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11.xml" ContentType="application/vnd.openxmlformats-officedocument.drawingml.chartshap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olors4.xml" ContentType="application/vnd.ms-office.chartcolorstyle+xml"/>
  <Override PartName="/xl/worksheets/sheet12.xml" ContentType="application/vnd.openxmlformats-officedocument.spreadsheetml.workshee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6.xml" ContentType="application/vnd.openxmlformats-officedocument.drawingml.chart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19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Q:\Cristiano\PentDrive\MARILIA\2026\CADERNOS 2026\REVISÃO JUNHO_2026\CADERNO II - MODELAGEM ECONÔMICO-FINANCEIRA\"/>
    </mc:Choice>
  </mc:AlternateContent>
  <xr:revisionPtr revIDLastSave="0" documentId="13_ncr:1_{08855EAB-5F8F-415C-869A-0DDBFA8DD2CA}" xr6:coauthVersionLast="47" xr6:coauthVersionMax="47" xr10:uidLastSave="{00000000-0000-0000-0000-000000000000}"/>
  <bookViews>
    <workbookView xWindow="-120" yWindow="-120" windowWidth="29040" windowHeight="15840" tabRatio="855" xr2:uid="{00000000-000D-0000-FFFF-FFFF00000000}"/>
  </bookViews>
  <sheets>
    <sheet name="Capa" sheetId="21" r:id="rId1"/>
    <sheet name="Índice" sheetId="12" state="hidden" r:id="rId2"/>
    <sheet name="LOTE 3" sheetId="27" r:id="rId3"/>
    <sheet name="Premissas" sheetId="26" state="hidden" r:id="rId4"/>
    <sheet name="Apoio" sheetId="69" state="hidden" r:id="rId5"/>
    <sheet name="VfM" sheetId="28" state="hidden" r:id="rId6"/>
    <sheet name="LOTE 1" sheetId="72" r:id="rId7"/>
    <sheet name="LOTE 2" sheetId="73" r:id="rId8"/>
    <sheet name="OPERACIONAL" sheetId="30" r:id="rId9"/>
    <sheet name="Receita Acessórias" sheetId="59" state="hidden" r:id="rId10"/>
    <sheet name="Receita CP" sheetId="55" r:id="rId11"/>
    <sheet name="Capex" sheetId="24" r:id="rId12"/>
    <sheet name="CAPEX_Input" sheetId="63" state="hidden" r:id="rId13"/>
    <sheet name="Opex" sheetId="29" r:id="rId14"/>
    <sheet name="OPEX Input" sheetId="61" state="hidden" r:id="rId15"/>
    <sheet name="MacroEco" sheetId="25" state="hidden" r:id="rId16"/>
    <sheet name="Output 1 - BIO+GAS" sheetId="43" state="hidden" r:id="rId17"/>
    <sheet name="DRE_URE MARÍLIA-BIO+GAS" sheetId="64" state="hidden" r:id="rId18"/>
    <sheet name="DRE_URE MARÍLIA-BIO" sheetId="65" state="hidden" r:id="rId19"/>
    <sheet name="DRE_URE MARÍLIA-GAS" sheetId="66" state="hidden" r:id="rId20"/>
    <sheet name="TRIBUTAÇÃO" sheetId="67" state="hidden" r:id="rId21"/>
    <sheet name="End" sheetId="2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</externalReferences>
  <definedNames>
    <definedName name="\\\" localSheetId="6">recuperação [1]tubulão2011!$A$29:$J$29</definedName>
    <definedName name="\\\" localSheetId="7">recuperação [1]tubulão2011!$A$29:$J$29</definedName>
    <definedName name="\\\">recuperação [1]tubulão2011!$A$29:$J$29</definedName>
    <definedName name="\c" localSheetId="6">#REF!</definedName>
    <definedName name="\c" localSheetId="7">#REF!</definedName>
    <definedName name="\c">#REF!</definedName>
    <definedName name="\i" localSheetId="6">#REF!</definedName>
    <definedName name="\i" localSheetId="7">#REF!</definedName>
    <definedName name="\i">#REF!</definedName>
    <definedName name="\L" localSheetId="6">#REF!</definedName>
    <definedName name="\L" localSheetId="7">#REF!</definedName>
    <definedName name="\L">#REF!</definedName>
    <definedName name="\M" localSheetId="6">#REF!</definedName>
    <definedName name="\M" localSheetId="7">#REF!</definedName>
    <definedName name="\M">#REF!</definedName>
    <definedName name="\O" localSheetId="6">#REF!</definedName>
    <definedName name="\O" localSheetId="7">#REF!</definedName>
    <definedName name="\O">#REF!</definedName>
    <definedName name="\p" localSheetId="6">#REF!</definedName>
    <definedName name="\p" localSheetId="7">#REF!</definedName>
    <definedName name="\p">#REF!</definedName>
    <definedName name="\Q" localSheetId="6">#REF!</definedName>
    <definedName name="\Q" localSheetId="7">#REF!</definedName>
    <definedName name="\Q">#REF!</definedName>
    <definedName name="\R" localSheetId="6">#REF!</definedName>
    <definedName name="\R" localSheetId="7">#REF!</definedName>
    <definedName name="\R">#REF!</definedName>
    <definedName name="\S" localSheetId="6">#REF!</definedName>
    <definedName name="\S" localSheetId="7">#REF!</definedName>
    <definedName name="\S">#REF!</definedName>
    <definedName name="\T" localSheetId="6">#REF!</definedName>
    <definedName name="\T" localSheetId="7">#REF!</definedName>
    <definedName name="\T">#REF!</definedName>
    <definedName name="\u" localSheetId="6">#REF!</definedName>
    <definedName name="\u" localSheetId="7">#REF!</definedName>
    <definedName name="\u">#REF!</definedName>
    <definedName name="\X" localSheetId="6">#REF!</definedName>
    <definedName name="\X" localSheetId="7">#REF!</definedName>
    <definedName name="\X">#REF!</definedName>
    <definedName name="\Z" localSheetId="6">#REF!</definedName>
    <definedName name="\Z" localSheetId="7">#REF!</definedName>
    <definedName name="\Z">#REF!</definedName>
    <definedName name="_______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__dd1" hidden="1">{"balanço dolares",#N/A,FALSE,"SIGADR$";"AUT BAL REAIS",#N/A,FALSE,"SIGADR$";"QUOCIENTES REAIS",#N/A,FALSE,"QUOCIENTES";"JUNH QUOCI DOLARES",#N/A,FALSE,"QUOCIENTES"}</definedName>
    <definedName name="_____________________________dd1" hidden="1">{"balanço dolares",#N/A,FALSE,"SIGADR$";"AUT BAL REAIS",#N/A,FALSE,"SIGADR$";"QUOCIENTES REAIS",#N/A,FALSE,"QUOCIENTES";"JUNH QUOCI DOLARES",#N/A,FALSE,"QUOCIENTES"}</definedName>
    <definedName name="___________________________dd1" hidden="1">{"balanço dolares",#N/A,FALSE,"SIGADR$";"AUT BAL REAIS",#N/A,FALSE,"SIGADR$";"QUOCIENTES REAIS",#N/A,FALSE,"QUOCIENTES";"JUNH QUOCI DOLARES",#N/A,FALSE,"QUOCIENTES"}</definedName>
    <definedName name="_________________________dd1" hidden="1">{"balanço dolares",#N/A,FALSE,"SIGADR$";"AUT BAL REAIS",#N/A,FALSE,"SIGADR$";"QUOCIENTES REAIS",#N/A,FALSE,"QUOCIENTES";"JUNH QUOCI DOLARES",#N/A,FALSE,"QUOCIENTES"}</definedName>
    <definedName name="_______________________dd1" hidden="1">{"balanço dolares",#N/A,FALSE,"SIGADR$";"AUT BAL REAIS",#N/A,FALSE,"SIGADR$";"QUOCIENTES REAIS",#N/A,FALSE,"QUOCIENTES";"JUNH QUOCI DOLARES",#N/A,FALSE,"QUOCIENTES"}</definedName>
    <definedName name="_____________________dd1" hidden="1">{"balanço dolares",#N/A,FALSE,"SIGADR$";"AUT BAL REAIS",#N/A,FALSE,"SIGADR$";"QUOCIENTES REAIS",#N/A,FALSE,"QUOCIENTES";"JUNH QUOCI DOLARES",#N/A,FALSE,"QUOCIENTES"}</definedName>
    <definedName name="____________________dd1" hidden="1">{"balanço dolares",#N/A,FALSE,"SIGADR$";"AUT BAL REAIS",#N/A,FALSE,"SIGADR$";"QUOCIENTES REAIS",#N/A,FALSE,"QUOCIENTES";"JUNH QUOCI DOLARES",#N/A,FALSE,"QUOCIENTES"}</definedName>
    <definedName name="___________________dd1" hidden="1">{"balanço dolares",#N/A,FALSE,"SIGADR$";"AUT BAL REAIS",#N/A,FALSE,"SIGADR$";"QUOCIENTES REAIS",#N/A,FALSE,"QUOCIENTES";"JUNH QUOCI DOLARES",#N/A,FALSE,"QUOCIENTES"}</definedName>
    <definedName name="__________________dd1" hidden="1">{"balanço dolares",#N/A,FALSE,"SIGADR$";"AUT BAL REAIS",#N/A,FALSE,"SIGADR$";"QUOCIENTES REAIS",#N/A,FALSE,"QUOCIENTES";"JUNH QUOCI DOLARES",#N/A,FALSE,"QUOCIENTES"}</definedName>
    <definedName name="_________________dd1" hidden="1">{"balanço dolares",#N/A,FALSE,"SIGADR$";"AUT BAL REAIS",#N/A,FALSE,"SIGADR$";"QUOCIENTES REAIS",#N/A,FALSE,"QUOCIENTES";"JUNH QUOCI DOLARES",#N/A,FALSE,"QUOCIENTES"}</definedName>
    <definedName name="________________dd1" hidden="1">{"balanço dolares",#N/A,FALSE,"SIGADR$";"AUT BAL REAIS",#N/A,FALSE,"SIGADR$";"QUOCIENTES REAIS",#N/A,FALSE,"QUOCIENTES";"JUNH QUOCI DOLARES",#N/A,FALSE,"QUOCIENTES"}</definedName>
    <definedName name="_______________dd1" hidden="1">{"balanço dolares",#N/A,FALSE,"SIGADR$";"AUT BAL REAIS",#N/A,FALSE,"SIGADR$";"QUOCIENTES REAIS",#N/A,FALSE,"QUOCIENTES";"JUNH QUOCI DOLARES",#N/A,FALSE,"QUOCIENTES"}</definedName>
    <definedName name="______________dd1" hidden="1">{"balanço dolares",#N/A,FALSE,"SIGADR$";"AUT BAL REAIS",#N/A,FALSE,"SIGADR$";"QUOCIENTES REAIS",#N/A,FALSE,"QUOCIENTES";"JUNH QUOCI DOLARES",#N/A,FALSE,"QUOCIENTES"}</definedName>
    <definedName name="____________dd1" hidden="1">{"balanço dolares",#N/A,FALSE,"SIGADR$";"AUT BAL REAIS",#N/A,FALSE,"SIGADR$";"QUOCIENTES REAIS",#N/A,FALSE,"QUOCIENTES";"JUNH QUOCI DOLARES",#N/A,FALSE,"QUOCIENTES"}</definedName>
    <definedName name="___________dd1" hidden="1">{"balanço dolares",#N/A,FALSE,"SIGADR$";"AUT BAL REAIS",#N/A,FALSE,"SIGADR$";"QUOCIENTES REAIS",#N/A,FALSE,"QUOCIENTES";"JUNH QUOCI DOLARES",#N/A,FALSE,"QUOCIENTES"}</definedName>
    <definedName name="__________dd1" hidden="1">{"balanço dolares",#N/A,FALSE,"SIGADR$";"AUT BAL REAIS",#N/A,FALSE,"SIGADR$";"QUOCIENTES REAIS",#N/A,FALSE,"QUOCIENTES";"JUNH QUOCI DOLARES",#N/A,FALSE,"QUOCIENTES"}</definedName>
    <definedName name="_________dd1" hidden="1">{"balanço dolares",#N/A,FALSE,"SIGADR$";"AUT BAL REAIS",#N/A,FALSE,"SIGADR$";"QUOCIENTES REAIS",#N/A,FALSE,"QUOCIENTES";"JUNH QUOCI DOLARES",#N/A,FALSE,"QUOCIENTES"}</definedName>
    <definedName name="________dd1" hidden="1">{"balanço dolares",#N/A,FALSE,"SIGADR$";"AUT BAL REAIS",#N/A,FALSE,"SIGADR$";"QUOCIENTES REAIS",#N/A,FALSE,"QUOCIENTES";"JUNH QUOCI DOLARES",#N/A,FALSE,"QUOCIENTES"}</definedName>
    <definedName name="_______dd1" hidden="1">{"balanço dolares",#N/A,FALSE,"SIGADR$";"AUT BAL REAIS",#N/A,FALSE,"SIGADR$";"QUOCIENTES REAIS",#N/A,FALSE,"QUOCIENTES";"JUNH QUOCI DOLARES",#N/A,FALSE,"QUOCIENTES"}</definedName>
    <definedName name="______dd1" hidden="1">{"balanço dolares",#N/A,FALSE,"SIGADR$";"AUT BAL REAIS",#N/A,FALSE,"SIGADR$";"QUOCIENTES REAIS",#N/A,FALSE,"QUOCIENTES";"JUNH QUOCI DOLARES",#N/A,FALSE,"QUOCIENTES"}</definedName>
    <definedName name="______L" hidden="1">{"RESULTADOS REAIS",#N/A,FALSE,"Dem.Res.R$";"RESULTADOS DOLARES",#N/A,FALSE,"Dem.Res.US$";"PERCENTUAIS REAIS",#N/A,FALSE,"Percentuais R$";"PERCENTUAIS DOLARES",#N/A,FALSE,"Percentuais US$"}</definedName>
    <definedName name="______la32" localSheetId="6" hidden="1">#REF!</definedName>
    <definedName name="______la32" localSheetId="7" hidden="1">#REF!</definedName>
    <definedName name="______la32" hidden="1">#REF!</definedName>
    <definedName name="______la4" localSheetId="6" hidden="1">#REF!</definedName>
    <definedName name="______la4" localSheetId="7" hidden="1">#REF!</definedName>
    <definedName name="______la4" hidden="1">#REF!</definedName>
    <definedName name="______la5" localSheetId="6" hidden="1">#REF!</definedName>
    <definedName name="______la5" localSheetId="7" hidden="1">#REF!</definedName>
    <definedName name="______la5" hidden="1">#REF!</definedName>
    <definedName name="______la6" localSheetId="6" hidden="1">#REF!</definedName>
    <definedName name="______la6" localSheetId="7" hidden="1">#REF!</definedName>
    <definedName name="______la6" hidden="1">#REF!</definedName>
    <definedName name="______la7" localSheetId="6" hidden="1">#REF!</definedName>
    <definedName name="______la7" localSheetId="7" hidden="1">#REF!</definedName>
    <definedName name="______la7" hidden="1">#REF!</definedName>
    <definedName name="______la8" localSheetId="6" hidden="1">#REF!</definedName>
    <definedName name="______la8" localSheetId="7" hidden="1">#REF!</definedName>
    <definedName name="______la8" hidden="1">#REF!</definedName>
    <definedName name="______la9" localSheetId="6" hidden="1">#REF!</definedName>
    <definedName name="______la9" localSheetId="7" hidden="1">#REF!</definedName>
    <definedName name="______la9" hidden="1">#REF!</definedName>
    <definedName name="______lb1" localSheetId="6" hidden="1">#REF!</definedName>
    <definedName name="______lb1" localSheetId="7" hidden="1">#REF!</definedName>
    <definedName name="______lb1" hidden="1">#REF!</definedName>
    <definedName name="______lb10" localSheetId="6" hidden="1">#REF!</definedName>
    <definedName name="______lb10" localSheetId="7" hidden="1">#REF!</definedName>
    <definedName name="______lb10" hidden="1">#REF!</definedName>
    <definedName name="______lb11" localSheetId="6" hidden="1">#REF!</definedName>
    <definedName name="______lb11" localSheetId="7" hidden="1">#REF!</definedName>
    <definedName name="______lb11" hidden="1">#REF!</definedName>
    <definedName name="______lb12" localSheetId="6" hidden="1">#REF!</definedName>
    <definedName name="______lb12" localSheetId="7" hidden="1">#REF!</definedName>
    <definedName name="______lb12" hidden="1">#REF!</definedName>
    <definedName name="______lb13" localSheetId="6" hidden="1">#REF!</definedName>
    <definedName name="______lb13" localSheetId="7" hidden="1">#REF!</definedName>
    <definedName name="______lb13" hidden="1">#REF!</definedName>
    <definedName name="______lb14" localSheetId="6" hidden="1">#REF!</definedName>
    <definedName name="______lb14" localSheetId="7" hidden="1">#REF!</definedName>
    <definedName name="______lb14" hidden="1">#REF!</definedName>
    <definedName name="______lb15" localSheetId="6" hidden="1">#REF!</definedName>
    <definedName name="______lb15" localSheetId="7" hidden="1">#REF!</definedName>
    <definedName name="______lb15" hidden="1">#REF!</definedName>
    <definedName name="______lb16" localSheetId="6" hidden="1">#REF!</definedName>
    <definedName name="______lb16" localSheetId="7" hidden="1">#REF!</definedName>
    <definedName name="______lb16" hidden="1">#REF!</definedName>
    <definedName name="______lb17" localSheetId="6" hidden="1">#REF!</definedName>
    <definedName name="______lb17" localSheetId="7" hidden="1">#REF!</definedName>
    <definedName name="______lb17" hidden="1">#REF!</definedName>
    <definedName name="______lb18" localSheetId="6" hidden="1">#REF!</definedName>
    <definedName name="______lb18" localSheetId="7" hidden="1">#REF!</definedName>
    <definedName name="______lb18" hidden="1">#REF!</definedName>
    <definedName name="______lb19" localSheetId="6" hidden="1">#REF!</definedName>
    <definedName name="______lb19" localSheetId="7" hidden="1">#REF!</definedName>
    <definedName name="______lb19" hidden="1">#REF!</definedName>
    <definedName name="______lb2" localSheetId="6" hidden="1">#REF!</definedName>
    <definedName name="______lb2" localSheetId="7" hidden="1">#REF!</definedName>
    <definedName name="______lb2" hidden="1">#REF!</definedName>
    <definedName name="______lb20" localSheetId="6" hidden="1">#REF!</definedName>
    <definedName name="______lb20" localSheetId="7" hidden="1">#REF!</definedName>
    <definedName name="______lb20" hidden="1">#REF!</definedName>
    <definedName name="______lb21" localSheetId="6" hidden="1">#REF!</definedName>
    <definedName name="______lb21" localSheetId="7" hidden="1">#REF!</definedName>
    <definedName name="______lb21" hidden="1">#REF!</definedName>
    <definedName name="______lb22" localSheetId="6" hidden="1">#REF!</definedName>
    <definedName name="______lb22" localSheetId="7" hidden="1">#REF!</definedName>
    <definedName name="______lb22" hidden="1">#REF!</definedName>
    <definedName name="______lb23" localSheetId="6" hidden="1">#REF!</definedName>
    <definedName name="______lb23" localSheetId="7" hidden="1">#REF!</definedName>
    <definedName name="______lb23" hidden="1">#REF!</definedName>
    <definedName name="______lb24" localSheetId="6" hidden="1">#REF!</definedName>
    <definedName name="______lb24" localSheetId="7" hidden="1">#REF!</definedName>
    <definedName name="______lb24" hidden="1">#REF!</definedName>
    <definedName name="______lb25" localSheetId="6" hidden="1">#REF!</definedName>
    <definedName name="______lb25" localSheetId="7" hidden="1">#REF!</definedName>
    <definedName name="______lb25" hidden="1">#REF!</definedName>
    <definedName name="______lb27" localSheetId="6" hidden="1">#REF!</definedName>
    <definedName name="______lb27" localSheetId="7" hidden="1">#REF!</definedName>
    <definedName name="______lb27" hidden="1">#REF!</definedName>
    <definedName name="______lb28" localSheetId="6" hidden="1">#REF!</definedName>
    <definedName name="______lb28" localSheetId="7" hidden="1">#REF!</definedName>
    <definedName name="______lb28" hidden="1">#REF!</definedName>
    <definedName name="______lb29" localSheetId="6" hidden="1">#REF!</definedName>
    <definedName name="______lb29" localSheetId="7" hidden="1">#REF!</definedName>
    <definedName name="______lb29" hidden="1">#REF!</definedName>
    <definedName name="______lb3" localSheetId="6" hidden="1">#REF!</definedName>
    <definedName name="______lb3" localSheetId="7" hidden="1">#REF!</definedName>
    <definedName name="______lb3" hidden="1">#REF!</definedName>
    <definedName name="______lb30" localSheetId="6" hidden="1">#REF!</definedName>
    <definedName name="______lb30" localSheetId="7" hidden="1">#REF!</definedName>
    <definedName name="______lb30" hidden="1">#REF!</definedName>
    <definedName name="______lb31" localSheetId="6" hidden="1">#REF!</definedName>
    <definedName name="______lb31" localSheetId="7" hidden="1">#REF!</definedName>
    <definedName name="______lb31" hidden="1">#REF!</definedName>
    <definedName name="______lb32" localSheetId="6" hidden="1">#REF!</definedName>
    <definedName name="______lb32" localSheetId="7" hidden="1">#REF!</definedName>
    <definedName name="______lb32" hidden="1">#REF!</definedName>
    <definedName name="______lb4" localSheetId="6" hidden="1">#REF!</definedName>
    <definedName name="______lb4" localSheetId="7" hidden="1">#REF!</definedName>
    <definedName name="______lb4" hidden="1">#REF!</definedName>
    <definedName name="______lb5" localSheetId="6" hidden="1">#REF!</definedName>
    <definedName name="______lb5" localSheetId="7" hidden="1">#REF!</definedName>
    <definedName name="______lb5" hidden="1">#REF!</definedName>
    <definedName name="______lb6" localSheetId="6" hidden="1">#REF!</definedName>
    <definedName name="______lb6" localSheetId="7" hidden="1">#REF!</definedName>
    <definedName name="______lb6" hidden="1">#REF!</definedName>
    <definedName name="______lb7" localSheetId="6" hidden="1">#REF!</definedName>
    <definedName name="______lb7" localSheetId="7" hidden="1">#REF!</definedName>
    <definedName name="______lb7" hidden="1">#REF!</definedName>
    <definedName name="______lb8" localSheetId="6" hidden="1">#REF!</definedName>
    <definedName name="______lb8" localSheetId="7" hidden="1">#REF!</definedName>
    <definedName name="______lb8" hidden="1">#REF!</definedName>
    <definedName name="______lb9" localSheetId="6" hidden="1">#REF!</definedName>
    <definedName name="______lb9" localSheetId="7" hidden="1">#REF!</definedName>
    <definedName name="______lb9" hidden="1">#REF!</definedName>
    <definedName name="______lbc1" localSheetId="6" hidden="1">#REF!</definedName>
    <definedName name="______lbc1" localSheetId="7" hidden="1">#REF!</definedName>
    <definedName name="______lbc1" hidden="1">#REF!</definedName>
    <definedName name="______lbc10" localSheetId="6" hidden="1">#REF!</definedName>
    <definedName name="______lbc10" localSheetId="7" hidden="1">#REF!</definedName>
    <definedName name="______lbc10" hidden="1">#REF!</definedName>
    <definedName name="______lbc11" localSheetId="6" hidden="1">#REF!</definedName>
    <definedName name="______lbc11" localSheetId="7" hidden="1">#REF!</definedName>
    <definedName name="______lbc11" hidden="1">#REF!</definedName>
    <definedName name="______lbc12" localSheetId="6" hidden="1">#REF!</definedName>
    <definedName name="______lbc12" localSheetId="7" hidden="1">#REF!</definedName>
    <definedName name="______lbc12" hidden="1">#REF!</definedName>
    <definedName name="______lbc13" localSheetId="6" hidden="1">#REF!</definedName>
    <definedName name="______lbc13" localSheetId="7" hidden="1">#REF!</definedName>
    <definedName name="______lbc13" hidden="1">#REF!</definedName>
    <definedName name="______lbc14" localSheetId="6" hidden="1">#REF!</definedName>
    <definedName name="______lbc14" localSheetId="7" hidden="1">#REF!</definedName>
    <definedName name="______lbc14" hidden="1">#REF!</definedName>
    <definedName name="______lbc15" localSheetId="6" hidden="1">#REF!</definedName>
    <definedName name="______lbc15" localSheetId="7" hidden="1">#REF!</definedName>
    <definedName name="______lbc15" hidden="1">#REF!</definedName>
    <definedName name="______lbc16" localSheetId="6" hidden="1">#REF!</definedName>
    <definedName name="______lbc16" localSheetId="7" hidden="1">#REF!</definedName>
    <definedName name="______lbc16" hidden="1">#REF!</definedName>
    <definedName name="______lbc17" localSheetId="6" hidden="1">#REF!</definedName>
    <definedName name="______lbc17" localSheetId="7" hidden="1">#REF!</definedName>
    <definedName name="______lbc17" hidden="1">#REF!</definedName>
    <definedName name="______lbc18" localSheetId="6" hidden="1">#REF!</definedName>
    <definedName name="______lbc18" localSheetId="7" hidden="1">#REF!</definedName>
    <definedName name="______lbc18" hidden="1">#REF!</definedName>
    <definedName name="______lbc19" localSheetId="6" hidden="1">#REF!</definedName>
    <definedName name="______lbc19" localSheetId="7" hidden="1">#REF!</definedName>
    <definedName name="______lbc19" hidden="1">#REF!</definedName>
    <definedName name="______lbc2" localSheetId="6" hidden="1">#REF!</definedName>
    <definedName name="______lbc2" localSheetId="7" hidden="1">#REF!</definedName>
    <definedName name="______lbc2" hidden="1">#REF!</definedName>
    <definedName name="______lbc20" localSheetId="6" hidden="1">#REF!</definedName>
    <definedName name="______lbc20" localSheetId="7" hidden="1">#REF!</definedName>
    <definedName name="______lbc20" hidden="1">#REF!</definedName>
    <definedName name="______lbc21" localSheetId="6" hidden="1">#REF!</definedName>
    <definedName name="______lbc21" localSheetId="7" hidden="1">#REF!</definedName>
    <definedName name="______lbc21" hidden="1">#REF!</definedName>
    <definedName name="______lbc22" localSheetId="6" hidden="1">#REF!</definedName>
    <definedName name="______lbc22" localSheetId="7" hidden="1">#REF!</definedName>
    <definedName name="______lbc22" hidden="1">#REF!</definedName>
    <definedName name="______lbc23" localSheetId="6" hidden="1">#REF!</definedName>
    <definedName name="______lbc23" localSheetId="7" hidden="1">#REF!</definedName>
    <definedName name="______lbc23" hidden="1">#REF!</definedName>
    <definedName name="______lbc24" localSheetId="6" hidden="1">#REF!</definedName>
    <definedName name="______lbc24" localSheetId="7" hidden="1">#REF!</definedName>
    <definedName name="______lbc24" hidden="1">#REF!</definedName>
    <definedName name="______lbc25" localSheetId="6" hidden="1">#REF!</definedName>
    <definedName name="______lbc25" localSheetId="7" hidden="1">#REF!</definedName>
    <definedName name="______lbc25" hidden="1">#REF!</definedName>
    <definedName name="______lbc26" localSheetId="6" hidden="1">#REF!</definedName>
    <definedName name="______lbc26" localSheetId="7" hidden="1">#REF!</definedName>
    <definedName name="______lbc26" hidden="1">#REF!</definedName>
    <definedName name="______lbc27" localSheetId="6" hidden="1">#REF!</definedName>
    <definedName name="______lbc27" localSheetId="7" hidden="1">#REF!</definedName>
    <definedName name="______lbc27" hidden="1">#REF!</definedName>
    <definedName name="______lbc28" localSheetId="6" hidden="1">#REF!</definedName>
    <definedName name="______lbc28" localSheetId="7" hidden="1">#REF!</definedName>
    <definedName name="______lbc28" hidden="1">#REF!</definedName>
    <definedName name="______lbc29" localSheetId="6" hidden="1">#REF!</definedName>
    <definedName name="______lbc29" localSheetId="7" hidden="1">#REF!</definedName>
    <definedName name="______lbc29" hidden="1">#REF!</definedName>
    <definedName name="______lbc3" localSheetId="6" hidden="1">#REF!</definedName>
    <definedName name="______lbc3" localSheetId="7" hidden="1">#REF!</definedName>
    <definedName name="______lbc3" hidden="1">#REF!</definedName>
    <definedName name="______lbc31" localSheetId="6" hidden="1">#REF!</definedName>
    <definedName name="______lbc31" localSheetId="7" hidden="1">#REF!</definedName>
    <definedName name="______lbc31" hidden="1">#REF!</definedName>
    <definedName name="______lbc32" localSheetId="6" hidden="1">#REF!</definedName>
    <definedName name="______lbc32" localSheetId="7" hidden="1">#REF!</definedName>
    <definedName name="______lbc32" hidden="1">#REF!</definedName>
    <definedName name="______lbc4" localSheetId="6" hidden="1">#REF!</definedName>
    <definedName name="______lbc4" localSheetId="7" hidden="1">#REF!</definedName>
    <definedName name="______lbc4" hidden="1">#REF!</definedName>
    <definedName name="______lbc5" localSheetId="6" hidden="1">#REF!</definedName>
    <definedName name="______lbc5" localSheetId="7" hidden="1">#REF!</definedName>
    <definedName name="______lbc5" hidden="1">#REF!</definedName>
    <definedName name="______lbc6" localSheetId="6" hidden="1">#REF!</definedName>
    <definedName name="______lbc6" localSheetId="7" hidden="1">#REF!</definedName>
    <definedName name="______lbc6" hidden="1">#REF!</definedName>
    <definedName name="______lbc7" localSheetId="6" hidden="1">#REF!</definedName>
    <definedName name="______lbc7" localSheetId="7" hidden="1">#REF!</definedName>
    <definedName name="______lbc7" hidden="1">#REF!</definedName>
    <definedName name="______lbc8" localSheetId="6" hidden="1">#REF!</definedName>
    <definedName name="______lbc8" localSheetId="7" hidden="1">#REF!</definedName>
    <definedName name="______lbc8" hidden="1">#REF!</definedName>
    <definedName name="______lbc9" localSheetId="6" hidden="1">#REF!</definedName>
    <definedName name="______lbc9" localSheetId="7" hidden="1">#REF!</definedName>
    <definedName name="______lbc9" hidden="1">#REF!</definedName>
    <definedName name="______ld26" localSheetId="6" hidden="1">#REF!</definedName>
    <definedName name="______ld26" localSheetId="7" hidden="1">#REF!</definedName>
    <definedName name="______ld26" hidden="1">#REF!</definedName>
    <definedName name="______ld31" localSheetId="6" hidden="1">#REF!</definedName>
    <definedName name="______ld31" localSheetId="7" hidden="1">#REF!</definedName>
    <definedName name="______ld31" hidden="1">#REF!</definedName>
    <definedName name="______le31" localSheetId="6" hidden="1">#REF!</definedName>
    <definedName name="______le31" localSheetId="7" hidden="1">#REF!</definedName>
    <definedName name="______le31" hidden="1">#REF!</definedName>
    <definedName name="______lf31" localSheetId="6" hidden="1">#REF!</definedName>
    <definedName name="______lf31" localSheetId="7" hidden="1">#REF!</definedName>
    <definedName name="______lf31" hidden="1">#REF!</definedName>
    <definedName name="______x10" localSheetId="6" hidden="1">#REF!</definedName>
    <definedName name="______x10" localSheetId="7" hidden="1">#REF!</definedName>
    <definedName name="______x10" hidden="1">#REF!</definedName>
    <definedName name="______x11" localSheetId="6" hidden="1">#REF!</definedName>
    <definedName name="______x11" localSheetId="7" hidden="1">#REF!</definedName>
    <definedName name="______x11" hidden="1">#REF!</definedName>
    <definedName name="______x12" localSheetId="6" hidden="1">#REF!</definedName>
    <definedName name="______x12" localSheetId="7" hidden="1">#REF!</definedName>
    <definedName name="______x12" hidden="1">#REF!</definedName>
    <definedName name="______x13" localSheetId="6" hidden="1">#REF!</definedName>
    <definedName name="______x13" localSheetId="7" hidden="1">#REF!</definedName>
    <definedName name="______x13" hidden="1">#REF!</definedName>
    <definedName name="______x14" localSheetId="6" hidden="1">#REF!</definedName>
    <definedName name="______x14" localSheetId="7" hidden="1">#REF!</definedName>
    <definedName name="______x14" hidden="1">#REF!</definedName>
    <definedName name="______x15" localSheetId="6" hidden="1">#REF!</definedName>
    <definedName name="______x15" localSheetId="7" hidden="1">#REF!</definedName>
    <definedName name="______x15" hidden="1">#REF!</definedName>
    <definedName name="______x16" localSheetId="6" hidden="1">#REF!</definedName>
    <definedName name="______x16" localSheetId="7" hidden="1">#REF!</definedName>
    <definedName name="______x16" hidden="1">#REF!</definedName>
    <definedName name="______x17" localSheetId="6" hidden="1">#REF!</definedName>
    <definedName name="______x17" localSheetId="7" hidden="1">#REF!</definedName>
    <definedName name="______x17" hidden="1">#REF!</definedName>
    <definedName name="______x18" localSheetId="6" hidden="1">#REF!</definedName>
    <definedName name="______x18" localSheetId="7" hidden="1">#REF!</definedName>
    <definedName name="______x18" hidden="1">#REF!</definedName>
    <definedName name="______x19" localSheetId="6" hidden="1">#REF!</definedName>
    <definedName name="______x19" localSheetId="7" hidden="1">#REF!</definedName>
    <definedName name="______x19" hidden="1">#REF!</definedName>
    <definedName name="______x20" localSheetId="6" hidden="1">#REF!</definedName>
    <definedName name="______x20" localSheetId="7" hidden="1">#REF!</definedName>
    <definedName name="______x20" hidden="1">#REF!</definedName>
    <definedName name="______x21" localSheetId="6" hidden="1">#REF!</definedName>
    <definedName name="______x21" localSheetId="7" hidden="1">#REF!</definedName>
    <definedName name="______x21" hidden="1">#REF!</definedName>
    <definedName name="______x22" localSheetId="6" hidden="1">#REF!</definedName>
    <definedName name="______x22" localSheetId="7" hidden="1">#REF!</definedName>
    <definedName name="______x22" hidden="1">#REF!</definedName>
    <definedName name="______x23" localSheetId="6" hidden="1">#REF!</definedName>
    <definedName name="______x23" localSheetId="7" hidden="1">#REF!</definedName>
    <definedName name="______x23" hidden="1">#REF!</definedName>
    <definedName name="______x24" localSheetId="6" hidden="1">#REF!</definedName>
    <definedName name="______x24" localSheetId="7" hidden="1">#REF!</definedName>
    <definedName name="______x24" hidden="1">#REF!</definedName>
    <definedName name="______x25" localSheetId="6" hidden="1">#REF!</definedName>
    <definedName name="______x25" localSheetId="7" hidden="1">#REF!</definedName>
    <definedName name="______x25" hidden="1">#REF!</definedName>
    <definedName name="______x28" localSheetId="6" hidden="1">#REF!</definedName>
    <definedName name="______x28" localSheetId="7" hidden="1">#REF!</definedName>
    <definedName name="______x28" hidden="1">#REF!</definedName>
    <definedName name="______x29" localSheetId="6" hidden="1">#REF!</definedName>
    <definedName name="______x29" localSheetId="7" hidden="1">#REF!</definedName>
    <definedName name="______x29" hidden="1">#REF!</definedName>
    <definedName name="______x32" localSheetId="6" hidden="1">#REF!</definedName>
    <definedName name="______x32" localSheetId="7" hidden="1">#REF!</definedName>
    <definedName name="______x32" hidden="1">#REF!</definedName>
    <definedName name="______x4" localSheetId="6" hidden="1">#REF!</definedName>
    <definedName name="______x4" localSheetId="7" hidden="1">#REF!</definedName>
    <definedName name="______x4" hidden="1">#REF!</definedName>
    <definedName name="______x5" localSheetId="6" hidden="1">#REF!</definedName>
    <definedName name="______x5" localSheetId="7" hidden="1">#REF!</definedName>
    <definedName name="______x5" hidden="1">#REF!</definedName>
    <definedName name="______x6" localSheetId="6" hidden="1">#REF!</definedName>
    <definedName name="______x6" localSheetId="7" hidden="1">#REF!</definedName>
    <definedName name="______x6" hidden="1">#REF!</definedName>
    <definedName name="______x7" localSheetId="6" hidden="1">#REF!</definedName>
    <definedName name="______x7" localSheetId="7" hidden="1">#REF!</definedName>
    <definedName name="______x7" hidden="1">#REF!</definedName>
    <definedName name="______x8" localSheetId="6" hidden="1">#REF!</definedName>
    <definedName name="______x8" localSheetId="7" hidden="1">#REF!</definedName>
    <definedName name="______x8" hidden="1">#REF!</definedName>
    <definedName name="______x9" localSheetId="6" hidden="1">#REF!</definedName>
    <definedName name="______x9" localSheetId="7" hidden="1">#REF!</definedName>
    <definedName name="______x9" hidden="1">#REF!</definedName>
    <definedName name="_____dd1" hidden="1">{"balanço dolares",#N/A,FALSE,"SIGADR$";"AUT BAL REAIS",#N/A,FALSE,"SIGADR$";"QUOCIENTES REAIS",#N/A,FALSE,"QUOCIENTES";"JUNH QUOCI DOLARES",#N/A,FALSE,"QUOCIENTES"}</definedName>
    <definedName name="_____dfg1" hidden="1">{#N/A,#N/A,TRUE,"Фин.рез"}</definedName>
    <definedName name="_____L" hidden="1">{"RESULTADOS REAIS",#N/A,FALSE,"Dem.Res.R$";"RESULTADOS DOLARES",#N/A,FALSE,"Dem.Res.US$";"PERCENTUAIS REAIS",#N/A,FALSE,"Percentuais R$";"PERCENTUAIS DOLARES",#N/A,FALSE,"Percentuais US$"}</definedName>
    <definedName name="_____la32" localSheetId="6" hidden="1">#REF!</definedName>
    <definedName name="_____la32" localSheetId="7" hidden="1">#REF!</definedName>
    <definedName name="_____la32" hidden="1">#REF!</definedName>
    <definedName name="_____la4" localSheetId="6" hidden="1">#REF!</definedName>
    <definedName name="_____la4" localSheetId="7" hidden="1">#REF!</definedName>
    <definedName name="_____la4" hidden="1">#REF!</definedName>
    <definedName name="_____la5" localSheetId="6" hidden="1">#REF!</definedName>
    <definedName name="_____la5" localSheetId="7" hidden="1">#REF!</definedName>
    <definedName name="_____la5" hidden="1">#REF!</definedName>
    <definedName name="_____la6" localSheetId="6" hidden="1">#REF!</definedName>
    <definedName name="_____la6" localSheetId="7" hidden="1">#REF!</definedName>
    <definedName name="_____la6" hidden="1">#REF!</definedName>
    <definedName name="_____la7" localSheetId="6" hidden="1">#REF!</definedName>
    <definedName name="_____la7" localSheetId="7" hidden="1">#REF!</definedName>
    <definedName name="_____la7" hidden="1">#REF!</definedName>
    <definedName name="_____la8" localSheetId="6" hidden="1">#REF!</definedName>
    <definedName name="_____la8" localSheetId="7" hidden="1">#REF!</definedName>
    <definedName name="_____la8" hidden="1">#REF!</definedName>
    <definedName name="_____la9" localSheetId="6" hidden="1">#REF!</definedName>
    <definedName name="_____la9" localSheetId="7" hidden="1">#REF!</definedName>
    <definedName name="_____la9" hidden="1">#REF!</definedName>
    <definedName name="_____lb1" localSheetId="6" hidden="1">#REF!</definedName>
    <definedName name="_____lb1" localSheetId="7" hidden="1">#REF!</definedName>
    <definedName name="_____lb1" hidden="1">#REF!</definedName>
    <definedName name="_____lb10" localSheetId="6" hidden="1">#REF!</definedName>
    <definedName name="_____lb10" localSheetId="7" hidden="1">#REF!</definedName>
    <definedName name="_____lb10" hidden="1">#REF!</definedName>
    <definedName name="_____lb11" localSheetId="6" hidden="1">#REF!</definedName>
    <definedName name="_____lb11" localSheetId="7" hidden="1">#REF!</definedName>
    <definedName name="_____lb11" hidden="1">#REF!</definedName>
    <definedName name="_____lb12" localSheetId="6" hidden="1">#REF!</definedName>
    <definedName name="_____lb12" localSheetId="7" hidden="1">#REF!</definedName>
    <definedName name="_____lb12" hidden="1">#REF!</definedName>
    <definedName name="_____lb13" localSheetId="6" hidden="1">#REF!</definedName>
    <definedName name="_____lb13" localSheetId="7" hidden="1">#REF!</definedName>
    <definedName name="_____lb13" hidden="1">#REF!</definedName>
    <definedName name="_____lb14" localSheetId="6" hidden="1">#REF!</definedName>
    <definedName name="_____lb14" localSheetId="7" hidden="1">#REF!</definedName>
    <definedName name="_____lb14" hidden="1">#REF!</definedName>
    <definedName name="_____lb15" localSheetId="6" hidden="1">#REF!</definedName>
    <definedName name="_____lb15" localSheetId="7" hidden="1">#REF!</definedName>
    <definedName name="_____lb15" hidden="1">#REF!</definedName>
    <definedName name="_____lb16" localSheetId="6" hidden="1">#REF!</definedName>
    <definedName name="_____lb16" localSheetId="7" hidden="1">#REF!</definedName>
    <definedName name="_____lb16" hidden="1">#REF!</definedName>
    <definedName name="_____lb17" localSheetId="6" hidden="1">#REF!</definedName>
    <definedName name="_____lb17" localSheetId="7" hidden="1">#REF!</definedName>
    <definedName name="_____lb17" hidden="1">#REF!</definedName>
    <definedName name="_____lb18" localSheetId="6" hidden="1">#REF!</definedName>
    <definedName name="_____lb18" localSheetId="7" hidden="1">#REF!</definedName>
    <definedName name="_____lb18" hidden="1">#REF!</definedName>
    <definedName name="_____lb19" localSheetId="6" hidden="1">#REF!</definedName>
    <definedName name="_____lb19" localSheetId="7" hidden="1">#REF!</definedName>
    <definedName name="_____lb19" hidden="1">#REF!</definedName>
    <definedName name="_____lb2" localSheetId="6" hidden="1">#REF!</definedName>
    <definedName name="_____lb2" localSheetId="7" hidden="1">#REF!</definedName>
    <definedName name="_____lb2" hidden="1">#REF!</definedName>
    <definedName name="_____lb20" localSheetId="6" hidden="1">#REF!</definedName>
    <definedName name="_____lb20" localSheetId="7" hidden="1">#REF!</definedName>
    <definedName name="_____lb20" hidden="1">#REF!</definedName>
    <definedName name="_____lb21" localSheetId="6" hidden="1">#REF!</definedName>
    <definedName name="_____lb21" localSheetId="7" hidden="1">#REF!</definedName>
    <definedName name="_____lb21" hidden="1">#REF!</definedName>
    <definedName name="_____lb22" localSheetId="6" hidden="1">#REF!</definedName>
    <definedName name="_____lb22" localSheetId="7" hidden="1">#REF!</definedName>
    <definedName name="_____lb22" hidden="1">#REF!</definedName>
    <definedName name="_____lb23" localSheetId="6" hidden="1">#REF!</definedName>
    <definedName name="_____lb23" localSheetId="7" hidden="1">#REF!</definedName>
    <definedName name="_____lb23" hidden="1">#REF!</definedName>
    <definedName name="_____lb24" localSheetId="6" hidden="1">#REF!</definedName>
    <definedName name="_____lb24" localSheetId="7" hidden="1">#REF!</definedName>
    <definedName name="_____lb24" hidden="1">#REF!</definedName>
    <definedName name="_____lb25" localSheetId="6" hidden="1">#REF!</definedName>
    <definedName name="_____lb25" localSheetId="7" hidden="1">#REF!</definedName>
    <definedName name="_____lb25" hidden="1">#REF!</definedName>
    <definedName name="_____lb27" localSheetId="6" hidden="1">#REF!</definedName>
    <definedName name="_____lb27" localSheetId="7" hidden="1">#REF!</definedName>
    <definedName name="_____lb27" hidden="1">#REF!</definedName>
    <definedName name="_____lb28" localSheetId="6" hidden="1">#REF!</definedName>
    <definedName name="_____lb28" localSheetId="7" hidden="1">#REF!</definedName>
    <definedName name="_____lb28" hidden="1">#REF!</definedName>
    <definedName name="_____lb29" localSheetId="6" hidden="1">#REF!</definedName>
    <definedName name="_____lb29" localSheetId="7" hidden="1">#REF!</definedName>
    <definedName name="_____lb29" hidden="1">#REF!</definedName>
    <definedName name="_____lb3" localSheetId="6" hidden="1">#REF!</definedName>
    <definedName name="_____lb3" localSheetId="7" hidden="1">#REF!</definedName>
    <definedName name="_____lb3" hidden="1">#REF!</definedName>
    <definedName name="_____lb30" localSheetId="6" hidden="1">#REF!</definedName>
    <definedName name="_____lb30" localSheetId="7" hidden="1">#REF!</definedName>
    <definedName name="_____lb30" hidden="1">#REF!</definedName>
    <definedName name="_____lb31" localSheetId="6" hidden="1">#REF!</definedName>
    <definedName name="_____lb31" localSheetId="7" hidden="1">#REF!</definedName>
    <definedName name="_____lb31" hidden="1">#REF!</definedName>
    <definedName name="_____lb32" localSheetId="6" hidden="1">#REF!</definedName>
    <definedName name="_____lb32" localSheetId="7" hidden="1">#REF!</definedName>
    <definedName name="_____lb32" hidden="1">#REF!</definedName>
    <definedName name="_____lb4" localSheetId="6" hidden="1">#REF!</definedName>
    <definedName name="_____lb4" localSheetId="7" hidden="1">#REF!</definedName>
    <definedName name="_____lb4" hidden="1">#REF!</definedName>
    <definedName name="_____lb5" localSheetId="6" hidden="1">#REF!</definedName>
    <definedName name="_____lb5" localSheetId="7" hidden="1">#REF!</definedName>
    <definedName name="_____lb5" hidden="1">#REF!</definedName>
    <definedName name="_____lb6" localSheetId="6" hidden="1">#REF!</definedName>
    <definedName name="_____lb6" localSheetId="7" hidden="1">#REF!</definedName>
    <definedName name="_____lb6" hidden="1">#REF!</definedName>
    <definedName name="_____lb7" localSheetId="6" hidden="1">#REF!</definedName>
    <definedName name="_____lb7" localSheetId="7" hidden="1">#REF!</definedName>
    <definedName name="_____lb7" hidden="1">#REF!</definedName>
    <definedName name="_____lb8" localSheetId="6" hidden="1">#REF!</definedName>
    <definedName name="_____lb8" localSheetId="7" hidden="1">#REF!</definedName>
    <definedName name="_____lb8" hidden="1">#REF!</definedName>
    <definedName name="_____lb9" localSheetId="6" hidden="1">#REF!</definedName>
    <definedName name="_____lb9" localSheetId="7" hidden="1">#REF!</definedName>
    <definedName name="_____lb9" hidden="1">#REF!</definedName>
    <definedName name="_____lbc1" localSheetId="6" hidden="1">#REF!</definedName>
    <definedName name="_____lbc1" localSheetId="7" hidden="1">#REF!</definedName>
    <definedName name="_____lbc1" hidden="1">#REF!</definedName>
    <definedName name="_____lbc10" localSheetId="6" hidden="1">#REF!</definedName>
    <definedName name="_____lbc10" localSheetId="7" hidden="1">#REF!</definedName>
    <definedName name="_____lbc10" hidden="1">#REF!</definedName>
    <definedName name="_____lbc11" localSheetId="6" hidden="1">#REF!</definedName>
    <definedName name="_____lbc11" localSheetId="7" hidden="1">#REF!</definedName>
    <definedName name="_____lbc11" hidden="1">#REF!</definedName>
    <definedName name="_____lbc12" localSheetId="6" hidden="1">#REF!</definedName>
    <definedName name="_____lbc12" localSheetId="7" hidden="1">#REF!</definedName>
    <definedName name="_____lbc12" hidden="1">#REF!</definedName>
    <definedName name="_____lbc13" localSheetId="6" hidden="1">#REF!</definedName>
    <definedName name="_____lbc13" localSheetId="7" hidden="1">#REF!</definedName>
    <definedName name="_____lbc13" hidden="1">#REF!</definedName>
    <definedName name="_____lbc14" localSheetId="6" hidden="1">#REF!</definedName>
    <definedName name="_____lbc14" localSheetId="7" hidden="1">#REF!</definedName>
    <definedName name="_____lbc14" hidden="1">#REF!</definedName>
    <definedName name="_____lbc15" localSheetId="6" hidden="1">#REF!</definedName>
    <definedName name="_____lbc15" localSheetId="7" hidden="1">#REF!</definedName>
    <definedName name="_____lbc15" hidden="1">#REF!</definedName>
    <definedName name="_____lbc16" localSheetId="6" hidden="1">#REF!</definedName>
    <definedName name="_____lbc16" localSheetId="7" hidden="1">#REF!</definedName>
    <definedName name="_____lbc16" hidden="1">#REF!</definedName>
    <definedName name="_____lbc17" localSheetId="6" hidden="1">#REF!</definedName>
    <definedName name="_____lbc17" localSheetId="7" hidden="1">#REF!</definedName>
    <definedName name="_____lbc17" hidden="1">#REF!</definedName>
    <definedName name="_____lbc18" localSheetId="6" hidden="1">#REF!</definedName>
    <definedName name="_____lbc18" localSheetId="7" hidden="1">#REF!</definedName>
    <definedName name="_____lbc18" hidden="1">#REF!</definedName>
    <definedName name="_____lbc19" localSheetId="6" hidden="1">#REF!</definedName>
    <definedName name="_____lbc19" localSheetId="7" hidden="1">#REF!</definedName>
    <definedName name="_____lbc19" hidden="1">#REF!</definedName>
    <definedName name="_____lbc2" localSheetId="6" hidden="1">#REF!</definedName>
    <definedName name="_____lbc2" localSheetId="7" hidden="1">#REF!</definedName>
    <definedName name="_____lbc2" hidden="1">#REF!</definedName>
    <definedName name="_____lbc20" localSheetId="6" hidden="1">#REF!</definedName>
    <definedName name="_____lbc20" localSheetId="7" hidden="1">#REF!</definedName>
    <definedName name="_____lbc20" hidden="1">#REF!</definedName>
    <definedName name="_____lbc21" localSheetId="6" hidden="1">#REF!</definedName>
    <definedName name="_____lbc21" localSheetId="7" hidden="1">#REF!</definedName>
    <definedName name="_____lbc21" hidden="1">#REF!</definedName>
    <definedName name="_____lbc22" localSheetId="6" hidden="1">#REF!</definedName>
    <definedName name="_____lbc22" localSheetId="7" hidden="1">#REF!</definedName>
    <definedName name="_____lbc22" hidden="1">#REF!</definedName>
    <definedName name="_____lbc23" localSheetId="6" hidden="1">#REF!</definedName>
    <definedName name="_____lbc23" localSheetId="7" hidden="1">#REF!</definedName>
    <definedName name="_____lbc23" hidden="1">#REF!</definedName>
    <definedName name="_____lbc24" localSheetId="6" hidden="1">#REF!</definedName>
    <definedName name="_____lbc24" localSheetId="7" hidden="1">#REF!</definedName>
    <definedName name="_____lbc24" hidden="1">#REF!</definedName>
    <definedName name="_____lbc25" localSheetId="6" hidden="1">#REF!</definedName>
    <definedName name="_____lbc25" localSheetId="7" hidden="1">#REF!</definedName>
    <definedName name="_____lbc25" hidden="1">#REF!</definedName>
    <definedName name="_____lbc26" localSheetId="6" hidden="1">#REF!</definedName>
    <definedName name="_____lbc26" localSheetId="7" hidden="1">#REF!</definedName>
    <definedName name="_____lbc26" hidden="1">#REF!</definedName>
    <definedName name="_____lbc27" localSheetId="6" hidden="1">#REF!</definedName>
    <definedName name="_____lbc27" localSheetId="7" hidden="1">#REF!</definedName>
    <definedName name="_____lbc27" hidden="1">#REF!</definedName>
    <definedName name="_____lbc28" localSheetId="6" hidden="1">#REF!</definedName>
    <definedName name="_____lbc28" localSheetId="7" hidden="1">#REF!</definedName>
    <definedName name="_____lbc28" hidden="1">#REF!</definedName>
    <definedName name="_____lbc29" localSheetId="6" hidden="1">#REF!</definedName>
    <definedName name="_____lbc29" localSheetId="7" hidden="1">#REF!</definedName>
    <definedName name="_____lbc29" hidden="1">#REF!</definedName>
    <definedName name="_____lbc3" localSheetId="6" hidden="1">#REF!</definedName>
    <definedName name="_____lbc3" localSheetId="7" hidden="1">#REF!</definedName>
    <definedName name="_____lbc3" hidden="1">#REF!</definedName>
    <definedName name="_____lbc31" localSheetId="6" hidden="1">#REF!</definedName>
    <definedName name="_____lbc31" localSheetId="7" hidden="1">#REF!</definedName>
    <definedName name="_____lbc31" hidden="1">#REF!</definedName>
    <definedName name="_____lbc32" localSheetId="6" hidden="1">#REF!</definedName>
    <definedName name="_____lbc32" localSheetId="7" hidden="1">#REF!</definedName>
    <definedName name="_____lbc32" hidden="1">#REF!</definedName>
    <definedName name="_____lbc4" localSheetId="6" hidden="1">#REF!</definedName>
    <definedName name="_____lbc4" localSheetId="7" hidden="1">#REF!</definedName>
    <definedName name="_____lbc4" hidden="1">#REF!</definedName>
    <definedName name="_____lbc5" localSheetId="6" hidden="1">#REF!</definedName>
    <definedName name="_____lbc5" localSheetId="7" hidden="1">#REF!</definedName>
    <definedName name="_____lbc5" hidden="1">#REF!</definedName>
    <definedName name="_____lbc6" localSheetId="6" hidden="1">#REF!</definedName>
    <definedName name="_____lbc6" localSheetId="7" hidden="1">#REF!</definedName>
    <definedName name="_____lbc6" hidden="1">#REF!</definedName>
    <definedName name="_____lbc7" localSheetId="6" hidden="1">#REF!</definedName>
    <definedName name="_____lbc7" localSheetId="7" hidden="1">#REF!</definedName>
    <definedName name="_____lbc7" hidden="1">#REF!</definedName>
    <definedName name="_____lbc8" localSheetId="6" hidden="1">#REF!</definedName>
    <definedName name="_____lbc8" localSheetId="7" hidden="1">#REF!</definedName>
    <definedName name="_____lbc8" hidden="1">#REF!</definedName>
    <definedName name="_____lbc9" localSheetId="6" hidden="1">#REF!</definedName>
    <definedName name="_____lbc9" localSheetId="7" hidden="1">#REF!</definedName>
    <definedName name="_____lbc9" hidden="1">#REF!</definedName>
    <definedName name="_____ld26" localSheetId="6" hidden="1">#REF!</definedName>
    <definedName name="_____ld26" localSheetId="7" hidden="1">#REF!</definedName>
    <definedName name="_____ld26" hidden="1">#REF!</definedName>
    <definedName name="_____ld31" localSheetId="6" hidden="1">#REF!</definedName>
    <definedName name="_____ld31" localSheetId="7" hidden="1">#REF!</definedName>
    <definedName name="_____ld31" hidden="1">#REF!</definedName>
    <definedName name="_____le31" localSheetId="6" hidden="1">#REF!</definedName>
    <definedName name="_____le31" localSheetId="7" hidden="1">#REF!</definedName>
    <definedName name="_____le31" hidden="1">#REF!</definedName>
    <definedName name="_____lf31" localSheetId="6" hidden="1">#REF!</definedName>
    <definedName name="_____lf31" localSheetId="7" hidden="1">#REF!</definedName>
    <definedName name="_____lf31" hidden="1">#REF!</definedName>
    <definedName name="_____Orc2000" localSheetId="6" hidden="1">#REF!</definedName>
    <definedName name="_____Orc2000" localSheetId="7" hidden="1">#REF!</definedName>
    <definedName name="_____Orc2000" hidden="1">#REF!</definedName>
    <definedName name="_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x10" localSheetId="6" hidden="1">#REF!</definedName>
    <definedName name="_____x10" localSheetId="7" hidden="1">#REF!</definedName>
    <definedName name="_____x10" hidden="1">#REF!</definedName>
    <definedName name="_____x11" localSheetId="6" hidden="1">#REF!</definedName>
    <definedName name="_____x11" localSheetId="7" hidden="1">#REF!</definedName>
    <definedName name="_____x11" hidden="1">#REF!</definedName>
    <definedName name="_____x12" localSheetId="6" hidden="1">#REF!</definedName>
    <definedName name="_____x12" localSheetId="7" hidden="1">#REF!</definedName>
    <definedName name="_____x12" hidden="1">#REF!</definedName>
    <definedName name="_____x13" localSheetId="6" hidden="1">#REF!</definedName>
    <definedName name="_____x13" localSheetId="7" hidden="1">#REF!</definedName>
    <definedName name="_____x13" hidden="1">#REF!</definedName>
    <definedName name="_____x14" localSheetId="6" hidden="1">#REF!</definedName>
    <definedName name="_____x14" localSheetId="7" hidden="1">#REF!</definedName>
    <definedName name="_____x14" hidden="1">#REF!</definedName>
    <definedName name="_____x15" localSheetId="6" hidden="1">#REF!</definedName>
    <definedName name="_____x15" localSheetId="7" hidden="1">#REF!</definedName>
    <definedName name="_____x15" hidden="1">#REF!</definedName>
    <definedName name="_____x16" localSheetId="6" hidden="1">#REF!</definedName>
    <definedName name="_____x16" localSheetId="7" hidden="1">#REF!</definedName>
    <definedName name="_____x16" hidden="1">#REF!</definedName>
    <definedName name="_____x17" localSheetId="6" hidden="1">#REF!</definedName>
    <definedName name="_____x17" localSheetId="7" hidden="1">#REF!</definedName>
    <definedName name="_____x17" hidden="1">#REF!</definedName>
    <definedName name="_____x18" localSheetId="6" hidden="1">#REF!</definedName>
    <definedName name="_____x18" localSheetId="7" hidden="1">#REF!</definedName>
    <definedName name="_____x18" hidden="1">#REF!</definedName>
    <definedName name="_____x19" localSheetId="6" hidden="1">#REF!</definedName>
    <definedName name="_____x19" localSheetId="7" hidden="1">#REF!</definedName>
    <definedName name="_____x19" hidden="1">#REF!</definedName>
    <definedName name="_____x20" localSheetId="6" hidden="1">#REF!</definedName>
    <definedName name="_____x20" localSheetId="7" hidden="1">#REF!</definedName>
    <definedName name="_____x20" hidden="1">#REF!</definedName>
    <definedName name="_____x21" localSheetId="6" hidden="1">#REF!</definedName>
    <definedName name="_____x21" localSheetId="7" hidden="1">#REF!</definedName>
    <definedName name="_____x21" hidden="1">#REF!</definedName>
    <definedName name="_____x22" localSheetId="6" hidden="1">#REF!</definedName>
    <definedName name="_____x22" localSheetId="7" hidden="1">#REF!</definedName>
    <definedName name="_____x22" hidden="1">#REF!</definedName>
    <definedName name="_____x23" localSheetId="6" hidden="1">#REF!</definedName>
    <definedName name="_____x23" localSheetId="7" hidden="1">#REF!</definedName>
    <definedName name="_____x23" hidden="1">#REF!</definedName>
    <definedName name="_____x24" localSheetId="6" hidden="1">#REF!</definedName>
    <definedName name="_____x24" localSheetId="7" hidden="1">#REF!</definedName>
    <definedName name="_____x24" hidden="1">#REF!</definedName>
    <definedName name="_____x25" localSheetId="6" hidden="1">#REF!</definedName>
    <definedName name="_____x25" localSheetId="7" hidden="1">#REF!</definedName>
    <definedName name="_____x25" hidden="1">#REF!</definedName>
    <definedName name="_____x28" localSheetId="6" hidden="1">#REF!</definedName>
    <definedName name="_____x28" localSheetId="7" hidden="1">#REF!</definedName>
    <definedName name="_____x28" hidden="1">#REF!</definedName>
    <definedName name="_____x29" localSheetId="6" hidden="1">#REF!</definedName>
    <definedName name="_____x29" localSheetId="7" hidden="1">#REF!</definedName>
    <definedName name="_____x29" hidden="1">#REF!</definedName>
    <definedName name="_____x32" localSheetId="6" hidden="1">#REF!</definedName>
    <definedName name="_____x32" localSheetId="7" hidden="1">#REF!</definedName>
    <definedName name="_____x32" hidden="1">#REF!</definedName>
    <definedName name="_____x4" localSheetId="6" hidden="1">#REF!</definedName>
    <definedName name="_____x4" localSheetId="7" hidden="1">#REF!</definedName>
    <definedName name="_____x4" hidden="1">#REF!</definedName>
    <definedName name="_____x5" localSheetId="6" hidden="1">#REF!</definedName>
    <definedName name="_____x5" localSheetId="7" hidden="1">#REF!</definedName>
    <definedName name="_____x5" hidden="1">#REF!</definedName>
    <definedName name="_____x6" localSheetId="6" hidden="1">#REF!</definedName>
    <definedName name="_____x6" localSheetId="7" hidden="1">#REF!</definedName>
    <definedName name="_____x6" hidden="1">#REF!</definedName>
    <definedName name="_____x7" localSheetId="6" hidden="1">#REF!</definedName>
    <definedName name="_____x7" localSheetId="7" hidden="1">#REF!</definedName>
    <definedName name="_____x7" hidden="1">#REF!</definedName>
    <definedName name="_____x8" localSheetId="6" hidden="1">#REF!</definedName>
    <definedName name="_____x8" localSheetId="7" hidden="1">#REF!</definedName>
    <definedName name="_____x8" hidden="1">#REF!</definedName>
    <definedName name="_____x9" localSheetId="6" hidden="1">#REF!</definedName>
    <definedName name="_____x9" localSheetId="7" hidden="1">#REF!</definedName>
    <definedName name="_____x9" hidden="1">#REF!</definedName>
    <definedName name="_____xlfn.BAHTTEXT" hidden="1">#NAME?</definedName>
    <definedName name="_____xlfn.RTD" hidden="1">#NAME?</definedName>
    <definedName name="____adm1" hidden="1">{"'Índice'!$A$1:$K$49"}</definedName>
    <definedName name="__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dd1" hidden="1">{"balanço dolares",#N/A,FALSE,"SIGADR$";"AUT BAL REAIS",#N/A,FALSE,"SIGADR$";"QUOCIENTES REAIS",#N/A,FALSE,"QUOCIENTES";"JUNH QUOCI DOLARES",#N/A,FALSE,"QUOCIENTES"}</definedName>
    <definedName name="____dfg1" hidden="1">{#N/A,#N/A,TRUE,"Фин.рез"}</definedName>
    <definedName name="____la32" localSheetId="6" hidden="1">#REF!</definedName>
    <definedName name="____la32" localSheetId="7" hidden="1">#REF!</definedName>
    <definedName name="____la32" hidden="1">#REF!</definedName>
    <definedName name="____la4" localSheetId="6" hidden="1">#REF!</definedName>
    <definedName name="____la4" localSheetId="7" hidden="1">#REF!</definedName>
    <definedName name="____la4" hidden="1">#REF!</definedName>
    <definedName name="____la5" localSheetId="6" hidden="1">#REF!</definedName>
    <definedName name="____la5" localSheetId="7" hidden="1">#REF!</definedName>
    <definedName name="____la5" hidden="1">#REF!</definedName>
    <definedName name="____la6" localSheetId="6" hidden="1">#REF!</definedName>
    <definedName name="____la6" localSheetId="7" hidden="1">#REF!</definedName>
    <definedName name="____la6" hidden="1">#REF!</definedName>
    <definedName name="____la7" localSheetId="6" hidden="1">#REF!</definedName>
    <definedName name="____la7" localSheetId="7" hidden="1">#REF!</definedName>
    <definedName name="____la7" hidden="1">#REF!</definedName>
    <definedName name="____la8" localSheetId="6" hidden="1">#REF!</definedName>
    <definedName name="____la8" localSheetId="7" hidden="1">#REF!</definedName>
    <definedName name="____la8" hidden="1">#REF!</definedName>
    <definedName name="____la9" localSheetId="6" hidden="1">#REF!</definedName>
    <definedName name="____la9" localSheetId="7" hidden="1">#REF!</definedName>
    <definedName name="____la9" hidden="1">#REF!</definedName>
    <definedName name="____lb1" localSheetId="6" hidden="1">#REF!</definedName>
    <definedName name="____lb1" localSheetId="7" hidden="1">#REF!</definedName>
    <definedName name="____lb1" hidden="1">#REF!</definedName>
    <definedName name="____lb10" localSheetId="6" hidden="1">#REF!</definedName>
    <definedName name="____lb10" localSheetId="7" hidden="1">#REF!</definedName>
    <definedName name="____lb10" hidden="1">#REF!</definedName>
    <definedName name="____lb11" localSheetId="6" hidden="1">#REF!</definedName>
    <definedName name="____lb11" localSheetId="7" hidden="1">#REF!</definedName>
    <definedName name="____lb11" hidden="1">#REF!</definedName>
    <definedName name="____lb12" localSheetId="6" hidden="1">#REF!</definedName>
    <definedName name="____lb12" localSheetId="7" hidden="1">#REF!</definedName>
    <definedName name="____lb12" hidden="1">#REF!</definedName>
    <definedName name="____lb13" localSheetId="6" hidden="1">#REF!</definedName>
    <definedName name="____lb13" localSheetId="7" hidden="1">#REF!</definedName>
    <definedName name="____lb13" hidden="1">#REF!</definedName>
    <definedName name="____lb14" localSheetId="6" hidden="1">#REF!</definedName>
    <definedName name="____lb14" localSheetId="7" hidden="1">#REF!</definedName>
    <definedName name="____lb14" hidden="1">#REF!</definedName>
    <definedName name="____lb15" localSheetId="6" hidden="1">#REF!</definedName>
    <definedName name="____lb15" localSheetId="7" hidden="1">#REF!</definedName>
    <definedName name="____lb15" hidden="1">#REF!</definedName>
    <definedName name="____lb16" localSheetId="6" hidden="1">#REF!</definedName>
    <definedName name="____lb16" localSheetId="7" hidden="1">#REF!</definedName>
    <definedName name="____lb16" hidden="1">#REF!</definedName>
    <definedName name="____lb17" localSheetId="6" hidden="1">#REF!</definedName>
    <definedName name="____lb17" localSheetId="7" hidden="1">#REF!</definedName>
    <definedName name="____lb17" hidden="1">#REF!</definedName>
    <definedName name="____lb18" localSheetId="6" hidden="1">#REF!</definedName>
    <definedName name="____lb18" localSheetId="7" hidden="1">#REF!</definedName>
    <definedName name="____lb18" hidden="1">#REF!</definedName>
    <definedName name="____lb19" localSheetId="6" hidden="1">#REF!</definedName>
    <definedName name="____lb19" localSheetId="7" hidden="1">#REF!</definedName>
    <definedName name="____lb19" hidden="1">#REF!</definedName>
    <definedName name="____lb2" localSheetId="6" hidden="1">#REF!</definedName>
    <definedName name="____lb2" localSheetId="7" hidden="1">#REF!</definedName>
    <definedName name="____lb2" hidden="1">#REF!</definedName>
    <definedName name="____lb20" localSheetId="6" hidden="1">#REF!</definedName>
    <definedName name="____lb20" localSheetId="7" hidden="1">#REF!</definedName>
    <definedName name="____lb20" hidden="1">#REF!</definedName>
    <definedName name="____lb21" localSheetId="6" hidden="1">#REF!</definedName>
    <definedName name="____lb21" localSheetId="7" hidden="1">#REF!</definedName>
    <definedName name="____lb21" hidden="1">#REF!</definedName>
    <definedName name="____lb22" localSheetId="6" hidden="1">#REF!</definedName>
    <definedName name="____lb22" localSheetId="7" hidden="1">#REF!</definedName>
    <definedName name="____lb22" hidden="1">#REF!</definedName>
    <definedName name="____lb23" localSheetId="6" hidden="1">#REF!</definedName>
    <definedName name="____lb23" localSheetId="7" hidden="1">#REF!</definedName>
    <definedName name="____lb23" hidden="1">#REF!</definedName>
    <definedName name="____lb24" localSheetId="6" hidden="1">#REF!</definedName>
    <definedName name="____lb24" localSheetId="7" hidden="1">#REF!</definedName>
    <definedName name="____lb24" hidden="1">#REF!</definedName>
    <definedName name="____lb25" localSheetId="6" hidden="1">#REF!</definedName>
    <definedName name="____lb25" localSheetId="7" hidden="1">#REF!</definedName>
    <definedName name="____lb25" hidden="1">#REF!</definedName>
    <definedName name="____lb27" localSheetId="6" hidden="1">#REF!</definedName>
    <definedName name="____lb27" localSheetId="7" hidden="1">#REF!</definedName>
    <definedName name="____lb27" hidden="1">#REF!</definedName>
    <definedName name="____lb28" localSheetId="6" hidden="1">#REF!</definedName>
    <definedName name="____lb28" localSheetId="7" hidden="1">#REF!</definedName>
    <definedName name="____lb28" hidden="1">#REF!</definedName>
    <definedName name="____lb29" localSheetId="6" hidden="1">#REF!</definedName>
    <definedName name="____lb29" localSheetId="7" hidden="1">#REF!</definedName>
    <definedName name="____lb29" hidden="1">#REF!</definedName>
    <definedName name="____lb3" localSheetId="6" hidden="1">#REF!</definedName>
    <definedName name="____lb3" localSheetId="7" hidden="1">#REF!</definedName>
    <definedName name="____lb3" hidden="1">#REF!</definedName>
    <definedName name="____lb30" localSheetId="6" hidden="1">#REF!</definedName>
    <definedName name="____lb30" localSheetId="7" hidden="1">#REF!</definedName>
    <definedName name="____lb30" hidden="1">#REF!</definedName>
    <definedName name="____lb31" localSheetId="6" hidden="1">#REF!</definedName>
    <definedName name="____lb31" localSheetId="7" hidden="1">#REF!</definedName>
    <definedName name="____lb31" hidden="1">#REF!</definedName>
    <definedName name="____lb32" localSheetId="6" hidden="1">#REF!</definedName>
    <definedName name="____lb32" localSheetId="7" hidden="1">#REF!</definedName>
    <definedName name="____lb32" hidden="1">#REF!</definedName>
    <definedName name="____lb4" localSheetId="6" hidden="1">#REF!</definedName>
    <definedName name="____lb4" localSheetId="7" hidden="1">#REF!</definedName>
    <definedName name="____lb4" hidden="1">#REF!</definedName>
    <definedName name="____lb5" localSheetId="6" hidden="1">#REF!</definedName>
    <definedName name="____lb5" localSheetId="7" hidden="1">#REF!</definedName>
    <definedName name="____lb5" hidden="1">#REF!</definedName>
    <definedName name="____lb6" localSheetId="6" hidden="1">#REF!</definedName>
    <definedName name="____lb6" localSheetId="7" hidden="1">#REF!</definedName>
    <definedName name="____lb6" hidden="1">#REF!</definedName>
    <definedName name="____lb7" localSheetId="6" hidden="1">#REF!</definedName>
    <definedName name="____lb7" localSheetId="7" hidden="1">#REF!</definedName>
    <definedName name="____lb7" hidden="1">#REF!</definedName>
    <definedName name="____lb8" localSheetId="6" hidden="1">#REF!</definedName>
    <definedName name="____lb8" localSheetId="7" hidden="1">#REF!</definedName>
    <definedName name="____lb8" hidden="1">#REF!</definedName>
    <definedName name="____lb9" localSheetId="6" hidden="1">#REF!</definedName>
    <definedName name="____lb9" localSheetId="7" hidden="1">#REF!</definedName>
    <definedName name="____lb9" hidden="1">#REF!</definedName>
    <definedName name="____lbc1" localSheetId="6" hidden="1">#REF!</definedName>
    <definedName name="____lbc1" localSheetId="7" hidden="1">#REF!</definedName>
    <definedName name="____lbc1" hidden="1">#REF!</definedName>
    <definedName name="____lbc10" localSheetId="6" hidden="1">#REF!</definedName>
    <definedName name="____lbc10" localSheetId="7" hidden="1">#REF!</definedName>
    <definedName name="____lbc10" hidden="1">#REF!</definedName>
    <definedName name="____lbc11" localSheetId="6" hidden="1">#REF!</definedName>
    <definedName name="____lbc11" localSheetId="7" hidden="1">#REF!</definedName>
    <definedName name="____lbc11" hidden="1">#REF!</definedName>
    <definedName name="____lbc12" localSheetId="6" hidden="1">#REF!</definedName>
    <definedName name="____lbc12" localSheetId="7" hidden="1">#REF!</definedName>
    <definedName name="____lbc12" hidden="1">#REF!</definedName>
    <definedName name="____lbc13" localSheetId="6" hidden="1">#REF!</definedName>
    <definedName name="____lbc13" localSheetId="7" hidden="1">#REF!</definedName>
    <definedName name="____lbc13" hidden="1">#REF!</definedName>
    <definedName name="____lbc14" localSheetId="6" hidden="1">#REF!</definedName>
    <definedName name="____lbc14" localSheetId="7" hidden="1">#REF!</definedName>
    <definedName name="____lbc14" hidden="1">#REF!</definedName>
    <definedName name="____lbc15" localSheetId="6" hidden="1">#REF!</definedName>
    <definedName name="____lbc15" localSheetId="7" hidden="1">#REF!</definedName>
    <definedName name="____lbc15" hidden="1">#REF!</definedName>
    <definedName name="____lbc16" localSheetId="6" hidden="1">#REF!</definedName>
    <definedName name="____lbc16" localSheetId="7" hidden="1">#REF!</definedName>
    <definedName name="____lbc16" hidden="1">#REF!</definedName>
    <definedName name="____lbc17" localSheetId="6" hidden="1">#REF!</definedName>
    <definedName name="____lbc17" localSheetId="7" hidden="1">#REF!</definedName>
    <definedName name="____lbc17" hidden="1">#REF!</definedName>
    <definedName name="____lbc18" localSheetId="6" hidden="1">#REF!</definedName>
    <definedName name="____lbc18" localSheetId="7" hidden="1">#REF!</definedName>
    <definedName name="____lbc18" hidden="1">#REF!</definedName>
    <definedName name="____lbc19" localSheetId="6" hidden="1">#REF!</definedName>
    <definedName name="____lbc19" localSheetId="7" hidden="1">#REF!</definedName>
    <definedName name="____lbc19" hidden="1">#REF!</definedName>
    <definedName name="____lbc2" localSheetId="6" hidden="1">#REF!</definedName>
    <definedName name="____lbc2" localSheetId="7" hidden="1">#REF!</definedName>
    <definedName name="____lbc2" hidden="1">#REF!</definedName>
    <definedName name="____lbc20" localSheetId="6" hidden="1">#REF!</definedName>
    <definedName name="____lbc20" localSheetId="7" hidden="1">#REF!</definedName>
    <definedName name="____lbc20" hidden="1">#REF!</definedName>
    <definedName name="____lbc21" localSheetId="6" hidden="1">#REF!</definedName>
    <definedName name="____lbc21" localSheetId="7" hidden="1">#REF!</definedName>
    <definedName name="____lbc21" hidden="1">#REF!</definedName>
    <definedName name="____lbc22" localSheetId="6" hidden="1">#REF!</definedName>
    <definedName name="____lbc22" localSheetId="7" hidden="1">#REF!</definedName>
    <definedName name="____lbc22" hidden="1">#REF!</definedName>
    <definedName name="____lbc23" localSheetId="6" hidden="1">#REF!</definedName>
    <definedName name="____lbc23" localSheetId="7" hidden="1">#REF!</definedName>
    <definedName name="____lbc23" hidden="1">#REF!</definedName>
    <definedName name="____lbc24" localSheetId="6" hidden="1">#REF!</definedName>
    <definedName name="____lbc24" localSheetId="7" hidden="1">#REF!</definedName>
    <definedName name="____lbc24" hidden="1">#REF!</definedName>
    <definedName name="____lbc25" localSheetId="6" hidden="1">#REF!</definedName>
    <definedName name="____lbc25" localSheetId="7" hidden="1">#REF!</definedName>
    <definedName name="____lbc25" hidden="1">#REF!</definedName>
    <definedName name="____lbc26" localSheetId="6" hidden="1">#REF!</definedName>
    <definedName name="____lbc26" localSheetId="7" hidden="1">#REF!</definedName>
    <definedName name="____lbc26" hidden="1">#REF!</definedName>
    <definedName name="____lbc27" localSheetId="6" hidden="1">#REF!</definedName>
    <definedName name="____lbc27" localSheetId="7" hidden="1">#REF!</definedName>
    <definedName name="____lbc27" hidden="1">#REF!</definedName>
    <definedName name="____lbc28" localSheetId="6" hidden="1">#REF!</definedName>
    <definedName name="____lbc28" localSheetId="7" hidden="1">#REF!</definedName>
    <definedName name="____lbc28" hidden="1">#REF!</definedName>
    <definedName name="____lbc29" localSheetId="6" hidden="1">#REF!</definedName>
    <definedName name="____lbc29" localSheetId="7" hidden="1">#REF!</definedName>
    <definedName name="____lbc29" hidden="1">#REF!</definedName>
    <definedName name="____lbc3" localSheetId="6" hidden="1">#REF!</definedName>
    <definedName name="____lbc3" localSheetId="7" hidden="1">#REF!</definedName>
    <definedName name="____lbc3" hidden="1">#REF!</definedName>
    <definedName name="____lbc31" localSheetId="6" hidden="1">#REF!</definedName>
    <definedName name="____lbc31" localSheetId="7" hidden="1">#REF!</definedName>
    <definedName name="____lbc31" hidden="1">#REF!</definedName>
    <definedName name="____lbc32" localSheetId="6" hidden="1">#REF!</definedName>
    <definedName name="____lbc32" localSheetId="7" hidden="1">#REF!</definedName>
    <definedName name="____lbc32" hidden="1">#REF!</definedName>
    <definedName name="____lbc4" localSheetId="6" hidden="1">#REF!</definedName>
    <definedName name="____lbc4" localSheetId="7" hidden="1">#REF!</definedName>
    <definedName name="____lbc4" hidden="1">#REF!</definedName>
    <definedName name="____lbc5" localSheetId="6" hidden="1">#REF!</definedName>
    <definedName name="____lbc5" localSheetId="7" hidden="1">#REF!</definedName>
    <definedName name="____lbc5" hidden="1">#REF!</definedName>
    <definedName name="____lbc6" localSheetId="6" hidden="1">#REF!</definedName>
    <definedName name="____lbc6" localSheetId="7" hidden="1">#REF!</definedName>
    <definedName name="____lbc6" hidden="1">#REF!</definedName>
    <definedName name="____lbc7" localSheetId="6" hidden="1">#REF!</definedName>
    <definedName name="____lbc7" localSheetId="7" hidden="1">#REF!</definedName>
    <definedName name="____lbc7" hidden="1">#REF!</definedName>
    <definedName name="____lbc8" localSheetId="6" hidden="1">#REF!</definedName>
    <definedName name="____lbc8" localSheetId="7" hidden="1">#REF!</definedName>
    <definedName name="____lbc8" hidden="1">#REF!</definedName>
    <definedName name="____lbc9" localSheetId="6" hidden="1">#REF!</definedName>
    <definedName name="____lbc9" localSheetId="7" hidden="1">#REF!</definedName>
    <definedName name="____lbc9" hidden="1">#REF!</definedName>
    <definedName name="____ld26" localSheetId="6" hidden="1">#REF!</definedName>
    <definedName name="____ld26" localSheetId="7" hidden="1">#REF!</definedName>
    <definedName name="____ld26" hidden="1">#REF!</definedName>
    <definedName name="____ld31" localSheetId="6" hidden="1">#REF!</definedName>
    <definedName name="____ld31" localSheetId="7" hidden="1">#REF!</definedName>
    <definedName name="____ld31" hidden="1">#REF!</definedName>
    <definedName name="____le31" localSheetId="6" hidden="1">#REF!</definedName>
    <definedName name="____le31" localSheetId="7" hidden="1">#REF!</definedName>
    <definedName name="____le31" hidden="1">#REF!</definedName>
    <definedName name="____lf31" localSheetId="6" hidden="1">#REF!</definedName>
    <definedName name="____lf31" localSheetId="7" hidden="1">#REF!</definedName>
    <definedName name="____lf31" hidden="1">#REF!</definedName>
    <definedName name="____Orc2000" localSheetId="6">#REF!</definedName>
    <definedName name="____Orc2000" localSheetId="7">#REF!</definedName>
    <definedName name="____Orc2000">#REF!</definedName>
    <definedName name="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x10" localSheetId="6" hidden="1">#REF!</definedName>
    <definedName name="____x10" localSheetId="7" hidden="1">#REF!</definedName>
    <definedName name="____x10" hidden="1">#REF!</definedName>
    <definedName name="____x11" localSheetId="6" hidden="1">#REF!</definedName>
    <definedName name="____x11" localSheetId="7" hidden="1">#REF!</definedName>
    <definedName name="____x11" hidden="1">#REF!</definedName>
    <definedName name="____x12" localSheetId="6" hidden="1">#REF!</definedName>
    <definedName name="____x12" localSheetId="7" hidden="1">#REF!</definedName>
    <definedName name="____x12" hidden="1">#REF!</definedName>
    <definedName name="____x13" localSheetId="6" hidden="1">#REF!</definedName>
    <definedName name="____x13" localSheetId="7" hidden="1">#REF!</definedName>
    <definedName name="____x13" hidden="1">#REF!</definedName>
    <definedName name="____x14" localSheetId="6" hidden="1">#REF!</definedName>
    <definedName name="____x14" localSheetId="7" hidden="1">#REF!</definedName>
    <definedName name="____x14" hidden="1">#REF!</definedName>
    <definedName name="____x15" localSheetId="6" hidden="1">#REF!</definedName>
    <definedName name="____x15" localSheetId="7" hidden="1">#REF!</definedName>
    <definedName name="____x15" hidden="1">#REF!</definedName>
    <definedName name="____x16" localSheetId="6" hidden="1">#REF!</definedName>
    <definedName name="____x16" localSheetId="7" hidden="1">#REF!</definedName>
    <definedName name="____x16" hidden="1">#REF!</definedName>
    <definedName name="____x17" localSheetId="6" hidden="1">#REF!</definedName>
    <definedName name="____x17" localSheetId="7" hidden="1">#REF!</definedName>
    <definedName name="____x17" hidden="1">#REF!</definedName>
    <definedName name="____x18" localSheetId="6" hidden="1">#REF!</definedName>
    <definedName name="____x18" localSheetId="7" hidden="1">#REF!</definedName>
    <definedName name="____x18" hidden="1">#REF!</definedName>
    <definedName name="____x19" localSheetId="6" hidden="1">#REF!</definedName>
    <definedName name="____x19" localSheetId="7" hidden="1">#REF!</definedName>
    <definedName name="____x19" hidden="1">#REF!</definedName>
    <definedName name="____x20" localSheetId="6" hidden="1">#REF!</definedName>
    <definedName name="____x20" localSheetId="7" hidden="1">#REF!</definedName>
    <definedName name="____x20" hidden="1">#REF!</definedName>
    <definedName name="____x21" localSheetId="6" hidden="1">#REF!</definedName>
    <definedName name="____x21" localSheetId="7" hidden="1">#REF!</definedName>
    <definedName name="____x21" hidden="1">#REF!</definedName>
    <definedName name="____x22" localSheetId="6" hidden="1">#REF!</definedName>
    <definedName name="____x22" localSheetId="7" hidden="1">#REF!</definedName>
    <definedName name="____x22" hidden="1">#REF!</definedName>
    <definedName name="____x23" localSheetId="6" hidden="1">#REF!</definedName>
    <definedName name="____x23" localSheetId="7" hidden="1">#REF!</definedName>
    <definedName name="____x23" hidden="1">#REF!</definedName>
    <definedName name="____x24" localSheetId="6" hidden="1">#REF!</definedName>
    <definedName name="____x24" localSheetId="7" hidden="1">#REF!</definedName>
    <definedName name="____x24" hidden="1">#REF!</definedName>
    <definedName name="____x25" localSheetId="6" hidden="1">#REF!</definedName>
    <definedName name="____x25" localSheetId="7" hidden="1">#REF!</definedName>
    <definedName name="____x25" hidden="1">#REF!</definedName>
    <definedName name="____x28" localSheetId="6" hidden="1">#REF!</definedName>
    <definedName name="____x28" localSheetId="7" hidden="1">#REF!</definedName>
    <definedName name="____x28" hidden="1">#REF!</definedName>
    <definedName name="____x29" localSheetId="6" hidden="1">#REF!</definedName>
    <definedName name="____x29" localSheetId="7" hidden="1">#REF!</definedName>
    <definedName name="____x29" hidden="1">#REF!</definedName>
    <definedName name="____x32" localSheetId="6" hidden="1">#REF!</definedName>
    <definedName name="____x32" localSheetId="7" hidden="1">#REF!</definedName>
    <definedName name="____x32" hidden="1">#REF!</definedName>
    <definedName name="____x4" localSheetId="6" hidden="1">#REF!</definedName>
    <definedName name="____x4" localSheetId="7" hidden="1">#REF!</definedName>
    <definedName name="____x4" hidden="1">#REF!</definedName>
    <definedName name="____x5" localSheetId="6" hidden="1">#REF!</definedName>
    <definedName name="____x5" localSheetId="7" hidden="1">#REF!</definedName>
    <definedName name="____x5" hidden="1">#REF!</definedName>
    <definedName name="____x6" localSheetId="6" hidden="1">#REF!</definedName>
    <definedName name="____x6" localSheetId="7" hidden="1">#REF!</definedName>
    <definedName name="____x6" hidden="1">#REF!</definedName>
    <definedName name="____x7" localSheetId="6" hidden="1">#REF!</definedName>
    <definedName name="____x7" localSheetId="7" hidden="1">#REF!</definedName>
    <definedName name="____x7" hidden="1">#REF!</definedName>
    <definedName name="____x8" localSheetId="6" hidden="1">#REF!</definedName>
    <definedName name="____x8" localSheetId="7" hidden="1">#REF!</definedName>
    <definedName name="____x8" hidden="1">#REF!</definedName>
    <definedName name="____x9" localSheetId="6" hidden="1">#REF!</definedName>
    <definedName name="____x9" localSheetId="7" hidden="1">#REF!</definedName>
    <definedName name="____x9" hidden="1">#REF!</definedName>
    <definedName name="____xlfn.BAHTTEXT" hidden="1">#NAME?</definedName>
    <definedName name="____xlfn.RTD" hidden="1">#NAME?</definedName>
    <definedName name="___ACC2" hidden="1">'[2]DIF FAT FEV 01'!$X$13:$Y$40</definedName>
    <definedName name="___adm1" hidden="1">{"'Índice'!$A$1:$K$49"}</definedName>
    <definedName name="_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cf2" hidden="1">{#N/A,#N/A,FALSE,"Variables";#N/A,#N/A,FALSE,"NPV Cashflows NZ$";#N/A,#N/A,FALSE,"Cashflows NZ$"}</definedName>
    <definedName name="___dd1" hidden="1">{"balanço dolares",#N/A,FALSE,"SIGADR$";"AUT BAL REAIS",#N/A,FALSE,"SIGADR$";"QUOCIENTES REAIS",#N/A,FALSE,"QUOCIENTES";"JUNH QUOCI DOLARES",#N/A,FALSE,"QUOCIENTES"}</definedName>
    <definedName name="___ddd2" hidden="1">{#N/A,#N/A,FALSE,"Cashflow"}</definedName>
    <definedName name="___dfg1" hidden="1">{#N/A,#N/A,TRUE,"Фин.рез"}</definedName>
    <definedName name="___eee2" hidden="1">{#N/A,#N/A,FALSE,"Cashflow"}</definedName>
    <definedName name="___L" hidden="1">{"RESULTADOS REAIS",#N/A,FALSE,"Dem.Res.R$";"RESULTADOS DOLARES",#N/A,FALSE,"Dem.Res.US$";"PERCENTUAIS REAIS",#N/A,FALSE,"Percentuais R$";"PERCENTUAIS DOLARES",#N/A,FALSE,"Percentuais US$"}</definedName>
    <definedName name="___la32" localSheetId="6" hidden="1">#REF!</definedName>
    <definedName name="___la32" localSheetId="7" hidden="1">#REF!</definedName>
    <definedName name="___la32" hidden="1">#REF!</definedName>
    <definedName name="___la4" localSheetId="6" hidden="1">#REF!</definedName>
    <definedName name="___la4" localSheetId="7" hidden="1">#REF!</definedName>
    <definedName name="___la4" hidden="1">#REF!</definedName>
    <definedName name="___la5" localSheetId="6" hidden="1">#REF!</definedName>
    <definedName name="___la5" localSheetId="7" hidden="1">#REF!</definedName>
    <definedName name="___la5" hidden="1">#REF!</definedName>
    <definedName name="___la6" localSheetId="6" hidden="1">#REF!</definedName>
    <definedName name="___la6" localSheetId="7" hidden="1">#REF!</definedName>
    <definedName name="___la6" hidden="1">#REF!</definedName>
    <definedName name="___la7" localSheetId="6" hidden="1">#REF!</definedName>
    <definedName name="___la7" localSheetId="7" hidden="1">#REF!</definedName>
    <definedName name="___la7" hidden="1">#REF!</definedName>
    <definedName name="___la8" localSheetId="6" hidden="1">#REF!</definedName>
    <definedName name="___la8" localSheetId="7" hidden="1">#REF!</definedName>
    <definedName name="___la8" hidden="1">#REF!</definedName>
    <definedName name="___la9" localSheetId="6" hidden="1">#REF!</definedName>
    <definedName name="___la9" localSheetId="7" hidden="1">#REF!</definedName>
    <definedName name="___la9" hidden="1">#REF!</definedName>
    <definedName name="___lb1" localSheetId="6" hidden="1">#REF!</definedName>
    <definedName name="___lb1" localSheetId="7" hidden="1">#REF!</definedName>
    <definedName name="___lb1" hidden="1">#REF!</definedName>
    <definedName name="___lb10" localSheetId="6" hidden="1">#REF!</definedName>
    <definedName name="___lb10" localSheetId="7" hidden="1">#REF!</definedName>
    <definedName name="___lb10" hidden="1">#REF!</definedName>
    <definedName name="___lb11" localSheetId="6" hidden="1">#REF!</definedName>
    <definedName name="___lb11" localSheetId="7" hidden="1">#REF!</definedName>
    <definedName name="___lb11" hidden="1">#REF!</definedName>
    <definedName name="___lb12" localSheetId="6" hidden="1">#REF!</definedName>
    <definedName name="___lb12" localSheetId="7" hidden="1">#REF!</definedName>
    <definedName name="___lb12" hidden="1">#REF!</definedName>
    <definedName name="___lb13" localSheetId="6" hidden="1">#REF!</definedName>
    <definedName name="___lb13" localSheetId="7" hidden="1">#REF!</definedName>
    <definedName name="___lb13" hidden="1">#REF!</definedName>
    <definedName name="___lb14" localSheetId="6" hidden="1">#REF!</definedName>
    <definedName name="___lb14" localSheetId="7" hidden="1">#REF!</definedName>
    <definedName name="___lb14" hidden="1">#REF!</definedName>
    <definedName name="___lb15" localSheetId="6" hidden="1">#REF!</definedName>
    <definedName name="___lb15" localSheetId="7" hidden="1">#REF!</definedName>
    <definedName name="___lb15" hidden="1">#REF!</definedName>
    <definedName name="___lb16" localSheetId="6" hidden="1">#REF!</definedName>
    <definedName name="___lb16" localSheetId="7" hidden="1">#REF!</definedName>
    <definedName name="___lb16" hidden="1">#REF!</definedName>
    <definedName name="___lb17" localSheetId="6" hidden="1">#REF!</definedName>
    <definedName name="___lb17" localSheetId="7" hidden="1">#REF!</definedName>
    <definedName name="___lb17" hidden="1">#REF!</definedName>
    <definedName name="___lb18" localSheetId="6" hidden="1">#REF!</definedName>
    <definedName name="___lb18" localSheetId="7" hidden="1">#REF!</definedName>
    <definedName name="___lb18" hidden="1">#REF!</definedName>
    <definedName name="___lb19" localSheetId="6" hidden="1">#REF!</definedName>
    <definedName name="___lb19" localSheetId="7" hidden="1">#REF!</definedName>
    <definedName name="___lb19" hidden="1">#REF!</definedName>
    <definedName name="___lb2" localSheetId="6" hidden="1">#REF!</definedName>
    <definedName name="___lb2" localSheetId="7" hidden="1">#REF!</definedName>
    <definedName name="___lb2" hidden="1">#REF!</definedName>
    <definedName name="___lb20" localSheetId="6" hidden="1">#REF!</definedName>
    <definedName name="___lb20" localSheetId="7" hidden="1">#REF!</definedName>
    <definedName name="___lb20" hidden="1">#REF!</definedName>
    <definedName name="___lb21" localSheetId="6" hidden="1">#REF!</definedName>
    <definedName name="___lb21" localSheetId="7" hidden="1">#REF!</definedName>
    <definedName name="___lb21" hidden="1">#REF!</definedName>
    <definedName name="___lb22" localSheetId="6" hidden="1">#REF!</definedName>
    <definedName name="___lb22" localSheetId="7" hidden="1">#REF!</definedName>
    <definedName name="___lb22" hidden="1">#REF!</definedName>
    <definedName name="___lb23" localSheetId="6" hidden="1">#REF!</definedName>
    <definedName name="___lb23" localSheetId="7" hidden="1">#REF!</definedName>
    <definedName name="___lb23" hidden="1">#REF!</definedName>
    <definedName name="___lb24" localSheetId="6" hidden="1">#REF!</definedName>
    <definedName name="___lb24" localSheetId="7" hidden="1">#REF!</definedName>
    <definedName name="___lb24" hidden="1">#REF!</definedName>
    <definedName name="___lb25" localSheetId="6" hidden="1">#REF!</definedName>
    <definedName name="___lb25" localSheetId="7" hidden="1">#REF!</definedName>
    <definedName name="___lb25" hidden="1">#REF!</definedName>
    <definedName name="___lb27" localSheetId="6" hidden="1">#REF!</definedName>
    <definedName name="___lb27" localSheetId="7" hidden="1">#REF!</definedName>
    <definedName name="___lb27" hidden="1">#REF!</definedName>
    <definedName name="___lb28" localSheetId="6" hidden="1">#REF!</definedName>
    <definedName name="___lb28" localSheetId="7" hidden="1">#REF!</definedName>
    <definedName name="___lb28" hidden="1">#REF!</definedName>
    <definedName name="___lb29" localSheetId="6" hidden="1">#REF!</definedName>
    <definedName name="___lb29" localSheetId="7" hidden="1">#REF!</definedName>
    <definedName name="___lb29" hidden="1">#REF!</definedName>
    <definedName name="___lb3" localSheetId="6" hidden="1">#REF!</definedName>
    <definedName name="___lb3" localSheetId="7" hidden="1">#REF!</definedName>
    <definedName name="___lb3" hidden="1">#REF!</definedName>
    <definedName name="___lb30" localSheetId="6" hidden="1">#REF!</definedName>
    <definedName name="___lb30" localSheetId="7" hidden="1">#REF!</definedName>
    <definedName name="___lb30" hidden="1">#REF!</definedName>
    <definedName name="___lb31" localSheetId="6" hidden="1">#REF!</definedName>
    <definedName name="___lb31" localSheetId="7" hidden="1">#REF!</definedName>
    <definedName name="___lb31" hidden="1">#REF!</definedName>
    <definedName name="___lb32" localSheetId="6" hidden="1">#REF!</definedName>
    <definedName name="___lb32" localSheetId="7" hidden="1">#REF!</definedName>
    <definedName name="___lb32" hidden="1">#REF!</definedName>
    <definedName name="___lb4" localSheetId="6" hidden="1">#REF!</definedName>
    <definedName name="___lb4" localSheetId="7" hidden="1">#REF!</definedName>
    <definedName name="___lb4" hidden="1">#REF!</definedName>
    <definedName name="___lb5" localSheetId="6" hidden="1">#REF!</definedName>
    <definedName name="___lb5" localSheetId="7" hidden="1">#REF!</definedName>
    <definedName name="___lb5" hidden="1">#REF!</definedName>
    <definedName name="___lb6" localSheetId="6" hidden="1">#REF!</definedName>
    <definedName name="___lb6" localSheetId="7" hidden="1">#REF!</definedName>
    <definedName name="___lb6" hidden="1">#REF!</definedName>
    <definedName name="___lb7" localSheetId="6" hidden="1">#REF!</definedName>
    <definedName name="___lb7" localSheetId="7" hidden="1">#REF!</definedName>
    <definedName name="___lb7" hidden="1">#REF!</definedName>
    <definedName name="___lb8" localSheetId="6" hidden="1">#REF!</definedName>
    <definedName name="___lb8" localSheetId="7" hidden="1">#REF!</definedName>
    <definedName name="___lb8" hidden="1">#REF!</definedName>
    <definedName name="___lb9" localSheetId="6" hidden="1">#REF!</definedName>
    <definedName name="___lb9" localSheetId="7" hidden="1">#REF!</definedName>
    <definedName name="___lb9" hidden="1">#REF!</definedName>
    <definedName name="___lbc1" localSheetId="6" hidden="1">#REF!</definedName>
    <definedName name="___lbc1" localSheetId="7" hidden="1">#REF!</definedName>
    <definedName name="___lbc1" hidden="1">#REF!</definedName>
    <definedName name="___lbc10" localSheetId="6" hidden="1">#REF!</definedName>
    <definedName name="___lbc10" localSheetId="7" hidden="1">#REF!</definedName>
    <definedName name="___lbc10" hidden="1">#REF!</definedName>
    <definedName name="___lbc11" localSheetId="6" hidden="1">#REF!</definedName>
    <definedName name="___lbc11" localSheetId="7" hidden="1">#REF!</definedName>
    <definedName name="___lbc11" hidden="1">#REF!</definedName>
    <definedName name="___lbc12" localSheetId="6" hidden="1">#REF!</definedName>
    <definedName name="___lbc12" localSheetId="7" hidden="1">#REF!</definedName>
    <definedName name="___lbc12" hidden="1">#REF!</definedName>
    <definedName name="___lbc13" localSheetId="6" hidden="1">#REF!</definedName>
    <definedName name="___lbc13" localSheetId="7" hidden="1">#REF!</definedName>
    <definedName name="___lbc13" hidden="1">#REF!</definedName>
    <definedName name="___lbc14" localSheetId="6" hidden="1">#REF!</definedName>
    <definedName name="___lbc14" localSheetId="7" hidden="1">#REF!</definedName>
    <definedName name="___lbc14" hidden="1">#REF!</definedName>
    <definedName name="___lbc15" localSheetId="6" hidden="1">#REF!</definedName>
    <definedName name="___lbc15" localSheetId="7" hidden="1">#REF!</definedName>
    <definedName name="___lbc15" hidden="1">#REF!</definedName>
    <definedName name="___lbc16" localSheetId="6" hidden="1">#REF!</definedName>
    <definedName name="___lbc16" localSheetId="7" hidden="1">#REF!</definedName>
    <definedName name="___lbc16" hidden="1">#REF!</definedName>
    <definedName name="___lbc17" localSheetId="6" hidden="1">#REF!</definedName>
    <definedName name="___lbc17" localSheetId="7" hidden="1">#REF!</definedName>
    <definedName name="___lbc17" hidden="1">#REF!</definedName>
    <definedName name="___lbc18" localSheetId="6" hidden="1">#REF!</definedName>
    <definedName name="___lbc18" localSheetId="7" hidden="1">#REF!</definedName>
    <definedName name="___lbc18" hidden="1">#REF!</definedName>
    <definedName name="___lbc19" localSheetId="6" hidden="1">#REF!</definedName>
    <definedName name="___lbc19" localSheetId="7" hidden="1">#REF!</definedName>
    <definedName name="___lbc19" hidden="1">#REF!</definedName>
    <definedName name="___lbc2" localSheetId="6" hidden="1">#REF!</definedName>
    <definedName name="___lbc2" localSheetId="7" hidden="1">#REF!</definedName>
    <definedName name="___lbc2" hidden="1">#REF!</definedName>
    <definedName name="___lbc20" localSheetId="6" hidden="1">#REF!</definedName>
    <definedName name="___lbc20" localSheetId="7" hidden="1">#REF!</definedName>
    <definedName name="___lbc20" hidden="1">#REF!</definedName>
    <definedName name="___lbc21" localSheetId="6" hidden="1">#REF!</definedName>
    <definedName name="___lbc21" localSheetId="7" hidden="1">#REF!</definedName>
    <definedName name="___lbc21" hidden="1">#REF!</definedName>
    <definedName name="___lbc22" localSheetId="6" hidden="1">#REF!</definedName>
    <definedName name="___lbc22" localSheetId="7" hidden="1">#REF!</definedName>
    <definedName name="___lbc22" hidden="1">#REF!</definedName>
    <definedName name="___lbc23" localSheetId="6" hidden="1">#REF!</definedName>
    <definedName name="___lbc23" localSheetId="7" hidden="1">#REF!</definedName>
    <definedName name="___lbc23" hidden="1">#REF!</definedName>
    <definedName name="___lbc24" localSheetId="6" hidden="1">#REF!</definedName>
    <definedName name="___lbc24" localSheetId="7" hidden="1">#REF!</definedName>
    <definedName name="___lbc24" hidden="1">#REF!</definedName>
    <definedName name="___lbc25" localSheetId="6" hidden="1">#REF!</definedName>
    <definedName name="___lbc25" localSheetId="7" hidden="1">#REF!</definedName>
    <definedName name="___lbc25" hidden="1">#REF!</definedName>
    <definedName name="___lbc26" localSheetId="6" hidden="1">#REF!</definedName>
    <definedName name="___lbc26" localSheetId="7" hidden="1">#REF!</definedName>
    <definedName name="___lbc26" hidden="1">#REF!</definedName>
    <definedName name="___lbc27" localSheetId="6" hidden="1">#REF!</definedName>
    <definedName name="___lbc27" localSheetId="7" hidden="1">#REF!</definedName>
    <definedName name="___lbc27" hidden="1">#REF!</definedName>
    <definedName name="___lbc28" localSheetId="6" hidden="1">#REF!</definedName>
    <definedName name="___lbc28" localSheetId="7" hidden="1">#REF!</definedName>
    <definedName name="___lbc28" hidden="1">#REF!</definedName>
    <definedName name="___lbc29" localSheetId="6" hidden="1">#REF!</definedName>
    <definedName name="___lbc29" localSheetId="7" hidden="1">#REF!</definedName>
    <definedName name="___lbc29" hidden="1">#REF!</definedName>
    <definedName name="___lbc3" localSheetId="6" hidden="1">#REF!</definedName>
    <definedName name="___lbc3" localSheetId="7" hidden="1">#REF!</definedName>
    <definedName name="___lbc3" hidden="1">#REF!</definedName>
    <definedName name="___lbc31" localSheetId="6" hidden="1">#REF!</definedName>
    <definedName name="___lbc31" localSheetId="7" hidden="1">#REF!</definedName>
    <definedName name="___lbc31" hidden="1">#REF!</definedName>
    <definedName name="___lbc32" localSheetId="6" hidden="1">#REF!</definedName>
    <definedName name="___lbc32" localSheetId="7" hidden="1">#REF!</definedName>
    <definedName name="___lbc32" hidden="1">#REF!</definedName>
    <definedName name="___lbc4" localSheetId="6" hidden="1">#REF!</definedName>
    <definedName name="___lbc4" localSheetId="7" hidden="1">#REF!</definedName>
    <definedName name="___lbc4" hidden="1">#REF!</definedName>
    <definedName name="___lbc5" localSheetId="6" hidden="1">#REF!</definedName>
    <definedName name="___lbc5" localSheetId="7" hidden="1">#REF!</definedName>
    <definedName name="___lbc5" hidden="1">#REF!</definedName>
    <definedName name="___lbc6" localSheetId="6" hidden="1">#REF!</definedName>
    <definedName name="___lbc6" localSheetId="7" hidden="1">#REF!</definedName>
    <definedName name="___lbc6" hidden="1">#REF!</definedName>
    <definedName name="___lbc7" localSheetId="6" hidden="1">#REF!</definedName>
    <definedName name="___lbc7" localSheetId="7" hidden="1">#REF!</definedName>
    <definedName name="___lbc7" hidden="1">#REF!</definedName>
    <definedName name="___lbc8" localSheetId="6" hidden="1">#REF!</definedName>
    <definedName name="___lbc8" localSheetId="7" hidden="1">#REF!</definedName>
    <definedName name="___lbc8" hidden="1">#REF!</definedName>
    <definedName name="___lbc9" localSheetId="6" hidden="1">#REF!</definedName>
    <definedName name="___lbc9" localSheetId="7" hidden="1">#REF!</definedName>
    <definedName name="___lbc9" hidden="1">#REF!</definedName>
    <definedName name="___ld26" localSheetId="6" hidden="1">#REF!</definedName>
    <definedName name="___ld26" localSheetId="7" hidden="1">#REF!</definedName>
    <definedName name="___ld26" hidden="1">#REF!</definedName>
    <definedName name="___ld31" localSheetId="6" hidden="1">#REF!</definedName>
    <definedName name="___ld31" localSheetId="7" hidden="1">#REF!</definedName>
    <definedName name="___ld31" hidden="1">#REF!</definedName>
    <definedName name="___le31" localSheetId="6" hidden="1">#REF!</definedName>
    <definedName name="___le31" localSheetId="7" hidden="1">#REF!</definedName>
    <definedName name="___le31" hidden="1">#REF!</definedName>
    <definedName name="___lf31" localSheetId="6" hidden="1">#REF!</definedName>
    <definedName name="___lf31" localSheetId="7" hidden="1">#REF!</definedName>
    <definedName name="___lf31" hidden="1">#REF!</definedName>
    <definedName name="___Orc2000" localSheetId="6">#REF!</definedName>
    <definedName name="___Orc2000" localSheetId="7">#REF!</definedName>
    <definedName name="___Orc2000">#REF!</definedName>
    <definedName name="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x10" localSheetId="6" hidden="1">#REF!</definedName>
    <definedName name="___x10" localSheetId="7" hidden="1">#REF!</definedName>
    <definedName name="___x10" hidden="1">#REF!</definedName>
    <definedName name="___x11" localSheetId="6" hidden="1">#REF!</definedName>
    <definedName name="___x11" localSheetId="7" hidden="1">#REF!</definedName>
    <definedName name="___x11" hidden="1">#REF!</definedName>
    <definedName name="___x12" localSheetId="6" hidden="1">#REF!</definedName>
    <definedName name="___x12" localSheetId="7" hidden="1">#REF!</definedName>
    <definedName name="___x12" hidden="1">#REF!</definedName>
    <definedName name="___x13" localSheetId="6" hidden="1">#REF!</definedName>
    <definedName name="___x13" localSheetId="7" hidden="1">#REF!</definedName>
    <definedName name="___x13" hidden="1">#REF!</definedName>
    <definedName name="___x14" localSheetId="6" hidden="1">#REF!</definedName>
    <definedName name="___x14" localSheetId="7" hidden="1">#REF!</definedName>
    <definedName name="___x14" hidden="1">#REF!</definedName>
    <definedName name="___x15" localSheetId="6" hidden="1">#REF!</definedName>
    <definedName name="___x15" localSheetId="7" hidden="1">#REF!</definedName>
    <definedName name="___x15" hidden="1">#REF!</definedName>
    <definedName name="___x16" localSheetId="6" hidden="1">#REF!</definedName>
    <definedName name="___x16" localSheetId="7" hidden="1">#REF!</definedName>
    <definedName name="___x16" hidden="1">#REF!</definedName>
    <definedName name="___x17" localSheetId="6" hidden="1">#REF!</definedName>
    <definedName name="___x17" localSheetId="7" hidden="1">#REF!</definedName>
    <definedName name="___x17" hidden="1">#REF!</definedName>
    <definedName name="___x18" localSheetId="6" hidden="1">#REF!</definedName>
    <definedName name="___x18" localSheetId="7" hidden="1">#REF!</definedName>
    <definedName name="___x18" hidden="1">#REF!</definedName>
    <definedName name="___x19" localSheetId="6" hidden="1">#REF!</definedName>
    <definedName name="___x19" localSheetId="7" hidden="1">#REF!</definedName>
    <definedName name="___x19" hidden="1">#REF!</definedName>
    <definedName name="___x20" localSheetId="6" hidden="1">#REF!</definedName>
    <definedName name="___x20" localSheetId="7" hidden="1">#REF!</definedName>
    <definedName name="___x20" hidden="1">#REF!</definedName>
    <definedName name="___x21" localSheetId="6" hidden="1">#REF!</definedName>
    <definedName name="___x21" localSheetId="7" hidden="1">#REF!</definedName>
    <definedName name="___x21" hidden="1">#REF!</definedName>
    <definedName name="___x22" localSheetId="6" hidden="1">#REF!</definedName>
    <definedName name="___x22" localSheetId="7" hidden="1">#REF!</definedName>
    <definedName name="___x22" hidden="1">#REF!</definedName>
    <definedName name="___x23" localSheetId="6" hidden="1">#REF!</definedName>
    <definedName name="___x23" localSheetId="7" hidden="1">#REF!</definedName>
    <definedName name="___x23" hidden="1">#REF!</definedName>
    <definedName name="___x24" localSheetId="6" hidden="1">#REF!</definedName>
    <definedName name="___x24" localSheetId="7" hidden="1">#REF!</definedName>
    <definedName name="___x24" hidden="1">#REF!</definedName>
    <definedName name="___x25" localSheetId="6" hidden="1">#REF!</definedName>
    <definedName name="___x25" localSheetId="7" hidden="1">#REF!</definedName>
    <definedName name="___x25" hidden="1">#REF!</definedName>
    <definedName name="___x28" localSheetId="6" hidden="1">#REF!</definedName>
    <definedName name="___x28" localSheetId="7" hidden="1">#REF!</definedName>
    <definedName name="___x28" hidden="1">#REF!</definedName>
    <definedName name="___x29" localSheetId="6" hidden="1">#REF!</definedName>
    <definedName name="___x29" localSheetId="7" hidden="1">#REF!</definedName>
    <definedName name="___x29" hidden="1">#REF!</definedName>
    <definedName name="___x32" localSheetId="6" hidden="1">#REF!</definedName>
    <definedName name="___x32" localSheetId="7" hidden="1">#REF!</definedName>
    <definedName name="___x32" hidden="1">#REF!</definedName>
    <definedName name="___x4" localSheetId="6" hidden="1">#REF!</definedName>
    <definedName name="___x4" localSheetId="7" hidden="1">#REF!</definedName>
    <definedName name="___x4" hidden="1">#REF!</definedName>
    <definedName name="___x5" localSheetId="6" hidden="1">#REF!</definedName>
    <definedName name="___x5" localSheetId="7" hidden="1">#REF!</definedName>
    <definedName name="___x5" hidden="1">#REF!</definedName>
    <definedName name="___x6" localSheetId="6" hidden="1">#REF!</definedName>
    <definedName name="___x6" localSheetId="7" hidden="1">#REF!</definedName>
    <definedName name="___x6" hidden="1">#REF!</definedName>
    <definedName name="___x7" localSheetId="6" hidden="1">#REF!</definedName>
    <definedName name="___x7" localSheetId="7" hidden="1">#REF!</definedName>
    <definedName name="___x7" hidden="1">#REF!</definedName>
    <definedName name="___x8" localSheetId="6" hidden="1">#REF!</definedName>
    <definedName name="___x8" localSheetId="7" hidden="1">#REF!</definedName>
    <definedName name="___x8" hidden="1">#REF!</definedName>
    <definedName name="___x9" localSheetId="6" hidden="1">#REF!</definedName>
    <definedName name="___x9" localSheetId="7" hidden="1">#REF!</definedName>
    <definedName name="___x9" hidden="1">#REF!</definedName>
    <definedName name="___xlfn.BAHTTEXT" hidden="1">#NAME?</definedName>
    <definedName name="___xlfn.RTD" hidden="1">#NAME?</definedName>
    <definedName name="__1231123" localSheetId="6" hidden="1">#REF!</definedName>
    <definedName name="__1231123" localSheetId="7" hidden="1">#REF!</definedName>
    <definedName name="__1231123" hidden="1">#REF!</definedName>
    <definedName name="__1234456" localSheetId="6" hidden="1">#REF!</definedName>
    <definedName name="__1234456" localSheetId="7" hidden="1">#REF!</definedName>
    <definedName name="__1234456" hidden="1">#REF!</definedName>
    <definedName name="__123Graph_A" hidden="1">[3]Assum!$B$12:$B$19</definedName>
    <definedName name="__123Graph_AActual" localSheetId="6" hidden="1">[4]RESUMEN!#REF!</definedName>
    <definedName name="__123Graph_AActual" localSheetId="7" hidden="1">[4]RESUMEN!#REF!</definedName>
    <definedName name="__123Graph_AActual" hidden="1">[4]RESUMEN!#REF!</definedName>
    <definedName name="__123Graph_ABENZENE" hidden="1">'[5]Summary 2002$'!$C$45:$X$45</definedName>
    <definedName name="__123Graph_ABUTADIENE" hidden="1">'[5]Summary 2002$'!$C$35:$X$35</definedName>
    <definedName name="__123Graph_ACAPRO" localSheetId="6" hidden="1">'[6]Summary 2004$'!#REF!</definedName>
    <definedName name="__123Graph_ACAPRO" localSheetId="7" hidden="1">'[6]Summary 2004$'!#REF!</definedName>
    <definedName name="__123Graph_ACAPRO" hidden="1">'[6]Summary 2004$'!#REF!</definedName>
    <definedName name="__123Graph_AETHYLENE" hidden="1">'[5]Summary 2002$'!$C$15:$X$15</definedName>
    <definedName name="__123Graph_AEVAC" localSheetId="6" hidden="1">'[6]Summary 2004$'!#REF!</definedName>
    <definedName name="__123Graph_AEVAC" localSheetId="7" hidden="1">'[6]Summary 2004$'!#REF!</definedName>
    <definedName name="__123Graph_AEVAC" hidden="1">'[6]Summary 2004$'!#REF!</definedName>
    <definedName name="__123Graph_AHDPE" hidden="1">'[5]Summary 2002$'!$C$67:$X$67</definedName>
    <definedName name="__123Graph_ALDPE" hidden="1">'[5]Summary 2002$'!$C$51:$X$51</definedName>
    <definedName name="__123Graph_ALLDPE" hidden="1">'[5]Summary 2002$'!$C$59:$X$59</definedName>
    <definedName name="__123Graph_AMTBE" localSheetId="6" hidden="1">'[6]Summary 2004$'!#REF!</definedName>
    <definedName name="__123Graph_AMTBE" localSheetId="7" hidden="1">'[6]Summary 2004$'!#REF!</definedName>
    <definedName name="__123Graph_AMTBE" hidden="1">'[6]Summary 2004$'!#REF!</definedName>
    <definedName name="__123Graph_ANAPHTHA" hidden="1">'[5]Summary 2002$'!$C$12:$X$12</definedName>
    <definedName name="__123Graph_APET" localSheetId="6" hidden="1">'[6]Summary 2004$'!#REF!</definedName>
    <definedName name="__123Graph_APET" localSheetId="7" hidden="1">'[6]Summary 2004$'!#REF!</definedName>
    <definedName name="__123Graph_APET" hidden="1">'[6]Summary 2004$'!#REF!</definedName>
    <definedName name="__123Graph_APP" hidden="1">'[5]Summary 2002$'!$C$75:$X$75</definedName>
    <definedName name="__123Graph_APROPYLENE" hidden="1">'[5]Summary 2002$'!$C$25:$X$25</definedName>
    <definedName name="__123Graph_APVC" localSheetId="6" hidden="1">'[5]Summary 2002$'!#REF!</definedName>
    <definedName name="__123Graph_APVC" localSheetId="7" hidden="1">'[5]Summary 2002$'!#REF!</definedName>
    <definedName name="__123Graph_APVC" hidden="1">'[5]Summary 2002$'!#REF!</definedName>
    <definedName name="__123Graph_APX" hidden="1">'[5]Summary 2002$'!$C$83:$X$83</definedName>
    <definedName name="__123Graph_ASIDECO" localSheetId="6" hidden="1">#REF!</definedName>
    <definedName name="__123Graph_ASIDECO" localSheetId="7" hidden="1">#REF!</definedName>
    <definedName name="__123Graph_ASIDECO" hidden="1">#REF!</definedName>
    <definedName name="__123Graph_ATOL" hidden="1">'[5]Summary 2002$'!$C$99:$X$99</definedName>
    <definedName name="__123Graph_B" hidden="1">[3]Assum!$C$12:$C$19</definedName>
    <definedName name="__123Graph_BActual" localSheetId="6" hidden="1">[4]RESUMEN!#REF!</definedName>
    <definedName name="__123Graph_BActual" localSheetId="7" hidden="1">[4]RESUMEN!#REF!</definedName>
    <definedName name="__123Graph_BActual" hidden="1">[4]RESUMEN!#REF!</definedName>
    <definedName name="__123Graph_BBENZENE" hidden="1">'[5]Summary 2002$'!$C$46:$X$46</definedName>
    <definedName name="__123Graph_BBUTADIENE" hidden="1">'[5]Summary 2002$'!$C$36:$X$36</definedName>
    <definedName name="__123Graph_BCAPRO" localSheetId="6" hidden="1">'[6]Summary 2004$'!#REF!</definedName>
    <definedName name="__123Graph_BCAPRO" localSheetId="7" hidden="1">'[6]Summary 2004$'!#REF!</definedName>
    <definedName name="__123Graph_BCAPRO" hidden="1">'[6]Summary 2004$'!#REF!</definedName>
    <definedName name="__123Graph_BETHYLENE" hidden="1">'[5]Summary 2002$'!$C$16:$X$16</definedName>
    <definedName name="__123Graph_BHDPE" hidden="1">'[5]Summary 2002$'!$C$69:$X$69</definedName>
    <definedName name="__123Graph_BLDPE" hidden="1">'[5]Summary 2002$'!$C$53:$X$53</definedName>
    <definedName name="__123Graph_BLLDPE" hidden="1">'[5]Summary 2002$'!$C$61:$X$61</definedName>
    <definedName name="__123Graph_BMTBE" localSheetId="6" hidden="1">'[6]Summary 2004$'!#REF!</definedName>
    <definedName name="__123Graph_BMTBE" localSheetId="7" hidden="1">'[6]Summary 2004$'!#REF!</definedName>
    <definedName name="__123Graph_BMTBE" hidden="1">'[6]Summary 2004$'!#REF!</definedName>
    <definedName name="__123Graph_BNAPHTHA" localSheetId="6" hidden="1">'[5]Summary 2002$'!#REF!</definedName>
    <definedName name="__123Graph_BNAPHTHA" localSheetId="7" hidden="1">'[5]Summary 2002$'!#REF!</definedName>
    <definedName name="__123Graph_BNAPHTHA" hidden="1">'[5]Summary 2002$'!#REF!</definedName>
    <definedName name="__123Graph_BPET" localSheetId="6" hidden="1">'[6]Summary 2004$'!#REF!</definedName>
    <definedName name="__123Graph_BPET" localSheetId="7" hidden="1">'[6]Summary 2004$'!#REF!</definedName>
    <definedName name="__123Graph_BPET" hidden="1">'[6]Summary 2004$'!#REF!</definedName>
    <definedName name="__123Graph_BPP" hidden="1">'[5]Summary 2002$'!$C$77:$X$77</definedName>
    <definedName name="__123Graph_BPROPYLENE" hidden="1">'[5]Summary 2002$'!$C$26:$X$26</definedName>
    <definedName name="__123Graph_BPVC" localSheetId="6" hidden="1">'[5]Summary 2002$'!#REF!</definedName>
    <definedName name="__123Graph_BPVC" localSheetId="7" hidden="1">'[5]Summary 2002$'!#REF!</definedName>
    <definedName name="__123Graph_BPVC" hidden="1">'[5]Summary 2002$'!#REF!</definedName>
    <definedName name="__123Graph_BPX" localSheetId="6" hidden="1">'[5]Summary 2002$'!#REF!</definedName>
    <definedName name="__123Graph_BPX" localSheetId="7" hidden="1">'[5]Summary 2002$'!#REF!</definedName>
    <definedName name="__123Graph_BPX" hidden="1">'[5]Summary 2002$'!#REF!</definedName>
    <definedName name="__123Graph_BSIDECO" localSheetId="6" hidden="1">#REF!</definedName>
    <definedName name="__123Graph_BSIDECO" localSheetId="7" hidden="1">#REF!</definedName>
    <definedName name="__123Graph_BSIDECO" hidden="1">#REF!</definedName>
    <definedName name="__123Graph_BTOL" hidden="1">'[5]Summary 2002$'!$C$100:$X$100</definedName>
    <definedName name="__123Graph_C" hidden="1">[3]Assum!$D$12:$D$19</definedName>
    <definedName name="__123Graph_CActual" localSheetId="6" hidden="1">[4]RESUMEN!#REF!</definedName>
    <definedName name="__123Graph_CActual" localSheetId="7" hidden="1">[4]RESUMEN!#REF!</definedName>
    <definedName name="__123Graph_CActual" hidden="1">[4]RESUMEN!#REF!</definedName>
    <definedName name="__123Graph_CBENZENE" hidden="1">'[5]Summary 2002$'!$C$47:$X$47</definedName>
    <definedName name="__123Graph_CBUTADIENE" hidden="1">'[5]Summary 2002$'!$C$37:$X$37</definedName>
    <definedName name="__123Graph_CCAPRO" localSheetId="6" hidden="1">'[6]Summary 2004$'!#REF!</definedName>
    <definedName name="__123Graph_CCAPRO" localSheetId="7" hidden="1">'[6]Summary 2004$'!#REF!</definedName>
    <definedName name="__123Graph_CCAPRO" hidden="1">'[6]Summary 2004$'!#REF!</definedName>
    <definedName name="__123Graph_CETHYLENE" hidden="1">'[5]Summary 2002$'!$C$17:$X$17</definedName>
    <definedName name="__123Graph_CEVAC" localSheetId="6" hidden="1">'[6]Summary 2004$'!#REF!</definedName>
    <definedName name="__123Graph_CEVAC" localSheetId="7" hidden="1">'[6]Summary 2004$'!#REF!</definedName>
    <definedName name="__123Graph_CEVAC" hidden="1">'[6]Summary 2004$'!#REF!</definedName>
    <definedName name="__123Graph_CHDPE" hidden="1">'[5]Summary 2002$'!$C$68:$X$68</definedName>
    <definedName name="__123Graph_CLDPE" hidden="1">'[5]Summary 2002$'!$C$52:$X$52</definedName>
    <definedName name="__123Graph_CLLDPE" hidden="1">'[5]Summary 2002$'!$C$60:$X$60</definedName>
    <definedName name="__123Graph_CMTBE" localSheetId="6" hidden="1">'[6]Summary 2004$'!#REF!</definedName>
    <definedName name="__123Graph_CMTBE" localSheetId="7" hidden="1">'[6]Summary 2004$'!#REF!</definedName>
    <definedName name="__123Graph_CMTBE" hidden="1">'[6]Summary 2004$'!#REF!</definedName>
    <definedName name="__123Graph_CNAPHTHA" localSheetId="6" hidden="1">'[5]Summary 2002$'!#REF!</definedName>
    <definedName name="__123Graph_CNAPHTHA" localSheetId="7" hidden="1">'[5]Summary 2002$'!#REF!</definedName>
    <definedName name="__123Graph_CNAPHTHA" hidden="1">'[5]Summary 2002$'!#REF!</definedName>
    <definedName name="__123Graph_CPET" localSheetId="6" hidden="1">'[6]Summary 2004$'!#REF!</definedName>
    <definedName name="__123Graph_CPET" localSheetId="7" hidden="1">'[6]Summary 2004$'!#REF!</definedName>
    <definedName name="__123Graph_CPET" hidden="1">'[6]Summary 2004$'!#REF!</definedName>
    <definedName name="__123Graph_CPP" hidden="1">'[5]Summary 2002$'!$C$76:$X$76</definedName>
    <definedName name="__123Graph_CPROPYLENE" hidden="1">'[5]Summary 2002$'!$C$27:$X$27</definedName>
    <definedName name="__123Graph_CPVC" localSheetId="6" hidden="1">'[5]Summary 2002$'!#REF!</definedName>
    <definedName name="__123Graph_CPVC" localSheetId="7" hidden="1">'[5]Summary 2002$'!#REF!</definedName>
    <definedName name="__123Graph_CPVC" hidden="1">'[5]Summary 2002$'!#REF!</definedName>
    <definedName name="__123Graph_CPX" hidden="1">'[5]Summary 2002$'!$C$84:$X$84</definedName>
    <definedName name="__123Graph_CSIDECO" localSheetId="6" hidden="1">#REF!</definedName>
    <definedName name="__123Graph_CSIDECO" localSheetId="7" hidden="1">#REF!</definedName>
    <definedName name="__123Graph_CSIDECO" hidden="1">#REF!</definedName>
    <definedName name="__123Graph_CTOL" hidden="1">'[5]Summary 2002$'!$C$102:$X$102</definedName>
    <definedName name="__123Graph_D" hidden="1">[3]Assum!$E$12:$E$19</definedName>
    <definedName name="__123Graph_DActual" localSheetId="6" hidden="1">[4]RESUMEN!#REF!</definedName>
    <definedName name="__123Graph_DActual" localSheetId="7" hidden="1">[4]RESUMEN!#REF!</definedName>
    <definedName name="__123Graph_DActual" hidden="1">[4]RESUMEN!#REF!</definedName>
    <definedName name="__123Graph_DBENZENE" localSheetId="6" hidden="1">'[5]Summary 2002$'!#REF!</definedName>
    <definedName name="__123Graph_DBENZENE" localSheetId="7" hidden="1">'[5]Summary 2002$'!#REF!</definedName>
    <definedName name="__123Graph_DBENZENE" hidden="1">'[5]Summary 2002$'!#REF!</definedName>
    <definedName name="__123Graph_DBUTADIENE" hidden="1">'[5]Summary 2002$'!$C$39:$X$39</definedName>
    <definedName name="__123Graph_DCAPRO" localSheetId="6" hidden="1">'[6]Summary 2004$'!#REF!</definedName>
    <definedName name="__123Graph_DCAPRO" localSheetId="7" hidden="1">'[6]Summary 2004$'!#REF!</definedName>
    <definedName name="__123Graph_DCAPRO" hidden="1">'[6]Summary 2004$'!#REF!</definedName>
    <definedName name="__123Graph_DETHYLENE" hidden="1">'[5]Summary 2002$'!$C$19:$X$19</definedName>
    <definedName name="__123Graph_DEVAC" localSheetId="6" hidden="1">'[6]Summary 2004$'!#REF!</definedName>
    <definedName name="__123Graph_DEVAC" localSheetId="7" hidden="1">'[6]Summary 2004$'!#REF!</definedName>
    <definedName name="__123Graph_DEVAC" hidden="1">'[6]Summary 2004$'!#REF!</definedName>
    <definedName name="__123Graph_DHDPE" hidden="1">'[5]Summary 2002$'!$C$70:$X$70</definedName>
    <definedName name="__123Graph_DLDPE" hidden="1">'[5]Summary 2002$'!$C$54:$X$54</definedName>
    <definedName name="__123Graph_DLLDPE" hidden="1">'[5]Summary 2002$'!$C$62:$X$62</definedName>
    <definedName name="__123Graph_DMTBE" localSheetId="6" hidden="1">'[6]Summary 2004$'!#REF!</definedName>
    <definedName name="__123Graph_DMTBE" localSheetId="7" hidden="1">'[6]Summary 2004$'!#REF!</definedName>
    <definedName name="__123Graph_DMTBE" hidden="1">'[6]Summary 2004$'!#REF!</definedName>
    <definedName name="__123Graph_DNAPHTHA" localSheetId="6" hidden="1">'[5]Summary 2002$'!#REF!</definedName>
    <definedName name="__123Graph_DNAPHTHA" localSheetId="7" hidden="1">'[5]Summary 2002$'!#REF!</definedName>
    <definedName name="__123Graph_DNAPHTHA" hidden="1">'[5]Summary 2002$'!#REF!</definedName>
    <definedName name="__123Graph_DPET" localSheetId="6" hidden="1">'[6]Summary 2004$'!#REF!</definedName>
    <definedName name="__123Graph_DPET" localSheetId="7" hidden="1">'[6]Summary 2004$'!#REF!</definedName>
    <definedName name="__123Graph_DPET" hidden="1">'[6]Summary 2004$'!#REF!</definedName>
    <definedName name="__123Graph_DPP" hidden="1">'[5]Summary 2002$'!$C$78:$X$78</definedName>
    <definedName name="__123Graph_DPROPYLENE" hidden="1">'[5]Summary 2002$'!$C$29:$X$29</definedName>
    <definedName name="__123Graph_DPVC" localSheetId="6" hidden="1">'[5]Summary 2002$'!#REF!</definedName>
    <definedName name="__123Graph_DPVC" localSheetId="7" hidden="1">'[5]Summary 2002$'!#REF!</definedName>
    <definedName name="__123Graph_DPVC" hidden="1">'[5]Summary 2002$'!#REF!</definedName>
    <definedName name="__123Graph_DPX" hidden="1">'[5]Summary 2002$'!$C$86:$X$86</definedName>
    <definedName name="__123Graph_DTOL" localSheetId="6" hidden="1">'[5]Summary 2002$'!#REF!</definedName>
    <definedName name="__123Graph_DTOL" localSheetId="7" hidden="1">'[5]Summary 2002$'!#REF!</definedName>
    <definedName name="__123Graph_DTOL" hidden="1">'[5]Summary 2002$'!#REF!</definedName>
    <definedName name="__123Graph_E" hidden="1">[3]Assum!$F$12:$F$19</definedName>
    <definedName name="__123Graph_EActual" localSheetId="6" hidden="1">[4]RESUMEN!#REF!</definedName>
    <definedName name="__123Graph_EActual" localSheetId="7" hidden="1">[4]RESUMEN!#REF!</definedName>
    <definedName name="__123Graph_EActual" hidden="1">[4]RESUMEN!#REF!</definedName>
    <definedName name="__123Graph_EBENZENE" localSheetId="6" hidden="1">'[5]Summary 2002$'!#REF!</definedName>
    <definedName name="__123Graph_EBENZENE" localSheetId="7" hidden="1">'[5]Summary 2002$'!#REF!</definedName>
    <definedName name="__123Graph_EBENZENE" hidden="1">'[5]Summary 2002$'!#REF!</definedName>
    <definedName name="__123Graph_EBUTADIENE" hidden="1">'[5]Summary 2002$'!$C$40:$X$40</definedName>
    <definedName name="__123Graph_ECAPRO" localSheetId="6" hidden="1">'[6]Summary 2004$'!#REF!</definedName>
    <definedName name="__123Graph_ECAPRO" localSheetId="7" hidden="1">'[6]Summary 2004$'!#REF!</definedName>
    <definedName name="__123Graph_ECAPRO" hidden="1">'[6]Summary 2004$'!#REF!</definedName>
    <definedName name="__123Graph_EETHYLENE" hidden="1">'[5]Summary 2002$'!$C$20:$X$20</definedName>
    <definedName name="__123Graph_EHDPE" hidden="1">'[5]Summary 2002$'!$C$72:$X$72</definedName>
    <definedName name="__123Graph_ELDPE" hidden="1">'[5]Summary 2002$'!$C$56:$X$56</definedName>
    <definedName name="__123Graph_ELLDPE" hidden="1">'[5]Summary 2002$'!$C$64:$X$64</definedName>
    <definedName name="__123Graph_EMTBE" localSheetId="6" hidden="1">'[6]Summary 2004$'!#REF!</definedName>
    <definedName name="__123Graph_EMTBE" localSheetId="7" hidden="1">'[6]Summary 2004$'!#REF!</definedName>
    <definedName name="__123Graph_EMTBE" hidden="1">'[6]Summary 2004$'!#REF!</definedName>
    <definedName name="__123Graph_ENAPHTHA" localSheetId="6" hidden="1">'[5]Summary 2002$'!#REF!</definedName>
    <definedName name="__123Graph_ENAPHTHA" localSheetId="7" hidden="1">'[5]Summary 2002$'!#REF!</definedName>
    <definedName name="__123Graph_ENAPHTHA" hidden="1">'[5]Summary 2002$'!#REF!</definedName>
    <definedName name="__123Graph_EPET" localSheetId="6" hidden="1">'[6]Summary 2004$'!#REF!</definedName>
    <definedName name="__123Graph_EPET" localSheetId="7" hidden="1">'[6]Summary 2004$'!#REF!</definedName>
    <definedName name="__123Graph_EPET" hidden="1">'[6]Summary 2004$'!#REF!</definedName>
    <definedName name="__123Graph_EPP" hidden="1">'[5]Summary 2002$'!$C$80:$X$80</definedName>
    <definedName name="__123Graph_EPROPYLENE" hidden="1">'[5]Summary 2002$'!$C$30:$X$30</definedName>
    <definedName name="__123Graph_EPVC" localSheetId="6" hidden="1">'[5]Summary 2002$'!#REF!</definedName>
    <definedName name="__123Graph_EPVC" localSheetId="7" hidden="1">'[5]Summary 2002$'!#REF!</definedName>
    <definedName name="__123Graph_EPVC" hidden="1">'[5]Summary 2002$'!#REF!</definedName>
    <definedName name="__123Graph_EPX" localSheetId="6" hidden="1">'[5]Summary 2002$'!#REF!</definedName>
    <definedName name="__123Graph_EPX" localSheetId="7" hidden="1">'[5]Summary 2002$'!#REF!</definedName>
    <definedName name="__123Graph_EPX" hidden="1">'[5]Summary 2002$'!#REF!</definedName>
    <definedName name="__123Graph_ETOL" localSheetId="6" hidden="1">'[5]Summary 2002$'!#REF!</definedName>
    <definedName name="__123Graph_ETOL" localSheetId="7" hidden="1">'[5]Summary 2002$'!#REF!</definedName>
    <definedName name="__123Graph_ETOL" hidden="1">'[5]Summary 2002$'!#REF!</definedName>
    <definedName name="__123Graph_F" localSheetId="6" hidden="1">[4]RESUMEN!#REF!</definedName>
    <definedName name="__123Graph_F" localSheetId="7" hidden="1">[4]RESUMEN!#REF!</definedName>
    <definedName name="__123Graph_F" hidden="1">[4]RESUMEN!#REF!</definedName>
    <definedName name="__123Graph_FActual" localSheetId="6" hidden="1">[4]RESUMEN!#REF!</definedName>
    <definedName name="__123Graph_FActual" localSheetId="7" hidden="1">[4]RESUMEN!#REF!</definedName>
    <definedName name="__123Graph_FActual" hidden="1">[4]RESUMEN!#REF!</definedName>
    <definedName name="__123Graph_FBENZENE" localSheetId="6" hidden="1">'[5]Summary 2002$'!#REF!</definedName>
    <definedName name="__123Graph_FBENZENE" localSheetId="7" hidden="1">'[5]Summary 2002$'!#REF!</definedName>
    <definedName name="__123Graph_FBENZENE" hidden="1">'[5]Summary 2002$'!#REF!</definedName>
    <definedName name="__123Graph_FBUTADIENE" hidden="1">'[5]Summary 2002$'!$C$41:$X$41</definedName>
    <definedName name="__123Graph_FCAPRO" localSheetId="6" hidden="1">'[6]Summary 2004$'!#REF!</definedName>
    <definedName name="__123Graph_FCAPRO" localSheetId="7" hidden="1">'[6]Summary 2004$'!#REF!</definedName>
    <definedName name="__123Graph_FCAPRO" hidden="1">'[6]Summary 2004$'!#REF!</definedName>
    <definedName name="__123Graph_FETHYLENE" hidden="1">'[5]Summary 2002$'!$C$21:$X$21</definedName>
    <definedName name="__123Graph_FEVAC" localSheetId="6" hidden="1">'[6]Summary 2004$'!#REF!</definedName>
    <definedName name="__123Graph_FEVAC" localSheetId="7" hidden="1">'[6]Summary 2004$'!#REF!</definedName>
    <definedName name="__123Graph_FEVAC" hidden="1">'[6]Summary 2004$'!#REF!</definedName>
    <definedName name="__123Graph_FHDPE" hidden="1">'[5]Summary 2002$'!$C$71:$X$71</definedName>
    <definedName name="__123Graph_FLDPE" hidden="1">'[5]Summary 2002$'!$C$55:$X$55</definedName>
    <definedName name="__123Graph_FLLDPE" hidden="1">'[5]Summary 2002$'!$C$63:$X$63</definedName>
    <definedName name="__123Graph_FMTBE" localSheetId="6" hidden="1">'[6]Summary 2004$'!#REF!</definedName>
    <definedName name="__123Graph_FMTBE" localSheetId="7" hidden="1">'[6]Summary 2004$'!#REF!</definedName>
    <definedName name="__123Graph_FMTBE" hidden="1">'[6]Summary 2004$'!#REF!</definedName>
    <definedName name="__123Graph_FNAPHTHA" localSheetId="6" hidden="1">'[5]Summary 2002$'!#REF!</definedName>
    <definedName name="__123Graph_FNAPHTHA" localSheetId="7" hidden="1">'[5]Summary 2002$'!#REF!</definedName>
    <definedName name="__123Graph_FNAPHTHA" hidden="1">'[5]Summary 2002$'!#REF!</definedName>
    <definedName name="__123Graph_FPET" localSheetId="6" hidden="1">'[6]Summary 2004$'!#REF!</definedName>
    <definedName name="__123Graph_FPET" localSheetId="7" hidden="1">'[6]Summary 2004$'!#REF!</definedName>
    <definedName name="__123Graph_FPET" hidden="1">'[6]Summary 2004$'!#REF!</definedName>
    <definedName name="__123Graph_FPP" hidden="1">'[5]Summary 2002$'!$C$79:$X$79</definedName>
    <definedName name="__123Graph_FPROPYLENE" hidden="1">'[5]Summary 2002$'!$C$31:$X$31</definedName>
    <definedName name="__123Graph_FPVC" localSheetId="6" hidden="1">'[5]Summary 2002$'!#REF!</definedName>
    <definedName name="__123Graph_FPVC" localSheetId="7" hidden="1">'[5]Summary 2002$'!#REF!</definedName>
    <definedName name="__123Graph_FPVC" hidden="1">'[5]Summary 2002$'!#REF!</definedName>
    <definedName name="__123Graph_FPX" hidden="1">'[5]Summary 2002$'!$C$87:$X$87</definedName>
    <definedName name="__123Graph_FTOL" localSheetId="6" hidden="1">'[5]Summary 2002$'!#REF!</definedName>
    <definedName name="__123Graph_FTOL" localSheetId="7" hidden="1">'[5]Summary 2002$'!#REF!</definedName>
    <definedName name="__123Graph_FTOL" hidden="1">'[5]Summary 2002$'!#REF!</definedName>
    <definedName name="__123Graph_X" localSheetId="6" hidden="1">[4]RESUMEN!#REF!</definedName>
    <definedName name="__123Graph_X" localSheetId="7" hidden="1">[4]RESUMEN!#REF!</definedName>
    <definedName name="__123Graph_X" hidden="1">[4]RESUMEN!#REF!</definedName>
    <definedName name="__123Graph_XActual" localSheetId="6" hidden="1">[4]RESUMEN!#REF!</definedName>
    <definedName name="__123Graph_XActual" localSheetId="7" hidden="1">[4]RESUMEN!#REF!</definedName>
    <definedName name="__123Graph_XActual" hidden="1">[4]RESUMEN!#REF!</definedName>
    <definedName name="__123Graph_XBENZENE" hidden="1">'[5]Summary 2002$'!$C$44:$X$44</definedName>
    <definedName name="__123Graph_XBUTADIENE" hidden="1">'[5]Summary 2002$'!$C$34:$X$34</definedName>
    <definedName name="__123Graph_XCAPACITY" localSheetId="6" hidden="1">'[7]Hold Model'!#REF!</definedName>
    <definedName name="__123Graph_XCAPACITY" localSheetId="7" hidden="1">'[7]Hold Model'!#REF!</definedName>
    <definedName name="__123Graph_XCAPACITY" hidden="1">'[7]Hold Model'!#REF!</definedName>
    <definedName name="__123Graph_XCAPRO" localSheetId="6" hidden="1">'[6]Summary 2004$'!#REF!</definedName>
    <definedName name="__123Graph_XCAPRO" localSheetId="7" hidden="1">'[6]Summary 2004$'!#REF!</definedName>
    <definedName name="__123Graph_XCAPRO" hidden="1">'[6]Summary 2004$'!#REF!</definedName>
    <definedName name="__123Graph_XETHYLENE" hidden="1">'[5]Summary 2002$'!$C$14:$X$14</definedName>
    <definedName name="__123Graph_XEVAC" localSheetId="6" hidden="1">'[6]Summary 2004$'!#REF!</definedName>
    <definedName name="__123Graph_XEVAC" localSheetId="7" hidden="1">'[6]Summary 2004$'!#REF!</definedName>
    <definedName name="__123Graph_XEVAC" hidden="1">'[6]Summary 2004$'!#REF!</definedName>
    <definedName name="__123Graph_XHDPE" hidden="1">'[5]Summary 2002$'!$C$66:$X$66</definedName>
    <definedName name="__123Graph_XLDPE" hidden="1">'[5]Summary 2002$'!$C$50:$X$50</definedName>
    <definedName name="__123Graph_XLLDPE" hidden="1">'[5]Summary 2002$'!$C$58:$X$58</definedName>
    <definedName name="__123Graph_XMTBE" localSheetId="6" hidden="1">'[6]Summary 2004$'!#REF!</definedName>
    <definedName name="__123Graph_XMTBE" localSheetId="7" hidden="1">'[6]Summary 2004$'!#REF!</definedName>
    <definedName name="__123Graph_XMTBE" hidden="1">'[6]Summary 2004$'!#REF!</definedName>
    <definedName name="__123Graph_XNAPHTHA" localSheetId="6" hidden="1">'[5]Summary 2002$'!#REF!</definedName>
    <definedName name="__123Graph_XNAPHTHA" localSheetId="7" hidden="1">'[5]Summary 2002$'!#REF!</definedName>
    <definedName name="__123Graph_XNAPHTHA" hidden="1">'[5]Summary 2002$'!#REF!</definedName>
    <definedName name="__123Graph_XPET" localSheetId="6" hidden="1">'[6]Summary 2004$'!#REF!</definedName>
    <definedName name="__123Graph_XPET" localSheetId="7" hidden="1">'[6]Summary 2004$'!#REF!</definedName>
    <definedName name="__123Graph_XPET" hidden="1">'[6]Summary 2004$'!#REF!</definedName>
    <definedName name="__123Graph_XPP" hidden="1">'[5]Summary 2002$'!$C$74:$X$74</definedName>
    <definedName name="__123Graph_XPROPYLENE" hidden="1">'[5]Summary 2002$'!$C$24:$X$24</definedName>
    <definedName name="__123Graph_XPVC" localSheetId="6" hidden="1">'[5]Summary 2002$'!#REF!</definedName>
    <definedName name="__123Graph_XPVC" localSheetId="7" hidden="1">'[5]Summary 2002$'!#REF!</definedName>
    <definedName name="__123Graph_XPVC" hidden="1">'[5]Summary 2002$'!#REF!</definedName>
    <definedName name="__123Graph_XPX" hidden="1">'[5]Summary 2002$'!$C$82:$X$82</definedName>
    <definedName name="__123Graph_XSIDECO" localSheetId="6" hidden="1">#REF!</definedName>
    <definedName name="__123Graph_XSIDECO" localSheetId="7" hidden="1">#REF!</definedName>
    <definedName name="__123Graph_XSIDECO" hidden="1">#REF!</definedName>
    <definedName name="__123Graph_XTOL" localSheetId="6" hidden="1">'[6]Summary 2004$'!#REF!</definedName>
    <definedName name="__123Graph_XTOL" localSheetId="7" hidden="1">'[6]Summary 2004$'!#REF!</definedName>
    <definedName name="__123Graph_XTOL" hidden="1">'[6]Summary 2004$'!#REF!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dm1" hidden="1">{"'Índice'!$A$1:$K$49"}</definedName>
    <definedName name="_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cf2" hidden="1">{#N/A,#N/A,FALSE,"Variables";#N/A,#N/A,FALSE,"NPV Cashflows NZ$";#N/A,#N/A,FALSE,"Cashflows NZ$"}</definedName>
    <definedName name="__dd1" hidden="1">{"balanço dolares",#N/A,FALSE,"SIGADR$";"AUT BAL REAIS",#N/A,FALSE,"SIGADR$";"QUOCIENTES REAIS",#N/A,FALSE,"QUOCIENTES";"JUNH QUOCI DOLARES",#N/A,FALSE,"QUOCIENTES"}</definedName>
    <definedName name="__ddd2" hidden="1">{#N/A,#N/A,FALSE,"Cashflow"}</definedName>
    <definedName name="__dfg1" hidden="1">{#N/A,#N/A,TRUE,"Фин.рез"}</definedName>
    <definedName name="__eee2" hidden="1">{#N/A,#N/A,FALSE,"Cashflow"}</definedName>
    <definedName name="__FDS_HYPERLINK_TOGGLE_STATE__" hidden="1">"ON"</definedName>
    <definedName name="__IntlFixup" hidden="1">TRUE</definedName>
    <definedName name="__L" hidden="1">{"RESULTADOS REAIS",#N/A,FALSE,"Dem.Res.R$";"RESULTADOS DOLARES",#N/A,FALSE,"Dem.Res.US$";"PERCENTUAIS REAIS",#N/A,FALSE,"Percentuais R$";"PERCENTUAIS DOLARES",#N/A,FALSE,"Percentuais US$"}</definedName>
    <definedName name="__la29" localSheetId="6" hidden="1">#REF!</definedName>
    <definedName name="__la29" localSheetId="7" hidden="1">#REF!</definedName>
    <definedName name="__la29" hidden="1">#REF!</definedName>
    <definedName name="__la3" localSheetId="6" hidden="1">#REF!</definedName>
    <definedName name="__la3" localSheetId="7" hidden="1">#REF!</definedName>
    <definedName name="__la3" hidden="1">#REF!</definedName>
    <definedName name="__la31" localSheetId="6" hidden="1">#REF!</definedName>
    <definedName name="__la31" localSheetId="7" hidden="1">#REF!</definedName>
    <definedName name="__la31" hidden="1">#REF!</definedName>
    <definedName name="__la32" localSheetId="6" hidden="1">#REF!</definedName>
    <definedName name="__la32" localSheetId="7" hidden="1">#REF!</definedName>
    <definedName name="__la32" hidden="1">#REF!</definedName>
    <definedName name="__la4" localSheetId="6" hidden="1">#REF!</definedName>
    <definedName name="__la4" localSheetId="7" hidden="1">#REF!</definedName>
    <definedName name="__la4" hidden="1">#REF!</definedName>
    <definedName name="__la5" localSheetId="6" hidden="1">#REF!</definedName>
    <definedName name="__la5" localSheetId="7" hidden="1">#REF!</definedName>
    <definedName name="__la5" hidden="1">#REF!</definedName>
    <definedName name="__la6" localSheetId="6" hidden="1">#REF!</definedName>
    <definedName name="__la6" localSheetId="7" hidden="1">#REF!</definedName>
    <definedName name="__la6" hidden="1">#REF!</definedName>
    <definedName name="__la7" localSheetId="6" hidden="1">#REF!</definedName>
    <definedName name="__la7" localSheetId="7" hidden="1">#REF!</definedName>
    <definedName name="__la7" hidden="1">#REF!</definedName>
    <definedName name="__la8" localSheetId="6" hidden="1">#REF!</definedName>
    <definedName name="__la8" localSheetId="7" hidden="1">#REF!</definedName>
    <definedName name="__la8" hidden="1">#REF!</definedName>
    <definedName name="__la9" localSheetId="6" hidden="1">#REF!</definedName>
    <definedName name="__la9" localSheetId="7" hidden="1">#REF!</definedName>
    <definedName name="__la9" hidden="1">#REF!</definedName>
    <definedName name="__lb1" localSheetId="6" hidden="1">#REF!</definedName>
    <definedName name="__lb1" localSheetId="7" hidden="1">#REF!</definedName>
    <definedName name="__lb1" hidden="1">#REF!</definedName>
    <definedName name="__lb10" localSheetId="6" hidden="1">#REF!</definedName>
    <definedName name="__lb10" localSheetId="7" hidden="1">#REF!</definedName>
    <definedName name="__lb10" hidden="1">#REF!</definedName>
    <definedName name="__lb11" localSheetId="6" hidden="1">#REF!</definedName>
    <definedName name="__lb11" localSheetId="7" hidden="1">#REF!</definedName>
    <definedName name="__lb11" hidden="1">#REF!</definedName>
    <definedName name="__lb12" localSheetId="6" hidden="1">#REF!</definedName>
    <definedName name="__lb12" localSheetId="7" hidden="1">#REF!</definedName>
    <definedName name="__lb12" hidden="1">#REF!</definedName>
    <definedName name="__lb13" localSheetId="6" hidden="1">#REF!</definedName>
    <definedName name="__lb13" localSheetId="7" hidden="1">#REF!</definedName>
    <definedName name="__lb13" hidden="1">#REF!</definedName>
    <definedName name="__lb14" localSheetId="6" hidden="1">#REF!</definedName>
    <definedName name="__lb14" localSheetId="7" hidden="1">#REF!</definedName>
    <definedName name="__lb14" hidden="1">#REF!</definedName>
    <definedName name="__lb15" localSheetId="6" hidden="1">#REF!</definedName>
    <definedName name="__lb15" localSheetId="7" hidden="1">#REF!</definedName>
    <definedName name="__lb15" hidden="1">#REF!</definedName>
    <definedName name="__lb16" localSheetId="6" hidden="1">#REF!</definedName>
    <definedName name="__lb16" localSheetId="7" hidden="1">#REF!</definedName>
    <definedName name="__lb16" hidden="1">#REF!</definedName>
    <definedName name="__lb17" localSheetId="6" hidden="1">#REF!</definedName>
    <definedName name="__lb17" localSheetId="7" hidden="1">#REF!</definedName>
    <definedName name="__lb17" hidden="1">#REF!</definedName>
    <definedName name="__lb18" localSheetId="6" hidden="1">#REF!</definedName>
    <definedName name="__lb18" localSheetId="7" hidden="1">#REF!</definedName>
    <definedName name="__lb18" hidden="1">#REF!</definedName>
    <definedName name="__lb19" localSheetId="6" hidden="1">#REF!</definedName>
    <definedName name="__lb19" localSheetId="7" hidden="1">#REF!</definedName>
    <definedName name="__lb19" hidden="1">#REF!</definedName>
    <definedName name="__lb2" localSheetId="6" hidden="1">#REF!</definedName>
    <definedName name="__lb2" localSheetId="7" hidden="1">#REF!</definedName>
    <definedName name="__lb2" hidden="1">#REF!</definedName>
    <definedName name="__lb20" localSheetId="6" hidden="1">#REF!</definedName>
    <definedName name="__lb20" localSheetId="7" hidden="1">#REF!</definedName>
    <definedName name="__lb20" hidden="1">#REF!</definedName>
    <definedName name="__lb21" localSheetId="6" hidden="1">#REF!</definedName>
    <definedName name="__lb21" localSheetId="7" hidden="1">#REF!</definedName>
    <definedName name="__lb21" hidden="1">#REF!</definedName>
    <definedName name="__lb22" localSheetId="6" hidden="1">#REF!</definedName>
    <definedName name="__lb22" localSheetId="7" hidden="1">#REF!</definedName>
    <definedName name="__lb22" hidden="1">#REF!</definedName>
    <definedName name="__lb23" localSheetId="6" hidden="1">#REF!</definedName>
    <definedName name="__lb23" localSheetId="7" hidden="1">#REF!</definedName>
    <definedName name="__lb23" hidden="1">#REF!</definedName>
    <definedName name="__lb24" localSheetId="6" hidden="1">#REF!</definedName>
    <definedName name="__lb24" localSheetId="7" hidden="1">#REF!</definedName>
    <definedName name="__lb24" hidden="1">#REF!</definedName>
    <definedName name="__lb25" localSheetId="6" hidden="1">#REF!</definedName>
    <definedName name="__lb25" localSheetId="7" hidden="1">#REF!</definedName>
    <definedName name="__lb25" hidden="1">#REF!</definedName>
    <definedName name="__lb27" localSheetId="6" hidden="1">#REF!</definedName>
    <definedName name="__lb27" localSheetId="7" hidden="1">#REF!</definedName>
    <definedName name="__lb27" hidden="1">#REF!</definedName>
    <definedName name="__lb28" localSheetId="6" hidden="1">#REF!</definedName>
    <definedName name="__lb28" localSheetId="7" hidden="1">#REF!</definedName>
    <definedName name="__lb28" hidden="1">#REF!</definedName>
    <definedName name="__lb29" localSheetId="6" hidden="1">#REF!</definedName>
    <definedName name="__lb29" localSheetId="7" hidden="1">#REF!</definedName>
    <definedName name="__lb29" hidden="1">#REF!</definedName>
    <definedName name="__lb3" localSheetId="6" hidden="1">#REF!</definedName>
    <definedName name="__lb3" localSheetId="7" hidden="1">#REF!</definedName>
    <definedName name="__lb3" hidden="1">#REF!</definedName>
    <definedName name="__lb30" localSheetId="6" hidden="1">#REF!</definedName>
    <definedName name="__lb30" localSheetId="7" hidden="1">#REF!</definedName>
    <definedName name="__lb30" hidden="1">#REF!</definedName>
    <definedName name="__lb31" localSheetId="6" hidden="1">#REF!</definedName>
    <definedName name="__lb31" localSheetId="7" hidden="1">#REF!</definedName>
    <definedName name="__lb31" hidden="1">#REF!</definedName>
    <definedName name="__lb32" localSheetId="6" hidden="1">#REF!</definedName>
    <definedName name="__lb32" localSheetId="7" hidden="1">#REF!</definedName>
    <definedName name="__lb32" hidden="1">#REF!</definedName>
    <definedName name="__lb4" localSheetId="6" hidden="1">#REF!</definedName>
    <definedName name="__lb4" localSheetId="7" hidden="1">#REF!</definedName>
    <definedName name="__lb4" hidden="1">#REF!</definedName>
    <definedName name="__lb5" localSheetId="6" hidden="1">#REF!</definedName>
    <definedName name="__lb5" localSheetId="7" hidden="1">#REF!</definedName>
    <definedName name="__lb5" hidden="1">#REF!</definedName>
    <definedName name="__lb6" localSheetId="6" hidden="1">#REF!</definedName>
    <definedName name="__lb6" localSheetId="7" hidden="1">#REF!</definedName>
    <definedName name="__lb6" hidden="1">#REF!</definedName>
    <definedName name="__lb7" localSheetId="6" hidden="1">#REF!</definedName>
    <definedName name="__lb7" localSheetId="7" hidden="1">#REF!</definedName>
    <definedName name="__lb7" hidden="1">#REF!</definedName>
    <definedName name="__lb8" localSheetId="6" hidden="1">#REF!</definedName>
    <definedName name="__lb8" localSheetId="7" hidden="1">#REF!</definedName>
    <definedName name="__lb8" hidden="1">#REF!</definedName>
    <definedName name="__lb9" localSheetId="6" hidden="1">#REF!</definedName>
    <definedName name="__lb9" localSheetId="7" hidden="1">#REF!</definedName>
    <definedName name="__lb9" hidden="1">#REF!</definedName>
    <definedName name="__lbc1" localSheetId="6" hidden="1">#REF!</definedName>
    <definedName name="__lbc1" localSheetId="7" hidden="1">#REF!</definedName>
    <definedName name="__lbc1" hidden="1">#REF!</definedName>
    <definedName name="__lbc10" localSheetId="6" hidden="1">#REF!</definedName>
    <definedName name="__lbc10" localSheetId="7" hidden="1">#REF!</definedName>
    <definedName name="__lbc10" hidden="1">#REF!</definedName>
    <definedName name="__lbc11" localSheetId="6" hidden="1">#REF!</definedName>
    <definedName name="__lbc11" localSheetId="7" hidden="1">#REF!</definedName>
    <definedName name="__lbc11" hidden="1">#REF!</definedName>
    <definedName name="__lbc12" localSheetId="6" hidden="1">#REF!</definedName>
    <definedName name="__lbc12" localSheetId="7" hidden="1">#REF!</definedName>
    <definedName name="__lbc12" hidden="1">#REF!</definedName>
    <definedName name="__lbc13" localSheetId="6" hidden="1">#REF!</definedName>
    <definedName name="__lbc13" localSheetId="7" hidden="1">#REF!</definedName>
    <definedName name="__lbc13" hidden="1">#REF!</definedName>
    <definedName name="__lbc14" localSheetId="6" hidden="1">#REF!</definedName>
    <definedName name="__lbc14" localSheetId="7" hidden="1">#REF!</definedName>
    <definedName name="__lbc14" hidden="1">#REF!</definedName>
    <definedName name="__lbc15" localSheetId="6" hidden="1">#REF!</definedName>
    <definedName name="__lbc15" localSheetId="7" hidden="1">#REF!</definedName>
    <definedName name="__lbc15" hidden="1">#REF!</definedName>
    <definedName name="__lbc16" localSheetId="6" hidden="1">#REF!</definedName>
    <definedName name="__lbc16" localSheetId="7" hidden="1">#REF!</definedName>
    <definedName name="__lbc16" hidden="1">#REF!</definedName>
    <definedName name="__lbc17" localSheetId="6" hidden="1">#REF!</definedName>
    <definedName name="__lbc17" localSheetId="7" hidden="1">#REF!</definedName>
    <definedName name="__lbc17" hidden="1">#REF!</definedName>
    <definedName name="__lbc18" localSheetId="6" hidden="1">#REF!</definedName>
    <definedName name="__lbc18" localSheetId="7" hidden="1">#REF!</definedName>
    <definedName name="__lbc18" hidden="1">#REF!</definedName>
    <definedName name="__lbc19" localSheetId="6" hidden="1">#REF!</definedName>
    <definedName name="__lbc19" localSheetId="7" hidden="1">#REF!</definedName>
    <definedName name="__lbc19" hidden="1">#REF!</definedName>
    <definedName name="__lbc2" localSheetId="6" hidden="1">#REF!</definedName>
    <definedName name="__lbc2" localSheetId="7" hidden="1">#REF!</definedName>
    <definedName name="__lbc2" hidden="1">#REF!</definedName>
    <definedName name="__lbc20" localSheetId="6" hidden="1">#REF!</definedName>
    <definedName name="__lbc20" localSheetId="7" hidden="1">#REF!</definedName>
    <definedName name="__lbc20" hidden="1">#REF!</definedName>
    <definedName name="__lbc21" localSheetId="6" hidden="1">#REF!</definedName>
    <definedName name="__lbc21" localSheetId="7" hidden="1">#REF!</definedName>
    <definedName name="__lbc21" hidden="1">#REF!</definedName>
    <definedName name="__lbc22" localSheetId="6" hidden="1">#REF!</definedName>
    <definedName name="__lbc22" localSheetId="7" hidden="1">#REF!</definedName>
    <definedName name="__lbc22" hidden="1">#REF!</definedName>
    <definedName name="__lbc23" localSheetId="6" hidden="1">#REF!</definedName>
    <definedName name="__lbc23" localSheetId="7" hidden="1">#REF!</definedName>
    <definedName name="__lbc23" hidden="1">#REF!</definedName>
    <definedName name="__lbc24" localSheetId="6" hidden="1">#REF!</definedName>
    <definedName name="__lbc24" localSheetId="7" hidden="1">#REF!</definedName>
    <definedName name="__lbc24" hidden="1">#REF!</definedName>
    <definedName name="__lbc25" localSheetId="6" hidden="1">#REF!</definedName>
    <definedName name="__lbc25" localSheetId="7" hidden="1">#REF!</definedName>
    <definedName name="__lbc25" hidden="1">#REF!</definedName>
    <definedName name="__lbc26" localSheetId="6" hidden="1">#REF!</definedName>
    <definedName name="__lbc26" localSheetId="7" hidden="1">#REF!</definedName>
    <definedName name="__lbc26" hidden="1">#REF!</definedName>
    <definedName name="__lbc27" localSheetId="6" hidden="1">#REF!</definedName>
    <definedName name="__lbc27" localSheetId="7" hidden="1">#REF!</definedName>
    <definedName name="__lbc27" hidden="1">#REF!</definedName>
    <definedName name="__lbc28" localSheetId="6" hidden="1">#REF!</definedName>
    <definedName name="__lbc28" localSheetId="7" hidden="1">#REF!</definedName>
    <definedName name="__lbc28" hidden="1">#REF!</definedName>
    <definedName name="__lbc29" localSheetId="6" hidden="1">#REF!</definedName>
    <definedName name="__lbc29" localSheetId="7" hidden="1">#REF!</definedName>
    <definedName name="__lbc29" hidden="1">#REF!</definedName>
    <definedName name="__lbc3" localSheetId="6" hidden="1">#REF!</definedName>
    <definedName name="__lbc3" localSheetId="7" hidden="1">#REF!</definedName>
    <definedName name="__lbc3" hidden="1">#REF!</definedName>
    <definedName name="__lbc31" localSheetId="6" hidden="1">#REF!</definedName>
    <definedName name="__lbc31" localSheetId="7" hidden="1">#REF!</definedName>
    <definedName name="__lbc31" hidden="1">#REF!</definedName>
    <definedName name="__lbc32" localSheetId="6" hidden="1">#REF!</definedName>
    <definedName name="__lbc32" localSheetId="7" hidden="1">#REF!</definedName>
    <definedName name="__lbc32" hidden="1">#REF!</definedName>
    <definedName name="__lbc4" localSheetId="6" hidden="1">#REF!</definedName>
    <definedName name="__lbc4" localSheetId="7" hidden="1">#REF!</definedName>
    <definedName name="__lbc4" hidden="1">#REF!</definedName>
    <definedName name="__lbc5" localSheetId="6" hidden="1">#REF!</definedName>
    <definedName name="__lbc5" localSheetId="7" hidden="1">#REF!</definedName>
    <definedName name="__lbc5" hidden="1">#REF!</definedName>
    <definedName name="__lbc6" localSheetId="6" hidden="1">#REF!</definedName>
    <definedName name="__lbc6" localSheetId="7" hidden="1">#REF!</definedName>
    <definedName name="__lbc6" hidden="1">#REF!</definedName>
    <definedName name="__lbc7" localSheetId="6" hidden="1">#REF!</definedName>
    <definedName name="__lbc7" localSheetId="7" hidden="1">#REF!</definedName>
    <definedName name="__lbc7" hidden="1">#REF!</definedName>
    <definedName name="__lbc8" localSheetId="6" hidden="1">#REF!</definedName>
    <definedName name="__lbc8" localSheetId="7" hidden="1">#REF!</definedName>
    <definedName name="__lbc8" hidden="1">#REF!</definedName>
    <definedName name="__lbc9" localSheetId="6" hidden="1">#REF!</definedName>
    <definedName name="__lbc9" localSheetId="7" hidden="1">#REF!</definedName>
    <definedName name="__lbc9" hidden="1">#REF!</definedName>
    <definedName name="__ld26" localSheetId="6" hidden="1">#REF!</definedName>
    <definedName name="__ld26" localSheetId="7" hidden="1">#REF!</definedName>
    <definedName name="__ld26" hidden="1">#REF!</definedName>
    <definedName name="__ld31" localSheetId="6" hidden="1">#REF!</definedName>
    <definedName name="__ld31" localSheetId="7" hidden="1">#REF!</definedName>
    <definedName name="__ld31" hidden="1">#REF!</definedName>
    <definedName name="__le31" localSheetId="6" hidden="1">#REF!</definedName>
    <definedName name="__le31" localSheetId="7" hidden="1">#REF!</definedName>
    <definedName name="__le31" hidden="1">#REF!</definedName>
    <definedName name="__lf31" localSheetId="6" hidden="1">#REF!</definedName>
    <definedName name="__lf31" localSheetId="7" hidden="1">#REF!</definedName>
    <definedName name="__lf31" hidden="1">#REF!</definedName>
    <definedName name="__Orc2000" localSheetId="6">#REF!</definedName>
    <definedName name="__Orc2000" localSheetId="7">#REF!</definedName>
    <definedName name="__Orc2000">#REF!</definedName>
    <definedName name="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x10" localSheetId="6" hidden="1">#REF!</definedName>
    <definedName name="__x10" localSheetId="7" hidden="1">#REF!</definedName>
    <definedName name="__x10" hidden="1">#REF!</definedName>
    <definedName name="__x11" localSheetId="6" hidden="1">#REF!</definedName>
    <definedName name="__x11" localSheetId="7" hidden="1">#REF!</definedName>
    <definedName name="__x11" hidden="1">#REF!</definedName>
    <definedName name="__x12" localSheetId="6" hidden="1">#REF!</definedName>
    <definedName name="__x12" localSheetId="7" hidden="1">#REF!</definedName>
    <definedName name="__x12" hidden="1">#REF!</definedName>
    <definedName name="__x13" localSheetId="6" hidden="1">#REF!</definedName>
    <definedName name="__x13" localSheetId="7" hidden="1">#REF!</definedName>
    <definedName name="__x13" hidden="1">#REF!</definedName>
    <definedName name="__x14" localSheetId="6" hidden="1">#REF!</definedName>
    <definedName name="__x14" localSheetId="7" hidden="1">#REF!</definedName>
    <definedName name="__x14" hidden="1">#REF!</definedName>
    <definedName name="__x15" localSheetId="6" hidden="1">#REF!</definedName>
    <definedName name="__x15" localSheetId="7" hidden="1">#REF!</definedName>
    <definedName name="__x15" hidden="1">#REF!</definedName>
    <definedName name="__x16" localSheetId="6" hidden="1">#REF!</definedName>
    <definedName name="__x16" localSheetId="7" hidden="1">#REF!</definedName>
    <definedName name="__x16" hidden="1">#REF!</definedName>
    <definedName name="__x17" localSheetId="6" hidden="1">#REF!</definedName>
    <definedName name="__x17" localSheetId="7" hidden="1">#REF!</definedName>
    <definedName name="__x17" hidden="1">#REF!</definedName>
    <definedName name="__x18" localSheetId="6" hidden="1">#REF!</definedName>
    <definedName name="__x18" localSheetId="7" hidden="1">#REF!</definedName>
    <definedName name="__x18" hidden="1">#REF!</definedName>
    <definedName name="__x19" localSheetId="6" hidden="1">#REF!</definedName>
    <definedName name="__x19" localSheetId="7" hidden="1">#REF!</definedName>
    <definedName name="__x19" hidden="1">#REF!</definedName>
    <definedName name="__x20" localSheetId="6" hidden="1">#REF!</definedName>
    <definedName name="__x20" localSheetId="7" hidden="1">#REF!</definedName>
    <definedName name="__x20" hidden="1">#REF!</definedName>
    <definedName name="__x21" localSheetId="6" hidden="1">#REF!</definedName>
    <definedName name="__x21" localSheetId="7" hidden="1">#REF!</definedName>
    <definedName name="__x21" hidden="1">#REF!</definedName>
    <definedName name="__x22" localSheetId="6" hidden="1">#REF!</definedName>
    <definedName name="__x22" localSheetId="7" hidden="1">#REF!</definedName>
    <definedName name="__x22" hidden="1">#REF!</definedName>
    <definedName name="__x23" localSheetId="6" hidden="1">#REF!</definedName>
    <definedName name="__x23" localSheetId="7" hidden="1">#REF!</definedName>
    <definedName name="__x23" hidden="1">#REF!</definedName>
    <definedName name="__x24" localSheetId="6" hidden="1">#REF!</definedName>
    <definedName name="__x24" localSheetId="7" hidden="1">#REF!</definedName>
    <definedName name="__x24" hidden="1">#REF!</definedName>
    <definedName name="__x25" localSheetId="6" hidden="1">#REF!</definedName>
    <definedName name="__x25" localSheetId="7" hidden="1">#REF!</definedName>
    <definedName name="__x25" hidden="1">#REF!</definedName>
    <definedName name="__x28" localSheetId="6" hidden="1">#REF!</definedName>
    <definedName name="__x28" localSheetId="7" hidden="1">#REF!</definedName>
    <definedName name="__x28" hidden="1">#REF!</definedName>
    <definedName name="__x29" localSheetId="6" hidden="1">#REF!</definedName>
    <definedName name="__x29" localSheetId="7" hidden="1">#REF!</definedName>
    <definedName name="__x29" hidden="1">#REF!</definedName>
    <definedName name="__x32" localSheetId="6" hidden="1">#REF!</definedName>
    <definedName name="__x32" localSheetId="7" hidden="1">#REF!</definedName>
    <definedName name="__x32" hidden="1">#REF!</definedName>
    <definedName name="__x4" localSheetId="6" hidden="1">#REF!</definedName>
    <definedName name="__x4" localSheetId="7" hidden="1">#REF!</definedName>
    <definedName name="__x4" hidden="1">#REF!</definedName>
    <definedName name="__x5" localSheetId="6" hidden="1">#REF!</definedName>
    <definedName name="__x5" localSheetId="7" hidden="1">#REF!</definedName>
    <definedName name="__x5" hidden="1">#REF!</definedName>
    <definedName name="__x6" localSheetId="6" hidden="1">#REF!</definedName>
    <definedName name="__x6" localSheetId="7" hidden="1">#REF!</definedName>
    <definedName name="__x6" hidden="1">#REF!</definedName>
    <definedName name="__x7" localSheetId="6" hidden="1">#REF!</definedName>
    <definedName name="__x7" localSheetId="7" hidden="1">#REF!</definedName>
    <definedName name="__x7" hidden="1">#REF!</definedName>
    <definedName name="__x8" localSheetId="6" hidden="1">#REF!</definedName>
    <definedName name="__x8" localSheetId="7" hidden="1">#REF!</definedName>
    <definedName name="__x8" hidden="1">#REF!</definedName>
    <definedName name="__x9" localSheetId="6" hidden="1">#REF!</definedName>
    <definedName name="__x9" localSheetId="7" hidden="1">#REF!</definedName>
    <definedName name="__x9" hidden="1">#REF!</definedName>
    <definedName name="__xlfn.BAHTTEXT" hidden="1">#NAME?</definedName>
    <definedName name="__xlfn.RTD" hidden="1">#NAME?</definedName>
    <definedName name="_1__123Graph_ACHART_1" localSheetId="6" hidden="1">#REF!</definedName>
    <definedName name="_1__123Graph_ACHART_1" localSheetId="7" hidden="1">#REF!</definedName>
    <definedName name="_1__123Graph_ACHART_1" hidden="1">#REF!</definedName>
    <definedName name="_1__123Graph_BGrßfico_10C" localSheetId="6" hidden="1">#REF!</definedName>
    <definedName name="_1__123Graph_BGrßfico_10C" localSheetId="7" hidden="1">#REF!</definedName>
    <definedName name="_1__123Graph_BGrßfico_10C" hidden="1">#REF!</definedName>
    <definedName name="_1_US">"Dolar Exchange"</definedName>
    <definedName name="_10__123Graph_ACHART_9" localSheetId="6" hidden="1">#REF!</definedName>
    <definedName name="_10__123Graph_ACHART_9" localSheetId="7" hidden="1">#REF!</definedName>
    <definedName name="_10__123Graph_ACHART_9" hidden="1">#REF!</definedName>
    <definedName name="_10__123Graph_BCHART_5" hidden="1">[8]netherlands!$B$42:$M$42</definedName>
    <definedName name="_11__123Graph_BCHART_1" localSheetId="6" hidden="1">#REF!</definedName>
    <definedName name="_11__123Graph_BCHART_1" localSheetId="7" hidden="1">#REF!</definedName>
    <definedName name="_11__123Graph_BCHART_1" hidden="1">#REF!</definedName>
    <definedName name="_11__123Graph_CCHART_2" hidden="1">[8]france!$B$43:$M$43</definedName>
    <definedName name="_12__123Graph_BCHART_12" localSheetId="6" hidden="1">#REF!</definedName>
    <definedName name="_12__123Graph_BCHART_12" localSheetId="7" hidden="1">#REF!</definedName>
    <definedName name="_12__123Graph_BCHART_12" hidden="1">#REF!</definedName>
    <definedName name="_12__123Graph_CCHART_3" hidden="1">[8]italy!$B$43:$M$43</definedName>
    <definedName name="_13__123Graph_BCHART_2" localSheetId="6" hidden="1">#REF!</definedName>
    <definedName name="_13__123Graph_BCHART_2" localSheetId="7" hidden="1">#REF!</definedName>
    <definedName name="_13__123Graph_BCHART_2" hidden="1">#REF!</definedName>
    <definedName name="_13__123Graph_CCHART_4" hidden="1">[8]uk!$B$43:$M$43</definedName>
    <definedName name="_14__123Graph_BCHART_3" localSheetId="6" hidden="1">#REF!</definedName>
    <definedName name="_14__123Graph_BCHART_3" localSheetId="7" hidden="1">#REF!</definedName>
    <definedName name="_14__123Graph_BCHART_3" hidden="1">#REF!</definedName>
    <definedName name="_14__123Graph_CCHART_5" hidden="1">[8]netherlands!$B$43:$M$43</definedName>
    <definedName name="_15__123Graph_BCHART_5" localSheetId="6" hidden="1">#REF!</definedName>
    <definedName name="_15__123Graph_BCHART_5" localSheetId="7" hidden="1">#REF!</definedName>
    <definedName name="_15__123Graph_BCHART_5" hidden="1">#REF!</definedName>
    <definedName name="_15__123Graph_DCHART_2" hidden="1">[8]france!$B$44:$M$44</definedName>
    <definedName name="_16__123Graph_BCHART_7" localSheetId="6" hidden="1">#REF!</definedName>
    <definedName name="_16__123Graph_BCHART_7" localSheetId="7" hidden="1">#REF!</definedName>
    <definedName name="_16__123Graph_BCHART_7" hidden="1">#REF!</definedName>
    <definedName name="_16__123Graph_DCHART_3" hidden="1">[8]italy!$B$44:$M$44</definedName>
    <definedName name="_17__123Graph_BCHART_8" localSheetId="6" hidden="1">#REF!</definedName>
    <definedName name="_17__123Graph_BCHART_8" localSheetId="7" hidden="1">#REF!</definedName>
    <definedName name="_17__123Graph_BCHART_8" hidden="1">#REF!</definedName>
    <definedName name="_17__123Graph_DCHART_4" hidden="1">[8]uk!$B$44:$M$44</definedName>
    <definedName name="_18__123Graph_BCHART_9" localSheetId="6" hidden="1">#REF!</definedName>
    <definedName name="_18__123Graph_BCHART_9" localSheetId="7" hidden="1">#REF!</definedName>
    <definedName name="_18__123Graph_BCHART_9" hidden="1">#REF!</definedName>
    <definedName name="_18__123Graph_DCHART_5" hidden="1">[8]netherlands!$B$44:$M$44</definedName>
    <definedName name="_19__123Graph_CCHART_1" localSheetId="6" hidden="1">#REF!</definedName>
    <definedName name="_19__123Graph_CCHART_1" localSheetId="7" hidden="1">#REF!</definedName>
    <definedName name="_19__123Graph_CCHART_1" hidden="1">#REF!</definedName>
    <definedName name="_19__123Graph_ECHART_2" hidden="1">[8]france!$B$45:$M$45</definedName>
    <definedName name="_1994" localSheetId="6">#REF!</definedName>
    <definedName name="_1994" localSheetId="7">#REF!</definedName>
    <definedName name="_1994">#REF!</definedName>
    <definedName name="_1995" localSheetId="6">#REF!</definedName>
    <definedName name="_1995" localSheetId="7">#REF!</definedName>
    <definedName name="_1995">#REF!</definedName>
    <definedName name="_1996" localSheetId="6">#REF!</definedName>
    <definedName name="_1996" localSheetId="7">#REF!</definedName>
    <definedName name="_1996">#REF!</definedName>
    <definedName name="_1997" localSheetId="6">#REF!</definedName>
    <definedName name="_1997" localSheetId="7">#REF!</definedName>
    <definedName name="_1997">#REF!</definedName>
    <definedName name="_1998" localSheetId="6">#REF!</definedName>
    <definedName name="_1998" localSheetId="7">#REF!</definedName>
    <definedName name="_1998">#REF!</definedName>
    <definedName name="_1999" localSheetId="6">#REF!</definedName>
    <definedName name="_1999" localSheetId="7">#REF!</definedName>
    <definedName name="_1999">#REF!</definedName>
    <definedName name="_1Q94" localSheetId="6">#REF!</definedName>
    <definedName name="_1Q94" localSheetId="7">#REF!</definedName>
    <definedName name="_1Q94">#REF!</definedName>
    <definedName name="_1Q95" localSheetId="6">#REF!</definedName>
    <definedName name="_1Q95" localSheetId="7">#REF!</definedName>
    <definedName name="_1Q95">#REF!</definedName>
    <definedName name="_2" localSheetId="6">#REF!</definedName>
    <definedName name="_2" localSheetId="7">#REF!</definedName>
    <definedName name="_2">#REF!</definedName>
    <definedName name="_2__123Graph_ACHART_12" localSheetId="6" hidden="1">#REF!</definedName>
    <definedName name="_2__123Graph_ACHART_12" localSheetId="7" hidden="1">#REF!</definedName>
    <definedName name="_2__123Graph_ACHART_12" hidden="1">#REF!</definedName>
    <definedName name="_2__123Graph_ACHART_2" hidden="1">[8]france!$B$41:$M$41</definedName>
    <definedName name="_2__123Graph_BCHART_1" localSheetId="6" hidden="1">[9]OP079907!#REF!</definedName>
    <definedName name="_2__123Graph_BCHART_1" localSheetId="7" hidden="1">[9]OP079907!#REF!</definedName>
    <definedName name="_2__123Graph_BCHART_1" hidden="1">[9]OP079907!#REF!</definedName>
    <definedName name="_2_0_S" localSheetId="6" hidden="1">#REF!</definedName>
    <definedName name="_2_0_S" localSheetId="7" hidden="1">#REF!</definedName>
    <definedName name="_2_0_S" hidden="1">#REF!</definedName>
    <definedName name="_20__123Graph_CCHART_3" localSheetId="6" hidden="1">#REF!</definedName>
    <definedName name="_20__123Graph_CCHART_3" localSheetId="7" hidden="1">#REF!</definedName>
    <definedName name="_20__123Graph_CCHART_3" hidden="1">#REF!</definedName>
    <definedName name="_20__123Graph_ECHART_3" hidden="1">[8]italy!$B$45:$M$45</definedName>
    <definedName name="_21__123Graph_CCHART_8" localSheetId="6" hidden="1">#REF!</definedName>
    <definedName name="_21__123Graph_CCHART_8" localSheetId="7" hidden="1">#REF!</definedName>
    <definedName name="_21__123Graph_CCHART_8" hidden="1">#REF!</definedName>
    <definedName name="_21__123Graph_ECHART_4" hidden="1">[8]uk!$B$45:$M$45</definedName>
    <definedName name="_22__123Graph_CCHART_9" localSheetId="6" hidden="1">#REF!</definedName>
    <definedName name="_22__123Graph_CCHART_9" localSheetId="7" hidden="1">#REF!</definedName>
    <definedName name="_22__123Graph_CCHART_9" hidden="1">#REF!</definedName>
    <definedName name="_22__123Graph_ECHART_5" hidden="1">[8]netherlands!$B$45:$M$45</definedName>
    <definedName name="_23__123Graph_DCHART_8" localSheetId="6" hidden="1">#REF!</definedName>
    <definedName name="_23__123Graph_DCHART_8" localSheetId="7" hidden="1">#REF!</definedName>
    <definedName name="_23__123Graph_DCHART_8" hidden="1">#REF!</definedName>
    <definedName name="_23__123Graph_FCHART_2" hidden="1">[8]france!$B$46:$M$46</definedName>
    <definedName name="_24__123Graph_FCHART_3" hidden="1">[8]italy!$B$46:$M$46</definedName>
    <definedName name="_24__123Graph_XCHART_2" localSheetId="6" hidden="1">#REF!</definedName>
    <definedName name="_24__123Graph_XCHART_2" localSheetId="7" hidden="1">#REF!</definedName>
    <definedName name="_24__123Graph_XCHART_2" hidden="1">#REF!</definedName>
    <definedName name="_25__123Graph_FCHART_4" hidden="1">[8]uk!$B$46:$M$46</definedName>
    <definedName name="_25__123Graph_XCHART_3" localSheetId="6" hidden="1">#REF!</definedName>
    <definedName name="_25__123Graph_XCHART_3" localSheetId="7" hidden="1">#REF!</definedName>
    <definedName name="_25__123Graph_XCHART_3" hidden="1">#REF!</definedName>
    <definedName name="_26__123Graph_FCHART_5" hidden="1">[8]netherlands!$B$46:$M$46</definedName>
    <definedName name="_26__123Graph_XCHART_4" localSheetId="6" hidden="1">#REF!</definedName>
    <definedName name="_26__123Graph_XCHART_4" localSheetId="7" hidden="1">#REF!</definedName>
    <definedName name="_26__123Graph_XCHART_4" hidden="1">#REF!</definedName>
    <definedName name="_27__123Graph_XCHART_5" localSheetId="6" hidden="1">#REF!</definedName>
    <definedName name="_27__123Graph_XCHART_5" localSheetId="7" hidden="1">#REF!</definedName>
    <definedName name="_27__123Graph_XCHART_5" hidden="1">#REF!</definedName>
    <definedName name="_28__123Graph_XCHART_6" localSheetId="6" hidden="1">#REF!</definedName>
    <definedName name="_28__123Graph_XCHART_6" localSheetId="7" hidden="1">#REF!</definedName>
    <definedName name="_28__123Graph_XCHART_6" hidden="1">#REF!</definedName>
    <definedName name="_29__123Graph_XCHART_7" localSheetId="6" hidden="1">#REF!</definedName>
    <definedName name="_29__123Graph_XCHART_7" localSheetId="7" hidden="1">#REF!</definedName>
    <definedName name="_29__123Graph_XCHART_7" hidden="1">#REF!</definedName>
    <definedName name="_2Q94" localSheetId="6">#REF!</definedName>
    <definedName name="_2Q94" localSheetId="7">#REF!</definedName>
    <definedName name="_2Q94">#REF!</definedName>
    <definedName name="_2Q95" localSheetId="6">#REF!</definedName>
    <definedName name="_2Q95" localSheetId="7">#REF!</definedName>
    <definedName name="_2Q95">#REF!</definedName>
    <definedName name="_3__123Graph_ACHART_1" localSheetId="6" hidden="1">[9]OP079907!#REF!</definedName>
    <definedName name="_3__123Graph_ACHART_1" localSheetId="7" hidden="1">[9]OP079907!#REF!</definedName>
    <definedName name="_3__123Graph_ACHART_1" hidden="1">[9]OP079907!#REF!</definedName>
    <definedName name="_3__123Graph_ACHART_2" localSheetId="6" hidden="1">#REF!</definedName>
    <definedName name="_3__123Graph_ACHART_2" localSheetId="7" hidden="1">#REF!</definedName>
    <definedName name="_3__123Graph_ACHART_2" hidden="1">#REF!</definedName>
    <definedName name="_3__123Graph_ACHART_3" hidden="1">[8]italy!$B$41:$M$41</definedName>
    <definedName name="_3__123Graph_XCHART_1" hidden="1">[9]OP079907!$BK$32:$BK$141</definedName>
    <definedName name="_30__123Graph_XCHART_8" localSheetId="6" hidden="1">#REF!</definedName>
    <definedName name="_30__123Graph_XCHART_8" localSheetId="7" hidden="1">#REF!</definedName>
    <definedName name="_30__123Graph_XCHART_8" hidden="1">#REF!</definedName>
    <definedName name="_31__123Graph_XCHART_9" localSheetId="6" hidden="1">#REF!</definedName>
    <definedName name="_31__123Graph_XCHART_9" localSheetId="7" hidden="1">#REF!</definedName>
    <definedName name="_31__123Graph_XCHART_9" hidden="1">#REF!</definedName>
    <definedName name="_3Q94" localSheetId="6">#REF!</definedName>
    <definedName name="_3Q94" localSheetId="7">#REF!</definedName>
    <definedName name="_3Q94">#REF!</definedName>
    <definedName name="_3Q95" localSheetId="6">#REF!</definedName>
    <definedName name="_3Q95" localSheetId="7">#REF!</definedName>
    <definedName name="_3Q95">#REF!</definedName>
    <definedName name="_4__123Graph_ACHART_3" localSheetId="6" hidden="1">#REF!</definedName>
    <definedName name="_4__123Graph_ACHART_3" localSheetId="7" hidden="1">#REF!</definedName>
    <definedName name="_4__123Graph_ACHART_3" hidden="1">#REF!</definedName>
    <definedName name="_4__123Graph_ACHART_4" hidden="1">[8]uk!$B$41:$M$41</definedName>
    <definedName name="_4Q94" localSheetId="6">#REF!</definedName>
    <definedName name="_4Q94" localSheetId="7">#REF!</definedName>
    <definedName name="_4Q94">#REF!</definedName>
    <definedName name="_4Q95" localSheetId="6">#REF!</definedName>
    <definedName name="_4Q95" localSheetId="7">#REF!</definedName>
    <definedName name="_4Q95">#REF!</definedName>
    <definedName name="_5__123Graph_ACHART_4" localSheetId="6" hidden="1">#REF!</definedName>
    <definedName name="_5__123Graph_ACHART_4" localSheetId="7" hidden="1">#REF!</definedName>
    <definedName name="_5__123Graph_ACHART_4" hidden="1">#REF!</definedName>
    <definedName name="_5__123Graph_ACHART_5" hidden="1">[8]netherlands!$B$41:$M$41</definedName>
    <definedName name="_6__123Graph_ACHART_5" localSheetId="6" hidden="1">#REF!</definedName>
    <definedName name="_6__123Graph_ACHART_5" localSheetId="7" hidden="1">#REF!</definedName>
    <definedName name="_6__123Graph_ACHART_5" hidden="1">#REF!</definedName>
    <definedName name="_6__123Graph_BCHART_1" localSheetId="6" hidden="1">[9]OP079907!#REF!</definedName>
    <definedName name="_6__123Graph_BCHART_1" localSheetId="7" hidden="1">[9]OP079907!#REF!</definedName>
    <definedName name="_6__123Graph_BCHART_1" hidden="1">[9]OP079907!#REF!</definedName>
    <definedName name="_7__123Graph_ACHART_6" localSheetId="6" hidden="1">#REF!</definedName>
    <definedName name="_7__123Graph_ACHART_6" localSheetId="7" hidden="1">#REF!</definedName>
    <definedName name="_7__123Graph_ACHART_6" hidden="1">#REF!</definedName>
    <definedName name="_7__123Graph_BCHART_2" hidden="1">[8]france!$B$42:$M$42</definedName>
    <definedName name="_7__123Graph_XCHART_1" hidden="1">[9]OP079907!$BK$32:$BK$141</definedName>
    <definedName name="_8__123Graph_ACHART_7" localSheetId="6" hidden="1">#REF!</definedName>
    <definedName name="_8__123Graph_ACHART_7" localSheetId="7" hidden="1">#REF!</definedName>
    <definedName name="_8__123Graph_ACHART_7" hidden="1">#REF!</definedName>
    <definedName name="_8__123Graph_BCHART_3" hidden="1">[8]italy!$B$42:$M$42</definedName>
    <definedName name="_9__123Graph_ACHART_8" localSheetId="6" hidden="1">#REF!</definedName>
    <definedName name="_9__123Graph_ACHART_8" localSheetId="7" hidden="1">#REF!</definedName>
    <definedName name="_9__123Graph_ACHART_8" hidden="1">#REF!</definedName>
    <definedName name="_9__123Graph_BCHART_4" hidden="1">[8]uk!$B$42:$M$42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CC2" localSheetId="6" hidden="1">#REF!</definedName>
    <definedName name="_ACC2" localSheetId="7" hidden="1">#REF!</definedName>
    <definedName name="_ACC2" hidden="1">#REF!</definedName>
    <definedName name="_adm1" hidden="1">{"'Índice'!$A$1:$K$49"}</definedName>
    <definedName name="_adm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localSheetId="6">[10]!_asd2</definedName>
    <definedName name="_asd2" localSheetId="7">[10]!_asd2</definedName>
    <definedName name="_asd2">[10]!_asd2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520</definedName>
    <definedName name="_AtRisk_SimSetting_SimNameCount" hidden="1">0</definedName>
    <definedName name="_AtRisk_SimSetting_SmartSensitivityAnalysisEnabled" hidden="1">FALSE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e_datos_a_filtrar" localSheetId="6" hidden="1">#REF!</definedName>
    <definedName name="_Base_datos_a_filtrar" localSheetId="7" hidden="1">#REF!</definedName>
    <definedName name="_Base_datos_a_filtrar" hidden="1">#REF!</definedName>
    <definedName name="_bdm.E6FD201F89774189AAE2E203AA0CAA3B.edm" localSheetId="6" hidden="1">#REF!</definedName>
    <definedName name="_bdm.E6FD201F89774189AAE2E203AA0CAA3B.edm" localSheetId="7" hidden="1">#REF!</definedName>
    <definedName name="_bdm.E6FD201F89774189AAE2E203AA0CAA3B.edm" hidden="1">#REF!</definedName>
    <definedName name="_BQ4.1" localSheetId="6" hidden="1">#REF!</definedName>
    <definedName name="_BQ4.1" localSheetId="7" hidden="1">#REF!</definedName>
    <definedName name="_BQ4.1" hidden="1">#REF!</definedName>
    <definedName name="_C71804" localSheetId="6">#REF!</definedName>
    <definedName name="_C71804" localSheetId="7">#REF!</definedName>
    <definedName name="_C71804">#REF!</definedName>
    <definedName name="_C81804" localSheetId="6">#REF!</definedName>
    <definedName name="_C81804" localSheetId="7">#REF!</definedName>
    <definedName name="_C81804">#REF!</definedName>
    <definedName name="_C98000" localSheetId="6">#REF!</definedName>
    <definedName name="_C98000" localSheetId="7">#REF!</definedName>
    <definedName name="_C98000">#REF!</definedName>
    <definedName name="_cf2" hidden="1">{#N/A,#N/A,FALSE,"Variables";#N/A,#N/A,FALSE,"NPV Cashflows NZ$";#N/A,#N/A,FALSE,"Cashflows NZ$"}</definedName>
    <definedName name="_col1999" localSheetId="6">#REF!</definedName>
    <definedName name="_col1999" localSheetId="7">#REF!</definedName>
    <definedName name="_col1999">#REF!</definedName>
    <definedName name="_DCF2" localSheetId="6">#REF!</definedName>
    <definedName name="_DCF2" localSheetId="7">#REF!</definedName>
    <definedName name="_DCF2">#REF!</definedName>
    <definedName name="_DCF22" localSheetId="6">#REF!</definedName>
    <definedName name="_DCF22" localSheetId="7">#REF!</definedName>
    <definedName name="_DCF22">#REF!</definedName>
    <definedName name="_dd1" hidden="1">{"balanço dolares",#N/A,FALSE,"SIGADR$";"AUT BAL REAIS",#N/A,FALSE,"SIGADR$";"QUOCIENTES REAIS",#N/A,FALSE,"QUOCIENTES";"JUNH QUOCI DOLARES",#N/A,FALSE,"QUOCIENTES"}</definedName>
    <definedName name="_ddd2" hidden="1">{#N/A,#N/A,FALSE,"Cashflow"}</definedName>
    <definedName name="_dfg1" hidden="1">{#N/A,#N/A,TRUE,"Фин.рез"}</definedName>
    <definedName name="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isclaimer1_">"A Steer preparou este trabalho/documento para "</definedName>
    <definedName name="_Disclaimer2_">". Este trabalho deve ser usado exclusivamente dentro do contexto e do escopo do trabalho para o qual a Steer foi contratada, não pode ser citado em parte ou no todo por terceiros nem pode ser usado com nenhuma outra finalidade. "</definedName>
    <definedName name="_Disclaimer3_">"Qualquer pessoa que optar por usar qualquer parte deste trabalho sem a autorização expressa por escrito da Steer deve estar ciente do acordo de indenizar a Steer por todas os danos e prejuízos decorrentes deste "</definedName>
    <definedName name="_Disclaimer4_">"uso. A Steer preparou este trabalho utilizando práticas e procedimentos profissionais, utilizando a informação disponível no momento de seu desenvolvimento, desta forma qualquer nova informação pode alterar a validade "</definedName>
    <definedName name="_Disclaimer5_">"dos resultados e das conclusões apresentadas."</definedName>
    <definedName name="_DRE0700" hidden="1">{"'PXR_6500'!$A$1:$I$124"}</definedName>
    <definedName name="_EBT2" localSheetId="6">#REF!</definedName>
    <definedName name="_EBT2" localSheetId="7">#REF!</definedName>
    <definedName name="_EBT2">#REF!</definedName>
    <definedName name="_eee2" hidden="1">{#N/A,#N/A,FALSE,"Cashflow"}</definedName>
    <definedName name="_EXH1" localSheetId="6">#REF!</definedName>
    <definedName name="_EXH1" localSheetId="7">#REF!</definedName>
    <definedName name="_EXH1">#REF!</definedName>
    <definedName name="_Faw8" localSheetId="6">#REF!</definedName>
    <definedName name="_Faw8" localSheetId="7">#REF!</definedName>
    <definedName name="_Faw8">#REF!</definedName>
    <definedName name="_Fill" localSheetId="6" hidden="1">#REF!</definedName>
    <definedName name="_Fill" localSheetId="7" hidden="1">#REF!</definedName>
    <definedName name="_Fill" hidden="1">#REF!</definedName>
    <definedName name="_fill1" localSheetId="6" hidden="1">#REF!</definedName>
    <definedName name="_fill1" localSheetId="7" hidden="1">#REF!</definedName>
    <definedName name="_fill1" hidden="1">#REF!</definedName>
    <definedName name="_xlnm._FilterDatabase" localSheetId="12" hidden="1">CAPEX_Input!$A$1:$H$17</definedName>
    <definedName name="_xlnm._FilterDatabase" localSheetId="16" hidden="1">'Output 1 - BIO+GAS'!#REF!</definedName>
    <definedName name="_xlnm._FilterDatabase" hidden="1">#REF!</definedName>
    <definedName name="_ftn1" localSheetId="16">'Output 1 - BIO+GAS'!#REF!</definedName>
    <definedName name="_ftn2" localSheetId="16">'Output 1 - BIO+GAS'!#REF!</definedName>
    <definedName name="_ftnref1" localSheetId="16">'Output 1 - BIO+GAS'!#REF!</definedName>
    <definedName name="_ftnref2" localSheetId="16">'Output 1 - BIO+GAS'!#REF!</definedName>
    <definedName name="_FYE1" localSheetId="6">#REF!</definedName>
    <definedName name="_FYE1" localSheetId="7">#REF!</definedName>
    <definedName name="_FYE1">#REF!</definedName>
    <definedName name="_FYE22" localSheetId="6">#REF!</definedName>
    <definedName name="_FYE22" localSheetId="7">#REF!</definedName>
    <definedName name="_FYE22">#REF!</definedName>
    <definedName name="_GHJ2" localSheetId="6" hidden="1">'[11]Evol DutyFree (Data)'!#REF!</definedName>
    <definedName name="_GHJ2" localSheetId="7" hidden="1">'[11]Evol DutyFree (Data)'!#REF!</definedName>
    <definedName name="_GHJ2" hidden="1">'[11]Evol DutyFree (Data)'!#REF!</definedName>
    <definedName name="_GSRATES_1" hidden="1">"CT300001Latest          "</definedName>
    <definedName name="_GSRATES_10" hidden="1">"CF3000012003033120030101"</definedName>
    <definedName name="_GSRATES_2" hidden="1">"CF300001Invalid 20010101"</definedName>
    <definedName name="_GSRATES_3" hidden="1">"CF300006Invalid 20010630"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10</definedName>
    <definedName name="_GSRATESR_1" localSheetId="6" hidden="1">#REF!</definedName>
    <definedName name="_GSRATESR_1" localSheetId="7" hidden="1">#REF!</definedName>
    <definedName name="_GSRATESR_1" hidden="1">#REF!</definedName>
    <definedName name="_GSRATESR_2" localSheetId="6" hidden="1">#REF!</definedName>
    <definedName name="_GSRATESR_2" localSheetId="7" hidden="1">#REF!</definedName>
    <definedName name="_GSRATESR_2" hidden="1">#REF!</definedName>
    <definedName name="_GSRATESR_3" localSheetId="6" hidden="1">#REF!</definedName>
    <definedName name="_GSRATESR_3" localSheetId="7" hidden="1">#REF!</definedName>
    <definedName name="_GSRATESR_3" hidden="1">#REF!</definedName>
    <definedName name="_GSRATESR_4" localSheetId="6" hidden="1">#REF!</definedName>
    <definedName name="_GSRATESR_4" localSheetId="7" hidden="1">#REF!</definedName>
    <definedName name="_GSRATESR_4" hidden="1">#REF!</definedName>
    <definedName name="_GSRATESR_5" localSheetId="6" hidden="1">#REF!</definedName>
    <definedName name="_GSRATESR_5" localSheetId="7" hidden="1">#REF!</definedName>
    <definedName name="_GSRATESR_5" hidden="1">#REF!</definedName>
    <definedName name="_GSRATESR_6" localSheetId="6" hidden="1">#REF!</definedName>
    <definedName name="_GSRATESR_6" localSheetId="7" hidden="1">#REF!</definedName>
    <definedName name="_GSRATESR_6" hidden="1">#REF!</definedName>
    <definedName name="_GSRATESR_7" localSheetId="6" hidden="1">#REF!</definedName>
    <definedName name="_GSRATESR_7" localSheetId="7" hidden="1">#REF!</definedName>
    <definedName name="_GSRATESR_7" hidden="1">#REF!</definedName>
    <definedName name="_GSRATESR_8" localSheetId="6" hidden="1">#REF!</definedName>
    <definedName name="_GSRATESR_8" localSheetId="7" hidden="1">#REF!</definedName>
    <definedName name="_GSRATESR_8" hidden="1">#REF!</definedName>
    <definedName name="_GSRATESR_9" localSheetId="6" hidden="1">#REF!</definedName>
    <definedName name="_GSRATESR_9" localSheetId="7" hidden="1">#REF!</definedName>
    <definedName name="_GSRATESR_9" hidden="1">#REF!</definedName>
    <definedName name="_H2" hidden="1">{"'Sheet1'!$A$1:$G$85"}</definedName>
    <definedName name="_j" localSheetId="6" hidden="1">#REF!</definedName>
    <definedName name="_j" localSheetId="7" hidden="1">#REF!</definedName>
    <definedName name="_j" hidden="1">#REF!</definedName>
    <definedName name="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l01" localSheetId="6">#REF!</definedName>
    <definedName name="_jul01" localSheetId="7">#REF!</definedName>
    <definedName name="_jul01">#REF!</definedName>
    <definedName name="_Key1" localSheetId="6" hidden="1">#REF!</definedName>
    <definedName name="_Key1" localSheetId="7" hidden="1">#REF!</definedName>
    <definedName name="_Key1" hidden="1">#REF!</definedName>
    <definedName name="_Key2" localSheetId="6" hidden="1">#REF!</definedName>
    <definedName name="_Key2" localSheetId="7" hidden="1">#REF!</definedName>
    <definedName name="_Key2" hidden="1">#REF!</definedName>
    <definedName name="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L" hidden="1">{"RESULTADOS REAIS",#N/A,FALSE,"Dem.Res.R$";"RESULTADOS DOLARES",#N/A,FALSE,"Dem.Res.US$";"PERCENTUAIS REAIS",#N/A,FALSE,"Percentuais R$";"PERCENTUAIS DOLARES",#N/A,FALSE,"Percentuais US$"}</definedName>
    <definedName name="_la29" localSheetId="6" hidden="1">#REF!</definedName>
    <definedName name="_la29" localSheetId="7" hidden="1">#REF!</definedName>
    <definedName name="_la29" hidden="1">#REF!</definedName>
    <definedName name="_la3" localSheetId="6" hidden="1">#REF!</definedName>
    <definedName name="_la3" localSheetId="7" hidden="1">#REF!</definedName>
    <definedName name="_la3" hidden="1">#REF!</definedName>
    <definedName name="_la31" localSheetId="6" hidden="1">#REF!</definedName>
    <definedName name="_la31" localSheetId="7" hidden="1">#REF!</definedName>
    <definedName name="_la31" hidden="1">#REF!</definedName>
    <definedName name="_la32" localSheetId="6" hidden="1">#REF!</definedName>
    <definedName name="_la32" localSheetId="7" hidden="1">#REF!</definedName>
    <definedName name="_la32" hidden="1">#REF!</definedName>
    <definedName name="_la4" localSheetId="6" hidden="1">#REF!</definedName>
    <definedName name="_la4" localSheetId="7" hidden="1">#REF!</definedName>
    <definedName name="_la4" hidden="1">#REF!</definedName>
    <definedName name="_la5" localSheetId="6" hidden="1">#REF!</definedName>
    <definedName name="_la5" localSheetId="7" hidden="1">#REF!</definedName>
    <definedName name="_la5" hidden="1">#REF!</definedName>
    <definedName name="_la6" localSheetId="6" hidden="1">#REF!</definedName>
    <definedName name="_la6" localSheetId="7" hidden="1">#REF!</definedName>
    <definedName name="_la6" hidden="1">#REF!</definedName>
    <definedName name="_la7" localSheetId="6" hidden="1">#REF!</definedName>
    <definedName name="_la7" localSheetId="7" hidden="1">#REF!</definedName>
    <definedName name="_la7" hidden="1">#REF!</definedName>
    <definedName name="_la8" localSheetId="6" hidden="1">#REF!</definedName>
    <definedName name="_la8" localSheetId="7" hidden="1">#REF!</definedName>
    <definedName name="_la8" hidden="1">#REF!</definedName>
    <definedName name="_la9" localSheetId="6" hidden="1">#REF!</definedName>
    <definedName name="_la9" localSheetId="7" hidden="1">#REF!</definedName>
    <definedName name="_la9" hidden="1">#REF!</definedName>
    <definedName name="_lb1" localSheetId="6" hidden="1">#REF!</definedName>
    <definedName name="_lb1" localSheetId="7" hidden="1">#REF!</definedName>
    <definedName name="_lb1" hidden="1">#REF!</definedName>
    <definedName name="_lb10" localSheetId="6" hidden="1">#REF!</definedName>
    <definedName name="_lb10" localSheetId="7" hidden="1">#REF!</definedName>
    <definedName name="_lb10" hidden="1">#REF!</definedName>
    <definedName name="_lb11" localSheetId="6" hidden="1">#REF!</definedName>
    <definedName name="_lb11" localSheetId="7" hidden="1">#REF!</definedName>
    <definedName name="_lb11" hidden="1">#REF!</definedName>
    <definedName name="_lb12" localSheetId="6" hidden="1">#REF!</definedName>
    <definedName name="_lb12" localSheetId="7" hidden="1">#REF!</definedName>
    <definedName name="_lb12" hidden="1">#REF!</definedName>
    <definedName name="_lb13" localSheetId="6" hidden="1">#REF!</definedName>
    <definedName name="_lb13" localSheetId="7" hidden="1">#REF!</definedName>
    <definedName name="_lb13" hidden="1">#REF!</definedName>
    <definedName name="_lb14" localSheetId="6" hidden="1">#REF!</definedName>
    <definedName name="_lb14" localSheetId="7" hidden="1">#REF!</definedName>
    <definedName name="_lb14" hidden="1">#REF!</definedName>
    <definedName name="_lb15" localSheetId="6" hidden="1">#REF!</definedName>
    <definedName name="_lb15" localSheetId="7" hidden="1">#REF!</definedName>
    <definedName name="_lb15" hidden="1">#REF!</definedName>
    <definedName name="_lb16" localSheetId="6" hidden="1">#REF!</definedName>
    <definedName name="_lb16" localSheetId="7" hidden="1">#REF!</definedName>
    <definedName name="_lb16" hidden="1">#REF!</definedName>
    <definedName name="_lb17" localSheetId="6" hidden="1">#REF!</definedName>
    <definedName name="_lb17" localSheetId="7" hidden="1">#REF!</definedName>
    <definedName name="_lb17" hidden="1">#REF!</definedName>
    <definedName name="_lb18" localSheetId="6" hidden="1">#REF!</definedName>
    <definedName name="_lb18" localSheetId="7" hidden="1">#REF!</definedName>
    <definedName name="_lb18" hidden="1">#REF!</definedName>
    <definedName name="_lb19" localSheetId="6" hidden="1">#REF!</definedName>
    <definedName name="_lb19" localSheetId="7" hidden="1">#REF!</definedName>
    <definedName name="_lb19" hidden="1">#REF!</definedName>
    <definedName name="_lb2" localSheetId="6" hidden="1">#REF!</definedName>
    <definedName name="_lb2" localSheetId="7" hidden="1">#REF!</definedName>
    <definedName name="_lb2" hidden="1">#REF!</definedName>
    <definedName name="_lb20" localSheetId="6" hidden="1">#REF!</definedName>
    <definedName name="_lb20" localSheetId="7" hidden="1">#REF!</definedName>
    <definedName name="_lb20" hidden="1">#REF!</definedName>
    <definedName name="_lb21" localSheetId="6" hidden="1">#REF!</definedName>
    <definedName name="_lb21" localSheetId="7" hidden="1">#REF!</definedName>
    <definedName name="_lb21" hidden="1">#REF!</definedName>
    <definedName name="_lb22" localSheetId="6" hidden="1">#REF!</definedName>
    <definedName name="_lb22" localSheetId="7" hidden="1">#REF!</definedName>
    <definedName name="_lb22" hidden="1">#REF!</definedName>
    <definedName name="_lb23" localSheetId="6" hidden="1">#REF!</definedName>
    <definedName name="_lb23" localSheetId="7" hidden="1">#REF!</definedName>
    <definedName name="_lb23" hidden="1">#REF!</definedName>
    <definedName name="_lb24" localSheetId="6" hidden="1">#REF!</definedName>
    <definedName name="_lb24" localSheetId="7" hidden="1">#REF!</definedName>
    <definedName name="_lb24" hidden="1">#REF!</definedName>
    <definedName name="_lb25" localSheetId="6" hidden="1">#REF!</definedName>
    <definedName name="_lb25" localSheetId="7" hidden="1">#REF!</definedName>
    <definedName name="_lb25" hidden="1">#REF!</definedName>
    <definedName name="_lb27" localSheetId="6" hidden="1">#REF!</definedName>
    <definedName name="_lb27" localSheetId="7" hidden="1">#REF!</definedName>
    <definedName name="_lb27" hidden="1">#REF!</definedName>
    <definedName name="_lb28" localSheetId="6" hidden="1">#REF!</definedName>
    <definedName name="_lb28" localSheetId="7" hidden="1">#REF!</definedName>
    <definedName name="_lb28" hidden="1">#REF!</definedName>
    <definedName name="_lb29" localSheetId="6" hidden="1">#REF!</definedName>
    <definedName name="_lb29" localSheetId="7" hidden="1">#REF!</definedName>
    <definedName name="_lb29" hidden="1">#REF!</definedName>
    <definedName name="_lb3" localSheetId="6" hidden="1">#REF!</definedName>
    <definedName name="_lb3" localSheetId="7" hidden="1">#REF!</definedName>
    <definedName name="_lb3" hidden="1">#REF!</definedName>
    <definedName name="_lb30" localSheetId="6" hidden="1">#REF!</definedName>
    <definedName name="_lb30" localSheetId="7" hidden="1">#REF!</definedName>
    <definedName name="_lb30" hidden="1">#REF!</definedName>
    <definedName name="_lb31" localSheetId="6" hidden="1">#REF!</definedName>
    <definedName name="_lb31" localSheetId="7" hidden="1">#REF!</definedName>
    <definedName name="_lb31" hidden="1">#REF!</definedName>
    <definedName name="_lb32" localSheetId="6" hidden="1">#REF!</definedName>
    <definedName name="_lb32" localSheetId="7" hidden="1">#REF!</definedName>
    <definedName name="_lb32" hidden="1">#REF!</definedName>
    <definedName name="_lb4" localSheetId="6" hidden="1">#REF!</definedName>
    <definedName name="_lb4" localSheetId="7" hidden="1">#REF!</definedName>
    <definedName name="_lb4" hidden="1">#REF!</definedName>
    <definedName name="_lb5" localSheetId="6" hidden="1">#REF!</definedName>
    <definedName name="_lb5" localSheetId="7" hidden="1">#REF!</definedName>
    <definedName name="_lb5" hidden="1">#REF!</definedName>
    <definedName name="_lb6" localSheetId="6" hidden="1">#REF!</definedName>
    <definedName name="_lb6" localSheetId="7" hidden="1">#REF!</definedName>
    <definedName name="_lb6" hidden="1">#REF!</definedName>
    <definedName name="_lb7" localSheetId="6" hidden="1">#REF!</definedName>
    <definedName name="_lb7" localSheetId="7" hidden="1">#REF!</definedName>
    <definedName name="_lb7" hidden="1">#REF!</definedName>
    <definedName name="_lb8" localSheetId="6" hidden="1">#REF!</definedName>
    <definedName name="_lb8" localSheetId="7" hidden="1">#REF!</definedName>
    <definedName name="_lb8" hidden="1">#REF!</definedName>
    <definedName name="_lb9" localSheetId="6" hidden="1">#REF!</definedName>
    <definedName name="_lb9" localSheetId="7" hidden="1">#REF!</definedName>
    <definedName name="_lb9" hidden="1">#REF!</definedName>
    <definedName name="_lbc1" localSheetId="6" hidden="1">#REF!</definedName>
    <definedName name="_lbc1" localSheetId="7" hidden="1">#REF!</definedName>
    <definedName name="_lbc1" hidden="1">#REF!</definedName>
    <definedName name="_lbc10" localSheetId="6" hidden="1">#REF!</definedName>
    <definedName name="_lbc10" localSheetId="7" hidden="1">#REF!</definedName>
    <definedName name="_lbc10" hidden="1">#REF!</definedName>
    <definedName name="_lbc11" localSheetId="6" hidden="1">#REF!</definedName>
    <definedName name="_lbc11" localSheetId="7" hidden="1">#REF!</definedName>
    <definedName name="_lbc11" hidden="1">#REF!</definedName>
    <definedName name="_lbc12" localSheetId="6" hidden="1">#REF!</definedName>
    <definedName name="_lbc12" localSheetId="7" hidden="1">#REF!</definedName>
    <definedName name="_lbc12" hidden="1">#REF!</definedName>
    <definedName name="_lbc13" localSheetId="6" hidden="1">#REF!</definedName>
    <definedName name="_lbc13" localSheetId="7" hidden="1">#REF!</definedName>
    <definedName name="_lbc13" hidden="1">#REF!</definedName>
    <definedName name="_lbc14" localSheetId="6" hidden="1">#REF!</definedName>
    <definedName name="_lbc14" localSheetId="7" hidden="1">#REF!</definedName>
    <definedName name="_lbc14" hidden="1">#REF!</definedName>
    <definedName name="_lbc15" localSheetId="6" hidden="1">#REF!</definedName>
    <definedName name="_lbc15" localSheetId="7" hidden="1">#REF!</definedName>
    <definedName name="_lbc15" hidden="1">#REF!</definedName>
    <definedName name="_lbc16" localSheetId="6" hidden="1">#REF!</definedName>
    <definedName name="_lbc16" localSheetId="7" hidden="1">#REF!</definedName>
    <definedName name="_lbc16" hidden="1">#REF!</definedName>
    <definedName name="_lbc17" localSheetId="6" hidden="1">#REF!</definedName>
    <definedName name="_lbc17" localSheetId="7" hidden="1">#REF!</definedName>
    <definedName name="_lbc17" hidden="1">#REF!</definedName>
    <definedName name="_lbc18" localSheetId="6" hidden="1">#REF!</definedName>
    <definedName name="_lbc18" localSheetId="7" hidden="1">#REF!</definedName>
    <definedName name="_lbc18" hidden="1">#REF!</definedName>
    <definedName name="_lbc19" localSheetId="6" hidden="1">#REF!</definedName>
    <definedName name="_lbc19" localSheetId="7" hidden="1">#REF!</definedName>
    <definedName name="_lbc19" hidden="1">#REF!</definedName>
    <definedName name="_lbc2" localSheetId="6" hidden="1">#REF!</definedName>
    <definedName name="_lbc2" localSheetId="7" hidden="1">#REF!</definedName>
    <definedName name="_lbc2" hidden="1">#REF!</definedName>
    <definedName name="_lbc20" localSheetId="6" hidden="1">#REF!</definedName>
    <definedName name="_lbc20" localSheetId="7" hidden="1">#REF!</definedName>
    <definedName name="_lbc20" hidden="1">#REF!</definedName>
    <definedName name="_lbc21" localSheetId="6" hidden="1">#REF!</definedName>
    <definedName name="_lbc21" localSheetId="7" hidden="1">#REF!</definedName>
    <definedName name="_lbc21" hidden="1">#REF!</definedName>
    <definedName name="_lbc22" localSheetId="6" hidden="1">#REF!</definedName>
    <definedName name="_lbc22" localSheetId="7" hidden="1">#REF!</definedName>
    <definedName name="_lbc22" hidden="1">#REF!</definedName>
    <definedName name="_lbc23" localSheetId="6" hidden="1">#REF!</definedName>
    <definedName name="_lbc23" localSheetId="7" hidden="1">#REF!</definedName>
    <definedName name="_lbc23" hidden="1">#REF!</definedName>
    <definedName name="_lbc24" localSheetId="6" hidden="1">#REF!</definedName>
    <definedName name="_lbc24" localSheetId="7" hidden="1">#REF!</definedName>
    <definedName name="_lbc24" hidden="1">#REF!</definedName>
    <definedName name="_lbc25" localSheetId="6" hidden="1">#REF!</definedName>
    <definedName name="_lbc25" localSheetId="7" hidden="1">#REF!</definedName>
    <definedName name="_lbc25" hidden="1">#REF!</definedName>
    <definedName name="_lbc26" localSheetId="6" hidden="1">#REF!</definedName>
    <definedName name="_lbc26" localSheetId="7" hidden="1">#REF!</definedName>
    <definedName name="_lbc26" hidden="1">#REF!</definedName>
    <definedName name="_lbc27" localSheetId="6" hidden="1">#REF!</definedName>
    <definedName name="_lbc27" localSheetId="7" hidden="1">#REF!</definedName>
    <definedName name="_lbc27" hidden="1">#REF!</definedName>
    <definedName name="_lbc28" localSheetId="6" hidden="1">#REF!</definedName>
    <definedName name="_lbc28" localSheetId="7" hidden="1">#REF!</definedName>
    <definedName name="_lbc28" hidden="1">#REF!</definedName>
    <definedName name="_lbc29" localSheetId="6" hidden="1">#REF!</definedName>
    <definedName name="_lbc29" localSheetId="7" hidden="1">#REF!</definedName>
    <definedName name="_lbc29" hidden="1">#REF!</definedName>
    <definedName name="_lbc3" localSheetId="6" hidden="1">#REF!</definedName>
    <definedName name="_lbc3" localSheetId="7" hidden="1">#REF!</definedName>
    <definedName name="_lbc3" hidden="1">#REF!</definedName>
    <definedName name="_lbc31" localSheetId="6" hidden="1">#REF!</definedName>
    <definedName name="_lbc31" localSheetId="7" hidden="1">#REF!</definedName>
    <definedName name="_lbc31" hidden="1">#REF!</definedName>
    <definedName name="_lbc32" localSheetId="6" hidden="1">#REF!</definedName>
    <definedName name="_lbc32" localSheetId="7" hidden="1">#REF!</definedName>
    <definedName name="_lbc32" hidden="1">#REF!</definedName>
    <definedName name="_lbc4" localSheetId="6" hidden="1">#REF!</definedName>
    <definedName name="_lbc4" localSheetId="7" hidden="1">#REF!</definedName>
    <definedName name="_lbc4" hidden="1">#REF!</definedName>
    <definedName name="_lbc5" localSheetId="6" hidden="1">#REF!</definedName>
    <definedName name="_lbc5" localSheetId="7" hidden="1">#REF!</definedName>
    <definedName name="_lbc5" hidden="1">#REF!</definedName>
    <definedName name="_lbc6" localSheetId="6" hidden="1">#REF!</definedName>
    <definedName name="_lbc6" localSheetId="7" hidden="1">#REF!</definedName>
    <definedName name="_lbc6" hidden="1">#REF!</definedName>
    <definedName name="_lbc7" localSheetId="6" hidden="1">#REF!</definedName>
    <definedName name="_lbc7" localSheetId="7" hidden="1">#REF!</definedName>
    <definedName name="_lbc7" hidden="1">#REF!</definedName>
    <definedName name="_lbc8" localSheetId="6" hidden="1">#REF!</definedName>
    <definedName name="_lbc8" localSheetId="7" hidden="1">#REF!</definedName>
    <definedName name="_lbc8" hidden="1">#REF!</definedName>
    <definedName name="_lbc9" localSheetId="6" hidden="1">#REF!</definedName>
    <definedName name="_lbc9" localSheetId="7" hidden="1">#REF!</definedName>
    <definedName name="_lbc9" hidden="1">#REF!</definedName>
    <definedName name="_ld26" localSheetId="6" hidden="1">#REF!</definedName>
    <definedName name="_ld26" localSheetId="7" hidden="1">#REF!</definedName>
    <definedName name="_ld26" hidden="1">#REF!</definedName>
    <definedName name="_ld31" localSheetId="6" hidden="1">#REF!</definedName>
    <definedName name="_ld31" localSheetId="7" hidden="1">#REF!</definedName>
    <definedName name="_ld31" hidden="1">#REF!</definedName>
    <definedName name="_le31" localSheetId="6" hidden="1">#REF!</definedName>
    <definedName name="_le31" localSheetId="7" hidden="1">#REF!</definedName>
    <definedName name="_le31" hidden="1">#REF!</definedName>
    <definedName name="_lf31" localSheetId="6" hidden="1">#REF!</definedName>
    <definedName name="_lf31" localSheetId="7" hidden="1">#REF!</definedName>
    <definedName name="_lf31" hidden="1">#REF!</definedName>
    <definedName name="_ljg7" localSheetId="6">#REF!</definedName>
    <definedName name="_ljg7" localSheetId="7">#REF!</definedName>
    <definedName name="_ljg7">#REF!</definedName>
    <definedName name="_lk9" localSheetId="6">#REF!</definedName>
    <definedName name="_lk9" localSheetId="7">#REF!</definedName>
    <definedName name="_lk9">#REF!</definedName>
    <definedName name="_Low52" localSheetId="6">#REF!</definedName>
    <definedName name="_Low52" localSheetId="7">#REF!</definedName>
    <definedName name="_Low52">#REF!</definedName>
    <definedName name="_MatMult_A" localSheetId="6" hidden="1">'[12]Painel de Controle'!#REF!</definedName>
    <definedName name="_MatMult_A" localSheetId="7" hidden="1">'[12]Painel de Controle'!#REF!</definedName>
    <definedName name="_MatMult_A" hidden="1">'[12]Painel de Controle'!#REF!</definedName>
    <definedName name="_MatMult_B" localSheetId="6" hidden="1">#REF!</definedName>
    <definedName name="_MatMult_B" localSheetId="7" hidden="1">#REF!</definedName>
    <definedName name="_MatMult_B" hidden="1">#REF!</definedName>
    <definedName name="_new1" localSheetId="6">#REF!</definedName>
    <definedName name="_new1" localSheetId="7">#REF!</definedName>
    <definedName name="_new1">#REF!</definedName>
    <definedName name="_new2" localSheetId="6">#REF!</definedName>
    <definedName name="_new2" localSheetId="7">#REF!</definedName>
    <definedName name="_new2">#REF!</definedName>
    <definedName name="_new3" localSheetId="6">#REF!</definedName>
    <definedName name="_new3" localSheetId="7">#REF!</definedName>
    <definedName name="_new3">#REF!</definedName>
    <definedName name="_new4" localSheetId="6">#REF!</definedName>
    <definedName name="_new4" localSheetId="7">#REF!</definedName>
    <definedName name="_new4">#REF!</definedName>
    <definedName name="_new5" localSheetId="6">#REF!</definedName>
    <definedName name="_new5" localSheetId="7">#REF!</definedName>
    <definedName name="_new5">#REF!</definedName>
    <definedName name="_new6" localSheetId="6">#REF!</definedName>
    <definedName name="_new6" localSheetId="7">#REF!</definedName>
    <definedName name="_new6">#REF!</definedName>
    <definedName name="_new7" localSheetId="6">#REF!</definedName>
    <definedName name="_new7" localSheetId="7">#REF!</definedName>
    <definedName name="_new7">#REF!</definedName>
    <definedName name="_new8" localSheetId="6">#REF!</definedName>
    <definedName name="_new8" localSheetId="7">#REF!</definedName>
    <definedName name="_new8">#REF!</definedName>
    <definedName name="_new9" localSheetId="6">#REF!</definedName>
    <definedName name="_new9" localSheetId="7">#REF!</definedName>
    <definedName name="_new9">#REF!</definedName>
    <definedName name="_new95" localSheetId="6">#REF!</definedName>
    <definedName name="_new95" localSheetId="7">#REF!</definedName>
    <definedName name="_new95">#REF!</definedName>
    <definedName name="_ocf1995" localSheetId="6">#REF!</definedName>
    <definedName name="_ocf1995" localSheetId="7">#REF!</definedName>
    <definedName name="_ocf1995">#REF!</definedName>
    <definedName name="_Orc2000" localSheetId="6">#REF!</definedName>
    <definedName name="_Orc2000" localSheetId="7">#REF!</definedName>
    <definedName name="_Orc2000">#REF!</definedName>
    <definedName name="_Order1" hidden="1">255</definedName>
    <definedName name="_Order2" hidden="1">255</definedName>
    <definedName name="_Parse_Out" localSheetId="6" hidden="1">'[13]HPS Slit Coil (Centralia)'!#REF!</definedName>
    <definedName name="_Parse_Out" localSheetId="7" hidden="1">'[13]HPS Slit Coil (Centralia)'!#REF!</definedName>
    <definedName name="_Parse_Out" hidden="1">'[13]HPS Slit Coil (Centralia)'!#REF!</definedName>
    <definedName name="_pel1" localSheetId="6">#REF!</definedName>
    <definedName name="_pel1" localSheetId="7">#REF!</definedName>
    <definedName name="_pel1">#REF!</definedName>
    <definedName name="_pel2" localSheetId="6">#REF!</definedName>
    <definedName name="_pel2" localSheetId="7">#REF!</definedName>
    <definedName name="_pel2">#REF!</definedName>
    <definedName name="_pg1" localSheetId="6">#REF!</definedName>
    <definedName name="_pg1" localSheetId="7">#REF!</definedName>
    <definedName name="_pg1">#REF!</definedName>
    <definedName name="_pg2" localSheetId="6">#REF!</definedName>
    <definedName name="_pg2" localSheetId="7">#REF!</definedName>
    <definedName name="_pg2">#REF!</definedName>
    <definedName name="_pg3" localSheetId="6">#REF!</definedName>
    <definedName name="_pg3" localSheetId="7">#REF!</definedName>
    <definedName name="_pg3">#REF!</definedName>
    <definedName name="_PG4" localSheetId="6">#REF!</definedName>
    <definedName name="_PG4" localSheetId="7">#REF!</definedName>
    <definedName name="_PG4">#REF!</definedName>
    <definedName name="_PG5" localSheetId="6">#REF!</definedName>
    <definedName name="_PG5" localSheetId="7">#REF!</definedName>
    <definedName name="_PG5">#REF!</definedName>
    <definedName name="_pg6" localSheetId="6">#REF!</definedName>
    <definedName name="_pg6" localSheetId="7">#REF!</definedName>
    <definedName name="_pg6">#REF!</definedName>
    <definedName name="_pg7" localSheetId="6">#REF!</definedName>
    <definedName name="_pg7" localSheetId="7">#REF!</definedName>
    <definedName name="_pg7">#REF!</definedName>
    <definedName name="_pr1" localSheetId="6">#REF!</definedName>
    <definedName name="_pr1" localSheetId="7">#REF!</definedName>
    <definedName name="_pr1">#REF!</definedName>
    <definedName name="_pr2" localSheetId="6">#REF!</definedName>
    <definedName name="_pr2" localSheetId="7">#REF!</definedName>
    <definedName name="_pr2">#REF!</definedName>
    <definedName name="_QP2" localSheetId="6">#REF!</definedName>
    <definedName name="_QP2" localSheetId="7">#REF!</definedName>
    <definedName name="_QP2">#REF!</definedName>
    <definedName name="_r" localSheetId="6">[10]!_r</definedName>
    <definedName name="_r" localSheetId="7">[10]!_r</definedName>
    <definedName name="_r">[10]!_r</definedName>
    <definedName name="_Regression_Int" hidden="1">1</definedName>
    <definedName name="_Regression_Out" localSheetId="6" hidden="1">#REF!</definedName>
    <definedName name="_Regression_Out" localSheetId="7" hidden="1">#REF!</definedName>
    <definedName name="_Regression_Out" hidden="1">#REF!</definedName>
    <definedName name="_Regression_Out1" localSheetId="6" hidden="1">#REF!</definedName>
    <definedName name="_Regression_Out1" localSheetId="7" hidden="1">#REF!</definedName>
    <definedName name="_Regression_Out1" hidden="1">#REF!</definedName>
    <definedName name="_Regression_X" localSheetId="6" hidden="1">#REF!</definedName>
    <definedName name="_Regression_X" localSheetId="7" hidden="1">#REF!</definedName>
    <definedName name="_Regression_X" hidden="1">#REF!</definedName>
    <definedName name="_Regression_Y" localSheetId="6" hidden="1">#REF!</definedName>
    <definedName name="_Regression_Y" localSheetId="7" hidden="1">#REF!</definedName>
    <definedName name="_Regression_Y" hidden="1">#REF!</definedName>
    <definedName name="_Report">"Print All"</definedName>
    <definedName name="_Rit2" localSheetId="6">#REF!</definedName>
    <definedName name="_Rit2" localSheetId="7">#REF!</definedName>
    <definedName name="_Rit2">#REF!</definedName>
    <definedName name="_S_Base">{0.1;0;0.382758620689655;0;0;0;0.258620689655172;0;0.258620689655172}</definedName>
    <definedName name="_S_new_case">{0.1;0;0.45;0;0;0;0;0;0.45}</definedName>
    <definedName name="_SheetCount_">[14]Info!$E$103</definedName>
    <definedName name="_Sort" localSheetId="6" hidden="1">#REF!</definedName>
    <definedName name="_Sort" localSheetId="7" hidden="1">#REF!</definedName>
    <definedName name="_Sort" hidden="1">#REF!</definedName>
    <definedName name="_syn98" localSheetId="6">#REF!</definedName>
    <definedName name="_syn98" localSheetId="7">#REF!</definedName>
    <definedName name="_syn98">#REF!</definedName>
    <definedName name="_TAB1" localSheetId="6">#REF!</definedName>
    <definedName name="_TAB1" localSheetId="7">#REF!</definedName>
    <definedName name="_TAB1">#REF!</definedName>
    <definedName name="_TAB2" localSheetId="6">#REF!</definedName>
    <definedName name="_TAB2" localSheetId="7">#REF!</definedName>
    <definedName name="_TAB2">#REF!</definedName>
    <definedName name="_Table1_In1" localSheetId="6" hidden="1">#REF!</definedName>
    <definedName name="_Table1_In1" localSheetId="7" hidden="1">#REF!</definedName>
    <definedName name="_Table1_In1" hidden="1">#REF!</definedName>
    <definedName name="_Table1_Out" localSheetId="6" hidden="1">#REF!</definedName>
    <definedName name="_Table1_Out" localSheetId="7" hidden="1">#REF!</definedName>
    <definedName name="_Table1_Out" hidden="1">#REF!</definedName>
    <definedName name="_Table2_In1" localSheetId="6" hidden="1">#REF!</definedName>
    <definedName name="_Table2_In1" localSheetId="7" hidden="1">#REF!</definedName>
    <definedName name="_Table2_In1" hidden="1">#REF!</definedName>
    <definedName name="_Table2_In2" localSheetId="6" hidden="1">#REF!</definedName>
    <definedName name="_Table2_In2" localSheetId="7" hidden="1">#REF!</definedName>
    <definedName name="_Table2_In2" hidden="1">#REF!</definedName>
    <definedName name="_Table2_Out" localSheetId="6" hidden="1">#REF!</definedName>
    <definedName name="_Table2_Out" localSheetId="7" hidden="1">#REF!</definedName>
    <definedName name="_Table2_Out" hidden="1">#REF!</definedName>
    <definedName name="_Table3_In2" localSheetId="6" hidden="1">#REF!</definedName>
    <definedName name="_Table3_In2" localSheetId="7" hidden="1">#REF!</definedName>
    <definedName name="_Table3_In2" hidden="1">#REF!</definedName>
    <definedName name="_Table3_Out" localSheetId="6" hidden="1">#REF!</definedName>
    <definedName name="_Table3_Out" localSheetId="7" hidden="1">#REF!</definedName>
    <definedName name="_Table3_Out" hidden="1">#REF!</definedName>
    <definedName name="_x10" localSheetId="6" hidden="1">#REF!</definedName>
    <definedName name="_x10" localSheetId="7" hidden="1">#REF!</definedName>
    <definedName name="_x10" hidden="1">#REF!</definedName>
    <definedName name="_x11" localSheetId="6" hidden="1">#REF!</definedName>
    <definedName name="_x11" localSheetId="7" hidden="1">#REF!</definedName>
    <definedName name="_x11" hidden="1">#REF!</definedName>
    <definedName name="_x12" localSheetId="6" hidden="1">#REF!</definedName>
    <definedName name="_x12" localSheetId="7" hidden="1">#REF!</definedName>
    <definedName name="_x12" hidden="1">#REF!</definedName>
    <definedName name="_x13" localSheetId="6" hidden="1">#REF!</definedName>
    <definedName name="_x13" localSheetId="7" hidden="1">#REF!</definedName>
    <definedName name="_x13" hidden="1">#REF!</definedName>
    <definedName name="_x14" localSheetId="6" hidden="1">#REF!</definedName>
    <definedName name="_x14" localSheetId="7" hidden="1">#REF!</definedName>
    <definedName name="_x14" hidden="1">#REF!</definedName>
    <definedName name="_x15" localSheetId="6" hidden="1">#REF!</definedName>
    <definedName name="_x15" localSheetId="7" hidden="1">#REF!</definedName>
    <definedName name="_x15" hidden="1">#REF!</definedName>
    <definedName name="_x16" localSheetId="6" hidden="1">#REF!</definedName>
    <definedName name="_x16" localSheetId="7" hidden="1">#REF!</definedName>
    <definedName name="_x16" hidden="1">#REF!</definedName>
    <definedName name="_x17" localSheetId="6" hidden="1">#REF!</definedName>
    <definedName name="_x17" localSheetId="7" hidden="1">#REF!</definedName>
    <definedName name="_x17" hidden="1">#REF!</definedName>
    <definedName name="_x18" localSheetId="6" hidden="1">#REF!</definedName>
    <definedName name="_x18" localSheetId="7" hidden="1">#REF!</definedName>
    <definedName name="_x18" hidden="1">#REF!</definedName>
    <definedName name="_x19" localSheetId="6" hidden="1">#REF!</definedName>
    <definedName name="_x19" localSheetId="7" hidden="1">#REF!</definedName>
    <definedName name="_x19" hidden="1">#REF!</definedName>
    <definedName name="_x20" localSheetId="6" hidden="1">#REF!</definedName>
    <definedName name="_x20" localSheetId="7" hidden="1">#REF!</definedName>
    <definedName name="_x20" hidden="1">#REF!</definedName>
    <definedName name="_x21" localSheetId="6" hidden="1">#REF!</definedName>
    <definedName name="_x21" localSheetId="7" hidden="1">#REF!</definedName>
    <definedName name="_x21" hidden="1">#REF!</definedName>
    <definedName name="_x22" localSheetId="6" hidden="1">#REF!</definedName>
    <definedName name="_x22" localSheetId="7" hidden="1">#REF!</definedName>
    <definedName name="_x22" hidden="1">#REF!</definedName>
    <definedName name="_x23" localSheetId="6" hidden="1">#REF!</definedName>
    <definedName name="_x23" localSheetId="7" hidden="1">#REF!</definedName>
    <definedName name="_x23" hidden="1">#REF!</definedName>
    <definedName name="_x24" localSheetId="6" hidden="1">#REF!</definedName>
    <definedName name="_x24" localSheetId="7" hidden="1">#REF!</definedName>
    <definedName name="_x24" hidden="1">#REF!</definedName>
    <definedName name="_x25" localSheetId="6" hidden="1">#REF!</definedName>
    <definedName name="_x25" localSheetId="7" hidden="1">#REF!</definedName>
    <definedName name="_x25" hidden="1">#REF!</definedName>
    <definedName name="_x28" localSheetId="6" hidden="1">#REF!</definedName>
    <definedName name="_x28" localSheetId="7" hidden="1">#REF!</definedName>
    <definedName name="_x28" hidden="1">#REF!</definedName>
    <definedName name="_x29" localSheetId="6" hidden="1">#REF!</definedName>
    <definedName name="_x29" localSheetId="7" hidden="1">#REF!</definedName>
    <definedName name="_x29" hidden="1">#REF!</definedName>
    <definedName name="_x32" localSheetId="6" hidden="1">#REF!</definedName>
    <definedName name="_x32" localSheetId="7" hidden="1">#REF!</definedName>
    <definedName name="_x32" hidden="1">#REF!</definedName>
    <definedName name="_x4" localSheetId="6" hidden="1">#REF!</definedName>
    <definedName name="_x4" localSheetId="7" hidden="1">#REF!</definedName>
    <definedName name="_x4" hidden="1">#REF!</definedName>
    <definedName name="_x5" localSheetId="6" hidden="1">#REF!</definedName>
    <definedName name="_x5" localSheetId="7" hidden="1">#REF!</definedName>
    <definedName name="_x5" hidden="1">#REF!</definedName>
    <definedName name="_x6" localSheetId="6" hidden="1">#REF!</definedName>
    <definedName name="_x6" localSheetId="7" hidden="1">#REF!</definedName>
    <definedName name="_x6" hidden="1">#REF!</definedName>
    <definedName name="_x7" localSheetId="6" hidden="1">#REF!</definedName>
    <definedName name="_x7" localSheetId="7" hidden="1">#REF!</definedName>
    <definedName name="_x7" hidden="1">#REF!</definedName>
    <definedName name="_x8" localSheetId="6" hidden="1">#REF!</definedName>
    <definedName name="_x8" localSheetId="7" hidden="1">#REF!</definedName>
    <definedName name="_x8" hidden="1">#REF!</definedName>
    <definedName name="_x9" localSheetId="6" hidden="1">#REF!</definedName>
    <definedName name="_x9" localSheetId="7" hidden="1">#REF!</definedName>
    <definedName name="_x9" hidden="1">#REF!</definedName>
    <definedName name="´a" localSheetId="6">#REF!</definedName>
    <definedName name="´a" localSheetId="7">#REF!</definedName>
    <definedName name="´a">#REF!</definedName>
    <definedName name="´çp" localSheetId="6">recuperação [1]tubulão2011!$A$29:$J$29</definedName>
    <definedName name="´çp" localSheetId="7">recuperação [1]tubulão2011!$A$29:$J$29</definedName>
    <definedName name="´çp">recuperação [1]tubulão2011!$A$29:$J$29</definedName>
    <definedName name="´p" localSheetId="6">#REF!</definedName>
    <definedName name="´p" localSheetId="7">#REF!</definedName>
    <definedName name="´p">#REF!</definedName>
    <definedName name="A" localSheetId="11" hidden="1">{"'Quadro'!$A$4:$BG$78"}</definedName>
    <definedName name="A" localSheetId="6" hidden="1">{"'Quadro'!$A$4:$BG$78"}</definedName>
    <definedName name="A" localSheetId="7" hidden="1">{"'Quadro'!$A$4:$BG$78"}</definedName>
    <definedName name="A" localSheetId="2" hidden="1">{"'Quadro'!$A$4:$BG$78"}</definedName>
    <definedName name="A" localSheetId="15" hidden="1">{"'Quadro'!$A$4:$BG$78"}</definedName>
    <definedName name="A" localSheetId="13" hidden="1">{"'Quadro'!$A$4:$BG$78"}</definedName>
    <definedName name="A" localSheetId="3" hidden="1">{"'Quadro'!$A$4:$BG$78"}</definedName>
    <definedName name="A" localSheetId="5" hidden="1">{"'Quadro'!$A$4:$BG$78"}</definedName>
    <definedName name="A" hidden="1">{"'Quadro'!$A$4:$BG$78"}</definedName>
    <definedName name="á" localSheetId="6">#REF!</definedName>
    <definedName name="á" localSheetId="7">#REF!</definedName>
    <definedName name="á">#REF!</definedName>
    <definedName name="A_BS" localSheetId="6">#REF!</definedName>
    <definedName name="A_BS" localSheetId="7">#REF!</definedName>
    <definedName name="A_BS">#REF!</definedName>
    <definedName name="A_CF" localSheetId="6">#REF!</definedName>
    <definedName name="A_CF" localSheetId="7">#REF!</definedName>
    <definedName name="A_CF">#REF!</definedName>
    <definedName name="A_is" localSheetId="6">#REF!</definedName>
    <definedName name="A_is" localSheetId="7">#REF!</definedName>
    <definedName name="A_is">#REF!</definedName>
    <definedName name="a1a1a" hidden="1">{#N/A,#N/A,FALSE,"Cashflow"}</definedName>
    <definedName name="a1a1a1a1" hidden="1">{#N/A,#N/A,FALSE,"Capacity"}</definedName>
    <definedName name="aa" localSheetId="11" hidden="1">{"'Quadro'!$A$4:$BG$78"}</definedName>
    <definedName name="aa" localSheetId="6" hidden="1">{"'Quadro'!$A$4:$BG$78"}</definedName>
    <definedName name="aa" localSheetId="7" hidden="1">{"'Quadro'!$A$4:$BG$78"}</definedName>
    <definedName name="aa" localSheetId="2" hidden="1">{"'Quadro'!$A$4:$BG$78"}</definedName>
    <definedName name="aa" localSheetId="15" hidden="1">{"'Quadro'!$A$4:$BG$78"}</definedName>
    <definedName name="aa" localSheetId="13" hidden="1">{"'Quadro'!$A$4:$BG$78"}</definedName>
    <definedName name="aa" localSheetId="3" hidden="1">{"'Quadro'!$A$4:$BG$78"}</definedName>
    <definedName name="aa" localSheetId="5" hidden="1">{"'Quadro'!$A$4:$BG$78"}</definedName>
    <definedName name="aa" hidden="1">{"'Quadro'!$A$4:$BG$78"}</definedName>
    <definedName name="aaa" hidden="1">{"'Edit'!$A$1:$V$2277"}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{"FCB_ALL",#N/A,FALSE,"FCB";"GREY_ALL",#N/A,FALSE,"GREY"}</definedName>
    <definedName name="aaaaa" localSheetId="6" hidden="1">#REF!</definedName>
    <definedName name="aaaaa" localSheetId="7" hidden="1">#REF!</definedName>
    <definedName name="aaaaa" hidden="1">#REF!</definedName>
    <definedName name="aaaaaa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aaaaa1" hidden="1">{#N/A,#N/A,TRUE,"Фин.рез"}</definedName>
    <definedName name="aaaaaaa" hidden="1">#N/A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" hidden="1">{#N/A,#N/A,FALSE,"Cashflow"}</definedName>
    <definedName name="aaaaaaaaaaaaaaaaaa" localSheetId="6">[10]!aaaaaaaaaaaaaaaaaa</definedName>
    <definedName name="aaaaaaaaaaaaaaaaaa" localSheetId="7">[10]!aaaaaaaaaaaaaaaaaa</definedName>
    <definedName name="aaaaaaaaaaaaaaaaaa">[10]!aaaaaaaaaaaaaaaaaa</definedName>
    <definedName name="aaaaaaaaaaaaaaaaaaaaaaaaaaaasssssssssssssssss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aaacccc" hidden="1">{#N/A,#N/A,FALSE,"Plan1";#N/A,#N/A,FALSE,"Plan2"}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hidden="1">{"inputs raw data",#N/A,TRUE,"INPUT"}</definedName>
    <definedName name="abcdef" hidden="1">{"'PXR_6500'!$A$1:$I$124"}</definedName>
    <definedName name="ABN" hidden="1">{"'PXR_6500'!$A$1:$I$124"}</definedName>
    <definedName name="abno" hidden="1">{"'PXR_6500'!$A$1:$I$124"}</definedName>
    <definedName name="abs" localSheetId="6">#REF!</definedName>
    <definedName name="abs" localSheetId="7">#REF!</definedName>
    <definedName name="abs">#REF!</definedName>
    <definedName name="abx" hidden="1">{"'Edit'!$A$1:$V$2277"}</definedName>
    <definedName name="ac" hidden="1">{"'Edit'!$A$1:$V$2277"}</definedName>
    <definedName name="AccessDatabase" hidden="1">"C:\Documents and Settings\JPMELLO\Meus documentos\ARQUIVOS 2004\MONITORAMENTO OAC\Monitoramento de OAC.mdb"</definedName>
    <definedName name="accint" localSheetId="6">#REF!</definedName>
    <definedName name="accint" localSheetId="7">#REF!</definedName>
    <definedName name="accint">#REF!</definedName>
    <definedName name="account" localSheetId="6">#REF!</definedName>
    <definedName name="account" localSheetId="7">#REF!</definedName>
    <definedName name="account">#REF!</definedName>
    <definedName name="Account_203300_Abs" localSheetId="6">[15]Driver!#REF!</definedName>
    <definedName name="Account_203300_Abs" localSheetId="7">[15]Driver!#REF!</definedName>
    <definedName name="Account_203300_Abs">[15]Driver!#REF!</definedName>
    <definedName name="account_no">[15]MasterData!$AC$10:$AC$546</definedName>
    <definedName name="account_no_input">[15]MasterData!$AC$557:$AC$1094</definedName>
    <definedName name="Accounting_Type">'[16]Financial Summary'!$C$8</definedName>
    <definedName name="accounts">[15]MasterData!$AC$10:$AD$545</definedName>
    <definedName name="achar18" localSheetId="6" hidden="1">#REF!</definedName>
    <definedName name="achar18" localSheetId="7" hidden="1">#REF!</definedName>
    <definedName name="achar18" hidden="1">#REF!</definedName>
    <definedName name="achar19" localSheetId="6" hidden="1">#REF!</definedName>
    <definedName name="achar19" localSheetId="7" hidden="1">#REF!</definedName>
    <definedName name="achar19" hidden="1">#REF!</definedName>
    <definedName name="achart1" localSheetId="6" hidden="1">#REF!</definedName>
    <definedName name="achart1" localSheetId="7" hidden="1">#REF!</definedName>
    <definedName name="achart1" hidden="1">#REF!</definedName>
    <definedName name="achart10" localSheetId="6" hidden="1">#REF!</definedName>
    <definedName name="achart10" localSheetId="7" hidden="1">#REF!</definedName>
    <definedName name="achart10" hidden="1">#REF!</definedName>
    <definedName name="achart11" localSheetId="6" hidden="1">#REF!</definedName>
    <definedName name="achart11" localSheetId="7" hidden="1">#REF!</definedName>
    <definedName name="achart11" hidden="1">#REF!</definedName>
    <definedName name="achart12" localSheetId="6" hidden="1">#REF!</definedName>
    <definedName name="achart12" localSheetId="7" hidden="1">#REF!</definedName>
    <definedName name="achart12" hidden="1">#REF!</definedName>
    <definedName name="achart13" localSheetId="6" hidden="1">#REF!</definedName>
    <definedName name="achart13" localSheetId="7" hidden="1">#REF!</definedName>
    <definedName name="achart13" hidden="1">#REF!</definedName>
    <definedName name="achart14" localSheetId="6" hidden="1">#REF!</definedName>
    <definedName name="achart14" localSheetId="7" hidden="1">#REF!</definedName>
    <definedName name="achart14" hidden="1">#REF!</definedName>
    <definedName name="achart15" localSheetId="6" hidden="1">#REF!</definedName>
    <definedName name="achart15" localSheetId="7" hidden="1">#REF!</definedName>
    <definedName name="achart15" hidden="1">#REF!</definedName>
    <definedName name="achart16" localSheetId="6" hidden="1">#REF!</definedName>
    <definedName name="achart16" localSheetId="7" hidden="1">#REF!</definedName>
    <definedName name="achart16" hidden="1">#REF!</definedName>
    <definedName name="achart17" localSheetId="6" hidden="1">#REF!</definedName>
    <definedName name="achart17" localSheetId="7" hidden="1">#REF!</definedName>
    <definedName name="achart17" hidden="1">#REF!</definedName>
    <definedName name="achart2" localSheetId="6" hidden="1">#REF!</definedName>
    <definedName name="achart2" localSheetId="7" hidden="1">#REF!</definedName>
    <definedName name="achart2" hidden="1">#REF!</definedName>
    <definedName name="achart20" localSheetId="6" hidden="1">#REF!</definedName>
    <definedName name="achart20" localSheetId="7" hidden="1">#REF!</definedName>
    <definedName name="achart20" hidden="1">#REF!</definedName>
    <definedName name="achart21" localSheetId="6" hidden="1">#REF!</definedName>
    <definedName name="achart21" localSheetId="7" hidden="1">#REF!</definedName>
    <definedName name="achart21" hidden="1">#REF!</definedName>
    <definedName name="achart22" localSheetId="6" hidden="1">#REF!</definedName>
    <definedName name="achart22" localSheetId="7" hidden="1">#REF!</definedName>
    <definedName name="achart22" hidden="1">#REF!</definedName>
    <definedName name="achart23" localSheetId="6" hidden="1">#REF!</definedName>
    <definedName name="achart23" localSheetId="7" hidden="1">#REF!</definedName>
    <definedName name="achart23" hidden="1">#REF!</definedName>
    <definedName name="achart24" localSheetId="6" hidden="1">#REF!</definedName>
    <definedName name="achart24" localSheetId="7" hidden="1">#REF!</definedName>
    <definedName name="achart24" hidden="1">#REF!</definedName>
    <definedName name="achart25" localSheetId="6" hidden="1">#REF!</definedName>
    <definedName name="achart25" localSheetId="7" hidden="1">#REF!</definedName>
    <definedName name="achart25" hidden="1">#REF!</definedName>
    <definedName name="achart26" localSheetId="6" hidden="1">#REF!</definedName>
    <definedName name="achart26" localSheetId="7" hidden="1">#REF!</definedName>
    <definedName name="achart26" hidden="1">#REF!</definedName>
    <definedName name="achart27" localSheetId="6" hidden="1">#REF!</definedName>
    <definedName name="achart27" localSheetId="7" hidden="1">#REF!</definedName>
    <definedName name="achart27" hidden="1">#REF!</definedName>
    <definedName name="achart28" localSheetId="6" hidden="1">#REF!</definedName>
    <definedName name="achart28" localSheetId="7" hidden="1">#REF!</definedName>
    <definedName name="achart28" hidden="1">#REF!</definedName>
    <definedName name="achart29" localSheetId="6" hidden="1">#REF!</definedName>
    <definedName name="achart29" localSheetId="7" hidden="1">#REF!</definedName>
    <definedName name="achart29" hidden="1">#REF!</definedName>
    <definedName name="achart3" localSheetId="6" hidden="1">#REF!</definedName>
    <definedName name="achart3" localSheetId="7" hidden="1">#REF!</definedName>
    <definedName name="achart3" hidden="1">#REF!</definedName>
    <definedName name="achart30" localSheetId="6" hidden="1">#REF!</definedName>
    <definedName name="achart30" localSheetId="7" hidden="1">#REF!</definedName>
    <definedName name="achart30" hidden="1">#REF!</definedName>
    <definedName name="achart31" localSheetId="6" hidden="1">#REF!</definedName>
    <definedName name="achart31" localSheetId="7" hidden="1">#REF!</definedName>
    <definedName name="achart31" hidden="1">#REF!</definedName>
    <definedName name="achart32" localSheetId="6" hidden="1">#REF!</definedName>
    <definedName name="achart32" localSheetId="7" hidden="1">#REF!</definedName>
    <definedName name="achart32" hidden="1">#REF!</definedName>
    <definedName name="achart4" localSheetId="6" hidden="1">#REF!</definedName>
    <definedName name="achart4" localSheetId="7" hidden="1">#REF!</definedName>
    <definedName name="achart4" hidden="1">#REF!</definedName>
    <definedName name="achart5" localSheetId="6" hidden="1">#REF!</definedName>
    <definedName name="achart5" localSheetId="7" hidden="1">#REF!</definedName>
    <definedName name="achart5" hidden="1">#REF!</definedName>
    <definedName name="achart6" localSheetId="6" hidden="1">#REF!</definedName>
    <definedName name="achart6" localSheetId="7" hidden="1">#REF!</definedName>
    <definedName name="achart6" hidden="1">#REF!</definedName>
    <definedName name="achart7" localSheetId="6" hidden="1">#REF!</definedName>
    <definedName name="achart7" localSheetId="7" hidden="1">#REF!</definedName>
    <definedName name="achart7" hidden="1">#REF!</definedName>
    <definedName name="achart8" localSheetId="6" hidden="1">#REF!</definedName>
    <definedName name="achart8" localSheetId="7" hidden="1">#REF!</definedName>
    <definedName name="achart8" hidden="1">#REF!</definedName>
    <definedName name="achart9" localSheetId="6" hidden="1">#REF!</definedName>
    <definedName name="achart9" localSheetId="7" hidden="1">#REF!</definedName>
    <definedName name="achart9" hidden="1">#REF!</definedName>
    <definedName name="ACQ" localSheetId="6">#REF!</definedName>
    <definedName name="ACQ" localSheetId="7">#REF!</definedName>
    <definedName name="ACQ">#REF!</definedName>
    <definedName name="ACQCASH" localSheetId="6">#REF!</definedName>
    <definedName name="ACQCASH" localSheetId="7">#REF!</definedName>
    <definedName name="ACQCASH">#REF!</definedName>
    <definedName name="AcqNumber" localSheetId="6">#REF!</definedName>
    <definedName name="AcqNumber" localSheetId="7">#REF!</definedName>
    <definedName name="AcqNumber">#REF!</definedName>
    <definedName name="acqsales" localSheetId="6">#REF!</definedName>
    <definedName name="acqsales" localSheetId="7">#REF!</definedName>
    <definedName name="acqsales">#REF!</definedName>
    <definedName name="Acquiror" localSheetId="6">#REF!</definedName>
    <definedName name="Acquiror" localSheetId="7">#REF!</definedName>
    <definedName name="Acquiror">#REF!</definedName>
    <definedName name="Act_Date" localSheetId="6">#REF!</definedName>
    <definedName name="Act_Date" localSheetId="7">#REF!</definedName>
    <definedName name="Act_Date">#REF!</definedName>
    <definedName name="Act_FullScreen" localSheetId="6">#REF!</definedName>
    <definedName name="Act_FullScreen" localSheetId="7">#REF!</definedName>
    <definedName name="Act_FullScreen">#REF!</definedName>
    <definedName name="Act_It" localSheetId="6">#REF!</definedName>
    <definedName name="Act_It" localSheetId="7">#REF!</definedName>
    <definedName name="Act_It">#REF!</definedName>
    <definedName name="Act_Name" localSheetId="6">#REF!</definedName>
    <definedName name="Act_Name" localSheetId="7">#REF!</definedName>
    <definedName name="Act_Name">#REF!</definedName>
    <definedName name="Act_Obj" localSheetId="6">#REF!</definedName>
    <definedName name="Act_Obj" localSheetId="7">#REF!</definedName>
    <definedName name="Act_Obj">#REF!</definedName>
    <definedName name="Act_Obj_Accuracy" localSheetId="6">#REF!</definedName>
    <definedName name="Act_Obj_Accuracy" localSheetId="7">#REF!</definedName>
    <definedName name="Act_Obj_Accuracy">#REF!</definedName>
    <definedName name="Act_Obj_Comp" localSheetId="6">#REF!</definedName>
    <definedName name="Act_Obj_Comp" localSheetId="7">#REF!</definedName>
    <definedName name="Act_Obj_Comp">#REF!</definedName>
    <definedName name="Act_Obj_Existence" localSheetId="6">#REF!</definedName>
    <definedName name="Act_Obj_Existence" localSheetId="7">#REF!</definedName>
    <definedName name="Act_Obj_Existence">#REF!</definedName>
    <definedName name="Act_Obj_PwC_Example" localSheetId="6">#REF!</definedName>
    <definedName name="Act_Obj_PwC_Example" localSheetId="7">#REF!</definedName>
    <definedName name="Act_Obj_PwC_Example">#REF!</definedName>
    <definedName name="Act_PM" localSheetId="6">#REF!</definedName>
    <definedName name="Act_PM" localSheetId="7">#REF!</definedName>
    <definedName name="Act_PM">#REF!</definedName>
    <definedName name="Act_Total" localSheetId="6">#REF!</definedName>
    <definedName name="Act_Total" localSheetId="7">#REF!</definedName>
    <definedName name="Act_Total">#REF!</definedName>
    <definedName name="ACTCOST">[17]Cost!$A$4:$N$66</definedName>
    <definedName name="ACTFA">'[17]Fixed Assets'!$A$4:$N$66</definedName>
    <definedName name="ACTINV">[17]Inventory!$A$4:$N$70</definedName>
    <definedName name="ACTSALES">[17]Sales!$A$4:$N$67</definedName>
    <definedName name="ACTSALES1">[17]Sales!$A$4:$N$67</definedName>
    <definedName name="Actual_Plan" localSheetId="6">#REF!</definedName>
    <definedName name="Actual_Plan" localSheetId="7">#REF!</definedName>
    <definedName name="Actual_Plan">#REF!</definedName>
    <definedName name="ACwvu.inputs._.raw._.data." localSheetId="6" hidden="1">#REF!</definedName>
    <definedName name="ACwvu.inputs._.raw._.data." localSheetId="7" hidden="1">#REF!</definedName>
    <definedName name="ACwvu.inputs._.raw._.data." hidden="1">#REF!</definedName>
    <definedName name="ACwvu.PLANILHA2." localSheetId="6" hidden="1">#REF!</definedName>
    <definedName name="ACwvu.PLANILHA2." localSheetId="7" hidden="1">#REF!</definedName>
    <definedName name="ACwvu.PLANILHA2." hidden="1">#REF!</definedName>
    <definedName name="ACwvu.summary1." localSheetId="6" hidden="1">#REF!</definedName>
    <definedName name="ACwvu.summary1." localSheetId="7" hidden="1">#REF!</definedName>
    <definedName name="ACwvu.summary1." hidden="1">#REF!</definedName>
    <definedName name="ACwvu.summary2." localSheetId="6" hidden="1">#REF!</definedName>
    <definedName name="ACwvu.summary2." localSheetId="7" hidden="1">#REF!</definedName>
    <definedName name="ACwvu.summary2." hidden="1">#REF!</definedName>
    <definedName name="ACwvu.summary3." localSheetId="6" hidden="1">#REF!</definedName>
    <definedName name="ACwvu.summary3." localSheetId="7" hidden="1">#REF!</definedName>
    <definedName name="ACwvu.summary3." hidden="1">#REF!</definedName>
    <definedName name="ad" localSheetId="6">recuperação [1]tubulão2011!$A$29:$J$29</definedName>
    <definedName name="ad" localSheetId="7">recuperação [1]tubulão2011!$A$29:$J$29</definedName>
    <definedName name="ad">recuperação [1]tubulão2011!$A$29:$J$29</definedName>
    <definedName name="adc" localSheetId="6">[18]Tir!#REF!</definedName>
    <definedName name="adc" localSheetId="7">[18]Tir!#REF!</definedName>
    <definedName name="adc">[18]Tir!#REF!</definedName>
    <definedName name="add_multiply">[15]MasterData!$E$31:$E$32</definedName>
    <definedName name="Additions">[17]Additions!$A$2:$M$33</definedName>
    <definedName name="A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g" localSheetId="6">#REF!</definedName>
    <definedName name="adg" localSheetId="7">#REF!</definedName>
    <definedName name="adg">#REF!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s" localSheetId="6">#REF!</definedName>
    <definedName name="ads" localSheetId="7">#REF!</definedName>
    <definedName name="ads">#REF!</definedName>
    <definedName name="AdvDisc" localSheetId="6">#REF!</definedName>
    <definedName name="AdvDisc" localSheetId="7">#REF!</definedName>
    <definedName name="AdvDisc">#REF!</definedName>
    <definedName name="AdvGrossSales" localSheetId="6">#REF!</definedName>
    <definedName name="AdvGrossSales" localSheetId="7">#REF!</definedName>
    <definedName name="AdvGrossSales">#REF!</definedName>
    <definedName name="aerew" hidden="1">{#N/A,#N/A,FALSE,"Acum Julio - 00"}</definedName>
    <definedName name="AeroScen" localSheetId="6">#REF!</definedName>
    <definedName name="AeroScen" localSheetId="7">#REF!</definedName>
    <definedName name="AeroScen">#REF!</definedName>
    <definedName name="afdasfdas" hidden="1">{"origens e aplicações",#N/A,FALSE,"DoarR$";"ORIGENS APLICAÇÕES",#N/A,FALSE,"DoarU$"}</definedName>
    <definedName name="agaga" localSheetId="6">[15]Driver!#REF!</definedName>
    <definedName name="agaga" localSheetId="7">[15]Driver!#REF!</definedName>
    <definedName name="agaga">[15]Driver!#REF!</definedName>
    <definedName name="agext" localSheetId="6">#REF!</definedName>
    <definedName name="agext" localSheetId="7">#REF!</definedName>
    <definedName name="agext">#REF!</definedName>
    <definedName name="ajdajd" localSheetId="6">#REF!</definedName>
    <definedName name="ajdajd" localSheetId="7">#REF!</definedName>
    <definedName name="ajdajd">#REF!</definedName>
    <definedName name="ALFA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LL" hidden="1">{"'Edit'!$A$1:$V$2277"}</definedName>
    <definedName name="aluguel_cons">[19]Premissas!$B$13</definedName>
    <definedName name="aluguel_otim">[19]Premissas!$B$14</definedName>
    <definedName name="aluguel13o">[20]Listas!$B$2:$B$6</definedName>
    <definedName name="Amort" localSheetId="6">#REF!</definedName>
    <definedName name="Amort" localSheetId="7">#REF!</definedName>
    <definedName name="Amort">#REF!</definedName>
    <definedName name="amortização_contabil_fiscal" localSheetId="6">#REF!</definedName>
    <definedName name="amortização_contabil_fiscal" localSheetId="7">#REF!</definedName>
    <definedName name="amortização_contabil_fiscal">#REF!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unt" localSheetId="6">#REF!</definedName>
    <definedName name="Amount" localSheetId="7">#REF!</definedName>
    <definedName name="Amount">#REF!</definedName>
    <definedName name="anal" hidden="1">{#N/A,#N/A,TRUE,"Фин.рез"}</definedName>
    <definedName name="ANALYSIS" localSheetId="6">#REF!</definedName>
    <definedName name="ANALYSIS" localSheetId="7">#REF!</definedName>
    <definedName name="ANALYSIS">#REF!</definedName>
    <definedName name="Analyst" localSheetId="6">#REF!</definedName>
    <definedName name="Analyst" localSheetId="7">#REF!</definedName>
    <definedName name="Analyst">#REF!</definedName>
    <definedName name="Analyst_Email" localSheetId="6">#REF!</definedName>
    <definedName name="Analyst_Email" localSheetId="7">#REF!</definedName>
    <definedName name="Analyst_Email">#REF!</definedName>
    <definedName name="Analyst_Phone" localSheetId="6">#REF!</definedName>
    <definedName name="Analyst_Phone" localSheetId="7">#REF!</definedName>
    <definedName name="Analyst_Phone">#REF!</definedName>
    <definedName name="ANDRE">TRUE</definedName>
    <definedName name="Annotate_Area" localSheetId="6">#REF!</definedName>
    <definedName name="Annotate_Area" localSheetId="7">#REF!</definedName>
    <definedName name="Annotate_Area">#REF!</definedName>
    <definedName name="AnnotateNote1" localSheetId="6">#REF!</definedName>
    <definedName name="AnnotateNote1" localSheetId="7">#REF!</definedName>
    <definedName name="AnnotateNote1">#REF!</definedName>
    <definedName name="AnnotateStart" localSheetId="6">#REF!</definedName>
    <definedName name="AnnotateStart" localSheetId="7">#REF!</definedName>
    <definedName name="AnnotateStart">#REF!</definedName>
    <definedName name="annual" localSheetId="6">#REF!</definedName>
    <definedName name="annual" localSheetId="7">#REF!</definedName>
    <definedName name="annual">#REF!</definedName>
    <definedName name="AnnualAnalyst" localSheetId="6">#REF!</definedName>
    <definedName name="AnnualAnalyst" localSheetId="7">#REF!</definedName>
    <definedName name="AnnualAnalyst">#REF!</definedName>
    <definedName name="ano" localSheetId="6">[21]Input!#REF!</definedName>
    <definedName name="ano" localSheetId="7">[21]Input!#REF!</definedName>
    <definedName name="ano">[21]Input!#REF!</definedName>
    <definedName name="Ano.inicio" localSheetId="6">[22]Premissas!#REF!</definedName>
    <definedName name="Ano.inicio" localSheetId="7">[22]Premissas!#REF!</definedName>
    <definedName name="Ano.inicio">[22]Premissas!#REF!</definedName>
    <definedName name="Ano_Inicial">[23]Assumptions!$E$15</definedName>
    <definedName name="AnoAnterior" localSheetId="6">#REF!</definedName>
    <definedName name="AnoAnterior" localSheetId="7">#REF!</definedName>
    <definedName name="AnoAnterior">#REF!</definedName>
    <definedName name="AnoAnterior2" localSheetId="6">#REF!</definedName>
    <definedName name="AnoAnterior2" localSheetId="7">#REF!</definedName>
    <definedName name="AnoAnterior2">#REF!</definedName>
    <definedName name="AnoSensCapex" localSheetId="6">#REF!</definedName>
    <definedName name="AnoSensCapex" localSheetId="7">#REF!</definedName>
    <definedName name="AnoSensCapex">#REF!</definedName>
    <definedName name="AnoSensComerciais" localSheetId="6">#REF!</definedName>
    <definedName name="AnoSensComerciais" localSheetId="7">#REF!</definedName>
    <definedName name="AnoSensComerciais">#REF!</definedName>
    <definedName name="AnoSensOpex" localSheetId="6">#REF!</definedName>
    <definedName name="AnoSensOpex" localSheetId="7">#REF!</definedName>
    <definedName name="AnoSensOpex">#REF!</definedName>
    <definedName name="AnoSensTarifas" localSheetId="6">#REF!</definedName>
    <definedName name="AnoSensTarifas" localSheetId="7">#REF!</definedName>
    <definedName name="AnoSensTarifas">#REF!</definedName>
    <definedName name="AnoSensTrafego" localSheetId="6">#REF!</definedName>
    <definedName name="AnoSensTrafego" localSheetId="7">#REF!</definedName>
    <definedName name="AnoSensTrafego">#REF!</definedName>
    <definedName name="anscount" hidden="1">1</definedName>
    <definedName name="AODB" localSheetId="6">#REF!</definedName>
    <definedName name="AODB" localSheetId="7">#REF!</definedName>
    <definedName name="AODB">#REF!</definedName>
    <definedName name="AODB_1" localSheetId="6">#REF!</definedName>
    <definedName name="AODB_1" localSheetId="7">#REF!</definedName>
    <definedName name="AODB_1">#REF!</definedName>
    <definedName name="AP" localSheetId="6">#REF!</definedName>
    <definedName name="AP" localSheetId="7">#REF!</definedName>
    <definedName name="AP">#REF!</definedName>
    <definedName name="ApoioAmort" localSheetId="6">#REF!</definedName>
    <definedName name="ApoioAmort" localSheetId="7">#REF!</definedName>
    <definedName name="ApoioAmort">#REF!</definedName>
    <definedName name="aqw" localSheetId="6" hidden="1">#REF!</definedName>
    <definedName name="aqw" localSheetId="7" hidden="1">#REF!</definedName>
    <definedName name="aqw" hidden="1">#REF!</definedName>
    <definedName name="AR" localSheetId="6">#REF!</definedName>
    <definedName name="AR" localSheetId="7">#REF!</definedName>
    <definedName name="AR">#REF!</definedName>
    <definedName name="AR_Account_Name" localSheetId="6">#REF!</definedName>
    <definedName name="AR_Account_Name" localSheetId="7">#REF!</definedName>
    <definedName name="AR_Account_Name">#REF!</definedName>
    <definedName name="AR_Approp_Complete" localSheetId="6">#REF!</definedName>
    <definedName name="AR_Approp_Complete" localSheetId="7">#REF!</definedName>
    <definedName name="AR_Approp_Complete">#REF!</definedName>
    <definedName name="AR_Audit_Date" localSheetId="6">#REF!</definedName>
    <definedName name="AR_Audit_Date" localSheetId="7">#REF!</definedName>
    <definedName name="AR_Audit_Date">#REF!</definedName>
    <definedName name="AR_Client_Name" localSheetId="6">#REF!</definedName>
    <definedName name="AR_Client_Name" localSheetId="7">#REF!</definedName>
    <definedName name="AR_Client_Name">#REF!</definedName>
    <definedName name="AR_Define_Exceptions" localSheetId="6">#REF!</definedName>
    <definedName name="AR_Define_Exceptions" localSheetId="7">#REF!</definedName>
    <definedName name="AR_Define_Exceptions">#REF!</definedName>
    <definedName name="AR_Evaluation_Doc" localSheetId="6">#REF!</definedName>
    <definedName name="AR_Evaluation_Doc" localSheetId="7">#REF!</definedName>
    <definedName name="AR_Evaluation_Doc">#REF!</definedName>
    <definedName name="AR_Expand" localSheetId="6">#REF!</definedName>
    <definedName name="AR_Expand" localSheetId="7">#REF!</definedName>
    <definedName name="AR_Expand">#REF!</definedName>
    <definedName name="AR_Level_Ass" localSheetId="6">#REF!</definedName>
    <definedName name="AR_Level_Ass" localSheetId="7">#REF!</definedName>
    <definedName name="AR_Level_Ass">#REF!</definedName>
    <definedName name="AR_Num_Excep_Id" localSheetId="6">#REF!</definedName>
    <definedName name="AR_Num_Excep_Id" localSheetId="7">#REF!</definedName>
    <definedName name="AR_Num_Excep_Id">#REF!</definedName>
    <definedName name="AR_Pop" localSheetId="6">#REF!</definedName>
    <definedName name="AR_Pop" localSheetId="7">#REF!</definedName>
    <definedName name="AR_Pop">#REF!</definedName>
    <definedName name="AR_Reference_work_summarize" localSheetId="6">#REF!</definedName>
    <definedName name="AR_Reference_work_summarize" localSheetId="7">#REF!</definedName>
    <definedName name="AR_Reference_work_summarize">#REF!</definedName>
    <definedName name="AR_Report_name" localSheetId="6">#REF!</definedName>
    <definedName name="AR_Report_name" localSheetId="7">#REF!</definedName>
    <definedName name="AR_Report_name">#REF!</definedName>
    <definedName name="AR_Sel_Meth" localSheetId="6">#REF!</definedName>
    <definedName name="AR_Sel_Meth" localSheetId="7">#REF!</definedName>
    <definedName name="AR_Sel_Meth">#REF!</definedName>
    <definedName name="AR_Selection_Method" localSheetId="6">#REF!</definedName>
    <definedName name="AR_Selection_Method" localSheetId="7">#REF!</definedName>
    <definedName name="AR_Selection_Method">#REF!</definedName>
    <definedName name="AR_Test_Descrip" localSheetId="6">#REF!</definedName>
    <definedName name="AR_Test_Descrip" localSheetId="7">#REF!</definedName>
    <definedName name="AR_Test_Descrip">#REF!</definedName>
    <definedName name="AR_Testing_unit" localSheetId="6">#REF!</definedName>
    <definedName name="AR_Testing_unit" localSheetId="7">#REF!</definedName>
    <definedName name="AR_Testing_unit">#REF!</definedName>
    <definedName name="AR_Tol_Excep" localSheetId="6">#REF!</definedName>
    <definedName name="AR_Tol_Excep" localSheetId="7">#REF!</definedName>
    <definedName name="AR_Tol_Excep">#REF!</definedName>
    <definedName name="area" hidden="1">{#N/A,#N/A,FALSE,"Plan1";#N/A,#N/A,FALSE,"Plan2"}</definedName>
    <definedName name="_xlnm.Print_Area" localSheetId="1">Índice!$A$1:$U$39</definedName>
    <definedName name="_xlnm.Print_Area" localSheetId="6">#REF!</definedName>
    <definedName name="_xlnm.Print_Area" localSheetId="7">#REF!</definedName>
    <definedName name="_xlnm.Print_Area">#REF!</definedName>
    <definedName name="area_total">[19]Premissas!$B$12</definedName>
    <definedName name="ÁreaImpressão" localSheetId="6">#REF!</definedName>
    <definedName name="ÁreaImpressão" localSheetId="7">#REF!</definedName>
    <definedName name="ÁreaImpressão">#REF!</definedName>
    <definedName name="ArrivPsg07">'[24]A 2007 1-9 1C'!$P$3:$P$2859</definedName>
    <definedName name="AS" localSheetId="6" hidden="1">#REF!</definedName>
    <definedName name="AS" localSheetId="7" hidden="1">#REF!</definedName>
    <definedName name="AS" hidden="1">#REF!</definedName>
    <definedName name="as.as." hidden="1">{#N/A,#N/A,FALSE,"Acum Julio - 00"}</definedName>
    <definedName name="As_of" localSheetId="6">#REF!</definedName>
    <definedName name="As_of" localSheetId="7">#REF!</definedName>
    <definedName name="As_of">#REF!</definedName>
    <definedName name="AS2DocOpenMode" hidden="1">"AS2DocumentEdit"</definedName>
    <definedName name="AS2HasNoAutoHeaderFooter">"OFF"</definedName>
    <definedName name="AS2NamedRange" hidden="1">23</definedName>
    <definedName name="AS2ReportLS" hidden="1">1</definedName>
    <definedName name="AS2StaticLS" localSheetId="6" hidden="1">#REF!</definedName>
    <definedName name="AS2StaticLS" localSheetId="7" hidden="1">#REF!</definedName>
    <definedName name="AS2StaticLS" hidden="1">#REF!</definedName>
    <definedName name="AS2SyncStepLS" hidden="1">0</definedName>
    <definedName name="AS2TickmarkLS" localSheetId="6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dufi" localSheetId="6">[10]!asadufi</definedName>
    <definedName name="asadufi" localSheetId="7">[10]!asadufi</definedName>
    <definedName name="asadufi">[10]!asadufi</definedName>
    <definedName name="asd" hidden="1">{#N/A,#N/A,FALSE,"Acum Julio - 00"}</definedName>
    <definedName name="ASDAS" localSheetId="6">OFFSET([25]ops!$AI$3,1,0,#REF!,1)</definedName>
    <definedName name="ASDAS" localSheetId="7">OFFSET([25]ops!$AI$3,1,0,#REF!,1)</definedName>
    <definedName name="ASDAS">OFFSET([25]ops!$AI$3,1,0,#REF!,1)</definedName>
    <definedName name="asdasd" localSheetId="6">#REF!</definedName>
    <definedName name="asdasd" localSheetId="7">#REF!</definedName>
    <definedName name="asdasd">#REF!</definedName>
    <definedName name="asdaw" hidden="1">{"FCB_ALL",#N/A,FALSE,"FCB"}</definedName>
    <definedName name="asddddddd" hidden="1">{#N/A,#N/A,FALSE,"Acum Julio - 00"}</definedName>
    <definedName name="asdf" localSheetId="6" hidden="1">#REF!</definedName>
    <definedName name="asdf" localSheetId="7" hidden="1">#REF!</definedName>
    <definedName name="asdf" hidden="1">#REF!</definedName>
    <definedName name="asdfasdfa" localSheetId="6">[10]!asdfasdfa</definedName>
    <definedName name="asdfasdfa" localSheetId="7">[10]!asdfasdfa</definedName>
    <definedName name="asdfasdfa">[10]!asdfasdfa</definedName>
    <definedName name="asdfsa" hidden="1">{#N/A,#N/A,FALSE,"Acum Julio - 00"}</definedName>
    <definedName name="asdsad" hidden="1">#N/A</definedName>
    <definedName name="ASDSADASDASD" localSheetId="6">OFFSET([25]ops!$AA$3,1,0,#REF!,1)</definedName>
    <definedName name="ASDSADASDASD" localSheetId="7">OFFSET([25]ops!$AA$3,1,0,#REF!,1)</definedName>
    <definedName name="ASDSADASDASD">OFFSET([25]ops!$AA$3,1,0,#REF!,1)</definedName>
    <definedName name="asdv" localSheetId="6">#REF!</definedName>
    <definedName name="asdv" localSheetId="7">#REF!</definedName>
    <definedName name="asdv">#REF!</definedName>
    <definedName name="asfda\" hidden="1">{#N/A,#N/A,TRUE,"ComparativoII"}</definedName>
    <definedName name="ASG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OfDate" localSheetId="6">#REF!</definedName>
    <definedName name="AsOfDate" localSheetId="7">#REF!</definedName>
    <definedName name="AsOfDate">#REF!</definedName>
    <definedName name="ASSET" localSheetId="6">#REF!</definedName>
    <definedName name="ASSET" localSheetId="7">#REF!</definedName>
    <definedName name="ASSET">#REF!</definedName>
    <definedName name="ASSET_PEN" localSheetId="6">#REF!</definedName>
    <definedName name="ASSET_PEN" localSheetId="7">#REF!</definedName>
    <definedName name="ASSET_PEN">#REF!</definedName>
    <definedName name="ASSET1" localSheetId="6">#REF!</definedName>
    <definedName name="ASSET1" localSheetId="7">#REF!</definedName>
    <definedName name="ASSET1">#REF!</definedName>
    <definedName name="AssetBreak" localSheetId="6">#REF!</definedName>
    <definedName name="AssetBreak" localSheetId="7">#REF!</definedName>
    <definedName name="AssetBreak">#REF!</definedName>
    <definedName name="Assets" localSheetId="6">#REF!</definedName>
    <definedName name="Assets" localSheetId="7">#REF!</definedName>
    <definedName name="Assets">#REF!</definedName>
    <definedName name="ASSINANTES" localSheetId="6">#REF!</definedName>
    <definedName name="ASSINANTES" localSheetId="7">#REF!</definedName>
    <definedName name="ASSINANTES">#REF!</definedName>
    <definedName name="ASSUM" localSheetId="6">#REF!</definedName>
    <definedName name="ASSUM" localSheetId="7">#REF!</definedName>
    <definedName name="ASSUM">#REF!</definedName>
    <definedName name="assump" localSheetId="6">#REF!</definedName>
    <definedName name="assump" localSheetId="7">#REF!</definedName>
    <definedName name="assump">#REF!</definedName>
    <definedName name="Assumptions" localSheetId="6">#REF!</definedName>
    <definedName name="Assumptions" localSheetId="7">#REF!</definedName>
    <definedName name="Assumptions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vcxvcx" hidden="1">{#N/A,#N/A,FALSE,"Acum Julio - 00"}</definedName>
    <definedName name="at" localSheetId="6">#REF!</definedName>
    <definedName name="at" localSheetId="7">#REF!</definedName>
    <definedName name="at">#REF!</definedName>
    <definedName name="Até_dia_15" localSheetId="6">#REF!</definedName>
    <definedName name="Até_dia_15" localSheetId="7">#REF!</definedName>
    <definedName name="Até_dia_15">#REF!</definedName>
    <definedName name="AtivoDinamico1" localSheetId="6">#REF!:OFFSET(#REF!,#REF!,0)</definedName>
    <definedName name="AtivoDinamico1" localSheetId="7">#REF!:OFFSET(#REF!,#REF!,0)</definedName>
    <definedName name="AtivoDinamico1">#REF!:OFFSET(#REF!,#REF!,0)</definedName>
    <definedName name="ATM" localSheetId="6">#REF!</definedName>
    <definedName name="ATM" localSheetId="7">#REF!</definedName>
    <definedName name="ATM">#REF!</definedName>
    <definedName name="ATM_Cargo_Abs" localSheetId="6">#REF!</definedName>
    <definedName name="ATM_Cargo_Abs" localSheetId="7">#REF!</definedName>
    <definedName name="ATM_Cargo_Abs">#REF!</definedName>
    <definedName name="ATM_growth" localSheetId="6">#REF!</definedName>
    <definedName name="ATM_growth" localSheetId="7">#REF!</definedName>
    <definedName name="ATM_growth">#REF!</definedName>
    <definedName name="ATM_growth_PAX_Ac" localSheetId="6">#REF!</definedName>
    <definedName name="ATM_growth_PAX_Ac" localSheetId="7">#REF!</definedName>
    <definedName name="ATM_growth_PAX_Ac">#REF!</definedName>
    <definedName name="ATM_growth_Total" localSheetId="6">#REF!</definedName>
    <definedName name="ATM_growth_Total" localSheetId="7">#REF!</definedName>
    <definedName name="ATM_growth_Total">#REF!</definedName>
    <definedName name="ATM_Other_Abs" localSheetId="6">#REF!</definedName>
    <definedName name="ATM_Other_Abs" localSheetId="7">#REF!</definedName>
    <definedName name="ATM_Other_Abs">#REF!</definedName>
    <definedName name="ATM_Other_Military_Abs" localSheetId="6">#REF!</definedName>
    <definedName name="ATM_Other_Military_Abs" localSheetId="7">#REF!</definedName>
    <definedName name="ATM_Other_Military_Abs">#REF!</definedName>
    <definedName name="ATM_PAX_Ac" localSheetId="6">#REF!</definedName>
    <definedName name="ATM_PAX_Ac" localSheetId="7">#REF!</definedName>
    <definedName name="ATM_PAX_Ac">#REF!</definedName>
    <definedName name="ATM_S_C_Abs" localSheetId="6">#REF!</definedName>
    <definedName name="ATM_S_C_Abs" localSheetId="7">#REF!</definedName>
    <definedName name="ATM_S_C_Abs">#REF!</definedName>
    <definedName name="ATM_Total" localSheetId="6">#REF!</definedName>
    <definedName name="ATM_Total" localSheetId="7">#REF!</definedName>
    <definedName name="ATM_Total">#REF!</definedName>
    <definedName name="ATM_Total_Abs">[15]Driver!$D$100:$BA$100</definedName>
    <definedName name="Atualizado_Ate">[26]Dados_Historicos!$C$5</definedName>
    <definedName name="auto_manual">[15]MasterData!$E$35:$E$36</definedName>
    <definedName name="AuxCapitalizados" localSheetId="6">#REF!</definedName>
    <definedName name="AuxCapitalizados" localSheetId="7">#REF!</definedName>
    <definedName name="AuxCapitalizados">#REF!</definedName>
    <definedName name="AuxDesFin" localSheetId="6">#REF!</definedName>
    <definedName name="AuxDesFin" localSheetId="7">#REF!</definedName>
    <definedName name="AuxDesFin">#REF!</definedName>
    <definedName name="AuxFees" localSheetId="6">#REF!</definedName>
    <definedName name="AuxFees" localSheetId="7">#REF!</definedName>
    <definedName name="AuxFees">#REF!</definedName>
    <definedName name="av">{"'Edit'!$A$1:$V$2277"}</definedName>
    <definedName name="AveAdvSubs" localSheetId="6">#REF!</definedName>
    <definedName name="AveAdvSubs" localSheetId="7">#REF!</definedName>
    <definedName name="AveAdvSubs">#REF!</definedName>
    <definedName name="AveMastSubs" localSheetId="6">#REF!</definedName>
    <definedName name="AveMastSubs" localSheetId="7">#REF!</definedName>
    <definedName name="AveMastSubs">#REF!</definedName>
    <definedName name="AvePluSSubs" localSheetId="6">#REF!</definedName>
    <definedName name="AvePluSSubs" localSheetId="7">#REF!</definedName>
    <definedName name="AvePluSSubs">#REF!</definedName>
    <definedName name="AverCableSubs" localSheetId="6">#REF!</definedName>
    <definedName name="AverCableSubs" localSheetId="7">#REF!</definedName>
    <definedName name="AverCableSubs">#REF!</definedName>
    <definedName name="AveStdSubs" localSheetId="6">#REF!</definedName>
    <definedName name="AveStdSubs" localSheetId="7">#REF!</definedName>
    <definedName name="AveStdSubs">#REF!</definedName>
    <definedName name="AvgPrice" localSheetId="6">#REF!</definedName>
    <definedName name="AvgPrice" localSheetId="7">#REF!</definedName>
    <definedName name="AvgPrice">#REF!</definedName>
    <definedName name="AxesFormat" localSheetId="6">[10]!AxesFormat</definedName>
    <definedName name="AxesFormat" localSheetId="7">[10]!AxesFormat</definedName>
    <definedName name="AxesFormat">[10]!AxesFormat</definedName>
    <definedName name="AxesFormat2" localSheetId="6">[10]!AxesFormat2</definedName>
    <definedName name="AxesFormat2" localSheetId="7">[10]!AxesFormat2</definedName>
    <definedName name="AxesFormat2">[10]!AxesFormat2</definedName>
    <definedName name="azerty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 hidden="1">{"'Índice'!$A$1:$K$49"}</definedName>
    <definedName name="B_1" localSheetId="6">#REF!</definedName>
    <definedName name="B_1" localSheetId="7">#REF!</definedName>
    <definedName name="B_1">#REF!</definedName>
    <definedName name="B_2" localSheetId="6">#REF!</definedName>
    <definedName name="B_2" localSheetId="7">#REF!</definedName>
    <definedName name="B_2">#REF!</definedName>
    <definedName name="B_BB_Spread" localSheetId="6">#REF!</definedName>
    <definedName name="B_BB_Spread" localSheetId="7">#REF!</definedName>
    <definedName name="B_BB_Spread">#REF!</definedName>
    <definedName name="b_manual" localSheetId="6">#REF!</definedName>
    <definedName name="b_manual" localSheetId="7">#REF!</definedName>
    <definedName name="b_manual">#REF!</definedName>
    <definedName name="B_Ten_Year_Spread" localSheetId="6">#REF!</definedName>
    <definedName name="B_Ten_Year_Spread" localSheetId="7">#REF!</definedName>
    <definedName name="B_Ten_Year_Spread">#REF!</definedName>
    <definedName name="B1_B">"Rating"</definedName>
    <definedName name="B2K_VIEW13" localSheetId="6">'[27]BASE DF'!#REF!</definedName>
    <definedName name="B2K_VIEW13" localSheetId="7">'[27]BASE DF'!#REF!</definedName>
    <definedName name="B2K_VIEW13">'[27]BASE DF'!#REF!</definedName>
    <definedName name="B2K_VIEW25" localSheetId="6">'[27]CONSOLIDADO -NET SALES + OPEN'!#REF!</definedName>
    <definedName name="B2K_VIEW25" localSheetId="7">'[27]CONSOLIDADO -NET SALES + OPEN'!#REF!</definedName>
    <definedName name="B2K_VIEW25">'[27]CONSOLIDADO -NET SALES + OPEN'!#REF!</definedName>
    <definedName name="B2K_VIEW26" localSheetId="6">'[27]CONSOLIDADO -NET SALES + OPEN'!#REF!</definedName>
    <definedName name="B2K_VIEW26" localSheetId="7">'[27]CONSOLIDADO -NET SALES + OPEN'!#REF!</definedName>
    <definedName name="B2K_VIEW26">'[27]CONSOLIDADO -NET SALES + OPEN'!#REF!</definedName>
    <definedName name="B2K_VIEW27" localSheetId="6">'[27]CONSOLIDADO -NET SALES + OPEN'!#REF!</definedName>
    <definedName name="B2K_VIEW27" localSheetId="7">'[27]CONSOLIDADO -NET SALES + OPEN'!#REF!</definedName>
    <definedName name="B2K_VIEW27">'[27]CONSOLIDADO -NET SALES + OPEN'!#REF!</definedName>
    <definedName name="B2K_VIEW28" localSheetId="6">'[27]CONSOLIDADO -NET SALES + OPEN'!#REF!</definedName>
    <definedName name="B2K_VIEW28" localSheetId="7">'[27]CONSOLIDADO -NET SALES + OPEN'!#REF!</definedName>
    <definedName name="B2K_VIEW28">'[27]CONSOLIDADO -NET SALES + OPEN'!#REF!</definedName>
    <definedName name="B2K_VIEW32" localSheetId="6">[28]AppleOrc!#REF!</definedName>
    <definedName name="B2K_VIEW32" localSheetId="7">[28]AppleOrc!#REF!</definedName>
    <definedName name="B2K_VIEW32">[28]AppleOrc!#REF!</definedName>
    <definedName name="BACK_A" localSheetId="6">#REF!</definedName>
    <definedName name="BACK_A" localSheetId="7">#REF!</definedName>
    <definedName name="BACK_A">#REF!</definedName>
    <definedName name="backup1" localSheetId="6">#REF!</definedName>
    <definedName name="backup1" localSheetId="7">#REF!</definedName>
    <definedName name="backup1">#REF!</definedName>
    <definedName name="bal" localSheetId="6">#REF!</definedName>
    <definedName name="bal" localSheetId="7">#REF!</definedName>
    <definedName name="bal">#REF!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sheet" localSheetId="6">#REF!</definedName>
    <definedName name="balancesheet" localSheetId="7">#REF!</definedName>
    <definedName name="balancesheet">#REF!</definedName>
    <definedName name="balanço_PIS_COFINS" localSheetId="6">#REF!</definedName>
    <definedName name="balanço_PIS_COFINS" localSheetId="7">#REF!</definedName>
    <definedName name="balanço_PIS_COFINS">#REF!</definedName>
    <definedName name="BalType" hidden="1">TRUE</definedName>
    <definedName name="Banco_dados_IM" localSheetId="6">#REF!</definedName>
    <definedName name="Banco_dados_IM" localSheetId="7">#REF!</definedName>
    <definedName name="Banco_dados_IM">#REF!</definedName>
    <definedName name="_xlnm.Database" localSheetId="6">#REF!</definedName>
    <definedName name="_xlnm.Database" localSheetId="7">#REF!</definedName>
    <definedName name="_xlnm.Database">#REF!</definedName>
    <definedName name="BankA" localSheetId="6">#REF!</definedName>
    <definedName name="BankA" localSheetId="7">#REF!</definedName>
    <definedName name="BankA">#REF!</definedName>
    <definedName name="BankB" localSheetId="6">#REF!</definedName>
    <definedName name="BankB" localSheetId="7">#REF!</definedName>
    <definedName name="BankB">#REF!</definedName>
    <definedName name="BasicEPS" localSheetId="6">#REF!</definedName>
    <definedName name="BasicEPS" localSheetId="7">#REF!</definedName>
    <definedName name="BasicEPS">#REF!</definedName>
    <definedName name="BasicEPS2" localSheetId="6">#REF!</definedName>
    <definedName name="BasicEPS2" localSheetId="7">#REF!</definedName>
    <definedName name="BasicEPS2">#REF!</definedName>
    <definedName name="BasicEPSN" localSheetId="6">#REF!</definedName>
    <definedName name="BasicEPSN" localSheetId="7">#REF!</definedName>
    <definedName name="BasicEPSN">#REF!</definedName>
    <definedName name="BasicSh" localSheetId="6">#REF!</definedName>
    <definedName name="BasicSh" localSheetId="7">#REF!</definedName>
    <definedName name="BasicSh">#REF!</definedName>
    <definedName name="BasicSh2" localSheetId="6">#REF!</definedName>
    <definedName name="BasicSh2" localSheetId="7">#REF!</definedName>
    <definedName name="BasicSh2">#REF!</definedName>
    <definedName name="BasicShN" localSheetId="6">#REF!</definedName>
    <definedName name="BasicShN" localSheetId="7">#REF!</definedName>
    <definedName name="BasicShN">#REF!</definedName>
    <definedName name="bb">'[29]US-Plan-Cost'!$A$3:$M$34</definedName>
    <definedName name="BB_Ten_Year_Spread" localSheetId="6">#REF!</definedName>
    <definedName name="BB_Ten_Year_Spread" localSheetId="7">#REF!</definedName>
    <definedName name="BB_Ten_Year_Spread">#REF!</definedName>
    <definedName name="BBB" hidden="1">{"balanço dolares",#N/A,FALSE,"SIGADR$";"AUT BAL REAIS",#N/A,FALSE,"SIGADR$";"QUOCIENTES REAIS",#N/A,FALSE,"QUOCIENTES";"JUNH QUOCI DOLARES",#N/A,FALSE,"QUOCIENTES"}</definedName>
    <definedName name="BBBB" localSheetId="6">recuperação [1]tubulão2011!$A$29:$J$29</definedName>
    <definedName name="BBBB" localSheetId="7">recuperação [1]tubulão2011!$A$29:$J$29</definedName>
    <definedName name="BBBB">recuperação [1]tubulão2011!$A$29:$J$29</definedName>
    <definedName name="bchar10" localSheetId="6" hidden="1">#REF!</definedName>
    <definedName name="bchar10" localSheetId="7" hidden="1">#REF!</definedName>
    <definedName name="bchar10" hidden="1">#REF!</definedName>
    <definedName name="bchart1" localSheetId="6" hidden="1">#REF!</definedName>
    <definedName name="bchart1" localSheetId="7" hidden="1">#REF!</definedName>
    <definedName name="bchart1" hidden="1">#REF!</definedName>
    <definedName name="bchart11" localSheetId="6" hidden="1">#REF!</definedName>
    <definedName name="bchart11" localSheetId="7" hidden="1">#REF!</definedName>
    <definedName name="bchart11" hidden="1">#REF!</definedName>
    <definedName name="bchart12" localSheetId="6" hidden="1">#REF!</definedName>
    <definedName name="bchart12" localSheetId="7" hidden="1">#REF!</definedName>
    <definedName name="bchart12" hidden="1">#REF!</definedName>
    <definedName name="bchart13" localSheetId="6" hidden="1">#REF!</definedName>
    <definedName name="bchart13" localSheetId="7" hidden="1">#REF!</definedName>
    <definedName name="bchart13" hidden="1">#REF!</definedName>
    <definedName name="bchart14" localSheetId="6" hidden="1">#REF!</definedName>
    <definedName name="bchart14" localSheetId="7" hidden="1">#REF!</definedName>
    <definedName name="bchart14" hidden="1">#REF!</definedName>
    <definedName name="bchart15" localSheetId="6" hidden="1">#REF!</definedName>
    <definedName name="bchart15" localSheetId="7" hidden="1">#REF!</definedName>
    <definedName name="bchart15" hidden="1">#REF!</definedName>
    <definedName name="bchart16" localSheetId="6" hidden="1">#REF!</definedName>
    <definedName name="bchart16" localSheetId="7" hidden="1">#REF!</definedName>
    <definedName name="bchart16" hidden="1">#REF!</definedName>
    <definedName name="bchart17" localSheetId="6" hidden="1">#REF!</definedName>
    <definedName name="bchart17" localSheetId="7" hidden="1">#REF!</definedName>
    <definedName name="bchart17" hidden="1">#REF!</definedName>
    <definedName name="bchart18" localSheetId="6" hidden="1">#REF!</definedName>
    <definedName name="bchart18" localSheetId="7" hidden="1">#REF!</definedName>
    <definedName name="bchart18" hidden="1">#REF!</definedName>
    <definedName name="bchart19" localSheetId="6" hidden="1">#REF!</definedName>
    <definedName name="bchart19" localSheetId="7" hidden="1">#REF!</definedName>
    <definedName name="bchart19" hidden="1">#REF!</definedName>
    <definedName name="bchart2" localSheetId="6" hidden="1">#REF!</definedName>
    <definedName name="bchart2" localSheetId="7" hidden="1">#REF!</definedName>
    <definedName name="bchart2" hidden="1">#REF!</definedName>
    <definedName name="bchart20" localSheetId="6" hidden="1">#REF!</definedName>
    <definedName name="bchart20" localSheetId="7" hidden="1">#REF!</definedName>
    <definedName name="bchart20" hidden="1">#REF!</definedName>
    <definedName name="bchart21" localSheetId="6" hidden="1">#REF!</definedName>
    <definedName name="bchart21" localSheetId="7" hidden="1">#REF!</definedName>
    <definedName name="bchart21" hidden="1">#REF!</definedName>
    <definedName name="bchart22" localSheetId="6" hidden="1">#REF!</definedName>
    <definedName name="bchart22" localSheetId="7" hidden="1">#REF!</definedName>
    <definedName name="bchart22" hidden="1">#REF!</definedName>
    <definedName name="bchart23" localSheetId="6" hidden="1">#REF!</definedName>
    <definedName name="bchart23" localSheetId="7" hidden="1">#REF!</definedName>
    <definedName name="bchart23" hidden="1">#REF!</definedName>
    <definedName name="bchart24" localSheetId="6" hidden="1">#REF!</definedName>
    <definedName name="bchart24" localSheetId="7" hidden="1">#REF!</definedName>
    <definedName name="bchart24" hidden="1">#REF!</definedName>
    <definedName name="bchart25" localSheetId="6" hidden="1">#REF!</definedName>
    <definedName name="bchart25" localSheetId="7" hidden="1">#REF!</definedName>
    <definedName name="bchart25" hidden="1">#REF!</definedName>
    <definedName name="bchart26" localSheetId="6" hidden="1">#REF!</definedName>
    <definedName name="bchart26" localSheetId="7" hidden="1">#REF!</definedName>
    <definedName name="bchart26" hidden="1">#REF!</definedName>
    <definedName name="bchart27" localSheetId="6" hidden="1">#REF!</definedName>
    <definedName name="bchart27" localSheetId="7" hidden="1">#REF!</definedName>
    <definedName name="bchart27" hidden="1">#REF!</definedName>
    <definedName name="bchart28" localSheetId="6" hidden="1">#REF!</definedName>
    <definedName name="bchart28" localSheetId="7" hidden="1">#REF!</definedName>
    <definedName name="bchart28" hidden="1">#REF!</definedName>
    <definedName name="bchart29" localSheetId="6" hidden="1">#REF!</definedName>
    <definedName name="bchart29" localSheetId="7" hidden="1">#REF!</definedName>
    <definedName name="bchart29" hidden="1">#REF!</definedName>
    <definedName name="bchart3" localSheetId="6" hidden="1">#REF!</definedName>
    <definedName name="bchart3" localSheetId="7" hidden="1">#REF!</definedName>
    <definedName name="bchart3" hidden="1">#REF!</definedName>
    <definedName name="bchart30" localSheetId="6" hidden="1">#REF!</definedName>
    <definedName name="bchart30" localSheetId="7" hidden="1">#REF!</definedName>
    <definedName name="bchart30" hidden="1">#REF!</definedName>
    <definedName name="bchart31" localSheetId="6" hidden="1">#REF!</definedName>
    <definedName name="bchart31" localSheetId="7" hidden="1">#REF!</definedName>
    <definedName name="bchart31" hidden="1">#REF!</definedName>
    <definedName name="bchart32" localSheetId="6" hidden="1">#REF!</definedName>
    <definedName name="bchart32" localSheetId="7" hidden="1">#REF!</definedName>
    <definedName name="bchart32" hidden="1">#REF!</definedName>
    <definedName name="bchart4" localSheetId="6" hidden="1">#REF!</definedName>
    <definedName name="bchart4" localSheetId="7" hidden="1">#REF!</definedName>
    <definedName name="bchart4" hidden="1">#REF!</definedName>
    <definedName name="bchart5" localSheetId="6" hidden="1">#REF!</definedName>
    <definedName name="bchart5" localSheetId="7" hidden="1">#REF!</definedName>
    <definedName name="bchart5" hidden="1">#REF!</definedName>
    <definedName name="bchart6" localSheetId="6" hidden="1">#REF!</definedName>
    <definedName name="bchart6" localSheetId="7" hidden="1">#REF!</definedName>
    <definedName name="bchart6" hidden="1">#REF!</definedName>
    <definedName name="bchart7" localSheetId="6" hidden="1">#REF!</definedName>
    <definedName name="bchart7" localSheetId="7" hidden="1">#REF!</definedName>
    <definedName name="bchart7" hidden="1">#REF!</definedName>
    <definedName name="bchart8" localSheetId="6" hidden="1">#REF!</definedName>
    <definedName name="bchart8" localSheetId="7" hidden="1">#REF!</definedName>
    <definedName name="bchart8" hidden="1">#REF!</definedName>
    <definedName name="bchart9" localSheetId="6" hidden="1">#REF!</definedName>
    <definedName name="bchart9" localSheetId="7" hidden="1">#REF!</definedName>
    <definedName name="bchart9" hidden="1">#REF!</definedName>
    <definedName name="BCI">[15]Driver!$D$40:$BA$40</definedName>
    <definedName name="BDIEng" localSheetId="12">[30]ENT!$B$15</definedName>
    <definedName name="BDIEng">[31]ENT!$B$16</definedName>
    <definedName name="BDIEquip">[31]ENT!$B$17</definedName>
    <definedName name="beg">[32]Premissas!$C$7</definedName>
    <definedName name="BeginDate" localSheetId="6">#REF!</definedName>
    <definedName name="BeginDate" localSheetId="7">#REF!</definedName>
    <definedName name="BeginDate">#REF!</definedName>
    <definedName name="BeginDate2" localSheetId="6">#REF!</definedName>
    <definedName name="BeginDate2" localSheetId="7">#REF!</definedName>
    <definedName name="BeginDate2">#REF!</definedName>
    <definedName name="BeginDate3" localSheetId="6">#REF!</definedName>
    <definedName name="BeginDate3" localSheetId="7">#REF!</definedName>
    <definedName name="BeginDate3">#REF!</definedName>
    <definedName name="BeginDate4" localSheetId="6">#REF!</definedName>
    <definedName name="BeginDate4" localSheetId="7">#REF!</definedName>
    <definedName name="BeginDate4">#REF!</definedName>
    <definedName name="Beiral" localSheetId="12">#REF!</definedName>
    <definedName name="Beiral">[31]Memorial!$B$17</definedName>
    <definedName name="BERRY" localSheetId="6">#REF!</definedName>
    <definedName name="BERRY" localSheetId="7">#REF!</definedName>
    <definedName name="BERRY">#REF!</definedName>
    <definedName name="BG_Del" hidden="1">15</definedName>
    <definedName name="BG_Ins" hidden="1">4</definedName>
    <definedName name="BG_Mod" hidden="1">6</definedName>
    <definedName name="bhg" localSheetId="6">recuperação [1]tubulão2011!$A$29:$J$29</definedName>
    <definedName name="bhg" localSheetId="7">recuperação [1]tubulão2011!$A$29:$J$29</definedName>
    <definedName name="bhg">recuperação [1]tubulão2011!$A$29:$J$29</definedName>
    <definedName name="BkEqty" localSheetId="6">#REF!</definedName>
    <definedName name="BkEqty" localSheetId="7">#REF!</definedName>
    <definedName name="BkEqty">#REF!</definedName>
    <definedName name="BkValue" localSheetId="6">#REF!</definedName>
    <definedName name="BkValue" localSheetId="7">#REF!</definedName>
    <definedName name="BkValue">#REF!</definedName>
    <definedName name="BlackWhiteNote" localSheetId="6">#REF!</definedName>
    <definedName name="BlackWhiteNote" localSheetId="7">#REF!</definedName>
    <definedName name="BlackWhiteNote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END" localSheetId="6">#REF!</definedName>
    <definedName name="BLEND" localSheetId="7">#REF!</definedName>
    <definedName name="BLEND">#REF!</definedName>
    <definedName name="BLPH1" localSheetId="6" hidden="1">#REF!</definedName>
    <definedName name="BLPH1" localSheetId="7" hidden="1">#REF!</definedName>
    <definedName name="BLPH1" hidden="1">#REF!</definedName>
    <definedName name="BLPH10" localSheetId="6" hidden="1">#REF!</definedName>
    <definedName name="BLPH10" localSheetId="7" hidden="1">#REF!</definedName>
    <definedName name="BLPH10" hidden="1">#REF!</definedName>
    <definedName name="BLPH11" localSheetId="6" hidden="1">#REF!</definedName>
    <definedName name="BLPH11" localSheetId="7" hidden="1">#REF!</definedName>
    <definedName name="BLPH11" hidden="1">#REF!</definedName>
    <definedName name="BLPH12" localSheetId="6" hidden="1">#REF!</definedName>
    <definedName name="BLPH12" localSheetId="7" hidden="1">#REF!</definedName>
    <definedName name="BLPH12" hidden="1">#REF!</definedName>
    <definedName name="BLPH13" localSheetId="6" hidden="1">#REF!</definedName>
    <definedName name="BLPH13" localSheetId="7" hidden="1">#REF!</definedName>
    <definedName name="BLPH13" hidden="1">#REF!</definedName>
    <definedName name="BLPH14" hidden="1">[33]market!$AI$12</definedName>
    <definedName name="BLPH15" localSheetId="6" hidden="1">#REF!</definedName>
    <definedName name="BLPH15" localSheetId="7" hidden="1">#REF!</definedName>
    <definedName name="BLPH15" hidden="1">#REF!</definedName>
    <definedName name="BLPH16" localSheetId="6" hidden="1">#REF!</definedName>
    <definedName name="BLPH16" localSheetId="7" hidden="1">#REF!</definedName>
    <definedName name="BLPH16" hidden="1">#REF!</definedName>
    <definedName name="BLPH17" localSheetId="6" hidden="1">#REF!</definedName>
    <definedName name="BLPH17" localSheetId="7" hidden="1">#REF!</definedName>
    <definedName name="BLPH17" hidden="1">#REF!</definedName>
    <definedName name="BLPH18" localSheetId="6" hidden="1">#REF!</definedName>
    <definedName name="BLPH18" localSheetId="7" hidden="1">#REF!</definedName>
    <definedName name="BLPH18" hidden="1">#REF!</definedName>
    <definedName name="BLPH19" localSheetId="6" hidden="1">#REF!</definedName>
    <definedName name="BLPH19" localSheetId="7" hidden="1">#REF!</definedName>
    <definedName name="BLPH19" hidden="1">#REF!</definedName>
    <definedName name="BLPH2" localSheetId="6" hidden="1">#REF!</definedName>
    <definedName name="BLPH2" localSheetId="7" hidden="1">#REF!</definedName>
    <definedName name="BLPH2" hidden="1">#REF!</definedName>
    <definedName name="BLPH20" localSheetId="6" hidden="1">#REF!</definedName>
    <definedName name="BLPH20" localSheetId="7" hidden="1">#REF!</definedName>
    <definedName name="BLPH20" hidden="1">#REF!</definedName>
    <definedName name="BLPH21" localSheetId="6" hidden="1">#REF!</definedName>
    <definedName name="BLPH21" localSheetId="7" hidden="1">#REF!</definedName>
    <definedName name="BLPH21" hidden="1">#REF!</definedName>
    <definedName name="BLPH22" localSheetId="6" hidden="1">#REF!</definedName>
    <definedName name="BLPH22" localSheetId="7" hidden="1">#REF!</definedName>
    <definedName name="BLPH22" hidden="1">#REF!</definedName>
    <definedName name="BLPH23" localSheetId="6" hidden="1">#REF!</definedName>
    <definedName name="BLPH23" localSheetId="7" hidden="1">#REF!</definedName>
    <definedName name="BLPH23" hidden="1">#REF!</definedName>
    <definedName name="BLPH24" localSheetId="6" hidden="1">#REF!</definedName>
    <definedName name="BLPH24" localSheetId="7" hidden="1">#REF!</definedName>
    <definedName name="BLPH24" hidden="1">#REF!</definedName>
    <definedName name="BLPH25" localSheetId="6" hidden="1">#REF!</definedName>
    <definedName name="BLPH25" localSheetId="7" hidden="1">#REF!</definedName>
    <definedName name="BLPH25" hidden="1">#REF!</definedName>
    <definedName name="BLPH26" localSheetId="6" hidden="1">#REF!</definedName>
    <definedName name="BLPH26" localSheetId="7" hidden="1">#REF!</definedName>
    <definedName name="BLPH26" hidden="1">#REF!</definedName>
    <definedName name="BLPH27" localSheetId="6" hidden="1">#REF!</definedName>
    <definedName name="BLPH27" localSheetId="7" hidden="1">#REF!</definedName>
    <definedName name="BLPH27" hidden="1">#REF!</definedName>
    <definedName name="BLPH28" localSheetId="6" hidden="1">#REF!</definedName>
    <definedName name="BLPH28" localSheetId="7" hidden="1">#REF!</definedName>
    <definedName name="BLPH28" hidden="1">#REF!</definedName>
    <definedName name="BLPH29" localSheetId="6" hidden="1">#REF!</definedName>
    <definedName name="BLPH29" localSheetId="7" hidden="1">#REF!</definedName>
    <definedName name="BLPH29" hidden="1">#REF!</definedName>
    <definedName name="BLPH3" localSheetId="6" hidden="1">#REF!</definedName>
    <definedName name="BLPH3" localSheetId="7" hidden="1">#REF!</definedName>
    <definedName name="BLPH3" hidden="1">#REF!</definedName>
    <definedName name="BLPH30" localSheetId="6" hidden="1">#REF!</definedName>
    <definedName name="BLPH30" localSheetId="7" hidden="1">#REF!</definedName>
    <definedName name="BLPH30" hidden="1">#REF!</definedName>
    <definedName name="BLPH31" localSheetId="6" hidden="1">#REF!</definedName>
    <definedName name="BLPH31" localSheetId="7" hidden="1">#REF!</definedName>
    <definedName name="BLPH31" hidden="1">#REF!</definedName>
    <definedName name="BLPH32" localSheetId="6" hidden="1">#REF!</definedName>
    <definedName name="BLPH32" localSheetId="7" hidden="1">#REF!</definedName>
    <definedName name="BLPH32" hidden="1">#REF!</definedName>
    <definedName name="BLPH33" localSheetId="6" hidden="1">#REF!</definedName>
    <definedName name="BLPH33" localSheetId="7" hidden="1">#REF!</definedName>
    <definedName name="BLPH33" hidden="1">#REF!</definedName>
    <definedName name="BLPH34" localSheetId="6" hidden="1">#REF!</definedName>
    <definedName name="BLPH34" localSheetId="7" hidden="1">#REF!</definedName>
    <definedName name="BLPH34" hidden="1">#REF!</definedName>
    <definedName name="BLPH4" localSheetId="6" hidden="1">#REF!</definedName>
    <definedName name="BLPH4" localSheetId="7" hidden="1">#REF!</definedName>
    <definedName name="BLPH4" hidden="1">#REF!</definedName>
    <definedName name="BLPH45" localSheetId="6" hidden="1">#REF!</definedName>
    <definedName name="BLPH45" localSheetId="7" hidden="1">#REF!</definedName>
    <definedName name="BLPH45" hidden="1">#REF!</definedName>
    <definedName name="BLPH46" localSheetId="6" hidden="1">#REF!</definedName>
    <definedName name="BLPH46" localSheetId="7" hidden="1">#REF!</definedName>
    <definedName name="BLPH46" hidden="1">#REF!</definedName>
    <definedName name="BLPH47" localSheetId="6" hidden="1">#REF!</definedName>
    <definedName name="BLPH47" localSheetId="7" hidden="1">#REF!</definedName>
    <definedName name="BLPH47" hidden="1">#REF!</definedName>
    <definedName name="BLPH48" localSheetId="6" hidden="1">#REF!</definedName>
    <definedName name="BLPH48" localSheetId="7" hidden="1">#REF!</definedName>
    <definedName name="BLPH48" hidden="1">#REF!</definedName>
    <definedName name="BLPH49" localSheetId="6" hidden="1">#REF!</definedName>
    <definedName name="BLPH49" localSheetId="7" hidden="1">#REF!</definedName>
    <definedName name="BLPH49" hidden="1">#REF!</definedName>
    <definedName name="BLPH5" localSheetId="6" hidden="1">#REF!</definedName>
    <definedName name="BLPH5" localSheetId="7" hidden="1">#REF!</definedName>
    <definedName name="BLPH5" hidden="1">#REF!</definedName>
    <definedName name="BLPH50" localSheetId="6" hidden="1">#REF!</definedName>
    <definedName name="BLPH50" localSheetId="7" hidden="1">#REF!</definedName>
    <definedName name="BLPH50" hidden="1">#REF!</definedName>
    <definedName name="BLPH51" localSheetId="6" hidden="1">#REF!</definedName>
    <definedName name="BLPH51" localSheetId="7" hidden="1">#REF!</definedName>
    <definedName name="BLPH51" hidden="1">#REF!</definedName>
    <definedName name="BLPH52" localSheetId="6" hidden="1">#REF!</definedName>
    <definedName name="BLPH52" localSheetId="7" hidden="1">#REF!</definedName>
    <definedName name="BLPH52" hidden="1">#REF!</definedName>
    <definedName name="BLPH53" localSheetId="6" hidden="1">#REF!</definedName>
    <definedName name="BLPH53" localSheetId="7" hidden="1">#REF!</definedName>
    <definedName name="BLPH53" hidden="1">#REF!</definedName>
    <definedName name="BLPH54" localSheetId="6" hidden="1">#REF!</definedName>
    <definedName name="BLPH54" localSheetId="7" hidden="1">#REF!</definedName>
    <definedName name="BLPH54" hidden="1">#REF!</definedName>
    <definedName name="BLPH55" localSheetId="6" hidden="1">#REF!</definedName>
    <definedName name="BLPH55" localSheetId="7" hidden="1">#REF!</definedName>
    <definedName name="BLPH55" hidden="1">#REF!</definedName>
    <definedName name="BLPH56" localSheetId="6" hidden="1">#REF!</definedName>
    <definedName name="BLPH56" localSheetId="7" hidden="1">#REF!</definedName>
    <definedName name="BLPH56" hidden="1">#REF!</definedName>
    <definedName name="BLPH57" localSheetId="6" hidden="1">#REF!</definedName>
    <definedName name="BLPH57" localSheetId="7" hidden="1">#REF!</definedName>
    <definedName name="BLPH57" hidden="1">#REF!</definedName>
    <definedName name="BLPH58" localSheetId="6" hidden="1">#REF!</definedName>
    <definedName name="BLPH58" localSheetId="7" hidden="1">#REF!</definedName>
    <definedName name="BLPH58" hidden="1">#REF!</definedName>
    <definedName name="BLPH59" localSheetId="6" hidden="1">#REF!</definedName>
    <definedName name="BLPH59" localSheetId="7" hidden="1">#REF!</definedName>
    <definedName name="BLPH59" hidden="1">#REF!</definedName>
    <definedName name="BLPH6" localSheetId="6" hidden="1">#REF!</definedName>
    <definedName name="BLPH6" localSheetId="7" hidden="1">#REF!</definedName>
    <definedName name="BLPH6" hidden="1">#REF!</definedName>
    <definedName name="BLPH60" localSheetId="6" hidden="1">#REF!</definedName>
    <definedName name="BLPH60" localSheetId="7" hidden="1">#REF!</definedName>
    <definedName name="BLPH60" hidden="1">#REF!</definedName>
    <definedName name="BLPH61" localSheetId="6" hidden="1">#REF!</definedName>
    <definedName name="BLPH61" localSheetId="7" hidden="1">#REF!</definedName>
    <definedName name="BLPH61" hidden="1">#REF!</definedName>
    <definedName name="BLPH62" localSheetId="6" hidden="1">#REF!</definedName>
    <definedName name="BLPH62" localSheetId="7" hidden="1">#REF!</definedName>
    <definedName name="BLPH62" hidden="1">#REF!</definedName>
    <definedName name="BLPH63" localSheetId="6" hidden="1">#REF!</definedName>
    <definedName name="BLPH63" localSheetId="7" hidden="1">#REF!</definedName>
    <definedName name="BLPH63" hidden="1">#REF!</definedName>
    <definedName name="BLPH64" localSheetId="6" hidden="1">#REF!</definedName>
    <definedName name="BLPH64" localSheetId="7" hidden="1">#REF!</definedName>
    <definedName name="BLPH64" hidden="1">#REF!</definedName>
    <definedName name="BLPH65" localSheetId="6" hidden="1">#REF!</definedName>
    <definedName name="BLPH65" localSheetId="7" hidden="1">#REF!</definedName>
    <definedName name="BLPH65" hidden="1">#REF!</definedName>
    <definedName name="BLPH66" localSheetId="6" hidden="1">#REF!</definedName>
    <definedName name="BLPH66" localSheetId="7" hidden="1">#REF!</definedName>
    <definedName name="BLPH66" hidden="1">#REF!</definedName>
    <definedName name="BLPH67" hidden="1">[34]Bloomberg!$A$4</definedName>
    <definedName name="BLPH68" hidden="1">[34]Bloomberg!$C$4</definedName>
    <definedName name="BLPH69" hidden="1">[34]Bloomberg!$E$4</definedName>
    <definedName name="BLPH7" localSheetId="6" hidden="1">#REF!</definedName>
    <definedName name="BLPH7" localSheetId="7" hidden="1">#REF!</definedName>
    <definedName name="BLPH7" hidden="1">#REF!</definedName>
    <definedName name="BLPH70" hidden="1">[34]Bloomberg!$G$4</definedName>
    <definedName name="BLPH71" hidden="1">[34]Bloomberg!$I$4</definedName>
    <definedName name="BLPH72" hidden="1">[34]Bloomberg!$K$4</definedName>
    <definedName name="BLPH73" hidden="1">[34]Bloomberg!$M$4</definedName>
    <definedName name="BLPH74" hidden="1">[34]Bloomberg!$O$4</definedName>
    <definedName name="BLPH75" hidden="1">[34]Bloomberg!$Q$4</definedName>
    <definedName name="BLPH76" hidden="1">[34]Bloomberg!$S$4</definedName>
    <definedName name="BLPH77" hidden="1">[34]Bloomberg!$U$4</definedName>
    <definedName name="BLPH78" localSheetId="6" hidden="1">#REF!</definedName>
    <definedName name="BLPH78" localSheetId="7" hidden="1">#REF!</definedName>
    <definedName name="BLPH78" hidden="1">#REF!</definedName>
    <definedName name="BLPH79" localSheetId="6" hidden="1">#REF!</definedName>
    <definedName name="BLPH79" localSheetId="7" hidden="1">#REF!</definedName>
    <definedName name="BLPH79" hidden="1">#REF!</definedName>
    <definedName name="BLPH8" localSheetId="6" hidden="1">#REF!</definedName>
    <definedName name="BLPH8" localSheetId="7" hidden="1">#REF!</definedName>
    <definedName name="BLPH8" hidden="1">#REF!</definedName>
    <definedName name="BLPH80" localSheetId="6" hidden="1">#REF!</definedName>
    <definedName name="BLPH80" localSheetId="7" hidden="1">#REF!</definedName>
    <definedName name="BLPH80" hidden="1">#REF!</definedName>
    <definedName name="BLPH81" localSheetId="6" hidden="1">#REF!</definedName>
    <definedName name="BLPH81" localSheetId="7" hidden="1">#REF!</definedName>
    <definedName name="BLPH81" hidden="1">#REF!</definedName>
    <definedName name="BLPH82" hidden="1">'[35]Tropical Beta active days'!$A$5</definedName>
    <definedName name="BLPH83" hidden="1">'[35]Tropical Beta active days'!$F$5</definedName>
    <definedName name="BLPH9" localSheetId="6" hidden="1">#REF!</definedName>
    <definedName name="BLPH9" localSheetId="7" hidden="1">#REF!</definedName>
    <definedName name="BLPH9" hidden="1">#REF!</definedName>
    <definedName name="BLPI1" localSheetId="6" hidden="1">#REF!</definedName>
    <definedName name="BLPI1" localSheetId="7" hidden="1">#REF!</definedName>
    <definedName name="BLPI1" hidden="1">#REF!</definedName>
    <definedName name="BLPI2" localSheetId="6" hidden="1">#REF!</definedName>
    <definedName name="BLPI2" localSheetId="7" hidden="1">#REF!</definedName>
    <definedName name="BLPI2" hidden="1">#REF!</definedName>
    <definedName name="BLPI3" localSheetId="6" hidden="1">#REF!</definedName>
    <definedName name="BLPI3" localSheetId="7" hidden="1">#REF!</definedName>
    <definedName name="BLPI3" hidden="1">#REF!</definedName>
    <definedName name="BLPI4" localSheetId="6" hidden="1">#REF!</definedName>
    <definedName name="BLPI4" localSheetId="7" hidden="1">#REF!</definedName>
    <definedName name="BLPI4" hidden="1">#REF!</definedName>
    <definedName name="BLPI5" localSheetId="6" hidden="1">[36]Sheet2!#REF!</definedName>
    <definedName name="BLPI5" localSheetId="7" hidden="1">[36]Sheet2!#REF!</definedName>
    <definedName name="BLPI5" hidden="1">[36]Sheet2!#REF!</definedName>
    <definedName name="BLPI6" localSheetId="6" hidden="1">[36]Sheet2!#REF!</definedName>
    <definedName name="BLPI6" localSheetId="7" hidden="1">[36]Sheet2!#REF!</definedName>
    <definedName name="BLPI6" hidden="1">[36]Sheet2!#REF!</definedName>
    <definedName name="BLPI7" hidden="1">[37]Sheet2!$G$4</definedName>
    <definedName name="BLPI8" hidden="1">[37]Sheet2!$H$4</definedName>
    <definedName name="BNDESAmort" localSheetId="6">#REF!</definedName>
    <definedName name="BNDESAmort" localSheetId="7">#REF!</definedName>
    <definedName name="BNDESAmort">#REF!</definedName>
    <definedName name="BNDESElegibilidade" localSheetId="6">#REF!</definedName>
    <definedName name="BNDESElegibilidade" localSheetId="7">#REF!</definedName>
    <definedName name="BNDESElegibilidade">#REF!</definedName>
    <definedName name="BNDESICSD" localSheetId="6">#REF!</definedName>
    <definedName name="BNDESICSD" localSheetId="7">#REF!</definedName>
    <definedName name="BNDESICSD">#REF!</definedName>
    <definedName name="BNDESICSDCaixa" localSheetId="6">#REF!</definedName>
    <definedName name="BNDESICSDCaixa" localSheetId="7">#REF!</definedName>
    <definedName name="BNDESICSDCaixa">#REF!</definedName>
    <definedName name="BNDESJurosCap" localSheetId="6">#REF!</definedName>
    <definedName name="BNDESJurosCap" localSheetId="7">#REF!</definedName>
    <definedName name="BNDESJurosCap">#REF!</definedName>
    <definedName name="BNDESPLAT" localSheetId="6">#REF!</definedName>
    <definedName name="BNDESPLAT" localSheetId="7">#REF!</definedName>
    <definedName name="BNDESPLAT">#REF!</definedName>
    <definedName name="Book" localSheetId="6">#REF!</definedName>
    <definedName name="Book" localSheetId="7">#REF!</definedName>
    <definedName name="Book">#REF!</definedName>
    <definedName name="BookCap" localSheetId="6">#REF!</definedName>
    <definedName name="BookCap" localSheetId="7">#REF!</definedName>
    <definedName name="BookCap">#REF!</definedName>
    <definedName name="Bookings_Raw_Data">'[38]Bookings Raw Data 0-50000'!$A$1:$Y$65536</definedName>
    <definedName name="BOOKVALUE_T" localSheetId="6">#REF!</definedName>
    <definedName name="BOOKVALUE_T" localSheetId="7">#REF!</definedName>
    <definedName name="BOOKVALUE_T">#REF!</definedName>
    <definedName name="BP_pt1" localSheetId="6">#REF!</definedName>
    <definedName name="BP_pt1" localSheetId="7">#REF!</definedName>
    <definedName name="BP_pt1">#REF!</definedName>
    <definedName name="BP_pt2" localSheetId="6">#REF!</definedName>
    <definedName name="BP_pt2" localSheetId="7">#REF!</definedName>
    <definedName name="BP_pt2">#REF!</definedName>
    <definedName name="BPC_Inicio" localSheetId="6">#REF!</definedName>
    <definedName name="BPC_Inicio" localSheetId="7">#REF!</definedName>
    <definedName name="BPC_Inicio">#REF!</definedName>
    <definedName name="break" localSheetId="6">#REF!</definedName>
    <definedName name="break" localSheetId="7">#REF!</definedName>
    <definedName name="break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6">#REF!</definedName>
    <definedName name="bs" localSheetId="7">#REF!</definedName>
    <definedName name="bs">#REF!</definedName>
    <definedName name="BS_A" localSheetId="6">#REF!</definedName>
    <definedName name="BS_A" localSheetId="7">#REF!</definedName>
    <definedName name="BS_A">#REF!</definedName>
    <definedName name="BS_Accts_Pay_and_Accr_Liab">[16]BS!$K$49:$T$49</definedName>
    <definedName name="BS_Accts_Pay_and_Accr_Liab_01">[16]BS!$E$49</definedName>
    <definedName name="BS_Accts_Pay_and_Accr_Liab_LE02">[16]BS!$F$49</definedName>
    <definedName name="BS_Accts_Pay_and_Accr_Liab_Q03">[16]BS!$G$49:$J$49</definedName>
    <definedName name="BS_Accts_Rec">[16]BS!$K$43:$T$43</definedName>
    <definedName name="BS_Accts_Rec_01">[16]BS!$E$43</definedName>
    <definedName name="BS_Accts_Rec_LE02">[16]BS!$F$43</definedName>
    <definedName name="BS_Accts_Rec_Q03">[16]BS!$G$43:$J$43</definedName>
    <definedName name="BS_Cap_Contr_MI">[16]BS!$K$74:$T$74</definedName>
    <definedName name="BS_Cap_Contr_MI_01">[16]BS!$E$74</definedName>
    <definedName name="BS_Cap_Contr_MI_LE02">[16]BS!$F$74</definedName>
    <definedName name="BS_Cap_Contr_MI_Q03">[16]BS!$G$74:$J$74</definedName>
    <definedName name="BS_Cap_Exp">[16]BS!$K$16:$T$16</definedName>
    <definedName name="BS_Cap_Exp_01">[16]BS!$E$16</definedName>
    <definedName name="BS_Cap_Exp_LE02">[16]BS!$F$16</definedName>
    <definedName name="BS_Cap_Exp_Q03">[16]BS!$G$16:$J$16</definedName>
    <definedName name="BS_Cash_Depos_Sec">[16]BS!$K$44:$T$44</definedName>
    <definedName name="BS_Cash_Depos_Sec_01">[16]BS!$E$44</definedName>
    <definedName name="BS_Cash_Depos_Sec_LE02">[16]BS!$F$44</definedName>
    <definedName name="BS_Cash_Depos_Sec_Q03">[16]BS!$G$44:$J$44</definedName>
    <definedName name="BS_Curr_Assets">[16]BS!$K$41:$T$41</definedName>
    <definedName name="BS_Curr_Assets_01">[16]BS!$E$41</definedName>
    <definedName name="BS_Curr_Assets_LE02">[16]BS!$F$41</definedName>
    <definedName name="BS_Curr_Assets_Q03">[16]BS!$G$41:$J$41</definedName>
    <definedName name="BS_Curr_Liab">[16]BS!$K$48:$T$48</definedName>
    <definedName name="BS_Curr_Liab_01">[16]BS!$E$48</definedName>
    <definedName name="BS_Curr_Liab_LE02">[16]BS!$F$48</definedName>
    <definedName name="BS_Curr_Liab_Q03">[16]BS!$G$48:$J$48</definedName>
    <definedName name="BS_Debt">[16]BS!$K$77:$T$77</definedName>
    <definedName name="BS_Debt_01">[16]BS!$E$77</definedName>
    <definedName name="BS_Debt_LE02">[16]BS!$F$77</definedName>
    <definedName name="BS_Debt_Q03">[16]BS!$G$77:$J$77</definedName>
    <definedName name="BS_Def_Tax">[16]BS!$K$57:$T$57</definedName>
    <definedName name="BS_Def_Tax_01">[16]BS!$E$57</definedName>
    <definedName name="BS_Def_Tax_LE02">[16]BS!$F$57</definedName>
    <definedName name="BS_Def_Tax_Q03">[16]BS!$G$57:$J$57</definedName>
    <definedName name="BS_Depr_Additions">[16]BS!$K$19:$T$19</definedName>
    <definedName name="BS_Depr_Additions_01">[16]BS!$E$19</definedName>
    <definedName name="BS_Depr_Additions_LE02">[16]BS!$F$19</definedName>
    <definedName name="BS_Depr_Additions_Q03" localSheetId="6">#REF!</definedName>
    <definedName name="BS_Depr_Additions_Q03" localSheetId="7">#REF!</definedName>
    <definedName name="BS_Depr_Additions_Q03">#REF!</definedName>
    <definedName name="BS_Depr_Sales_IG_Transf" localSheetId="6">#REF!</definedName>
    <definedName name="BS_Depr_Sales_IG_Transf" localSheetId="7">#REF!</definedName>
    <definedName name="BS_Depr_Sales_IG_Transf">#REF!</definedName>
    <definedName name="BS_Depr_Sales_IG_Transf_01" localSheetId="6">#REF!</definedName>
    <definedName name="BS_Depr_Sales_IG_Transf_01" localSheetId="7">#REF!</definedName>
    <definedName name="BS_Depr_Sales_IG_Transf_01">#REF!</definedName>
    <definedName name="BS_Depr_Sales_IG_Transf_LE02" localSheetId="6">#REF!</definedName>
    <definedName name="BS_Depr_Sales_IG_Transf_LE02" localSheetId="7">#REF!</definedName>
    <definedName name="BS_Depr_Sales_IG_Transf_LE02">#REF!</definedName>
    <definedName name="BS_Depr_Sales_IG_Transf_Q03" localSheetId="6">#REF!</definedName>
    <definedName name="BS_Depr_Sales_IG_Transf_Q03" localSheetId="7">#REF!</definedName>
    <definedName name="BS_Depr_Sales_IG_Transf_Q03">#REF!</definedName>
    <definedName name="BS_Div_Paid_Min_Int" localSheetId="6">#REF!</definedName>
    <definedName name="BS_Div_Paid_Min_Int" localSheetId="7">#REF!</definedName>
    <definedName name="BS_Div_Paid_Min_Int">#REF!</definedName>
    <definedName name="BS_Div_Paid_Min_Int_01" localSheetId="6">#REF!</definedName>
    <definedName name="BS_Div_Paid_Min_Int_01" localSheetId="7">#REF!</definedName>
    <definedName name="BS_Div_Paid_Min_Int_01">#REF!</definedName>
    <definedName name="BS_Div_Paid_Min_Int_LE02" localSheetId="6">#REF!</definedName>
    <definedName name="BS_Div_Paid_Min_Int_LE02" localSheetId="7">#REF!</definedName>
    <definedName name="BS_Div_Paid_Min_Int_LE02">#REF!</definedName>
    <definedName name="BS_Div_Paid_Min_Int_Q03" localSheetId="6">#REF!</definedName>
    <definedName name="BS_Div_Paid_Min_Int_Q03" localSheetId="7">#REF!</definedName>
    <definedName name="BS_Div_Paid_Min_Int_Q03">#REF!</definedName>
    <definedName name="BS_Div_Paid_Or_Rec" localSheetId="6">#REF!</definedName>
    <definedName name="BS_Div_Paid_Or_Rec" localSheetId="7">#REF!</definedName>
    <definedName name="BS_Div_Paid_Or_Rec">#REF!</definedName>
    <definedName name="BS_Div_Paid_Or_Rec_01" localSheetId="6">#REF!</definedName>
    <definedName name="BS_Div_Paid_Or_Rec_01" localSheetId="7">#REF!</definedName>
    <definedName name="BS_Div_Paid_Or_Rec_01">#REF!</definedName>
    <definedName name="BS_Div_Paid_Or_Rec_LE02" localSheetId="6">#REF!</definedName>
    <definedName name="BS_Div_Paid_Or_Rec_LE02" localSheetId="7">#REF!</definedName>
    <definedName name="BS_Div_Paid_Or_Rec_LE02">#REF!</definedName>
    <definedName name="BS_Div_Paid_Or_Rec_Q03" localSheetId="6">#REF!</definedName>
    <definedName name="BS_Div_Paid_Or_Rec_Q03" localSheetId="7">#REF!</definedName>
    <definedName name="BS_Div_Paid_Or_Rec_Q03">#REF!</definedName>
    <definedName name="BS_Equity" localSheetId="6">#REF!</definedName>
    <definedName name="BS_Equity" localSheetId="7">#REF!</definedName>
    <definedName name="BS_Equity">#REF!</definedName>
    <definedName name="BS_Equity_01" localSheetId="6">#REF!</definedName>
    <definedName name="BS_Equity_01" localSheetId="7">#REF!</definedName>
    <definedName name="BS_Equity_01">#REF!</definedName>
    <definedName name="BS_Equity_LE02" localSheetId="6">#REF!</definedName>
    <definedName name="BS_Equity_LE02" localSheetId="7">#REF!</definedName>
    <definedName name="BS_Equity_LE02">#REF!</definedName>
    <definedName name="BS_Equity_Q03" localSheetId="6">#REF!</definedName>
    <definedName name="BS_Equity_Q03" localSheetId="7">#REF!</definedName>
    <definedName name="BS_Equity_Q03">#REF!</definedName>
    <definedName name="BS_Fixed_Assets" localSheetId="6">#REF!</definedName>
    <definedName name="BS_Fixed_Assets" localSheetId="7">#REF!</definedName>
    <definedName name="BS_Fixed_Assets">#REF!</definedName>
    <definedName name="BS_Fixed_Assets_01" localSheetId="6">#REF!</definedName>
    <definedName name="BS_Fixed_Assets_01" localSheetId="7">#REF!</definedName>
    <definedName name="BS_Fixed_Assets_01">#REF!</definedName>
    <definedName name="BS_Fixed_Assets_LE02" localSheetId="6">#REF!</definedName>
    <definedName name="BS_Fixed_Assets_LE02" localSheetId="7">#REF!</definedName>
    <definedName name="BS_Fixed_Assets_LE02">#REF!</definedName>
    <definedName name="BS_Fixed_Assets_Q03" localSheetId="6">#REF!</definedName>
    <definedName name="BS_Fixed_Assets_Q03" localSheetId="7">#REF!</definedName>
    <definedName name="BS_Fixed_Assets_Q03">#REF!</definedName>
    <definedName name="BS_Gp_Min_Int" localSheetId="6">#REF!</definedName>
    <definedName name="BS_Gp_Min_Int" localSheetId="7">#REF!</definedName>
    <definedName name="BS_Gp_Min_Int">#REF!</definedName>
    <definedName name="BS_Gp_Min_Int_01" localSheetId="6">#REF!</definedName>
    <definedName name="BS_Gp_Min_Int_01" localSheetId="7">#REF!</definedName>
    <definedName name="BS_Gp_Min_Int_01">#REF!</definedName>
    <definedName name="BS_Gp_Min_Int_LE02" localSheetId="6">#REF!</definedName>
    <definedName name="BS_Gp_Min_Int_LE02" localSheetId="7">#REF!</definedName>
    <definedName name="BS_Gp_Min_Int_LE02">#REF!</definedName>
    <definedName name="BS_Gp_Min_Int_Q03" localSheetId="6">#REF!</definedName>
    <definedName name="BS_Gp_Min_Int_Q03" localSheetId="7">#REF!</definedName>
    <definedName name="BS_Gp_Min_Int_Q03">#REF!</definedName>
    <definedName name="BS_IG_Cap_Net" localSheetId="6">#REF!</definedName>
    <definedName name="BS_IG_Cap_Net" localSheetId="7">#REF!</definedName>
    <definedName name="BS_IG_Cap_Net">#REF!</definedName>
    <definedName name="BS_IG_Cap_Net_01" localSheetId="6">#REF!</definedName>
    <definedName name="BS_IG_Cap_Net_01" localSheetId="7">#REF!</definedName>
    <definedName name="BS_IG_Cap_Net_01">#REF!</definedName>
    <definedName name="BS_IG_Cap_Net_LE02" localSheetId="6">#REF!</definedName>
    <definedName name="BS_IG_Cap_Net_LE02" localSheetId="7">#REF!</definedName>
    <definedName name="BS_IG_Cap_Net_LE02">#REF!</definedName>
    <definedName name="BS_IG_Cap_Net_Q03" localSheetId="6">#REF!</definedName>
    <definedName name="BS_IG_Cap_Net_Q03" localSheetId="7">#REF!</definedName>
    <definedName name="BS_IG_Cap_Net_Q03">#REF!</definedName>
    <definedName name="BS_Intang_Ass_Capex" localSheetId="6">#REF!</definedName>
    <definedName name="BS_Intang_Ass_Capex" localSheetId="7">#REF!</definedName>
    <definedName name="BS_Intang_Ass_Capex">#REF!</definedName>
    <definedName name="BS_Intang_Ass_Capex_01" localSheetId="6">#REF!</definedName>
    <definedName name="BS_Intang_Ass_Capex_01" localSheetId="7">#REF!</definedName>
    <definedName name="BS_Intang_Ass_Capex_01">#REF!</definedName>
    <definedName name="BS_Intang_Ass_Capex_LE02" localSheetId="6">#REF!</definedName>
    <definedName name="BS_Intang_Ass_Capex_LE02" localSheetId="7">#REF!</definedName>
    <definedName name="BS_Intang_Ass_Capex_LE02">#REF!</definedName>
    <definedName name="BS_Intang_Ass_Capex_Q03" localSheetId="6">#REF!</definedName>
    <definedName name="BS_Intang_Ass_Capex_Q03" localSheetId="7">#REF!</definedName>
    <definedName name="BS_Intang_Ass_Capex_Q03">#REF!</definedName>
    <definedName name="BS_Intang_Ass_Clos_Bal" localSheetId="6">#REF!</definedName>
    <definedName name="BS_Intang_Ass_Clos_Bal" localSheetId="7">#REF!</definedName>
    <definedName name="BS_Intang_Ass_Clos_Bal">#REF!</definedName>
    <definedName name="BS_Intang_Ass_Clos_Bal_01" localSheetId="6">#REF!</definedName>
    <definedName name="BS_Intang_Ass_Clos_Bal_01" localSheetId="7">#REF!</definedName>
    <definedName name="BS_Intang_Ass_Clos_Bal_01">#REF!</definedName>
    <definedName name="BS_Intang_Ass_Clos_Bal_LE02" localSheetId="6">#REF!</definedName>
    <definedName name="BS_Intang_Ass_Clos_Bal_LE02" localSheetId="7">#REF!</definedName>
    <definedName name="BS_Intang_Ass_Clos_Bal_LE02">#REF!</definedName>
    <definedName name="BS_Intang_Ass_Clos_Bal_Q03" localSheetId="6">#REF!</definedName>
    <definedName name="BS_Intang_Ass_Clos_Bal_Q03" localSheetId="7">#REF!</definedName>
    <definedName name="BS_Intang_Ass_Clos_Bal_Q03">#REF!</definedName>
    <definedName name="BS_Intang_Ass_Depr_Adds" localSheetId="6">#REF!</definedName>
    <definedName name="BS_Intang_Ass_Depr_Adds" localSheetId="7">#REF!</definedName>
    <definedName name="BS_Intang_Ass_Depr_Adds">#REF!</definedName>
    <definedName name="BS_Intang_Ass_Depr_Adds_01" localSheetId="6">#REF!</definedName>
    <definedName name="BS_Intang_Ass_Depr_Adds_01" localSheetId="7">#REF!</definedName>
    <definedName name="BS_Intang_Ass_Depr_Adds_01">#REF!</definedName>
    <definedName name="BS_Intang_Ass_Depr_Adds_LE02" localSheetId="6">#REF!</definedName>
    <definedName name="BS_Intang_Ass_Depr_Adds_LE02" localSheetId="7">#REF!</definedName>
    <definedName name="BS_Intang_Ass_Depr_Adds_LE02">#REF!</definedName>
    <definedName name="BS_Intang_Ass_Depr_Adds_Q03" localSheetId="6">#REF!</definedName>
    <definedName name="BS_Intang_Ass_Depr_Adds_Q03" localSheetId="7">#REF!</definedName>
    <definedName name="BS_Intang_Ass_Depr_Adds_Q03">#REF!</definedName>
    <definedName name="BS_Intang_Ass_Depr_Clos_Bal" localSheetId="6">#REF!</definedName>
    <definedName name="BS_Intang_Ass_Depr_Clos_Bal" localSheetId="7">#REF!</definedName>
    <definedName name="BS_Intang_Ass_Depr_Clos_Bal">#REF!</definedName>
    <definedName name="BS_Intang_Ass_Depr_Clos_Bal_01" localSheetId="6">#REF!</definedName>
    <definedName name="BS_Intang_Ass_Depr_Clos_Bal_01" localSheetId="7">#REF!</definedName>
    <definedName name="BS_Intang_Ass_Depr_Clos_Bal_01">#REF!</definedName>
    <definedName name="BS_Intang_Ass_Depr_Clos_Bal_LE02" localSheetId="6">#REF!</definedName>
    <definedName name="BS_Intang_Ass_Depr_Clos_Bal_LE02" localSheetId="7">#REF!</definedName>
    <definedName name="BS_Intang_Ass_Depr_Clos_Bal_LE02">#REF!</definedName>
    <definedName name="BS_Intang_Ass_Depr_Clos_Bal_Q03" localSheetId="6">#REF!</definedName>
    <definedName name="BS_Intang_Ass_Depr_Clos_Bal_Q03" localSheetId="7">#REF!</definedName>
    <definedName name="BS_Intang_Ass_Depr_Clos_Bal_Q03">#REF!</definedName>
    <definedName name="BS_Intang_Ass_Depr_Open_Bal" localSheetId="6">#REF!</definedName>
    <definedName name="BS_Intang_Ass_Depr_Open_Bal" localSheetId="7">#REF!</definedName>
    <definedName name="BS_Intang_Ass_Depr_Open_Bal">#REF!</definedName>
    <definedName name="BS_Intang_Ass_Depr_Open_Bal_01" localSheetId="6">#REF!</definedName>
    <definedName name="BS_Intang_Ass_Depr_Open_Bal_01" localSheetId="7">#REF!</definedName>
    <definedName name="BS_Intang_Ass_Depr_Open_Bal_01">#REF!</definedName>
    <definedName name="BS_Intang_Ass_Depr_Open_Bal_LE02" localSheetId="6">#REF!</definedName>
    <definedName name="BS_Intang_Ass_Depr_Open_Bal_LE02" localSheetId="7">#REF!</definedName>
    <definedName name="BS_Intang_Ass_Depr_Open_Bal_LE02">#REF!</definedName>
    <definedName name="BS_Intang_Ass_Depr_Open_Bal_Q03" localSheetId="6">#REF!</definedName>
    <definedName name="BS_Intang_Ass_Depr_Open_Bal_Q03" localSheetId="7">#REF!</definedName>
    <definedName name="BS_Intang_Ass_Depr_Open_Bal_Q03">#REF!</definedName>
    <definedName name="BS_Intang_Ass_Depr_Sales" localSheetId="6">#REF!</definedName>
    <definedName name="BS_Intang_Ass_Depr_Sales" localSheetId="7">#REF!</definedName>
    <definedName name="BS_Intang_Ass_Depr_Sales">#REF!</definedName>
    <definedName name="BS_Intang_Ass_Depr_Sales_01" localSheetId="6">#REF!</definedName>
    <definedName name="BS_Intang_Ass_Depr_Sales_01" localSheetId="7">#REF!</definedName>
    <definedName name="BS_Intang_Ass_Depr_Sales_01">#REF!</definedName>
    <definedName name="BS_Intang_Ass_Depr_Sales_LE02" localSheetId="6">#REF!</definedName>
    <definedName name="BS_Intang_Ass_Depr_Sales_LE02" localSheetId="7">#REF!</definedName>
    <definedName name="BS_Intang_Ass_Depr_Sales_LE02">#REF!</definedName>
    <definedName name="BS_Intang_Ass_Depr_Sales_Q03" localSheetId="6">#REF!</definedName>
    <definedName name="BS_Intang_Ass_Depr_Sales_Q03" localSheetId="7">#REF!</definedName>
    <definedName name="BS_Intang_Ass_Depr_Sales_Q03">#REF!</definedName>
    <definedName name="BS_Intang_Ass_Open_Bal" localSheetId="6">#REF!</definedName>
    <definedName name="BS_Intang_Ass_Open_Bal" localSheetId="7">#REF!</definedName>
    <definedName name="BS_Intang_Ass_Open_Bal">#REF!</definedName>
    <definedName name="BS_Intang_Ass_Open_Bal_01" localSheetId="6">#REF!</definedName>
    <definedName name="BS_Intang_Ass_Open_Bal_01" localSheetId="7">#REF!</definedName>
    <definedName name="BS_Intang_Ass_Open_Bal_01">#REF!</definedName>
    <definedName name="BS_Intang_Ass_Open_Bal_LE02" localSheetId="6">#REF!</definedName>
    <definedName name="BS_Intang_Ass_Open_Bal_LE02" localSheetId="7">#REF!</definedName>
    <definedName name="BS_Intang_Ass_Open_Bal_LE02">#REF!</definedName>
    <definedName name="BS_Intang_Ass_Open_Bal_Q03" localSheetId="6">#REF!</definedName>
    <definedName name="BS_Intang_Ass_Open_Bal_Q03" localSheetId="7">#REF!</definedName>
    <definedName name="BS_Intang_Ass_Open_Bal_Q03">#REF!</definedName>
    <definedName name="BS_Intang_Ass_Sales" localSheetId="6">#REF!</definedName>
    <definedName name="BS_Intang_Ass_Sales" localSheetId="7">#REF!</definedName>
    <definedName name="BS_Intang_Ass_Sales">#REF!</definedName>
    <definedName name="BS_Intang_Ass_Sales_01" localSheetId="6">#REF!</definedName>
    <definedName name="BS_Intang_Ass_Sales_01" localSheetId="7">#REF!</definedName>
    <definedName name="BS_Intang_Ass_Sales_01">#REF!</definedName>
    <definedName name="BS_Intang_Ass_Sales_LE02" localSheetId="6">#REF!</definedName>
    <definedName name="BS_Intang_Ass_Sales_LE02" localSheetId="7">#REF!</definedName>
    <definedName name="BS_Intang_Ass_Sales_LE02">#REF!</definedName>
    <definedName name="BS_Intang_Ass_Sales_Q03" localSheetId="6">#REF!</definedName>
    <definedName name="BS_Intang_Ass_Sales_Q03" localSheetId="7">#REF!</definedName>
    <definedName name="BS_Intang_Ass_Sales_Q03">#REF!</definedName>
    <definedName name="BS_Intang_Assets" localSheetId="6">#REF!</definedName>
    <definedName name="BS_Intang_Assets" localSheetId="7">#REF!</definedName>
    <definedName name="BS_Intang_Assets">#REF!</definedName>
    <definedName name="BS_Intang_Assets_01" localSheetId="6">#REF!</definedName>
    <definedName name="BS_Intang_Assets_01" localSheetId="7">#REF!</definedName>
    <definedName name="BS_Intang_Assets_01">#REF!</definedName>
    <definedName name="BS_Intang_Assets_LE02" localSheetId="6">#REF!</definedName>
    <definedName name="BS_Intang_Assets_LE02" localSheetId="7">#REF!</definedName>
    <definedName name="BS_Intang_Assets_LE02">#REF!</definedName>
    <definedName name="BS_Intang_Assets_Q03" localSheetId="6">#REF!</definedName>
    <definedName name="BS_Intang_Assets_Q03" localSheetId="7">#REF!</definedName>
    <definedName name="BS_Intang_Assets_Q03">#REF!</definedName>
    <definedName name="BS_Inv_Assoc_Co_Div" localSheetId="6">#REF!</definedName>
    <definedName name="BS_Inv_Assoc_Co_Div" localSheetId="7">#REF!</definedName>
    <definedName name="BS_Inv_Assoc_Co_Div">#REF!</definedName>
    <definedName name="BS_Inv_Assoc_Co_Div_01" localSheetId="6">#REF!</definedName>
    <definedName name="BS_Inv_Assoc_Co_Div_01" localSheetId="7">#REF!</definedName>
    <definedName name="BS_Inv_Assoc_Co_Div_01">#REF!</definedName>
    <definedName name="BS_Inv_Assoc_Co_Div_LE02" localSheetId="6">#REF!</definedName>
    <definedName name="BS_Inv_Assoc_Co_Div_LE02" localSheetId="7">#REF!</definedName>
    <definedName name="BS_Inv_Assoc_Co_Div_LE02">#REF!</definedName>
    <definedName name="BS_Inv_Assoc_Co_Div_Q03" localSheetId="6">#REF!</definedName>
    <definedName name="BS_Inv_Assoc_Co_Div_Q03" localSheetId="7">#REF!</definedName>
    <definedName name="BS_Inv_Assoc_Co_Div_Q03">#REF!</definedName>
    <definedName name="BS_Inv_Assoc_Co_Earn" localSheetId="6">#REF!</definedName>
    <definedName name="BS_Inv_Assoc_Co_Earn" localSheetId="7">#REF!</definedName>
    <definedName name="BS_Inv_Assoc_Co_Earn">#REF!</definedName>
    <definedName name="BS_Inv_Assoc_Co_Earn_01" localSheetId="6">#REF!</definedName>
    <definedName name="BS_Inv_Assoc_Co_Earn_01" localSheetId="7">#REF!</definedName>
    <definedName name="BS_Inv_Assoc_Co_Earn_01">#REF!</definedName>
    <definedName name="BS_Inv_Assoc_Co_Earn_LE02" localSheetId="6">#REF!</definedName>
    <definedName name="BS_Inv_Assoc_Co_Earn_LE02" localSheetId="7">#REF!</definedName>
    <definedName name="BS_Inv_Assoc_Co_Earn_LE02">#REF!</definedName>
    <definedName name="BS_Inv_Assoc_Co_Earn_Q03" localSheetId="6">#REF!</definedName>
    <definedName name="BS_Inv_Assoc_Co_Earn_Q03" localSheetId="7">#REF!</definedName>
    <definedName name="BS_Inv_Assoc_Co_Earn_Q03">#REF!</definedName>
    <definedName name="BS_Inv_Assoc_Co_Eq" localSheetId="6">#REF!</definedName>
    <definedName name="BS_Inv_Assoc_Co_Eq" localSheetId="7">#REF!</definedName>
    <definedName name="BS_Inv_Assoc_Co_Eq">#REF!</definedName>
    <definedName name="BS_Inv_Assoc_Co_Eq_01" localSheetId="6">#REF!</definedName>
    <definedName name="BS_Inv_Assoc_Co_Eq_01" localSheetId="7">#REF!</definedName>
    <definedName name="BS_Inv_Assoc_Co_Eq_01">#REF!</definedName>
    <definedName name="BS_Inv_Assoc_Co_Eq_LE02" localSheetId="6">#REF!</definedName>
    <definedName name="BS_Inv_Assoc_Co_Eq_LE02" localSheetId="7">#REF!</definedName>
    <definedName name="BS_Inv_Assoc_Co_Eq_LE02">#REF!</definedName>
    <definedName name="BS_Inv_Assoc_Co_Eq_Q03" localSheetId="6">#REF!</definedName>
    <definedName name="BS_Inv_Assoc_Co_Eq_Q03" localSheetId="7">#REF!</definedName>
    <definedName name="BS_Inv_Assoc_Co_Eq_Q03">#REF!</definedName>
    <definedName name="BS_Inv_Oth" localSheetId="6">#REF!</definedName>
    <definedName name="BS_Inv_Oth" localSheetId="7">#REF!</definedName>
    <definedName name="BS_Inv_Oth">#REF!</definedName>
    <definedName name="BS_Inv_Oth_01" localSheetId="6">#REF!</definedName>
    <definedName name="BS_Inv_Oth_01" localSheetId="7">#REF!</definedName>
    <definedName name="BS_Inv_Oth_01">#REF!</definedName>
    <definedName name="BS_Inv_Oth_LE02" localSheetId="6">#REF!</definedName>
    <definedName name="BS_Inv_Oth_LE02" localSheetId="7">#REF!</definedName>
    <definedName name="BS_Inv_Oth_LE02">#REF!</definedName>
    <definedName name="BS_Inv_Oth_Q03" localSheetId="6">#REF!</definedName>
    <definedName name="BS_Inv_Oth_Q03" localSheetId="7">#REF!</definedName>
    <definedName name="BS_Inv_Oth_Q03">#REF!</definedName>
    <definedName name="BS_Inventories" localSheetId="6">#REF!</definedName>
    <definedName name="BS_Inventories" localSheetId="7">#REF!</definedName>
    <definedName name="BS_Inventories">#REF!</definedName>
    <definedName name="BS_Inventories_01" localSheetId="6">#REF!</definedName>
    <definedName name="BS_Inventories_01" localSheetId="7">#REF!</definedName>
    <definedName name="BS_Inventories_01">#REF!</definedName>
    <definedName name="BS_Inventories_LE02" localSheetId="6">#REF!</definedName>
    <definedName name="BS_Inventories_LE02" localSheetId="7">#REF!</definedName>
    <definedName name="BS_Inventories_LE02">#REF!</definedName>
    <definedName name="BS_Inventories_Q03" localSheetId="6">#REF!</definedName>
    <definedName name="BS_Inventories_Q03" localSheetId="7">#REF!</definedName>
    <definedName name="BS_Inventories_Q03">#REF!</definedName>
    <definedName name="BS_Invest_Assoc_Co" localSheetId="6">#REF!</definedName>
    <definedName name="BS_Invest_Assoc_Co" localSheetId="7">#REF!</definedName>
    <definedName name="BS_Invest_Assoc_Co">#REF!</definedName>
    <definedName name="BS_Invest_Assoc_Co_01" localSheetId="6">#REF!</definedName>
    <definedName name="BS_Invest_Assoc_Co_01" localSheetId="7">#REF!</definedName>
    <definedName name="BS_Invest_Assoc_Co_01">#REF!</definedName>
    <definedName name="BS_Invest_Assoc_Co_LE02" localSheetId="6">#REF!</definedName>
    <definedName name="BS_Invest_Assoc_Co_LE02" localSheetId="7">#REF!</definedName>
    <definedName name="BS_Invest_Assoc_Co_LE02">#REF!</definedName>
    <definedName name="BS_Invest_Assoc_Co_OB" localSheetId="6">#REF!</definedName>
    <definedName name="BS_Invest_Assoc_Co_OB" localSheetId="7">#REF!</definedName>
    <definedName name="BS_Invest_Assoc_Co_OB">#REF!</definedName>
    <definedName name="BS_Invest_Assoc_Co_OB_01" localSheetId="6">#REF!</definedName>
    <definedName name="BS_Invest_Assoc_Co_OB_01" localSheetId="7">#REF!</definedName>
    <definedName name="BS_Invest_Assoc_Co_OB_01">#REF!</definedName>
    <definedName name="BS_Invest_Assoc_Co_OB_LE02" localSheetId="6">#REF!</definedName>
    <definedName name="BS_Invest_Assoc_Co_OB_LE02" localSheetId="7">#REF!</definedName>
    <definedName name="BS_Invest_Assoc_Co_OB_LE02">#REF!</definedName>
    <definedName name="BS_Invest_Assoc_Co_OB_Q03" localSheetId="6">#REF!</definedName>
    <definedName name="BS_Invest_Assoc_Co_OB_Q03" localSheetId="7">#REF!</definedName>
    <definedName name="BS_Invest_Assoc_Co_OB_Q03">#REF!</definedName>
    <definedName name="BS_Invest_Assoc_Co_Q03" localSheetId="6">#REF!</definedName>
    <definedName name="BS_Invest_Assoc_Co_Q03" localSheetId="7">#REF!</definedName>
    <definedName name="BS_Invest_Assoc_Co_Q03">#REF!</definedName>
    <definedName name="BS_Investments" localSheetId="6">#REF!</definedName>
    <definedName name="BS_Investments" localSheetId="7">#REF!</definedName>
    <definedName name="BS_Investments">#REF!</definedName>
    <definedName name="BS_Investments_01" localSheetId="6">#REF!</definedName>
    <definedName name="BS_Investments_01" localSheetId="7">#REF!</definedName>
    <definedName name="BS_Investments_01">#REF!</definedName>
    <definedName name="BS_Investments_LE02" localSheetId="6">#REF!</definedName>
    <definedName name="BS_Investments_LE02" localSheetId="7">#REF!</definedName>
    <definedName name="BS_Investments_LE02">#REF!</definedName>
    <definedName name="BS_Investments_Q03" localSheetId="6">#REF!</definedName>
    <definedName name="BS_Investments_Q03" localSheetId="7">#REF!</definedName>
    <definedName name="BS_Investments_Q03">#REF!</definedName>
    <definedName name="BS_Loans_Tp_Assoc_Co" localSheetId="6">#REF!</definedName>
    <definedName name="BS_Loans_Tp_Assoc_Co" localSheetId="7">#REF!</definedName>
    <definedName name="BS_Loans_Tp_Assoc_Co">#REF!</definedName>
    <definedName name="BS_Loans_Tp_Assoc_Co_01" localSheetId="6">#REF!</definedName>
    <definedName name="BS_Loans_Tp_Assoc_Co_01" localSheetId="7">#REF!</definedName>
    <definedName name="BS_Loans_Tp_Assoc_Co_01">#REF!</definedName>
    <definedName name="BS_Loans_Tp_Assoc_Co_LE02" localSheetId="6">#REF!</definedName>
    <definedName name="BS_Loans_Tp_Assoc_Co_LE02" localSheetId="7">#REF!</definedName>
    <definedName name="BS_Loans_Tp_Assoc_Co_LE02">#REF!</definedName>
    <definedName name="BS_Loans_Tp_Assoc_Co_Q03" localSheetId="6">#REF!</definedName>
    <definedName name="BS_Loans_Tp_Assoc_Co_Q03" localSheetId="7">#REF!</definedName>
    <definedName name="BS_Loans_Tp_Assoc_Co_Q03">#REF!</definedName>
    <definedName name="BS_LT_Debt" localSheetId="6">#REF!</definedName>
    <definedName name="BS_LT_Debt" localSheetId="7">#REF!</definedName>
    <definedName name="BS_LT_Debt">#REF!</definedName>
    <definedName name="BS_LT_Debt_01" localSheetId="6">#REF!</definedName>
    <definedName name="BS_LT_Debt_01" localSheetId="7">#REF!</definedName>
    <definedName name="BS_LT_Debt_01">#REF!</definedName>
    <definedName name="BS_LT_Debt_3rd_Party" localSheetId="6">#REF!</definedName>
    <definedName name="BS_LT_Debt_3rd_Party" localSheetId="7">#REF!</definedName>
    <definedName name="BS_LT_Debt_3rd_Party">#REF!</definedName>
    <definedName name="BS_LT_Debt_3rd_Party_01" localSheetId="6">#REF!</definedName>
    <definedName name="BS_LT_Debt_3rd_Party_01" localSheetId="7">#REF!</definedName>
    <definedName name="BS_LT_Debt_3rd_Party_01">#REF!</definedName>
    <definedName name="BS_LT_Debt_3rd_Party_LE02" localSheetId="6">#REF!</definedName>
    <definedName name="BS_LT_Debt_3rd_Party_LE02" localSheetId="7">#REF!</definedName>
    <definedName name="BS_LT_Debt_3rd_Party_LE02">#REF!</definedName>
    <definedName name="BS_LT_Debt_3rd_Party_Q03" localSheetId="6">#REF!</definedName>
    <definedName name="BS_LT_Debt_3rd_Party_Q03" localSheetId="7">#REF!</definedName>
    <definedName name="BS_LT_Debt_3rd_Party_Q03">#REF!</definedName>
    <definedName name="BS_LT_Debt_LE02" localSheetId="6">#REF!</definedName>
    <definedName name="BS_LT_Debt_LE02" localSheetId="7">#REF!</definedName>
    <definedName name="BS_LT_Debt_LE02">#REF!</definedName>
    <definedName name="BS_LT_Debt_Q03" localSheetId="6">#REF!</definedName>
    <definedName name="BS_LT_Debt_Q03" localSheetId="7">#REF!</definedName>
    <definedName name="BS_LT_Debt_Q03">#REF!</definedName>
    <definedName name="BS_LT_Dec_Rest_Costs" localSheetId="6">#REF!</definedName>
    <definedName name="BS_LT_Dec_Rest_Costs" localSheetId="7">#REF!</definedName>
    <definedName name="BS_LT_Dec_Rest_Costs">#REF!</definedName>
    <definedName name="BS_LT_Dec_Rest_Costs_01" localSheetId="6">#REF!</definedName>
    <definedName name="BS_LT_Dec_Rest_Costs_01" localSheetId="7">#REF!</definedName>
    <definedName name="BS_LT_Dec_Rest_Costs_01">#REF!</definedName>
    <definedName name="BS_LT_Dec_Rest_Costs_LE02" localSheetId="6">#REF!</definedName>
    <definedName name="BS_LT_Dec_Rest_Costs_LE02" localSheetId="7">#REF!</definedName>
    <definedName name="BS_LT_Dec_Rest_Costs_LE02">#REF!</definedName>
    <definedName name="BS_LT_Dec_Rest_Costs_Q03" localSheetId="6">#REF!</definedName>
    <definedName name="BS_LT_Dec_Rest_Costs_Q03" localSheetId="7">#REF!</definedName>
    <definedName name="BS_LT_Dec_Rest_Costs_Q03">#REF!</definedName>
    <definedName name="BS_MI_CCTD_CB" localSheetId="6">#REF!</definedName>
    <definedName name="BS_MI_CCTD_CB" localSheetId="7">#REF!</definedName>
    <definedName name="BS_MI_CCTD_CB">#REF!</definedName>
    <definedName name="BS_MI_CCTD_CB_01" localSheetId="6">#REF!</definedName>
    <definedName name="BS_MI_CCTD_CB_01" localSheetId="7">#REF!</definedName>
    <definedName name="BS_MI_CCTD_CB_01">#REF!</definedName>
    <definedName name="BS_MI_CCTD_CB_LE02" localSheetId="6">#REF!</definedName>
    <definedName name="BS_MI_CCTD_CB_LE02" localSheetId="7">#REF!</definedName>
    <definedName name="BS_MI_CCTD_CB_LE02">#REF!</definedName>
    <definedName name="BS_MI_CCTD_CB_Q03" localSheetId="6">#REF!</definedName>
    <definedName name="BS_MI_CCTD_CB_Q03" localSheetId="7">#REF!</definedName>
    <definedName name="BS_MI_CCTD_CB_Q03">#REF!</definedName>
    <definedName name="BS_Min_Int_Ret_Earn" localSheetId="6">#REF!</definedName>
    <definedName name="BS_Min_Int_Ret_Earn" localSheetId="7">#REF!</definedName>
    <definedName name="BS_Min_Int_Ret_Earn">#REF!</definedName>
    <definedName name="BS_Min_Int_Ret_Earn_01" localSheetId="6">#REF!</definedName>
    <definedName name="BS_Min_Int_Ret_Earn_01" localSheetId="7">#REF!</definedName>
    <definedName name="BS_Min_Int_Ret_Earn_01">#REF!</definedName>
    <definedName name="BS_Min_Int_Ret_Earn_LE02" localSheetId="6">#REF!</definedName>
    <definedName name="BS_Min_Int_Ret_Earn_LE02" localSheetId="7">#REF!</definedName>
    <definedName name="BS_Min_Int_Ret_Earn_LE02">#REF!</definedName>
    <definedName name="BS_Min_Int_Ret_Earn_Q03" localSheetId="6">#REF!</definedName>
    <definedName name="BS_Min_Int_Ret_Earn_Q03" localSheetId="7">#REF!</definedName>
    <definedName name="BS_Min_Int_Ret_Earn_Q03">#REF!</definedName>
    <definedName name="BS_Min_Int_Ret_Earnings" localSheetId="6">#REF!</definedName>
    <definedName name="BS_Min_Int_Ret_Earnings" localSheetId="7">#REF!</definedName>
    <definedName name="BS_Min_Int_Ret_Earnings">#REF!</definedName>
    <definedName name="BS_Min_Int_Ret_Earnings_01" localSheetId="6">#REF!</definedName>
    <definedName name="BS_Min_Int_Ret_Earnings_01" localSheetId="7">#REF!</definedName>
    <definedName name="BS_Min_Int_Ret_Earnings_01">#REF!</definedName>
    <definedName name="BS_Min_Int_Ret_Earnings_LE02" localSheetId="6">#REF!</definedName>
    <definedName name="BS_Min_Int_Ret_Earnings_LE02" localSheetId="7">#REF!</definedName>
    <definedName name="BS_Min_Int_Ret_Earnings_LE02">#REF!</definedName>
    <definedName name="BS_Min_Int_Ret_Earnings_Q03" localSheetId="6">#REF!</definedName>
    <definedName name="BS_Min_Int_Ret_Earnings_Q03" localSheetId="7">#REF!</definedName>
    <definedName name="BS_Min_Int_Ret_Earnings_Q03">#REF!</definedName>
    <definedName name="BS_Net_Income" localSheetId="6">#REF!</definedName>
    <definedName name="BS_Net_Income" localSheetId="7">#REF!</definedName>
    <definedName name="BS_Net_Income">#REF!</definedName>
    <definedName name="BS_Net_Income_01" localSheetId="6">#REF!</definedName>
    <definedName name="BS_Net_Income_01" localSheetId="7">#REF!</definedName>
    <definedName name="BS_Net_Income_01">#REF!</definedName>
    <definedName name="BS_Net_Income_LE02" localSheetId="6">#REF!</definedName>
    <definedName name="BS_Net_Income_LE02" localSheetId="7">#REF!</definedName>
    <definedName name="BS_Net_Income_LE02">#REF!</definedName>
    <definedName name="BS_Net_Income_Q03" localSheetId="6">#REF!</definedName>
    <definedName name="BS_Net_Income_Q03" localSheetId="7">#REF!</definedName>
    <definedName name="BS_Net_Income_Q03">#REF!</definedName>
    <definedName name="BS_Norm_Debt" localSheetId="6">#REF!</definedName>
    <definedName name="BS_Norm_Debt" localSheetId="7">#REF!</definedName>
    <definedName name="BS_Norm_Debt">#REF!</definedName>
    <definedName name="BS_Norm_Debt_01" localSheetId="6">#REF!</definedName>
    <definedName name="BS_Norm_Debt_01" localSheetId="7">#REF!</definedName>
    <definedName name="BS_Norm_Debt_01">#REF!</definedName>
    <definedName name="BS_Norm_Debt_LE02" localSheetId="6">#REF!</definedName>
    <definedName name="BS_Norm_Debt_LE02" localSheetId="7">#REF!</definedName>
    <definedName name="BS_Norm_Debt_LE02">#REF!</definedName>
    <definedName name="BS_Norm_Debt_Q03" localSheetId="6">#REF!</definedName>
    <definedName name="BS_Norm_Debt_Q03" localSheetId="7">#REF!</definedName>
    <definedName name="BS_Norm_Debt_Q03">#REF!</definedName>
    <definedName name="BS_Norm_Fin_Payable" localSheetId="6">#REF!</definedName>
    <definedName name="BS_Norm_Fin_Payable" localSheetId="7">#REF!</definedName>
    <definedName name="BS_Norm_Fin_Payable">#REF!</definedName>
    <definedName name="BS_Norm_Fin_Payable_01" localSheetId="6">#REF!</definedName>
    <definedName name="BS_Norm_Fin_Payable_01" localSheetId="7">#REF!</definedName>
    <definedName name="BS_Norm_Fin_Payable_01">#REF!</definedName>
    <definedName name="BS_Norm_Fin_Payable_LE02" localSheetId="6">#REF!</definedName>
    <definedName name="BS_Norm_Fin_Payable_LE02" localSheetId="7">#REF!</definedName>
    <definedName name="BS_Norm_Fin_Payable_LE02">#REF!</definedName>
    <definedName name="BS_Norm_Fin_Payable_Q03" localSheetId="6">#REF!</definedName>
    <definedName name="BS_Norm_Fin_Payable_Q03" localSheetId="7">#REF!</definedName>
    <definedName name="BS_Norm_Fin_Payable_Q03">#REF!</definedName>
    <definedName name="BS_Norm_Fin_Rec" localSheetId="6">#REF!</definedName>
    <definedName name="BS_Norm_Fin_Rec" localSheetId="7">#REF!</definedName>
    <definedName name="BS_Norm_Fin_Rec">#REF!</definedName>
    <definedName name="BS_Norm_Fin_Rec_01" localSheetId="6">#REF!</definedName>
    <definedName name="BS_Norm_Fin_Rec_01" localSheetId="7">#REF!</definedName>
    <definedName name="BS_Norm_Fin_Rec_01">#REF!</definedName>
    <definedName name="BS_Norm_Fin_Rec_LE02" localSheetId="6">#REF!</definedName>
    <definedName name="BS_Norm_Fin_Rec_LE02" localSheetId="7">#REF!</definedName>
    <definedName name="BS_Norm_Fin_Rec_LE02">#REF!</definedName>
    <definedName name="BS_Norm_Fin_Rec_Q03" localSheetId="6">#REF!</definedName>
    <definedName name="BS_Norm_Fin_Rec_Q03" localSheetId="7">#REF!</definedName>
    <definedName name="BS_Norm_Fin_Rec_Q03">#REF!</definedName>
    <definedName name="BS_Oth_Comp_Income" localSheetId="6">#REF!</definedName>
    <definedName name="BS_Oth_Comp_Income" localSheetId="7">#REF!</definedName>
    <definedName name="BS_Oth_Comp_Income">#REF!</definedName>
    <definedName name="BS_Oth_Comp_Income_01" localSheetId="6">#REF!</definedName>
    <definedName name="BS_Oth_Comp_Income_01" localSheetId="7">#REF!</definedName>
    <definedName name="BS_Oth_Comp_Income_01">#REF!</definedName>
    <definedName name="BS_Oth_Comp_Income_LE02" localSheetId="6">#REF!</definedName>
    <definedName name="BS_Oth_Comp_Income_LE02" localSheetId="7">#REF!</definedName>
    <definedName name="BS_Oth_Comp_Income_LE02">#REF!</definedName>
    <definedName name="BS_Oth_Comp_Income_Q03" localSheetId="6">#REF!</definedName>
    <definedName name="BS_Oth_Comp_Income_Q03" localSheetId="7">#REF!</definedName>
    <definedName name="BS_Oth_Comp_Income_Q03">#REF!</definedName>
    <definedName name="BS_Oth_LT_Assets" localSheetId="6">#REF!</definedName>
    <definedName name="BS_Oth_LT_Assets" localSheetId="7">#REF!</definedName>
    <definedName name="BS_Oth_LT_Assets">#REF!</definedName>
    <definedName name="BS_Oth_LT_Assets_01" localSheetId="6">#REF!</definedName>
    <definedName name="BS_Oth_LT_Assets_01" localSheetId="7">#REF!</definedName>
    <definedName name="BS_Oth_LT_Assets_01">#REF!</definedName>
    <definedName name="BS_Oth_LT_Assets_LE02" localSheetId="6">#REF!</definedName>
    <definedName name="BS_Oth_LT_Assets_LE02" localSheetId="7">#REF!</definedName>
    <definedName name="BS_Oth_LT_Assets_LE02">#REF!</definedName>
    <definedName name="BS_Oth_LT_Assets_Q03" localSheetId="6">#REF!</definedName>
    <definedName name="BS_Oth_LT_Assets_Q03" localSheetId="7">#REF!</definedName>
    <definedName name="BS_Oth_LT_Assets_Q03">#REF!</definedName>
    <definedName name="BS_Oth_LT_Liab" localSheetId="6">#REF!</definedName>
    <definedName name="BS_Oth_LT_Liab" localSheetId="7">#REF!</definedName>
    <definedName name="BS_Oth_LT_Liab">#REF!</definedName>
    <definedName name="BS_Oth_LT_Liab_01" localSheetId="6">#REF!</definedName>
    <definedName name="BS_Oth_LT_Liab_01" localSheetId="7">#REF!</definedName>
    <definedName name="BS_Oth_LT_Liab_01">#REF!</definedName>
    <definedName name="BS_Oth_LT_Liab_LE02" localSheetId="6">#REF!</definedName>
    <definedName name="BS_Oth_LT_Liab_LE02" localSheetId="7">#REF!</definedName>
    <definedName name="BS_Oth_LT_Liab_LE02">#REF!</definedName>
    <definedName name="BS_Oth_LT_Liab_Q03" localSheetId="6">#REF!</definedName>
    <definedName name="BS_Oth_LT_Liab_Q03" localSheetId="7">#REF!</definedName>
    <definedName name="BS_Oth_LT_Liab_Q03">#REF!</definedName>
    <definedName name="BS_Pensions" localSheetId="6">#REF!</definedName>
    <definedName name="BS_Pensions" localSheetId="7">#REF!</definedName>
    <definedName name="BS_Pensions">#REF!</definedName>
    <definedName name="BS_Pensions_01" localSheetId="6">#REF!</definedName>
    <definedName name="BS_Pensions_01" localSheetId="7">#REF!</definedName>
    <definedName name="BS_Pensions_01">#REF!</definedName>
    <definedName name="BS_Pensions_LE02" localSheetId="6">#REF!</definedName>
    <definedName name="BS_Pensions_LE02" localSheetId="7">#REF!</definedName>
    <definedName name="BS_Pensions_LE02">#REF!</definedName>
    <definedName name="BS_Pensions_Q03" localSheetId="6">#REF!</definedName>
    <definedName name="BS_Pensions_Q03" localSheetId="7">#REF!</definedName>
    <definedName name="BS_Pensions_Q03">#REF!</definedName>
    <definedName name="BS_PPE_Accum_Depr_CB" localSheetId="6">#REF!</definedName>
    <definedName name="BS_PPE_Accum_Depr_CB" localSheetId="7">#REF!</definedName>
    <definedName name="BS_PPE_Accum_Depr_CB">#REF!</definedName>
    <definedName name="BS_PPE_Accum_Depr_CB_01" localSheetId="6">#REF!</definedName>
    <definedName name="BS_PPE_Accum_Depr_CB_01" localSheetId="7">#REF!</definedName>
    <definedName name="BS_PPE_Accum_Depr_CB_01">#REF!</definedName>
    <definedName name="BS_PPE_Accum_Depr_CB_LE02" localSheetId="6">#REF!</definedName>
    <definedName name="BS_PPE_Accum_Depr_CB_LE02" localSheetId="7">#REF!</definedName>
    <definedName name="BS_PPE_Accum_Depr_CB_LE02">#REF!</definedName>
    <definedName name="BS_PPE_Accum_Depr_CB_Q03" localSheetId="6">#REF!</definedName>
    <definedName name="BS_PPE_Accum_Depr_CB_Q03" localSheetId="7">#REF!</definedName>
    <definedName name="BS_PPE_Accum_Depr_CB_Q03">#REF!</definedName>
    <definedName name="BS_PPE_Accum_Depr_OB" localSheetId="6">#REF!</definedName>
    <definedName name="BS_PPE_Accum_Depr_OB" localSheetId="7">#REF!</definedName>
    <definedName name="BS_PPE_Accum_Depr_OB">#REF!</definedName>
    <definedName name="BS_PPE_Accum_Depr_OB_01" localSheetId="6">#REF!</definedName>
    <definedName name="BS_PPE_Accum_Depr_OB_01" localSheetId="7">#REF!</definedName>
    <definedName name="BS_PPE_Accum_Depr_OB_01">#REF!</definedName>
    <definedName name="BS_PPE_Accum_Depr_OB_LE02" localSheetId="6">#REF!</definedName>
    <definedName name="BS_PPE_Accum_Depr_OB_LE02" localSheetId="7">#REF!</definedName>
    <definedName name="BS_PPE_Accum_Depr_OB_LE02">#REF!</definedName>
    <definedName name="BS_PPE_Accum_Depr_OB_Q03" localSheetId="6">#REF!</definedName>
    <definedName name="BS_PPE_Accum_Depr_OB_Q03" localSheetId="7">#REF!</definedName>
    <definedName name="BS_PPE_Accum_Depr_OB_Q03">#REF!</definedName>
    <definedName name="BS_PPE_Closing_Bal" localSheetId="6">#REF!</definedName>
    <definedName name="BS_PPE_Closing_Bal" localSheetId="7">#REF!</definedName>
    <definedName name="BS_PPE_Closing_Bal">#REF!</definedName>
    <definedName name="BS_PPE_Closing_Bal_01" localSheetId="6">#REF!</definedName>
    <definedName name="BS_PPE_Closing_Bal_01" localSheetId="7">#REF!</definedName>
    <definedName name="BS_PPE_Closing_Bal_01">#REF!</definedName>
    <definedName name="BS_PPE_Closing_Bal_LE02" localSheetId="6">#REF!</definedName>
    <definedName name="BS_PPE_Closing_Bal_LE02" localSheetId="7">#REF!</definedName>
    <definedName name="BS_PPE_Closing_Bal_LE02">#REF!</definedName>
    <definedName name="BS_PPE_Closing_Bal_Q03" localSheetId="6">#REF!</definedName>
    <definedName name="BS_PPE_Closing_Bal_Q03" localSheetId="7">#REF!</definedName>
    <definedName name="BS_PPE_Closing_Bal_Q03">#REF!</definedName>
    <definedName name="BS_PPE_Opening_Bal" localSheetId="6">#REF!</definedName>
    <definedName name="BS_PPE_Opening_Bal" localSheetId="7">#REF!</definedName>
    <definedName name="BS_PPE_Opening_Bal">#REF!</definedName>
    <definedName name="BS_PPE_Opening_Bal_01" localSheetId="6">#REF!</definedName>
    <definedName name="BS_PPE_Opening_Bal_01" localSheetId="7">#REF!</definedName>
    <definedName name="BS_PPE_Opening_Bal_01">#REF!</definedName>
    <definedName name="BS_PPE_Opening_Bal_LE02" localSheetId="6">#REF!</definedName>
    <definedName name="BS_PPE_Opening_Bal_LE02" localSheetId="7">#REF!</definedName>
    <definedName name="BS_PPE_Opening_Bal_LE02">#REF!</definedName>
    <definedName name="BS_PPE_Opening_Bal_Q03" localSheetId="6">#REF!</definedName>
    <definedName name="BS_PPE_Opening_Bal_Q03" localSheetId="7">#REF!</definedName>
    <definedName name="BS_PPE_Opening_Bal_Q03">#REF!</definedName>
    <definedName name="BS_Provisions" localSheetId="6">#REF!</definedName>
    <definedName name="BS_Provisions" localSheetId="7">#REF!</definedName>
    <definedName name="BS_Provisions">#REF!</definedName>
    <definedName name="BS_Provisions_01" localSheetId="6">#REF!</definedName>
    <definedName name="BS_Provisions_01" localSheetId="7">#REF!</definedName>
    <definedName name="BS_Provisions_01">#REF!</definedName>
    <definedName name="BS_Provisions_LE02" localSheetId="6">#REF!</definedName>
    <definedName name="BS_Provisions_LE02" localSheetId="7">#REF!</definedName>
    <definedName name="BS_Provisions_LE02">#REF!</definedName>
    <definedName name="BS_Provisions_Q03" localSheetId="6">#REF!</definedName>
    <definedName name="BS_Provisions_Q03" localSheetId="7">#REF!</definedName>
    <definedName name="BS_Provisions_Q03">#REF!</definedName>
    <definedName name="BS_Quasi_Eq_Debt" localSheetId="6">#REF!</definedName>
    <definedName name="BS_Quasi_Eq_Debt" localSheetId="7">#REF!</definedName>
    <definedName name="BS_Quasi_Eq_Debt">#REF!</definedName>
    <definedName name="BS_Quasi_Eq_Debt_01" localSheetId="6">#REF!</definedName>
    <definedName name="BS_Quasi_Eq_Debt_01" localSheetId="7">#REF!</definedName>
    <definedName name="BS_Quasi_Eq_Debt_01">#REF!</definedName>
    <definedName name="BS_Quasi_Eq_Debt_LE02" localSheetId="6">#REF!</definedName>
    <definedName name="BS_Quasi_Eq_Debt_LE02" localSheetId="7">#REF!</definedName>
    <definedName name="BS_Quasi_Eq_Debt_LE02">#REF!</definedName>
    <definedName name="BS_Quasi_Eq_Debt_Q03" localSheetId="6">#REF!</definedName>
    <definedName name="BS_Quasi_Eq_Debt_Q03" localSheetId="7">#REF!</definedName>
    <definedName name="BS_Quasi_Eq_Debt_Q03">#REF!</definedName>
    <definedName name="BS_Quasi_Eq_Payable" localSheetId="6">#REF!</definedName>
    <definedName name="BS_Quasi_Eq_Payable" localSheetId="7">#REF!</definedName>
    <definedName name="BS_Quasi_Eq_Payable">#REF!</definedName>
    <definedName name="BS_Quasi_Eq_Payable_01" localSheetId="6">#REF!</definedName>
    <definedName name="BS_Quasi_Eq_Payable_01" localSheetId="7">#REF!</definedName>
    <definedName name="BS_Quasi_Eq_Payable_01">#REF!</definedName>
    <definedName name="BS_Quasi_Eq_Payable_LE02" localSheetId="6">#REF!</definedName>
    <definedName name="BS_Quasi_Eq_Payable_LE02" localSheetId="7">#REF!</definedName>
    <definedName name="BS_Quasi_Eq_Payable_LE02">#REF!</definedName>
    <definedName name="BS_Quasi_Eq_Payable_Q03" localSheetId="6">#REF!</definedName>
    <definedName name="BS_Quasi_Eq_Payable_Q03" localSheetId="7">#REF!</definedName>
    <definedName name="BS_Quasi_Eq_Payable_Q03">#REF!</definedName>
    <definedName name="BS_Quasi_Eq_Rec" localSheetId="6">#REF!</definedName>
    <definedName name="BS_Quasi_Eq_Rec" localSheetId="7">#REF!</definedName>
    <definedName name="BS_Quasi_Eq_Rec">#REF!</definedName>
    <definedName name="BS_Quasi_Eq_Rec_01" localSheetId="6">#REF!</definedName>
    <definedName name="BS_Quasi_Eq_Rec_01" localSheetId="7">#REF!</definedName>
    <definedName name="BS_Quasi_Eq_Rec_01">#REF!</definedName>
    <definedName name="BS_Quasi_Eq_Rec_LE02" localSheetId="6">#REF!</definedName>
    <definedName name="BS_Quasi_Eq_Rec_LE02" localSheetId="7">#REF!</definedName>
    <definedName name="BS_Quasi_Eq_Rec_LE02">#REF!</definedName>
    <definedName name="BS_Quasi_Eq_Rec_Q03" localSheetId="6">#REF!</definedName>
    <definedName name="BS_Quasi_Eq_Rec_Q03" localSheetId="7">#REF!</definedName>
    <definedName name="BS_Quasi_Eq_Rec_Q03">#REF!</definedName>
    <definedName name="BS_Ret_Earn_Transf" localSheetId="6">#REF!</definedName>
    <definedName name="BS_Ret_Earn_Transf" localSheetId="7">#REF!</definedName>
    <definedName name="BS_Ret_Earn_Transf">#REF!</definedName>
    <definedName name="BS_Ret_Earn_Transf_01" localSheetId="6">#REF!</definedName>
    <definedName name="BS_Ret_Earn_Transf_01" localSheetId="7">#REF!</definedName>
    <definedName name="BS_Ret_Earn_Transf_01">#REF!</definedName>
    <definedName name="BS_Ret_Earn_Transf_LE02" localSheetId="6">#REF!</definedName>
    <definedName name="BS_Ret_Earn_Transf_LE02" localSheetId="7">#REF!</definedName>
    <definedName name="BS_Ret_Earn_Transf_LE02">#REF!</definedName>
    <definedName name="BS_Ret_Earn_Transf_Q03" localSheetId="6">#REF!</definedName>
    <definedName name="BS_Ret_Earn_Transf_Q03" localSheetId="7">#REF!</definedName>
    <definedName name="BS_Ret_Earn_Transf_Q03">#REF!</definedName>
    <definedName name="BS_Ret_Earnings" localSheetId="6">#REF!</definedName>
    <definedName name="BS_Ret_Earnings" localSheetId="7">#REF!</definedName>
    <definedName name="BS_Ret_Earnings">#REF!</definedName>
    <definedName name="BS_Ret_Earnings_01" localSheetId="6">#REF!</definedName>
    <definedName name="BS_Ret_Earnings_01" localSheetId="7">#REF!</definedName>
    <definedName name="BS_Ret_Earnings_01">#REF!</definedName>
    <definedName name="BS_Ret_Earnings_CB" localSheetId="6">#REF!</definedName>
    <definedName name="BS_Ret_Earnings_CB" localSheetId="7">#REF!</definedName>
    <definedName name="BS_Ret_Earnings_CB">#REF!</definedName>
    <definedName name="BS_Ret_Earnings_CB_01" localSheetId="6">#REF!</definedName>
    <definedName name="BS_Ret_Earnings_CB_01" localSheetId="7">#REF!</definedName>
    <definedName name="BS_Ret_Earnings_CB_01">#REF!</definedName>
    <definedName name="BS_Ret_Earnings_CB_LE02" localSheetId="6">#REF!</definedName>
    <definedName name="BS_Ret_Earnings_CB_LE02" localSheetId="7">#REF!</definedName>
    <definedName name="BS_Ret_Earnings_CB_LE02">#REF!</definedName>
    <definedName name="BS_Ret_Earnings_CB_Q03" localSheetId="6">#REF!</definedName>
    <definedName name="BS_Ret_Earnings_CB_Q03" localSheetId="7">#REF!</definedName>
    <definedName name="BS_Ret_Earnings_CB_Q03">#REF!</definedName>
    <definedName name="BS_Ret_Earnings_LE02" localSheetId="6">#REF!</definedName>
    <definedName name="BS_Ret_Earnings_LE02" localSheetId="7">#REF!</definedName>
    <definedName name="BS_Ret_Earnings_LE02">#REF!</definedName>
    <definedName name="BS_Ret_Earnings_OB" localSheetId="6">#REF!</definedName>
    <definedName name="BS_Ret_Earnings_OB" localSheetId="7">#REF!</definedName>
    <definedName name="BS_Ret_Earnings_OB">#REF!</definedName>
    <definedName name="BS_Ret_Earnings_OB_01" localSheetId="6">#REF!</definedName>
    <definedName name="BS_Ret_Earnings_OB_01" localSheetId="7">#REF!</definedName>
    <definedName name="BS_Ret_Earnings_OB_01">#REF!</definedName>
    <definedName name="BS_Ret_Earnings_OB_LE02" localSheetId="6">#REF!</definedName>
    <definedName name="BS_Ret_Earnings_OB_LE02" localSheetId="7">#REF!</definedName>
    <definedName name="BS_Ret_Earnings_OB_LE02">#REF!</definedName>
    <definedName name="BS_Ret_Earnings_OB_Q03" localSheetId="6">#REF!</definedName>
    <definedName name="BS_Ret_Earnings_OB_Q03" localSheetId="7">#REF!</definedName>
    <definedName name="BS_Ret_Earnings_OB_Q03">#REF!</definedName>
    <definedName name="BS_Ret_Earnings_Q03" localSheetId="6">#REF!</definedName>
    <definedName name="BS_Ret_Earnings_Q03" localSheetId="7">#REF!</definedName>
    <definedName name="BS_Ret_Earnings_Q03">#REF!</definedName>
    <definedName name="BS_Sales_IG_Transf" localSheetId="6">#REF!</definedName>
    <definedName name="BS_Sales_IG_Transf" localSheetId="7">#REF!</definedName>
    <definedName name="BS_Sales_IG_Transf">#REF!</definedName>
    <definedName name="BS_Sales_IG_Transf_01" localSheetId="6">#REF!</definedName>
    <definedName name="BS_Sales_IG_Transf_01" localSheetId="7">#REF!</definedName>
    <definedName name="BS_Sales_IG_Transf_01">#REF!</definedName>
    <definedName name="BS_Sales_IG_Transf_LE02" localSheetId="6">#REF!</definedName>
    <definedName name="BS_Sales_IG_Transf_LE02" localSheetId="7">#REF!</definedName>
    <definedName name="BS_Sales_IG_Transf_LE02">#REF!</definedName>
    <definedName name="BS_Sales_IG_Transf_Q03" localSheetId="6">#REF!</definedName>
    <definedName name="BS_Sales_IG_Transf_Q03" localSheetId="7">#REF!</definedName>
    <definedName name="BS_Sales_IG_Transf_Q03">#REF!</definedName>
    <definedName name="BS_T" localSheetId="6">#REF!</definedName>
    <definedName name="BS_T" localSheetId="7">#REF!</definedName>
    <definedName name="BS_T">#REF!</definedName>
    <definedName name="BS_Tang_Fixed_Assets" localSheetId="6">#REF!</definedName>
    <definedName name="BS_Tang_Fixed_Assets" localSheetId="7">#REF!</definedName>
    <definedName name="BS_Tang_Fixed_Assets">#REF!</definedName>
    <definedName name="BS_Tang_Fixed_Assets_01" localSheetId="6">#REF!</definedName>
    <definedName name="BS_Tang_Fixed_Assets_01" localSheetId="7">#REF!</definedName>
    <definedName name="BS_Tang_Fixed_Assets_01">#REF!</definedName>
    <definedName name="BS_Tang_Fixed_Assets_LE02" localSheetId="6">#REF!</definedName>
    <definedName name="BS_Tang_Fixed_Assets_LE02" localSheetId="7">#REF!</definedName>
    <definedName name="BS_Tang_Fixed_Assets_LE02">#REF!</definedName>
    <definedName name="BS_Tang_Fixed_Assets_Q03" localSheetId="6">#REF!</definedName>
    <definedName name="BS_Tang_Fixed_Assets_Q03" localSheetId="7">#REF!</definedName>
    <definedName name="BS_Tang_Fixed_Assets_Q03">#REF!</definedName>
    <definedName name="BS_Tax_Payable" localSheetId="6">#REF!</definedName>
    <definedName name="BS_Tax_Payable" localSheetId="7">#REF!</definedName>
    <definedName name="BS_Tax_Payable">#REF!</definedName>
    <definedName name="BS_Tax_Payable_01" localSheetId="6">#REF!</definedName>
    <definedName name="BS_Tax_Payable_01" localSheetId="7">#REF!</definedName>
    <definedName name="BS_Tax_Payable_01">#REF!</definedName>
    <definedName name="BS_Tax_Payable_LE02" localSheetId="6">#REF!</definedName>
    <definedName name="BS_Tax_Payable_LE02" localSheetId="7">#REF!</definedName>
    <definedName name="BS_Tax_Payable_LE02">#REF!</definedName>
    <definedName name="BS_Tax_Payable_Q03" localSheetId="6">#REF!</definedName>
    <definedName name="BS_Tax_Payable_Q03" localSheetId="7">#REF!</definedName>
    <definedName name="BS_Tax_Payable_Q03">#REF!</definedName>
    <definedName name="BS_Tot_Assets" localSheetId="6">#REF!</definedName>
    <definedName name="BS_Tot_Assets" localSheetId="7">#REF!</definedName>
    <definedName name="BS_Tot_Assets">#REF!</definedName>
    <definedName name="BS_Tot_Assets_01" localSheetId="6">#REF!</definedName>
    <definedName name="BS_Tot_Assets_01" localSheetId="7">#REF!</definedName>
    <definedName name="BS_Tot_Assets_01">#REF!</definedName>
    <definedName name="BS_Tot_Assets_LE02" localSheetId="6">#REF!</definedName>
    <definedName name="BS_Tot_Assets_LE02" localSheetId="7">#REF!</definedName>
    <definedName name="BS_Tot_Assets_LE02">#REF!</definedName>
    <definedName name="BS_Tot_Assets_Q03" localSheetId="6">#REF!</definedName>
    <definedName name="BS_Tot_Assets_Q03" localSheetId="7">#REF!</definedName>
    <definedName name="BS_Tot_Assets_Q03">#REF!</definedName>
    <definedName name="BS_Tot_Cap_Emp" localSheetId="6">#REF!</definedName>
    <definedName name="BS_Tot_Cap_Emp" localSheetId="7">#REF!</definedName>
    <definedName name="BS_Tot_Cap_Emp">#REF!</definedName>
    <definedName name="BS_Tot_Cap_Emp_01" localSheetId="6">#REF!</definedName>
    <definedName name="BS_Tot_Cap_Emp_01" localSheetId="7">#REF!</definedName>
    <definedName name="BS_Tot_Cap_Emp_01">#REF!</definedName>
    <definedName name="BS_Tot_Cap_Emp_LE02" localSheetId="6">#REF!</definedName>
    <definedName name="BS_Tot_Cap_Emp_LE02" localSheetId="7">#REF!</definedName>
    <definedName name="BS_Tot_Cap_Emp_LE02">#REF!</definedName>
    <definedName name="BS_Tot_Cap_Emp_Q03" localSheetId="6">#REF!</definedName>
    <definedName name="BS_Tot_Cap_Emp_Q03" localSheetId="7">#REF!</definedName>
    <definedName name="BS_Tot_Cap_Emp_Q03">#REF!</definedName>
    <definedName name="BSCF" localSheetId="6">#REF!</definedName>
    <definedName name="BSCF" localSheetId="7">#REF!</definedName>
    <definedName name="BSCF">#REF!</definedName>
    <definedName name="Busbar" localSheetId="6">#REF!</definedName>
    <definedName name="Busbar" localSheetId="7">#REF!</definedName>
    <definedName name="Busbar">#REF!</definedName>
    <definedName name="BusinessUnits">[15]MasterData!$N$80:$N$127</definedName>
    <definedName name="BusinessUnitsText">[15]MasterData!$P$80:$P$127</definedName>
    <definedName name="Button_3">"Monitoramento_de_OAC_Caixas_de_ligação_Reg_I_Lista"</definedName>
    <definedName name="Button_4">"Monitoramento_de_OAC_Caixas_de_ligação_Reg_I_Lista"</definedName>
    <definedName name="buyback" localSheetId="6">#REF!</definedName>
    <definedName name="buyback" localSheetId="7">#REF!</definedName>
    <definedName name="buyback">#REF!</definedName>
    <definedName name="BV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pShare" localSheetId="6">#REF!</definedName>
    <definedName name="BVpShare" localSheetId="7">#REF!</definedName>
    <definedName name="BVpShare">#REF!</definedName>
    <definedName name="C.Index">#N/A</definedName>
    <definedName name="C.Index1">#N/A</definedName>
    <definedName name="C.IndexComposite">#N/A</definedName>
    <definedName name="C_BS" localSheetId="6">#REF!</definedName>
    <definedName name="C_BS" localSheetId="7">#REF!</definedName>
    <definedName name="C_BS">#REF!</definedName>
    <definedName name="C_CF" localSheetId="6">#REF!</definedName>
    <definedName name="C_CF" localSheetId="7">#REF!</definedName>
    <definedName name="C_CF">#REF!</definedName>
    <definedName name="c_date" localSheetId="6">#REF!</definedName>
    <definedName name="c_date" localSheetId="7">#REF!</definedName>
    <definedName name="c_date">#REF!</definedName>
    <definedName name="c_dateswitch" localSheetId="6">#REF!</definedName>
    <definedName name="c_dateswitch" localSheetId="7">#REF!</definedName>
    <definedName name="c_dateswitch">#REF!</definedName>
    <definedName name="C_IS" localSheetId="6">#REF!</definedName>
    <definedName name="C_IS" localSheetId="7">#REF!</definedName>
    <definedName name="C_IS">#REF!</definedName>
    <definedName name="c_pageswitch" localSheetId="6">#REF!</definedName>
    <definedName name="c_pageswitch" localSheetId="7">#REF!</definedName>
    <definedName name="c_pageswitch">#REF!</definedName>
    <definedName name="c_pathswitch" localSheetId="6">#REF!</definedName>
    <definedName name="c_pathswitch" localSheetId="7">#REF!</definedName>
    <definedName name="c_pathswitch">#REF!</definedName>
    <definedName name="c_proj_switch" localSheetId="6">#REF!</definedName>
    <definedName name="c_proj_switch" localSheetId="7">#REF!</definedName>
    <definedName name="c_proj_switch">#REF!</definedName>
    <definedName name="c_SSBswitch" localSheetId="6">#REF!</definedName>
    <definedName name="c_SSBswitch" localSheetId="7">#REF!</definedName>
    <definedName name="c_SSBswitch">#REF!</definedName>
    <definedName name="cacilds" localSheetId="6">#REF!</definedName>
    <definedName name="cacilds" localSheetId="7">#REF!</definedName>
    <definedName name="cacilds">#REF!</definedName>
    <definedName name="cad" localSheetId="6">#REF!</definedName>
    <definedName name="cad" localSheetId="7">#REF!</definedName>
    <definedName name="cad">#REF!</definedName>
    <definedName name="cad_2000" localSheetId="6">#REF!</definedName>
    <definedName name="cad_2000" localSheetId="7">#REF!</definedName>
    <definedName name="cad_2000">#REF!</definedName>
    <definedName name="cad_spot" localSheetId="6">#REF!</definedName>
    <definedName name="cad_spot" localSheetId="7">#REF!</definedName>
    <definedName name="cad_spot">#REF!</definedName>
    <definedName name="CAJA0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ALC" localSheetId="6">#REF!</definedName>
    <definedName name="CALC" localSheetId="7">#REF!</definedName>
    <definedName name="CALC">#REF!</definedName>
    <definedName name="CalcMédia">'[39]DiasTípicos '!$C$5:$N$58</definedName>
    <definedName name="CálcMédia">[40]DiasTípicos!$C$3:$P$62</definedName>
    <definedName name="Calculated_Number_of_Items_to_Test" localSheetId="6">#REF!</definedName>
    <definedName name="Calculated_Number_of_Items_to_Test" localSheetId="7">#REF!</definedName>
    <definedName name="Calculated_Number_of_Items_to_Test">#REF!</definedName>
    <definedName name="calculo_IR_completa" localSheetId="6">#REF!</definedName>
    <definedName name="calculo_IR_completa" localSheetId="7">#REF!</definedName>
    <definedName name="calculo_IR_completa">#REF!</definedName>
    <definedName name="calculo_IR_firma" localSheetId="6">#REF!</definedName>
    <definedName name="calculo_IR_firma" localSheetId="7">#REF!</definedName>
    <definedName name="calculo_IR_firma">#REF!</definedName>
    <definedName name="Câmbio_Inicial">[23]Assumptions!$E$35:$E$40</definedName>
    <definedName name="Can" localSheetId="6">#REF!</definedName>
    <definedName name="Can" localSheetId="7">#REF!</definedName>
    <definedName name="Can">#REF!</definedName>
    <definedName name="Can_testing_be_expanded?" localSheetId="6">#REF!</definedName>
    <definedName name="Can_testing_be_expanded?" localSheetId="7">#REF!</definedName>
    <definedName name="Can_testing_be_expanded?">#REF!</definedName>
    <definedName name="CanplanCost">'[17]CAN-Plan-Cost'!$A$3:$M$11</definedName>
    <definedName name="Canplancost1">'[29]CAN-Plan-Cost'!$A$3:$M$11</definedName>
    <definedName name="CanPlanDepr">'[17]Can-Plan-Depr'!$A$3:$M$11</definedName>
    <definedName name="CanPlanSales">'[17]CAN-Plan-Sales'!$A$3:$M$11</definedName>
    <definedName name="cap" localSheetId="6">#REF!</definedName>
    <definedName name="cap" localSheetId="7">#REF!</definedName>
    <definedName name="cap">#REF!</definedName>
    <definedName name="Capex" localSheetId="6">#REF!</definedName>
    <definedName name="Capex" localSheetId="7">#REF!</definedName>
    <definedName name="Capex">#REF!</definedName>
    <definedName name="Capex_0" localSheetId="6">#REF!</definedName>
    <definedName name="Capex_0" localSheetId="7">#REF!</definedName>
    <definedName name="Capex_0">#REF!</definedName>
    <definedName name="Capex_mais5" localSheetId="6">#REF!</definedName>
    <definedName name="Capex_mais5" localSheetId="7">#REF!</definedName>
    <definedName name="Capex_mais5">#REF!</definedName>
    <definedName name="CAPEX_manutenção_total" localSheetId="6">#REF!</definedName>
    <definedName name="CAPEX_manutenção_total" localSheetId="7">#REF!</definedName>
    <definedName name="CAPEX_manutenção_total">#REF!</definedName>
    <definedName name="Capex_menos5" localSheetId="6">#REF!</definedName>
    <definedName name="Capex_menos5" localSheetId="7">#REF!</definedName>
    <definedName name="Capex_menos5">#REF!</definedName>
    <definedName name="CAPEX_recapeamento" localSheetId="6">#REF!</definedName>
    <definedName name="CAPEX_recapeamento" localSheetId="7">#REF!</definedName>
    <definedName name="CAPEX_recapeamento">#REF!</definedName>
    <definedName name="CAPEX_recapeamento1" localSheetId="6">#REF!</definedName>
    <definedName name="CAPEX_recapeamento1" localSheetId="7">#REF!</definedName>
    <definedName name="CAPEX_recapeamento1">#REF!</definedName>
    <definedName name="CAPEX_recapeamento2" localSheetId="6">#REF!</definedName>
    <definedName name="CAPEX_recapeamento2" localSheetId="7">#REF!</definedName>
    <definedName name="CAPEX_recapeamento2">#REF!</definedName>
    <definedName name="CAPEX_recapeamento3" localSheetId="6">#REF!</definedName>
    <definedName name="CAPEX_recapeamento3" localSheetId="7">#REF!</definedName>
    <definedName name="CAPEX_recapeamento3">#REF!</definedName>
    <definedName name="Capex_Title">[41]MasterData!$G$10:$G$106</definedName>
    <definedName name="CAPEX_total" localSheetId="6">#REF!</definedName>
    <definedName name="CAPEX_total" localSheetId="7">#REF!</definedName>
    <definedName name="CAPEX_total">#REF!</definedName>
    <definedName name="CapExLTM" localSheetId="6">#REF!</definedName>
    <definedName name="CapExLTM" localSheetId="7">#REF!</definedName>
    <definedName name="CapExLTM">#REF!</definedName>
    <definedName name="CapInicial" localSheetId="6">'[42]Premissas II'!#REF!</definedName>
    <definedName name="CapInicial" localSheetId="7">'[42]Premissas II'!#REF!</definedName>
    <definedName name="CapInicial">'[42]Premissas II'!#REF!</definedName>
    <definedName name="capital" localSheetId="6">#REF!</definedName>
    <definedName name="capital" localSheetId="7">#REF!</definedName>
    <definedName name="capital">#REF!</definedName>
    <definedName name="capital_de_giro" localSheetId="6">#REF!</definedName>
    <definedName name="capital_de_giro" localSheetId="7">#REF!</definedName>
    <definedName name="capital_de_giro">#REF!</definedName>
    <definedName name="Capitalizados" localSheetId="6">#REF!</definedName>
    <definedName name="Capitalizados" localSheetId="7">#REF!</definedName>
    <definedName name="Capitalizados">#REF!</definedName>
    <definedName name="CapMinimo">'[42]Premissas II'!$D$288</definedName>
    <definedName name="Cargo" localSheetId="6">#REF!</definedName>
    <definedName name="Cargo" localSheetId="7">#REF!</definedName>
    <definedName name="Cargo">#REF!</definedName>
    <definedName name="Cargo_growth" localSheetId="6">#REF!</definedName>
    <definedName name="Cargo_growth" localSheetId="7">#REF!</definedName>
    <definedName name="Cargo_growth">#REF!</definedName>
    <definedName name="CARGOS">[43]Cargos!$A$9:$S$146</definedName>
    <definedName name="CARLA" localSheetId="6" hidden="1">#REF!</definedName>
    <definedName name="CARLA" localSheetId="7" hidden="1">#REF!</definedName>
    <definedName name="CARLA" hidden="1">#REF!</definedName>
    <definedName name="CARNA92">#N/A</definedName>
    <definedName name="Case" localSheetId="6">#REF!</definedName>
    <definedName name="Case" localSheetId="7">#REF!</definedName>
    <definedName name="Case">#REF!</definedName>
    <definedName name="CASE1" localSheetId="6">#REF!</definedName>
    <definedName name="CASE1" localSheetId="7">#REF!</definedName>
    <definedName name="CASE1">#REF!</definedName>
    <definedName name="casetrig" localSheetId="6">#REF!</definedName>
    <definedName name="casetrig" localSheetId="7">#REF!</definedName>
    <definedName name="casetrig">#REF!</definedName>
    <definedName name="CASH_FLOW" localSheetId="6">#REF!</definedName>
    <definedName name="CASH_FLOW" localSheetId="7">#REF!</definedName>
    <definedName name="CASH_FLOW">#REF!</definedName>
    <definedName name="Cash_Historic" localSheetId="6">#REF!</definedName>
    <definedName name="Cash_Historic" localSheetId="7">#REF!</definedName>
    <definedName name="Cash_Historic">#REF!</definedName>
    <definedName name="CASH1" localSheetId="6">#REF!</definedName>
    <definedName name="CASH1" localSheetId="7">#REF!</definedName>
    <definedName name="CASH1">#REF!</definedName>
    <definedName name="cashflow" localSheetId="6">#REF!</definedName>
    <definedName name="cashflow" localSheetId="7">#REF!</definedName>
    <definedName name="cashflow">#REF!</definedName>
    <definedName name="CASHTAX" localSheetId="6">#REF!</definedName>
    <definedName name="CASHTAX" localSheetId="7">#REF!</definedName>
    <definedName name="CASHTAX">#REF!</definedName>
    <definedName name="caso" localSheetId="6">#REF!</definedName>
    <definedName name="caso" localSheetId="7">#REF!</definedName>
    <definedName name="caso">#REF!</definedName>
    <definedName name="CATEGORIA">[44]TABELAS!$C$5:$C$35</definedName>
    <definedName name="Categoria_1" localSheetId="6">#REF!</definedName>
    <definedName name="Categoria_1" localSheetId="7">#REF!</definedName>
    <definedName name="Categoria_1">#REF!</definedName>
    <definedName name="Categoria_2" localSheetId="6">#REF!</definedName>
    <definedName name="Categoria_2" localSheetId="7">#REF!</definedName>
    <definedName name="Categoria_2">#REF!</definedName>
    <definedName name="categoria_tarifaria" localSheetId="6">[45]Premissas!#REF!</definedName>
    <definedName name="categoria_tarifaria" localSheetId="7">[45]Premissas!#REF!</definedName>
    <definedName name="categoria_tarifaria">[45]Premissas!#REF!</definedName>
    <definedName name="CBORDER" localSheetId="6">#REF!</definedName>
    <definedName name="CBORDER" localSheetId="7">#REF!</definedName>
    <definedName name="CBORDER">#REF!</definedName>
    <definedName name="CBWorkbookPriority" hidden="1">-1446652124</definedName>
    <definedName name="cc" localSheetId="6">recuperação [1]tubulão2011!$A$29:$J$29</definedName>
    <definedName name="cc" localSheetId="7">recuperação [1]tubulão2011!$A$29:$J$29</definedName>
    <definedName name="cc">recuperação [1]tubulão2011!$A$29:$J$29</definedName>
    <definedName name="ççç" hidden="1">{#N/A,#N/A,FALSE,"Plan1";#N/A,#N/A,FALSE,"Plan2"}</definedName>
    <definedName name="cccc" hidden="1">{#N/A,#N/A,FALSE,"Plan1";#N/A,#N/A,FALSE,"Plan2"}</definedName>
    <definedName name="ccccc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localSheetId="6" hidden="1">#REF!</definedName>
    <definedName name="cchart1" localSheetId="7" hidden="1">#REF!</definedName>
    <definedName name="cchart1" hidden="1">#REF!</definedName>
    <definedName name="cchart10" localSheetId="6" hidden="1">#REF!</definedName>
    <definedName name="cchart10" localSheetId="7" hidden="1">#REF!</definedName>
    <definedName name="cchart10" hidden="1">#REF!</definedName>
    <definedName name="cchart11" localSheetId="6" hidden="1">#REF!</definedName>
    <definedName name="cchart11" localSheetId="7" hidden="1">#REF!</definedName>
    <definedName name="cchart11" hidden="1">#REF!</definedName>
    <definedName name="cchart12" localSheetId="6" hidden="1">#REF!</definedName>
    <definedName name="cchart12" localSheetId="7" hidden="1">#REF!</definedName>
    <definedName name="cchart12" hidden="1">#REF!</definedName>
    <definedName name="cchart13" localSheetId="6" hidden="1">#REF!</definedName>
    <definedName name="cchart13" localSheetId="7" hidden="1">#REF!</definedName>
    <definedName name="cchart13" hidden="1">#REF!</definedName>
    <definedName name="cchart14" localSheetId="6" hidden="1">#REF!</definedName>
    <definedName name="cchart14" localSheetId="7" hidden="1">#REF!</definedName>
    <definedName name="cchart14" hidden="1">#REF!</definedName>
    <definedName name="cchart15" localSheetId="6" hidden="1">#REF!</definedName>
    <definedName name="cchart15" localSheetId="7" hidden="1">#REF!</definedName>
    <definedName name="cchart15" hidden="1">#REF!</definedName>
    <definedName name="cchart16" localSheetId="6" hidden="1">#REF!</definedName>
    <definedName name="cchart16" localSheetId="7" hidden="1">#REF!</definedName>
    <definedName name="cchart16" hidden="1">#REF!</definedName>
    <definedName name="cchart17" localSheetId="6" hidden="1">#REF!</definedName>
    <definedName name="cchart17" localSheetId="7" hidden="1">#REF!</definedName>
    <definedName name="cchart17" hidden="1">#REF!</definedName>
    <definedName name="cchart18" localSheetId="6" hidden="1">#REF!</definedName>
    <definedName name="cchart18" localSheetId="7" hidden="1">#REF!</definedName>
    <definedName name="cchart18" hidden="1">#REF!</definedName>
    <definedName name="cchart19" localSheetId="6" hidden="1">#REF!</definedName>
    <definedName name="cchart19" localSheetId="7" hidden="1">#REF!</definedName>
    <definedName name="cchart19" hidden="1">#REF!</definedName>
    <definedName name="cchart2" localSheetId="6" hidden="1">#REF!</definedName>
    <definedName name="cchart2" localSheetId="7" hidden="1">#REF!</definedName>
    <definedName name="cchart2" hidden="1">#REF!</definedName>
    <definedName name="cchart20" localSheetId="6" hidden="1">#REF!</definedName>
    <definedName name="cchart20" localSheetId="7" hidden="1">#REF!</definedName>
    <definedName name="cchart20" hidden="1">#REF!</definedName>
    <definedName name="cchart21" localSheetId="6" hidden="1">#REF!</definedName>
    <definedName name="cchart21" localSheetId="7" hidden="1">#REF!</definedName>
    <definedName name="cchart21" hidden="1">#REF!</definedName>
    <definedName name="cchart22" localSheetId="6" hidden="1">#REF!</definedName>
    <definedName name="cchart22" localSheetId="7" hidden="1">#REF!</definedName>
    <definedName name="cchart22" hidden="1">#REF!</definedName>
    <definedName name="cchart23" localSheetId="6" hidden="1">#REF!</definedName>
    <definedName name="cchart23" localSheetId="7" hidden="1">#REF!</definedName>
    <definedName name="cchart23" hidden="1">#REF!</definedName>
    <definedName name="cchart24" localSheetId="6" hidden="1">#REF!</definedName>
    <definedName name="cchart24" localSheetId="7" hidden="1">#REF!</definedName>
    <definedName name="cchart24" hidden="1">#REF!</definedName>
    <definedName name="cchart25" localSheetId="6" hidden="1">#REF!</definedName>
    <definedName name="cchart25" localSheetId="7" hidden="1">#REF!</definedName>
    <definedName name="cchart25" hidden="1">#REF!</definedName>
    <definedName name="cchart26" localSheetId="6" hidden="1">#REF!</definedName>
    <definedName name="cchart26" localSheetId="7" hidden="1">#REF!</definedName>
    <definedName name="cchart26" hidden="1">#REF!</definedName>
    <definedName name="cchart27" localSheetId="6" hidden="1">#REF!</definedName>
    <definedName name="cchart27" localSheetId="7" hidden="1">#REF!</definedName>
    <definedName name="cchart27" hidden="1">#REF!</definedName>
    <definedName name="cchart28" localSheetId="6" hidden="1">#REF!</definedName>
    <definedName name="cchart28" localSheetId="7" hidden="1">#REF!</definedName>
    <definedName name="cchart28" hidden="1">#REF!</definedName>
    <definedName name="cchart29" localSheetId="6" hidden="1">#REF!</definedName>
    <definedName name="cchart29" localSheetId="7" hidden="1">#REF!</definedName>
    <definedName name="cchart29" hidden="1">#REF!</definedName>
    <definedName name="cchart3" localSheetId="6" hidden="1">#REF!</definedName>
    <definedName name="cchart3" localSheetId="7" hidden="1">#REF!</definedName>
    <definedName name="cchart3" hidden="1">#REF!</definedName>
    <definedName name="cchart31" localSheetId="6" hidden="1">#REF!</definedName>
    <definedName name="cchart31" localSheetId="7" hidden="1">#REF!</definedName>
    <definedName name="cchart31" hidden="1">#REF!</definedName>
    <definedName name="cchart32" localSheetId="6" hidden="1">#REF!</definedName>
    <definedName name="cchart32" localSheetId="7" hidden="1">#REF!</definedName>
    <definedName name="cchart32" hidden="1">#REF!</definedName>
    <definedName name="cchart4" localSheetId="6" hidden="1">#REF!</definedName>
    <definedName name="cchart4" localSheetId="7" hidden="1">#REF!</definedName>
    <definedName name="cchart4" hidden="1">#REF!</definedName>
    <definedName name="cchart5" localSheetId="6" hidden="1">#REF!</definedName>
    <definedName name="cchart5" localSheetId="7" hidden="1">#REF!</definedName>
    <definedName name="cchart5" hidden="1">#REF!</definedName>
    <definedName name="cchart6" localSheetId="6" hidden="1">#REF!</definedName>
    <definedName name="cchart6" localSheetId="7" hidden="1">#REF!</definedName>
    <definedName name="cchart6" hidden="1">#REF!</definedName>
    <definedName name="cchart7" localSheetId="6" hidden="1">#REF!</definedName>
    <definedName name="cchart7" localSheetId="7" hidden="1">#REF!</definedName>
    <definedName name="cchart7" hidden="1">#REF!</definedName>
    <definedName name="cchart8" localSheetId="6" hidden="1">#REF!</definedName>
    <definedName name="cchart8" localSheetId="7" hidden="1">#REF!</definedName>
    <definedName name="cchart8" hidden="1">#REF!</definedName>
    <definedName name="cchart9" localSheetId="6" hidden="1">#REF!</definedName>
    <definedName name="cchart9" localSheetId="7" hidden="1">#REF!</definedName>
    <definedName name="cchart9" hidden="1">#REF!</definedName>
    <definedName name="CD" localSheetId="6">#REF!</definedName>
    <definedName name="CD" localSheetId="7">#REF!</definedName>
    <definedName name="CD">#REF!</definedName>
    <definedName name="CE" localSheetId="6">#REF!</definedName>
    <definedName name="CE" localSheetId="7">#REF!</definedName>
    <definedName name="CE">#REF!</definedName>
    <definedName name="CEEE" localSheetId="6">#REF!</definedName>
    <definedName name="CEEE" localSheetId="7">#REF!</definedName>
    <definedName name="CEEE">#REF!</definedName>
    <definedName name="CELESC" localSheetId="6">#REF!</definedName>
    <definedName name="CELESC" localSheetId="7">#REF!</definedName>
    <definedName name="CELESC">#REF!</definedName>
    <definedName name="CELG" localSheetId="6">#REF!</definedName>
    <definedName name="CELG" localSheetId="7">#REF!</definedName>
    <definedName name="CELG">#REF!</definedName>
    <definedName name="Cellsdown" localSheetId="6">#REF!</definedName>
    <definedName name="Cellsdown" localSheetId="7">#REF!</definedName>
    <definedName name="Cellsdown">#REF!</definedName>
    <definedName name="CEMAT" localSheetId="6">#REF!</definedName>
    <definedName name="CEMAT" localSheetId="7">#REF!</definedName>
    <definedName name="CEMAT">#REF!</definedName>
    <definedName name="CEMIG" localSheetId="6">#REF!</definedName>
    <definedName name="CEMIG" localSheetId="7">#REF!</definedName>
    <definedName name="CEMIG">#REF!</definedName>
    <definedName name="cenários">[23]CxControle!$D$104</definedName>
    <definedName name="CENTRO">"04000000"</definedName>
    <definedName name="CESP" localSheetId="6">#REF!</definedName>
    <definedName name="CESP" localSheetId="7">#REF!</definedName>
    <definedName name="CESP">#REF!</definedName>
    <definedName name="cf" hidden="1">{#N/A,#N/A,FALSE,"Variables";#N/A,#N/A,FALSE,"NPV Cashflows NZ$";#N/A,#N/A,FALSE,"Cashflows NZ$"}</definedName>
    <definedName name="CF_Acc_Payable" localSheetId="6">#REF!</definedName>
    <definedName name="CF_Acc_Payable" localSheetId="7">#REF!</definedName>
    <definedName name="CF_Acc_Payable">#REF!</definedName>
    <definedName name="CF_Acc_Payable_LE02" localSheetId="6">#REF!</definedName>
    <definedName name="CF_Acc_Payable_LE02" localSheetId="7">#REF!</definedName>
    <definedName name="CF_Acc_Payable_LE02">#REF!</definedName>
    <definedName name="CF_Acc_Payable_Q03" localSheetId="6">#REF!</definedName>
    <definedName name="CF_Acc_Payable_Q03" localSheetId="7">#REF!</definedName>
    <definedName name="CF_Acc_Payable_Q03">#REF!</definedName>
    <definedName name="CF_Acc_Rec" localSheetId="6">#REF!</definedName>
    <definedName name="CF_Acc_Rec" localSheetId="7">#REF!</definedName>
    <definedName name="CF_Acc_Rec">#REF!</definedName>
    <definedName name="CF_Acc_Rec_LE02" localSheetId="6">#REF!</definedName>
    <definedName name="CF_Acc_Rec_LE02" localSheetId="7">#REF!</definedName>
    <definedName name="CF_Acc_Rec_LE02">#REF!</definedName>
    <definedName name="CF_Acc_Rec_Q03" localSheetId="6">#REF!</definedName>
    <definedName name="CF_Acc_Rec_Q03" localSheetId="7">#REF!</definedName>
    <definedName name="CF_Acc_Rec_Q03">#REF!</definedName>
    <definedName name="CF_Cap_Exp" localSheetId="6">#REF!</definedName>
    <definedName name="CF_Cap_Exp" localSheetId="7">#REF!</definedName>
    <definedName name="CF_Cap_Exp">#REF!</definedName>
    <definedName name="CF_Cap_Exp_LE02" localSheetId="6">#REF!</definedName>
    <definedName name="CF_Cap_Exp_LE02" localSheetId="7">#REF!</definedName>
    <definedName name="CF_Cap_Exp_LE02">#REF!</definedName>
    <definedName name="CF_Cap_Exp_Q03" localSheetId="6">#REF!</definedName>
    <definedName name="CF_Cap_Exp_Q03" localSheetId="7">#REF!</definedName>
    <definedName name="CF_Cap_Exp_Q03">#REF!</definedName>
    <definedName name="CF_Cash_Flow_In_Fin_Act" localSheetId="6">#REF!</definedName>
    <definedName name="CF_Cash_Flow_In_Fin_Act" localSheetId="7">#REF!</definedName>
    <definedName name="CF_Cash_Flow_In_Fin_Act">#REF!</definedName>
    <definedName name="CF_Cash_Flow_In_Fin_Act_LE02" localSheetId="6">#REF!</definedName>
    <definedName name="CF_Cash_Flow_In_Fin_Act_LE02" localSheetId="7">#REF!</definedName>
    <definedName name="CF_Cash_Flow_In_Fin_Act_LE02">#REF!</definedName>
    <definedName name="CF_Cash_Flow_In_Fin_Act_Q03" localSheetId="6">#REF!</definedName>
    <definedName name="CF_Cash_Flow_In_Fin_Act_Q03" localSheetId="7">#REF!</definedName>
    <definedName name="CF_Cash_Flow_In_Fin_Act_Q03">#REF!</definedName>
    <definedName name="CF_Cash_Flow_Inv_Act" localSheetId="6">#REF!</definedName>
    <definedName name="CF_Cash_Flow_Inv_Act" localSheetId="7">#REF!</definedName>
    <definedName name="CF_Cash_Flow_Inv_Act">#REF!</definedName>
    <definedName name="CF_Cash_Flow_Inv_Act_LE02" localSheetId="6">#REF!</definedName>
    <definedName name="CF_Cash_Flow_Inv_Act_LE02" localSheetId="7">#REF!</definedName>
    <definedName name="CF_Cash_Flow_Inv_Act_LE02">#REF!</definedName>
    <definedName name="CF_Cash_Flow_Inv_Act_Q03" localSheetId="6">#REF!</definedName>
    <definedName name="CF_Cash_Flow_Inv_Act_Q03" localSheetId="7">#REF!</definedName>
    <definedName name="CF_Cash_Flow_Inv_Act_Q03">#REF!</definedName>
    <definedName name="CF_Cash_From_Ops" localSheetId="6">#REF!</definedName>
    <definedName name="CF_Cash_From_Ops" localSheetId="7">#REF!</definedName>
    <definedName name="CF_Cash_From_Ops">#REF!</definedName>
    <definedName name="CF_Cash_From_Ops_LE02" localSheetId="6">#REF!</definedName>
    <definedName name="CF_Cash_From_Ops_LE02" localSheetId="7">#REF!</definedName>
    <definedName name="CF_Cash_From_Ops_LE02">#REF!</definedName>
    <definedName name="CF_Cash_From_Ops_Q03" localSheetId="6">#REF!</definedName>
    <definedName name="CF_Cash_From_Ops_Q03" localSheetId="7">#REF!</definedName>
    <definedName name="CF_Cash_From_Ops_Q03">#REF!</definedName>
    <definedName name="CF_Cash_Surplus" localSheetId="6">#REF!</definedName>
    <definedName name="CF_Cash_Surplus" localSheetId="7">#REF!</definedName>
    <definedName name="CF_Cash_Surplus">#REF!</definedName>
    <definedName name="CF_Cash_Surplus_LE02" localSheetId="6">#REF!</definedName>
    <definedName name="CF_Cash_Surplus_LE02" localSheetId="7">#REF!</definedName>
    <definedName name="CF_Cash_Surplus_LE02">#REF!</definedName>
    <definedName name="CF_Cash_Surplus_Q03" localSheetId="6">#REF!</definedName>
    <definedName name="CF_Cash_Surplus_Q03" localSheetId="7">#REF!</definedName>
    <definedName name="CF_Cash_Surplus_Q03">#REF!</definedName>
    <definedName name="CF_Div_Paid" localSheetId="6">#REF!</definedName>
    <definedName name="CF_Div_Paid" localSheetId="7">#REF!</definedName>
    <definedName name="CF_Div_Paid">#REF!</definedName>
    <definedName name="CF_Div_Paid_LE02" localSheetId="6">#REF!</definedName>
    <definedName name="CF_Div_Paid_LE02" localSheetId="7">#REF!</definedName>
    <definedName name="CF_Div_Paid_LE02">#REF!</definedName>
    <definedName name="CF_Div_Paid_Parent_Co" localSheetId="6">#REF!</definedName>
    <definedName name="CF_Div_Paid_Parent_Co" localSheetId="7">#REF!</definedName>
    <definedName name="CF_Div_Paid_Parent_Co">#REF!</definedName>
    <definedName name="CF_Div_Paid_Parent_Co_LE02" localSheetId="6">#REF!</definedName>
    <definedName name="CF_Div_Paid_Parent_Co_LE02" localSheetId="7">#REF!</definedName>
    <definedName name="CF_Div_Paid_Parent_Co_LE02">#REF!</definedName>
    <definedName name="CF_Div_Paid_Parent_Co_Q03" localSheetId="6">#REF!</definedName>
    <definedName name="CF_Div_Paid_Parent_Co_Q03" localSheetId="7">#REF!</definedName>
    <definedName name="CF_Div_Paid_Parent_Co_Q03">#REF!</definedName>
    <definedName name="CF_Div_Paid_Q03" localSheetId="6">#REF!</definedName>
    <definedName name="CF_Div_Paid_Q03" localSheetId="7">#REF!</definedName>
    <definedName name="CF_Div_Paid_Q03">#REF!</definedName>
    <definedName name="CF_Div_Paid_To_MI" localSheetId="6">#REF!</definedName>
    <definedName name="CF_Div_Paid_To_MI" localSheetId="7">#REF!</definedName>
    <definedName name="CF_Div_Paid_To_MI">#REF!</definedName>
    <definedName name="CF_Div_Paid_To_MI_LE02" localSheetId="6">#REF!</definedName>
    <definedName name="CF_Div_Paid_To_MI_LE02" localSheetId="7">#REF!</definedName>
    <definedName name="CF_Div_Paid_To_MI_LE02">#REF!</definedName>
    <definedName name="CF_Div_Paid_To_MI_Q03" localSheetId="6">#REF!</definedName>
    <definedName name="CF_Div_Paid_To_MI_Q03" localSheetId="7">#REF!</definedName>
    <definedName name="CF_Div_Paid_To_MI_Q03">#REF!</definedName>
    <definedName name="CF_Divs_Earn_Assoc_Coms" localSheetId="6">#REF!</definedName>
    <definedName name="CF_Divs_Earn_Assoc_Coms" localSheetId="7">#REF!</definedName>
    <definedName name="CF_Divs_Earn_Assoc_Coms">#REF!</definedName>
    <definedName name="CF_Divs_Earn_Assoc_Coms_LE02" localSheetId="6">#REF!</definedName>
    <definedName name="CF_Divs_Earn_Assoc_Coms_LE02" localSheetId="7">#REF!</definedName>
    <definedName name="CF_Divs_Earn_Assoc_Coms_LE02">#REF!</definedName>
    <definedName name="CF_Divs_Earn_Assoc_Coms_Q03" localSheetId="6">#REF!</definedName>
    <definedName name="CF_Divs_Earn_Assoc_Coms_Q03" localSheetId="7">#REF!</definedName>
    <definedName name="CF_Divs_Earn_Assoc_Coms_Q03">#REF!</definedName>
    <definedName name="CF_GP_Net_Inc_Aft_Tax" localSheetId="6">#REF!</definedName>
    <definedName name="CF_GP_Net_Inc_Aft_Tax" localSheetId="7">#REF!</definedName>
    <definedName name="CF_GP_Net_Inc_Aft_Tax">#REF!</definedName>
    <definedName name="CF_GP_Net_Inc_Aft_Tax_LE02" localSheetId="6">#REF!</definedName>
    <definedName name="CF_GP_Net_Inc_Aft_Tax_LE02" localSheetId="7">#REF!</definedName>
    <definedName name="CF_GP_Net_Inc_Aft_Tax_LE02">#REF!</definedName>
    <definedName name="CF_GP_Net_Inc_Aft_Tax_Q03" localSheetId="6">#REF!</definedName>
    <definedName name="CF_GP_Net_Inc_Aft_Tax_Q03" localSheetId="7">#REF!</definedName>
    <definedName name="CF_GP_Net_Inc_Aft_Tax_Q03">#REF!</definedName>
    <definedName name="CF_IG_Norm_Debt" localSheetId="6">#REF!</definedName>
    <definedName name="CF_IG_Norm_Debt" localSheetId="7">#REF!</definedName>
    <definedName name="CF_IG_Norm_Debt">#REF!</definedName>
    <definedName name="CF_IG_Norm_Debt_LE02" localSheetId="6">#REF!</definedName>
    <definedName name="CF_IG_Norm_Debt_LE02" localSheetId="7">#REF!</definedName>
    <definedName name="CF_IG_Norm_Debt_LE02">#REF!</definedName>
    <definedName name="CF_IG_Norm_Debt_Q03" localSheetId="6">#REF!</definedName>
    <definedName name="CF_IG_Norm_Debt_Q03" localSheetId="7">#REF!</definedName>
    <definedName name="CF_IG_Norm_Debt_Q03">#REF!</definedName>
    <definedName name="CF_Incr_Or_Decr_In_Cash" localSheetId="6">#REF!</definedName>
    <definedName name="CF_Incr_Or_Decr_In_Cash" localSheetId="7">#REF!</definedName>
    <definedName name="CF_Incr_Or_Decr_In_Cash">#REF!</definedName>
    <definedName name="CF_Incr_Or_Decr_In_Cash_LE02" localSheetId="6">#REF!</definedName>
    <definedName name="CF_Incr_Or_Decr_In_Cash_LE02" localSheetId="7">#REF!</definedName>
    <definedName name="CF_Incr_Or_Decr_In_Cash_LE02">#REF!</definedName>
    <definedName name="CF_Incr_Or_Decr_In_Cash_Q03" localSheetId="6">#REF!</definedName>
    <definedName name="CF_Incr_Or_Decr_In_Cash_Q03" localSheetId="7">#REF!</definedName>
    <definedName name="CF_Incr_Or_Decr_In_Cash_Q03">#REF!</definedName>
    <definedName name="CF_Inventories" localSheetId="6">#REF!</definedName>
    <definedName name="CF_Inventories" localSheetId="7">#REF!</definedName>
    <definedName name="CF_Inventories">#REF!</definedName>
    <definedName name="CF_Inventories_LE02" localSheetId="6">#REF!</definedName>
    <definedName name="CF_Inventories_LE02" localSheetId="7">#REF!</definedName>
    <definedName name="CF_Inventories_LE02">#REF!</definedName>
    <definedName name="CF_Inventories_Q03" localSheetId="6">#REF!</definedName>
    <definedName name="CF_Inventories_Q03" localSheetId="7">#REF!</definedName>
    <definedName name="CF_Inventories_Q03">#REF!</definedName>
    <definedName name="CF_LT_Debt" localSheetId="6">#REF!</definedName>
    <definedName name="CF_LT_Debt" localSheetId="7">#REF!</definedName>
    <definedName name="CF_LT_Debt">#REF!</definedName>
    <definedName name="CF_LT_Debt_3rd_Party" localSheetId="6">#REF!</definedName>
    <definedName name="CF_LT_Debt_3rd_Party" localSheetId="7">#REF!</definedName>
    <definedName name="CF_LT_Debt_3rd_Party">#REF!</definedName>
    <definedName name="CF_LT_Debt_3rd_Party_LE02" localSheetId="6">#REF!</definedName>
    <definedName name="CF_LT_Debt_3rd_Party_LE02" localSheetId="7">#REF!</definedName>
    <definedName name="CF_LT_Debt_3rd_Party_LE02">#REF!</definedName>
    <definedName name="CF_LT_Debt_3rd_Party_Q03" localSheetId="6">#REF!</definedName>
    <definedName name="CF_LT_Debt_3rd_Party_Q03" localSheetId="7">#REF!</definedName>
    <definedName name="CF_LT_Debt_3rd_Party_Q03">#REF!</definedName>
    <definedName name="CF_LT_Debt_LE02" localSheetId="6">#REF!</definedName>
    <definedName name="CF_LT_Debt_LE02" localSheetId="7">#REF!</definedName>
    <definedName name="CF_LT_Debt_LE02">#REF!</definedName>
    <definedName name="CF_LT_Debt_Q03" localSheetId="6">#REF!</definedName>
    <definedName name="CF_LT_Debt_Q03" localSheetId="7">#REF!</definedName>
    <definedName name="CF_LT_Debt_Q03">#REF!</definedName>
    <definedName name="CF_Min_Int_Cap" localSheetId="6">#REF!</definedName>
    <definedName name="CF_Min_Int_Cap" localSheetId="7">#REF!</definedName>
    <definedName name="CF_Min_Int_Cap">#REF!</definedName>
    <definedName name="CF_Min_Int_Cap_LE02" localSheetId="6">#REF!</definedName>
    <definedName name="CF_Min_Int_Cap_LE02" localSheetId="7">#REF!</definedName>
    <definedName name="CF_Min_Int_Cap_LE02">#REF!</definedName>
    <definedName name="CF_Min_Int_Cap_Q03" localSheetId="6">#REF!</definedName>
    <definedName name="CF_Min_Int_Cap_Q03" localSheetId="7">#REF!</definedName>
    <definedName name="CF_Min_Int_Cap_Q03">#REF!</definedName>
    <definedName name="CF_Move_In_Parents_Cap" localSheetId="6">#REF!</definedName>
    <definedName name="CF_Move_In_Parents_Cap" localSheetId="7">#REF!</definedName>
    <definedName name="CF_Move_In_Parents_Cap">#REF!</definedName>
    <definedName name="CF_Move_In_Parents_Cap_LE02" localSheetId="6">#REF!</definedName>
    <definedName name="CF_Move_In_Parents_Cap_LE02" localSheetId="7">#REF!</definedName>
    <definedName name="CF_Move_In_Parents_Cap_LE02">#REF!</definedName>
    <definedName name="CF_Move_In_Parents_Cap_Q03" localSheetId="6">#REF!</definedName>
    <definedName name="CF_Move_In_Parents_Cap_Q03" localSheetId="7">#REF!</definedName>
    <definedName name="CF_Move_In_Parents_Cap_Q03">#REF!</definedName>
    <definedName name="CF_Move_In_Work_Cap" localSheetId="6">#REF!</definedName>
    <definedName name="CF_Move_In_Work_Cap" localSheetId="7">#REF!</definedName>
    <definedName name="CF_Move_In_Work_Cap">#REF!</definedName>
    <definedName name="CF_Move_In_Work_Cap_LE02" localSheetId="6">#REF!</definedName>
    <definedName name="CF_Move_In_Work_Cap_LE02" localSheetId="7">#REF!</definedName>
    <definedName name="CF_Move_In_Work_Cap_LE02">#REF!</definedName>
    <definedName name="CF_Move_In_Work_Cap_Q03" localSheetId="6">#REF!</definedName>
    <definedName name="CF_Move_In_Work_Cap_Q03" localSheetId="7">#REF!</definedName>
    <definedName name="CF_Move_In_Work_Cap_Q03">#REF!</definedName>
    <definedName name="CF_Move_Loan_Bal" localSheetId="6">#REF!</definedName>
    <definedName name="CF_Move_Loan_Bal" localSheetId="7">#REF!</definedName>
    <definedName name="CF_Move_Loan_Bal">#REF!</definedName>
    <definedName name="CF_Move_Loan_Bal_LE02" localSheetId="6">#REF!</definedName>
    <definedName name="CF_Move_Loan_Bal_LE02" localSheetId="7">#REF!</definedName>
    <definedName name="CF_Move_Loan_Bal_LE02">#REF!</definedName>
    <definedName name="CF_Move_Loan_Bal_Q03" localSheetId="6">#REF!</definedName>
    <definedName name="CF_Move_Loan_Bal_Q03" localSheetId="7">#REF!</definedName>
    <definedName name="CF_Move_Loan_Bal_Q03">#REF!</definedName>
    <definedName name="CF_Net_Div_Paid_Or_Rec" localSheetId="6">#REF!</definedName>
    <definedName name="CF_Net_Div_Paid_Or_Rec" localSheetId="7">#REF!</definedName>
    <definedName name="CF_Net_Div_Paid_Or_Rec">#REF!</definedName>
    <definedName name="CF_Net_Div_Paid_Or_Rec_LE02" localSheetId="6">#REF!</definedName>
    <definedName name="CF_Net_Div_Paid_Or_Rec_LE02" localSheetId="7">#REF!</definedName>
    <definedName name="CF_Net_Div_Paid_Or_Rec_LE02">#REF!</definedName>
    <definedName name="CF_Net_Div_Paid_Or_Rec_Q03" localSheetId="6">#REF!</definedName>
    <definedName name="CF_Net_Div_Paid_Or_Rec_Q03" localSheetId="7">#REF!</definedName>
    <definedName name="CF_Net_Div_Paid_Or_Rec_Q03">#REF!</definedName>
    <definedName name="CF_Net_Inv" localSheetId="6">#REF!</definedName>
    <definedName name="CF_Net_Inv" localSheetId="7">#REF!</definedName>
    <definedName name="CF_Net_Inv">#REF!</definedName>
    <definedName name="CF_Net_Inv_LE02" localSheetId="6">#REF!</definedName>
    <definedName name="CF_Net_Inv_LE02" localSheetId="7">#REF!</definedName>
    <definedName name="CF_Net_Inv_LE02">#REF!</definedName>
    <definedName name="CF_Net_Inv_Q03" localSheetId="6">#REF!</definedName>
    <definedName name="CF_Net_Inv_Q03" localSheetId="7">#REF!</definedName>
    <definedName name="CF_Net_Inv_Q03">#REF!</definedName>
    <definedName name="CF_Non_Cash_Adj" localSheetId="6">#REF!</definedName>
    <definedName name="CF_Non_Cash_Adj" localSheetId="7">#REF!</definedName>
    <definedName name="CF_Non_Cash_Adj">#REF!</definedName>
    <definedName name="CF_Non_Cash_Adj_Inv" localSheetId="6">#REF!</definedName>
    <definedName name="CF_Non_Cash_Adj_Inv" localSheetId="7">#REF!</definedName>
    <definedName name="CF_Non_Cash_Adj_Inv">#REF!</definedName>
    <definedName name="CF_Non_Cash_Adj_Inv_LE02" localSheetId="6">#REF!</definedName>
    <definedName name="CF_Non_Cash_Adj_Inv_LE02" localSheetId="7">#REF!</definedName>
    <definedName name="CF_Non_Cash_Adj_Inv_LE02">#REF!</definedName>
    <definedName name="CF_Non_Cash_Adj_Inv_Q03" localSheetId="6">#REF!</definedName>
    <definedName name="CF_Non_Cash_Adj_Inv_Q03" localSheetId="7">#REF!</definedName>
    <definedName name="CF_Non_Cash_Adj_Inv_Q03">#REF!</definedName>
    <definedName name="CF_Non_Cash_Adj_LE02" localSheetId="6">#REF!</definedName>
    <definedName name="CF_Non_Cash_Adj_LE02" localSheetId="7">#REF!</definedName>
    <definedName name="CF_Non_Cash_Adj_LE02">#REF!</definedName>
    <definedName name="CF_Non_Cash_Adj_Q03" localSheetId="6">#REF!</definedName>
    <definedName name="CF_Non_Cash_Adj_Q03" localSheetId="7">#REF!</definedName>
    <definedName name="CF_Non_Cash_Adj_Q03">#REF!</definedName>
    <definedName name="CF_Non_Cash_Adjust" localSheetId="6">#REF!</definedName>
    <definedName name="CF_Non_Cash_Adjust" localSheetId="7">#REF!</definedName>
    <definedName name="CF_Non_Cash_Adjust">#REF!</definedName>
    <definedName name="CF_Non_Cash_Adjust_LE02" localSheetId="6">#REF!</definedName>
    <definedName name="CF_Non_Cash_Adjust_LE02" localSheetId="7">#REF!</definedName>
    <definedName name="CF_Non_Cash_Adjust_LE02">#REF!</definedName>
    <definedName name="CF_Non_Cash_Adjust_Q03" localSheetId="6">#REF!</definedName>
    <definedName name="CF_Non_Cash_Adjust_Q03" localSheetId="7">#REF!</definedName>
    <definedName name="CF_Non_Cash_Adjust_Q03">#REF!</definedName>
    <definedName name="CF_Oth_Cash" localSheetId="6">#REF!</definedName>
    <definedName name="CF_Oth_Cash" localSheetId="7">#REF!</definedName>
    <definedName name="CF_Oth_Cash">#REF!</definedName>
    <definedName name="CF_Oth_Cash_Incl_NCA" localSheetId="6">#REF!</definedName>
    <definedName name="CF_Oth_Cash_Incl_NCA" localSheetId="7">#REF!</definedName>
    <definedName name="CF_Oth_Cash_Incl_NCA">#REF!</definedName>
    <definedName name="CF_Oth_Cash_Incl_NCA_LE02" localSheetId="6">#REF!</definedName>
    <definedName name="CF_Oth_Cash_Incl_NCA_LE02" localSheetId="7">#REF!</definedName>
    <definedName name="CF_Oth_Cash_Incl_NCA_LE02">#REF!</definedName>
    <definedName name="CF_Oth_Cash_Incl_NCA_Q03" localSheetId="6">#REF!</definedName>
    <definedName name="CF_Oth_Cash_Incl_NCA_Q03" localSheetId="7">#REF!</definedName>
    <definedName name="CF_Oth_Cash_Incl_NCA_Q03">#REF!</definedName>
    <definedName name="CF_Oth_Cash_LE02" localSheetId="6">#REF!</definedName>
    <definedName name="CF_Oth_Cash_LE02" localSheetId="7">#REF!</definedName>
    <definedName name="CF_Oth_Cash_LE02">#REF!</definedName>
    <definedName name="CF_Oth_Cash_Q03" localSheetId="6">#REF!</definedName>
    <definedName name="CF_Oth_Cash_Q03" localSheetId="7">#REF!</definedName>
    <definedName name="CF_Oth_Cash_Q03">#REF!</definedName>
    <definedName name="CF_Provisions" localSheetId="6">#REF!</definedName>
    <definedName name="CF_Provisions" localSheetId="7">#REF!</definedName>
    <definedName name="CF_Provisions">#REF!</definedName>
    <definedName name="CF_Provisions_LE02" localSheetId="6">#REF!</definedName>
    <definedName name="CF_Provisions_LE02" localSheetId="7">#REF!</definedName>
    <definedName name="CF_Provisions_LE02">#REF!</definedName>
    <definedName name="CF_Provisions_Q03" localSheetId="6">#REF!</definedName>
    <definedName name="CF_Provisions_Q03" localSheetId="7">#REF!</definedName>
    <definedName name="CF_Provisions_Q03">#REF!</definedName>
    <definedName name="CF_Quasi_Equity" localSheetId="6">#REF!</definedName>
    <definedName name="CF_Quasi_Equity" localSheetId="7">#REF!</definedName>
    <definedName name="CF_Quasi_Equity">#REF!</definedName>
    <definedName name="CF_Quasi_Equity_LE02" localSheetId="6">#REF!</definedName>
    <definedName name="CF_Quasi_Equity_LE02" localSheetId="7">#REF!</definedName>
    <definedName name="CF_Quasi_Equity_LE02">#REF!</definedName>
    <definedName name="CF_Quasi_Equity_Q03" localSheetId="6">#REF!</definedName>
    <definedName name="CF_Quasi_Equity_Q03" localSheetId="7">#REF!</definedName>
    <definedName name="CF_Quasi_Equity_Q03">#REF!</definedName>
    <definedName name="CF_Sales_FA" localSheetId="6">#REF!</definedName>
    <definedName name="CF_Sales_FA" localSheetId="7">#REF!</definedName>
    <definedName name="CF_Sales_FA">#REF!</definedName>
    <definedName name="CF_Sales_FA_Inc_NCA" localSheetId="6">#REF!</definedName>
    <definedName name="CF_Sales_FA_Inc_NCA" localSheetId="7">#REF!</definedName>
    <definedName name="CF_Sales_FA_Inc_NCA">#REF!</definedName>
    <definedName name="CF_Sales_FA_Inc_NCA_LE02" localSheetId="6">#REF!</definedName>
    <definedName name="CF_Sales_FA_Inc_NCA_LE02" localSheetId="7">#REF!</definedName>
    <definedName name="CF_Sales_FA_Inc_NCA_LE02">#REF!</definedName>
    <definedName name="CF_Sales_FA_Inc_NCA_Q03" localSheetId="6">#REF!</definedName>
    <definedName name="CF_Sales_FA_Inc_NCA_Q03" localSheetId="7">#REF!</definedName>
    <definedName name="CF_Sales_FA_Inc_NCA_Q03">#REF!</definedName>
    <definedName name="CF_Sales_FA_LE02" localSheetId="6">#REF!</definedName>
    <definedName name="CF_Sales_FA_LE02" localSheetId="7">#REF!</definedName>
    <definedName name="CF_Sales_FA_LE02">#REF!</definedName>
    <definedName name="CF_Sales_FA_Q03" localSheetId="6">#REF!</definedName>
    <definedName name="CF_Sales_FA_Q03" localSheetId="7">#REF!</definedName>
    <definedName name="CF_Sales_FA_Q03">#REF!</definedName>
    <definedName name="CF_Short_Term_Debt" localSheetId="6">#REF!</definedName>
    <definedName name="CF_Short_Term_Debt" localSheetId="7">#REF!</definedName>
    <definedName name="CF_Short_Term_Debt">#REF!</definedName>
    <definedName name="CF_Short_Term_Debt_LE02" localSheetId="6">#REF!</definedName>
    <definedName name="CF_Short_Term_Debt_LE02" localSheetId="7">#REF!</definedName>
    <definedName name="CF_Short_Term_Debt_LE02">#REF!</definedName>
    <definedName name="CF_Short_Term_Debt_Q03" localSheetId="6">#REF!</definedName>
    <definedName name="CF_Short_Term_Debt_Q03" localSheetId="7">#REF!</definedName>
    <definedName name="CF_Short_Term_Debt_Q03">#REF!</definedName>
    <definedName name="CF_Tax_Payable" localSheetId="6">#REF!</definedName>
    <definedName name="CF_Tax_Payable" localSheetId="7">#REF!</definedName>
    <definedName name="CF_Tax_Payable">#REF!</definedName>
    <definedName name="CF_Tax_Payable_LE02" localSheetId="6">#REF!</definedName>
    <definedName name="CF_Tax_Payable_LE02" localSheetId="7">#REF!</definedName>
    <definedName name="CF_Tax_Payable_LE02">#REF!</definedName>
    <definedName name="CF_Tax_Payable_Q03" localSheetId="6">#REF!</definedName>
    <definedName name="CF_Tax_Payable_Q03" localSheetId="7">#REF!</definedName>
    <definedName name="CF_Tax_Payable_Q03">#REF!</definedName>
    <definedName name="CF_Tot_Depr_Depl_Amort" localSheetId="6">#REF!</definedName>
    <definedName name="CF_Tot_Depr_Depl_Amort" localSheetId="7">#REF!</definedName>
    <definedName name="CF_Tot_Depr_Depl_Amort">#REF!</definedName>
    <definedName name="CF_Tot_Depr_Depl_Amort_LE02" localSheetId="6">#REF!</definedName>
    <definedName name="CF_Tot_Depr_Depl_Amort_LE02" localSheetId="7">#REF!</definedName>
    <definedName name="CF_Tot_Depr_Depl_Amort_LE02">#REF!</definedName>
    <definedName name="CF_Tot_Depr_Depl_Amort_Q03" localSheetId="6">#REF!</definedName>
    <definedName name="CF_Tot_Depr_Depl_Amort_Q03" localSheetId="7">#REF!</definedName>
    <definedName name="CF_Tot_Depr_Depl_Amort_Q03">#REF!</definedName>
    <definedName name="CFDepreciation" localSheetId="6">#REF!</definedName>
    <definedName name="CFDepreciation" localSheetId="7">#REF!</definedName>
    <definedName name="CFDepreciation">#REF!</definedName>
    <definedName name="CFOther" localSheetId="6">#REF!</definedName>
    <definedName name="CFOther" localSheetId="7">#REF!</definedName>
    <definedName name="CFOther">#REF!</definedName>
    <definedName name="CFPS_Curr_Yr" localSheetId="6">#REF!</definedName>
    <definedName name="CFPS_Curr_Yr" localSheetId="7">#REF!</definedName>
    <definedName name="CFPS_Curr_Yr">#REF!</definedName>
    <definedName name="CFPS_Lst_Yr" localSheetId="6">#REF!</definedName>
    <definedName name="CFPS_Lst_Yr" localSheetId="7">#REF!</definedName>
    <definedName name="CFPS_Lst_Yr">#REF!</definedName>
    <definedName name="CFPS_Next_Yr" localSheetId="6">#REF!</definedName>
    <definedName name="CFPS_Next_Yr" localSheetId="7">#REF!</definedName>
    <definedName name="CFPS_Next_Yr">#REF!</definedName>
    <definedName name="CG_DE_PARA_PASSIVO" localSheetId="6">#REF!</definedName>
    <definedName name="CG_DE_PARA_PASSIVO" localSheetId="7">#REF!</definedName>
    <definedName name="CG_DE_PARA_PASSIVO">#REF!</definedName>
    <definedName name="cgs" localSheetId="6">#REF!</definedName>
    <definedName name="cgs" localSheetId="7">#REF!</definedName>
    <definedName name="cgs">#REF!</definedName>
    <definedName name="CGTEE" localSheetId="6">#REF!</definedName>
    <definedName name="CGTEE" localSheetId="7">#REF!</definedName>
    <definedName name="CGTEE">#REF!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ave_Concatenar">[46]CUSTO!$C$11</definedName>
    <definedName name="CHECK" localSheetId="6">#REF!</definedName>
    <definedName name="CHECK" localSheetId="7">#REF!</definedName>
    <definedName name="CHECK">#REF!</definedName>
    <definedName name="CHIGuindaste" localSheetId="12">#REF!</definedName>
    <definedName name="CHIGuindaste">[31]Memorial!$B$20</definedName>
    <definedName name="chkIpoPrice" localSheetId="6">#REF!</definedName>
    <definedName name="chkIpoPrice" localSheetId="7">#REF!</definedName>
    <definedName name="chkIpoPrice">#REF!</definedName>
    <definedName name="Choices_Wrapper" localSheetId="6">[10]!Choices_Wrapper</definedName>
    <definedName name="Choices_Wrapper" localSheetId="7">[10]!Choices_Wrapper</definedName>
    <definedName name="Choices_Wrapper">[10]!Choices_Wrapper</definedName>
    <definedName name="ChoosePLAT" localSheetId="6">#REF!</definedName>
    <definedName name="ChoosePLAT" localSheetId="7">#REF!</definedName>
    <definedName name="ChoosePLAT">#REF!</definedName>
    <definedName name="CHPGuindaste" localSheetId="12">#REF!</definedName>
    <definedName name="CHPGuindaste">[31]Memorial!$B$19</definedName>
    <definedName name="ChurnAdv" localSheetId="6">#REF!</definedName>
    <definedName name="ChurnAdv" localSheetId="7">#REF!</definedName>
    <definedName name="ChurnAdv">#REF!</definedName>
    <definedName name="ChurnMast" localSheetId="6">#REF!</definedName>
    <definedName name="ChurnMast" localSheetId="7">#REF!</definedName>
    <definedName name="ChurnMast">#REF!</definedName>
    <definedName name="ChurnPlus" localSheetId="6">#REF!</definedName>
    <definedName name="ChurnPlus" localSheetId="7">#REF!</definedName>
    <definedName name="ChurnPlus">#REF!</definedName>
    <definedName name="ChurnStd" localSheetId="6">#REF!</definedName>
    <definedName name="ChurnStd" localSheetId="7">#REF!</definedName>
    <definedName name="ChurnStd">#REF!</definedName>
    <definedName name="CIAS_AÉREAS">[47]CIAS!$B$2:$C$86</definedName>
    <definedName name="ciclos_de_financiamento" localSheetId="6">#REF!</definedName>
    <definedName name="ciclos_de_financiamento" localSheetId="7">#REF!</definedName>
    <definedName name="ciclos_de_financiamento">#REF!</definedName>
    <definedName name="ciclos_de_financiamento2" localSheetId="6">#REF!</definedName>
    <definedName name="ciclos_de_financiamento2" localSheetId="7">#REF!</definedName>
    <definedName name="ciclos_de_financiamento2">#REF!</definedName>
    <definedName name="circ">[23]CxControle!$J$8</definedName>
    <definedName name="circularização" hidden="1">"AS2DocumentBrowse"</definedName>
    <definedName name="cl" localSheetId="6">#REF!</definedName>
    <definedName name="cl" localSheetId="7">#REF!</definedName>
    <definedName name="cl">#REF!</definedName>
    <definedName name="Classif" localSheetId="6">#REF!</definedName>
    <definedName name="Classif" localSheetId="7">#REF!</definedName>
    <definedName name="Classif">#REF!</definedName>
    <definedName name="Classification">'[24]A 02-07'!$CD$4:$CD$13500</definedName>
    <definedName name="Client_Name" localSheetId="6">#REF!</definedName>
    <definedName name="Client_Name" localSheetId="7">#REF!</definedName>
    <definedName name="Client_Name">#REF!</definedName>
    <definedName name="ClosePrint" localSheetId="6">[10]!ClosePrint</definedName>
    <definedName name="ClosePrint" localSheetId="7">[10]!ClosePrint</definedName>
    <definedName name="ClosePrint">[10]!ClosePrint</definedName>
    <definedName name="co" localSheetId="6">#REF!</definedName>
    <definedName name="co" localSheetId="7">#REF!</definedName>
    <definedName name="co">#REF!</definedName>
    <definedName name="Cob_Med" localSheetId="6">#REF!</definedName>
    <definedName name="Cob_Med" localSheetId="7">#REF!</definedName>
    <definedName name="Cob_Med">#REF!</definedName>
    <definedName name="Cob_Min" localSheetId="6">#REF!</definedName>
    <definedName name="Cob_Min" localSheetId="7">#REF!</definedName>
    <definedName name="Cob_Min">#REF!</definedName>
    <definedName name="Cód.">"serv"</definedName>
    <definedName name="Codigo_Datas_Financ" localSheetId="6">#REF!</definedName>
    <definedName name="Codigo_Datas_Financ" localSheetId="7">#REF!</definedName>
    <definedName name="Codigo_Datas_Financ">#REF!</definedName>
    <definedName name="Codigo_Datas_Financ_Limite" localSheetId="6">#REF!</definedName>
    <definedName name="Codigo_Datas_Financ_Limite" localSheetId="7">#REF!</definedName>
    <definedName name="Codigo_Datas_Financ_Limite">#REF!</definedName>
    <definedName name="Coeff1">[48]SENSITIVITY!$C$11</definedName>
    <definedName name="Coeff2">[48]SENSITIVITY!$C$13</definedName>
    <definedName name="Coeff3">[48]SENSITIVITY!$C$15</definedName>
    <definedName name="Coeff4">[48]SENSITIVITY!$C$17</definedName>
    <definedName name="cofi" hidden="1">15</definedName>
    <definedName name="COFINS">'[42]Premissas II'!$D$224</definedName>
    <definedName name="COGS" localSheetId="6">#REF!</definedName>
    <definedName name="COGS" localSheetId="7">#REF!</definedName>
    <definedName name="COGS">#REF!</definedName>
    <definedName name="COGSN" localSheetId="6">#REF!</definedName>
    <definedName name="COGSN" localSheetId="7">#REF!</definedName>
    <definedName name="COGSN">#REF!</definedName>
    <definedName name="COMB" localSheetId="6">#REF!</definedName>
    <definedName name="COMB" localSheetId="7">#REF!</definedName>
    <definedName name="COMB">#REF!</definedName>
    <definedName name="COMBBS" localSheetId="6">#REF!</definedName>
    <definedName name="COMBBS" localSheetId="7">#REF!</definedName>
    <definedName name="COMBBS">#REF!</definedName>
    <definedName name="Comentado_Conta_Pesquisa">[49]Comentado!$F$1</definedName>
    <definedName name="COMET">"nametar3"</definedName>
    <definedName name="CommonEq" localSheetId="6">#REF!</definedName>
    <definedName name="CommonEq" localSheetId="7">#REF!</definedName>
    <definedName name="CommonEq">#REF!</definedName>
    <definedName name="Company_Name" localSheetId="6">#REF!</definedName>
    <definedName name="Company_Name" localSheetId="7">#REF!</definedName>
    <definedName name="Company_Name">#REF!</definedName>
    <definedName name="CompanyName" localSheetId="6">#REF!</definedName>
    <definedName name="CompanyName" localSheetId="7">#REF!</definedName>
    <definedName name="CompanyName">#REF!</definedName>
    <definedName name="CompanyName1" localSheetId="6">#REF!</definedName>
    <definedName name="CompanyName1" localSheetId="7">#REF!</definedName>
    <definedName name="CompanyName1">#REF!</definedName>
    <definedName name="CompanyName2" localSheetId="6">#REF!</definedName>
    <definedName name="CompanyName2" localSheetId="7">#REF!</definedName>
    <definedName name="CompanyName2">#REF!</definedName>
    <definedName name="CompanyName3" localSheetId="6">#REF!</definedName>
    <definedName name="CompanyName3" localSheetId="7">#REF!</definedName>
    <definedName name="CompanyName3">#REF!</definedName>
    <definedName name="CompanyTicker1" localSheetId="6">#REF!</definedName>
    <definedName name="CompanyTicker1" localSheetId="7">#REF!</definedName>
    <definedName name="CompanyTicker1">#REF!</definedName>
    <definedName name="CompanyTicker2" localSheetId="6">#REF!</definedName>
    <definedName name="CompanyTicker2" localSheetId="7">#REF!</definedName>
    <definedName name="CompanyTicker2">#REF!</definedName>
    <definedName name="CompanyTicker3" localSheetId="6">#REF!</definedName>
    <definedName name="CompanyTicker3" localSheetId="7">#REF!</definedName>
    <definedName name="CompanyTicker3">#REF!</definedName>
    <definedName name="ComparableAnalysis" localSheetId="6">#REF!</definedName>
    <definedName name="ComparableAnalysis" localSheetId="7">#REF!</definedName>
    <definedName name="ComparableAnalysis">#REF!</definedName>
    <definedName name="Comparison" localSheetId="6">#REF!</definedName>
    <definedName name="Comparison" localSheetId="7">#REF!</definedName>
    <definedName name="Comparison">#REF!</definedName>
    <definedName name="ComSales" localSheetId="6">#REF!</definedName>
    <definedName name="ComSales" localSheetId="7">#REF!</definedName>
    <definedName name="ComSales">#REF!</definedName>
    <definedName name="consolidado" localSheetId="6">#REF!</definedName>
    <definedName name="consolidado" localSheetId="7">#REF!</definedName>
    <definedName name="consolidado">#REF!</definedName>
    <definedName name="CONSTANT" localSheetId="6">#REF!</definedName>
    <definedName name="CONSTANT" localSheetId="7">#REF!</definedName>
    <definedName name="CONSTANT">#REF!</definedName>
    <definedName name="Cont_Anal">'[50]PLANO CONTABIL'!$R$4:$R$480</definedName>
    <definedName name="Cont_Analitico">'[51]PLANO CONTABIL'!$S$4:$S$484</definedName>
    <definedName name="Conta">'[52]Plano ctas'!$A$1:$A$2237</definedName>
    <definedName name="CONTAS">""</definedName>
    <definedName name="ContAtivoDinamico" localSheetId="6">#REF!:OFFSET(#REF!,#REF!+1,0)</definedName>
    <definedName name="ContAtivoDinamico" localSheetId="7">#REF!:OFFSET(#REF!,#REF!+1,0)</definedName>
    <definedName name="ContAtivoDinamico">#REF!:OFFSET(#REF!,#REF!+1,0)</definedName>
    <definedName name="ContAtivoDinamico1" localSheetId="6">#REF!:OFFSET(#REF!,#REF!+1,0)</definedName>
    <definedName name="ContAtivoDinamico1" localSheetId="7">#REF!:OFFSET(#REF!,#REF!+1,0)</definedName>
    <definedName name="ContAtivoDinamico1">#REF!:OFFSET(#REF!,#REF!+1,0)</definedName>
    <definedName name="ContentsHelp" hidden="1">#N/A</definedName>
    <definedName name="ContIndiceDinamico" localSheetId="6">#REF!:OFFSET(#REF!,#REF!+1,0)</definedName>
    <definedName name="ContIndiceDinamico" localSheetId="7">#REF!:OFFSET(#REF!,#REF!+1,0)</definedName>
    <definedName name="ContIndiceDinamico">#REF!:OFFSET(#REF!,#REF!+1,0)</definedName>
    <definedName name="ContIndiceDinamico1" localSheetId="6">#REF!:OFFSET(#REF!,#REF!+1,0)</definedName>
    <definedName name="ContIndiceDinamico1" localSheetId="7">#REF!:OFFSET(#REF!,#REF!+1,0)</definedName>
    <definedName name="ContIndiceDinamico1">#REF!:OFFSET(#REF!,#REF!+1,0)</definedName>
    <definedName name="CONTINUITY" localSheetId="6">#REF!</definedName>
    <definedName name="CONTINUITY" localSheetId="7">#REF!</definedName>
    <definedName name="CONTINUITY">#REF!</definedName>
    <definedName name="CONTRIB" localSheetId="6">#REF!</definedName>
    <definedName name="CONTRIB" localSheetId="7">#REF!</definedName>
    <definedName name="CONTRIB">#REF!</definedName>
    <definedName name="control" localSheetId="6">#REF!</definedName>
    <definedName name="control" localSheetId="7">#REF!</definedName>
    <definedName name="control">#REF!</definedName>
    <definedName name="CONV" localSheetId="6">#REF!</definedName>
    <definedName name="CONV" localSheetId="7">#REF!</definedName>
    <definedName name="CONV">#REF!</definedName>
    <definedName name="Convert" localSheetId="6">#REF!</definedName>
    <definedName name="Convert" localSheetId="7">#REF!</definedName>
    <definedName name="Convert">#REF!</definedName>
    <definedName name="Convertible_Debt_Converted" localSheetId="6">#REF!</definedName>
    <definedName name="Convertible_Debt_Converted" localSheetId="7">#REF!</definedName>
    <definedName name="Convertible_Debt_Converted">#REF!</definedName>
    <definedName name="Convertible_Preferred_Converted" localSheetId="6">#REF!</definedName>
    <definedName name="Convertible_Preferred_Converted" localSheetId="7">#REF!</definedName>
    <definedName name="Convertible_Preferred_Converted">#REF!</definedName>
    <definedName name="ConvOut1" localSheetId="6">#REF!</definedName>
    <definedName name="ConvOut1" localSheetId="7">#REF!</definedName>
    <definedName name="ConvOut1">#REF!</definedName>
    <definedName name="ConvOut2" localSheetId="6">#REF!</definedName>
    <definedName name="ConvOut2" localSheetId="7">#REF!</definedName>
    <definedName name="ConvOut2">#REF!</definedName>
    <definedName name="ConvPrice1" localSheetId="6">#REF!</definedName>
    <definedName name="ConvPrice1" localSheetId="7">#REF!</definedName>
    <definedName name="ConvPrice1">#REF!</definedName>
    <definedName name="ConvPrice2" localSheetId="6">#REF!</definedName>
    <definedName name="ConvPrice2" localSheetId="7">#REF!</definedName>
    <definedName name="ConvPrice2">#REF!</definedName>
    <definedName name="ConvShs1" localSheetId="6">#REF!</definedName>
    <definedName name="ConvShs1" localSheetId="7">#REF!</definedName>
    <definedName name="ConvShs1">#REF!</definedName>
    <definedName name="ConvShs2" localSheetId="6">#REF!</definedName>
    <definedName name="ConvShs2" localSheetId="7">#REF!</definedName>
    <definedName name="ConvShs2">#REF!</definedName>
    <definedName name="COPEL" localSheetId="6">#REF!</definedName>
    <definedName name="COPEL" localSheetId="7">#REF!</definedName>
    <definedName name="COPEL">#REF!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y" hidden="1">{"TOTAL DIRERJ",#N/A,TRUE,"7400";"DIRERJ",#N/A,TRUE,"7401";"DEARIO",#N/A,TRUE,"7410";"RIO SUL",#N/A,TRUE,"7411";"RIO NORTE",#N/A,TRUE,"7412";"DUQUE DE CAXIAS",#N/A,TRUE,"7413";"PETRÓPOLIS",#N/A,TRUE,"7414";"VITORIA",#N/A,TRUE,"7415";"B HTE",#N/A,TRUE,"7416";"JUIZ DE FORA",#N/A,TRUE,"7417";"DIVINOPOLIS",#N/A,TRUE,"7418";"CACHOEIRO",#N/A,TRUE,"7419";"CONTAGEM",#N/A,TRUE,"7420";"SALVADOR",#N/A,TRUE,"7421";"RECIFE",#N/A,TRUE,"7422";"FORTALEZA",#N/A,TRUE,"7423";"NATAL",#N/A,TRUE,"7424";"BELEM",#N/A,TRUE,"7425"}</definedName>
    <definedName name="copy_area" localSheetId="6">#REF!</definedName>
    <definedName name="copy_area" localSheetId="7">#REF!</definedName>
    <definedName name="copy_area">#REF!</definedName>
    <definedName name="Corp" localSheetId="6">#REF!</definedName>
    <definedName name="Corp" localSheetId="7">#REF!</definedName>
    <definedName name="Corp">#REF!</definedName>
    <definedName name="CORP_COMMUNICATIONS_by_CC" localSheetId="6">#REF!</definedName>
    <definedName name="CORP_COMMUNICATIONS_by_CC" localSheetId="7">#REF!</definedName>
    <definedName name="CORP_COMMUNICATIONS_by_CC">#REF!</definedName>
    <definedName name="CORP_DIST_OPS_by_CC" localSheetId="6">#REF!</definedName>
    <definedName name="CORP_DIST_OPS_by_CC" localSheetId="7">#REF!</definedName>
    <definedName name="CORP_DIST_OPS_by_CC">#REF!</definedName>
    <definedName name="CORP_ENGAGEMENT_SERVICES_by_CC" localSheetId="6">#REF!</definedName>
    <definedName name="CORP_ENGAGEMENT_SERVICES_by_CC" localSheetId="7">#REF!</definedName>
    <definedName name="CORP_ENGAGEMENT_SERVICES_by_CC">#REF!</definedName>
    <definedName name="CORP_EXECUTIVE_by_CC" localSheetId="6">#REF!</definedName>
    <definedName name="CORP_EXECUTIVE_by_CC" localSheetId="7">#REF!</definedName>
    <definedName name="CORP_EXECUTIVE_by_CC">#REF!</definedName>
    <definedName name="CORP_FINANCE_by_CC" localSheetId="6">#REF!</definedName>
    <definedName name="CORP_FINANCE_by_CC" localSheetId="7">#REF!</definedName>
    <definedName name="CORP_FINANCE_by_CC">#REF!</definedName>
    <definedName name="CORP_HR_by_CC" localSheetId="6">#REF!</definedName>
    <definedName name="CORP_HR_by_CC" localSheetId="7">#REF!</definedName>
    <definedName name="CORP_HR_by_CC">#REF!</definedName>
    <definedName name="CORP_INTERNATIONAL_by_CC" localSheetId="6">#REF!</definedName>
    <definedName name="CORP_INTERNATIONAL_by_CC" localSheetId="7">#REF!</definedName>
    <definedName name="CORP_INTERNATIONAL_by_CC">#REF!</definedName>
    <definedName name="CORP_IT_by_CC" localSheetId="6">#REF!</definedName>
    <definedName name="CORP_IT_by_CC" localSheetId="7">#REF!</definedName>
    <definedName name="CORP_IT_by_CC">#REF!</definedName>
    <definedName name="CORP_MARKETING_by_CC" localSheetId="6">#REF!</definedName>
    <definedName name="CORP_MARKETING_by_CC" localSheetId="7">#REF!</definedName>
    <definedName name="CORP_MARKETING_by_CC">#REF!</definedName>
    <definedName name="CORP_PRODUCT_by_CC" localSheetId="6">#REF!</definedName>
    <definedName name="CORP_PRODUCT_by_CC" localSheetId="7">#REF!</definedName>
    <definedName name="CORP_PRODUCT_by_CC">#REF!</definedName>
    <definedName name="CORP_PRODUCT_SALES_by_CC" localSheetId="6">#REF!</definedName>
    <definedName name="CORP_PRODUCT_SALES_by_CC" localSheetId="7">#REF!</definedName>
    <definedName name="CORP_PRODUCT_SALES_by_CC">#REF!</definedName>
    <definedName name="CORP_RENTALS_by_CC" localSheetId="6">#REF!</definedName>
    <definedName name="CORP_RENTALS_by_CC" localSheetId="7">#REF!</definedName>
    <definedName name="CORP_RENTALS_by_CC">#REF!</definedName>
    <definedName name="CORP_RESELLER_by_CC" localSheetId="6">#REF!</definedName>
    <definedName name="CORP_RESELLER_by_CC" localSheetId="7">#REF!</definedName>
    <definedName name="CORP_RESELLER_by_CC">#REF!</definedName>
    <definedName name="CORP_SERVICE_by_CC" localSheetId="6">#REF!</definedName>
    <definedName name="CORP_SERVICE_by_CC" localSheetId="7">#REF!</definedName>
    <definedName name="CORP_SERVICE_by_CC">#REF!</definedName>
    <definedName name="CORP_SOLUTION_SALES_by_CC" localSheetId="6">#REF!</definedName>
    <definedName name="CORP_SOLUTION_SALES_by_CC" localSheetId="7">#REF!</definedName>
    <definedName name="CORP_SOLUTION_SALES_by_CC">#REF!</definedName>
    <definedName name="Corp_Tax">[15]Driver!$D$47:$BA$47</definedName>
    <definedName name="CORP_UNALLOCATED_by_CC" localSheetId="6">#REF!</definedName>
    <definedName name="CORP_UNALLOCATED_by_CC" localSheetId="7">#REF!</definedName>
    <definedName name="CORP_UNALLOCATED_by_CC">#REF!</definedName>
    <definedName name="CORP_VENTURES_by_CC" localSheetId="6">#REF!</definedName>
    <definedName name="CORP_VENTURES_by_CC" localSheetId="7">#REF!</definedName>
    <definedName name="CORP_VENTURES_by_CC">#REF!</definedName>
    <definedName name="CORPORATE_by_DIVISION" localSheetId="6">#REF!</definedName>
    <definedName name="CORPORATE_by_DIVISION" localSheetId="7">#REF!</definedName>
    <definedName name="CORPORATE_by_DIVISION">#REF!</definedName>
    <definedName name="CorreioExport" localSheetId="6">'[42]Premissas II'!#REF!</definedName>
    <definedName name="CorreioExport" localSheetId="7">'[42]Premissas II'!#REF!</definedName>
    <definedName name="CorreioExport">'[42]Premissas II'!#REF!</definedName>
    <definedName name="CorreioImport" localSheetId="6">'[42]Premissas II'!#REF!</definedName>
    <definedName name="CorreioImport" localSheetId="7">'[42]Premissas II'!#REF!</definedName>
    <definedName name="CorreioImport">'[42]Premissas II'!#REF!</definedName>
    <definedName name="Cost" localSheetId="6">#REF!</definedName>
    <definedName name="Cost" localSheetId="7">#REF!</definedName>
    <definedName name="Cost">#REF!</definedName>
    <definedName name="Cost_" localSheetId="6">#REF!</definedName>
    <definedName name="Cost_" localSheetId="7">#REF!</definedName>
    <definedName name="Cost_">#REF!</definedName>
    <definedName name="Cost_install__vertical" localSheetId="6">#REF!</definedName>
    <definedName name="Cost_install__vertical" localSheetId="7">#REF!</definedName>
    <definedName name="Cost_install__vertical">#REF!</definedName>
    <definedName name="Costs_Assets_Abs" localSheetId="6">[15]Driver!#REF!</definedName>
    <definedName name="Costs_Assets_Abs" localSheetId="7">[15]Driver!#REF!</definedName>
    <definedName name="Costs_Assets_Abs">[15]Driver!#REF!</definedName>
    <definedName name="Costs_Cleaning_Abs" localSheetId="6">[15]Driver!#REF!</definedName>
    <definedName name="Costs_Cleaning_Abs" localSheetId="7">[15]Driver!#REF!</definedName>
    <definedName name="Costs_Cleaning_Abs">[15]Driver!#REF!</definedName>
    <definedName name="Costs_Electricity_Abs" localSheetId="6">[15]Driver!#REF!</definedName>
    <definedName name="Costs_Electricity_Abs" localSheetId="7">[15]Driver!#REF!</definedName>
    <definedName name="Costs_Electricity_Abs">[15]Driver!#REF!</definedName>
    <definedName name="Costs_Maint_Abs" localSheetId="6">[15]Driver!#REF!</definedName>
    <definedName name="Costs_Maint_Abs" localSheetId="7">[15]Driver!#REF!</definedName>
    <definedName name="Costs_Maint_Abs">[15]Driver!#REF!</definedName>
    <definedName name="Costs_OtherAsset_Abs" localSheetId="6">[15]Driver!#REF!</definedName>
    <definedName name="Costs_OtherAsset_Abs" localSheetId="7">[15]Driver!#REF!</definedName>
    <definedName name="Costs_OtherAsset_Abs">[15]Driver!#REF!</definedName>
    <definedName name="Costs_Sevage_Abs" localSheetId="6">[15]Driver!#REF!</definedName>
    <definedName name="Costs_Sevage_Abs" localSheetId="7">[15]Driver!#REF!</definedName>
    <definedName name="Costs_Sevage_Abs">[15]Driver!#REF!</definedName>
    <definedName name="Costs_Water_Abs" localSheetId="6">[15]Driver!#REF!</definedName>
    <definedName name="Costs_Water_Abs" localSheetId="7">[15]Driver!#REF!</definedName>
    <definedName name="Costs_Water_Abs">[15]Driver!#REF!</definedName>
    <definedName name="Country" localSheetId="6">#REF!</definedName>
    <definedName name="Country" localSheetId="7">#REF!</definedName>
    <definedName name="Country">#REF!</definedName>
    <definedName name="CountrySity">'[24]A 02-07'!$CB$4:$CB$13500</definedName>
    <definedName name="COVER" localSheetId="6">#REF!</definedName>
    <definedName name="COVER" localSheetId="7">#REF!</definedName>
    <definedName name="COVER">#REF!</definedName>
    <definedName name="CPD_CCO" localSheetId="6">recuperação [1]tubulão2011!$A$29:$J$29</definedName>
    <definedName name="CPD_CCO" localSheetId="7">recuperação [1]tubulão2011!$A$29:$J$29</definedName>
    <definedName name="CPD_CCO">recuperação [1]tubulão2011!$A$29:$J$29</definedName>
    <definedName name="CPFL" localSheetId="6">#REF!</definedName>
    <definedName name="CPFL" localSheetId="7">#REF!</definedName>
    <definedName name="CPFL">#REF!</definedName>
    <definedName name="CPilar" localSheetId="12">#REF!</definedName>
    <definedName name="CPilar" localSheetId="6">#REF!</definedName>
    <definedName name="CPilar" localSheetId="7">#REF!</definedName>
    <definedName name="CPilar">#REF!</definedName>
    <definedName name="CPLTD" localSheetId="6">#REF!</definedName>
    <definedName name="CPLTD" localSheetId="7">#REF!</definedName>
    <definedName name="CPLTD">#REF!</definedName>
    <definedName name="CPMF">0.38%</definedName>
    <definedName name="CreateTable" hidden="1">#N/A</definedName>
    <definedName name="credit" localSheetId="6">#REF!</definedName>
    <definedName name="credit" localSheetId="7">#REF!</definedName>
    <definedName name="credit">#REF!</definedName>
    <definedName name="crédito_PIS_COFINS" localSheetId="6">#REF!</definedName>
    <definedName name="crédito_PIS_COFINS" localSheetId="7">#REF!</definedName>
    <definedName name="crédito_PIS_COFINS">#REF!</definedName>
    <definedName name="_xlnm.Criteria" localSheetId="6">#REF!</definedName>
    <definedName name="_xlnm.Criteria" localSheetId="7">#REF!</definedName>
    <definedName name="_xlnm.Criteria">#REF!</definedName>
    <definedName name="Critérios_IM" localSheetId="6">#REF!</definedName>
    <definedName name="Critérios_IM" localSheetId="7">#REF!</definedName>
    <definedName name="Critérios_IM">#REF!</definedName>
    <definedName name="Crng_Landscape" localSheetId="6">#REF!</definedName>
    <definedName name="Crng_Landscape" localSheetId="7">#REF!</definedName>
    <definedName name="Crng_Landscape">#REF!</definedName>
    <definedName name="Crng_Normal" localSheetId="6">#REF!</definedName>
    <definedName name="Crng_Normal" localSheetId="7">#REF!</definedName>
    <definedName name="Crng_Normal">#REF!</definedName>
    <definedName name="Crng_Portrait" localSheetId="6">#REF!</definedName>
    <definedName name="Crng_Portrait" localSheetId="7">#REF!</definedName>
    <definedName name="Crng_Portrait">#REF!</definedName>
    <definedName name="Crng_WPane" localSheetId="6">#REF!</definedName>
    <definedName name="Crng_WPane" localSheetId="7">#REF!</definedName>
    <definedName name="Crng_WPane">#REF!</definedName>
    <definedName name="CROut">[53]Premissas!$D$390</definedName>
    <definedName name="CROutorga">[53]Premissas!$D$392</definedName>
    <definedName name="CROutPonte">[53]Premissas!$D$389</definedName>
    <definedName name="CRS" hidden="1">{#N/A,#N/A,TRUE,"Фин.рез"}</definedName>
    <definedName name="cruz" localSheetId="6">#REF!</definedName>
    <definedName name="cruz" localSheetId="7">#REF!</definedName>
    <definedName name="cruz">#REF!</definedName>
    <definedName name="CS" localSheetId="6">#REF!</definedName>
    <definedName name="CS" localSheetId="7">#REF!</definedName>
    <definedName name="CS">#REF!</definedName>
    <definedName name="csdof" localSheetId="6">#REF!</definedName>
    <definedName name="csdof" localSheetId="7">#REF!</definedName>
    <definedName name="csdof">#REF!</definedName>
    <definedName name="CTerreno" localSheetId="12">#REF!</definedName>
    <definedName name="CTerreno">[31]Memorial!$B$3</definedName>
    <definedName name="CTVA" localSheetId="6">#REF!</definedName>
    <definedName name="CTVA" localSheetId="7">#REF!</definedName>
    <definedName name="CTVA">#REF!</definedName>
    <definedName name="cur.rate" localSheetId="6">#REF!</definedName>
    <definedName name="cur.rate" localSheetId="7">#REF!</definedName>
    <definedName name="cur.rate">#REF!</definedName>
    <definedName name="Curr" localSheetId="6">#REF!</definedName>
    <definedName name="Curr" localSheetId="7">#REF!</definedName>
    <definedName name="Curr">#REF!</definedName>
    <definedName name="Currencies_available">[15]Driver!$C$20:$C$21</definedName>
    <definedName name="Currency" localSheetId="6">#REF!</definedName>
    <definedName name="Currency" localSheetId="7">#REF!</definedName>
    <definedName name="Currency">#REF!</definedName>
    <definedName name="Currency_Converter">[15]Driver!$C$28:$C$33</definedName>
    <definedName name="Currency_in_use">[15]Driver!$C$18</definedName>
    <definedName name="Currency01_in_use">[15]Driver!$C$20</definedName>
    <definedName name="Currency02_in_use">[15]Driver!$C$21</definedName>
    <definedName name="CurrencyCell" localSheetId="6">#REF!</definedName>
    <definedName name="CurrencyCell" localSheetId="7">#REF!</definedName>
    <definedName name="CurrencyCell">#REF!</definedName>
    <definedName name="CurrencyCode" localSheetId="6">#REF!</definedName>
    <definedName name="CurrencyCode" localSheetId="7">#REF!</definedName>
    <definedName name="CurrencyCode">#REF!</definedName>
    <definedName name="CurrencyHomeCell" localSheetId="6">#REF!</definedName>
    <definedName name="CurrencyHomeCell" localSheetId="7">#REF!</definedName>
    <definedName name="CurrencyHomeCell">#REF!</definedName>
    <definedName name="CurrencyList" localSheetId="6">#REF!</definedName>
    <definedName name="CurrencyList" localSheetId="7">#REF!</definedName>
    <definedName name="CurrencyList">#REF!</definedName>
    <definedName name="CurrencySymbol" localSheetId="6">#REF!</definedName>
    <definedName name="CurrencySymbol" localSheetId="7">#REF!</definedName>
    <definedName name="CurrencySymbol">#REF!</definedName>
    <definedName name="current" localSheetId="6">#REF!</definedName>
    <definedName name="current" localSheetId="7">#REF!</definedName>
    <definedName name="current">#REF!</definedName>
    <definedName name="Current_Quarter" localSheetId="6">#REF!</definedName>
    <definedName name="Current_Quarter" localSheetId="7">#REF!</definedName>
    <definedName name="Current_Quarter">#REF!</definedName>
    <definedName name="Current_Year" localSheetId="6">#REF!</definedName>
    <definedName name="Current_Year" localSheetId="7">#REF!</definedName>
    <definedName name="Current_Year">#REF!</definedName>
    <definedName name="CurrentPrice" localSheetId="6">#REF!</definedName>
    <definedName name="CurrentPrice" localSheetId="7">#REF!</definedName>
    <definedName name="CurrentPrice">#REF!</definedName>
    <definedName name="CurrentSO" localSheetId="6">#REF!</definedName>
    <definedName name="CurrentSO" localSheetId="7">#REF!</definedName>
    <definedName name="CurrentSO">#REF!</definedName>
    <definedName name="CurrItem_Name" localSheetId="6">#REF!</definedName>
    <definedName name="CurrItem_Name" localSheetId="7">#REF!</definedName>
    <definedName name="CurrItem_Name">#REF!</definedName>
    <definedName name="Custo_0" localSheetId="6">#REF!</definedName>
    <definedName name="Custo_0" localSheetId="7">#REF!</definedName>
    <definedName name="Custo_0">#REF!</definedName>
    <definedName name="Custo_mais5" localSheetId="6">#REF!</definedName>
    <definedName name="Custo_mais5" localSheetId="7">#REF!</definedName>
    <definedName name="Custo_mais5">#REF!</definedName>
    <definedName name="Custo_menos5" localSheetId="6">#REF!</definedName>
    <definedName name="Custo_menos5" localSheetId="7">#REF!</definedName>
    <definedName name="Custo_menos5">#REF!</definedName>
    <definedName name="CustoBNDESAdicional" localSheetId="6">#REF!</definedName>
    <definedName name="CustoBNDESAdicional" localSheetId="7">#REF!</definedName>
    <definedName name="CustoBNDESAdicional">#REF!</definedName>
    <definedName name="Custom" localSheetId="6">#REF!</definedName>
    <definedName name="Custom" localSheetId="7">#REF!</definedName>
    <definedName name="Custom">#REF!</definedName>
    <definedName name="CustomIndexDate" localSheetId="6">#REF!</definedName>
    <definedName name="CustomIndexDate" localSheetId="7">#REF!</definedName>
    <definedName name="CustomIndexDate">#REF!</definedName>
    <definedName name="CustomIndexValue" localSheetId="6">#REF!</definedName>
    <definedName name="CustomIndexValue" localSheetId="7">#REF!</definedName>
    <definedName name="CustomIndexValue">#REF!</definedName>
    <definedName name="custoprod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s" hidden="1">{#N/A,#N/A,FALSE,"Acum Julio - 00"}</definedName>
    <definedName name="custos_operacionais_pré_outorga" localSheetId="6">#REF!</definedName>
    <definedName name="custos_operacionais_pré_outorga" localSheetId="7">#REF!</definedName>
    <definedName name="custos_operacionais_pré_outorga">#REF!</definedName>
    <definedName name="CVVCVCV" hidden="1">[54]GRAFICOS!$K$18:$Y$18</definedName>
    <definedName name="cwd" localSheetId="6">#REF!</definedName>
    <definedName name="cwd" localSheetId="7">#REF!</definedName>
    <definedName name="cwd">#REF!</definedName>
    <definedName name="Cwvu.GREY_ALL." localSheetId="6" hidden="1">#REF!</definedName>
    <definedName name="Cwvu.GREY_ALL." localSheetId="7" hidden="1">#REF!</definedName>
    <definedName name="Cwvu.GREY_ALL." hidden="1">#REF!</definedName>
    <definedName name="Cwvy.GREY_ALL._dcf" localSheetId="6" hidden="1">#REF!</definedName>
    <definedName name="Cwvy.GREY_ALL._dcf" localSheetId="7" hidden="1">#REF!</definedName>
    <definedName name="Cwvy.GREY_ALL._dcf" hidden="1">#REF!</definedName>
    <definedName name="d" hidden="1">{"cap_structure",#N/A,FALSE,"Graph-Mkt Cap";"price",#N/A,FALSE,"Graph-Price";"ebit",#N/A,FALSE,"Graph-EBITDA";"ebitda",#N/A,FALSE,"Graph-EBITDA"}</definedName>
    <definedName name="DA" localSheetId="6">#REF!</definedName>
    <definedName name="DA" localSheetId="7">#REF!</definedName>
    <definedName name="DA">#REF!</definedName>
    <definedName name="dad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dados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f" localSheetId="6">[10]!daf</definedName>
    <definedName name="daf" localSheetId="7">[10]!daf</definedName>
    <definedName name="daf">[10]!daf</definedName>
    <definedName name="DA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dsadsad" hidden="1">#N/A</definedName>
    <definedName name="data" localSheetId="6">[21]Input!#REF!</definedName>
    <definedName name="data" localSheetId="7">[21]Input!#REF!</definedName>
    <definedName name="data">[21]Input!#REF!</definedName>
    <definedName name="Data.anual">'[42]Premissas I'!$D$10</definedName>
    <definedName name="Data.atualz_contr">'[42]Premissas I'!$J$16</definedName>
    <definedName name="Data.base">'[42]Premissas I'!$D$7</definedName>
    <definedName name="Data.de.alteração">'[55]Premissas Tarifárias'!$C$5</definedName>
    <definedName name="Data.de.captação_1">'[42]Premissas I'!$D$41</definedName>
    <definedName name="Data.de.Captação_2">'[42]Premissas I'!$D$61</definedName>
    <definedName name="Data.de.Captação_3">'[42]Premissas I'!$D$81</definedName>
    <definedName name="Data.de.Captação_4">'[42]Premissas I'!$D$101</definedName>
    <definedName name="Data.de.Captação_5">'[42]Premissas I'!$D$121</definedName>
    <definedName name="Data.inicial">[56]Premissas!$I$6</definedName>
    <definedName name="Data.início">'[42]Premissas I'!$D$6</definedName>
    <definedName name="Data.OPEX">'[42]Premissas I'!$D$8</definedName>
    <definedName name="Data.Rec.Sist.99_semLegenda" localSheetId="6">#REF!</definedName>
    <definedName name="Data.Rec.Sist.99_semLegenda" localSheetId="7">#REF!</definedName>
    <definedName name="Data.Rec.Sist.99_semLegenda">#REF!</definedName>
    <definedName name="Data.trimestral">'[42]Premissas I'!$D$9</definedName>
    <definedName name="data_ano_anterior_mod" localSheetId="6">#REF!</definedName>
    <definedName name="data_ano_anterior_mod" localSheetId="7">#REF!</definedName>
    <definedName name="data_ano_anterior_mod">#REF!</definedName>
    <definedName name="data_projecao_anos" localSheetId="6">#REF!</definedName>
    <definedName name="data_projecao_anos" localSheetId="7">#REF!</definedName>
    <definedName name="data_projecao_anos">#REF!</definedName>
    <definedName name="data_projeção_anual">[57]Códigos!$C$21:$C$61</definedName>
    <definedName name="data1_" localSheetId="6">#REF!</definedName>
    <definedName name="data1_" localSheetId="7">#REF!</definedName>
    <definedName name="data1_">#REF!</definedName>
    <definedName name="DataAdjust" localSheetId="6">#REF!</definedName>
    <definedName name="DataAdjust" localSheetId="7">#REF!</definedName>
    <definedName name="DataAdjust">#REF!</definedName>
    <definedName name="DataContrato">[53]Premissas!$D$6</definedName>
    <definedName name="DataDinamica1" localSheetId="6">#REF!:OFFSET(#REF!,#REF!+1,0)</definedName>
    <definedName name="DataDinamica1" localSheetId="7">#REF!:OFFSET(#REF!,#REF!+1,0)</definedName>
    <definedName name="DataDinamica1">#REF!:OFFSET(#REF!,#REF!+1,0)</definedName>
    <definedName name="DataFaseIA">'[42]Premissas II'!$D$7</definedName>
    <definedName name="DataFaseIB">'[42]Premissas II'!$D$11</definedName>
    <definedName name="DataRange" localSheetId="6">#REF!</definedName>
    <definedName name="DataRange" localSheetId="7">#REF!</definedName>
    <definedName name="DataRange">#REF!</definedName>
    <definedName name="DatasRec.Sáb.98" localSheetId="6">#REF!</definedName>
    <definedName name="DatasRec.Sáb.98" localSheetId="7">#REF!</definedName>
    <definedName name="DatasRec.Sáb.98">#REF!</definedName>
    <definedName name="DatasRec.Sáb.99" localSheetId="6">#REF!</definedName>
    <definedName name="DatasRec.Sáb.99" localSheetId="7">#REF!</definedName>
    <definedName name="DatasRec.Sáb.99">#REF!</definedName>
    <definedName name="DatasRec.Sist.2000" localSheetId="6">#REF!</definedName>
    <definedName name="DatasRec.Sist.2000" localSheetId="7">#REF!</definedName>
    <definedName name="DatasRec.Sist.2000">#REF!</definedName>
    <definedName name="DatasRec.Sist.98" localSheetId="6">#REF!</definedName>
    <definedName name="DatasRec.Sist.98" localSheetId="7">#REF!</definedName>
    <definedName name="DatasRec.Sist.98">#REF!</definedName>
    <definedName name="DatasRec.Sist.98_semLegenda" localSheetId="6">#REF!</definedName>
    <definedName name="DatasRec.Sist.98_semLegenda" localSheetId="7">#REF!</definedName>
    <definedName name="DatasRec.Sist.98_semLegenda">#REF!</definedName>
    <definedName name="DatasRec.Sist.99" localSheetId="6">#REF!</definedName>
    <definedName name="DatasRec.Sist.99" localSheetId="7">#REF!</definedName>
    <definedName name="DatasRec.Sist.99">#REF!</definedName>
    <definedName name="DatasToTalGlobal" localSheetId="6">#REF!</definedName>
    <definedName name="DatasToTalGlobal" localSheetId="7">#REF!</definedName>
    <definedName name="DatasToTalGlobal">#REF!</definedName>
    <definedName name="DataUeF">'[42]Premissas II'!$E$332</definedName>
    <definedName name="Date_">'[24]A 02-07'!$C$4:$C$13500</definedName>
    <definedName name="Date2" localSheetId="6">#REF!</definedName>
    <definedName name="Date2" localSheetId="7">#REF!</definedName>
    <definedName name="Date2">#REF!</definedName>
    <definedName name="day" localSheetId="6">#REF!,#REF!,#REF!,#REF!,#REF!,#REF!,#REF!,#REF!,#REF!,#REF!,#REF!</definedName>
    <definedName name="day" localSheetId="7">#REF!,#REF!,#REF!,#REF!,#REF!,#REF!,#REF!,#REF!,#REF!,#REF!,#REF!</definedName>
    <definedName name="day">#REF!,#REF!,#REF!,#REF!,#REF!,#REF!,#REF!,#REF!,#REF!,#REF!,#REF!</definedName>
    <definedName name="DayOfLandings07">'[24]A 2007 1-9 1C'!$DE$3:$DE$2859</definedName>
    <definedName name="DayOfStarts07">'[24]A 2007 1-9 1C'!$DG$3:$DG$2859</definedName>
    <definedName name="dBPA271">[23]BS!$C$24</definedName>
    <definedName name="dBPA291">[23]BS!$C$19</definedName>
    <definedName name="dBPA851">[23]BS!$C$78</definedName>
    <definedName name="dBPA877">[23]BS!$C$94</definedName>
    <definedName name="dBPA902">[23]BS!$C$101</definedName>
    <definedName name="dcf" localSheetId="6">#REF!</definedName>
    <definedName name="dcf" localSheetId="7">#REF!</definedName>
    <definedName name="dcf">#REF!</definedName>
    <definedName name="DCF_A" localSheetId="6">#REF!</definedName>
    <definedName name="DCF_A" localSheetId="7">#REF!</definedName>
    <definedName name="DCF_A">#REF!</definedName>
    <definedName name="DCF_A2" localSheetId="6">#REF!</definedName>
    <definedName name="DCF_A2" localSheetId="7">#REF!</definedName>
    <definedName name="DCF_A2">#REF!</definedName>
    <definedName name="DCF_L" localSheetId="6">#REF!</definedName>
    <definedName name="DCF_L" localSheetId="7">#REF!</definedName>
    <definedName name="DCF_L">#REF!</definedName>
    <definedName name="dcfyear" localSheetId="6">#REF!</definedName>
    <definedName name="dcfyear" localSheetId="7">#REF!</definedName>
    <definedName name="dcfyear">#REF!</definedName>
    <definedName name="dchart26" localSheetId="6" hidden="1">#REF!</definedName>
    <definedName name="dchart26" localSheetId="7" hidden="1">#REF!</definedName>
    <definedName name="dchart26" hidden="1">#REF!</definedName>
    <definedName name="dchart31" localSheetId="6" hidden="1">#REF!</definedName>
    <definedName name="dchart31" localSheetId="7" hidden="1">#REF!</definedName>
    <definedName name="dchart31" hidden="1">#REF!</definedName>
    <definedName name="DCR2_L" localSheetId="6">#REF!</definedName>
    <definedName name="DCR2_L" localSheetId="7">#REF!</definedName>
    <definedName name="DCR2_L">#REF!</definedName>
    <definedName name="dd" localSheetId="6" hidden="1">#REF!</definedName>
    <definedName name="dd" localSheetId="7" hidden="1">#REF!</definedName>
    <definedName name="dd" hidden="1">#REF!</definedName>
    <definedName name="DD_Curr">[58]Currency!$C$3</definedName>
    <definedName name="DDD" hidden="1">{"'PXR_6500'!$A$1:$I$124"}</definedName>
    <definedName name="dddd" localSheetId="6" hidden="1">#REF!</definedName>
    <definedName name="dddd" localSheetId="7" hidden="1">#REF!</definedName>
    <definedName name="dddd" hidden="1">#REF!</definedName>
    <definedName name="ddddd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ddddd" hidden="1">{"FCB_ALL",#N/A,FALSE,"FCB";"GREY_ALL",#N/A,FALSE,"GREY"}</definedName>
    <definedName name="ddddddddddddd" localSheetId="6">[10]!ddddddddddddd</definedName>
    <definedName name="ddddddddddddd" localSheetId="7">[10]!ddddddddddddd</definedName>
    <definedName name="ddddddddddddd">[10]!ddddddddddddd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il" localSheetId="6">#REF!</definedName>
    <definedName name="ddil" localSheetId="7">#REF!</definedName>
    <definedName name="ddil">#REF!</definedName>
    <definedName name="dDRE111">'[23]P&amp;L'!$C$24</definedName>
    <definedName name="dDRE112">'[23]P&amp;L'!$C$25</definedName>
    <definedName name="dDRE131">'[23]P&amp;L'!$C$29</definedName>
    <definedName name="dDRE141">'[23]P&amp;L'!$C$27</definedName>
    <definedName name="dDRE142">'[23]P&amp;L'!$C$28</definedName>
    <definedName name="dDRE221">'[23]P&amp;L'!$C$51</definedName>
    <definedName name="dDRE281">'[23]P&amp;L'!$C$60</definedName>
    <definedName name="dDRE355">'[23]P&amp;L'!$C$54</definedName>
    <definedName name="dDRE411">'[23]P&amp;L'!$C$85</definedName>
    <definedName name="dDRE431">'[23]P&amp;L'!$C$84</definedName>
    <definedName name="de" localSheetId="6">[10]!de</definedName>
    <definedName name="de" localSheetId="7">[10]!de</definedName>
    <definedName name="de">[10]!de</definedName>
    <definedName name="deb" localSheetId="6">#REF!</definedName>
    <definedName name="deb" localSheetId="7">#REF!</definedName>
    <definedName name="deb">#REF!</definedName>
    <definedName name="debt" localSheetId="6">#REF!</definedName>
    <definedName name="debt" localSheetId="7">#REF!</definedName>
    <definedName name="debt">#REF!</definedName>
    <definedName name="Debt_Market_Cap_Ratio" localSheetId="6">#REF!</definedName>
    <definedName name="Debt_Market_Cap_Ratio" localSheetId="7">#REF!</definedName>
    <definedName name="Debt_Market_Cap_Ratio">#REF!</definedName>
    <definedName name="Debt4_Interest">[23]Financing_Aux!$F$222:$BC$241</definedName>
    <definedName name="debtall" localSheetId="6">#REF!,#REF!</definedName>
    <definedName name="debtall" localSheetId="7">#REF!,#REF!</definedName>
    <definedName name="debtall">#REF!,#REF!</definedName>
    <definedName name="DebtbyCap" localSheetId="6">#REF!</definedName>
    <definedName name="DebtbyCap" localSheetId="7">#REF!</definedName>
    <definedName name="DebtbyCap">#REF!</definedName>
    <definedName name="DebtII" localSheetId="6">#REF!</definedName>
    <definedName name="DebtII" localSheetId="7">#REF!</definedName>
    <definedName name="DebtII">#REF!</definedName>
    <definedName name="DecodersInstalQtdCapex" localSheetId="6">#REF!</definedName>
    <definedName name="DecodersInstalQtdCapex" localSheetId="7">#REF!</definedName>
    <definedName name="DecodersInstalQtdCapex">#REF!</definedName>
    <definedName name="deduções_debito_PIS_COFINS" localSheetId="6">#REF!</definedName>
    <definedName name="deduções_debito_PIS_COFINS" localSheetId="7">#REF!</definedName>
    <definedName name="deduções_debito_PIS_COFINS">#REF!</definedName>
    <definedName name="deduções_ISS" localSheetId="6">#REF!</definedName>
    <definedName name="deduções_ISS" localSheetId="7">#REF!</definedName>
    <definedName name="deduções_ISS">#REF!</definedName>
    <definedName name="DeferredTax" localSheetId="6">#REF!</definedName>
    <definedName name="DeferredTax" localSheetId="7">#REF!</definedName>
    <definedName name="DeferredTax">#REF!</definedName>
    <definedName name="DefIncTax" localSheetId="6">#REF!</definedName>
    <definedName name="DefIncTax" localSheetId="7">#REF!</definedName>
    <definedName name="DefIncTax">#REF!</definedName>
    <definedName name="DefIncTaxA" localSheetId="6">#REF!</definedName>
    <definedName name="DefIncTaxA" localSheetId="7">#REF!</definedName>
    <definedName name="DefIncTaxA">#REF!</definedName>
    <definedName name="DefIncTaxL" localSheetId="6">#REF!</definedName>
    <definedName name="DefIncTaxL" localSheetId="7">#REF!</definedName>
    <definedName name="DefIncTaxL">#REF!</definedName>
    <definedName name="DefTax" localSheetId="6">#REF!</definedName>
    <definedName name="DefTax" localSheetId="7">#REF!</definedName>
    <definedName name="DefTax">#REF!</definedName>
    <definedName name="DefTaxA" localSheetId="6">#REF!</definedName>
    <definedName name="DefTaxA" localSheetId="7">#REF!</definedName>
    <definedName name="DefTaxA">#REF!</definedName>
    <definedName name="DefTaxL" localSheetId="6">#REF!</definedName>
    <definedName name="DefTaxL" localSheetId="7">#REF!</definedName>
    <definedName name="DefTaxL">#REF!</definedName>
    <definedName name="DeleteRange" hidden="1">#N/A</definedName>
    <definedName name="DeleteTable" hidden="1">#N/A</definedName>
    <definedName name="Demanda_0" localSheetId="6">#REF!</definedName>
    <definedName name="Demanda_0" localSheetId="7">#REF!</definedName>
    <definedName name="Demanda_0">#REF!</definedName>
    <definedName name="Demanda_mais5" localSheetId="6">#REF!</definedName>
    <definedName name="Demanda_mais5" localSheetId="7">#REF!</definedName>
    <definedName name="Demanda_mais5">#REF!</definedName>
    <definedName name="Demanda_menos5" localSheetId="6">#REF!</definedName>
    <definedName name="Demanda_menos5" localSheetId="7">#REF!</definedName>
    <definedName name="Demanda_menos5">#REF!</definedName>
    <definedName name="dep" localSheetId="6">#REF!</definedName>
    <definedName name="dep" localSheetId="7">#REF!</definedName>
    <definedName name="dep">#REF!</definedName>
    <definedName name="DepAmort" localSheetId="6">#REF!</definedName>
    <definedName name="DepAmort" localSheetId="7">#REF!</definedName>
    <definedName name="DepAmort">#REF!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tion">[15]MasterData!$E$48:$E$57</definedName>
    <definedName name="des" hidden="1">{#N/A,#N/A,FALSE,"Plan1";#N/A,#N/A,FALSE,"Plan2"}</definedName>
    <definedName name="desc" hidden="1">{#N/A,#N/A,FALSE,"Plan1";#N/A,#N/A,FALSE,"Plan2"}</definedName>
    <definedName name="DESCR">"bds"</definedName>
    <definedName name="DesembPonte">[53]Premissas!$E$315:$F$315</definedName>
    <definedName name="DesFin" localSheetId="6">#REF!</definedName>
    <definedName name="DesFin" localSheetId="7">#REF!</definedName>
    <definedName name="DesFin">#REF!</definedName>
    <definedName name="Desp_Conta_Base" localSheetId="6">#REF!</definedName>
    <definedName name="Desp_Conta_Base" localSheetId="7">#REF!</definedName>
    <definedName name="Desp_Conta_Base">#REF!</definedName>
    <definedName name="Desp_Var_Oper" localSheetId="6">#REF!</definedName>
    <definedName name="Desp_Var_Oper" localSheetId="7">#REF!</definedName>
    <definedName name="Desp_Var_Oper">#REF!</definedName>
    <definedName name="despesas_financeiras" localSheetId="6">#REF!</definedName>
    <definedName name="despesas_financeiras" localSheetId="7">#REF!</definedName>
    <definedName name="despesas_financeiras">#REF!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xcase" localSheetId="6">#REF!</definedName>
    <definedName name="dexcase" localSheetId="7">#REF!</definedName>
    <definedName name="dexcase">#REF!</definedName>
    <definedName name="DF" hidden="1">{#N/A,#N/A,FALSE,"Acum Julio - 00"}</definedName>
    <definedName name="DFalk">{0.1;0;0.45;0;0;0;0;0;0.45}</definedName>
    <definedName name="dfas">{"Price","ICTG","TS131","D","0","0","H"}</definedName>
    <definedName name="DFC_pt1" localSheetId="6">#REF!</definedName>
    <definedName name="DFC_pt1" localSheetId="7">#REF!</definedName>
    <definedName name="DFC_pt1">#REF!</definedName>
    <definedName name="DFC_pt2" localSheetId="6">#REF!</definedName>
    <definedName name="DFC_pt2" localSheetId="7">#REF!</definedName>
    <definedName name="DFC_pt2">#REF!</definedName>
    <definedName name="dFCX301">[23]CF!$C$46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" hidden="1">{"FCB_ALL",#N/A,FALSE,"FCB";"GREY_ALL",#N/A,FALSE,"GREY"}</definedName>
    <definedName name="dfdfdfd" hidden="1">{"FCB_ALL",#N/A,FALSE,"FCB"}</definedName>
    <definedName name="dfg" hidden="1">{#N/A,#N/A,TRUE,"Фин.рез"}</definedName>
    <definedName name="dfgad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fg" localSheetId="6">[15]Driver!#REF!</definedName>
    <definedName name="dgfg" localSheetId="7">[15]Driver!#REF!</definedName>
    <definedName name="dgfg">[15]Driver!#REF!</definedName>
    <definedName name="dggdhjd" localSheetId="6">#REF!</definedName>
    <definedName name="dggdhjd" localSheetId="7">#REF!</definedName>
    <definedName name="dggdhjd">#REF!</definedName>
    <definedName name="dggfdg" hidden="1">{#N/A,#N/A,FALSE,"Plan1";#N/A,#N/A,FALSE,"Plan2"}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ia_Dia" localSheetId="6">#REF!</definedName>
    <definedName name="Dia_Dia" localSheetId="7">#REF!</definedName>
    <definedName name="Dia_Dia">#REF!</definedName>
    <definedName name="Diag" localSheetId="6">#REF!</definedName>
    <definedName name="Diag" localSheetId="7">#REF!</definedName>
    <definedName name="Diag">#REF!</definedName>
    <definedName name="DiasCaixaMin">[53]Premissas!$D$215</definedName>
    <definedName name="Diferido" hidden="1">{#N/A,#N/A,FALSE,"Acum Julio - 00"}</definedName>
    <definedName name="DilEPS" localSheetId="6">#REF!</definedName>
    <definedName name="DilEPS" localSheetId="7">#REF!</definedName>
    <definedName name="DilEPS">#REF!</definedName>
    <definedName name="DilEPS2" localSheetId="6">#REF!</definedName>
    <definedName name="DilEPS2" localSheetId="7">#REF!</definedName>
    <definedName name="DilEPS2">#REF!</definedName>
    <definedName name="DilEPSN" localSheetId="6">#REF!</definedName>
    <definedName name="DilEPSN" localSheetId="7">#REF!</definedName>
    <definedName name="DilEPSN">#REF!</definedName>
    <definedName name="DilNetInc" localSheetId="6">#REF!</definedName>
    <definedName name="DilNetInc" localSheetId="7">#REF!</definedName>
    <definedName name="DilNetInc">#REF!</definedName>
    <definedName name="DilNetInc2" localSheetId="6">#REF!</definedName>
    <definedName name="DilNetInc2" localSheetId="7">#REF!</definedName>
    <definedName name="DilNetInc2">#REF!</definedName>
    <definedName name="DilNetIncN" localSheetId="6">#REF!</definedName>
    <definedName name="DilNetIncN" localSheetId="7">#REF!</definedName>
    <definedName name="DilNetIncN">#REF!</definedName>
    <definedName name="DilSh" localSheetId="6">#REF!</definedName>
    <definedName name="DilSh" localSheetId="7">#REF!</definedName>
    <definedName name="DilSh">#REF!</definedName>
    <definedName name="DilSh2" localSheetId="6">#REF!</definedName>
    <definedName name="DilSh2" localSheetId="7">#REF!</definedName>
    <definedName name="DilSh2">#REF!</definedName>
    <definedName name="DilShN" localSheetId="6">#REF!</definedName>
    <definedName name="DilShN" localSheetId="7">#REF!</definedName>
    <definedName name="DilShN">#REF!</definedName>
    <definedName name="DilutedShares" localSheetId="6">#REF!</definedName>
    <definedName name="DilutedShares" localSheetId="7">#REF!</definedName>
    <definedName name="DilutedShares">#REF!</definedName>
    <definedName name="direct" localSheetId="6">#REF!</definedName>
    <definedName name="direct" localSheetId="7">#REF!</definedName>
    <definedName name="direct">#REF!</definedName>
    <definedName name="Direction">'[24]A 02-07'!$CA$4:$CA$13500</definedName>
    <definedName name="DIRECTORY" localSheetId="6">#REF!</definedName>
    <definedName name="DIRECTORY" localSheetId="7">#REF!</definedName>
    <definedName name="DIRECTORY">#REF!</definedName>
    <definedName name="DiscountYears" localSheetId="6">#REF!</definedName>
    <definedName name="DiscountYears" localSheetId="7">#REF!</definedName>
    <definedName name="DiscountYears">#REF!</definedName>
    <definedName name="DistNormAtivoDinamico1" localSheetId="6">#REF!:OFFSET(#REF!,#REF!+1,0)</definedName>
    <definedName name="DistNormAtivoDinamico1" localSheetId="7">#REF!:OFFSET(#REF!,#REF!+1,0)</definedName>
    <definedName name="DistNormAtivoDinamico1">#REF!:OFFSET(#REF!,#REF!+1,0)</definedName>
    <definedName name="DistNormIndiceDinamico1" localSheetId="6">#REF!:OFFSET(#REF!,#REF!+1,0)</definedName>
    <definedName name="DistNormIndiceDinamico1" localSheetId="7">#REF!:OFFSET(#REF!,#REF!+1,0)</definedName>
    <definedName name="DistNormIndiceDinamico1">#REF!:OFFSET(#REF!,#REF!+1,0)</definedName>
    <definedName name="Div_Method" localSheetId="6">#REF!</definedName>
    <definedName name="Div_Method" localSheetId="7">#REF!</definedName>
    <definedName name="Div_Method">#REF!</definedName>
    <definedName name="Divers" localSheetId="6">#REF!</definedName>
    <definedName name="Divers" localSheetId="7">#REF!</definedName>
    <definedName name="Divers">#REF!</definedName>
    <definedName name="Dividends" localSheetId="6">#REF!</definedName>
    <definedName name="Dividends" localSheetId="7">#REF!</definedName>
    <definedName name="Dividends">#REF!</definedName>
    <definedName name="Division" localSheetId="6">#REF!</definedName>
    <definedName name="Division" localSheetId="7">#REF!</definedName>
    <definedName name="Division">#REF!</definedName>
    <definedName name="dj" hidden="1">{#N/A,#N/A,FALSE,"CreditStat";#N/A,#N/A,FALSE,"SPbrkup";#N/A,#N/A,FALSE,"MerSPsyn";#N/A,#N/A,FALSE,"MerSPwKCsyn";#N/A,#N/A,FALSE,"MerSPwKCsyn (2)";#N/A,#N/A,FALSE,"CreditStat (2)"}</definedName>
    <definedName name="djiff" localSheetId="6">#REF!</definedName>
    <definedName name="djiff" localSheetId="7">#REF!</definedName>
    <definedName name="djiff">#REF!</definedName>
    <definedName name="DNA" localSheetId="6">#REF!</definedName>
    <definedName name="DNA" localSheetId="7">#REF!</definedName>
    <definedName name="DNA">#REF!</definedName>
    <definedName name="Doar" hidden="1">{#N/A,#N/A,FALSE,"Relatórios";"Vendas e Custos",#N/A,FALSE,"Vendas e Custos";"Premissas",#N/A,FALSE,"Premissas";"Projeções",#N/A,FALSE,"Projeções";"Dolar",#N/A,FALSE,"Dolar";"Original",#N/A,FALSE,"Original e UFIR"}</definedName>
    <definedName name="dolar" localSheetId="6">#REF!</definedName>
    <definedName name="dolar" localSheetId="7">#REF!</definedName>
    <definedName name="dolar">#REF!</definedName>
    <definedName name="Dpecent" localSheetId="6">#REF!</definedName>
    <definedName name="Dpecent" localSheetId="7">#REF!</definedName>
    <definedName name="Dpecent">#REF!</definedName>
    <definedName name="DprtPsg07">'[24]A 2007 1-9 1C'!$R$3:$R$2859</definedName>
    <definedName name="DPS_Curr_Yr" localSheetId="6">#REF!</definedName>
    <definedName name="DPS_Curr_Yr" localSheetId="7">#REF!</definedName>
    <definedName name="DPS_Curr_Yr">#REF!</definedName>
    <definedName name="DPS_Lst_Yr" localSheetId="6">#REF!</definedName>
    <definedName name="DPS_Lst_Yr" localSheetId="7">#REF!</definedName>
    <definedName name="DPS_Lst_Yr">#REF!</definedName>
    <definedName name="DPS_Next_Yr" localSheetId="6">#REF!</definedName>
    <definedName name="DPS_Next_Yr" localSheetId="7">#REF!</definedName>
    <definedName name="DPS_Next_Yr">#REF!</definedName>
    <definedName name="DRAFT_RCnum" localSheetId="6">#REF!</definedName>
    <definedName name="DRAFT_RCnum" localSheetId="7">#REF!</definedName>
    <definedName name="DRAFT_RCnum">#REF!</definedName>
    <definedName name="Drawdown" localSheetId="6" hidden="1">#REF!</definedName>
    <definedName name="Drawdown" localSheetId="7" hidden="1">#REF!</definedName>
    <definedName name="Drawdown" hidden="1">#REF!</definedName>
    <definedName name="dre" localSheetId="6">#REF!</definedName>
    <definedName name="dre" localSheetId="7">#REF!</definedName>
    <definedName name="dre">#REF!</definedName>
    <definedName name="DRE_pt1" localSheetId="6">#REF!</definedName>
    <definedName name="DRE_pt1" localSheetId="7">#REF!</definedName>
    <definedName name="DRE_pt1">#REF!</definedName>
    <definedName name="DRE_pt2" localSheetId="6">#REF!</definedName>
    <definedName name="DRE_pt2" localSheetId="7">#REF!</definedName>
    <definedName name="DRE_pt2">#REF!</definedName>
    <definedName name="DREEE">[59]Balsint!$A$1:$O$45</definedName>
    <definedName name="Driver">[15]Driver!$C$39:$C$207</definedName>
    <definedName name="Driver_Indices">[15]Driver!$C$39:$C$45</definedName>
    <definedName name="Driver_Quantities">[15]Driver!$C$51:$C$200</definedName>
    <definedName name="d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sd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sgfsdgfdfs" hidden="1">{"DEM FAT 1.000 REAIS",#N/A,FALSE,"Comp.Fat.";"DEM FAT MEDIO ANO",#N/A,FALSE,"Comp.Fat."}</definedName>
    <definedName name="dthy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DTTI" localSheetId="6" hidden="1">'[6]Summary 2004$'!#REF!</definedName>
    <definedName name="DTTI" localSheetId="7" hidden="1">'[6]Summary 2004$'!#REF!</definedName>
    <definedName name="DTTI" hidden="1">'[6]Summary 2004$'!#REF!</definedName>
    <definedName name="Dúvidas" localSheetId="11" hidden="1">{"'Quadro'!$A$4:$BG$78"}</definedName>
    <definedName name="Dúvidas" localSheetId="6" hidden="1">{"'Quadro'!$A$4:$BG$78"}</definedName>
    <definedName name="Dúvidas" localSheetId="7" hidden="1">{"'Quadro'!$A$4:$BG$78"}</definedName>
    <definedName name="Dúvidas" localSheetId="2" hidden="1">{"'Quadro'!$A$4:$BG$78"}</definedName>
    <definedName name="Dúvidas" localSheetId="15" hidden="1">{"'Quadro'!$A$4:$BG$78"}</definedName>
    <definedName name="Dúvidas" localSheetId="13" hidden="1">{"'Quadro'!$A$4:$BG$78"}</definedName>
    <definedName name="Dúvidas" localSheetId="3" hidden="1">{"'Quadro'!$A$4:$BG$78"}</definedName>
    <definedName name="Dúvidas" localSheetId="5" hidden="1">{"'Quadro'!$A$4:$BG$78"}</definedName>
    <definedName name="Dúvidas" hidden="1">{"'Quadro'!$A$4:$BG$78"}</definedName>
    <definedName name="dwf" localSheetId="6">[15]MasterData!#REF!</definedName>
    <definedName name="dwf" localSheetId="7">[15]MasterData!#REF!</definedName>
    <definedName name="dwf">[15]MasterData!#REF!</definedName>
    <definedName name="e" hidden="1">{#N/A,#N/A,FALSE,"Variables";#N/A,#N/A,FALSE,"NPV Cashflows NZ$";#N/A,#N/A,FALSE,"Cashflows NZ$"}</definedName>
    <definedName name="EBIT" localSheetId="6">#REF!</definedName>
    <definedName name="EBIT" localSheetId="7">#REF!</definedName>
    <definedName name="EBIT">#REF!</definedName>
    <definedName name="EBIT_LAJI" localSheetId="6">#REF!</definedName>
    <definedName name="EBIT_LAJI" localSheetId="7">#REF!</definedName>
    <definedName name="EBIT_LAJI">#REF!</definedName>
    <definedName name="EBIT2" localSheetId="6">#REF!</definedName>
    <definedName name="EBIT2" localSheetId="7">#REF!</definedName>
    <definedName name="EBIT2">#REF!</definedName>
    <definedName name="EBIT95" localSheetId="6">#REF!</definedName>
    <definedName name="EBIT95" localSheetId="7">#REF!</definedName>
    <definedName name="EBIT95">#REF!</definedName>
    <definedName name="Ebitda">'[60]Painel de Controle'!$C$18</definedName>
    <definedName name="EBITDA1" localSheetId="6">#REF!</definedName>
    <definedName name="EBITDA1" localSheetId="7">#REF!</definedName>
    <definedName name="EBITDA1">#REF!</definedName>
    <definedName name="EBITDAbyInt" localSheetId="6">#REF!</definedName>
    <definedName name="EBITDAbyInt" localSheetId="7">#REF!</definedName>
    <definedName name="EBITDAbyInt">#REF!</definedName>
    <definedName name="ebitdacvr" localSheetId="6">#REF!</definedName>
    <definedName name="ebitdacvr" localSheetId="7">#REF!</definedName>
    <definedName name="ebitdacvr">#REF!</definedName>
    <definedName name="EBITDAGrow" localSheetId="6">#REF!</definedName>
    <definedName name="EBITDAGrow" localSheetId="7">#REF!</definedName>
    <definedName name="EBITDAGrow">#REF!</definedName>
    <definedName name="EBITDAMarg" localSheetId="6">#REF!</definedName>
    <definedName name="EBITDAMarg" localSheetId="7">#REF!</definedName>
    <definedName name="EBITDAMarg">#REF!</definedName>
    <definedName name="EBITDAPL" localSheetId="6">#REF!</definedName>
    <definedName name="EBITDAPL" localSheetId="7">#REF!</definedName>
    <definedName name="EBITDAPL">#REF!</definedName>
    <definedName name="EBITMarg" localSheetId="6">#REF!</definedName>
    <definedName name="EBITMarg" localSheetId="7">#REF!</definedName>
    <definedName name="EBITMarg">#REF!</definedName>
    <definedName name="EBITN" localSheetId="6">#REF!</definedName>
    <definedName name="EBITN" localSheetId="7">#REF!</definedName>
    <definedName name="EBITN">#REF!</definedName>
    <definedName name="EBITSENS" localSheetId="6">#REF!</definedName>
    <definedName name="EBITSENS" localSheetId="7">#REF!</definedName>
    <definedName name="EBITSENS">#REF!</definedName>
    <definedName name="EBT" localSheetId="6">#REF!</definedName>
    <definedName name="EBT" localSheetId="7">#REF!</definedName>
    <definedName name="EBT">#REF!</definedName>
    <definedName name="EBTMarg" localSheetId="6">#REF!</definedName>
    <definedName name="EBTMarg" localSheetId="7">#REF!</definedName>
    <definedName name="EBTMarg">#REF!</definedName>
    <definedName name="EBTN" localSheetId="6">#REF!</definedName>
    <definedName name="EBTN" localSheetId="7">#REF!</definedName>
    <definedName name="EBTN">#REF!</definedName>
    <definedName name="ecf" localSheetId="6">#REF!</definedName>
    <definedName name="ecf" localSheetId="7">#REF!</definedName>
    <definedName name="ecf">#REF!</definedName>
    <definedName name="ecf_sucumb" localSheetId="6">#REF!</definedName>
    <definedName name="ecf_sucumb" localSheetId="7">#REF!</definedName>
    <definedName name="ecf_sucumb">#REF!</definedName>
    <definedName name="echart31" localSheetId="6" hidden="1">#REF!</definedName>
    <definedName name="echart31" localSheetId="7" hidden="1">#REF!</definedName>
    <definedName name="echart31" hidden="1">#REF!</definedName>
    <definedName name="ECNOFIBRAS" hidden="1">{"'PXR_6500'!$A$1:$I$124"}</definedName>
    <definedName name="ECNOFIBRAS2" hidden="1">{"'PXR_6500'!$A$1:$I$124"}</definedName>
    <definedName name="ecom" localSheetId="6">#REF!</definedName>
    <definedName name="ecom" localSheetId="7">#REF!</definedName>
    <definedName name="ecom">#REF!</definedName>
    <definedName name="econ_profit" localSheetId="6">#REF!</definedName>
    <definedName name="econ_profit" localSheetId="7">#REF!</definedName>
    <definedName name="econ_profit">#REF!</definedName>
    <definedName name="EEE" hidden="1">{"'PXR_6500'!$A$1:$I$124"}</definedName>
    <definedName name="eeeeee" hidden="1">{#N/A,#N/A,FALSE,"Acum Julio - 00"}</definedName>
    <definedName name="eeeeeee" hidden="1">#N/A</definedName>
    <definedName name="eeeeeeeeee" hidden="1">{#N/A,#N/A,FALSE,"Acum Julio - 00"}</definedName>
    <definedName name="eeeeeeeeeeeeee" hidden="1">{#N/A,#N/A,FALSE,"Acum Julio - 00"}</definedName>
    <definedName name="EffTaxRate" localSheetId="6">#REF!</definedName>
    <definedName name="EffTaxRate" localSheetId="7">#REF!</definedName>
    <definedName name="EffTaxRate">#REF!</definedName>
    <definedName name="eg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ight" localSheetId="6">#REF!</definedName>
    <definedName name="eight" localSheetId="7">#REF!</definedName>
    <definedName name="eight">#REF!</definedName>
    <definedName name="eixo" localSheetId="6">#REF!</definedName>
    <definedName name="eixo" localSheetId="7">#REF!</definedName>
    <definedName name="eixo">#REF!</definedName>
    <definedName name="eixo_aporte_dividendo" localSheetId="6">#REF!</definedName>
    <definedName name="eixo_aporte_dividendo" localSheetId="7">#REF!</definedName>
    <definedName name="eixo_aporte_dividendo">#REF!</definedName>
    <definedName name="eixo_Aportes_Div_Sumario" localSheetId="6">#REF!</definedName>
    <definedName name="eixo_Aportes_Div_Sumario" localSheetId="7">#REF!</definedName>
    <definedName name="eixo_Aportes_Div_Sumario">#REF!</definedName>
    <definedName name="eixo_Aportes_Div_SumarioIng" localSheetId="6">#REF!</definedName>
    <definedName name="eixo_Aportes_Div_SumarioIng" localSheetId="7">#REF!</definedName>
    <definedName name="eixo_Aportes_Div_SumarioIng">#REF!</definedName>
    <definedName name="eixo_fclf" localSheetId="6">#REF!</definedName>
    <definedName name="eixo_fclf" localSheetId="7">#REF!</definedName>
    <definedName name="eixo_fclf">#REF!</definedName>
    <definedName name="eixo_fclf_descontado" localSheetId="6">#REF!</definedName>
    <definedName name="eixo_fclf_descontado" localSheetId="7">#REF!</definedName>
    <definedName name="eixo_fclf_descontado">#REF!</definedName>
    <definedName name="eixo_FCLF_Descontado_Sumario" localSheetId="6">#REF!</definedName>
    <definedName name="eixo_FCLF_Descontado_Sumario" localSheetId="7">#REF!</definedName>
    <definedName name="eixo_FCLF_Descontado_Sumario">#REF!</definedName>
    <definedName name="eixo_FCLF_Descontado_SumarioIng" localSheetId="6">#REF!</definedName>
    <definedName name="eixo_FCLF_Descontado_SumarioIng" localSheetId="7">#REF!</definedName>
    <definedName name="eixo_FCLF_Descontado_SumarioIng">#REF!</definedName>
    <definedName name="eixo_fclf_naodescontado" localSheetId="6">#REF!</definedName>
    <definedName name="eixo_fclf_naodescontado" localSheetId="7">#REF!</definedName>
    <definedName name="eixo_fclf_naodescontado">#REF!</definedName>
    <definedName name="eixo_fclf_posoutorga" localSheetId="6">#REF!</definedName>
    <definedName name="eixo_fclf_posoutorga" localSheetId="7">#REF!</definedName>
    <definedName name="eixo_fclf_posoutorga">#REF!</definedName>
    <definedName name="eixo_FCLF_Sumario" localSheetId="6">#REF!</definedName>
    <definedName name="eixo_FCLF_Sumario" localSheetId="7">#REF!</definedName>
    <definedName name="eixo_FCLF_Sumario">#REF!</definedName>
    <definedName name="eixo_FCLF_SumarioIng" localSheetId="6">#REF!</definedName>
    <definedName name="eixo_FCLF_SumarioIng" localSheetId="7">#REF!</definedName>
    <definedName name="eixo_FCLF_SumarioIng">#REF!</definedName>
    <definedName name="ejej" localSheetId="6">#REF!</definedName>
    <definedName name="ejej" localSheetId="7">#REF!</definedName>
    <definedName name="ejej">#REF!</definedName>
    <definedName name="ElectRev" localSheetId="6">#REF!</definedName>
    <definedName name="ElectRev" localSheetId="7">#REF!</definedName>
    <definedName name="ElectRev">#REF!</definedName>
    <definedName name="ElectricCust" localSheetId="6">#REF!</definedName>
    <definedName name="ElectricCust" localSheetId="7">#REF!</definedName>
    <definedName name="ElectricCust">#REF!</definedName>
    <definedName name="ElegibilidadeFinanc2">[53]Premissas!$E$419:$J$419</definedName>
    <definedName name="EligibPonte">[53]Premissas!$E$314:$F$314</definedName>
    <definedName name="EmbedCOGS" localSheetId="6">#REF!</definedName>
    <definedName name="EmbedCOGS" localSheetId="7">#REF!</definedName>
    <definedName name="EmbedCOGS">#REF!</definedName>
    <definedName name="EmbedOther1" localSheetId="6">#REF!</definedName>
    <definedName name="EmbedOther1" localSheetId="7">#REF!</definedName>
    <definedName name="EmbedOther1">#REF!</definedName>
    <definedName name="EmbedOther2" localSheetId="6">#REF!</definedName>
    <definedName name="EmbedOther2" localSheetId="7">#REF!</definedName>
    <definedName name="EmbedOther2">#REF!</definedName>
    <definedName name="EmbedOtherNonOp" localSheetId="6">#REF!</definedName>
    <definedName name="EmbedOtherNonOp" localSheetId="7">#REF!</definedName>
    <definedName name="EmbedOtherNonOp">#REF!</definedName>
    <definedName name="EmbedRD" localSheetId="6">#REF!</definedName>
    <definedName name="EmbedRD" localSheetId="7">#REF!</definedName>
    <definedName name="EmbedRD">#REF!</definedName>
    <definedName name="EmbedSGA" localSheetId="6">#REF!</definedName>
    <definedName name="EmbedSGA" localSheetId="7">#REF!</definedName>
    <definedName name="EmbedSGA">#REF!</definedName>
    <definedName name="EMPDEST">"003"</definedName>
    <definedName name="EMPDEST_2">"056"</definedName>
    <definedName name="EMPRESA">"004"</definedName>
    <definedName name="EMV" localSheetId="6">#REF!</definedName>
    <definedName name="EMV" localSheetId="7">#REF!</definedName>
    <definedName name="EMV">#REF!</definedName>
    <definedName name="end">[32]Premissas!$C$14</definedName>
    <definedName name="EndCableSubs" localSheetId="6">#REF!</definedName>
    <definedName name="EndCableSubs" localSheetId="7">#REF!</definedName>
    <definedName name="EndCableSubs">#REF!</definedName>
    <definedName name="endcell" localSheetId="6">#REF!</definedName>
    <definedName name="endcell" localSheetId="7">#REF!</definedName>
    <definedName name="endcell">#REF!</definedName>
    <definedName name="EndDate" localSheetId="6">#REF!</definedName>
    <definedName name="EndDate" localSheetId="7">#REF!</definedName>
    <definedName name="EndDate">#REF!</definedName>
    <definedName name="EndDate2" localSheetId="6">#REF!</definedName>
    <definedName name="EndDate2" localSheetId="7">#REF!</definedName>
    <definedName name="EndDate2">#REF!</definedName>
    <definedName name="EndDate3" localSheetId="6">#REF!</definedName>
    <definedName name="EndDate3" localSheetId="7">#REF!</definedName>
    <definedName name="EndDate3">#REF!</definedName>
    <definedName name="EndDate4" localSheetId="6">#REF!</definedName>
    <definedName name="EndDate4" localSheetId="7">#REF!</definedName>
    <definedName name="EndDate4">#REF!</definedName>
    <definedName name="EndMAstPlus" localSheetId="6">#REF!</definedName>
    <definedName name="EndMAstPlus" localSheetId="7">#REF!</definedName>
    <definedName name="EndMAstPlus">#REF!</definedName>
    <definedName name="EndPlusSubs" localSheetId="6">#REF!</definedName>
    <definedName name="EndPlusSubs" localSheetId="7">#REF!</definedName>
    <definedName name="EndPlusSubs">#REF!</definedName>
    <definedName name="EndSeller" localSheetId="6">[61]!EndSeller</definedName>
    <definedName name="EndSeller" localSheetId="7">[61]!EndSeller</definedName>
    <definedName name="EndSeller">[61]!EndSeller</definedName>
    <definedName name="EndStdSubs" localSheetId="6">#REF!</definedName>
    <definedName name="EndStdSubs" localSheetId="7">#REF!</definedName>
    <definedName name="EndStdSubs">#REF!</definedName>
    <definedName name="ENERSUL" localSheetId="6">#REF!</definedName>
    <definedName name="ENERSUL" localSheetId="7">#REF!</definedName>
    <definedName name="ENERSUL">#REF!</definedName>
    <definedName name="enn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tDiaMês" localSheetId="6">#REF!</definedName>
    <definedName name="EntDiaMês" localSheetId="7">#REF!</definedName>
    <definedName name="EntDiaMês">#REF!</definedName>
    <definedName name="Enter_Number_of_Items_Actually_Tested" localSheetId="6">#REF!</definedName>
    <definedName name="Enter_Number_of_Items_Actually_Tested" localSheetId="7">#REF!</definedName>
    <definedName name="Enter_Number_of_Items_Actually_Tested">#REF!</definedName>
    <definedName name="EPiso" localSheetId="12">#REF!</definedName>
    <definedName name="EPiso">[31]Memorial!$B$4</definedName>
    <definedName name="EPMWorkbookOptions_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PS" localSheetId="6">#REF!</definedName>
    <definedName name="EPS" localSheetId="7">#REF!</definedName>
    <definedName name="EPS">#REF!</definedName>
    <definedName name="EPS_Curr_Qtr" localSheetId="6">#REF!</definedName>
    <definedName name="EPS_Curr_Qtr" localSheetId="7">#REF!</definedName>
    <definedName name="EPS_Curr_Qtr">#REF!</definedName>
    <definedName name="EPS_Curr_Yr" localSheetId="6">#REF!</definedName>
    <definedName name="EPS_Curr_Yr" localSheetId="7">#REF!</definedName>
    <definedName name="EPS_Curr_Yr">#REF!</definedName>
    <definedName name="EPS_Growth_Rate" localSheetId="6">#REF!</definedName>
    <definedName name="EPS_Growth_Rate" localSheetId="7">#REF!</definedName>
    <definedName name="EPS_Growth_Rate">#REF!</definedName>
    <definedName name="EPS_Lst_Yr" localSheetId="6">#REF!</definedName>
    <definedName name="EPS_Lst_Yr" localSheetId="7">#REF!</definedName>
    <definedName name="EPS_Lst_Yr">#REF!</definedName>
    <definedName name="EPS_Next_Yr" localSheetId="6">#REF!</definedName>
    <definedName name="EPS_Next_Yr" localSheetId="7">#REF!</definedName>
    <definedName name="EPS_Next_Yr">#REF!</definedName>
    <definedName name="EPS_Qtr_Date" localSheetId="6">#REF!</definedName>
    <definedName name="EPS_Qtr_Date" localSheetId="7">#REF!</definedName>
    <definedName name="EPS_Qtr_Date">#REF!</definedName>
    <definedName name="EPSCurrYr" localSheetId="6">#REF!</definedName>
    <definedName name="EPSCurrYr" localSheetId="7">#REF!</definedName>
    <definedName name="EPSCurrYr">#REF!</definedName>
    <definedName name="EPSGrow" localSheetId="6">#REF!</definedName>
    <definedName name="EPSGrow" localSheetId="7">#REF!</definedName>
    <definedName name="EPSGrow">#REF!</definedName>
    <definedName name="EPSGrowth5Yr" localSheetId="6">#REF!</definedName>
    <definedName name="EPSGrowth5Yr" localSheetId="7">#REF!</definedName>
    <definedName name="EPSGrowth5Yr">#REF!</definedName>
    <definedName name="EPSNextYr" localSheetId="6">#REF!</definedName>
    <definedName name="EPSNextYr" localSheetId="7">#REF!</definedName>
    <definedName name="EPSNextYr">#REF!</definedName>
    <definedName name="EPSNY1" localSheetId="6">#REF!</definedName>
    <definedName name="EPSNY1" localSheetId="7">#REF!</definedName>
    <definedName name="EPSNY1">#REF!</definedName>
    <definedName name="EPSNY2" localSheetId="6">#REF!</definedName>
    <definedName name="EPSNY2" localSheetId="7">#REF!</definedName>
    <definedName name="EPSNY2">#REF!</definedName>
    <definedName name="Equity" localSheetId="6">#REF!</definedName>
    <definedName name="Equity" localSheetId="7">#REF!</definedName>
    <definedName name="Equity">#REF!</definedName>
    <definedName name="equity_1" localSheetId="6">#REF!</definedName>
    <definedName name="equity_1" localSheetId="7">#REF!</definedName>
    <definedName name="equity_1">#REF!</definedName>
    <definedName name="Equity_Historic" localSheetId="6">#REF!</definedName>
    <definedName name="Equity_Historic" localSheetId="7">#REF!</definedName>
    <definedName name="Equity_Historic">#REF!</definedName>
    <definedName name="Equity_Ticker" localSheetId="6">#REF!</definedName>
    <definedName name="Equity_Ticker" localSheetId="7">#REF!</definedName>
    <definedName name="Equity_Ticker">#REF!</definedName>
    <definedName name="EQUITYMI" localSheetId="6">#REF!</definedName>
    <definedName name="EQUITYMI" localSheetId="7">#REF!</definedName>
    <definedName name="EQUITYMI">#REF!</definedName>
    <definedName name="erg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ergq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rr_Add_Plus10" localSheetId="6">#REF!</definedName>
    <definedName name="Err_Add_Plus10" localSheetId="7">#REF!</definedName>
    <definedName name="Err_Add_Plus10">#REF!</definedName>
    <definedName name="Err_Box_AddSamp" localSheetId="6">#REF!</definedName>
    <definedName name="Err_Box_AddSamp" localSheetId="7">#REF!</definedName>
    <definedName name="Err_Box_AddSamp">#REF!</definedName>
    <definedName name="Err_Box_Rej" localSheetId="6">#REF!</definedName>
    <definedName name="Err_Box_Rej" localSheetId="7">#REF!</definedName>
    <definedName name="Err_Box_Rej">#REF!</definedName>
    <definedName name="Err_CellComments" localSheetId="6">#REF!</definedName>
    <definedName name="Err_CellComments" localSheetId="7">#REF!</definedName>
    <definedName name="Err_CellComments">#REF!</definedName>
    <definedName name="Err_Date_Check" localSheetId="6">#REF!</definedName>
    <definedName name="Err_Date_Check" localSheetId="7">#REF!</definedName>
    <definedName name="Err_Date_Check">#REF!</definedName>
    <definedName name="Err_Date_Numb" localSheetId="6">#REF!</definedName>
    <definedName name="Err_Date_Numb" localSheetId="7">#REF!</definedName>
    <definedName name="Err_Date_Numb">#REF!</definedName>
    <definedName name="Err_Date_Today" localSheetId="6">#REF!</definedName>
    <definedName name="Err_Date_Today" localSheetId="7">#REF!</definedName>
    <definedName name="Err_Date_Today">#REF!</definedName>
    <definedName name="Err_Empty" localSheetId="6">#REF!</definedName>
    <definedName name="Err_Empty" localSheetId="7">#REF!</definedName>
    <definedName name="Err_Empty">#REF!</definedName>
    <definedName name="Err_Eval_Blank" localSheetId="6">#REF!</definedName>
    <definedName name="Err_Eval_Blank" localSheetId="7">#REF!</definedName>
    <definedName name="Err_Eval_Blank">#REF!</definedName>
    <definedName name="Err_Fail_Verbiage" localSheetId="6">#REF!</definedName>
    <definedName name="Err_Fail_Verbiage" localSheetId="7">#REF!</definedName>
    <definedName name="Err_Fail_Verbiage">#REF!</definedName>
    <definedName name="Err_InfoCheck" localSheetId="6">#REF!</definedName>
    <definedName name="Err_InfoCheck" localSheetId="7">#REF!</definedName>
    <definedName name="Err_InfoCheck">#REF!</definedName>
    <definedName name="Err_NotesBox" localSheetId="6">#REF!</definedName>
    <definedName name="Err_NotesBox" localSheetId="7">#REF!</definedName>
    <definedName name="Err_NotesBox">#REF!</definedName>
    <definedName name="Err_Rand_1" localSheetId="6">#REF!</definedName>
    <definedName name="Err_Rand_1" localSheetId="7">#REF!</definedName>
    <definedName name="Err_Rand_1">#REF!</definedName>
    <definedName name="Err_Random" localSheetId="6">#REF!</definedName>
    <definedName name="Err_Random" localSheetId="7">#REF!</definedName>
    <definedName name="Err_Random">#REF!</definedName>
    <definedName name="Err_SampErr" localSheetId="6">#REF!</definedName>
    <definedName name="Err_SampErr" localSheetId="7">#REF!</definedName>
    <definedName name="Err_SampErr">#REF!</definedName>
    <definedName name="Err_StopCode" localSheetId="6">#REF!</definedName>
    <definedName name="Err_StopCode" localSheetId="7">#REF!</definedName>
    <definedName name="Err_StopCode">#REF!</definedName>
    <definedName name="Errado" hidden="1">{"'Edit'!$A$1:$V$2277"}</definedName>
    <definedName name="erro" hidden="1">{"'Edit'!$A$1:$V$2277"}</definedName>
    <definedName name="ESCELSA" localSheetId="6">#REF!</definedName>
    <definedName name="ESCELSA" localSheetId="7">#REF!</definedName>
    <definedName name="ESCELSA">#REF!</definedName>
    <definedName name="escrow" localSheetId="6">#REF!</definedName>
    <definedName name="escrow" localSheetId="7">#REF!</definedName>
    <definedName name="escrow">#REF!</definedName>
    <definedName name="ese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esnrc163c1" localSheetId="6" hidden="1">[62]DBACCESS!#REF!</definedName>
    <definedName name="esnrc163c1" localSheetId="7" hidden="1">[62]DBACCESS!#REF!</definedName>
    <definedName name="esnrc163c1" hidden="1">[62]DBACCESS!#REF!</definedName>
    <definedName name="esnrc18c1" localSheetId="6" hidden="1">#REF!</definedName>
    <definedName name="esnrc18c1" localSheetId="7" hidden="1">#REF!</definedName>
    <definedName name="esnrc18c1" hidden="1">#REF!</definedName>
    <definedName name="esnrc220c1" localSheetId="6" hidden="1">[62]DBACCESS!#REF!</definedName>
    <definedName name="esnrc220c1" localSheetId="7" hidden="1">[62]DBACCESS!#REF!</definedName>
    <definedName name="esnrc220c1" hidden="1">[62]DBACCESS!#REF!</definedName>
    <definedName name="esnrc24c1" localSheetId="6" hidden="1">#REF!</definedName>
    <definedName name="esnrc24c1" localSheetId="7" hidden="1">#REF!</definedName>
    <definedName name="esnrc24c1" hidden="1">#REF!</definedName>
    <definedName name="esnrc292c1" localSheetId="6" hidden="1">#REF!</definedName>
    <definedName name="esnrc292c1" localSheetId="7" hidden="1">#REF!</definedName>
    <definedName name="esnrc292c1" hidden="1">#REF!</definedName>
    <definedName name="esnrc292c2" localSheetId="6" hidden="1">#REF!</definedName>
    <definedName name="esnrc292c2" localSheetId="7" hidden="1">#REF!</definedName>
    <definedName name="esnrc292c2" hidden="1">#REF!</definedName>
    <definedName name="esnrc292c3" localSheetId="6" hidden="1">#REF!</definedName>
    <definedName name="esnrc292c3" localSheetId="7" hidden="1">#REF!</definedName>
    <definedName name="esnrc292c3" hidden="1">#REF!</definedName>
    <definedName name="esnrc3c1" localSheetId="6" hidden="1">[63]back!#REF!</definedName>
    <definedName name="esnrc3c1" localSheetId="7" hidden="1">[63]back!#REF!</definedName>
    <definedName name="esnrc3c1" hidden="1">[63]back!#REF!</definedName>
    <definedName name="esnrc48c1" localSheetId="6" hidden="1">#REF!</definedName>
    <definedName name="esnrc48c1" localSheetId="7" hidden="1">#REF!</definedName>
    <definedName name="esnrc48c1" hidden="1">#REF!</definedName>
    <definedName name="esnrc51c1" localSheetId="6" hidden="1">#REF!</definedName>
    <definedName name="esnrc51c1" localSheetId="7" hidden="1">#REF!</definedName>
    <definedName name="esnrc51c1" hidden="1">#REF!</definedName>
    <definedName name="esnrc5c1" localSheetId="6" hidden="1">#REF!</definedName>
    <definedName name="esnrc5c1" localSheetId="7" hidden="1">#REF!</definedName>
    <definedName name="esnrc5c1" hidden="1">#REF!</definedName>
    <definedName name="esnrc60c1" localSheetId="6" hidden="1">#REF!</definedName>
    <definedName name="esnrc60c1" localSheetId="7" hidden="1">#REF!</definedName>
    <definedName name="esnrc60c1" hidden="1">#REF!</definedName>
    <definedName name="esnrc79c1" localSheetId="6" hidden="1">[64]Shares!#REF!</definedName>
    <definedName name="esnrc79c1" localSheetId="7" hidden="1">[64]Shares!#REF!</definedName>
    <definedName name="esnrc79c1" hidden="1">[64]Shares!#REF!</definedName>
    <definedName name="esnrc7c1" localSheetId="6" hidden="1">#REF!</definedName>
    <definedName name="esnrc7c1" localSheetId="7" hidden="1">#REF!</definedName>
    <definedName name="esnrc7c1" hidden="1">#REF!</definedName>
    <definedName name="esnrc7c2" localSheetId="6" hidden="1">#REF!</definedName>
    <definedName name="esnrc7c2" localSheetId="7" hidden="1">#REF!</definedName>
    <definedName name="esnrc7c2" hidden="1">#REF!</definedName>
    <definedName name="esnrc95c1" localSheetId="6" hidden="1">#REF!</definedName>
    <definedName name="esnrc95c1" localSheetId="7" hidden="1">#REF!</definedName>
    <definedName name="esnrc95c1" hidden="1">#REF!</definedName>
    <definedName name="esnrc95c2" localSheetId="6" hidden="1">#REF!</definedName>
    <definedName name="esnrc95c2" localSheetId="7" hidden="1">#REF!</definedName>
    <definedName name="esnrc95c2" hidden="1">#REF!</definedName>
    <definedName name="EstGrth5Y" localSheetId="6">#REF!</definedName>
    <definedName name="EstGrth5Y" localSheetId="7">#REF!</definedName>
    <definedName name="EstGrth5Y">#REF!</definedName>
    <definedName name="EstiloDesembolso2">[53]Premissas!$E$404:$J$404</definedName>
    <definedName name="esus" hidden="1">{"balanço dolares",#N/A,FALSE,"SIGADR$";"AUT BAL REAIS",#N/A,FALSE,"SIGADR$";"QUOCIENTES REAIS",#N/A,FALSE,"QUOCIENTES";"JUNH QUOCI DOLARES",#N/A,FALSE,"QUOCIENTES"}</definedName>
    <definedName name="etrjeje" localSheetId="6">#REF!</definedName>
    <definedName name="etrjeje" localSheetId="7">#REF!</definedName>
    <definedName name="etrjeje">#REF!</definedName>
    <definedName name="etrwertwr" localSheetId="6" hidden="1">#REF!</definedName>
    <definedName name="etrwertwr" localSheetId="7" hidden="1">#REF!</definedName>
    <definedName name="etrwertwr" hidden="1">#REF!</definedName>
    <definedName name="eu" localSheetId="6">#REF!</definedName>
    <definedName name="eu" localSheetId="7">#REF!</definedName>
    <definedName name="eu">#REF!</definedName>
    <definedName name="eur" localSheetId="6">#REF!</definedName>
    <definedName name="eur" localSheetId="7">#REF!</definedName>
    <definedName name="eur">#REF!</definedName>
    <definedName name="EV" localSheetId="6">#REF!</definedName>
    <definedName name="EV" localSheetId="7">#REF!</definedName>
    <definedName name="EV">#REF!</definedName>
    <definedName name="ev.Calculation" hidden="1">-4135</definedName>
    <definedName name="ev.Initialized" hidden="1">FALSE</definedName>
    <definedName name="EV__EVCOM_OPTIONS__" hidden="1">8</definedName>
    <definedName name="EV__EXPOPTIONS__" hidden="1">0</definedName>
    <definedName name="EV__LASTREFTIME__" hidden="1">"(GMT-03:00)08/10/2013 10:55:08"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7</definedName>
    <definedName name="EV__WBVERSION__" hidden="1">0</definedName>
    <definedName name="EV__WSINFO__" hidden="1">951753</definedName>
    <definedName name="Eval_btn" localSheetId="6">#REF!</definedName>
    <definedName name="Eval_btn" localSheetId="7">#REF!</definedName>
    <definedName name="Eval_btn">#REF!</definedName>
    <definedName name="Eval_btn_Ans" localSheetId="6">#REF!</definedName>
    <definedName name="Eval_btn_Ans" localSheetId="7">#REF!</definedName>
    <definedName name="Eval_btn_Ans">#REF!</definedName>
    <definedName name="Eval_MR" localSheetId="6">#REF!</definedName>
    <definedName name="Eval_MR" localSheetId="7">#REF!</definedName>
    <definedName name="Eval_MR">#REF!</definedName>
    <definedName name="Eval_Targ_T" localSheetId="6">#REF!</definedName>
    <definedName name="Eval_Targ_T" localSheetId="7">#REF!</definedName>
    <definedName name="Eval_Targ_T">#REF!</definedName>
    <definedName name="Eval_Text" localSheetId="6">#REF!</definedName>
    <definedName name="Eval_Text" localSheetId="7">#REF!</definedName>
    <definedName name="Eval_Text">#REF!</definedName>
    <definedName name="Eval_TM" localSheetId="6">#REF!</definedName>
    <definedName name="Eval_TM" localSheetId="7">#REF!</definedName>
    <definedName name="Eval_TM">#REF!</definedName>
    <definedName name="Eval_TTMR" localSheetId="6">#REF!</definedName>
    <definedName name="Eval_TTMR" localSheetId="7">#REF!</definedName>
    <definedName name="Eval_TTMR">#REF!</definedName>
    <definedName name="eVEM" localSheetId="6" hidden="1">'[13]HPS Slit Coil (Centralia)'!#REF!</definedName>
    <definedName name="eVEM" localSheetId="7" hidden="1">'[13]HPS Slit Coil (Centralia)'!#REF!</definedName>
    <definedName name="eVEM" hidden="1">'[13]HPS Slit Coil (Centralia)'!#REF!</definedName>
    <definedName name="evers" localSheetId="6">#REF!</definedName>
    <definedName name="evers" localSheetId="7">#REF!</definedName>
    <definedName name="evers">#REF!</definedName>
    <definedName name="Evolução" hidden="1">{#N/A,#N/A,FALSE,"GP";#N/A,#N/A,FALSE,"Assinantes";#N/A,#N/A,FALSE,"Rede";#N/A,#N/A,FALSE,"Evolução";#N/A,#N/A,FALSE,"Resultado"}</definedName>
    <definedName name="exc" localSheetId="6">#REF!</definedName>
    <definedName name="exc" localSheetId="7">#REF!</definedName>
    <definedName name="exc">#REF!</definedName>
    <definedName name="exch" localSheetId="6">#REF!</definedName>
    <definedName name="exch" localSheetId="7">#REF!</definedName>
    <definedName name="exch">#REF!</definedName>
    <definedName name="Exchange" localSheetId="6">#REF!</definedName>
    <definedName name="Exchange" localSheetId="7">#REF!</definedName>
    <definedName name="Exchange">#REF!</definedName>
    <definedName name="Exchange_Rate__as_of_9_7_00">"Rate"</definedName>
    <definedName name="excluir" localSheetId="6" hidden="1">#REF!</definedName>
    <definedName name="excluir" localSheetId="7" hidden="1">#REF!</definedName>
    <definedName name="excluir" hidden="1">#REF!</definedName>
    <definedName name="ExitYear" localSheetId="6">#REF!</definedName>
    <definedName name="ExitYear" localSheetId="7">#REF!</definedName>
    <definedName name="ExitYear">#REF!</definedName>
    <definedName name="ExpandOutputs" localSheetId="6">[10]!ExpandOutputs</definedName>
    <definedName name="ExpandOutputs" localSheetId="7">[10]!ExpandOutputs</definedName>
    <definedName name="ExpandOutputs">[10]!ExpandOutputs</definedName>
    <definedName name="ExpandVPeriods" localSheetId="6">[10]!ExpandVPeriods</definedName>
    <definedName name="ExpandVPeriods" localSheetId="7">[10]!ExpandVPeriods</definedName>
    <definedName name="ExpandVPeriods">[10]!ExpandVPeriods</definedName>
    <definedName name="ExportFile" localSheetId="6">[10]!ExportFile</definedName>
    <definedName name="ExportFile" localSheetId="7">[10]!ExportFile</definedName>
    <definedName name="ExportFile">[10]!ExportFile</definedName>
    <definedName name="ExRateDateEnd" localSheetId="6">#REF!</definedName>
    <definedName name="ExRateDateEnd" localSheetId="7">#REF!</definedName>
    <definedName name="ExRateDateEnd">#REF!</definedName>
    <definedName name="ExRateDateStart" localSheetId="6">#REF!</definedName>
    <definedName name="ExRateDateStart" localSheetId="7">#REF!</definedName>
    <definedName name="ExRateDateStart">#REF!</definedName>
    <definedName name="Extenso">#N/A</definedName>
    <definedName name="ExtraItem1" localSheetId="6">#REF!</definedName>
    <definedName name="ExtraItem1" localSheetId="7">#REF!</definedName>
    <definedName name="ExtraItem1">#REF!</definedName>
    <definedName name="ExtraItem2" localSheetId="6">#REF!</definedName>
    <definedName name="ExtraItem2" localSheetId="7">#REF!</definedName>
    <definedName name="ExtraItem2">#REF!</definedName>
    <definedName name="ExtraItems" localSheetId="6">#REF!</definedName>
    <definedName name="ExtraItems" localSheetId="7">#REF!</definedName>
    <definedName name="ExtraItems">#REF!</definedName>
    <definedName name="f" localSheetId="6" hidden="1">#REF!</definedName>
    <definedName name="f" localSheetId="7" hidden="1">#REF!</definedName>
    <definedName name="f" hidden="1">#REF!</definedName>
    <definedName name="F_BALANCE" localSheetId="6">#REF!</definedName>
    <definedName name="F_BALANCE" localSheetId="7">#REF!</definedName>
    <definedName name="F_BALANCE">#REF!</definedName>
    <definedName name="f_capital" localSheetId="6">#REF!</definedName>
    <definedName name="f_capital" localSheetId="7">#REF!</definedName>
    <definedName name="f_capital">#REF!</definedName>
    <definedName name="F_CASH" localSheetId="6">#REF!</definedName>
    <definedName name="F_CASH" localSheetId="7">#REF!</definedName>
    <definedName name="F_CASH">#REF!</definedName>
    <definedName name="f_econ_profit" localSheetId="6">#REF!</definedName>
    <definedName name="f_econ_profit" localSheetId="7">#REF!</definedName>
    <definedName name="f_econ_profit">#REF!</definedName>
    <definedName name="F_FINANCE" localSheetId="6">#REF!</definedName>
    <definedName name="F_FINANCE" localSheetId="7">#REF!</definedName>
    <definedName name="F_FINANCE">#REF!</definedName>
    <definedName name="f_free_cash_flow" localSheetId="6">#REF!</definedName>
    <definedName name="f_free_cash_flow" localSheetId="7">#REF!</definedName>
    <definedName name="f_free_cash_flow">#REF!</definedName>
    <definedName name="F_INCOME" localSheetId="6">#REF!</definedName>
    <definedName name="F_INCOME" localSheetId="7">#REF!</definedName>
    <definedName name="F_INCOME">#REF!</definedName>
    <definedName name="F_INVEST" localSheetId="6">#REF!</definedName>
    <definedName name="F_INVEST" localSheetId="7">#REF!</definedName>
    <definedName name="F_INVEST">#REF!</definedName>
    <definedName name="f_manual" localSheetId="6">#REF!</definedName>
    <definedName name="f_manual" localSheetId="7">#REF!</definedName>
    <definedName name="f_manual">#REF!</definedName>
    <definedName name="F_NOPLAT" localSheetId="6">#REF!</definedName>
    <definedName name="F_NOPLAT" localSheetId="7">#REF!</definedName>
    <definedName name="F_NOPLAT">#REF!</definedName>
    <definedName name="F_OPERATING" localSheetId="6">#REF!</definedName>
    <definedName name="F_OPERATING" localSheetId="7">#REF!</definedName>
    <definedName name="F_OPERATING">#REF!</definedName>
    <definedName name="f_ratios" localSheetId="6">#REF!</definedName>
    <definedName name="f_ratios" localSheetId="7">#REF!</definedName>
    <definedName name="f_ratios">#REF!</definedName>
    <definedName name="F_RESULTS" localSheetId="6">#REF!</definedName>
    <definedName name="F_RESULTS" localSheetId="7">#REF!</definedName>
    <definedName name="F_RESULTS">#REF!</definedName>
    <definedName name="f_roic" localSheetId="6">#REF!</definedName>
    <definedName name="f_roic" localSheetId="7">#REF!</definedName>
    <definedName name="f_roic">#REF!</definedName>
    <definedName name="F_SUP_CALC" localSheetId="6">#REF!</definedName>
    <definedName name="F_SUP_CALC" localSheetId="7">#REF!</definedName>
    <definedName name="F_SUP_CALC">#REF!</definedName>
    <definedName name="f_valuation" localSheetId="6">#REF!</definedName>
    <definedName name="f_valuation" localSheetId="7">#REF!</definedName>
    <definedName name="f_valuation">#REF!</definedName>
    <definedName name="facility" localSheetId="6">#REF!</definedName>
    <definedName name="facility" localSheetId="7">#REF!</definedName>
    <definedName name="facility">#REF!</definedName>
    <definedName name="faf" localSheetId="6">#REF!</definedName>
    <definedName name="faf" localSheetId="7">#REF!</definedName>
    <definedName name="faf">#REF!</definedName>
    <definedName name="far" localSheetId="6">#REF!</definedName>
    <definedName name="far" localSheetId="7">#REF!</definedName>
    <definedName name="far">#REF!</definedName>
    <definedName name="FaseIB">'[42]Premissas II'!$D$12</definedName>
    <definedName name="fases_capex_vida_util" localSheetId="6">#REF!</definedName>
    <definedName name="fases_capex_vida_util" localSheetId="7">#REF!</definedName>
    <definedName name="fases_capex_vida_util">#REF!</definedName>
    <definedName name="fases_capex_vida_util_2" localSheetId="6">#REF!</definedName>
    <definedName name="fases_capex_vida_util_2" localSheetId="7">#REF!</definedName>
    <definedName name="fases_capex_vida_util_2">#REF!</definedName>
    <definedName name="fasf" hidden="1">{"origens e aplicações",#N/A,FALSE,"DoarR$";"ORIGENS APLICAÇÕES",#N/A,FALSE,"DoarU$"}</definedName>
    <definedName name="FBASE" localSheetId="6">#REF!</definedName>
    <definedName name="FBASE" localSheetId="7">#REF!</definedName>
    <definedName name="FBASE">#REF!</definedName>
    <definedName name="FC">[59]Balsint!$A$1:$O$45</definedName>
    <definedName name="FCA" localSheetId="11" hidden="1">{"'Quadro'!$A$4:$BG$78"}</definedName>
    <definedName name="FCA" localSheetId="6" hidden="1">{"'Quadro'!$A$4:$BG$78"}</definedName>
    <definedName name="FCA" localSheetId="7" hidden="1">{"'Quadro'!$A$4:$BG$78"}</definedName>
    <definedName name="FCA" localSheetId="2" hidden="1">{"'Quadro'!$A$4:$BG$78"}</definedName>
    <definedName name="FCA" localSheetId="15" hidden="1">{"'Quadro'!$A$4:$BG$78"}</definedName>
    <definedName name="FCA" localSheetId="13" hidden="1">{"'Quadro'!$A$4:$BG$78"}</definedName>
    <definedName name="FCA" localSheetId="3" hidden="1">{"'Quadro'!$A$4:$BG$78"}</definedName>
    <definedName name="FCA" localSheetId="5" hidden="1">{"'Quadro'!$A$4:$BG$78"}</definedName>
    <definedName name="FCA" hidden="1">{"'Quadro'!$A$4:$BG$78"}</definedName>
    <definedName name="FCASHTAX" localSheetId="6">#REF!</definedName>
    <definedName name="FCASHTAX" localSheetId="7">#REF!</definedName>
    <definedName name="FCASHTAX">#REF!</definedName>
    <definedName name="fcff" localSheetId="6">#REF!</definedName>
    <definedName name="fcff" localSheetId="7">#REF!</definedName>
    <definedName name="fcff">#REF!</definedName>
    <definedName name="fchart31" localSheetId="6" hidden="1">#REF!</definedName>
    <definedName name="fchart31" localSheetId="7" hidden="1">#REF!</definedName>
    <definedName name="fchart31" hidden="1">#REF!</definedName>
    <definedName name="FCOGS" localSheetId="6">#REF!</definedName>
    <definedName name="FCOGS" localSheetId="7">#REF!</definedName>
    <definedName name="FCOGS">#REF!</definedName>
    <definedName name="FCONSTANT" localSheetId="6">#REF!</definedName>
    <definedName name="FCONSTANT" localSheetId="7">#REF!</definedName>
    <definedName name="FCONSTANT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PRECIATION" localSheetId="6">#REF!</definedName>
    <definedName name="FDEPRECIATION" localSheetId="7">#REF!</definedName>
    <definedName name="FDEPRECIATION">#REF!</definedName>
    <definedName name="FDFDSFDS" localSheetId="6">recuperação [1]tubulão2011!$A$29:$J$29</definedName>
    <definedName name="FDFDSFDS" localSheetId="7">recuperação [1]tubulão2011!$A$29:$J$29</definedName>
    <definedName name="FDFDSFDS">recuperação [1]tubulão2011!$A$29:$J$29</definedName>
    <definedName name="fdgaf" hidden="1">{#N/A,#N/A,FALSE,"Plan1";#N/A,#N/A,FALSE,"Plan2"}</definedName>
    <definedName name="fdhgfdf" hidden="1">{#N/A,#N/A,FALSE,"Plan1";#N/A,#N/A,FALSE,"Plan2"}</definedName>
    <definedName name="FDP_0_1_aUrv" localSheetId="6" hidden="1">#REF!</definedName>
    <definedName name="FDP_0_1_aUrv" localSheetId="7" hidden="1">#REF!</definedName>
    <definedName name="FDP_0_1_aUrv" hidden="1">#REF!</definedName>
    <definedName name="FDP_10_1_aDrv" localSheetId="6" hidden="1">#REF!</definedName>
    <definedName name="FDP_10_1_aDrv" localSheetId="7" hidden="1">#REF!</definedName>
    <definedName name="FDP_10_1_aDrv" hidden="1">#REF!</definedName>
    <definedName name="FDP_107_1_aUrv" localSheetId="6" hidden="1">#REF!</definedName>
    <definedName name="FDP_107_1_aUrv" localSheetId="7" hidden="1">#REF!</definedName>
    <definedName name="FDP_107_1_aUrv" hidden="1">#REF!</definedName>
    <definedName name="FDP_11_1_aDrv" localSheetId="6" hidden="1">#REF!</definedName>
    <definedName name="FDP_11_1_aDrv" localSheetId="7" hidden="1">#REF!</definedName>
    <definedName name="FDP_11_1_aDrv" hidden="1">#REF!</definedName>
    <definedName name="FDP_111_1_aUrv" localSheetId="6" hidden="1">#REF!</definedName>
    <definedName name="FDP_111_1_aUrv" localSheetId="7" hidden="1">#REF!</definedName>
    <definedName name="FDP_111_1_aUrv" hidden="1">#REF!</definedName>
    <definedName name="FDP_112_1_aUrv" localSheetId="6" hidden="1">#REF!</definedName>
    <definedName name="FDP_112_1_aUrv" localSheetId="7" hidden="1">#REF!</definedName>
    <definedName name="FDP_112_1_aUrv" hidden="1">#REF!</definedName>
    <definedName name="FDP_113_1_aUrv" localSheetId="6" hidden="1">#REF!</definedName>
    <definedName name="FDP_113_1_aUrv" localSheetId="7" hidden="1">#REF!</definedName>
    <definedName name="FDP_113_1_aUrv" hidden="1">#REF!</definedName>
    <definedName name="FDP_114_1_aUrv" localSheetId="6" hidden="1">#REF!</definedName>
    <definedName name="FDP_114_1_aUrv" localSheetId="7" hidden="1">#REF!</definedName>
    <definedName name="FDP_114_1_aUrv" hidden="1">#REF!</definedName>
    <definedName name="FDP_115_1_aUrv" localSheetId="6" hidden="1">#REF!</definedName>
    <definedName name="FDP_115_1_aUrv" localSheetId="7" hidden="1">#REF!</definedName>
    <definedName name="FDP_115_1_aUrv" hidden="1">#REF!</definedName>
    <definedName name="FDP_12_1_aDrv" localSheetId="6" hidden="1">#REF!</definedName>
    <definedName name="FDP_12_1_aDrv" localSheetId="7" hidden="1">#REF!</definedName>
    <definedName name="FDP_12_1_aDrv" hidden="1">#REF!</definedName>
    <definedName name="FDP_126_1_aUrv" localSheetId="6" hidden="1">#REF!</definedName>
    <definedName name="FDP_126_1_aUrv" localSheetId="7" hidden="1">#REF!</definedName>
    <definedName name="FDP_126_1_aUrv" hidden="1">#REF!</definedName>
    <definedName name="FDP_127_1_aUrv" localSheetId="6" hidden="1">#REF!</definedName>
    <definedName name="FDP_127_1_aUrv" localSheetId="7" hidden="1">#REF!</definedName>
    <definedName name="FDP_127_1_aUrv" hidden="1">#REF!</definedName>
    <definedName name="FDP_128_1_aUrv" localSheetId="6" hidden="1">#REF!</definedName>
    <definedName name="FDP_128_1_aUrv" localSheetId="7" hidden="1">#REF!</definedName>
    <definedName name="FDP_128_1_aUrv" hidden="1">#REF!</definedName>
    <definedName name="FDP_129_1_aUrv" localSheetId="6" hidden="1">#REF!</definedName>
    <definedName name="FDP_129_1_aUrv" localSheetId="7" hidden="1">#REF!</definedName>
    <definedName name="FDP_129_1_aUrv" hidden="1">#REF!</definedName>
    <definedName name="FDP_13_1_aDrv" localSheetId="6" hidden="1">#REF!</definedName>
    <definedName name="FDP_13_1_aDrv" localSheetId="7" hidden="1">#REF!</definedName>
    <definedName name="FDP_13_1_aDrv" hidden="1">#REF!</definedName>
    <definedName name="FDP_131_1_aDrv" localSheetId="6" hidden="1">#REF!</definedName>
    <definedName name="FDP_131_1_aDrv" localSheetId="7" hidden="1">#REF!</definedName>
    <definedName name="FDP_131_1_aDrv" hidden="1">#REF!</definedName>
    <definedName name="FDP_134_1_aDrv" localSheetId="6" hidden="1">#REF!</definedName>
    <definedName name="FDP_134_1_aDrv" localSheetId="7" hidden="1">#REF!</definedName>
    <definedName name="FDP_134_1_aDrv" hidden="1">#REF!</definedName>
    <definedName name="FDP_135_1_aDrv" localSheetId="6" hidden="1">#REF!</definedName>
    <definedName name="FDP_135_1_aDrv" localSheetId="7" hidden="1">#REF!</definedName>
    <definedName name="FDP_135_1_aDrv" hidden="1">#REF!</definedName>
    <definedName name="FDP_137_1_aDdv" localSheetId="6" hidden="1">#REF!</definedName>
    <definedName name="FDP_137_1_aDdv" localSheetId="7" hidden="1">#REF!</definedName>
    <definedName name="FDP_137_1_aDdv" hidden="1">#REF!</definedName>
    <definedName name="FDP_139_1_aUrv" localSheetId="6" hidden="1">#REF!</definedName>
    <definedName name="FDP_139_1_aUrv" localSheetId="7" hidden="1">#REF!</definedName>
    <definedName name="FDP_139_1_aUrv" hidden="1">#REF!</definedName>
    <definedName name="FDP_14_1_aDrv" localSheetId="6" hidden="1">#REF!</definedName>
    <definedName name="FDP_14_1_aDrv" localSheetId="7" hidden="1">#REF!</definedName>
    <definedName name="FDP_14_1_aDrv" hidden="1">#REF!</definedName>
    <definedName name="FDP_140_1_aUrv" localSheetId="6" hidden="1">#REF!</definedName>
    <definedName name="FDP_140_1_aUrv" localSheetId="7" hidden="1">#REF!</definedName>
    <definedName name="FDP_140_1_aUrv" hidden="1">#REF!</definedName>
    <definedName name="FDP_141_1_aUrv" localSheetId="6" hidden="1">#REF!</definedName>
    <definedName name="FDP_141_1_aUrv" localSheetId="7" hidden="1">#REF!</definedName>
    <definedName name="FDP_141_1_aUrv" hidden="1">#REF!</definedName>
    <definedName name="FDP_143_1_aUrv" localSheetId="6" hidden="1">#REF!</definedName>
    <definedName name="FDP_143_1_aUrv" localSheetId="7" hidden="1">#REF!</definedName>
    <definedName name="FDP_143_1_aUrv" hidden="1">#REF!</definedName>
    <definedName name="FDP_144_1_aUrv" localSheetId="6" hidden="1">#REF!</definedName>
    <definedName name="FDP_144_1_aUrv" localSheetId="7" hidden="1">#REF!</definedName>
    <definedName name="FDP_144_1_aUrv" hidden="1">#REF!</definedName>
    <definedName name="FDP_15_1_aDrv" localSheetId="6" hidden="1">#REF!</definedName>
    <definedName name="FDP_15_1_aDrv" localSheetId="7" hidden="1">#REF!</definedName>
    <definedName name="FDP_15_1_aDrv" hidden="1">#REF!</definedName>
    <definedName name="FDP_16_1_aDrv" localSheetId="6" hidden="1">#REF!</definedName>
    <definedName name="FDP_16_1_aDrv" localSheetId="7" hidden="1">#REF!</definedName>
    <definedName name="FDP_16_1_aDrv" hidden="1">#REF!</definedName>
    <definedName name="FDP_17_1_aDrv" localSheetId="6" hidden="1">#REF!</definedName>
    <definedName name="FDP_17_1_aDrv" localSheetId="7" hidden="1">#REF!</definedName>
    <definedName name="FDP_17_1_aDrv" hidden="1">#REF!</definedName>
    <definedName name="FDP_18_1_aDrv" localSheetId="6" hidden="1">#REF!</definedName>
    <definedName name="FDP_18_1_aDrv" localSheetId="7" hidden="1">#REF!</definedName>
    <definedName name="FDP_18_1_aDrv" hidden="1">#REF!</definedName>
    <definedName name="FDP_19_1_aDrv" localSheetId="6" hidden="1">#REF!</definedName>
    <definedName name="FDP_19_1_aDrv" localSheetId="7" hidden="1">#REF!</definedName>
    <definedName name="FDP_19_1_aDrv" hidden="1">#REF!</definedName>
    <definedName name="FDP_20_1_aUrv" localSheetId="6" hidden="1">#REF!</definedName>
    <definedName name="FDP_20_1_aUrv" localSheetId="7" hidden="1">#REF!</definedName>
    <definedName name="FDP_20_1_aUrv" hidden="1">#REF!</definedName>
    <definedName name="FDP_21_1_aUrv" localSheetId="6" hidden="1">#REF!</definedName>
    <definedName name="FDP_21_1_aUrv" localSheetId="7" hidden="1">#REF!</definedName>
    <definedName name="FDP_21_1_aUrv" hidden="1">#REF!</definedName>
    <definedName name="FDP_22_1_aUrv" localSheetId="6" hidden="1">#REF!</definedName>
    <definedName name="FDP_22_1_aUrv" localSheetId="7" hidden="1">#REF!</definedName>
    <definedName name="FDP_22_1_aUrv" hidden="1">#REF!</definedName>
    <definedName name="FDP_23_1_aUrv" localSheetId="6" hidden="1">#REF!</definedName>
    <definedName name="FDP_23_1_aUrv" localSheetId="7" hidden="1">#REF!</definedName>
    <definedName name="FDP_23_1_aUrv" hidden="1">#REF!</definedName>
    <definedName name="FDP_24_1_aUrv" localSheetId="6" hidden="1">#REF!</definedName>
    <definedName name="FDP_24_1_aUrv" localSheetId="7" hidden="1">#REF!</definedName>
    <definedName name="FDP_24_1_aUrv" hidden="1">#REF!</definedName>
    <definedName name="FDP_25_1_aUrv" localSheetId="6" hidden="1">#REF!</definedName>
    <definedName name="FDP_25_1_aUrv" localSheetId="7" hidden="1">#REF!</definedName>
    <definedName name="FDP_25_1_aUrv" hidden="1">#REF!</definedName>
    <definedName name="FDP_26_1_aUrv" localSheetId="6" hidden="1">#REF!</definedName>
    <definedName name="FDP_26_1_aUrv" localSheetId="7" hidden="1">#REF!</definedName>
    <definedName name="FDP_26_1_aUrv" hidden="1">#REF!</definedName>
    <definedName name="FDP_27_1_aUrv" localSheetId="6" hidden="1">#REF!</definedName>
    <definedName name="FDP_27_1_aUrv" localSheetId="7" hidden="1">#REF!</definedName>
    <definedName name="FDP_27_1_aUrv" hidden="1">#REF!</definedName>
    <definedName name="FDP_28_1_aUrv" localSheetId="6" hidden="1">#REF!</definedName>
    <definedName name="FDP_28_1_aUrv" localSheetId="7" hidden="1">#REF!</definedName>
    <definedName name="FDP_28_1_aUrv" hidden="1">#REF!</definedName>
    <definedName name="FDP_280_1_aSrv" localSheetId="6" hidden="1">#REF!</definedName>
    <definedName name="FDP_280_1_aSrv" localSheetId="7" hidden="1">#REF!</definedName>
    <definedName name="FDP_280_1_aSrv" hidden="1">#REF!</definedName>
    <definedName name="FDP_281_1_aSrv" localSheetId="6" hidden="1">#REF!</definedName>
    <definedName name="FDP_281_1_aSrv" localSheetId="7" hidden="1">#REF!</definedName>
    <definedName name="FDP_281_1_aSrv" hidden="1">#REF!</definedName>
    <definedName name="FDP_282_1_aSrv" localSheetId="6" hidden="1">#REF!</definedName>
    <definedName name="FDP_282_1_aSrv" localSheetId="7" hidden="1">#REF!</definedName>
    <definedName name="FDP_282_1_aSrv" hidden="1">#REF!</definedName>
    <definedName name="FDP_283_1_aSrv" localSheetId="6" hidden="1">#REF!</definedName>
    <definedName name="FDP_283_1_aSrv" localSheetId="7" hidden="1">#REF!</definedName>
    <definedName name="FDP_283_1_aSrv" hidden="1">#REF!</definedName>
    <definedName name="FDP_29_1_aUrv" localSheetId="6" hidden="1">#REF!</definedName>
    <definedName name="FDP_29_1_aUrv" localSheetId="7" hidden="1">#REF!</definedName>
    <definedName name="FDP_29_1_aUrv" hidden="1">#REF!</definedName>
    <definedName name="FDP_30_1_aUrv" localSheetId="6" hidden="1">#REF!</definedName>
    <definedName name="FDP_30_1_aUrv" localSheetId="7" hidden="1">#REF!</definedName>
    <definedName name="FDP_30_1_aUrv" hidden="1">#REF!</definedName>
    <definedName name="FDP_31_1_aUrv" localSheetId="6" hidden="1">#REF!</definedName>
    <definedName name="FDP_31_1_aUrv" localSheetId="7" hidden="1">#REF!</definedName>
    <definedName name="FDP_31_1_aUrv" hidden="1">#REF!</definedName>
    <definedName name="FDP_32_1_aUrv" localSheetId="6" hidden="1">#REF!</definedName>
    <definedName name="FDP_32_1_aUrv" localSheetId="7" hidden="1">#REF!</definedName>
    <definedName name="FDP_32_1_aUrv" hidden="1">#REF!</definedName>
    <definedName name="FDP_33_1_aUrv" localSheetId="6" hidden="1">#REF!</definedName>
    <definedName name="FDP_33_1_aUrv" localSheetId="7" hidden="1">#REF!</definedName>
    <definedName name="FDP_33_1_aUrv" hidden="1">#REF!</definedName>
    <definedName name="FDP_34_1_aUrv" localSheetId="6" hidden="1">#REF!</definedName>
    <definedName name="FDP_34_1_aUrv" localSheetId="7" hidden="1">#REF!</definedName>
    <definedName name="FDP_34_1_aUrv" hidden="1">#REF!</definedName>
    <definedName name="FDP_35_1_aUrv" localSheetId="6" hidden="1">#REF!</definedName>
    <definedName name="FDP_35_1_aUrv" localSheetId="7" hidden="1">#REF!</definedName>
    <definedName name="FDP_35_1_aUrv" hidden="1">#REF!</definedName>
    <definedName name="FDP_36_1_aUrv" localSheetId="6" hidden="1">#REF!</definedName>
    <definedName name="FDP_36_1_aUrv" localSheetId="7" hidden="1">#REF!</definedName>
    <definedName name="FDP_36_1_aUrv" hidden="1">#REF!</definedName>
    <definedName name="FDP_37_1_aUrv" localSheetId="6" hidden="1">#REF!</definedName>
    <definedName name="FDP_37_1_aUrv" localSheetId="7" hidden="1">#REF!</definedName>
    <definedName name="FDP_37_1_aUrv" hidden="1">#REF!</definedName>
    <definedName name="FDP_38_1_aUrv" localSheetId="6" hidden="1">#REF!</definedName>
    <definedName name="FDP_38_1_aUrv" localSheetId="7" hidden="1">#REF!</definedName>
    <definedName name="FDP_38_1_aUrv" hidden="1">#REF!</definedName>
    <definedName name="FDP_39_1_aUrv" localSheetId="6" hidden="1">#REF!</definedName>
    <definedName name="FDP_39_1_aUrv" localSheetId="7" hidden="1">#REF!</definedName>
    <definedName name="FDP_39_1_aUrv" hidden="1">#REF!</definedName>
    <definedName name="FDP_41_1_aUrv" localSheetId="6" hidden="1">#REF!</definedName>
    <definedName name="FDP_41_1_aUrv" localSheetId="7" hidden="1">#REF!</definedName>
    <definedName name="FDP_41_1_aUrv" hidden="1">#REF!</definedName>
    <definedName name="FDP_42_1_aUrv" localSheetId="6" hidden="1">#REF!</definedName>
    <definedName name="FDP_42_1_aUrv" localSheetId="7" hidden="1">#REF!</definedName>
    <definedName name="FDP_42_1_aUrv" hidden="1">#REF!</definedName>
    <definedName name="FDP_43_1_aUrv" localSheetId="6" hidden="1">#REF!</definedName>
    <definedName name="FDP_43_1_aUrv" localSheetId="7" hidden="1">#REF!</definedName>
    <definedName name="FDP_43_1_aUrv" hidden="1">#REF!</definedName>
    <definedName name="FDP_44_1_aUrv" localSheetId="6" hidden="1">#REF!</definedName>
    <definedName name="FDP_44_1_aUrv" localSheetId="7" hidden="1">#REF!</definedName>
    <definedName name="FDP_44_1_aUrv" hidden="1">#REF!</definedName>
    <definedName name="FDP_45_1_aUrv" localSheetId="6" hidden="1">#REF!</definedName>
    <definedName name="FDP_45_1_aUrv" localSheetId="7" hidden="1">#REF!</definedName>
    <definedName name="FDP_45_1_aUrv" hidden="1">#REF!</definedName>
    <definedName name="FDP_46_1_aUrv" localSheetId="6" hidden="1">#REF!</definedName>
    <definedName name="FDP_46_1_aUrv" localSheetId="7" hidden="1">#REF!</definedName>
    <definedName name="FDP_46_1_aUrv" hidden="1">#REF!</definedName>
    <definedName name="FDP_47_1_aUrv" localSheetId="6" hidden="1">#REF!</definedName>
    <definedName name="FDP_47_1_aUrv" localSheetId="7" hidden="1">#REF!</definedName>
    <definedName name="FDP_47_1_aUrv" hidden="1">#REF!</definedName>
    <definedName name="FDP_48_1_aUrv" localSheetId="6" hidden="1">#REF!</definedName>
    <definedName name="FDP_48_1_aUrv" localSheetId="7" hidden="1">#REF!</definedName>
    <definedName name="FDP_48_1_aUrv" hidden="1">#REF!</definedName>
    <definedName name="FDP_49_1_aUrv" localSheetId="6" hidden="1">#REF!</definedName>
    <definedName name="FDP_49_1_aUrv" localSheetId="7" hidden="1">#REF!</definedName>
    <definedName name="FDP_49_1_aUrv" hidden="1">#REF!</definedName>
    <definedName name="FDP_50_1_aUrv" localSheetId="6" hidden="1">#REF!</definedName>
    <definedName name="FDP_50_1_aUrv" localSheetId="7" hidden="1">#REF!</definedName>
    <definedName name="FDP_50_1_aUrv" hidden="1">#REF!</definedName>
    <definedName name="FDP_51_1_aUrv" localSheetId="6" hidden="1">#REF!</definedName>
    <definedName name="FDP_51_1_aUrv" localSheetId="7" hidden="1">#REF!</definedName>
    <definedName name="FDP_51_1_aUrv" hidden="1">#REF!</definedName>
    <definedName name="FDP_52_1_aUrv" localSheetId="6" hidden="1">#REF!</definedName>
    <definedName name="FDP_52_1_aUrv" localSheetId="7" hidden="1">#REF!</definedName>
    <definedName name="FDP_52_1_aUrv" hidden="1">#REF!</definedName>
    <definedName name="FDP_53_1_aUrv" localSheetId="6" hidden="1">#REF!</definedName>
    <definedName name="FDP_53_1_aUrv" localSheetId="7" hidden="1">#REF!</definedName>
    <definedName name="FDP_53_1_aUrv" hidden="1">#REF!</definedName>
    <definedName name="FDP_53_1_rUrv" localSheetId="6" hidden="1">#REF!</definedName>
    <definedName name="FDP_53_1_rUrv" localSheetId="7" hidden="1">#REF!</definedName>
    <definedName name="FDP_53_1_rUrv" hidden="1">#REF!</definedName>
    <definedName name="FDP_54_1_aUrv" localSheetId="6" hidden="1">#REF!</definedName>
    <definedName name="FDP_54_1_aUrv" localSheetId="7" hidden="1">#REF!</definedName>
    <definedName name="FDP_54_1_aUrv" hidden="1">#REF!</definedName>
    <definedName name="FDP_55_1_aUrv" localSheetId="6" hidden="1">#REF!</definedName>
    <definedName name="FDP_55_1_aUrv" localSheetId="7" hidden="1">#REF!</definedName>
    <definedName name="FDP_55_1_aUrv" hidden="1">#REF!</definedName>
    <definedName name="FDP_8_1_aDrv" localSheetId="6" hidden="1">#REF!</definedName>
    <definedName name="FDP_8_1_aDrv" localSheetId="7" hidden="1">#REF!</definedName>
    <definedName name="FDP_8_1_aDrv" hidden="1">#REF!</definedName>
    <definedName name="FDP_9_1_aDrv" localSheetId="6" hidden="1">#REF!</definedName>
    <definedName name="FDP_9_1_aDrv" localSheetId="7" hidden="1">#REF!</definedName>
    <definedName name="FDP_9_1_aDrv" hidden="1">#REF!</definedName>
    <definedName name="fds" localSheetId="6">#REF!</definedName>
    <definedName name="fds" localSheetId="7">#REF!</definedName>
    <definedName name="fds">#REF!</definedName>
    <definedName name="fdsaf">#N/A</definedName>
    <definedName name="FDV" localSheetId="6">#REF!</definedName>
    <definedName name="FDV" localSheetId="7">#REF!</definedName>
    <definedName name="FDV">#REF!</definedName>
    <definedName name="Feb" hidden="1">{#N/A,#N/A,TRUE,"ComparativoII"}</definedName>
    <definedName name="FechamentoPonte">[53]Premissas!$E$310:$F$310</definedName>
    <definedName name="Fees" localSheetId="6">#REF!</definedName>
    <definedName name="Fees" localSheetId="7">#REF!</definedName>
    <definedName name="Fees">#REF!</definedName>
    <definedName name="ff" localSheetId="6">#REF!</definedName>
    <definedName name="ff" localSheetId="7">#REF!</definedName>
    <definedName name="ff">#REF!</definedName>
    <definedName name="fff" localSheetId="6">recuperação [1]tubulão2011!$A$29:$J$29</definedName>
    <definedName name="fff" localSheetId="7">recuperação [1]tubulão2011!$A$29:$J$29</definedName>
    <definedName name="fff">recuperação [1]tubulão2011!$A$29:$J$29</definedName>
    <definedName name="fffff" hidden="1">{#N/A,#N/A,FALSE,"Plan1";#N/A,#N/A,FALSE,"Plan2"}</definedName>
    <definedName name="fffffffffffffffffffffff" localSheetId="6">#REF!</definedName>
    <definedName name="fffffffffffffffffffffff" localSheetId="7">#REF!</definedName>
    <definedName name="fffffffffffffffffffffff">#REF!</definedName>
    <definedName name="FFINANCE" localSheetId="6">#REF!</definedName>
    <definedName name="FFINANCE" localSheetId="7">#REF!</definedName>
    <definedName name="FFINANCE">#REF!</definedName>
    <definedName name="ffw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G" hidden="1">#N/A</definedName>
    <definedName name="fgfg" hidden="1">{#N/A,#N/A,FALSE,"GERAL";#N/A,#N/A,FALSE,"LOCAÇÃO";#N/A,#N/A,FALSE,"FRETAMENTO";#N/A,#N/A,FALSE,"CARRETAS"}</definedName>
    <definedName name="fgjhfg" hidden="1">{#N/A,#N/A,TRUE,"Фин.рез"}</definedName>
    <definedName name="FGJHFGK" hidden="1">{#N/A,#N/A,FALSE,"Plan1";#N/A,#N/A,FALSE,"Plan2"}</definedName>
    <definedName name="FGROWTH" localSheetId="6">#REF!</definedName>
    <definedName name="FGROWTH" localSheetId="7">#REF!</definedName>
    <definedName name="FGROWTH">#REF!</definedName>
    <definedName name="FGTS" localSheetId="6">#REF!</definedName>
    <definedName name="FGTS" localSheetId="7">#REF!</definedName>
    <definedName name="FGTS">#REF!</definedName>
    <definedName name="FidelizationperSubs" localSheetId="6">#REF!</definedName>
    <definedName name="FidelizationperSubs" localSheetId="7">#REF!</definedName>
    <definedName name="FidelizationperSubs">#REF!</definedName>
    <definedName name="FILE" localSheetId="6">#REF!</definedName>
    <definedName name="FILE" localSheetId="7">#REF!</definedName>
    <definedName name="FILE">#REF!</definedName>
    <definedName name="FILE_TYPE" localSheetId="6">#REF!</definedName>
    <definedName name="FILE_TYPE" localSheetId="7">#REF!</definedName>
    <definedName name="FILE_TYPE">#REF!</definedName>
    <definedName name="FileName">[14]Info!$D$11</definedName>
    <definedName name="FIM" localSheetId="6">#REF!</definedName>
    <definedName name="FIM" localSheetId="7">#REF!</definedName>
    <definedName name="FIM">#REF!</definedName>
    <definedName name="FimConc">[53]Premissas!$D$17</definedName>
    <definedName name="FimConstrucao">'[42]Premissas II'!$D$163</definedName>
    <definedName name="FimDisponibilidade">[53]Premissas!$E$344:$J$344</definedName>
    <definedName name="FimDisponibilidade2">[53]Premissas!$E$406:$J$406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Currency">[53]Premissas!$E$339:$J$339</definedName>
    <definedName name="FinancCurrency2">[53]Premissas!$E$401:$J$401</definedName>
    <definedName name="finance" localSheetId="6">#REF!</definedName>
    <definedName name="finance" localSheetId="7">#REF!</definedName>
    <definedName name="finance">#REF!</definedName>
    <definedName name="FinanceUsed">[53]Premissas!$E$338:$J$338</definedName>
    <definedName name="Financiamento">[65]AUX_PRICE!$M$2:$M$24</definedName>
    <definedName name="FinanciaveisBNDES">[53]Premissas!$E$354:$J$354</definedName>
    <definedName name="FinancUsed2">'[42]Premissas II'!$E$400:$J$400</definedName>
    <definedName name="FINCREASED" localSheetId="6">#REF!</definedName>
    <definedName name="FINCREASED" localSheetId="7">#REF!</definedName>
    <definedName name="FINCREASED">#REF!</definedName>
    <definedName name="FindIt" localSheetId="6">[66]!FindIt</definedName>
    <definedName name="FindIt" localSheetId="7">[66]!FindIt</definedName>
    <definedName name="FindIt">[66]!FindIt</definedName>
    <definedName name="FINETOTHER" localSheetId="6">#REF!</definedName>
    <definedName name="FINETOTHER" localSheetId="7">#REF!</definedName>
    <definedName name="FINETOTHER">#REF!</definedName>
    <definedName name="FINETPPE" localSheetId="6">#REF!</definedName>
    <definedName name="FINETPPE" localSheetId="7">#REF!</definedName>
    <definedName name="FINETPPE">#REF!</definedName>
    <definedName name="FINTENSITY" localSheetId="6">#REF!</definedName>
    <definedName name="FINTENSITY" localSheetId="7">#REF!</definedName>
    <definedName name="FINTENSITY">#REF!</definedName>
    <definedName name="FINVESTMENT" localSheetId="6">#REF!</definedName>
    <definedName name="FINVESTMENT" localSheetId="7">#REF!</definedName>
    <definedName name="FINVESTMENT">#REF!</definedName>
    <definedName name="FINVESTYEARS" localSheetId="6">#REF!</definedName>
    <definedName name="FINVESTYEARS" localSheetId="7">#REF!</definedName>
    <definedName name="FINVESTYEARS">#REF!</definedName>
    <definedName name="first" localSheetId="6">#REF!</definedName>
    <definedName name="first" localSheetId="7">#REF!</definedName>
    <definedName name="first">#REF!</definedName>
    <definedName name="FirstDate" localSheetId="6">#REF!</definedName>
    <definedName name="FirstDate" localSheetId="7">#REF!</definedName>
    <definedName name="FirstDate">#REF!</definedName>
    <definedName name="fisc98" localSheetId="6">#REF!</definedName>
    <definedName name="fisc98" localSheetId="7">#REF!</definedName>
    <definedName name="fisc98">#REF!</definedName>
    <definedName name="FiscalYear" localSheetId="6">#REF!</definedName>
    <definedName name="FiscalYear" localSheetId="7">#REF!</definedName>
    <definedName name="FiscalYear">#REF!</definedName>
    <definedName name="fisicos" localSheetId="6">#REF!</definedName>
    <definedName name="fisicos" localSheetId="7">#REF!</definedName>
    <definedName name="fisicos">#REF!</definedName>
    <definedName name="Five_Year" localSheetId="6">#REF!</definedName>
    <definedName name="Five_Year" localSheetId="7">#REF!</definedName>
    <definedName name="Five_Year">#REF!</definedName>
    <definedName name="Five_Year_1M" localSheetId="6">#REF!</definedName>
    <definedName name="Five_Year_1M" localSheetId="7">#REF!</definedName>
    <definedName name="Five_Year_1M">#REF!</definedName>
    <definedName name="Five_Year_3M" localSheetId="6">#REF!</definedName>
    <definedName name="Five_Year_3M" localSheetId="7">#REF!</definedName>
    <definedName name="Five_Year_3M">#REF!</definedName>
    <definedName name="fivea" localSheetId="6">#REF!:#REF!</definedName>
    <definedName name="fivea" localSheetId="7">#REF!:#REF!</definedName>
    <definedName name="fivea">#REF!:#REF!</definedName>
    <definedName name="FIWORKING" localSheetId="6">#REF!</definedName>
    <definedName name="FIWORKING" localSheetId="7">#REF!</definedName>
    <definedName name="FIWORKING">#REF!</definedName>
    <definedName name="fixa_30_0" localSheetId="6">#REF!</definedName>
    <definedName name="fixa_30_0" localSheetId="7">#REF!</definedName>
    <definedName name="fixa_30_0">#REF!</definedName>
    <definedName name="fixa_30_mais_10" localSheetId="6">#REF!</definedName>
    <definedName name="fixa_30_mais_10" localSheetId="7">#REF!</definedName>
    <definedName name="fixa_30_mais_10">#REF!</definedName>
    <definedName name="fixa_30_mais_5" localSheetId="6">#REF!</definedName>
    <definedName name="fixa_30_mais_5" localSheetId="7">#REF!</definedName>
    <definedName name="fixa_30_mais_5">#REF!</definedName>
    <definedName name="fixa_30_menos_10" localSheetId="6">#REF!</definedName>
    <definedName name="fixa_30_menos_10" localSheetId="7">#REF!</definedName>
    <definedName name="fixa_30_menos_10">#REF!</definedName>
    <definedName name="fixa_30_menos_5" localSheetId="6">#REF!</definedName>
    <definedName name="fixa_30_menos_5" localSheetId="7">#REF!</definedName>
    <definedName name="fixa_30_menos_5">#REF!</definedName>
    <definedName name="fixa_40_0" localSheetId="6">#REF!</definedName>
    <definedName name="fixa_40_0" localSheetId="7">#REF!</definedName>
    <definedName name="fixa_40_0">#REF!</definedName>
    <definedName name="fixa_40_mais_10" localSheetId="6">#REF!</definedName>
    <definedName name="fixa_40_mais_10" localSheetId="7">#REF!</definedName>
    <definedName name="fixa_40_mais_10">#REF!</definedName>
    <definedName name="fixa_40_mais_5" localSheetId="6">#REF!</definedName>
    <definedName name="fixa_40_mais_5" localSheetId="7">#REF!</definedName>
    <definedName name="fixa_40_mais_5">#REF!</definedName>
    <definedName name="fixa_40_menos_10" localSheetId="6">#REF!</definedName>
    <definedName name="fixa_40_menos_10" localSheetId="7">#REF!</definedName>
    <definedName name="fixa_40_menos_10">#REF!</definedName>
    <definedName name="fixa_40_menos_5" localSheetId="6">#REF!</definedName>
    <definedName name="fixa_40_menos_5" localSheetId="7">#REF!</definedName>
    <definedName name="fixa_40_menos_5">#REF!</definedName>
    <definedName name="fixa_50_0" localSheetId="6">#REF!</definedName>
    <definedName name="fixa_50_0" localSheetId="7">#REF!</definedName>
    <definedName name="fixa_50_0">#REF!</definedName>
    <definedName name="fixa_50_mais_10" localSheetId="6">#REF!</definedName>
    <definedName name="fixa_50_mais_10" localSheetId="7">#REF!</definedName>
    <definedName name="fixa_50_mais_10">#REF!</definedName>
    <definedName name="fixa_50_mais_5" localSheetId="6">#REF!</definedName>
    <definedName name="fixa_50_mais_5" localSheetId="7">#REF!</definedName>
    <definedName name="fixa_50_mais_5">#REF!</definedName>
    <definedName name="fixa_50_menos_10" localSheetId="6">#REF!</definedName>
    <definedName name="fixa_50_menos_10" localSheetId="7">#REF!</definedName>
    <definedName name="fixa_50_menos_10">#REF!</definedName>
    <definedName name="fixa_50_menos_5" localSheetId="6">#REF!</definedName>
    <definedName name="fixa_50_menos_5" localSheetId="7">#REF!</definedName>
    <definedName name="fixa_50_menos_5">#REF!</definedName>
    <definedName name="fixa_60_0" localSheetId="6">#REF!</definedName>
    <definedName name="fixa_60_0" localSheetId="7">#REF!</definedName>
    <definedName name="fixa_60_0">#REF!</definedName>
    <definedName name="fixa_60_mais_10" localSheetId="6">#REF!</definedName>
    <definedName name="fixa_60_mais_10" localSheetId="7">#REF!</definedName>
    <definedName name="fixa_60_mais_10">#REF!</definedName>
    <definedName name="fixa_60_mais_5" localSheetId="6">#REF!</definedName>
    <definedName name="fixa_60_mais_5" localSheetId="7">#REF!</definedName>
    <definedName name="fixa_60_mais_5">#REF!</definedName>
    <definedName name="fixa_60_menos_10" localSheetId="6">#REF!</definedName>
    <definedName name="fixa_60_menos_10" localSheetId="7">#REF!</definedName>
    <definedName name="fixa_60_menos_10">#REF!</definedName>
    <definedName name="fixa_60_menos_5" localSheetId="6">#REF!</definedName>
    <definedName name="fixa_60_menos_5" localSheetId="7">#REF!</definedName>
    <definedName name="fixa_60_menos_5">#REF!</definedName>
    <definedName name="fixa_70_0" localSheetId="6">#REF!</definedName>
    <definedName name="fixa_70_0" localSheetId="7">#REF!</definedName>
    <definedName name="fixa_70_0">#REF!</definedName>
    <definedName name="fixa_70_mais_10" localSheetId="6">#REF!</definedName>
    <definedName name="fixa_70_mais_10" localSheetId="7">#REF!</definedName>
    <definedName name="fixa_70_mais_10">#REF!</definedName>
    <definedName name="fixa_70_mais_5" localSheetId="6">#REF!</definedName>
    <definedName name="fixa_70_mais_5" localSheetId="7">#REF!</definedName>
    <definedName name="fixa_70_mais_5">#REF!</definedName>
    <definedName name="fixa_70_menos_10" localSheetId="6">#REF!</definedName>
    <definedName name="fixa_70_menos_10" localSheetId="7">#REF!</definedName>
    <definedName name="fixa_70_menos_10">#REF!</definedName>
    <definedName name="fixa_70_menos_5" localSheetId="6">#REF!</definedName>
    <definedName name="fixa_70_menos_5" localSheetId="7">#REF!</definedName>
    <definedName name="fixa_70_menos_5">#REF!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l" hidden="1">{#N/A,#N/A,FALSE,"Variables";#N/A,#N/A,FALSE,"NPV Cashflows NZ$";#N/A,#N/A,FALSE,"Cashflows NZ$"}</definedName>
    <definedName name="Fluxo" localSheetId="6">[10]!Fluxo</definedName>
    <definedName name="Fluxo" localSheetId="7">[10]!Fluxo</definedName>
    <definedName name="Fluxo">[10]!Fluxo</definedName>
    <definedName name="fluxo_caixa">[19]Premissas!$B$3</definedName>
    <definedName name="FLUXO_RCA130203" localSheetId="6">#REF!</definedName>
    <definedName name="FLUXO_RCA130203" localSheetId="7">#REF!</definedName>
    <definedName name="FLUXO_RCA130203">#REF!</definedName>
    <definedName name="fluxos_de_financiamento" localSheetId="6">#REF!</definedName>
    <definedName name="fluxos_de_financiamento" localSheetId="7">#REF!</definedName>
    <definedName name="fluxos_de_financiamento">#REF!</definedName>
    <definedName name="FMARGIN" localSheetId="6">#REF!</definedName>
    <definedName name="FMARGIN" localSheetId="7">#REF!</definedName>
    <definedName name="FMARGIN">#REF!</definedName>
    <definedName name="FMV" localSheetId="6">#REF!</definedName>
    <definedName name="FMV" localSheetId="7">#REF!</definedName>
    <definedName name="FMV">#REF!</definedName>
    <definedName name="FNETPPE" localSheetId="6">#REF!</definedName>
    <definedName name="FNETPPE" localSheetId="7">#REF!</definedName>
    <definedName name="FNETPPE">#REF!</definedName>
    <definedName name="FNOPLAT" localSheetId="6">#REF!</definedName>
    <definedName name="FNOPLAT" localSheetId="7">#REF!</definedName>
    <definedName name="FNOPLAT">#REF!</definedName>
    <definedName name="Focal_Email" localSheetId="6">#REF!</definedName>
    <definedName name="Focal_Email" localSheetId="7">#REF!</definedName>
    <definedName name="Focal_Email">#REF!</definedName>
    <definedName name="Focal_Point" localSheetId="6">#REF!</definedName>
    <definedName name="Focal_Point" localSheetId="7">#REF!</definedName>
    <definedName name="Focal_Point">#REF!</definedName>
    <definedName name="fontes_usos_pt1" localSheetId="6">#REF!</definedName>
    <definedName name="fontes_usos_pt1" localSheetId="7">#REF!</definedName>
    <definedName name="fontes_usos_pt1">#REF!</definedName>
    <definedName name="fontes_usos_pt2" localSheetId="6">#REF!</definedName>
    <definedName name="fontes_usos_pt2" localSheetId="7">#REF!</definedName>
    <definedName name="fontes_usos_pt2">#REF!</definedName>
    <definedName name="footnote" localSheetId="6">IF(Footnote1="","",IF(footnote2="",Footnote1,IF(Footnote3="",Footnote1 &amp;"; " &amp; footnote2,Footnote1 &amp;"; " &amp; footnote2 &amp; "; " &amp; Footnote3)))</definedName>
    <definedName name="footnote" localSheetId="7">IF(Footnote1="","",IF(footnote2="",Footnote1,IF(Footnote3="",Footnote1 &amp;"; " &amp; footnote2,Footnote1 &amp;"; " &amp; footnote2 &amp; "; " &amp; Footnote3)))</definedName>
    <definedName name="footnote">IF(Footnote1="","",IF(footnote2="",Footnote1,IF(Footnote3="",Footnote1 &amp;"; " &amp; footnote2,Footnote1 &amp;"; " &amp; footnote2 &amp; "; " &amp; Footnote3)))</definedName>
    <definedName name="FootnoteDrop" localSheetId="6">#REF!</definedName>
    <definedName name="FootnoteDrop" localSheetId="7">#REF!</definedName>
    <definedName name="FootnoteDrop">#REF!</definedName>
    <definedName name="FootnoteDrop1" localSheetId="6">#REF!</definedName>
    <definedName name="FootnoteDrop1" localSheetId="7">#REF!</definedName>
    <definedName name="FootnoteDrop1">#REF!</definedName>
    <definedName name="FootnoteDrop10" localSheetId="6">#REF!</definedName>
    <definedName name="FootnoteDrop10" localSheetId="7">#REF!</definedName>
    <definedName name="FootnoteDrop10">#REF!</definedName>
    <definedName name="FootnoteDrop11" localSheetId="6">#REF!</definedName>
    <definedName name="FootnoteDrop11" localSheetId="7">#REF!</definedName>
    <definedName name="FootnoteDrop11">#REF!</definedName>
    <definedName name="FootnoteDrop12" localSheetId="6">#REF!</definedName>
    <definedName name="FootnoteDrop12" localSheetId="7">#REF!</definedName>
    <definedName name="FootnoteDrop12">#REF!</definedName>
    <definedName name="FootnoteDrop13" localSheetId="6">#REF!</definedName>
    <definedName name="FootnoteDrop13" localSheetId="7">#REF!</definedName>
    <definedName name="FootnoteDrop13">#REF!</definedName>
    <definedName name="FootnoteDrop14" localSheetId="6">#REF!</definedName>
    <definedName name="FootnoteDrop14" localSheetId="7">#REF!</definedName>
    <definedName name="FootnoteDrop14">#REF!</definedName>
    <definedName name="FootnoteDrop15" localSheetId="6">#REF!</definedName>
    <definedName name="FootnoteDrop15" localSheetId="7">#REF!</definedName>
    <definedName name="FootnoteDrop15">#REF!</definedName>
    <definedName name="FootnoteDrop16" localSheetId="6">#REF!</definedName>
    <definedName name="FootnoteDrop16" localSheetId="7">#REF!</definedName>
    <definedName name="FootnoteDrop16">#REF!</definedName>
    <definedName name="FootnoteDrop17" localSheetId="6">#REF!</definedName>
    <definedName name="FootnoteDrop17" localSheetId="7">#REF!</definedName>
    <definedName name="FootnoteDrop17">#REF!</definedName>
    <definedName name="FootnoteDrop18" localSheetId="6">#REF!</definedName>
    <definedName name="FootnoteDrop18" localSheetId="7">#REF!</definedName>
    <definedName name="FootnoteDrop18">#REF!</definedName>
    <definedName name="FootnoteDrop19" localSheetId="6">#REF!</definedName>
    <definedName name="FootnoteDrop19" localSheetId="7">#REF!</definedName>
    <definedName name="FootnoteDrop19">#REF!</definedName>
    <definedName name="FootnoteDrop2" localSheetId="6">#REF!</definedName>
    <definedName name="FootnoteDrop2" localSheetId="7">#REF!</definedName>
    <definedName name="FootnoteDrop2">#REF!</definedName>
    <definedName name="FootnoteDrop20" localSheetId="6">#REF!</definedName>
    <definedName name="FootnoteDrop20" localSheetId="7">#REF!</definedName>
    <definedName name="FootnoteDrop20">#REF!</definedName>
    <definedName name="FootnoteDrop21" localSheetId="6">#REF!</definedName>
    <definedName name="FootnoteDrop21" localSheetId="7">#REF!</definedName>
    <definedName name="FootnoteDrop21">#REF!</definedName>
    <definedName name="FootnoteDrop22" localSheetId="6">#REF!</definedName>
    <definedName name="FootnoteDrop22" localSheetId="7">#REF!</definedName>
    <definedName name="FootnoteDrop22">#REF!</definedName>
    <definedName name="FootnoteDrop23" localSheetId="6">#REF!</definedName>
    <definedName name="FootnoteDrop23" localSheetId="7">#REF!</definedName>
    <definedName name="FootnoteDrop23">#REF!</definedName>
    <definedName name="FootnoteDrop24" localSheetId="6">#REF!</definedName>
    <definedName name="FootnoteDrop24" localSheetId="7">#REF!</definedName>
    <definedName name="FootnoteDrop24">#REF!</definedName>
    <definedName name="FootnoteDrop25" localSheetId="6">#REF!</definedName>
    <definedName name="FootnoteDrop25" localSheetId="7">#REF!</definedName>
    <definedName name="FootnoteDrop25">#REF!</definedName>
    <definedName name="FootnoteDrop26" localSheetId="6">#REF!</definedName>
    <definedName name="FootnoteDrop26" localSheetId="7">#REF!</definedName>
    <definedName name="FootnoteDrop26">#REF!</definedName>
    <definedName name="FootnoteDrop27" localSheetId="6">#REF!</definedName>
    <definedName name="FootnoteDrop27" localSheetId="7">#REF!</definedName>
    <definedName name="FootnoteDrop27">#REF!</definedName>
    <definedName name="FootnoteDrop28" localSheetId="6">#REF!</definedName>
    <definedName name="FootnoteDrop28" localSheetId="7">#REF!</definedName>
    <definedName name="FootnoteDrop28">#REF!</definedName>
    <definedName name="FootnoteDrop29" localSheetId="6">#REF!</definedName>
    <definedName name="FootnoteDrop29" localSheetId="7">#REF!</definedName>
    <definedName name="FootnoteDrop29">#REF!</definedName>
    <definedName name="FootnoteDrop3" localSheetId="6">#REF!</definedName>
    <definedName name="FootnoteDrop3" localSheetId="7">#REF!</definedName>
    <definedName name="FootnoteDrop3">#REF!</definedName>
    <definedName name="FootnoteDrop30" localSheetId="6">#REF!</definedName>
    <definedName name="FootnoteDrop30" localSheetId="7">#REF!</definedName>
    <definedName name="FootnoteDrop30">#REF!</definedName>
    <definedName name="FootnoteDrop31" localSheetId="6">#REF!</definedName>
    <definedName name="FootnoteDrop31" localSheetId="7">#REF!</definedName>
    <definedName name="FootnoteDrop31">#REF!</definedName>
    <definedName name="FootnoteDrop32" localSheetId="6">#REF!</definedName>
    <definedName name="FootnoteDrop32" localSheetId="7">#REF!</definedName>
    <definedName name="FootnoteDrop32">#REF!</definedName>
    <definedName name="FootnoteDrop33" localSheetId="6">#REF!</definedName>
    <definedName name="FootnoteDrop33" localSheetId="7">#REF!</definedName>
    <definedName name="FootnoteDrop33">#REF!</definedName>
    <definedName name="FootnoteDrop34" localSheetId="6">#REF!</definedName>
    <definedName name="FootnoteDrop34" localSheetId="7">#REF!</definedName>
    <definedName name="FootnoteDrop34">#REF!</definedName>
    <definedName name="FootnoteDrop35" localSheetId="6">#REF!</definedName>
    <definedName name="FootnoteDrop35" localSheetId="7">#REF!</definedName>
    <definedName name="FootnoteDrop35">#REF!</definedName>
    <definedName name="FootnoteDrop36" localSheetId="6">#REF!</definedName>
    <definedName name="FootnoteDrop36" localSheetId="7">#REF!</definedName>
    <definedName name="FootnoteDrop36">#REF!</definedName>
    <definedName name="FootnoteDrop37" localSheetId="6">#REF!</definedName>
    <definedName name="FootnoteDrop37" localSheetId="7">#REF!</definedName>
    <definedName name="FootnoteDrop37">#REF!</definedName>
    <definedName name="FootnoteDrop38" localSheetId="6">#REF!</definedName>
    <definedName name="FootnoteDrop38" localSheetId="7">#REF!</definedName>
    <definedName name="FootnoteDrop38">#REF!</definedName>
    <definedName name="FootnoteDrop39" localSheetId="6">#REF!</definedName>
    <definedName name="FootnoteDrop39" localSheetId="7">#REF!</definedName>
    <definedName name="FootnoteDrop39">#REF!</definedName>
    <definedName name="FootnoteDrop4" localSheetId="6">#REF!</definedName>
    <definedName name="FootnoteDrop4" localSheetId="7">#REF!</definedName>
    <definedName name="FootnoteDrop4">#REF!</definedName>
    <definedName name="FootnoteDrop40" localSheetId="6">#REF!</definedName>
    <definedName name="FootnoteDrop40" localSheetId="7">#REF!</definedName>
    <definedName name="FootnoteDrop40">#REF!</definedName>
    <definedName name="FootnoteDrop41" localSheetId="6">#REF!</definedName>
    <definedName name="FootnoteDrop41" localSheetId="7">#REF!</definedName>
    <definedName name="FootnoteDrop41">#REF!</definedName>
    <definedName name="FootnoteDrop42" localSheetId="6">#REF!</definedName>
    <definedName name="FootnoteDrop42" localSheetId="7">#REF!</definedName>
    <definedName name="FootnoteDrop42">#REF!</definedName>
    <definedName name="FootnoteDrop43" localSheetId="6">#REF!</definedName>
    <definedName name="FootnoteDrop43" localSheetId="7">#REF!</definedName>
    <definedName name="FootnoteDrop43">#REF!</definedName>
    <definedName name="FootnoteDrop44" localSheetId="6">#REF!</definedName>
    <definedName name="FootnoteDrop44" localSheetId="7">#REF!</definedName>
    <definedName name="FootnoteDrop44">#REF!</definedName>
    <definedName name="FootnoteDrop45" localSheetId="6">#REF!</definedName>
    <definedName name="FootnoteDrop45" localSheetId="7">#REF!</definedName>
    <definedName name="FootnoteDrop45">#REF!</definedName>
    <definedName name="FootnoteDrop46" localSheetId="6">#REF!</definedName>
    <definedName name="FootnoteDrop46" localSheetId="7">#REF!</definedName>
    <definedName name="FootnoteDrop46">#REF!</definedName>
    <definedName name="FootnoteDrop47" localSheetId="6">#REF!</definedName>
    <definedName name="FootnoteDrop47" localSheetId="7">#REF!</definedName>
    <definedName name="FootnoteDrop47">#REF!</definedName>
    <definedName name="FootnoteDrop48" localSheetId="6">#REF!</definedName>
    <definedName name="FootnoteDrop48" localSheetId="7">#REF!</definedName>
    <definedName name="FootnoteDrop48">#REF!</definedName>
    <definedName name="FootnoteDrop49" localSheetId="6">#REF!</definedName>
    <definedName name="FootnoteDrop49" localSheetId="7">#REF!</definedName>
    <definedName name="FootnoteDrop49">#REF!</definedName>
    <definedName name="FootnoteDrop5" localSheetId="6">#REF!</definedName>
    <definedName name="FootnoteDrop5" localSheetId="7">#REF!</definedName>
    <definedName name="FootnoteDrop5">#REF!</definedName>
    <definedName name="FootnoteDrop50" localSheetId="6">#REF!</definedName>
    <definedName name="FootnoteDrop50" localSheetId="7">#REF!</definedName>
    <definedName name="FootnoteDrop50">#REF!</definedName>
    <definedName name="FootnoteDrop6" localSheetId="6">#REF!</definedName>
    <definedName name="FootnoteDrop6" localSheetId="7">#REF!</definedName>
    <definedName name="FootnoteDrop6">#REF!</definedName>
    <definedName name="FootnoteDrop7" localSheetId="6">#REF!</definedName>
    <definedName name="FootnoteDrop7" localSheetId="7">#REF!</definedName>
    <definedName name="FootnoteDrop7">#REF!</definedName>
    <definedName name="FootnoteDrop8" localSheetId="6">#REF!</definedName>
    <definedName name="FootnoteDrop8" localSheetId="7">#REF!</definedName>
    <definedName name="FootnoteDrop8">#REF!</definedName>
    <definedName name="FootnoteDrop9" localSheetId="6">#REF!</definedName>
    <definedName name="FootnoteDrop9" localSheetId="7">#REF!</definedName>
    <definedName name="FootnoteDrop9">#REF!</definedName>
    <definedName name="FOPERATING" localSheetId="6">#REF!</definedName>
    <definedName name="FOPERATING" localSheetId="7">#REF!</definedName>
    <definedName name="FOPERATING">#REF!</definedName>
    <definedName name="FORE_ALL" localSheetId="6">#REF!</definedName>
    <definedName name="FORE_ALL" localSheetId="7">#REF!</definedName>
    <definedName name="FORE_ALL">#REF!</definedName>
    <definedName name="forecas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Forecast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ForecastVersion" localSheetId="6">#REF!</definedName>
    <definedName name="ForecastVersion" localSheetId="7">#REF!</definedName>
    <definedName name="ForecastVersion">#REF!</definedName>
    <definedName name="form">[67]Balsint!$A$1:$O$45</definedName>
    <definedName name="FOTHER" localSheetId="6">#REF!</definedName>
    <definedName name="FOTHER" localSheetId="7">#REF!</definedName>
    <definedName name="FOTHER">#REF!</definedName>
    <definedName name="fourth" localSheetId="6">#REF!</definedName>
    <definedName name="fourth" localSheetId="7">#REF!</definedName>
    <definedName name="fourth">#REF!</definedName>
    <definedName name="FPREROIC" localSheetId="6">#REF!</definedName>
    <definedName name="FPREROIC" localSheetId="7">#REF!</definedName>
    <definedName name="FPREROIC">#REF!</definedName>
    <definedName name="fr">[68]!fr</definedName>
    <definedName name="FrancConv" localSheetId="6">#REF!</definedName>
    <definedName name="FrancConv" localSheetId="7">#REF!</definedName>
    <definedName name="FrancConv">#REF!</definedName>
    <definedName name="free_cash_flow" localSheetId="6">#REF!</definedName>
    <definedName name="free_cash_flow" localSheetId="7">#REF!</definedName>
    <definedName name="free_cash_flow">#REF!</definedName>
    <definedName name="FreezeCell" localSheetId="6">#REF!</definedName>
    <definedName name="FreezeCell" localSheetId="7">#REF!</definedName>
    <definedName name="FreezeCell">#REF!</definedName>
    <definedName name="FreqName" localSheetId="6">#REF!</definedName>
    <definedName name="FreqName" localSheetId="7">#REF!</definedName>
    <definedName name="FreqName">#REF!</definedName>
    <definedName name="Frequency" localSheetId="6">#REF!</definedName>
    <definedName name="Frequency" localSheetId="7">#REF!</definedName>
    <definedName name="Frequency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OIC" localSheetId="6">#REF!</definedName>
    <definedName name="FROIC" localSheetId="7">#REF!</definedName>
    <definedName name="FROIC">#REF!</definedName>
    <definedName name="FROICYEARS" localSheetId="6">#REF!</definedName>
    <definedName name="FROICYEARS" localSheetId="7">#REF!</definedName>
    <definedName name="FROICYEARS">#REF!</definedName>
    <definedName name="FS_Cap_Employed_High" localSheetId="6">#REF!</definedName>
    <definedName name="FS_Cap_Employed_High" localSheetId="7">#REF!</definedName>
    <definedName name="FS_Cap_Employed_High">#REF!</definedName>
    <definedName name="FS_Cap_Employed_LE02_High" localSheetId="6">#REF!</definedName>
    <definedName name="FS_Cap_Employed_LE02_High" localSheetId="7">#REF!</definedName>
    <definedName name="FS_Cap_Employed_LE02_High">#REF!</definedName>
    <definedName name="FS_Cap_Employed_LE02_LNG" localSheetId="6">#REF!</definedName>
    <definedName name="FS_Cap_Employed_LE02_LNG" localSheetId="7">#REF!</definedName>
    <definedName name="FS_Cap_Employed_LE02_LNG">#REF!</definedName>
    <definedName name="FS_Cap_Employed_LE02_Low" localSheetId="6">#REF!</definedName>
    <definedName name="FS_Cap_Employed_LE02_Low" localSheetId="7">#REF!</definedName>
    <definedName name="FS_Cap_Employed_LE02_Low">#REF!</definedName>
    <definedName name="FS_Cap_Employed_LE02_Spare" localSheetId="6">#REF!</definedName>
    <definedName name="FS_Cap_Employed_LE02_Spare" localSheetId="7">#REF!</definedName>
    <definedName name="FS_Cap_Employed_LE02_Spare">#REF!</definedName>
    <definedName name="FS_Cap_Employed_LNG" localSheetId="6">#REF!</definedName>
    <definedName name="FS_Cap_Employed_LNG" localSheetId="7">#REF!</definedName>
    <definedName name="FS_Cap_Employed_LNG">#REF!</definedName>
    <definedName name="FS_Cap_Employed_Low" localSheetId="6">#REF!</definedName>
    <definedName name="FS_Cap_Employed_Low" localSheetId="7">#REF!</definedName>
    <definedName name="FS_Cap_Employed_Low">#REF!</definedName>
    <definedName name="FS_Cap_Employed_Spare" localSheetId="6">#REF!</definedName>
    <definedName name="FS_Cap_Employed_Spare" localSheetId="7">#REF!</definedName>
    <definedName name="FS_Cap_Employed_Spare">#REF!</definedName>
    <definedName name="FS_Cap_Exp_HIgh" localSheetId="6">#REF!</definedName>
    <definedName name="FS_Cap_Exp_HIgh" localSheetId="7">#REF!</definedName>
    <definedName name="FS_Cap_Exp_HIgh">#REF!</definedName>
    <definedName name="FS_Cap_Exp_LE02_High" localSheetId="6">#REF!</definedName>
    <definedName name="FS_Cap_Exp_LE02_High" localSheetId="7">#REF!</definedName>
    <definedName name="FS_Cap_Exp_LE02_High">#REF!</definedName>
    <definedName name="FS_Cap_Exp_LE02_LNG" localSheetId="6">#REF!</definedName>
    <definedName name="FS_Cap_Exp_LE02_LNG" localSheetId="7">#REF!</definedName>
    <definedName name="FS_Cap_Exp_LE02_LNG">#REF!</definedName>
    <definedName name="FS_Cap_Exp_LE02_Low" localSheetId="6">#REF!</definedName>
    <definedName name="FS_Cap_Exp_LE02_Low" localSheetId="7">#REF!</definedName>
    <definedName name="FS_Cap_Exp_LE02_Low">#REF!</definedName>
    <definedName name="FS_Cap_Exp_LE02_Spare" localSheetId="6">#REF!</definedName>
    <definedName name="FS_Cap_Exp_LE02_Spare" localSheetId="7">#REF!</definedName>
    <definedName name="FS_Cap_Exp_LE02_Spare">#REF!</definedName>
    <definedName name="FS_Cap_Exp_LNG" localSheetId="6">#REF!</definedName>
    <definedName name="FS_Cap_Exp_LNG" localSheetId="7">#REF!</definedName>
    <definedName name="FS_Cap_Exp_LNG">#REF!</definedName>
    <definedName name="FS_Cap_Exp_Low" localSheetId="6">#REF!</definedName>
    <definedName name="FS_Cap_Exp_Low" localSheetId="7">#REF!</definedName>
    <definedName name="FS_Cap_Exp_Low">#REF!</definedName>
    <definedName name="FS_Cap_Exp_Spare" localSheetId="6">#REF!</definedName>
    <definedName name="FS_Cap_Exp_Spare" localSheetId="7">#REF!</definedName>
    <definedName name="FS_Cap_Exp_Spare">#REF!</definedName>
    <definedName name="FS_Capital_Employ_High" localSheetId="6">#REF!</definedName>
    <definedName name="FS_Capital_Employ_High" localSheetId="7">#REF!</definedName>
    <definedName name="FS_Capital_Employ_High">#REF!</definedName>
    <definedName name="FS_Capital_Employ_LE02_High" localSheetId="6">#REF!</definedName>
    <definedName name="FS_Capital_Employ_LE02_High" localSheetId="7">#REF!</definedName>
    <definedName name="FS_Capital_Employ_LE02_High">#REF!</definedName>
    <definedName name="FS_Capital_Employ_LE02_LNG" localSheetId="6">#REF!</definedName>
    <definedName name="FS_Capital_Employ_LE02_LNG" localSheetId="7">#REF!</definedName>
    <definedName name="FS_Capital_Employ_LE02_LNG">#REF!</definedName>
    <definedName name="FS_Capital_Employ_LE02_Low" localSheetId="6">#REF!</definedName>
    <definedName name="FS_Capital_Employ_LE02_Low" localSheetId="7">#REF!</definedName>
    <definedName name="FS_Capital_Employ_LE02_Low">#REF!</definedName>
    <definedName name="FS_Capital_Employ_LE02_Spare" localSheetId="6">#REF!</definedName>
    <definedName name="FS_Capital_Employ_LE02_Spare" localSheetId="7">#REF!</definedName>
    <definedName name="FS_Capital_Employ_LE02_Spare">#REF!</definedName>
    <definedName name="FS_Capital_Employ_LNG" localSheetId="6">#REF!</definedName>
    <definedName name="FS_Capital_Employ_LNG" localSheetId="7">#REF!</definedName>
    <definedName name="FS_Capital_Employ_LNG">#REF!</definedName>
    <definedName name="FS_Capital_Employ_Low" localSheetId="6">#REF!</definedName>
    <definedName name="FS_Capital_Employ_Low" localSheetId="7">#REF!</definedName>
    <definedName name="FS_Capital_Employ_Low">#REF!</definedName>
    <definedName name="FS_Capital_Employ_Spare" localSheetId="6">#REF!</definedName>
    <definedName name="FS_Capital_Employ_Spare" localSheetId="7">#REF!</definedName>
    <definedName name="FS_Capital_Employ_Spare">#REF!</definedName>
    <definedName name="FS_Cash_High" localSheetId="6">#REF!</definedName>
    <definedName name="FS_Cash_High" localSheetId="7">#REF!</definedName>
    <definedName name="FS_Cash_High">#REF!</definedName>
    <definedName name="FS_Cash_LE02_High" localSheetId="6">#REF!</definedName>
    <definedName name="FS_Cash_LE02_High" localSheetId="7">#REF!</definedName>
    <definedName name="FS_Cash_LE02_High">#REF!</definedName>
    <definedName name="FS_Cash_LE02_LNG" localSheetId="6">#REF!</definedName>
    <definedName name="FS_Cash_LE02_LNG" localSheetId="7">#REF!</definedName>
    <definedName name="FS_Cash_LE02_LNG">#REF!</definedName>
    <definedName name="FS_Cash_LE02_Low" localSheetId="6">#REF!</definedName>
    <definedName name="FS_Cash_LE02_Low" localSheetId="7">#REF!</definedName>
    <definedName name="FS_Cash_LE02_Low">#REF!</definedName>
    <definedName name="FS_Cash_LE02_Spare" localSheetId="6">#REF!</definedName>
    <definedName name="FS_Cash_LE02_Spare" localSheetId="7">#REF!</definedName>
    <definedName name="FS_Cash_LE02_Spare">#REF!</definedName>
    <definedName name="FS_Cash_LNG" localSheetId="6">#REF!</definedName>
    <definedName name="FS_Cash_LNG" localSheetId="7">#REF!</definedName>
    <definedName name="FS_Cash_LNG">#REF!</definedName>
    <definedName name="FS_Cash_Low" localSheetId="6">#REF!</definedName>
    <definedName name="FS_Cash_Low" localSheetId="7">#REF!</definedName>
    <definedName name="FS_Cash_Low">#REF!</definedName>
    <definedName name="FS_Cash_Spare" localSheetId="6">#REF!</definedName>
    <definedName name="FS_Cash_Spare" localSheetId="7">#REF!</definedName>
    <definedName name="FS_Cash_Spare">#REF!</definedName>
    <definedName name="FS_Cash2_High" localSheetId="6">#REF!</definedName>
    <definedName name="FS_Cash2_High" localSheetId="7">#REF!</definedName>
    <definedName name="FS_Cash2_High">#REF!</definedName>
    <definedName name="FS_Cash2_LE02_High" localSheetId="6">#REF!</definedName>
    <definedName name="FS_Cash2_LE02_High" localSheetId="7">#REF!</definedName>
    <definedName name="FS_Cash2_LE02_High">#REF!</definedName>
    <definedName name="FS_Cash2_LE02_LNG" localSheetId="6">#REF!</definedName>
    <definedName name="FS_Cash2_LE02_LNG" localSheetId="7">#REF!</definedName>
    <definedName name="FS_Cash2_LE02_LNG">#REF!</definedName>
    <definedName name="FS_Cash2_LE02_Low" localSheetId="6">#REF!</definedName>
    <definedName name="FS_Cash2_LE02_Low" localSheetId="7">#REF!</definedName>
    <definedName name="FS_Cash2_LE02_Low">#REF!</definedName>
    <definedName name="FS_Cash2_LE02_Spare" localSheetId="6">#REF!</definedName>
    <definedName name="FS_Cash2_LE02_Spare" localSheetId="7">#REF!</definedName>
    <definedName name="FS_Cash2_LE02_Spare">#REF!</definedName>
    <definedName name="FS_Cash2_LNG" localSheetId="6">#REF!</definedName>
    <definedName name="FS_Cash2_LNG" localSheetId="7">#REF!</definedName>
    <definedName name="FS_Cash2_LNG">#REF!</definedName>
    <definedName name="FS_Cash2_Low" localSheetId="6">#REF!</definedName>
    <definedName name="FS_Cash2_Low" localSheetId="7">#REF!</definedName>
    <definedName name="FS_Cash2_Low">#REF!</definedName>
    <definedName name="FS_Cash2_Spare" localSheetId="6">#REF!</definedName>
    <definedName name="FS_Cash2_Spare" localSheetId="7">#REF!</definedName>
    <definedName name="FS_Cash2_Spare">#REF!</definedName>
    <definedName name="FS_CCTD_High" localSheetId="6">#REF!</definedName>
    <definedName name="FS_CCTD_High" localSheetId="7">#REF!</definedName>
    <definedName name="FS_CCTD_High">#REF!</definedName>
    <definedName name="FS_CCTD_LE02_High" localSheetId="6">#REF!</definedName>
    <definedName name="FS_CCTD_LE02_High" localSheetId="7">#REF!</definedName>
    <definedName name="FS_CCTD_LE02_High">#REF!</definedName>
    <definedName name="FS_CCTD_LE02_LNG" localSheetId="6">#REF!</definedName>
    <definedName name="FS_CCTD_LE02_LNG" localSheetId="7">#REF!</definedName>
    <definedName name="FS_CCTD_LE02_LNG">#REF!</definedName>
    <definedName name="FS_CCTD_LE02_Low" localSheetId="6">#REF!</definedName>
    <definedName name="FS_CCTD_LE02_Low" localSheetId="7">#REF!</definedName>
    <definedName name="FS_CCTD_LE02_Low">#REF!</definedName>
    <definedName name="FS_CCTD_LE02_Spare" localSheetId="6">#REF!</definedName>
    <definedName name="FS_CCTD_LE02_Spare" localSheetId="7">#REF!</definedName>
    <definedName name="FS_CCTD_LE02_Spare">#REF!</definedName>
    <definedName name="FS_CCTD_LNG" localSheetId="6">#REF!</definedName>
    <definedName name="FS_CCTD_LNG" localSheetId="7">#REF!</definedName>
    <definedName name="FS_CCTD_LNG">#REF!</definedName>
    <definedName name="FS_CCTD_Low" localSheetId="6">#REF!</definedName>
    <definedName name="FS_CCTD_Low" localSheetId="7">#REF!</definedName>
    <definedName name="FS_CCTD_Low">#REF!</definedName>
    <definedName name="FS_CCTD_Spare" localSheetId="6">#REF!</definedName>
    <definedName name="FS_CCTD_Spare" localSheetId="7">#REF!</definedName>
    <definedName name="FS_CCTD_Spare">#REF!</definedName>
    <definedName name="FS_CCTD2_High" localSheetId="6">#REF!</definedName>
    <definedName name="FS_CCTD2_High" localSheetId="7">#REF!</definedName>
    <definedName name="FS_CCTD2_High">#REF!</definedName>
    <definedName name="FS_CCTD2_LE02_High" localSheetId="6">#REF!</definedName>
    <definedName name="FS_CCTD2_LE02_High" localSheetId="7">#REF!</definedName>
    <definedName name="FS_CCTD2_LE02_High">#REF!</definedName>
    <definedName name="FS_CCTD2_LE02_LNG" localSheetId="6">#REF!</definedName>
    <definedName name="FS_CCTD2_LE02_LNG" localSheetId="7">#REF!</definedName>
    <definedName name="FS_CCTD2_LE02_LNG">#REF!</definedName>
    <definedName name="FS_CCTD2_LE02_Low" localSheetId="6">#REF!</definedName>
    <definedName name="FS_CCTD2_LE02_Low" localSheetId="7">#REF!</definedName>
    <definedName name="FS_CCTD2_LE02_Low">#REF!</definedName>
    <definedName name="FS_CCTD2_LE02_Spare" localSheetId="6">#REF!</definedName>
    <definedName name="FS_CCTD2_LE02_Spare" localSheetId="7">#REF!</definedName>
    <definedName name="FS_CCTD2_LE02_Spare">#REF!</definedName>
    <definedName name="FS_CCTD2_LNG" localSheetId="6">#REF!</definedName>
    <definedName name="FS_CCTD2_LNG" localSheetId="7">#REF!</definedName>
    <definedName name="FS_CCTD2_LNG">#REF!</definedName>
    <definedName name="FS_CCTD2_Low" localSheetId="6">#REF!</definedName>
    <definedName name="FS_CCTD2_Low" localSheetId="7">#REF!</definedName>
    <definedName name="FS_CCTD2_Low">#REF!</definedName>
    <definedName name="FS_CCTD2_Spare" localSheetId="6">#REF!</definedName>
    <definedName name="FS_CCTD2_Spare" localSheetId="7">#REF!</definedName>
    <definedName name="FS_CCTD2_Spare">#REF!</definedName>
    <definedName name="FS_Curr_Tax_High" localSheetId="6">#REF!</definedName>
    <definedName name="FS_Curr_Tax_High" localSheetId="7">#REF!</definedName>
    <definedName name="FS_Curr_Tax_High">#REF!</definedName>
    <definedName name="FS_Curr_Tax_LE02_High" localSheetId="6">#REF!</definedName>
    <definedName name="FS_Curr_Tax_LE02_High" localSheetId="7">#REF!</definedName>
    <definedName name="FS_Curr_Tax_LE02_High">#REF!</definedName>
    <definedName name="FS_Curr_Tax_LE02_LNG" localSheetId="6">#REF!</definedName>
    <definedName name="FS_Curr_Tax_LE02_LNG" localSheetId="7">#REF!</definedName>
    <definedName name="FS_Curr_Tax_LE02_LNG">#REF!</definedName>
    <definedName name="FS_Curr_Tax_LE02_Low" localSheetId="6">#REF!</definedName>
    <definedName name="FS_Curr_Tax_LE02_Low" localSheetId="7">#REF!</definedName>
    <definedName name="FS_Curr_Tax_LE02_Low">#REF!</definedName>
    <definedName name="FS_Curr_Tax_LE02_Spare" localSheetId="6">#REF!</definedName>
    <definedName name="FS_Curr_Tax_LE02_Spare" localSheetId="7">#REF!</definedName>
    <definedName name="FS_Curr_Tax_LE02_Spare">#REF!</definedName>
    <definedName name="FS_Curr_Tax_LNG" localSheetId="6">#REF!</definedName>
    <definedName name="FS_Curr_Tax_LNG" localSheetId="7">#REF!</definedName>
    <definedName name="FS_Curr_Tax_LNG">#REF!</definedName>
    <definedName name="FS_Curr_Tax_Low" localSheetId="6">#REF!</definedName>
    <definedName name="FS_Curr_Tax_Low" localSheetId="7">#REF!</definedName>
    <definedName name="FS_Curr_Tax_Low">#REF!</definedName>
    <definedName name="FS_Curr_Tax_Spare" localSheetId="6">#REF!</definedName>
    <definedName name="FS_Curr_Tax_Spare" localSheetId="7">#REF!</definedName>
    <definedName name="FS_Curr_Tax_Spare">#REF!</definedName>
    <definedName name="FS_Current_Tax_High" localSheetId="6">#REF!</definedName>
    <definedName name="FS_Current_Tax_High" localSheetId="7">#REF!</definedName>
    <definedName name="FS_Current_Tax_High">#REF!</definedName>
    <definedName name="FS_Current_Tax_LE02_High" localSheetId="6">#REF!</definedName>
    <definedName name="FS_Current_Tax_LE02_High" localSheetId="7">#REF!</definedName>
    <definedName name="FS_Current_Tax_LE02_High">#REF!</definedName>
    <definedName name="FS_Current_Tax_LE02_LNG" localSheetId="6">#REF!</definedName>
    <definedName name="FS_Current_Tax_LE02_LNG" localSheetId="7">#REF!</definedName>
    <definedName name="FS_Current_Tax_LE02_LNG">#REF!</definedName>
    <definedName name="FS_Current_Tax_LE02_Low" localSheetId="6">#REF!</definedName>
    <definedName name="FS_Current_Tax_LE02_Low" localSheetId="7">#REF!</definedName>
    <definedName name="FS_Current_Tax_LE02_Low">#REF!</definedName>
    <definedName name="FS_Current_Tax_LE02_Spare" localSheetId="6">#REF!</definedName>
    <definedName name="FS_Current_Tax_LE02_Spare" localSheetId="7">#REF!</definedName>
    <definedName name="FS_Current_Tax_LE02_Spare">#REF!</definedName>
    <definedName name="FS_Current_Tax_LNG" localSheetId="6">#REF!</definedName>
    <definedName name="FS_Current_Tax_LNG" localSheetId="7">#REF!</definedName>
    <definedName name="FS_Current_Tax_LNG">#REF!</definedName>
    <definedName name="FS_Current_Tax_Low" localSheetId="6">#REF!</definedName>
    <definedName name="FS_Current_Tax_Low" localSheetId="7">#REF!</definedName>
    <definedName name="FS_Current_Tax_Low">#REF!</definedName>
    <definedName name="FS_Current_Tax_Spare" localSheetId="6">#REF!</definedName>
    <definedName name="FS_Current_Tax_Spare" localSheetId="7">#REF!</definedName>
    <definedName name="FS_Current_Tax_Spare">#REF!</definedName>
    <definedName name="FS_Def_Tax_High" localSheetId="6">#REF!</definedName>
    <definedName name="FS_Def_Tax_High" localSheetId="7">#REF!</definedName>
    <definedName name="FS_Def_Tax_High">#REF!</definedName>
    <definedName name="FS_Def_Tax_LE02_High" localSheetId="6">#REF!</definedName>
    <definedName name="FS_Def_Tax_LE02_High" localSheetId="7">#REF!</definedName>
    <definedName name="FS_Def_Tax_LE02_High">#REF!</definedName>
    <definedName name="FS_Def_Tax_LE02_LNG" localSheetId="6">#REF!</definedName>
    <definedName name="FS_Def_Tax_LE02_LNG" localSheetId="7">#REF!</definedName>
    <definedName name="FS_Def_Tax_LE02_LNG">#REF!</definedName>
    <definedName name="FS_Def_Tax_LE02_Low" localSheetId="6">#REF!</definedName>
    <definedName name="FS_Def_Tax_LE02_Low" localSheetId="7">#REF!</definedName>
    <definedName name="FS_Def_Tax_LE02_Low">#REF!</definedName>
    <definedName name="FS_Def_Tax_LE02_Spare" localSheetId="6">#REF!</definedName>
    <definedName name="FS_Def_Tax_LE02_Spare" localSheetId="7">#REF!</definedName>
    <definedName name="FS_Def_Tax_LE02_Spare">#REF!</definedName>
    <definedName name="FS_Def_Tax_LNG" localSheetId="6">#REF!</definedName>
    <definedName name="FS_Def_Tax_LNG" localSheetId="7">#REF!</definedName>
    <definedName name="FS_Def_Tax_LNG">#REF!</definedName>
    <definedName name="FS_Def_Tax_Low" localSheetId="6">#REF!</definedName>
    <definedName name="FS_Def_Tax_Low" localSheetId="7">#REF!</definedName>
    <definedName name="FS_Def_Tax_Low">#REF!</definedName>
    <definedName name="FS_Def_Tax_Spare" localSheetId="6">#REF!</definedName>
    <definedName name="FS_Def_Tax_Spare" localSheetId="7">#REF!</definedName>
    <definedName name="FS_Def_Tax_Spare">#REF!</definedName>
    <definedName name="FS_Deferred_Tax_High" localSheetId="6">#REF!</definedName>
    <definedName name="FS_Deferred_Tax_High" localSheetId="7">#REF!</definedName>
    <definedName name="FS_Deferred_Tax_High">#REF!</definedName>
    <definedName name="FS_Deferred_Tax_LE02_High" localSheetId="6">#REF!</definedName>
    <definedName name="FS_Deferred_Tax_LE02_High" localSheetId="7">#REF!</definedName>
    <definedName name="FS_Deferred_Tax_LE02_High">#REF!</definedName>
    <definedName name="FS_Deferred_Tax_LE02_LNG" localSheetId="6">#REF!</definedName>
    <definedName name="FS_Deferred_Tax_LE02_LNG" localSheetId="7">#REF!</definedName>
    <definedName name="FS_Deferred_Tax_LE02_LNG">#REF!</definedName>
    <definedName name="FS_Deferred_Tax_LE02_Low" localSheetId="6">#REF!</definedName>
    <definedName name="FS_Deferred_Tax_LE02_Low" localSheetId="7">#REF!</definedName>
    <definedName name="FS_Deferred_Tax_LE02_Low">#REF!</definedName>
    <definedName name="FS_Deferred_Tax_LE02_Spare" localSheetId="6">#REF!</definedName>
    <definedName name="FS_Deferred_Tax_LE02_Spare" localSheetId="7">#REF!</definedName>
    <definedName name="FS_Deferred_Tax_LE02_Spare">#REF!</definedName>
    <definedName name="FS_Deferred_Tax_LNG" localSheetId="6">#REF!</definedName>
    <definedName name="FS_Deferred_Tax_LNG" localSheetId="7">#REF!</definedName>
    <definedName name="FS_Deferred_Tax_LNG">#REF!</definedName>
    <definedName name="FS_Deferred_Tax_Low" localSheetId="6">#REF!</definedName>
    <definedName name="FS_Deferred_Tax_Low" localSheetId="7">#REF!</definedName>
    <definedName name="FS_Deferred_Tax_Low">#REF!</definedName>
    <definedName name="FS_Deferred_Tax_Spare" localSheetId="6">#REF!</definedName>
    <definedName name="FS_Deferred_Tax_Spare" localSheetId="7">#REF!</definedName>
    <definedName name="FS_Deferred_Tax_Spare">#REF!</definedName>
    <definedName name="FS_Depr_COS_High" localSheetId="6">#REF!</definedName>
    <definedName name="FS_Depr_COS_High" localSheetId="7">#REF!</definedName>
    <definedName name="FS_Depr_COS_High">#REF!</definedName>
    <definedName name="FS_Depr_COS_LE02_High" localSheetId="6">#REF!</definedName>
    <definedName name="FS_Depr_COS_LE02_High" localSheetId="7">#REF!</definedName>
    <definedName name="FS_Depr_COS_LE02_High">#REF!</definedName>
    <definedName name="FS_Depr_COS_LE02_LNG" localSheetId="6">#REF!</definedName>
    <definedName name="FS_Depr_COS_LE02_LNG" localSheetId="7">#REF!</definedName>
    <definedName name="FS_Depr_COS_LE02_LNG">#REF!</definedName>
    <definedName name="FS_Depr_COS_LE02_Low" localSheetId="6">#REF!</definedName>
    <definedName name="FS_Depr_COS_LE02_Low" localSheetId="7">#REF!</definedName>
    <definedName name="FS_Depr_COS_LE02_Low">#REF!</definedName>
    <definedName name="FS_Depr_COS_LE02_Spare" localSheetId="6">#REF!</definedName>
    <definedName name="FS_Depr_COS_LE02_Spare" localSheetId="7">#REF!</definedName>
    <definedName name="FS_Depr_COS_LE02_Spare">#REF!</definedName>
    <definedName name="FS_Depr_COS_LNG" localSheetId="6">#REF!</definedName>
    <definedName name="FS_Depr_COS_LNG" localSheetId="7">#REF!</definedName>
    <definedName name="FS_Depr_COS_LNG">#REF!</definedName>
    <definedName name="FS_Depr_COS_Low" localSheetId="6">#REF!</definedName>
    <definedName name="FS_Depr_COS_Low" localSheetId="7">#REF!</definedName>
    <definedName name="FS_Depr_COS_Low">#REF!</definedName>
    <definedName name="FS_Depr_COS_Spare" localSheetId="6">#REF!</definedName>
    <definedName name="FS_Depr_COS_Spare" localSheetId="7">#REF!</definedName>
    <definedName name="FS_Depr_COS_Spare">#REF!</definedName>
    <definedName name="FS_Depr_High" localSheetId="6">#REF!</definedName>
    <definedName name="FS_Depr_High" localSheetId="7">#REF!</definedName>
    <definedName name="FS_Depr_High">#REF!</definedName>
    <definedName name="FS_Depr_LE02_High" localSheetId="6">#REF!</definedName>
    <definedName name="FS_Depr_LE02_High" localSheetId="7">#REF!</definedName>
    <definedName name="FS_Depr_LE02_High">#REF!</definedName>
    <definedName name="FS_Depr_LE02_LNG" localSheetId="6">#REF!</definedName>
    <definedName name="FS_Depr_LE02_LNG" localSheetId="7">#REF!</definedName>
    <definedName name="FS_Depr_LE02_LNG">#REF!</definedName>
    <definedName name="FS_Depr_LE02_Low" localSheetId="6">#REF!</definedName>
    <definedName name="FS_Depr_LE02_Low" localSheetId="7">#REF!</definedName>
    <definedName name="FS_Depr_LE02_Low">#REF!</definedName>
    <definedName name="FS_Depr_LE02_Spare" localSheetId="6">#REF!</definedName>
    <definedName name="FS_Depr_LE02_Spare" localSheetId="7">#REF!</definedName>
    <definedName name="FS_Depr_LE02_Spare">#REF!</definedName>
    <definedName name="FS_Depr_LNG" localSheetId="6">#REF!</definedName>
    <definedName name="FS_Depr_LNG" localSheetId="7">#REF!</definedName>
    <definedName name="FS_Depr_LNG">#REF!</definedName>
    <definedName name="FS_Depr_Low" localSheetId="6">#REF!</definedName>
    <definedName name="FS_Depr_Low" localSheetId="7">#REF!</definedName>
    <definedName name="FS_Depr_Low">#REF!</definedName>
    <definedName name="FS_Depr_SDA_High" localSheetId="6">#REF!</definedName>
    <definedName name="FS_Depr_SDA_High" localSheetId="7">#REF!</definedName>
    <definedName name="FS_Depr_SDA_High">#REF!</definedName>
    <definedName name="FS_Depr_SDA_LE02_High" localSheetId="6">#REF!</definedName>
    <definedName name="FS_Depr_SDA_LE02_High" localSheetId="7">#REF!</definedName>
    <definedName name="FS_Depr_SDA_LE02_High">#REF!</definedName>
    <definedName name="FS_Depr_SDA_LE02_LNG" localSheetId="6">#REF!</definedName>
    <definedName name="FS_Depr_SDA_LE02_LNG" localSheetId="7">#REF!</definedName>
    <definedName name="FS_Depr_SDA_LE02_LNG">#REF!</definedName>
    <definedName name="FS_Depr_SDA_LE02_Low" localSheetId="6">#REF!</definedName>
    <definedName name="FS_Depr_SDA_LE02_Low" localSheetId="7">#REF!</definedName>
    <definedName name="FS_Depr_SDA_LE02_Low">#REF!</definedName>
    <definedName name="FS_Depr_SDA_LE02_Spare" localSheetId="6">#REF!</definedName>
    <definedName name="FS_Depr_SDA_LE02_Spare" localSheetId="7">#REF!</definedName>
    <definedName name="FS_Depr_SDA_LE02_Spare">#REF!</definedName>
    <definedName name="FS_Depr_SDA_LNG" localSheetId="6">#REF!</definedName>
    <definedName name="FS_Depr_SDA_LNG" localSheetId="7">#REF!</definedName>
    <definedName name="FS_Depr_SDA_LNG">#REF!</definedName>
    <definedName name="FS_Depr_SDA_Low" localSheetId="6">#REF!</definedName>
    <definedName name="FS_Depr_SDA_Low" localSheetId="7">#REF!</definedName>
    <definedName name="FS_Depr_SDA_Low">#REF!</definedName>
    <definedName name="FS_Depr_SDA_Spare" localSheetId="6">#REF!</definedName>
    <definedName name="FS_Depr_SDA_Spare" localSheetId="7">#REF!</definedName>
    <definedName name="FS_Depr_SDA_Spare">#REF!</definedName>
    <definedName name="FS_Depr_Spare" localSheetId="6">#REF!</definedName>
    <definedName name="FS_Depr_Spare" localSheetId="7">#REF!</definedName>
    <definedName name="FS_Depr_Spare">#REF!</definedName>
    <definedName name="FS_Equity_High" localSheetId="6">#REF!</definedName>
    <definedName name="FS_Equity_High" localSheetId="7">#REF!</definedName>
    <definedName name="FS_Equity_High">#REF!</definedName>
    <definedName name="FS_Equity_Invest_High" localSheetId="6">#REF!</definedName>
    <definedName name="FS_Equity_Invest_High" localSheetId="7">#REF!</definedName>
    <definedName name="FS_Equity_Invest_High">#REF!</definedName>
    <definedName name="FS_Equity_Invest_LE02_High" localSheetId="6">#REF!</definedName>
    <definedName name="FS_Equity_Invest_LE02_High" localSheetId="7">#REF!</definedName>
    <definedName name="FS_Equity_Invest_LE02_High">#REF!</definedName>
    <definedName name="FS_Equity_Invest_LE02_LNG" localSheetId="6">#REF!</definedName>
    <definedName name="FS_Equity_Invest_LE02_LNG" localSheetId="7">#REF!</definedName>
    <definedName name="FS_Equity_Invest_LE02_LNG">#REF!</definedName>
    <definedName name="FS_Equity_Invest_LE02_Low" localSheetId="6">#REF!</definedName>
    <definedName name="FS_Equity_Invest_LE02_Low" localSheetId="7">#REF!</definedName>
    <definedName name="FS_Equity_Invest_LE02_Low">#REF!</definedName>
    <definedName name="FS_Equity_Invest_LE02_Spare" localSheetId="6">#REF!</definedName>
    <definedName name="FS_Equity_Invest_LE02_Spare" localSheetId="7">#REF!</definedName>
    <definedName name="FS_Equity_Invest_LE02_Spare">#REF!</definedName>
    <definedName name="FS_Equity_Invest_LNG" localSheetId="6">#REF!</definedName>
    <definedName name="FS_Equity_Invest_LNG" localSheetId="7">#REF!</definedName>
    <definedName name="FS_Equity_Invest_LNG">#REF!</definedName>
    <definedName name="FS_Equity_Invest_Low" localSheetId="6">#REF!</definedName>
    <definedName name="FS_Equity_Invest_Low" localSheetId="7">#REF!</definedName>
    <definedName name="FS_Equity_Invest_Low">#REF!</definedName>
    <definedName name="FS_Equity_Invest_Spare" localSheetId="6">#REF!</definedName>
    <definedName name="FS_Equity_Invest_Spare" localSheetId="7">#REF!</definedName>
    <definedName name="FS_Equity_Invest_Spare">#REF!</definedName>
    <definedName name="FS_Equity_Investments_High" localSheetId="6">#REF!</definedName>
    <definedName name="FS_Equity_Investments_High" localSheetId="7">#REF!</definedName>
    <definedName name="FS_Equity_Investments_High">#REF!</definedName>
    <definedName name="FS_Equity_Investments_LE02_High" localSheetId="6">#REF!</definedName>
    <definedName name="FS_Equity_Investments_LE02_High" localSheetId="7">#REF!</definedName>
    <definedName name="FS_Equity_Investments_LE02_High">#REF!</definedName>
    <definedName name="FS_Equity_Investments_LE02_LNG" localSheetId="6">#REF!</definedName>
    <definedName name="FS_Equity_Investments_LE02_LNG" localSheetId="7">#REF!</definedName>
    <definedName name="FS_Equity_Investments_LE02_LNG">#REF!</definedName>
    <definedName name="FS_Equity_Investments_LE02_Low" localSheetId="6">#REF!</definedName>
    <definedName name="FS_Equity_Investments_LE02_Low" localSheetId="7">#REF!</definedName>
    <definedName name="FS_Equity_Investments_LE02_Low">#REF!</definedName>
    <definedName name="FS_Equity_Investments_LE02_Spare" localSheetId="6">#REF!</definedName>
    <definedName name="FS_Equity_Investments_LE02_Spare" localSheetId="7">#REF!</definedName>
    <definedName name="FS_Equity_Investments_LE02_Spare">#REF!</definedName>
    <definedName name="FS_Equity_Investments_LNG" localSheetId="6">#REF!</definedName>
    <definedName name="FS_Equity_Investments_LNG" localSheetId="7">#REF!</definedName>
    <definedName name="FS_Equity_Investments_LNG">#REF!</definedName>
    <definedName name="FS_Equity_Investments_Low" localSheetId="6">#REF!</definedName>
    <definedName name="FS_Equity_Investments_Low" localSheetId="7">#REF!</definedName>
    <definedName name="FS_Equity_Investments_Low">#REF!</definedName>
    <definedName name="FS_Equity_Investments_Spare" localSheetId="6">#REF!</definedName>
    <definedName name="FS_Equity_Investments_Spare" localSheetId="7">#REF!</definedName>
    <definedName name="FS_Equity_Investments_Spare">#REF!</definedName>
    <definedName name="FS_Equity_LE02_High" localSheetId="6">#REF!</definedName>
    <definedName name="FS_Equity_LE02_High" localSheetId="7">#REF!</definedName>
    <definedName name="FS_Equity_LE02_High">#REF!</definedName>
    <definedName name="FS_Equity_LE02_LNG" localSheetId="6">#REF!</definedName>
    <definedName name="FS_Equity_LE02_LNG" localSheetId="7">#REF!</definedName>
    <definedName name="FS_Equity_LE02_LNG">#REF!</definedName>
    <definedName name="FS_Equity_LE02_Low" localSheetId="6">#REF!</definedName>
    <definedName name="FS_Equity_LE02_Low" localSheetId="7">#REF!</definedName>
    <definedName name="FS_Equity_LE02_Low">#REF!</definedName>
    <definedName name="FS_Equity_LE02_Spare" localSheetId="6">#REF!</definedName>
    <definedName name="FS_Equity_LE02_Spare" localSheetId="7">#REF!</definedName>
    <definedName name="FS_Equity_LE02_Spare">#REF!</definedName>
    <definedName name="FS_Equity_LNG" localSheetId="6">#REF!</definedName>
    <definedName name="FS_Equity_LNG" localSheetId="7">#REF!</definedName>
    <definedName name="FS_Equity_LNG">#REF!</definedName>
    <definedName name="FS_Equity_Low" localSheetId="6">#REF!</definedName>
    <definedName name="FS_Equity_Low" localSheetId="7">#REF!</definedName>
    <definedName name="FS_Equity_Low">#REF!</definedName>
    <definedName name="FS_Equity_Spare" localSheetId="6">#REF!</definedName>
    <definedName name="FS_Equity_Spare" localSheetId="7">#REF!</definedName>
    <definedName name="FS_Equity_Spare">#REF!</definedName>
    <definedName name="FS_Equity2_High" localSheetId="6">#REF!</definedName>
    <definedName name="FS_Equity2_High" localSheetId="7">#REF!</definedName>
    <definedName name="FS_Equity2_High">#REF!</definedName>
    <definedName name="FS_Equity2_LE02_High" localSheetId="6">#REF!</definedName>
    <definedName name="FS_Equity2_LE02_High" localSheetId="7">#REF!</definedName>
    <definedName name="FS_Equity2_LE02_High">#REF!</definedName>
    <definedName name="FS_Equity2_LE02_LNG" localSheetId="6">#REF!</definedName>
    <definedName name="FS_Equity2_LE02_LNG" localSheetId="7">#REF!</definedName>
    <definedName name="FS_Equity2_LE02_LNG">#REF!</definedName>
    <definedName name="FS_Equity2_LE02_Low" localSheetId="6">#REF!</definedName>
    <definedName name="FS_Equity2_LE02_Low" localSheetId="7">#REF!</definedName>
    <definedName name="FS_Equity2_LE02_Low">#REF!</definedName>
    <definedName name="FS_Equity2_LE02_Spare" localSheetId="6">#REF!</definedName>
    <definedName name="FS_Equity2_LE02_Spare" localSheetId="7">#REF!</definedName>
    <definedName name="FS_Equity2_LE02_Spare">#REF!</definedName>
    <definedName name="FS_Equity2_LNG" localSheetId="6">#REF!</definedName>
    <definedName name="FS_Equity2_LNG" localSheetId="7">#REF!</definedName>
    <definedName name="FS_Equity2_LNG">#REF!</definedName>
    <definedName name="FS_Equity2_Low" localSheetId="6">#REF!</definedName>
    <definedName name="FS_Equity2_Low" localSheetId="7">#REF!</definedName>
    <definedName name="FS_Equity2_Low">#REF!</definedName>
    <definedName name="FS_Equity2_Spare" localSheetId="6">#REF!</definedName>
    <definedName name="FS_Equity2_Spare" localSheetId="7">#REF!</definedName>
    <definedName name="FS_Equity2_Spare">#REF!</definedName>
    <definedName name="FS_Explore_Expense_High" localSheetId="6">#REF!</definedName>
    <definedName name="FS_Explore_Expense_High" localSheetId="7">#REF!</definedName>
    <definedName name="FS_Explore_Expense_High">#REF!</definedName>
    <definedName name="FS_Explore_Expense_LE02_High" localSheetId="6">#REF!</definedName>
    <definedName name="FS_Explore_Expense_LE02_High" localSheetId="7">#REF!</definedName>
    <definedName name="FS_Explore_Expense_LE02_High">#REF!</definedName>
    <definedName name="FS_Explore_Expense_LE02_LNG" localSheetId="6">#REF!</definedName>
    <definedName name="FS_Explore_Expense_LE02_LNG" localSheetId="7">#REF!</definedName>
    <definedName name="FS_Explore_Expense_LE02_LNG">#REF!</definedName>
    <definedName name="FS_Explore_Expense_LE02_Low" localSheetId="6">#REF!</definedName>
    <definedName name="FS_Explore_Expense_LE02_Low" localSheetId="7">#REF!</definedName>
    <definedName name="FS_Explore_Expense_LE02_Low">#REF!</definedName>
    <definedName name="FS_Explore_Expense_LE02_Spare" localSheetId="6">#REF!</definedName>
    <definedName name="FS_Explore_Expense_LE02_Spare" localSheetId="7">#REF!</definedName>
    <definedName name="FS_Explore_Expense_LE02_Spare">#REF!</definedName>
    <definedName name="FS_Explore_Expense_LNG" localSheetId="6">#REF!</definedName>
    <definedName name="FS_Explore_Expense_LNG" localSheetId="7">#REF!</definedName>
    <definedName name="FS_Explore_Expense_LNG">#REF!</definedName>
    <definedName name="FS_Explore_Expense_Low" localSheetId="6">#REF!</definedName>
    <definedName name="FS_Explore_Expense_Low" localSheetId="7">#REF!</definedName>
    <definedName name="FS_Explore_Expense_Low">#REF!</definedName>
    <definedName name="FS_Explore_Expense_Spare" localSheetId="6">#REF!</definedName>
    <definedName name="FS_Explore_Expense_Spare" localSheetId="7">#REF!</definedName>
    <definedName name="FS_Explore_Expense_Spare">#REF!</definedName>
    <definedName name="FS_Fix_Assets_HIgh" localSheetId="6">#REF!</definedName>
    <definedName name="FS_Fix_Assets_HIgh" localSheetId="7">#REF!</definedName>
    <definedName name="FS_Fix_Assets_HIgh">#REF!</definedName>
    <definedName name="FS_Fix_Assets_LE02_High" localSheetId="6">#REF!</definedName>
    <definedName name="FS_Fix_Assets_LE02_High" localSheetId="7">#REF!</definedName>
    <definedName name="FS_Fix_Assets_LE02_High">#REF!</definedName>
    <definedName name="FS_Fix_Assets_LE02_LNG" localSheetId="6">#REF!</definedName>
    <definedName name="FS_Fix_Assets_LE02_LNG" localSheetId="7">#REF!</definedName>
    <definedName name="FS_Fix_Assets_LE02_LNG">#REF!</definedName>
    <definedName name="FS_Fix_Assets_LE02_Low" localSheetId="6">#REF!</definedName>
    <definedName name="FS_Fix_Assets_LE02_Low" localSheetId="7">#REF!</definedName>
    <definedName name="FS_Fix_Assets_LE02_Low">#REF!</definedName>
    <definedName name="FS_Fix_Assets_LE02_Spare" localSheetId="6">#REF!</definedName>
    <definedName name="FS_Fix_Assets_LE02_Spare" localSheetId="7">#REF!</definedName>
    <definedName name="FS_Fix_Assets_LE02_Spare">#REF!</definedName>
    <definedName name="FS_Fix_Assets_LNG" localSheetId="6">#REF!</definedName>
    <definedName name="FS_Fix_Assets_LNG" localSheetId="7">#REF!</definedName>
    <definedName name="FS_Fix_Assets_LNG">#REF!</definedName>
    <definedName name="FS_Fix_Assets_Low" localSheetId="6">#REF!</definedName>
    <definedName name="FS_Fix_Assets_Low" localSheetId="7">#REF!</definedName>
    <definedName name="FS_Fix_Assets_Low">#REF!</definedName>
    <definedName name="FS_Fix_Assets_Spare" localSheetId="6">#REF!</definedName>
    <definedName name="FS_Fix_Assets_Spare" localSheetId="7">#REF!</definedName>
    <definedName name="FS_Fix_Assets_Spare">#REF!</definedName>
    <definedName name="FS_Fixed_Assets_High" localSheetId="6">#REF!</definedName>
    <definedName name="FS_Fixed_Assets_High" localSheetId="7">#REF!</definedName>
    <definedName name="FS_Fixed_Assets_High">#REF!</definedName>
    <definedName name="FS_Fixed_Assets_LE02_High" localSheetId="6">#REF!</definedName>
    <definedName name="FS_Fixed_Assets_LE02_High" localSheetId="7">#REF!</definedName>
    <definedName name="FS_Fixed_Assets_LE02_High">#REF!</definedName>
    <definedName name="FS_Fixed_Assets_LE02_LNG" localSheetId="6">#REF!</definedName>
    <definedName name="FS_Fixed_Assets_LE02_LNG" localSheetId="7">#REF!</definedName>
    <definedName name="FS_Fixed_Assets_LE02_LNG">#REF!</definedName>
    <definedName name="FS_Fixed_Assets_LE02_Low" localSheetId="6">#REF!</definedName>
    <definedName name="FS_Fixed_Assets_LE02_Low" localSheetId="7">#REF!</definedName>
    <definedName name="FS_Fixed_Assets_LE02_Low">#REF!</definedName>
    <definedName name="FS_Fixed_Assets_LE02_Spare" localSheetId="6">#REF!</definedName>
    <definedName name="FS_Fixed_Assets_LE02_Spare" localSheetId="7">#REF!</definedName>
    <definedName name="FS_Fixed_Assets_LE02_Spare">#REF!</definedName>
    <definedName name="FS_Fixed_Assets_LNG" localSheetId="6">#REF!</definedName>
    <definedName name="FS_Fixed_Assets_LNG" localSheetId="7">#REF!</definedName>
    <definedName name="FS_Fixed_Assets_LNG">#REF!</definedName>
    <definedName name="FS_Fixed_Assets_Low" localSheetId="6">#REF!</definedName>
    <definedName name="FS_Fixed_Assets_Low" localSheetId="7">#REF!</definedName>
    <definedName name="FS_Fixed_Assets_Low">#REF!</definedName>
    <definedName name="FS_Fixed_Assets_Spare" localSheetId="6">#REF!</definedName>
    <definedName name="FS_Fixed_Assets_Spare" localSheetId="7">#REF!</definedName>
    <definedName name="FS_Fixed_Assets_Spare">#REF!</definedName>
    <definedName name="FS_Free_Cash_Flows_High" localSheetId="6">#REF!</definedName>
    <definedName name="FS_Free_Cash_Flows_High" localSheetId="7">#REF!</definedName>
    <definedName name="FS_Free_Cash_Flows_High">#REF!</definedName>
    <definedName name="FS_Free_Cash_Flows_LE02_High" localSheetId="6">#REF!</definedName>
    <definedName name="FS_Free_Cash_Flows_LE02_High" localSheetId="7">#REF!</definedName>
    <definedName name="FS_Free_Cash_Flows_LE02_High">#REF!</definedName>
    <definedName name="FS_Free_Cash_Flows_LE02_LNG" localSheetId="6">#REF!</definedName>
    <definedName name="FS_Free_Cash_Flows_LE02_LNG" localSheetId="7">#REF!</definedName>
    <definedName name="FS_Free_Cash_Flows_LE02_LNG">#REF!</definedName>
    <definedName name="FS_Free_Cash_Flows_LE02_Low" localSheetId="6">#REF!</definedName>
    <definedName name="FS_Free_Cash_Flows_LE02_Low" localSheetId="7">#REF!</definedName>
    <definedName name="FS_Free_Cash_Flows_LE02_Low">#REF!</definedName>
    <definedName name="FS_Free_Cash_Flows_LE02_Spare" localSheetId="6">#REF!</definedName>
    <definedName name="FS_Free_Cash_Flows_LE02_Spare" localSheetId="7">#REF!</definedName>
    <definedName name="FS_Free_Cash_Flows_LE02_Spare">#REF!</definedName>
    <definedName name="FS_Free_Cash_Flows_LNG" localSheetId="6">#REF!</definedName>
    <definedName name="FS_Free_Cash_Flows_LNG" localSheetId="7">#REF!</definedName>
    <definedName name="FS_Free_Cash_Flows_LNG">#REF!</definedName>
    <definedName name="FS_Free_Cash_Flows_Low" localSheetId="6">#REF!</definedName>
    <definedName name="FS_Free_Cash_Flows_Low" localSheetId="7">#REF!</definedName>
    <definedName name="FS_Free_Cash_Flows_Low">#REF!</definedName>
    <definedName name="FS_Free_Cash_Flows_Spare" localSheetId="6">#REF!</definedName>
    <definedName name="FS_Free_Cash_Flows_Spare" localSheetId="7">#REF!</definedName>
    <definedName name="FS_Free_Cash_Flows_Spare">#REF!</definedName>
    <definedName name="FS_Gross_Profit_High" localSheetId="6">#REF!</definedName>
    <definedName name="FS_Gross_Profit_High" localSheetId="7">#REF!</definedName>
    <definedName name="FS_Gross_Profit_High">#REF!</definedName>
    <definedName name="FS_Gross_Profit_LE02_High" localSheetId="6">#REF!</definedName>
    <definedName name="FS_Gross_Profit_LE02_High" localSheetId="7">#REF!</definedName>
    <definedName name="FS_Gross_Profit_LE02_High">#REF!</definedName>
    <definedName name="FS_Gross_Profit_LE02_LNG" localSheetId="6">#REF!</definedName>
    <definedName name="FS_Gross_Profit_LE02_LNG" localSheetId="7">#REF!</definedName>
    <definedName name="FS_Gross_Profit_LE02_LNG">#REF!</definedName>
    <definedName name="FS_Gross_Profit_LE02_Low" localSheetId="6">#REF!</definedName>
    <definedName name="FS_Gross_Profit_LE02_Low" localSheetId="7">#REF!</definedName>
    <definedName name="FS_Gross_Profit_LE02_Low">#REF!</definedName>
    <definedName name="FS_Gross_Profit_LE02_Spare" localSheetId="6">#REF!</definedName>
    <definedName name="FS_Gross_Profit_LE02_Spare" localSheetId="7">#REF!</definedName>
    <definedName name="FS_Gross_Profit_LE02_Spare">#REF!</definedName>
    <definedName name="FS_Gross_Profit_LNG" localSheetId="6">#REF!</definedName>
    <definedName name="FS_Gross_Profit_LNG" localSheetId="7">#REF!</definedName>
    <definedName name="FS_Gross_Profit_LNG">#REF!</definedName>
    <definedName name="FS_Gross_Profit_Low" localSheetId="6">#REF!</definedName>
    <definedName name="FS_Gross_Profit_Low" localSheetId="7">#REF!</definedName>
    <definedName name="FS_Gross_Profit_Low">#REF!</definedName>
    <definedName name="FS_Gross_Profit_Spare" localSheetId="6">#REF!</definedName>
    <definedName name="FS_Gross_Profit_Spare" localSheetId="7">#REF!</definedName>
    <definedName name="FS_Gross_Profit_Spare">#REF!</definedName>
    <definedName name="FS_Income_B4_Tax_High" localSheetId="6">#REF!</definedName>
    <definedName name="FS_Income_B4_Tax_High" localSheetId="7">#REF!</definedName>
    <definedName name="FS_Income_B4_Tax_High">#REF!</definedName>
    <definedName name="FS_Income_B4_Tax_LE02_High" localSheetId="6">#REF!</definedName>
    <definedName name="FS_Income_B4_Tax_LE02_High" localSheetId="7">#REF!</definedName>
    <definedName name="FS_Income_B4_Tax_LE02_High">#REF!</definedName>
    <definedName name="FS_Income_B4_Tax_LE02_LNG" localSheetId="6">#REF!</definedName>
    <definedName name="FS_Income_B4_Tax_LE02_LNG" localSheetId="7">#REF!</definedName>
    <definedName name="FS_Income_B4_Tax_LE02_LNG">#REF!</definedName>
    <definedName name="FS_Income_B4_Tax_LE02_Low" localSheetId="6">#REF!</definedName>
    <definedName name="FS_Income_B4_Tax_LE02_Low" localSheetId="7">#REF!</definedName>
    <definedName name="FS_Income_B4_Tax_LE02_Low">#REF!</definedName>
    <definedName name="FS_Income_B4_Tax_LE02_Spare" localSheetId="6">#REF!</definedName>
    <definedName name="FS_Income_B4_Tax_LE02_Spare" localSheetId="7">#REF!</definedName>
    <definedName name="FS_Income_B4_Tax_LE02_Spare">#REF!</definedName>
    <definedName name="FS_Income_B4_Tax_LNG" localSheetId="6">#REF!</definedName>
    <definedName name="FS_Income_B4_Tax_LNG" localSheetId="7">#REF!</definedName>
    <definedName name="FS_Income_B4_Tax_LNG">#REF!</definedName>
    <definedName name="FS_Income_B4_Tax_Low" localSheetId="6">#REF!</definedName>
    <definedName name="FS_Income_B4_Tax_Low" localSheetId="7">#REF!</definedName>
    <definedName name="FS_Income_B4_Tax_Low">#REF!</definedName>
    <definedName name="FS_Income_B4_Tax_Spare" localSheetId="6">#REF!</definedName>
    <definedName name="FS_Income_B4_Tax_Spare" localSheetId="7">#REF!</definedName>
    <definedName name="FS_Income_B4_Tax_Spare">#REF!</definedName>
    <definedName name="FS_Int_bear_debt_High" localSheetId="6">#REF!</definedName>
    <definedName name="FS_Int_bear_debt_High" localSheetId="7">#REF!</definedName>
    <definedName name="FS_Int_bear_debt_High">#REF!</definedName>
    <definedName name="FS_Int_bear_debt_LE02_High" localSheetId="6">#REF!</definedName>
    <definedName name="FS_Int_bear_debt_LE02_High" localSheetId="7">#REF!</definedName>
    <definedName name="FS_Int_bear_debt_LE02_High">#REF!</definedName>
    <definedName name="FS_Int_bear_debt_LE02_LNG" localSheetId="6">#REF!</definedName>
    <definedName name="FS_Int_bear_debt_LE02_LNG" localSheetId="7">#REF!</definedName>
    <definedName name="FS_Int_bear_debt_LE02_LNG">#REF!</definedName>
    <definedName name="FS_Int_bear_debt_LE02_Low" localSheetId="6">#REF!</definedName>
    <definedName name="FS_Int_bear_debt_LE02_Low" localSheetId="7">#REF!</definedName>
    <definedName name="FS_Int_bear_debt_LE02_Low">#REF!</definedName>
    <definedName name="FS_Int_bear_debt_LE02_Spare" localSheetId="6">#REF!</definedName>
    <definedName name="FS_Int_bear_debt_LE02_Spare" localSheetId="7">#REF!</definedName>
    <definedName name="FS_Int_bear_debt_LE02_Spare">#REF!</definedName>
    <definedName name="FS_Int_bear_debt_LNG" localSheetId="6">#REF!</definedName>
    <definedName name="FS_Int_bear_debt_LNG" localSheetId="7">#REF!</definedName>
    <definedName name="FS_Int_bear_debt_LNG">#REF!</definedName>
    <definedName name="FS_Int_bear_debt_Low" localSheetId="6">#REF!</definedName>
    <definedName name="FS_Int_bear_debt_Low" localSheetId="7">#REF!</definedName>
    <definedName name="FS_Int_bear_debt_Low">#REF!</definedName>
    <definedName name="FS_Int_bear_debt_Spare" localSheetId="6">#REF!</definedName>
    <definedName name="FS_Int_bear_debt_Spare" localSheetId="7">#REF!</definedName>
    <definedName name="FS_Int_bear_debt_Spare">#REF!</definedName>
    <definedName name="FS_Int_Exp_High" localSheetId="6">#REF!</definedName>
    <definedName name="FS_Int_Exp_High" localSheetId="7">#REF!</definedName>
    <definedName name="FS_Int_Exp_High">#REF!</definedName>
    <definedName name="FS_Int_Exp_LE02_High" localSheetId="6">#REF!</definedName>
    <definedName name="FS_Int_Exp_LE02_High" localSheetId="7">#REF!</definedName>
    <definedName name="FS_Int_Exp_LE02_High">#REF!</definedName>
    <definedName name="FS_Int_Exp_LE02_LNG" localSheetId="6">#REF!</definedName>
    <definedName name="FS_Int_Exp_LE02_LNG" localSheetId="7">#REF!</definedName>
    <definedName name="FS_Int_Exp_LE02_LNG">#REF!</definedName>
    <definedName name="FS_Int_Exp_LE02_Low" localSheetId="6">#REF!</definedName>
    <definedName name="FS_Int_Exp_LE02_Low" localSheetId="7">#REF!</definedName>
    <definedName name="FS_Int_Exp_LE02_Low">#REF!</definedName>
    <definedName name="FS_Int_Exp_LE02_Spare" localSheetId="6">#REF!</definedName>
    <definedName name="FS_Int_Exp_LE02_Spare" localSheetId="7">#REF!</definedName>
    <definedName name="FS_Int_Exp_LE02_Spare">#REF!</definedName>
    <definedName name="FS_Int_Exp_LNG" localSheetId="6">#REF!</definedName>
    <definedName name="FS_Int_Exp_LNG" localSheetId="7">#REF!</definedName>
    <definedName name="FS_Int_Exp_LNG">#REF!</definedName>
    <definedName name="FS_Int_Exp_Low" localSheetId="6">#REF!</definedName>
    <definedName name="FS_Int_Exp_Low" localSheetId="7">#REF!</definedName>
    <definedName name="FS_Int_Exp_Low">#REF!</definedName>
    <definedName name="FS_Int_Exp_Spare" localSheetId="6">#REF!</definedName>
    <definedName name="FS_Int_Exp_Spare" localSheetId="7">#REF!</definedName>
    <definedName name="FS_Int_Exp_Spare">#REF!</definedName>
    <definedName name="FS_Int_Expense_High" localSheetId="6">#REF!</definedName>
    <definedName name="FS_Int_Expense_High" localSheetId="7">#REF!</definedName>
    <definedName name="FS_Int_Expense_High">#REF!</definedName>
    <definedName name="FS_Int_Expense_LE02_High" localSheetId="6">#REF!</definedName>
    <definedName name="FS_Int_Expense_LE02_High" localSheetId="7">#REF!</definedName>
    <definedName name="FS_Int_Expense_LE02_High">#REF!</definedName>
    <definedName name="FS_Int_Expense_LE02_LNG" localSheetId="6">#REF!</definedName>
    <definedName name="FS_Int_Expense_LE02_LNG" localSheetId="7">#REF!</definedName>
    <definedName name="FS_Int_Expense_LE02_LNG">#REF!</definedName>
    <definedName name="FS_Int_Expense_LE02_Low" localSheetId="6">#REF!</definedName>
    <definedName name="FS_Int_Expense_LE02_Low" localSheetId="7">#REF!</definedName>
    <definedName name="FS_Int_Expense_LE02_Low">#REF!</definedName>
    <definedName name="FS_Int_Expense_LE02_Spare" localSheetId="6">#REF!</definedName>
    <definedName name="FS_Int_Expense_LE02_Spare" localSheetId="7">#REF!</definedName>
    <definedName name="FS_Int_Expense_LE02_Spare">#REF!</definedName>
    <definedName name="FS_Int_Expense_LNG" localSheetId="6">#REF!</definedName>
    <definedName name="FS_Int_Expense_LNG" localSheetId="7">#REF!</definedName>
    <definedName name="FS_Int_Expense_LNG">#REF!</definedName>
    <definedName name="FS_Int_Expense_Low" localSheetId="6">#REF!</definedName>
    <definedName name="FS_Int_Expense_Low" localSheetId="7">#REF!</definedName>
    <definedName name="FS_Int_Expense_Low">#REF!</definedName>
    <definedName name="FS_Int_Expense_Spare" localSheetId="6">#REF!</definedName>
    <definedName name="FS_Int_Expense_Spare" localSheetId="7">#REF!</definedName>
    <definedName name="FS_Int_Expense_Spare">#REF!</definedName>
    <definedName name="FS_Int_Income_High" localSheetId="6">#REF!</definedName>
    <definedName name="FS_Int_Income_High" localSheetId="7">#REF!</definedName>
    <definedName name="FS_Int_Income_High">#REF!</definedName>
    <definedName name="FS_Int_Income_LE02_High" localSheetId="6">#REF!</definedName>
    <definedName name="FS_Int_Income_LE02_High" localSheetId="7">#REF!</definedName>
    <definedName name="FS_Int_Income_LE02_High">#REF!</definedName>
    <definedName name="FS_Int_Income_LE02_LNG" localSheetId="6">#REF!</definedName>
    <definedName name="FS_Int_Income_LE02_LNG" localSheetId="7">#REF!</definedName>
    <definedName name="FS_Int_Income_LE02_LNG">#REF!</definedName>
    <definedName name="FS_Int_Income_LE02_Low" localSheetId="6">#REF!</definedName>
    <definedName name="FS_Int_Income_LE02_Low" localSheetId="7">#REF!</definedName>
    <definedName name="FS_Int_Income_LE02_Low">#REF!</definedName>
    <definedName name="FS_Int_Income_LE02_Spare" localSheetId="6">#REF!</definedName>
    <definedName name="FS_Int_Income_LE02_Spare" localSheetId="7">#REF!</definedName>
    <definedName name="FS_Int_Income_LE02_Spare">#REF!</definedName>
    <definedName name="FS_Int_Income_LNG" localSheetId="6">#REF!</definedName>
    <definedName name="FS_Int_Income_LNG" localSheetId="7">#REF!</definedName>
    <definedName name="FS_Int_Income_LNG">#REF!</definedName>
    <definedName name="FS_Int_Income_Low" localSheetId="6">#REF!</definedName>
    <definedName name="FS_Int_Income_Low" localSheetId="7">#REF!</definedName>
    <definedName name="FS_Int_Income_Low">#REF!</definedName>
    <definedName name="FS_Int_Income_Spare" localSheetId="6">#REF!</definedName>
    <definedName name="FS_Int_Income_Spare" localSheetId="7">#REF!</definedName>
    <definedName name="FS_Int_Income_Spare">#REF!</definedName>
    <definedName name="FS_Interest_bearing_debt_High" localSheetId="6">#REF!</definedName>
    <definedName name="FS_Interest_bearing_debt_High" localSheetId="7">#REF!</definedName>
    <definedName name="FS_Interest_bearing_debt_High">#REF!</definedName>
    <definedName name="FS_Interest_bearing_debt_LE02_High" localSheetId="6">#REF!</definedName>
    <definedName name="FS_Interest_bearing_debt_LE02_High" localSheetId="7">#REF!</definedName>
    <definedName name="FS_Interest_bearing_debt_LE02_High">#REF!</definedName>
    <definedName name="FS_Interest_bearing_debt_LE02_LNG" localSheetId="6">#REF!</definedName>
    <definedName name="FS_Interest_bearing_debt_LE02_LNG" localSheetId="7">#REF!</definedName>
    <definedName name="FS_Interest_bearing_debt_LE02_LNG">#REF!</definedName>
    <definedName name="FS_Interest_bearing_debt_LE02_Low" localSheetId="6">#REF!</definedName>
    <definedName name="FS_Interest_bearing_debt_LE02_Low" localSheetId="7">#REF!</definedName>
    <definedName name="FS_Interest_bearing_debt_LE02_Low">#REF!</definedName>
    <definedName name="FS_Interest_bearing_debt_LE02_Spare" localSheetId="6">#REF!</definedName>
    <definedName name="FS_Interest_bearing_debt_LE02_Spare" localSheetId="7">#REF!</definedName>
    <definedName name="FS_Interest_bearing_debt_LE02_Spare">#REF!</definedName>
    <definedName name="FS_Interest_bearing_debt_LNG" localSheetId="6">#REF!</definedName>
    <definedName name="FS_Interest_bearing_debt_LNG" localSheetId="7">#REF!</definedName>
    <definedName name="FS_Interest_bearing_debt_LNG">#REF!</definedName>
    <definedName name="FS_Interest_bearing_debt_Low" localSheetId="6">#REF!</definedName>
    <definedName name="FS_Interest_bearing_debt_Low" localSheetId="7">#REF!</definedName>
    <definedName name="FS_Interest_bearing_debt_Low">#REF!</definedName>
    <definedName name="FS_Interest_bearing_debt_Spare" localSheetId="6">#REF!</definedName>
    <definedName name="FS_Interest_bearing_debt_Spare" localSheetId="7">#REF!</definedName>
    <definedName name="FS_Interest_bearing_debt_Spare">#REF!</definedName>
    <definedName name="FS_Interest_Income_High" localSheetId="6">#REF!</definedName>
    <definedName name="FS_Interest_Income_High" localSheetId="7">#REF!</definedName>
    <definedName name="FS_Interest_Income_High">#REF!</definedName>
    <definedName name="FS_Interest_Income_LE02_High" localSheetId="6">#REF!</definedName>
    <definedName name="FS_Interest_Income_LE02_High" localSheetId="7">#REF!</definedName>
    <definedName name="FS_Interest_Income_LE02_High">#REF!</definedName>
    <definedName name="FS_Interest_Income_LE02_LNG" localSheetId="6">#REF!</definedName>
    <definedName name="FS_Interest_Income_LE02_LNG" localSheetId="7">#REF!</definedName>
    <definedName name="FS_Interest_Income_LE02_LNG">#REF!</definedName>
    <definedName name="FS_Interest_Income_LE02_Low" localSheetId="6">#REF!</definedName>
    <definedName name="FS_Interest_Income_LE02_Low" localSheetId="7">#REF!</definedName>
    <definedName name="FS_Interest_Income_LE02_Low">#REF!</definedName>
    <definedName name="FS_Interest_Income_LE02_Spare" localSheetId="6">#REF!</definedName>
    <definedName name="FS_Interest_Income_LE02_Spare" localSheetId="7">#REF!</definedName>
    <definedName name="FS_Interest_Income_LE02_Spare">#REF!</definedName>
    <definedName name="FS_Interest_Income_LNG" localSheetId="6">#REF!</definedName>
    <definedName name="FS_Interest_Income_LNG" localSheetId="7">#REF!</definedName>
    <definedName name="FS_Interest_Income_LNG">#REF!</definedName>
    <definedName name="FS_Interest_Income_Low" localSheetId="6">#REF!</definedName>
    <definedName name="FS_Interest_Income_Low" localSheetId="7">#REF!</definedName>
    <definedName name="FS_Interest_Income_Low">#REF!</definedName>
    <definedName name="FS_Interest_Income_Spare" localSheetId="6">#REF!</definedName>
    <definedName name="FS_Interest_Income_Spare" localSheetId="7">#REF!</definedName>
    <definedName name="FS_Interest_Income_Spare">#REF!</definedName>
    <definedName name="FS_Loans_to_Assoc_High" localSheetId="6">#REF!</definedName>
    <definedName name="FS_Loans_to_Assoc_High" localSheetId="7">#REF!</definedName>
    <definedName name="FS_Loans_to_Assoc_High">#REF!</definedName>
    <definedName name="FS_Loans_to_Assoc_LE02_High" localSheetId="6">#REF!</definedName>
    <definedName name="FS_Loans_to_Assoc_LE02_High" localSheetId="7">#REF!</definedName>
    <definedName name="FS_Loans_to_Assoc_LE02_High">#REF!</definedName>
    <definedName name="FS_Loans_to_Assoc_LE02_LNG" localSheetId="6">#REF!</definedName>
    <definedName name="FS_Loans_to_Assoc_LE02_LNG" localSheetId="7">#REF!</definedName>
    <definedName name="FS_Loans_to_Assoc_LE02_LNG">#REF!</definedName>
    <definedName name="FS_Loans_to_Assoc_LE02_Low" localSheetId="6">#REF!</definedName>
    <definedName name="FS_Loans_to_Assoc_LE02_Low" localSheetId="7">#REF!</definedName>
    <definedName name="FS_Loans_to_Assoc_LE02_Low">#REF!</definedName>
    <definedName name="FS_Loans_to_Assoc_LE02_Spare" localSheetId="6">#REF!</definedName>
    <definedName name="FS_Loans_to_Assoc_LE02_Spare" localSheetId="7">#REF!</definedName>
    <definedName name="FS_Loans_to_Assoc_LE02_Spare">#REF!</definedName>
    <definedName name="FS_Loans_to_Assoc_LNG" localSheetId="6">#REF!</definedName>
    <definedName name="FS_Loans_to_Assoc_LNG" localSheetId="7">#REF!</definedName>
    <definedName name="FS_Loans_to_Assoc_LNG">#REF!</definedName>
    <definedName name="FS_Loans_to_Assoc_Low" localSheetId="6">#REF!</definedName>
    <definedName name="FS_Loans_to_Assoc_Low" localSheetId="7">#REF!</definedName>
    <definedName name="FS_Loans_to_Assoc_Low">#REF!</definedName>
    <definedName name="FS_Loans_to_Assoc_Spare" localSheetId="6">#REF!</definedName>
    <definedName name="FS_Loans_to_Assoc_Spare" localSheetId="7">#REF!</definedName>
    <definedName name="FS_Loans_to_Assoc_Spare">#REF!</definedName>
    <definedName name="FS_Man_Ex_High" localSheetId="6">#REF!</definedName>
    <definedName name="FS_Man_Ex_High" localSheetId="7">#REF!</definedName>
    <definedName name="FS_Man_Ex_High">#REF!</definedName>
    <definedName name="FS_Man_Ex_LE02_High" localSheetId="6">#REF!</definedName>
    <definedName name="FS_Man_Ex_LE02_High" localSheetId="7">#REF!</definedName>
    <definedName name="FS_Man_Ex_LE02_High">#REF!</definedName>
    <definedName name="FS_Man_Ex_LE02_LNG" localSheetId="6">#REF!</definedName>
    <definedName name="FS_Man_Ex_LE02_LNG" localSheetId="7">#REF!</definedName>
    <definedName name="FS_Man_Ex_LE02_LNG">#REF!</definedName>
    <definedName name="FS_Man_Ex_LE02_Low" localSheetId="6">#REF!</definedName>
    <definedName name="FS_Man_Ex_LE02_Low" localSheetId="7">#REF!</definedName>
    <definedName name="FS_Man_Ex_LE02_Low">#REF!</definedName>
    <definedName name="FS_Man_Ex_LE02_Spare" localSheetId="6">#REF!</definedName>
    <definedName name="FS_Man_Ex_LE02_Spare" localSheetId="7">#REF!</definedName>
    <definedName name="FS_Man_Ex_LE02_Spare">#REF!</definedName>
    <definedName name="FS_Man_Ex_LNG" localSheetId="6">#REF!</definedName>
    <definedName name="FS_Man_Ex_LNG" localSheetId="7">#REF!</definedName>
    <definedName name="FS_Man_Ex_LNG">#REF!</definedName>
    <definedName name="FS_Man_Ex_Low" localSheetId="6">#REF!</definedName>
    <definedName name="FS_Man_Ex_Low" localSheetId="7">#REF!</definedName>
    <definedName name="FS_Man_Ex_Low">#REF!</definedName>
    <definedName name="FS_Man_Ex_Spare" localSheetId="6">#REF!</definedName>
    <definedName name="FS_Man_Ex_Spare" localSheetId="7">#REF!</definedName>
    <definedName name="FS_Man_Ex_Spare">#REF!</definedName>
    <definedName name="FS_Man_Exp_High" localSheetId="6">#REF!</definedName>
    <definedName name="FS_Man_Exp_High" localSheetId="7">#REF!</definedName>
    <definedName name="FS_Man_Exp_High">#REF!</definedName>
    <definedName name="FS_Man_Exp_LE02_High" localSheetId="6">#REF!</definedName>
    <definedName name="FS_Man_Exp_LE02_High" localSheetId="7">#REF!</definedName>
    <definedName name="FS_Man_Exp_LE02_High">#REF!</definedName>
    <definedName name="FS_Man_Exp_LE02_LNG" localSheetId="6">#REF!</definedName>
    <definedName name="FS_Man_Exp_LE02_LNG" localSheetId="7">#REF!</definedName>
    <definedName name="FS_Man_Exp_LE02_LNG">#REF!</definedName>
    <definedName name="FS_Man_Exp_LE02_Low" localSheetId="6">#REF!</definedName>
    <definedName name="FS_Man_Exp_LE02_Low" localSheetId="7">#REF!</definedName>
    <definedName name="FS_Man_Exp_LE02_Low">#REF!</definedName>
    <definedName name="FS_Man_Exp_LE02_Spare" localSheetId="6">#REF!</definedName>
    <definedName name="FS_Man_Exp_LE02_Spare" localSheetId="7">#REF!</definedName>
    <definedName name="FS_Man_Exp_LE02_Spare">#REF!</definedName>
    <definedName name="FS_Man_Exp_LNG" localSheetId="6">#REF!</definedName>
    <definedName name="FS_Man_Exp_LNG" localSheetId="7">#REF!</definedName>
    <definedName name="FS_Man_Exp_LNG">#REF!</definedName>
    <definedName name="FS_Man_Exp_Low" localSheetId="6">#REF!</definedName>
    <definedName name="FS_Man_Exp_Low" localSheetId="7">#REF!</definedName>
    <definedName name="FS_Man_Exp_Low">#REF!</definedName>
    <definedName name="FS_Man_Exp_Spare" localSheetId="6">#REF!</definedName>
    <definedName name="FS_Man_Exp_Spare" localSheetId="7">#REF!</definedName>
    <definedName name="FS_Man_Exp_Spare">#REF!</definedName>
    <definedName name="FS_Man_Fee_High" localSheetId="6">#REF!</definedName>
    <definedName name="FS_Man_Fee_High" localSheetId="7">#REF!</definedName>
    <definedName name="FS_Man_Fee_High">#REF!</definedName>
    <definedName name="FS_Man_Fee_LE02_High" localSheetId="6">#REF!</definedName>
    <definedName name="FS_Man_Fee_LE02_High" localSheetId="7">#REF!</definedName>
    <definedName name="FS_Man_Fee_LE02_High">#REF!</definedName>
    <definedName name="FS_Man_Fee_LE02_LNG" localSheetId="6">#REF!</definedName>
    <definedName name="FS_Man_Fee_LE02_LNG" localSheetId="7">#REF!</definedName>
    <definedName name="FS_Man_Fee_LE02_LNG">#REF!</definedName>
    <definedName name="FS_Man_Fee_LE02_Low" localSheetId="6">#REF!</definedName>
    <definedName name="FS_Man_Fee_LE02_Low" localSheetId="7">#REF!</definedName>
    <definedName name="FS_Man_Fee_LE02_Low">#REF!</definedName>
    <definedName name="FS_Man_Fee_LE02_Spare" localSheetId="6">#REF!</definedName>
    <definedName name="FS_Man_Fee_LE02_Spare" localSheetId="7">#REF!</definedName>
    <definedName name="FS_Man_Fee_LE02_Spare">#REF!</definedName>
    <definedName name="FS_Man_Fee_LNG" localSheetId="6">#REF!</definedName>
    <definedName name="FS_Man_Fee_LNG" localSheetId="7">#REF!</definedName>
    <definedName name="FS_Man_Fee_LNG">#REF!</definedName>
    <definedName name="FS_Man_Fee_Low" localSheetId="6">#REF!</definedName>
    <definedName name="FS_Man_Fee_Low" localSheetId="7">#REF!</definedName>
    <definedName name="FS_Man_Fee_Low">#REF!</definedName>
    <definedName name="FS_Man_Fee_Spare" localSheetId="6">#REF!</definedName>
    <definedName name="FS_Man_Fee_Spare" localSheetId="7">#REF!</definedName>
    <definedName name="FS_Man_Fee_Spare">#REF!</definedName>
    <definedName name="FS_Man_Proc_Fees_High" localSheetId="6">#REF!</definedName>
    <definedName name="FS_Man_Proc_Fees_High" localSheetId="7">#REF!</definedName>
    <definedName name="FS_Man_Proc_Fees_High">#REF!</definedName>
    <definedName name="FS_Man_Proc_Fees_LE02_High" localSheetId="6">#REF!</definedName>
    <definedName name="FS_Man_Proc_Fees_LE02_High" localSheetId="7">#REF!</definedName>
    <definedName name="FS_Man_Proc_Fees_LE02_High">#REF!</definedName>
    <definedName name="FS_Man_Proc_Fees_LE02_LNG" localSheetId="6">#REF!</definedName>
    <definedName name="FS_Man_Proc_Fees_LE02_LNG" localSheetId="7">#REF!</definedName>
    <definedName name="FS_Man_Proc_Fees_LE02_LNG">#REF!</definedName>
    <definedName name="FS_Man_Proc_Fees_LE02_Low" localSheetId="6">#REF!</definedName>
    <definedName name="FS_Man_Proc_Fees_LE02_Low" localSheetId="7">#REF!</definedName>
    <definedName name="FS_Man_Proc_Fees_LE02_Low">#REF!</definedName>
    <definedName name="FS_Man_Proc_Fees_LE02_Spare" localSheetId="6">#REF!</definedName>
    <definedName name="FS_Man_Proc_Fees_LE02_Spare" localSheetId="7">#REF!</definedName>
    <definedName name="FS_Man_Proc_Fees_LE02_Spare">#REF!</definedName>
    <definedName name="FS_Man_Proc_Fees_LNG" localSheetId="6">#REF!</definedName>
    <definedName name="FS_Man_Proc_Fees_LNG" localSheetId="7">#REF!</definedName>
    <definedName name="FS_Man_Proc_Fees_LNG">#REF!</definedName>
    <definedName name="FS_Man_Proc_Fees_Low" localSheetId="6">#REF!</definedName>
    <definedName name="FS_Man_Proc_Fees_Low" localSheetId="7">#REF!</definedName>
    <definedName name="FS_Man_Proc_Fees_Low">#REF!</definedName>
    <definedName name="FS_Man_Proc_Fees_Spare" localSheetId="6">#REF!</definedName>
    <definedName name="FS_Man_Proc_Fees_Spare" localSheetId="7">#REF!</definedName>
    <definedName name="FS_Man_Proc_Fees_Spare">#REF!</definedName>
    <definedName name="FS_Minorities_High" localSheetId="6">#REF!</definedName>
    <definedName name="FS_Minorities_High" localSheetId="7">#REF!</definedName>
    <definedName name="FS_Minorities_High">#REF!</definedName>
    <definedName name="FS_Minorities_LE02_High" localSheetId="6">#REF!</definedName>
    <definedName name="FS_Minorities_LE02_High" localSheetId="7">#REF!</definedName>
    <definedName name="FS_Minorities_LE02_High">#REF!</definedName>
    <definedName name="FS_Minorities_LE02_LNG" localSheetId="6">#REF!</definedName>
    <definedName name="FS_Minorities_LE02_LNG" localSheetId="7">#REF!</definedName>
    <definedName name="FS_Minorities_LE02_LNG">#REF!</definedName>
    <definedName name="FS_Minorities_LE02_Low" localSheetId="6">#REF!</definedName>
    <definedName name="FS_Minorities_LE02_Low" localSheetId="7">#REF!</definedName>
    <definedName name="FS_Minorities_LE02_Low">#REF!</definedName>
    <definedName name="FS_Minorities_LE02_Spare" localSheetId="6">#REF!</definedName>
    <definedName name="FS_Minorities_LE02_Spare" localSheetId="7">#REF!</definedName>
    <definedName name="FS_Minorities_LE02_Spare">#REF!</definedName>
    <definedName name="FS_Minorities_LNG" localSheetId="6">#REF!</definedName>
    <definedName name="FS_Minorities_LNG" localSheetId="7">#REF!</definedName>
    <definedName name="FS_Minorities_LNG">#REF!</definedName>
    <definedName name="FS_Minorities_Low" localSheetId="6">#REF!</definedName>
    <definedName name="FS_Minorities_Low" localSheetId="7">#REF!</definedName>
    <definedName name="FS_Minorities_Low">#REF!</definedName>
    <definedName name="FS_Minorities_Spare" localSheetId="6">#REF!</definedName>
    <definedName name="FS_Minorities_Spare" localSheetId="7">#REF!</definedName>
    <definedName name="FS_Minorities_Spare">#REF!</definedName>
    <definedName name="FS_Minorities2_High" localSheetId="6">#REF!</definedName>
    <definedName name="FS_Minorities2_High" localSheetId="7">#REF!</definedName>
    <definedName name="FS_Minorities2_High">#REF!</definedName>
    <definedName name="FS_Minorities2_LE02_High" localSheetId="6">#REF!</definedName>
    <definedName name="FS_Minorities2_LE02_High" localSheetId="7">#REF!</definedName>
    <definedName name="FS_Minorities2_LE02_High">#REF!</definedName>
    <definedName name="FS_Minorities2_LE02_LNG" localSheetId="6">#REF!</definedName>
    <definedName name="FS_Minorities2_LE02_LNG" localSheetId="7">#REF!</definedName>
    <definedName name="FS_Minorities2_LE02_LNG">#REF!</definedName>
    <definedName name="FS_Minorities2_LE02_Low" localSheetId="6">#REF!</definedName>
    <definedName name="FS_Minorities2_LE02_Low" localSheetId="7">#REF!</definedName>
    <definedName name="FS_Minorities2_LE02_Low">#REF!</definedName>
    <definedName name="FS_Minorities2_LE02_Spare" localSheetId="6">#REF!</definedName>
    <definedName name="FS_Minorities2_LE02_Spare" localSheetId="7">#REF!</definedName>
    <definedName name="FS_Minorities2_LE02_Spare">#REF!</definedName>
    <definedName name="FS_Minorities2_LNG" localSheetId="6">#REF!</definedName>
    <definedName name="FS_Minorities2_LNG" localSheetId="7">#REF!</definedName>
    <definedName name="FS_Minorities2_LNG">#REF!</definedName>
    <definedName name="FS_Minorities2_Low" localSheetId="6">#REF!</definedName>
    <definedName name="FS_Minorities2_Low" localSheetId="7">#REF!</definedName>
    <definedName name="FS_Minorities2_Low">#REF!</definedName>
    <definedName name="FS_Minorities2_Spare" localSheetId="6">#REF!</definedName>
    <definedName name="FS_Minorities2_Spare" localSheetId="7">#REF!</definedName>
    <definedName name="FS_Minorities2_Spare">#REF!</definedName>
    <definedName name="FS_Net_Cash_Return_High" localSheetId="6">#REF!</definedName>
    <definedName name="FS_Net_Cash_Return_High" localSheetId="7">#REF!</definedName>
    <definedName name="FS_Net_Cash_Return_High">#REF!</definedName>
    <definedName name="FS_Net_Cash_Return_LE02_High" localSheetId="6">#REF!</definedName>
    <definedName name="FS_Net_Cash_Return_LE02_High" localSheetId="7">#REF!</definedName>
    <definedName name="FS_Net_Cash_Return_LE02_High">#REF!</definedName>
    <definedName name="FS_Net_Cash_Return_LE02_LNG" localSheetId="6">#REF!</definedName>
    <definedName name="FS_Net_Cash_Return_LE02_LNG" localSheetId="7">#REF!</definedName>
    <definedName name="FS_Net_Cash_Return_LE02_LNG">#REF!</definedName>
    <definedName name="FS_Net_Cash_Return_LE02_Low" localSheetId="6">#REF!</definedName>
    <definedName name="FS_Net_Cash_Return_LE02_Low" localSheetId="7">#REF!</definedName>
    <definedName name="FS_Net_Cash_Return_LE02_Low">#REF!</definedName>
    <definedName name="FS_Net_Cash_Return_LE02_Spare" localSheetId="6">#REF!</definedName>
    <definedName name="FS_Net_Cash_Return_LE02_Spare" localSheetId="7">#REF!</definedName>
    <definedName name="FS_Net_Cash_Return_LE02_Spare">#REF!</definedName>
    <definedName name="FS_Net_Cash_Return_LNG" localSheetId="6">#REF!</definedName>
    <definedName name="FS_Net_Cash_Return_LNG" localSheetId="7">#REF!</definedName>
    <definedName name="FS_Net_Cash_Return_LNG">#REF!</definedName>
    <definedName name="FS_Net_Cash_Return_Low" localSheetId="6">#REF!</definedName>
    <definedName name="FS_Net_Cash_Return_Low" localSheetId="7">#REF!</definedName>
    <definedName name="FS_Net_Cash_Return_Low">#REF!</definedName>
    <definedName name="FS_Net_Cash_Return_Spare" localSheetId="6">#REF!</definedName>
    <definedName name="FS_Net_Cash_Return_Spare" localSheetId="7">#REF!</definedName>
    <definedName name="FS_Net_Cash_Return_Spare">#REF!</definedName>
    <definedName name="FS_Net_Proceeds_High" localSheetId="6">#REF!</definedName>
    <definedName name="FS_Net_Proceeds_High" localSheetId="7">#REF!</definedName>
    <definedName name="FS_Net_Proceeds_High">#REF!</definedName>
    <definedName name="FS_Net_Proceeds_LE02_High" localSheetId="6">#REF!</definedName>
    <definedName name="FS_Net_Proceeds_LE02_High" localSheetId="7">#REF!</definedName>
    <definedName name="FS_Net_Proceeds_LE02_High">#REF!</definedName>
    <definedName name="FS_Net_Proceeds_LE02_LNG" localSheetId="6">#REF!</definedName>
    <definedName name="FS_Net_Proceeds_LE02_LNG" localSheetId="7">#REF!</definedName>
    <definedName name="FS_Net_Proceeds_LE02_LNG">#REF!</definedName>
    <definedName name="FS_Net_Proceeds_LE02_Low" localSheetId="6">#REF!</definedName>
    <definedName name="FS_Net_Proceeds_LE02_Low" localSheetId="7">#REF!</definedName>
    <definedName name="FS_Net_Proceeds_LE02_Low">#REF!</definedName>
    <definedName name="FS_Net_Proceeds_LE02_Spare" localSheetId="6">#REF!</definedName>
    <definedName name="FS_Net_Proceeds_LE02_Spare" localSheetId="7">#REF!</definedName>
    <definedName name="FS_Net_Proceeds_LE02_Spare">#REF!</definedName>
    <definedName name="FS_Net_Proceeds_LNG" localSheetId="6">#REF!</definedName>
    <definedName name="FS_Net_Proceeds_LNG" localSheetId="7">#REF!</definedName>
    <definedName name="FS_Net_Proceeds_LNG">#REF!</definedName>
    <definedName name="FS_Net_Proceeds_Low" localSheetId="6">#REF!</definedName>
    <definedName name="FS_Net_Proceeds_Low" localSheetId="7">#REF!</definedName>
    <definedName name="FS_Net_Proceeds_Low">#REF!</definedName>
    <definedName name="FS_Net_Proceeds_Spare" localSheetId="6">#REF!</definedName>
    <definedName name="FS_Net_Proceeds_Spare" localSheetId="7">#REF!</definedName>
    <definedName name="FS_Net_Proceeds_Spare">#REF!</definedName>
    <definedName name="FS_Net_Proceeds2_High" localSheetId="6">#REF!</definedName>
    <definedName name="FS_Net_Proceeds2_High" localSheetId="7">#REF!</definedName>
    <definedName name="FS_Net_Proceeds2_High">#REF!</definedName>
    <definedName name="FS_Net_Proceeds2_LE02_High" localSheetId="6">#REF!</definedName>
    <definedName name="FS_Net_Proceeds2_LE02_High" localSheetId="7">#REF!</definedName>
    <definedName name="FS_Net_Proceeds2_LE02_High">#REF!</definedName>
    <definedName name="FS_Net_Proceeds2_LE02_LNG" localSheetId="6">#REF!</definedName>
    <definedName name="FS_Net_Proceeds2_LE02_LNG" localSheetId="7">#REF!</definedName>
    <definedName name="FS_Net_Proceeds2_LE02_LNG">#REF!</definedName>
    <definedName name="FS_Net_Proceeds2_LE02_Low" localSheetId="6">#REF!</definedName>
    <definedName name="FS_Net_Proceeds2_LE02_Low" localSheetId="7">#REF!</definedName>
    <definedName name="FS_Net_Proceeds2_LE02_Low">#REF!</definedName>
    <definedName name="FS_Net_Proceeds2_LE02_Spare" localSheetId="6">#REF!</definedName>
    <definedName name="FS_Net_Proceeds2_LE02_Spare" localSheetId="7">#REF!</definedName>
    <definedName name="FS_Net_Proceeds2_LE02_Spare">#REF!</definedName>
    <definedName name="FS_Net_Proceeds2_LNG" localSheetId="6">#REF!</definedName>
    <definedName name="FS_Net_Proceeds2_LNG" localSheetId="7">#REF!</definedName>
    <definedName name="FS_Net_Proceeds2_LNG">#REF!</definedName>
    <definedName name="FS_Net_Proceeds2_Low" localSheetId="6">#REF!</definedName>
    <definedName name="FS_Net_Proceeds2_Low" localSheetId="7">#REF!</definedName>
    <definedName name="FS_Net_Proceeds2_Low">#REF!</definedName>
    <definedName name="FS_Net_Proceeds2_Spare" localSheetId="6">#REF!</definedName>
    <definedName name="FS_Net_Proceeds2_Spare" localSheetId="7">#REF!</definedName>
    <definedName name="FS_Net_Proceeds2_Spare">#REF!</definedName>
    <definedName name="FS_NIAT_after_Min_Int_High" localSheetId="6">#REF!</definedName>
    <definedName name="FS_NIAT_after_Min_Int_High" localSheetId="7">#REF!</definedName>
    <definedName name="FS_NIAT_after_Min_Int_High">#REF!</definedName>
    <definedName name="FS_NIAT_after_Min_Int_LE02_High" localSheetId="6">#REF!</definedName>
    <definedName name="FS_NIAT_after_Min_Int_LE02_High" localSheetId="7">#REF!</definedName>
    <definedName name="FS_NIAT_after_Min_Int_LE02_High">#REF!</definedName>
    <definedName name="FS_NIAT_after_Min_Int_LE02_LNG" localSheetId="6">#REF!</definedName>
    <definedName name="FS_NIAT_after_Min_Int_LE02_LNG" localSheetId="7">#REF!</definedName>
    <definedName name="FS_NIAT_after_Min_Int_LE02_LNG">#REF!</definedName>
    <definedName name="FS_NIAT_after_Min_Int_LE02_Low" localSheetId="6">#REF!</definedName>
    <definedName name="FS_NIAT_after_Min_Int_LE02_Low" localSheetId="7">#REF!</definedName>
    <definedName name="FS_NIAT_after_Min_Int_LE02_Low">#REF!</definedName>
    <definedName name="FS_NIAT_after_Min_Int_LE02_Spare" localSheetId="6">#REF!</definedName>
    <definedName name="FS_NIAT_after_Min_Int_LE02_Spare" localSheetId="7">#REF!</definedName>
    <definedName name="FS_NIAT_after_Min_Int_LE02_Spare">#REF!</definedName>
    <definedName name="FS_NIAT_after_Min_Int_LNG" localSheetId="6">#REF!</definedName>
    <definedName name="FS_NIAT_after_Min_Int_LNG" localSheetId="7">#REF!</definedName>
    <definedName name="FS_NIAT_after_Min_Int_LNG">#REF!</definedName>
    <definedName name="FS_NIAT_after_Min_Int_Low" localSheetId="6">#REF!</definedName>
    <definedName name="FS_NIAT_after_Min_Int_Low" localSheetId="7">#REF!</definedName>
    <definedName name="FS_NIAT_after_Min_Int_Low">#REF!</definedName>
    <definedName name="FS_NIAT_after_Min_Int_Spare" localSheetId="6">#REF!</definedName>
    <definedName name="FS_NIAT_after_Min_Int_Spare" localSheetId="7">#REF!</definedName>
    <definedName name="FS_NIAT_after_Min_Int_Spare">#REF!</definedName>
    <definedName name="FS_NIAT_B4_Min_Int_High" localSheetId="6">#REF!</definedName>
    <definedName name="FS_NIAT_B4_Min_Int_High" localSheetId="7">#REF!</definedName>
    <definedName name="FS_NIAT_B4_Min_Int_High">#REF!</definedName>
    <definedName name="FS_NIAT_B4_Min_Int_LE02_High" localSheetId="6">#REF!</definedName>
    <definedName name="FS_NIAT_B4_Min_Int_LE02_High" localSheetId="7">#REF!</definedName>
    <definedName name="FS_NIAT_B4_Min_Int_LE02_High">#REF!</definedName>
    <definedName name="FS_NIAT_B4_Min_Int_LE02_LNG" localSheetId="6">#REF!</definedName>
    <definedName name="FS_NIAT_B4_Min_Int_LE02_LNG" localSheetId="7">#REF!</definedName>
    <definedName name="FS_NIAT_B4_Min_Int_LE02_LNG">#REF!</definedName>
    <definedName name="FS_NIAT_B4_Min_Int_LE02_Low" localSheetId="6">#REF!</definedName>
    <definedName name="FS_NIAT_B4_Min_Int_LE02_Low" localSheetId="7">#REF!</definedName>
    <definedName name="FS_NIAT_B4_Min_Int_LE02_Low">#REF!</definedName>
    <definedName name="FS_NIAT_B4_Min_Int_LE02_Spare" localSheetId="6">#REF!</definedName>
    <definedName name="FS_NIAT_B4_Min_Int_LE02_Spare" localSheetId="7">#REF!</definedName>
    <definedName name="FS_NIAT_B4_Min_Int_LE02_Spare">#REF!</definedName>
    <definedName name="FS_NIAT_B4_Min_Int_LNG" localSheetId="6">#REF!</definedName>
    <definedName name="FS_NIAT_B4_Min_Int_LNG" localSheetId="7">#REF!</definedName>
    <definedName name="FS_NIAT_B4_Min_Int_LNG">#REF!</definedName>
    <definedName name="FS_NIAT_B4_Min_Int_Low" localSheetId="6">#REF!</definedName>
    <definedName name="FS_NIAT_B4_Min_Int_Low" localSheetId="7">#REF!</definedName>
    <definedName name="FS_NIAT_B4_Min_Int_Low">#REF!</definedName>
    <definedName name="FS_NIAT_B4_Min_Int_Spare" localSheetId="6">#REF!</definedName>
    <definedName name="FS_NIAT_B4_Min_Int_Spare" localSheetId="7">#REF!</definedName>
    <definedName name="FS_NIAT_B4_Min_Int_Spare">#REF!</definedName>
    <definedName name="FS_Niat_High" localSheetId="6">#REF!</definedName>
    <definedName name="FS_Niat_High" localSheetId="7">#REF!</definedName>
    <definedName name="FS_Niat_High">#REF!</definedName>
    <definedName name="FS_Niat_LE02_High" localSheetId="6">#REF!</definedName>
    <definedName name="FS_Niat_LE02_High" localSheetId="7">#REF!</definedName>
    <definedName name="FS_Niat_LE02_High">#REF!</definedName>
    <definedName name="FS_Niat_LE02_LNG" localSheetId="6">#REF!</definedName>
    <definedName name="FS_Niat_LE02_LNG" localSheetId="7">#REF!</definedName>
    <definedName name="FS_Niat_LE02_LNG">#REF!</definedName>
    <definedName name="FS_Niat_LE02_Low" localSheetId="6">#REF!</definedName>
    <definedName name="FS_Niat_LE02_Low" localSheetId="7">#REF!</definedName>
    <definedName name="FS_Niat_LE02_Low">#REF!</definedName>
    <definedName name="FS_Niat_LE02_Spare" localSheetId="6">#REF!</definedName>
    <definedName name="FS_Niat_LE02_Spare" localSheetId="7">#REF!</definedName>
    <definedName name="FS_Niat_LE02_Spare">#REF!</definedName>
    <definedName name="FS_Niat_LNG" localSheetId="6">#REF!</definedName>
    <definedName name="FS_Niat_LNG" localSheetId="7">#REF!</definedName>
    <definedName name="FS_Niat_LNG">#REF!</definedName>
    <definedName name="FS_Niat_Low" localSheetId="6">#REF!</definedName>
    <definedName name="FS_Niat_Low" localSheetId="7">#REF!</definedName>
    <definedName name="FS_Niat_Low">#REF!</definedName>
    <definedName name="FS_Niat_Spare" localSheetId="6">#REF!</definedName>
    <definedName name="FS_Niat_Spare" localSheetId="7">#REF!</definedName>
    <definedName name="FS_Niat_Spare">#REF!</definedName>
    <definedName name="FS_Op_Profit_High" localSheetId="6">#REF!</definedName>
    <definedName name="FS_Op_Profit_High" localSheetId="7">#REF!</definedName>
    <definedName name="FS_Op_Profit_High">#REF!</definedName>
    <definedName name="FS_Op_Profit_LE02_High" localSheetId="6">#REF!</definedName>
    <definedName name="FS_Op_Profit_LE02_High" localSheetId="7">#REF!</definedName>
    <definedName name="FS_Op_Profit_LE02_High">#REF!</definedName>
    <definedName name="FS_Op_Profit_LE02_LNG" localSheetId="6">#REF!</definedName>
    <definedName name="FS_Op_Profit_LE02_LNG" localSheetId="7">#REF!</definedName>
    <definedName name="FS_Op_Profit_LE02_LNG">#REF!</definedName>
    <definedName name="FS_Op_Profit_LE02_Low" localSheetId="6">#REF!</definedName>
    <definedName name="FS_Op_Profit_LE02_Low" localSheetId="7">#REF!</definedName>
    <definedName name="FS_Op_Profit_LE02_Low">#REF!</definedName>
    <definedName name="FS_Op_Profit_LE02_Spare" localSheetId="6">#REF!</definedName>
    <definedName name="FS_Op_Profit_LE02_Spare" localSheetId="7">#REF!</definedName>
    <definedName name="FS_Op_Profit_LE02_Spare">#REF!</definedName>
    <definedName name="FS_Op_Profit_LNG" localSheetId="6">#REF!</definedName>
    <definedName name="FS_Op_Profit_LNG" localSheetId="7">#REF!</definedName>
    <definedName name="FS_Op_Profit_LNG">#REF!</definedName>
    <definedName name="FS_Op_Profit_Low" localSheetId="6">#REF!</definedName>
    <definedName name="FS_Op_Profit_Low" localSheetId="7">#REF!</definedName>
    <definedName name="FS_Op_Profit_Low">#REF!</definedName>
    <definedName name="FS_Op_Profit_Spare" localSheetId="6">#REF!</definedName>
    <definedName name="FS_Op_Profit_Spare" localSheetId="7">#REF!</definedName>
    <definedName name="FS_Op_Profit_Spare">#REF!</definedName>
    <definedName name="FS_Oth_DIE_High" localSheetId="6">#REF!</definedName>
    <definedName name="FS_Oth_DIE_High" localSheetId="7">#REF!</definedName>
    <definedName name="FS_Oth_DIE_High">#REF!</definedName>
    <definedName name="FS_Oth_DIE_LE02_High" localSheetId="6">#REF!</definedName>
    <definedName name="FS_Oth_DIE_LE02_High" localSheetId="7">#REF!</definedName>
    <definedName name="FS_Oth_DIE_LE02_High">#REF!</definedName>
    <definedName name="FS_Oth_DIE_LE02_LNG" localSheetId="6">#REF!</definedName>
    <definedName name="FS_Oth_DIE_LE02_LNG" localSheetId="7">#REF!</definedName>
    <definedName name="FS_Oth_DIE_LE02_LNG">#REF!</definedName>
    <definedName name="FS_Oth_DIE_LE02_Low" localSheetId="6">#REF!</definedName>
    <definedName name="FS_Oth_DIE_LE02_Low" localSheetId="7">#REF!</definedName>
    <definedName name="FS_Oth_DIE_LE02_Low">#REF!</definedName>
    <definedName name="FS_Oth_DIE_LE02_Spare" localSheetId="6">#REF!</definedName>
    <definedName name="FS_Oth_DIE_LE02_Spare" localSheetId="7">#REF!</definedName>
    <definedName name="FS_Oth_DIE_LE02_Spare">#REF!</definedName>
    <definedName name="FS_Oth_DIE_LNG" localSheetId="6">#REF!</definedName>
    <definedName name="FS_Oth_DIE_LNG" localSheetId="7">#REF!</definedName>
    <definedName name="FS_Oth_DIE_LNG">#REF!</definedName>
    <definedName name="FS_Oth_DIE_Low" localSheetId="6">#REF!</definedName>
    <definedName name="FS_Oth_DIE_Low" localSheetId="7">#REF!</definedName>
    <definedName name="FS_Oth_DIE_Low">#REF!</definedName>
    <definedName name="FS_Oth_DIE_Spare" localSheetId="6">#REF!</definedName>
    <definedName name="FS_Oth_DIE_Spare" localSheetId="7">#REF!</definedName>
    <definedName name="FS_Oth_DIE_Spare">#REF!</definedName>
    <definedName name="FS_Oth_LT_Liab_High" localSheetId="6">#REF!</definedName>
    <definedName name="FS_Oth_LT_Liab_High" localSheetId="7">#REF!</definedName>
    <definedName name="FS_Oth_LT_Liab_High">#REF!</definedName>
    <definedName name="FS_Oth_LT_Liab_LE02_High" localSheetId="6">#REF!</definedName>
    <definedName name="FS_Oth_LT_Liab_LE02_High" localSheetId="7">#REF!</definedName>
    <definedName name="FS_Oth_LT_Liab_LE02_High">#REF!</definedName>
    <definedName name="FS_Oth_LT_Liab_LE02_LNG" localSheetId="6">#REF!</definedName>
    <definedName name="FS_Oth_LT_Liab_LE02_LNG" localSheetId="7">#REF!</definedName>
    <definedName name="FS_Oth_LT_Liab_LE02_LNG">#REF!</definedName>
    <definedName name="FS_Oth_LT_Liab_LE02_Low" localSheetId="6">#REF!</definedName>
    <definedName name="FS_Oth_LT_Liab_LE02_Low" localSheetId="7">#REF!</definedName>
    <definedName name="FS_Oth_LT_Liab_LE02_Low">#REF!</definedName>
    <definedName name="FS_Oth_LT_Liab_LE02_Spare" localSheetId="6">#REF!</definedName>
    <definedName name="FS_Oth_LT_Liab_LE02_Spare" localSheetId="7">#REF!</definedName>
    <definedName name="FS_Oth_LT_Liab_LE02_Spare">#REF!</definedName>
    <definedName name="FS_Oth_LT_Liab_LNG" localSheetId="6">#REF!</definedName>
    <definedName name="FS_Oth_LT_Liab_LNG" localSheetId="7">#REF!</definedName>
    <definedName name="FS_Oth_LT_Liab_LNG">#REF!</definedName>
    <definedName name="FS_Oth_LT_Liab_Low" localSheetId="6">#REF!</definedName>
    <definedName name="FS_Oth_LT_Liab_Low" localSheetId="7">#REF!</definedName>
    <definedName name="FS_Oth_LT_Liab_Low">#REF!</definedName>
    <definedName name="FS_Oth_LT_Liab_Spare" localSheetId="6">#REF!</definedName>
    <definedName name="FS_Oth_LT_Liab_Spare" localSheetId="7">#REF!</definedName>
    <definedName name="FS_Oth_LT_Liab_Spare">#REF!</definedName>
    <definedName name="FS_Other_DIE_High" localSheetId="6">#REF!</definedName>
    <definedName name="FS_Other_DIE_High" localSheetId="7">#REF!</definedName>
    <definedName name="FS_Other_DIE_High">#REF!</definedName>
    <definedName name="FS_Other_DIE_LE02_High" localSheetId="6">#REF!</definedName>
    <definedName name="FS_Other_DIE_LE02_High" localSheetId="7">#REF!</definedName>
    <definedName name="FS_Other_DIE_LE02_High">#REF!</definedName>
    <definedName name="FS_Other_DIE_LE02_LNG" localSheetId="6">#REF!</definedName>
    <definedName name="FS_Other_DIE_LE02_LNG" localSheetId="7">#REF!</definedName>
    <definedName name="FS_Other_DIE_LE02_LNG">#REF!</definedName>
    <definedName name="FS_Other_DIE_LE02_Low" localSheetId="6">#REF!</definedName>
    <definedName name="FS_Other_DIE_LE02_Low" localSheetId="7">#REF!</definedName>
    <definedName name="FS_Other_DIE_LE02_Low">#REF!</definedName>
    <definedName name="FS_Other_DIE_LE02_Spare" localSheetId="6">#REF!</definedName>
    <definedName name="FS_Other_DIE_LE02_Spare" localSheetId="7">#REF!</definedName>
    <definedName name="FS_Other_DIE_LE02_Spare">#REF!</definedName>
    <definedName name="FS_Other_DIE_LNG" localSheetId="6">#REF!</definedName>
    <definedName name="FS_Other_DIE_LNG" localSheetId="7">#REF!</definedName>
    <definedName name="FS_Other_DIE_LNG">#REF!</definedName>
    <definedName name="FS_Other_DIE_Low" localSheetId="6">#REF!</definedName>
    <definedName name="FS_Other_DIE_Low" localSheetId="7">#REF!</definedName>
    <definedName name="FS_Other_DIE_Low">#REF!</definedName>
    <definedName name="FS_Other_DIE_Spare" localSheetId="6">#REF!</definedName>
    <definedName name="FS_Other_DIE_Spare" localSheetId="7">#REF!</definedName>
    <definedName name="FS_Other_DIE_Spare">#REF!</definedName>
    <definedName name="FS_Other_LT_Liabs_High" localSheetId="6">#REF!</definedName>
    <definedName name="FS_Other_LT_Liabs_High" localSheetId="7">#REF!</definedName>
    <definedName name="FS_Other_LT_Liabs_High">#REF!</definedName>
    <definedName name="FS_Other_LT_Liabs_LE02_High" localSheetId="6">#REF!</definedName>
    <definedName name="FS_Other_LT_Liabs_LE02_High" localSheetId="7">#REF!</definedName>
    <definedName name="FS_Other_LT_Liabs_LE02_High">#REF!</definedName>
    <definedName name="FS_Other_LT_Liabs_LE02_LNG" localSheetId="6">#REF!</definedName>
    <definedName name="FS_Other_LT_Liabs_LE02_LNG" localSheetId="7">#REF!</definedName>
    <definedName name="FS_Other_LT_Liabs_LE02_LNG">#REF!</definedName>
    <definedName name="FS_Other_LT_Liabs_LE02_Low" localSheetId="6">#REF!</definedName>
    <definedName name="FS_Other_LT_Liabs_LE02_Low" localSheetId="7">#REF!</definedName>
    <definedName name="FS_Other_LT_Liabs_LE02_Low">#REF!</definedName>
    <definedName name="FS_Other_LT_Liabs_LE02_Spare" localSheetId="6">#REF!</definedName>
    <definedName name="FS_Other_LT_Liabs_LE02_Spare" localSheetId="7">#REF!</definedName>
    <definedName name="FS_Other_LT_Liabs_LE02_Spare">#REF!</definedName>
    <definedName name="FS_Other_LT_Liabs_LNG" localSheetId="6">#REF!</definedName>
    <definedName name="FS_Other_LT_Liabs_LNG" localSheetId="7">#REF!</definedName>
    <definedName name="FS_Other_LT_Liabs_LNG">#REF!</definedName>
    <definedName name="FS_Other_LT_Liabs_Low" localSheetId="6">#REF!</definedName>
    <definedName name="FS_Other_LT_Liabs_Low" localSheetId="7">#REF!</definedName>
    <definedName name="FS_Other_LT_Liabs_Low">#REF!</definedName>
    <definedName name="FS_Other_LT_Liabs_Spare" localSheetId="6">#REF!</definedName>
    <definedName name="FS_Other_LT_Liabs_Spare" localSheetId="7">#REF!</definedName>
    <definedName name="FS_Other_LT_Liabs_Spare">#REF!</definedName>
    <definedName name="FS_Prim_Trans_Op_Costs_High" localSheetId="6">#REF!</definedName>
    <definedName name="FS_Prim_Trans_Op_Costs_High" localSheetId="7">#REF!</definedName>
    <definedName name="FS_Prim_Trans_Op_Costs_High">#REF!</definedName>
    <definedName name="FS_Prim_Trans_Op_Costs_LE02_High" localSheetId="6">#REF!</definedName>
    <definedName name="FS_Prim_Trans_Op_Costs_LE02_High" localSheetId="7">#REF!</definedName>
    <definedName name="FS_Prim_Trans_Op_Costs_LE02_High">#REF!</definedName>
    <definedName name="FS_Prim_Trans_Op_Costs_LE02_LNG" localSheetId="6">#REF!</definedName>
    <definedName name="FS_Prim_Trans_Op_Costs_LE02_LNG" localSheetId="7">#REF!</definedName>
    <definedName name="FS_Prim_Trans_Op_Costs_LE02_LNG">#REF!</definedName>
    <definedName name="FS_Prim_Trans_Op_Costs_LE02_Low" localSheetId="6">#REF!</definedName>
    <definedName name="FS_Prim_Trans_Op_Costs_LE02_Low" localSheetId="7">#REF!</definedName>
    <definedName name="FS_Prim_Trans_Op_Costs_LE02_Low">#REF!</definedName>
    <definedName name="FS_Prim_Trans_Op_Costs_LE02_Spare" localSheetId="6">#REF!</definedName>
    <definedName name="FS_Prim_Trans_Op_Costs_LE02_Spare" localSheetId="7">#REF!</definedName>
    <definedName name="FS_Prim_Trans_Op_Costs_LE02_Spare">#REF!</definedName>
    <definedName name="FS_Prim_Trans_Op_Costs_LNG" localSheetId="6">#REF!</definedName>
    <definedName name="FS_Prim_Trans_Op_Costs_LNG" localSheetId="7">#REF!</definedName>
    <definedName name="FS_Prim_Trans_Op_Costs_LNG">#REF!</definedName>
    <definedName name="FS_Prim_Trans_Op_Costs_Low" localSheetId="6">#REF!</definedName>
    <definedName name="FS_Prim_Trans_Op_Costs_Low" localSheetId="7">#REF!</definedName>
    <definedName name="FS_Prim_Trans_Op_Costs_Low">#REF!</definedName>
    <definedName name="FS_Prim_Trans_Op_Costs_Spare" localSheetId="6">#REF!</definedName>
    <definedName name="FS_Prim_Trans_Op_Costs_Spare" localSheetId="7">#REF!</definedName>
    <definedName name="FS_Prim_Trans_Op_Costs_Spare">#REF!</definedName>
    <definedName name="FS_Prov_Def_Tax_High" localSheetId="6">#REF!</definedName>
    <definedName name="FS_Prov_Def_Tax_High" localSheetId="7">#REF!</definedName>
    <definedName name="FS_Prov_Def_Tax_High">#REF!</definedName>
    <definedName name="FS_Prov_Def_Tax_LE02_High" localSheetId="6">#REF!</definedName>
    <definedName name="FS_Prov_Def_Tax_LE02_High" localSheetId="7">#REF!</definedName>
    <definedName name="FS_Prov_Def_Tax_LE02_High">#REF!</definedName>
    <definedName name="FS_Prov_Def_Tax_LE02_LNG" localSheetId="6">#REF!</definedName>
    <definedName name="FS_Prov_Def_Tax_LE02_LNG" localSheetId="7">#REF!</definedName>
    <definedName name="FS_Prov_Def_Tax_LE02_LNG">#REF!</definedName>
    <definedName name="FS_Prov_Def_Tax_LE02_Low" localSheetId="6">#REF!</definedName>
    <definedName name="FS_Prov_Def_Tax_LE02_Low" localSheetId="7">#REF!</definedName>
    <definedName name="FS_Prov_Def_Tax_LE02_Low">#REF!</definedName>
    <definedName name="FS_Prov_Def_Tax_LE02_Spare" localSheetId="6">#REF!</definedName>
    <definedName name="FS_Prov_Def_Tax_LE02_Spare" localSheetId="7">#REF!</definedName>
    <definedName name="FS_Prov_Def_Tax_LE02_Spare">#REF!</definedName>
    <definedName name="FS_Prov_Def_Tax_LNG" localSheetId="6">#REF!</definedName>
    <definedName name="FS_Prov_Def_Tax_LNG" localSheetId="7">#REF!</definedName>
    <definedName name="FS_Prov_Def_Tax_LNG">#REF!</definedName>
    <definedName name="FS_Prov_Def_Tax_Low" localSheetId="6">#REF!</definedName>
    <definedName name="FS_Prov_Def_Tax_Low" localSheetId="7">#REF!</definedName>
    <definedName name="FS_Prov_Def_Tax_Low">#REF!</definedName>
    <definedName name="FS_Prov_Def_Tax_Spare" localSheetId="6">#REF!</definedName>
    <definedName name="FS_Prov_Def_Tax_Spare" localSheetId="7">#REF!</definedName>
    <definedName name="FS_Prov_Def_Tax_Spare">#REF!</definedName>
    <definedName name="FS_Prov_High" localSheetId="6">#REF!</definedName>
    <definedName name="FS_Prov_High" localSheetId="7">#REF!</definedName>
    <definedName name="FS_Prov_High">#REF!</definedName>
    <definedName name="FS_Prov_LE02_High" localSheetId="6">#REF!</definedName>
    <definedName name="FS_Prov_LE02_High" localSheetId="7">#REF!</definedName>
    <definedName name="FS_Prov_LE02_High">#REF!</definedName>
    <definedName name="FS_Prov_LE02_LNG" localSheetId="6">#REF!</definedName>
    <definedName name="FS_Prov_LE02_LNG" localSheetId="7">#REF!</definedName>
    <definedName name="FS_Prov_LE02_LNG">#REF!</definedName>
    <definedName name="FS_Prov_LE02_Low" localSheetId="6">#REF!</definedName>
    <definedName name="FS_Prov_LE02_Low" localSheetId="7">#REF!</definedName>
    <definedName name="FS_Prov_LE02_Low">#REF!</definedName>
    <definedName name="FS_Prov_LE02_Spare" localSheetId="6">#REF!</definedName>
    <definedName name="FS_Prov_LE02_Spare" localSheetId="7">#REF!</definedName>
    <definedName name="FS_Prov_LE02_Spare">#REF!</definedName>
    <definedName name="FS_Prov_LNG" localSheetId="6">#REF!</definedName>
    <definedName name="FS_Prov_LNG" localSheetId="7">#REF!</definedName>
    <definedName name="FS_Prov_LNG">#REF!</definedName>
    <definedName name="FS_Prov_Low" localSheetId="6">#REF!</definedName>
    <definedName name="FS_Prov_Low" localSheetId="7">#REF!</definedName>
    <definedName name="FS_Prov_Low">#REF!</definedName>
    <definedName name="FS_Prov_Spare" localSheetId="6">#REF!</definedName>
    <definedName name="FS_Prov_Spare" localSheetId="7">#REF!</definedName>
    <definedName name="FS_Prov_Spare">#REF!</definedName>
    <definedName name="FS_Purchases_High" localSheetId="6">#REF!</definedName>
    <definedName name="FS_Purchases_High" localSheetId="7">#REF!</definedName>
    <definedName name="FS_Purchases_High">#REF!</definedName>
    <definedName name="FS_Purchases_LE02_High" localSheetId="6">#REF!</definedName>
    <definedName name="FS_Purchases_LE02_High" localSheetId="7">#REF!</definedName>
    <definedName name="FS_Purchases_LE02_High">#REF!</definedName>
    <definedName name="FS_Purchases_LE02_LNG" localSheetId="6">#REF!</definedName>
    <definedName name="FS_Purchases_LE02_LNG" localSheetId="7">#REF!</definedName>
    <definedName name="FS_Purchases_LE02_LNG">#REF!</definedName>
    <definedName name="FS_Purchases_LE02_Low" localSheetId="6">#REF!</definedName>
    <definedName name="FS_Purchases_LE02_Low" localSheetId="7">#REF!</definedName>
    <definedName name="FS_Purchases_LE02_Low">#REF!</definedName>
    <definedName name="FS_Purchases_LE02_Spare" localSheetId="6">#REF!</definedName>
    <definedName name="FS_Purchases_LE02_Spare" localSheetId="7">#REF!</definedName>
    <definedName name="FS_Purchases_LE02_Spare">#REF!</definedName>
    <definedName name="FS_Purchases_LNG" localSheetId="6">#REF!</definedName>
    <definedName name="FS_Purchases_LNG" localSheetId="7">#REF!</definedName>
    <definedName name="FS_Purchases_LNG">#REF!</definedName>
    <definedName name="FS_Purchases_Low" localSheetId="6">#REF!</definedName>
    <definedName name="FS_Purchases_Low" localSheetId="7">#REF!</definedName>
    <definedName name="FS_Purchases_Low">#REF!</definedName>
    <definedName name="FS_Purchases_Spare" localSheetId="6">#REF!</definedName>
    <definedName name="FS_Purchases_Spare" localSheetId="7">#REF!</definedName>
    <definedName name="FS_Purchases_Spare">#REF!</definedName>
    <definedName name="FS_Purchases2_High" localSheetId="6">#REF!</definedName>
    <definedName name="FS_Purchases2_High" localSheetId="7">#REF!</definedName>
    <definedName name="FS_Purchases2_High">#REF!</definedName>
    <definedName name="FS_Purchases2_LE02_High" localSheetId="6">#REF!</definedName>
    <definedName name="FS_Purchases2_LE02_High" localSheetId="7">#REF!</definedName>
    <definedName name="FS_Purchases2_LE02_High">#REF!</definedName>
    <definedName name="FS_Purchases2_LE02_LNG" localSheetId="6">#REF!</definedName>
    <definedName name="FS_Purchases2_LE02_LNG" localSheetId="7">#REF!</definedName>
    <definedName name="FS_Purchases2_LE02_LNG">#REF!</definedName>
    <definedName name="FS_Purchases2_LE02_Low" localSheetId="6">#REF!</definedName>
    <definedName name="FS_Purchases2_LE02_Low" localSheetId="7">#REF!</definedName>
    <definedName name="FS_Purchases2_LE02_Low">#REF!</definedName>
    <definedName name="FS_Purchases2_LE02_Spare" localSheetId="6">#REF!</definedName>
    <definedName name="FS_Purchases2_LE02_Spare" localSheetId="7">#REF!</definedName>
    <definedName name="FS_Purchases2_LE02_Spare">#REF!</definedName>
    <definedName name="FS_Purchases2_LNG" localSheetId="6">#REF!</definedName>
    <definedName name="FS_Purchases2_LNG" localSheetId="7">#REF!</definedName>
    <definedName name="FS_Purchases2_LNG">#REF!</definedName>
    <definedName name="FS_Purchases2_Low" localSheetId="6">#REF!</definedName>
    <definedName name="FS_Purchases2_Low" localSheetId="7">#REF!</definedName>
    <definedName name="FS_Purchases2_Low">#REF!</definedName>
    <definedName name="FS_Purchases2_Spare" localSheetId="6">#REF!</definedName>
    <definedName name="FS_Purchases2_Spare" localSheetId="7">#REF!</definedName>
    <definedName name="FS_Purchases2_Spare">#REF!</definedName>
    <definedName name="FS_Quasi_Equity_High" localSheetId="6">#REF!</definedName>
    <definedName name="FS_Quasi_Equity_High" localSheetId="7">#REF!</definedName>
    <definedName name="FS_Quasi_Equity_High">#REF!</definedName>
    <definedName name="FS_Quasi_Equity_LE02_High" localSheetId="6">#REF!</definedName>
    <definedName name="FS_Quasi_Equity_LE02_High" localSheetId="7">#REF!</definedName>
    <definedName name="FS_Quasi_Equity_LE02_High">#REF!</definedName>
    <definedName name="FS_Quasi_Equity_LE02_LNG" localSheetId="6">#REF!</definedName>
    <definedName name="FS_Quasi_Equity_LE02_LNG" localSheetId="7">#REF!</definedName>
    <definedName name="FS_Quasi_Equity_LE02_LNG">#REF!</definedName>
    <definedName name="FS_Quasi_Equity_LE02_Low" localSheetId="6">#REF!</definedName>
    <definedName name="FS_Quasi_Equity_LE02_Low" localSheetId="7">#REF!</definedName>
    <definedName name="FS_Quasi_Equity_LE02_Low">#REF!</definedName>
    <definedName name="FS_Quasi_Equity_LE02_Spare" localSheetId="6">#REF!</definedName>
    <definedName name="FS_Quasi_Equity_LE02_Spare" localSheetId="7">#REF!</definedName>
    <definedName name="FS_Quasi_Equity_LE02_Spare">#REF!</definedName>
    <definedName name="FS_Quasi_Equity_LNG" localSheetId="6">#REF!</definedName>
    <definedName name="FS_Quasi_Equity_LNG" localSheetId="7">#REF!</definedName>
    <definedName name="FS_Quasi_Equity_LNG">#REF!</definedName>
    <definedName name="FS_Quasi_Equity_Low" localSheetId="6">#REF!</definedName>
    <definedName name="FS_Quasi_Equity_Low" localSheetId="7">#REF!</definedName>
    <definedName name="FS_Quasi_Equity_Low">#REF!</definedName>
    <definedName name="FS_Quasi_Equity_Spare" localSheetId="6">#REF!</definedName>
    <definedName name="FS_Quasi_Equity_Spare" localSheetId="7">#REF!</definedName>
    <definedName name="FS_Quasi_Equity_Spare">#REF!</definedName>
    <definedName name="FS_Quasi_Equity2_High" localSheetId="6">#REF!</definedName>
    <definedName name="FS_Quasi_Equity2_High" localSheetId="7">#REF!</definedName>
    <definedName name="FS_Quasi_Equity2_High">#REF!</definedName>
    <definedName name="FS_Quasi_Equity2_LE02_High" localSheetId="6">#REF!</definedName>
    <definedName name="FS_Quasi_Equity2_LE02_High" localSheetId="7">#REF!</definedName>
    <definedName name="FS_Quasi_Equity2_LE02_High">#REF!</definedName>
    <definedName name="FS_Quasi_Equity2_LE02_LNG" localSheetId="6">#REF!</definedName>
    <definedName name="FS_Quasi_Equity2_LE02_LNG" localSheetId="7">#REF!</definedName>
    <definedName name="FS_Quasi_Equity2_LE02_LNG">#REF!</definedName>
    <definedName name="FS_Quasi_Equity2_LE02_Low" localSheetId="6">#REF!</definedName>
    <definedName name="FS_Quasi_Equity2_LE02_Low" localSheetId="7">#REF!</definedName>
    <definedName name="FS_Quasi_Equity2_LE02_Low">#REF!</definedName>
    <definedName name="FS_Quasi_Equity2_LE02_Spare" localSheetId="6">#REF!</definedName>
    <definedName name="FS_Quasi_Equity2_LE02_Spare" localSheetId="7">#REF!</definedName>
    <definedName name="FS_Quasi_Equity2_LE02_Spare">#REF!</definedName>
    <definedName name="FS_Quasi_Equity2_LNG" localSheetId="6">#REF!</definedName>
    <definedName name="FS_Quasi_Equity2_LNG" localSheetId="7">#REF!</definedName>
    <definedName name="FS_Quasi_Equity2_LNG">#REF!</definedName>
    <definedName name="FS_Quasi_Equity2_Low" localSheetId="6">#REF!</definedName>
    <definedName name="FS_Quasi_Equity2_Low" localSheetId="7">#REF!</definedName>
    <definedName name="FS_Quasi_Equity2_Low">#REF!</definedName>
    <definedName name="FS_Quasi_Equity2_Spare" localSheetId="6">#REF!</definedName>
    <definedName name="FS_Quasi_Equity2_Spare" localSheetId="7">#REF!</definedName>
    <definedName name="FS_Quasi_Equity2_Spare">#REF!</definedName>
    <definedName name="FS_Ret_Earn_High" localSheetId="6">#REF!</definedName>
    <definedName name="FS_Ret_Earn_High" localSheetId="7">#REF!</definedName>
    <definedName name="FS_Ret_Earn_High">#REF!</definedName>
    <definedName name="FS_Ret_Earn_LE02_High" localSheetId="6">#REF!</definedName>
    <definedName name="FS_Ret_Earn_LE02_High" localSheetId="7">#REF!</definedName>
    <definedName name="FS_Ret_Earn_LE02_High">#REF!</definedName>
    <definedName name="FS_Ret_Earn_LE02_LNG" localSheetId="6">#REF!</definedName>
    <definedName name="FS_Ret_Earn_LE02_LNG" localSheetId="7">#REF!</definedName>
    <definedName name="FS_Ret_Earn_LE02_LNG">#REF!</definedName>
    <definedName name="FS_Ret_Earn_LE02_Low" localSheetId="6">#REF!</definedName>
    <definedName name="FS_Ret_Earn_LE02_Low" localSheetId="7">#REF!</definedName>
    <definedName name="FS_Ret_Earn_LE02_Low">#REF!</definedName>
    <definedName name="FS_Ret_Earn_LE02_Spare" localSheetId="6">#REF!</definedName>
    <definedName name="FS_Ret_Earn_LE02_Spare" localSheetId="7">#REF!</definedName>
    <definedName name="FS_Ret_Earn_LE02_Spare">#REF!</definedName>
    <definedName name="FS_Ret_Earn_LNG" localSheetId="6">#REF!</definedName>
    <definedName name="FS_Ret_Earn_LNG" localSheetId="7">#REF!</definedName>
    <definedName name="FS_Ret_Earn_LNG">#REF!</definedName>
    <definedName name="FS_Ret_Earn_Low" localSheetId="6">#REF!</definedName>
    <definedName name="FS_Ret_Earn_Low" localSheetId="7">#REF!</definedName>
    <definedName name="FS_Ret_Earn_Low">#REF!</definedName>
    <definedName name="FS_Ret_Earn_Spare" localSheetId="6">#REF!</definedName>
    <definedName name="FS_Ret_Earn_Spare" localSheetId="7">#REF!</definedName>
    <definedName name="FS_Ret_Earn_Spare">#REF!</definedName>
    <definedName name="FS_Retained_Earnings_High" localSheetId="6">#REF!</definedName>
    <definedName name="FS_Retained_Earnings_High" localSheetId="7">#REF!</definedName>
    <definedName name="FS_Retained_Earnings_High">#REF!</definedName>
    <definedName name="FS_Retained_Earnings_LE02_High" localSheetId="6">#REF!</definedName>
    <definedName name="FS_Retained_Earnings_LE02_High" localSheetId="7">#REF!</definedName>
    <definedName name="FS_Retained_Earnings_LE02_High">#REF!</definedName>
    <definedName name="FS_Retained_Earnings_LE02_LNG" localSheetId="6">#REF!</definedName>
    <definedName name="FS_Retained_Earnings_LE02_LNG" localSheetId="7">#REF!</definedName>
    <definedName name="FS_Retained_Earnings_LE02_LNG">#REF!</definedName>
    <definedName name="FS_Retained_Earnings_LE02_Low" localSheetId="6">#REF!</definedName>
    <definedName name="FS_Retained_Earnings_LE02_Low" localSheetId="7">#REF!</definedName>
    <definedName name="FS_Retained_Earnings_LE02_Low">#REF!</definedName>
    <definedName name="FS_Retained_Earnings_LE02_Spare" localSheetId="6">#REF!</definedName>
    <definedName name="FS_Retained_Earnings_LE02_Spare" localSheetId="7">#REF!</definedName>
    <definedName name="FS_Retained_Earnings_LE02_Spare">#REF!</definedName>
    <definedName name="FS_Retained_Earnings_LNG" localSheetId="6">#REF!</definedName>
    <definedName name="FS_Retained_Earnings_LNG" localSheetId="7">#REF!</definedName>
    <definedName name="FS_Retained_Earnings_LNG">#REF!</definedName>
    <definedName name="FS_Retained_Earnings_Low" localSheetId="6">#REF!</definedName>
    <definedName name="FS_Retained_Earnings_Low" localSheetId="7">#REF!</definedName>
    <definedName name="FS_Retained_Earnings_Low">#REF!</definedName>
    <definedName name="FS_Retained_Earnings_Spare" localSheetId="6">#REF!</definedName>
    <definedName name="FS_Retained_Earnings_Spare" localSheetId="7">#REF!</definedName>
    <definedName name="FS_Retained_Earnings_Spare">#REF!</definedName>
    <definedName name="FS_Royalties_High" localSheetId="6">#REF!</definedName>
    <definedName name="FS_Royalties_High" localSheetId="7">#REF!</definedName>
    <definedName name="FS_Royalties_High">#REF!</definedName>
    <definedName name="FS_Royalties_LE02_High" localSheetId="6">#REF!</definedName>
    <definedName name="FS_Royalties_LE02_High" localSheetId="7">#REF!</definedName>
    <definedName name="FS_Royalties_LE02_High">#REF!</definedName>
    <definedName name="FS_Royalties_LE02_LNG" localSheetId="6">#REF!</definedName>
    <definedName name="FS_Royalties_LE02_LNG" localSheetId="7">#REF!</definedName>
    <definedName name="FS_Royalties_LE02_LNG">#REF!</definedName>
    <definedName name="FS_Royalties_LE02_Low" localSheetId="6">#REF!</definedName>
    <definedName name="FS_Royalties_LE02_Low" localSheetId="7">#REF!</definedName>
    <definedName name="FS_Royalties_LE02_Low">#REF!</definedName>
    <definedName name="FS_Royalties_LE02_Spare" localSheetId="6">#REF!</definedName>
    <definedName name="FS_Royalties_LE02_Spare" localSheetId="7">#REF!</definedName>
    <definedName name="FS_Royalties_LE02_Spare">#REF!</definedName>
    <definedName name="FS_Royalties_LNG" localSheetId="6">#REF!</definedName>
    <definedName name="FS_Royalties_LNG" localSheetId="7">#REF!</definedName>
    <definedName name="FS_Royalties_LNG">#REF!</definedName>
    <definedName name="FS_Royalties_Low" localSheetId="6">#REF!</definedName>
    <definedName name="FS_Royalties_Low" localSheetId="7">#REF!</definedName>
    <definedName name="FS_Royalties_Low">#REF!</definedName>
    <definedName name="FS_Royalties_Spare" localSheetId="6">#REF!</definedName>
    <definedName name="FS_Royalties_Spare" localSheetId="7">#REF!</definedName>
    <definedName name="FS_Royalties_Spare">#REF!</definedName>
    <definedName name="FS_Royalty_High" localSheetId="6">#REF!</definedName>
    <definedName name="FS_Royalty_High" localSheetId="7">#REF!</definedName>
    <definedName name="FS_Royalty_High">#REF!</definedName>
    <definedName name="FS_Royalty_LE02_High" localSheetId="6">#REF!</definedName>
    <definedName name="FS_Royalty_LE02_High" localSheetId="7">#REF!</definedName>
    <definedName name="FS_Royalty_LE02_High">#REF!</definedName>
    <definedName name="FS_Royalty_LE02_LNG" localSheetId="6">#REF!</definedName>
    <definedName name="FS_Royalty_LE02_LNG" localSheetId="7">#REF!</definedName>
    <definedName name="FS_Royalty_LE02_LNG">#REF!</definedName>
    <definedName name="FS_Royalty_LE02_Low" localSheetId="6">#REF!</definedName>
    <definedName name="FS_Royalty_LE02_Low" localSheetId="7">#REF!</definedName>
    <definedName name="FS_Royalty_LE02_Low">#REF!</definedName>
    <definedName name="FS_Royalty_LE02_Spare" localSheetId="6">#REF!</definedName>
    <definedName name="FS_Royalty_LE02_Spare" localSheetId="7">#REF!</definedName>
    <definedName name="FS_Royalty_LE02_Spare">#REF!</definedName>
    <definedName name="FS_Royalty_LNG" localSheetId="6">#REF!</definedName>
    <definedName name="FS_Royalty_LNG" localSheetId="7">#REF!</definedName>
    <definedName name="FS_Royalty_LNG">#REF!</definedName>
    <definedName name="FS_Royalty_Low" localSheetId="6">#REF!</definedName>
    <definedName name="FS_Royalty_Low" localSheetId="7">#REF!</definedName>
    <definedName name="FS_Royalty_Low">#REF!</definedName>
    <definedName name="FS_Royalty_Spare" localSheetId="6">#REF!</definedName>
    <definedName name="FS_Royalty_Spare" localSheetId="7">#REF!</definedName>
    <definedName name="FS_Royalty_Spare">#REF!</definedName>
    <definedName name="FS_Sell_Dist_Admin_Exp_High" localSheetId="6">#REF!</definedName>
    <definedName name="FS_Sell_Dist_Admin_Exp_High" localSheetId="7">#REF!</definedName>
    <definedName name="FS_Sell_Dist_Admin_Exp_High">#REF!</definedName>
    <definedName name="FS_Sell_Dist_Admin_Exp_LE02_High" localSheetId="6">#REF!</definedName>
    <definedName name="FS_Sell_Dist_Admin_Exp_LE02_High" localSheetId="7">#REF!</definedName>
    <definedName name="FS_Sell_Dist_Admin_Exp_LE02_High">#REF!</definedName>
    <definedName name="FS_Sell_Dist_Admin_Exp_LE02_LNG" localSheetId="6">#REF!</definedName>
    <definedName name="FS_Sell_Dist_Admin_Exp_LE02_LNG" localSheetId="7">#REF!</definedName>
    <definedName name="FS_Sell_Dist_Admin_Exp_LE02_LNG">#REF!</definedName>
    <definedName name="FS_Sell_Dist_Admin_Exp_LE02_Low" localSheetId="6">#REF!</definedName>
    <definedName name="FS_Sell_Dist_Admin_Exp_LE02_Low" localSheetId="7">#REF!</definedName>
    <definedName name="FS_Sell_Dist_Admin_Exp_LE02_Low">#REF!</definedName>
    <definedName name="FS_Sell_Dist_Admin_Exp_LE02_Spare" localSheetId="6">#REF!</definedName>
    <definedName name="FS_Sell_Dist_Admin_Exp_LE02_Spare" localSheetId="7">#REF!</definedName>
    <definedName name="FS_Sell_Dist_Admin_Exp_LE02_Spare">#REF!</definedName>
    <definedName name="FS_Sell_Dist_Admin_Exp_LNG" localSheetId="6">#REF!</definedName>
    <definedName name="FS_Sell_Dist_Admin_Exp_LNG" localSheetId="7">#REF!</definedName>
    <definedName name="FS_Sell_Dist_Admin_Exp_LNG">#REF!</definedName>
    <definedName name="FS_Sell_Dist_Admin_Exp_Low" localSheetId="6">#REF!</definedName>
    <definedName name="FS_Sell_Dist_Admin_Exp_Low" localSheetId="7">#REF!</definedName>
    <definedName name="FS_Sell_Dist_Admin_Exp_Low">#REF!</definedName>
    <definedName name="FS_Sell_Dist_Admin_Exp_Spare" localSheetId="6">#REF!</definedName>
    <definedName name="FS_Sell_Dist_Admin_Exp_Spare" localSheetId="7">#REF!</definedName>
    <definedName name="FS_Sell_Dist_Admin_Exp_Spare">#REF!</definedName>
    <definedName name="FS_Sell_Dist_Admin_High" localSheetId="6">#REF!</definedName>
    <definedName name="FS_Sell_Dist_Admin_High" localSheetId="7">#REF!</definedName>
    <definedName name="FS_Sell_Dist_Admin_High">#REF!</definedName>
    <definedName name="FS_Sell_Dist_Admin_LE02_High" localSheetId="6">#REF!</definedName>
    <definedName name="FS_Sell_Dist_Admin_LE02_High" localSheetId="7">#REF!</definedName>
    <definedName name="FS_Sell_Dist_Admin_LE02_High">#REF!</definedName>
    <definedName name="FS_Sell_Dist_Admin_LE02_LNG" localSheetId="6">#REF!</definedName>
    <definedName name="FS_Sell_Dist_Admin_LE02_LNG" localSheetId="7">#REF!</definedName>
    <definedName name="FS_Sell_Dist_Admin_LE02_LNG">#REF!</definedName>
    <definedName name="FS_Sell_Dist_Admin_LE02_Low" localSheetId="6">#REF!</definedName>
    <definedName name="FS_Sell_Dist_Admin_LE02_Low" localSheetId="7">#REF!</definedName>
    <definedName name="FS_Sell_Dist_Admin_LE02_Low">#REF!</definedName>
    <definedName name="FS_Sell_Dist_Admin_LE02_Spare" localSheetId="6">#REF!</definedName>
    <definedName name="FS_Sell_Dist_Admin_LE02_Spare" localSheetId="7">#REF!</definedName>
    <definedName name="FS_Sell_Dist_Admin_LE02_Spare">#REF!</definedName>
    <definedName name="FS_Sell_Dist_Admin_LNG" localSheetId="6">#REF!</definedName>
    <definedName name="FS_Sell_Dist_Admin_LNG" localSheetId="7">#REF!</definedName>
    <definedName name="FS_Sell_Dist_Admin_LNG">#REF!</definedName>
    <definedName name="FS_Sell_Dist_Admin_Low" localSheetId="6">#REF!</definedName>
    <definedName name="FS_Sell_Dist_Admin_Low" localSheetId="7">#REF!</definedName>
    <definedName name="FS_Sell_Dist_Admin_Low">#REF!</definedName>
    <definedName name="FS_Sell_Dist_Admin_Spare" localSheetId="6">#REF!</definedName>
    <definedName name="FS_Sell_Dist_Admin_Spare" localSheetId="7">#REF!</definedName>
    <definedName name="FS_Sell_Dist_Admin_Spare">#REF!</definedName>
    <definedName name="FS_Trans_Costs_High" localSheetId="6">#REF!</definedName>
    <definedName name="FS_Trans_Costs_High" localSheetId="7">#REF!</definedName>
    <definedName name="FS_Trans_Costs_High">#REF!</definedName>
    <definedName name="FS_Trans_Costs_LE02_High" localSheetId="6">#REF!</definedName>
    <definedName name="FS_Trans_Costs_LE02_High" localSheetId="7">#REF!</definedName>
    <definedName name="FS_Trans_Costs_LE02_High">#REF!</definedName>
    <definedName name="FS_Trans_Costs_LE02_LNG" localSheetId="6">#REF!</definedName>
    <definedName name="FS_Trans_Costs_LE02_LNG" localSheetId="7">#REF!</definedName>
    <definedName name="FS_Trans_Costs_LE02_LNG">#REF!</definedName>
    <definedName name="FS_Trans_Costs_LE02_Low" localSheetId="6">#REF!</definedName>
    <definedName name="FS_Trans_Costs_LE02_Low" localSheetId="7">#REF!</definedName>
    <definedName name="FS_Trans_Costs_LE02_Low">#REF!</definedName>
    <definedName name="FS_Trans_Costs_LE02_Spare" localSheetId="6">#REF!</definedName>
    <definedName name="FS_Trans_Costs_LE02_Spare" localSheetId="7">#REF!</definedName>
    <definedName name="FS_Trans_Costs_LE02_Spare">#REF!</definedName>
    <definedName name="FS_Trans_Costs_LNG" localSheetId="6">#REF!</definedName>
    <definedName name="FS_Trans_Costs_LNG" localSheetId="7">#REF!</definedName>
    <definedName name="FS_Trans_Costs_LNG">#REF!</definedName>
    <definedName name="FS_Trans_Costs_Low" localSheetId="6">#REF!</definedName>
    <definedName name="FS_Trans_Costs_Low" localSheetId="7">#REF!</definedName>
    <definedName name="FS_Trans_Costs_Low">#REF!</definedName>
    <definedName name="FS_Trans_Costs_Spare" localSheetId="6">#REF!</definedName>
    <definedName name="FS_Trans_Costs_Spare" localSheetId="7">#REF!</definedName>
    <definedName name="FS_Trans_Costs_Spare">#REF!</definedName>
    <definedName name="FS_Work_Cap_HIgh" localSheetId="6">#REF!</definedName>
    <definedName name="FS_Work_Cap_HIgh" localSheetId="7">#REF!</definedName>
    <definedName name="FS_Work_Cap_HIgh">#REF!</definedName>
    <definedName name="FS_Work_Cap_LE02_High" localSheetId="6">#REF!</definedName>
    <definedName name="FS_Work_Cap_LE02_High" localSheetId="7">#REF!</definedName>
    <definedName name="FS_Work_Cap_LE02_High">#REF!</definedName>
    <definedName name="FS_Work_Cap_LE02_LNG" localSheetId="6">#REF!</definedName>
    <definedName name="FS_Work_Cap_LE02_LNG" localSheetId="7">#REF!</definedName>
    <definedName name="FS_Work_Cap_LE02_LNG">#REF!</definedName>
    <definedName name="FS_Work_Cap_LE02_Low" localSheetId="6">#REF!</definedName>
    <definedName name="FS_Work_Cap_LE02_Low" localSheetId="7">#REF!</definedName>
    <definedName name="FS_Work_Cap_LE02_Low">#REF!</definedName>
    <definedName name="FS_Work_Cap_LE02_Spare" localSheetId="6">#REF!</definedName>
    <definedName name="FS_Work_Cap_LE02_Spare" localSheetId="7">#REF!</definedName>
    <definedName name="FS_Work_Cap_LE02_Spare">#REF!</definedName>
    <definedName name="FS_Work_Cap_LNG" localSheetId="6">#REF!</definedName>
    <definedName name="FS_Work_Cap_LNG" localSheetId="7">#REF!</definedName>
    <definedName name="FS_Work_Cap_LNG">#REF!</definedName>
    <definedName name="FS_Work_Cap_Low" localSheetId="6">#REF!</definedName>
    <definedName name="FS_Work_Cap_Low" localSheetId="7">#REF!</definedName>
    <definedName name="FS_Work_Cap_Low">#REF!</definedName>
    <definedName name="FS_Work_Cap_Spare" localSheetId="6">#REF!</definedName>
    <definedName name="FS_Work_Cap_Spare" localSheetId="7">#REF!</definedName>
    <definedName name="FS_Work_Cap_Spare">#REF!</definedName>
    <definedName name="FS_Working_Cap_High" localSheetId="6">#REF!</definedName>
    <definedName name="FS_Working_Cap_High" localSheetId="7">#REF!</definedName>
    <definedName name="FS_Working_Cap_High">#REF!</definedName>
    <definedName name="FS_Working_Cap_LE02_High" localSheetId="6">#REF!</definedName>
    <definedName name="FS_Working_Cap_LE02_High" localSheetId="7">#REF!</definedName>
    <definedName name="FS_Working_Cap_LE02_High">#REF!</definedName>
    <definedName name="FS_Working_Cap_LE02_LNG" localSheetId="6">#REF!</definedName>
    <definedName name="FS_Working_Cap_LE02_LNG" localSheetId="7">#REF!</definedName>
    <definedName name="FS_Working_Cap_LE02_LNG">#REF!</definedName>
    <definedName name="FS_Working_Cap_LE02_Low" localSheetId="6">#REF!</definedName>
    <definedName name="FS_Working_Cap_LE02_Low" localSheetId="7">#REF!</definedName>
    <definedName name="FS_Working_Cap_LE02_Low">#REF!</definedName>
    <definedName name="FS_Working_Cap_LE02_Spare" localSheetId="6">#REF!</definedName>
    <definedName name="FS_Working_Cap_LE02_Spare" localSheetId="7">#REF!</definedName>
    <definedName name="FS_Working_Cap_LE02_Spare">#REF!</definedName>
    <definedName name="FS_Working_Cap_LNG" localSheetId="6">#REF!</definedName>
    <definedName name="FS_Working_Cap_LNG" localSheetId="7">#REF!</definedName>
    <definedName name="FS_Working_Cap_LNG">#REF!</definedName>
    <definedName name="FS_Working_Cap_Low" localSheetId="6">#REF!</definedName>
    <definedName name="FS_Working_Cap_Low" localSheetId="7">#REF!</definedName>
    <definedName name="FS_Working_Cap_Low">#REF!</definedName>
    <definedName name="FS_Working_Cap_Spare" localSheetId="6">#REF!</definedName>
    <definedName name="FS_Working_Cap_Spare" localSheetId="7">#REF!</definedName>
    <definedName name="FS_Working_Cap_Spare">#REF!</definedName>
    <definedName name="fsd" localSheetId="6" hidden="1">#REF!</definedName>
    <definedName name="fsd" localSheetId="7" hidden="1">#REF!</definedName>
    <definedName name="fsd" hidden="1">#REF!</definedName>
    <definedName name="fsdfk" localSheetId="6">#REF!</definedName>
    <definedName name="fsdfk" localSheetId="7">#REF!</definedName>
    <definedName name="fsdfk">#REF!</definedName>
    <definedName name="FSG_A" localSheetId="6">#REF!</definedName>
    <definedName name="FSG_A" localSheetId="7">#REF!</definedName>
    <definedName name="FSG_A">#REF!</definedName>
    <definedName name="ftax" localSheetId="6">#REF!</definedName>
    <definedName name="ftax" localSheetId="7">#REF!</definedName>
    <definedName name="ftax">#REF!</definedName>
    <definedName name="FTEInstalUnitCost" localSheetId="6">#REF!</definedName>
    <definedName name="FTEInstalUnitCost" localSheetId="7">#REF!</definedName>
    <definedName name="FTEInstalUnitCost">#REF!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URNOVER" localSheetId="6">#REF!</definedName>
    <definedName name="FTURNOVER" localSheetId="7">#REF!</definedName>
    <definedName name="FTURNOVER">#REF!</definedName>
    <definedName name="FuelMix" localSheetId="6">#REF!</definedName>
    <definedName name="FuelMix" localSheetId="7">#REF!</definedName>
    <definedName name="FuelMix">#REF!</definedName>
    <definedName name="full" localSheetId="6">#REF!</definedName>
    <definedName name="full" localSheetId="7">#REF!</definedName>
    <definedName name="full">#REF!</definedName>
    <definedName name="FUNC" localSheetId="6">#REF!</definedName>
    <definedName name="FUNC" localSheetId="7">#REF!</definedName>
    <definedName name="FUNC">#REF!</definedName>
    <definedName name="Funds" localSheetId="6">#REF!</definedName>
    <definedName name="Funds" localSheetId="7">#REF!</definedName>
    <definedName name="Funds">#REF!</definedName>
    <definedName name="FURNAS" localSheetId="6">#REF!</definedName>
    <definedName name="FURNAS" localSheetId="7">#REF!</definedName>
    <definedName name="FURNAS">#REF!</definedName>
    <definedName name="furnas_itaipú" localSheetId="6">#REF!</definedName>
    <definedName name="furnas_itaipú" localSheetId="7">#REF!</definedName>
    <definedName name="furnas_itaipú">#REF!</definedName>
    <definedName name="FVbyEBIT" localSheetId="6">#REF!</definedName>
    <definedName name="FVbyEBIT" localSheetId="7">#REF!</definedName>
    <definedName name="FVbyEBIT">#REF!</definedName>
    <definedName name="FVbyEBITDA" localSheetId="6">#REF!</definedName>
    <definedName name="FVbyEBITDA" localSheetId="7">#REF!</definedName>
    <definedName name="FVbyEBITDA">#REF!</definedName>
    <definedName name="FVbyRev" localSheetId="6">#REF!</definedName>
    <definedName name="FVbyRev" localSheetId="7">#REF!</definedName>
    <definedName name="FVbyRev">#REF!</definedName>
    <definedName name="FwdPayout" localSheetId="6">#REF!</definedName>
    <definedName name="FwdPayout" localSheetId="7">#REF!</definedName>
    <definedName name="FwdPayout">#REF!</definedName>
    <definedName name="FWORKING" localSheetId="6">#REF!</definedName>
    <definedName name="FWORKING" localSheetId="7">#REF!</definedName>
    <definedName name="FWORKING">#REF!</definedName>
    <definedName name="FX_A" localSheetId="6">#REF!</definedName>
    <definedName name="FX_A" localSheetId="7">#REF!</definedName>
    <definedName name="FX_A">#REF!</definedName>
    <definedName name="FX_Closing" localSheetId="6">#REF!</definedName>
    <definedName name="FX_Closing" localSheetId="7">#REF!</definedName>
    <definedName name="FX_Closing">#REF!</definedName>
    <definedName name="FX_T" localSheetId="6">#REF!</definedName>
    <definedName name="FX_T" localSheetId="7">#REF!</definedName>
    <definedName name="FX_T">#REF!</definedName>
    <definedName name="fxavg" localSheetId="6">#REF!</definedName>
    <definedName name="fxavg" localSheetId="7">#REF!</definedName>
    <definedName name="fxavg">#REF!</definedName>
    <definedName name="fxeop" localSheetId="6">#REF!</definedName>
    <definedName name="fxeop" localSheetId="7">#REF!</definedName>
    <definedName name="fxeop">#REF!</definedName>
    <definedName name="fy" localSheetId="6">#REF!</definedName>
    <definedName name="fy" localSheetId="7">#REF!</definedName>
    <definedName name="fy">#REF!</definedName>
    <definedName name="fy_1997" localSheetId="6">#REF!</definedName>
    <definedName name="fy_1997" localSheetId="7">#REF!</definedName>
    <definedName name="fy_1997">#REF!</definedName>
    <definedName name="fy_1998" localSheetId="6">#REF!</definedName>
    <definedName name="fy_1998" localSheetId="7">#REF!</definedName>
    <definedName name="fy_1998">#REF!</definedName>
    <definedName name="fy_1999" localSheetId="6">#REF!</definedName>
    <definedName name="fy_1999" localSheetId="7">#REF!</definedName>
    <definedName name="fy_1999">#REF!</definedName>
    <definedName name="fy_2000" localSheetId="6">#REF!</definedName>
    <definedName name="fy_2000" localSheetId="7">#REF!</definedName>
    <definedName name="fy_2000">#REF!</definedName>
    <definedName name="fy_2001" localSheetId="6">#REF!</definedName>
    <definedName name="fy_2001" localSheetId="7">#REF!</definedName>
    <definedName name="fy_2001">#REF!</definedName>
    <definedName name="FY_2002" localSheetId="6">#REF!</definedName>
    <definedName name="FY_2002" localSheetId="7">#REF!</definedName>
    <definedName name="FY_2002">#REF!</definedName>
    <definedName name="FY_90_BS" localSheetId="6">#REF!</definedName>
    <definedName name="FY_90_BS" localSheetId="7">#REF!</definedName>
    <definedName name="FY_90_BS">#REF!</definedName>
    <definedName name="FYEnd" localSheetId="6">#REF!</definedName>
    <definedName name="FYEnd" localSheetId="7">#REF!</definedName>
    <definedName name="FYEnd">#REF!</definedName>
    <definedName name="fyuk">#N/A</definedName>
    <definedName name="G" localSheetId="6" hidden="1">#REF!</definedName>
    <definedName name="G" localSheetId="7" hidden="1">#REF!</definedName>
    <definedName name="G" hidden="1">#REF!</definedName>
    <definedName name="g_amortization" localSheetId="6">#REF!</definedName>
    <definedName name="g_amortization" localSheetId="7">#REF!</definedName>
    <definedName name="g_amortization">#REF!</definedName>
    <definedName name="G_Entr_Pagas">[69]GrafNovasCombinaçoes!$AF$23:$AO$84</definedName>
    <definedName name="G_Entr_Pagas_e_Estud">[69]GrafNovasCombinaçoes!$AQ$23:$AZ$84</definedName>
    <definedName name="G_Pagas_e_Pagas_cEstud">[69]GrafNovasCombinaçoes!$AF$23:$AZ$84</definedName>
    <definedName name="G_Receita_Pagas">[69]GrafNovasCombinaçoes!$AF$87:$AP$148</definedName>
    <definedName name="G_Receita_Pagas_e_Estud">[69]GrafNovasCombinaçoes!$AQ$87:$AZ$148</definedName>
    <definedName name="G_Receita_Pagas_e_Receita_Pagas_e_Estud">[69]GrafNovasCombinaçoes!$AF$87:$AZ$148</definedName>
    <definedName name="G2_growth" localSheetId="6">#REF!</definedName>
    <definedName name="G2_growth" localSheetId="7">#REF!</definedName>
    <definedName name="G2_growth">#REF!</definedName>
    <definedName name="G3_growth" localSheetId="6">#REF!</definedName>
    <definedName name="G3_growth" localSheetId="7">#REF!</definedName>
    <definedName name="G3_growth">#REF!</definedName>
    <definedName name="G4_growth" localSheetId="6">#REF!</definedName>
    <definedName name="G4_growth" localSheetId="7">#REF!</definedName>
    <definedName name="G4_growth">#REF!</definedName>
    <definedName name="GAAP" localSheetId="6">#REF!</definedName>
    <definedName name="GAAP" localSheetId="7">#REF!</definedName>
    <definedName name="GAAP">#REF!</definedName>
    <definedName name="gagag" localSheetId="6">[15]Driver!#REF!</definedName>
    <definedName name="gagag" localSheetId="7">[15]Driver!#REF!</definedName>
    <definedName name="gagag">[15]Driver!#REF!</definedName>
    <definedName name="GasCust" localSheetId="6">#REF!</definedName>
    <definedName name="GasCust" localSheetId="7">#REF!</definedName>
    <definedName name="GasCust">#REF!</definedName>
    <definedName name="GasRev" localSheetId="6">#REF!</definedName>
    <definedName name="GasRev" localSheetId="7">#REF!</definedName>
    <definedName name="GasRev">#REF!</definedName>
    <definedName name="GBALANCE" localSheetId="6">#REF!</definedName>
    <definedName name="GBALANCE" localSheetId="7">#REF!</definedName>
    <definedName name="GBALANCE">#REF!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AP_INVEST" localSheetId="6">#REF!</definedName>
    <definedName name="GCAP_INVEST" localSheetId="7">#REF!</definedName>
    <definedName name="GCAP_INVEST">#REF!</definedName>
    <definedName name="gdgdg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sfgsdfg" hidden="1">{"RESULTADOS REAIS",#N/A,FALSE,"Dem.Res.R$";"RESULTADOS DOLARES",#N/A,FALSE,"Dem.Res.US$";"PERCENTUAIS REAIS",#N/A,FALSE,"Percentuais R$";"PERCENTUAIS DOLARES",#N/A,FALSE,"Percentuais US$"}</definedName>
    <definedName name="gdwillperiod" localSheetId="6">#REF!</definedName>
    <definedName name="gdwillperiod" localSheetId="7">#REF!</definedName>
    <definedName name="gdwillperiod">#REF!</definedName>
    <definedName name="Generation" localSheetId="6">#REF!</definedName>
    <definedName name="Generation" localSheetId="7">#REF!</definedName>
    <definedName name="Generation">#REF!</definedName>
    <definedName name="GERAL">[70]Cadastros!$G$7:$O$83</definedName>
    <definedName name="Gerasul" localSheetId="6">#REF!</definedName>
    <definedName name="Gerasul" localSheetId="7">#REF!</definedName>
    <definedName name="Gerasul">#REF!</definedName>
    <definedName name="GERÊNCIA">OFFSET('[71]APOIO LISTA SUSPENSA'!$B$131,1,MATCH([71]PAN21!$C$3,'[71]APOIO LISTA SUSPENSA'!$B$131:$AG$131,0)-1,15)</definedName>
    <definedName name="GFINANCE" localSheetId="6">#REF!</definedName>
    <definedName name="GFINANCE" localSheetId="7">#REF!</definedName>
    <definedName name="GFINANCE">#REF!</definedName>
    <definedName name="GFORECAST" localSheetId="6">#REF!</definedName>
    <definedName name="GFORECAST" localSheetId="7">#REF!</definedName>
    <definedName name="GFORECAST">#REF!</definedName>
    <definedName name="GFREE_CASH" localSheetId="6">#REF!</definedName>
    <definedName name="GFREE_CASH" localSheetId="7">#REF!</definedName>
    <definedName name="GFREE_CASH">#REF!</definedName>
    <definedName name="gg" localSheetId="11" hidden="1">{"'REL CUSTODIF'!$B$1:$H$72"}</definedName>
    <definedName name="gg" localSheetId="6" hidden="1">{"'REL CUSTODIF'!$B$1:$H$72"}</definedName>
    <definedName name="gg" localSheetId="7" hidden="1">{"'REL CUSTODIF'!$B$1:$H$72"}</definedName>
    <definedName name="gg" localSheetId="2" hidden="1">{"'REL CUSTODIF'!$B$1:$H$72"}</definedName>
    <definedName name="gg" localSheetId="15" hidden="1">{"'REL CUSTODIF'!$B$1:$H$72"}</definedName>
    <definedName name="gg" localSheetId="13" hidden="1">{"'REL CUSTODIF'!$B$1:$H$72"}</definedName>
    <definedName name="gg" localSheetId="3" hidden="1">{"'REL CUSTODIF'!$B$1:$H$72"}</definedName>
    <definedName name="gg" localSheetId="5" hidden="1">{"'REL CUSTODIF'!$B$1:$H$72"}</definedName>
    <definedName name="gg" hidden="1">{"'REL CUSTODIF'!$B$1:$H$72"}</definedName>
    <definedName name="ggg" localSheetId="6">#REF!</definedName>
    <definedName name="ggg" localSheetId="7">#REF!</definedName>
    <definedName name="ggg">#REF!</definedName>
    <definedName name="gggg" hidden="1">{"'Edit'!$A$1:$V$2277"}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j" localSheetId="6" hidden="1">'[11]Evol DutyFree (Data)'!#REF!</definedName>
    <definedName name="ghj" localSheetId="7" hidden="1">'[11]Evol DutyFree (Data)'!#REF!</definedName>
    <definedName name="ghj" hidden="1">'[11]Evol DutyFree (Data)'!#REF!</definedName>
    <definedName name="GINCOME" localSheetId="6">#REF!</definedName>
    <definedName name="GINCOME" localSheetId="7">#REF!</definedName>
    <definedName name="GINCOME">#REF!</definedName>
    <definedName name="GINPUT" localSheetId="6">#REF!</definedName>
    <definedName name="GINPUT" localSheetId="7">#REF!</definedName>
    <definedName name="GINPUT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kghjk" localSheetId="6">[15]MasterData!#REF!</definedName>
    <definedName name="gjhkghjk" localSheetId="7">[15]MasterData!#REF!</definedName>
    <definedName name="gjhkghjk">[15]MasterData!#REF!</definedName>
    <definedName name="gjhkghjkhgkjjhgk" localSheetId="6">#REF!</definedName>
    <definedName name="gjhkghjkhgkjjhgk" localSheetId="7">#REF!</definedName>
    <definedName name="gjhkghjkhgkjjhgk">#REF!</definedName>
    <definedName name="GK_RESULTS" localSheetId="6">#REF!</definedName>
    <definedName name="GK_RESULTS" localSheetId="7">#REF!</definedName>
    <definedName name="GK_RESULTS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m" localSheetId="6">#REF!</definedName>
    <definedName name="gm" localSheetId="7">#REF!</definedName>
    <definedName name="gm">#REF!</definedName>
    <definedName name="GNOPLAT" localSheetId="6">#REF!</definedName>
    <definedName name="GNOPLAT" localSheetId="7">#REF!</definedName>
    <definedName name="GNOPLAT">#REF!</definedName>
    <definedName name="Go" localSheetId="6">#REF!</definedName>
    <definedName name="Go" localSheetId="7">#REF!</definedName>
    <definedName name="Go">#REF!</definedName>
    <definedName name="gold" localSheetId="6">#REF!</definedName>
    <definedName name="gold" localSheetId="7">#REF!</definedName>
    <definedName name="gold">#REF!</definedName>
    <definedName name="Goodwill" localSheetId="6">#REF!</definedName>
    <definedName name="Goodwill" localSheetId="7">#REF!</definedName>
    <definedName name="Goodwill">#REF!</definedName>
    <definedName name="GOPERATING" localSheetId="6">#REF!</definedName>
    <definedName name="GOPERATING" localSheetId="7">#REF!</definedName>
    <definedName name="GOPERATING">#REF!</definedName>
    <definedName name="GP" localSheetId="6">#REF!</definedName>
    <definedName name="GP" localSheetId="7">#REF!</definedName>
    <definedName name="GP">#REF!</definedName>
    <definedName name="Gpercent" localSheetId="6">#REF!</definedName>
    <definedName name="Gpercent" localSheetId="7">#REF!</definedName>
    <definedName name="Gpercent">#REF!</definedName>
    <definedName name="GPM" localSheetId="6">#REF!</definedName>
    <definedName name="GPM" localSheetId="7">#REF!</definedName>
    <definedName name="GPM">#REF!</definedName>
    <definedName name="gr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áficos_c_ônibus" localSheetId="6">#REF!</definedName>
    <definedName name="Gráficos_c_ônibus" localSheetId="7">#REF!</definedName>
    <definedName name="Gráficos_c_ônibus">#REF!</definedName>
    <definedName name="graphdata" localSheetId="6">#REF!</definedName>
    <definedName name="graphdata" localSheetId="7">#REF!</definedName>
    <definedName name="graphdata">#REF!</definedName>
    <definedName name="_xlnm.Recorder" localSheetId="6">#REF!</definedName>
    <definedName name="_xlnm.Recorder" localSheetId="7">#REF!</definedName>
    <definedName name="_xlnm.Recorder">#REF!</definedName>
    <definedName name="Greenshoe" localSheetId="6">#REF!</definedName>
    <definedName name="Greenshoe" localSheetId="7">#REF!</definedName>
    <definedName name="Greenshoe">#REF!</definedName>
    <definedName name="GrossPr" localSheetId="6">#REF!</definedName>
    <definedName name="GrossPr" localSheetId="7">#REF!</definedName>
    <definedName name="GrossPr">#REF!</definedName>
    <definedName name="GrossPr2" localSheetId="6">#REF!</definedName>
    <definedName name="GrossPr2" localSheetId="7">#REF!</definedName>
    <definedName name="GrossPr2">#REF!</definedName>
    <definedName name="GrossPrN" localSheetId="6">#REF!</definedName>
    <definedName name="GrossPrN" localSheetId="7">#REF!</definedName>
    <definedName name="GrossPrN">#REF!</definedName>
    <definedName name="GrossSales" localSheetId="6">#REF!</definedName>
    <definedName name="GrossSales" localSheetId="7">#REF!</definedName>
    <definedName name="GrossSales">#REF!</definedName>
    <definedName name="GrossSpread" localSheetId="6">#REF!</definedName>
    <definedName name="GrossSpread" localSheetId="7">#REF!</definedName>
    <definedName name="GrossSpread">#REF!</definedName>
    <definedName name="grow" localSheetId="6">#REF!</definedName>
    <definedName name="grow" localSheetId="7">#REF!</definedName>
    <definedName name="grow">#REF!</definedName>
    <definedName name="growth.rate" localSheetId="6">#REF!</definedName>
    <definedName name="growth.rate" localSheetId="7">#REF!</definedName>
    <definedName name="growth.rate">#REF!</definedName>
    <definedName name="GrowthRate" localSheetId="6">#REF!</definedName>
    <definedName name="GrowthRate" localSheetId="7">#REF!</definedName>
    <definedName name="GrowthRate">#REF!</definedName>
    <definedName name="GrpAcct1" hidden="1">"5611"</definedName>
    <definedName name="GrpAcct2" hidden="1">"5612"</definedName>
    <definedName name="GrpLevel" hidden="1">2</definedName>
    <definedName name="Grupo44_Click" localSheetId="6">[10]!Grupo44_Click</definedName>
    <definedName name="Grupo44_Click" localSheetId="7">[10]!Grupo44_Click</definedName>
    <definedName name="Grupo44_Click">[10]!Grupo44_Click</definedName>
    <definedName name="gsdfgsdfg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gsdfgsdgf" hidden="1">{"balanço dolares",#N/A,FALSE,"SIGADR$";"AUT BAL REAIS",#N/A,FALSE,"SIGADR$";"QUOCIENTES REAIS",#N/A,FALSE,"QUOCIENTES";"JUNH QUOCI DOLARES",#N/A,FALSE,"QUOCIENTES"}</definedName>
    <definedName name="gsdfgsdgfsdgfsdfg" hidden="1">{"balanço dolares",#N/A,FALSE,"SIGADR$";"AUT BAL REAIS",#N/A,FALSE,"SIGADR$";"QUOCIENTES REAIS",#N/A,FALSE,"QUOCIENTES";"JUNH QUOCI DOLARES",#N/A,FALSE,"QUOCIENTES"}</definedName>
    <definedName name="GSUP_CALC" localSheetId="6">#REF!</definedName>
    <definedName name="GSUP_CALC" localSheetId="7">#REF!</definedName>
    <definedName name="GSUP_CALC">#REF!</definedName>
    <definedName name="gui">{"Price","ICTG","TS131","D","0","0","H"}</definedName>
    <definedName name="guif0" localSheetId="6">#REF!</definedName>
    <definedName name="guif0" localSheetId="7">#REF!</definedName>
    <definedName name="guif0">#REF!</definedName>
    <definedName name="GVALUE" localSheetId="6">#REF!</definedName>
    <definedName name="GVALUE" localSheetId="7">#REF!</definedName>
    <definedName name="GVALUE">#REF!</definedName>
    <definedName name="gwa" localSheetId="6">#REF!</definedName>
    <definedName name="gwa" localSheetId="7">#REF!</definedName>
    <definedName name="gwa">#REF!</definedName>
    <definedName name="H" hidden="1">{#N/A,#N/A,FALSE,"Relatórios";"Vendas e Custos",#N/A,FALSE,"Vendas e Custos";"Premissas",#N/A,FALSE,"Premissas";"Projeções",#N/A,FALSE,"Projeções";"Dolar",#N/A,FALSE,"Dolar";"Original",#N/A,FALSE,"Original e UFIR"}</definedName>
    <definedName name="H_INCOME" localSheetId="6">#REF!</definedName>
    <definedName name="H_INCOME" localSheetId="7">#REF!</definedName>
    <definedName name="H_INCOME">#REF!</definedName>
    <definedName name="HBALANCE" localSheetId="6">#REF!</definedName>
    <definedName name="HBALANCE" localSheetId="7">#REF!</definedName>
    <definedName name="HBALANCE">#REF!</definedName>
    <definedName name="HBaldrame" localSheetId="12">#REF!</definedName>
    <definedName name="HBaldrame">[31]Memorial!$B$7</definedName>
    <definedName name="HCAP_INVEST" localSheetId="6">#REF!</definedName>
    <definedName name="HCAP_INVEST" localSheetId="7">#REF!</definedName>
    <definedName name="HCAP_INVEST">#REF!</definedName>
    <definedName name="Header_2001" localSheetId="6">#REF!</definedName>
    <definedName name="Header_2001" localSheetId="7">#REF!</definedName>
    <definedName name="Header_2001">#REF!</definedName>
    <definedName name="Header_2002LE" localSheetId="6">#REF!</definedName>
    <definedName name="Header_2002LE" localSheetId="7">#REF!</definedName>
    <definedName name="Header_2002LE">#REF!</definedName>
    <definedName name="Header_Qtrs03" localSheetId="6">#REF!</definedName>
    <definedName name="Header_Qtrs03" localSheetId="7">#REF!</definedName>
    <definedName name="Header_Qtrs03">#REF!</definedName>
    <definedName name="Header_ValueWholeYears" localSheetId="6">#REF!</definedName>
    <definedName name="Header_ValueWholeYears" localSheetId="7">#REF!</definedName>
    <definedName name="Header_ValueWholeYears">#REF!</definedName>
    <definedName name="Header_WholeYears" localSheetId="6">#REF!</definedName>
    <definedName name="Header_WholeYears" localSheetId="7">#REF!</definedName>
    <definedName name="Header_WholeYears">#REF!</definedName>
    <definedName name="HeaderSpot" localSheetId="6">#REF!</definedName>
    <definedName name="HeaderSpot" localSheetId="7">#REF!</definedName>
    <definedName name="HeaderSpot">#REF!</definedName>
    <definedName name="HFINANCE" localSheetId="6">#REF!</definedName>
    <definedName name="HFINANCE" localSheetId="7">#REF!</definedName>
    <definedName name="HFINANCE">#REF!</definedName>
    <definedName name="HFREE_CASH" localSheetId="6">#REF!</definedName>
    <definedName name="HFREE_CASH" localSheetId="7">#REF!</definedName>
    <definedName name="HFREE_CASH">#REF!</definedName>
    <definedName name="hgfshdgjmnd" localSheetId="6">#REF!</definedName>
    <definedName name="hgfshdgjmnd" localSheetId="7">#REF!</definedName>
    <definedName name="hgfshdgjmnd">#REF!</definedName>
    <definedName name="hgjgjghj" localSheetId="6">#REF!</definedName>
    <definedName name="hgjgjghj" localSheetId="7">#REF!</definedName>
    <definedName name="hgjgjghj">#REF!</definedName>
    <definedName name="hh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HHGF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hhh" localSheetId="6">[15]Driver!#REF!</definedName>
    <definedName name="hhh" localSheetId="7">[15]Driver!#REF!</definedName>
    <definedName name="hhh">[15]Driver!#REF!</definedName>
    <definedName name="High" localSheetId="6">#REF!</definedName>
    <definedName name="High" localSheetId="7">#REF!</definedName>
    <definedName name="High">#REF!</definedName>
    <definedName name="High52" localSheetId="6">#REF!</definedName>
    <definedName name="High52" localSheetId="7">#REF!</definedName>
    <definedName name="High52">#REF!</definedName>
    <definedName name="HighPrice" localSheetId="6">#REF!</definedName>
    <definedName name="HighPrice" localSheetId="7">#REF!</definedName>
    <definedName name="HighPrice">#REF!</definedName>
    <definedName name="hirate" localSheetId="6">#REF!</definedName>
    <definedName name="hirate" localSheetId="7">#REF!</definedName>
    <definedName name="hirate">#REF!</definedName>
    <definedName name="HIST_ALL" localSheetId="6">#REF!</definedName>
    <definedName name="HIST_ALL" localSheetId="7">#REF!</definedName>
    <definedName name="HIST_ALL">#REF!</definedName>
    <definedName name="hist_trafego_ano_ant" localSheetId="6">[18]Tir!#REF!</definedName>
    <definedName name="hist_trafego_ano_ant" localSheetId="7">[18]Tir!#REF!</definedName>
    <definedName name="hist_trafego_ano_ant">[18]Tir!#REF!</definedName>
    <definedName name="hist_trafego_ano_atual" localSheetId="6">[18]Tir!#REF!</definedName>
    <definedName name="hist_trafego_ano_atual" localSheetId="7">[18]Tir!#REF!</definedName>
    <definedName name="hist_trafego_ano_atual">[18]Tir!#REF!</definedName>
    <definedName name="HistoCell" localSheetId="6">#REF!</definedName>
    <definedName name="HistoCell" localSheetId="7">#REF!</definedName>
    <definedName name="HistoCell">#REF!</definedName>
    <definedName name="HistoComplement" localSheetId="6">#REF!</definedName>
    <definedName name="HistoComplement" localSheetId="7">#REF!</definedName>
    <definedName name="HistoComplement">#REF!</definedName>
    <definedName name="Historical_figures_Input">[15]Driver!$C$24</definedName>
    <definedName name="HistoType" localSheetId="6">#REF!</definedName>
    <definedName name="HistoType" localSheetId="7">#REF!</definedName>
    <definedName name="HistoType">#REF!</definedName>
    <definedName name="hjhjhj" hidden="1">{"'Edit'!$A$1:$V$2277"}</definedName>
    <definedName name="HK_RESULT" localSheetId="6">#REF!</definedName>
    <definedName name="HK_RESULT" localSheetId="7">#REF!</definedName>
    <definedName name="HK_RESULT">#REF!</definedName>
    <definedName name="HMuro" localSheetId="12">#REF!</definedName>
    <definedName name="HMuro">[31]Memorial!$B$18</definedName>
    <definedName name="HMurp" localSheetId="12">#REF!</definedName>
    <definedName name="HMurp" localSheetId="6">#REF!</definedName>
    <definedName name="HMurp" localSheetId="7">#REF!</definedName>
    <definedName name="HMurp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NOPLAT" localSheetId="6">#REF!</definedName>
    <definedName name="HNOPLAT" localSheetId="7">#REF!</definedName>
    <definedName name="HNOPLAT">#REF!</definedName>
    <definedName name="Hola" hidden="1">{#N/A,#N/A,FALSE,"GERAL";#N/A,#N/A,FALSE,"LOCAÇÃO";#N/A,#N/A,FALSE,"FRETAMENTO";#N/A,#N/A,FALSE,"CARRETAS"}</definedName>
    <definedName name="holdtax" localSheetId="6">#REF!</definedName>
    <definedName name="holdtax" localSheetId="7">#REF!</definedName>
    <definedName name="holdtax">#REF!</definedName>
    <definedName name="home" localSheetId="6">#REF!</definedName>
    <definedName name="home" localSheetId="7">#REF!</definedName>
    <definedName name="home">#REF!</definedName>
    <definedName name="HOPERATING" localSheetId="6">#REF!</definedName>
    <definedName name="HOPERATING" localSheetId="7">#REF!</definedName>
    <definedName name="HOPERATING">#REF!</definedName>
    <definedName name="Hore_Aufwand_intern" localSheetId="6">#REF!</definedName>
    <definedName name="Hore_Aufwand_intern" localSheetId="7">#REF!</definedName>
    <definedName name="Hore_Aufwand_intern">#REF!</definedName>
    <definedName name="Hore_Ertrag_intern" localSheetId="6">#REF!</definedName>
    <definedName name="Hore_Ertrag_intern" localSheetId="7">#REF!</definedName>
    <definedName name="Hore_Ertrag_intern">#REF!</definedName>
    <definedName name="Hore_KalkKosten" localSheetId="6">#REF!</definedName>
    <definedName name="Hore_KalkKosten" localSheetId="7">#REF!</definedName>
    <definedName name="Hore_KalkKosten">#REF!</definedName>
    <definedName name="Hort" hidden="1">{"origens e aplicações",#N/A,FALSE,"DoarR$";"ORIGENS APLICAÇÕES",#N/A,FALSE,"DoarU$"}</definedName>
    <definedName name="HPilar" localSheetId="12">#REF!</definedName>
    <definedName name="HPilar">[31]Memorial!$B$11</definedName>
    <definedName name="HPs" localSheetId="6">#REF!</definedName>
    <definedName name="HPs" localSheetId="7">#REF!</definedName>
    <definedName name="HPs">#REF!</definedName>
    <definedName name="hssh" localSheetId="6">#REF!</definedName>
    <definedName name="hssh" localSheetId="7">#REF!</definedName>
    <definedName name="hssh">#REF!</definedName>
    <definedName name="HSUP_CALC" localSheetId="6">#REF!</definedName>
    <definedName name="HSUP_CALC" localSheetId="7">#REF!</definedName>
    <definedName name="HSUP_CALC">#REF!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hidden="1">{"'PXR_6500'!$A$1:$I$124"}</definedName>
    <definedName name="HTML_CodePage" hidden="1">1252</definedName>
    <definedName name="HTML_Control" localSheetId="11" hidden="1">{"'RR'!$A$2:$E$81"}</definedName>
    <definedName name="HTML_Control" localSheetId="6" hidden="1">{"'RR'!$A$2:$E$81"}</definedName>
    <definedName name="HTML_Control" localSheetId="7" hidden="1">{"'RR'!$A$2:$E$81"}</definedName>
    <definedName name="HTML_Control" localSheetId="2" hidden="1">{"'RR'!$A$2:$E$81"}</definedName>
    <definedName name="HTML_Control" localSheetId="15" hidden="1">{"'RR'!$A$2:$E$81"}</definedName>
    <definedName name="HTML_Control" localSheetId="13" hidden="1">{"'RR'!$A$2:$E$81"}</definedName>
    <definedName name="HTML_Control" localSheetId="3" hidden="1">{"'RR'!$A$2:$E$81"}</definedName>
    <definedName name="HTML_Control" localSheetId="5" hidden="1">{"'RR'!$A$2:$E$81"}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FileMac" hidden="1">"Macintosh HD:HomePageStuff:New_Home_Page:datafile:histret.html"</definedName>
    <definedName name="HTML_Title" hidden="1">"Regional 4 SET99"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ntrol" hidden="1">{"'Edit'!$A$1:$V$2277"}</definedName>
    <definedName name="HTMLCount" hidden="1">2</definedName>
    <definedName name="hus" localSheetId="6">#REF!</definedName>
    <definedName name="hus" localSheetId="7">#REF!</definedName>
    <definedName name="hus">#REF!</definedName>
    <definedName name="HViga" localSheetId="12">#REF!</definedName>
    <definedName name="HViga" localSheetId="6">#REF!</definedName>
    <definedName name="HViga" localSheetId="7">#REF!</definedName>
    <definedName name="HViga">#REF!</definedName>
    <definedName name="I" localSheetId="6">[72]RecComApres!#REF!</definedName>
    <definedName name="I" localSheetId="7">[72]RecComApres!#REF!</definedName>
    <definedName name="I">[72]RecComApres!#REF!</definedName>
    <definedName name="i57.">[73]InternationalEUR!$I$101,[73]InternationalEUR!$I$112</definedName>
    <definedName name="IAD" localSheetId="6">#REF!</definedName>
    <definedName name="IAD" localSheetId="7">#REF!</definedName>
    <definedName name="IAD">#REF!</definedName>
    <definedName name="IAS" localSheetId="6">#REF!</definedName>
    <definedName name="IAS" localSheetId="7">#REF!</definedName>
    <definedName name="IAS">#REF!</definedName>
    <definedName name="IBESEPSY1" localSheetId="6">#REF!</definedName>
    <definedName name="IBESEPSY1" localSheetId="7">#REF!</definedName>
    <definedName name="IBESEPSY1">#REF!</definedName>
    <definedName name="IBESEPSY2" localSheetId="6">#REF!</definedName>
    <definedName name="IBESEPSY2" localSheetId="7">#REF!</definedName>
    <definedName name="IBESEPSY2">#REF!</definedName>
    <definedName name="IBESEPSY3" localSheetId="6">#REF!</definedName>
    <definedName name="IBESEPSY3" localSheetId="7">#REF!</definedName>
    <definedName name="IBESEPSY3">#REF!</definedName>
    <definedName name="IC" localSheetId="6">#REF!</definedName>
    <definedName name="IC" localSheetId="7">#REF!</definedName>
    <definedName name="IC">#REF!</definedName>
    <definedName name="ICSD" localSheetId="6">#REF!</definedName>
    <definedName name="ICSD" localSheetId="7">#REF!</definedName>
    <definedName name="ICSD">#REF!</definedName>
    <definedName name="ictsymbol">"R$"</definedName>
    <definedName name="icusymbol">"R$"</definedName>
    <definedName name="igpm_ccc" localSheetId="6">#REF!</definedName>
    <definedName name="igpm_ccc" localSheetId="7">#REF!</definedName>
    <definedName name="igpm_ccc">#REF!</definedName>
    <definedName name="igpm_ecf" localSheetId="6">#REF!</definedName>
    <definedName name="igpm_ecf" localSheetId="7">#REF!</definedName>
    <definedName name="igpm_ecf">#REF!</definedName>
    <definedName name="igpm_ecf1" localSheetId="6">#REF!</definedName>
    <definedName name="igpm_ecf1" localSheetId="7">#REF!</definedName>
    <definedName name="igpm_ecf1">#REF!</definedName>
    <definedName name="igpm_furnas" localSheetId="6">#REF!</definedName>
    <definedName name="igpm_furnas" localSheetId="7">#REF!</definedName>
    <definedName name="igpm_furnas">#REF!</definedName>
    <definedName name="igpm_sd" localSheetId="6">#REF!</definedName>
    <definedName name="igpm_sd" localSheetId="7">#REF!</definedName>
    <definedName name="igpm_sd">#REF!</definedName>
    <definedName name="II" localSheetId="6">#REF!</definedName>
    <definedName name="II" localSheetId="7">#REF!</definedName>
    <definedName name="II">#REF!</definedName>
    <definedName name="iii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iiiiiiiiiiiiiiiiiiiiiiii" localSheetId="6" hidden="1">#REF!</definedName>
    <definedName name="iiiiiiiiiiiiiiiiiiiiiiii" localSheetId="7" hidden="1">#REF!</definedName>
    <definedName name="iiiiiiiiiiiiiiiiiiiiiiii" hidden="1">#REF!</definedName>
    <definedName name="ILIAN" localSheetId="6" hidden="1">#REF!</definedName>
    <definedName name="ILIAN" localSheetId="7" hidden="1">#REF!</definedName>
    <definedName name="ILIAN" hidden="1">#REF!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renda">[19]Premissas!$B$19</definedName>
    <definedName name="ImportFile" localSheetId="6">[10]!ImportFile</definedName>
    <definedName name="ImportFile" localSheetId="7">[10]!ImportFile</definedName>
    <definedName name="ImportFile">[10]!ImportFile</definedName>
    <definedName name="ImpostoAdesao" localSheetId="6">#REF!</definedName>
    <definedName name="ImpostoAdesao" localSheetId="7">#REF!</definedName>
    <definedName name="ImpostoAdesao">#REF!</definedName>
    <definedName name="ImpostoMensalidade" localSheetId="6">#REF!</definedName>
    <definedName name="ImpostoMensalidade" localSheetId="7">#REF!</definedName>
    <definedName name="ImpostoMensalidade">#REF!</definedName>
    <definedName name="Impostos" localSheetId="6">#REF!</definedName>
    <definedName name="Impostos" localSheetId="7">#REF!</definedName>
    <definedName name="Impostos">#REF!</definedName>
    <definedName name="impostos_consolidados" localSheetId="6">#REF!</definedName>
    <definedName name="impostos_consolidados" localSheetId="7">#REF!</definedName>
    <definedName name="impostos_consolidados">#REF!</definedName>
    <definedName name="ImpostoServiços" localSheetId="6">#REF!</definedName>
    <definedName name="ImpostoServiços" localSheetId="7">#REF!</definedName>
    <definedName name="ImpostoServiços">#REF!</definedName>
    <definedName name="in" localSheetId="6">#REF!</definedName>
    <definedName name="in" localSheetId="7">#REF!</definedName>
    <definedName name="in">#REF!</definedName>
    <definedName name="INCBA" localSheetId="6">#REF!</definedName>
    <definedName name="INCBA" localSheetId="7">#REF!</definedName>
    <definedName name="INCBA">#REF!</definedName>
    <definedName name="Income" hidden="1">{"'Sheet1'!$A$1:$E$96"}</definedName>
    <definedName name="INCREASED" localSheetId="6">#REF!</definedName>
    <definedName name="INCREASED" localSheetId="7">#REF!</definedName>
    <definedName name="INCREASED">#REF!</definedName>
    <definedName name="INCREMENTAL" localSheetId="6">#REF!</definedName>
    <definedName name="INCREMENTAL" localSheetId="7">#REF!</definedName>
    <definedName name="INCREMENTAL">#REF!</definedName>
    <definedName name="IncrementCell" localSheetId="6">#REF!</definedName>
    <definedName name="IncrementCell" localSheetId="7">#REF!</definedName>
    <definedName name="IncrementCell">#REF!</definedName>
    <definedName name="INDICADORES" localSheetId="6">#REF!</definedName>
    <definedName name="INDICADORES" localSheetId="7">#REF!</definedName>
    <definedName name="INDICADORES">#REF!</definedName>
    <definedName name="INDICE">"001"</definedName>
    <definedName name="IndiceDinamico1" localSheetId="6">#REF!:OFFSET(#REF!,#REF!,0)</definedName>
    <definedName name="IndiceDinamico1" localSheetId="7">#REF!:OFFSET(#REF!,#REF!,0)</definedName>
    <definedName name="IndiceDinamico1">#REF!:OFFSET(#REF!,#REF!,0)</definedName>
    <definedName name="indisp" localSheetId="6">#REF!</definedName>
    <definedName name="indisp" localSheetId="7">#REF!</definedName>
    <definedName name="indisp">#REF!</definedName>
    <definedName name="Indoor_Outdoor_sqm">[15]MasterData!$BD$197:$BD$199</definedName>
    <definedName name="IndSales" localSheetId="6">#REF!</definedName>
    <definedName name="IndSales" localSheetId="7">#REF!</definedName>
    <definedName name="IndSales">#REF!</definedName>
    <definedName name="Industry" localSheetId="6">#REF!</definedName>
    <definedName name="Industry" localSheetId="7">#REF!</definedName>
    <definedName name="Industry">#REF!</definedName>
    <definedName name="INETOTHER" localSheetId="6">#REF!</definedName>
    <definedName name="INETOTHER" localSheetId="7">#REF!</definedName>
    <definedName name="INETOTHER">#REF!</definedName>
    <definedName name="INETPPE" localSheetId="6">#REF!</definedName>
    <definedName name="INETPPE" localSheetId="7">#REF!</definedName>
    <definedName name="INETPPE">#REF!</definedName>
    <definedName name="infbz" localSheetId="6">#REF!</definedName>
    <definedName name="infbz" localSheetId="7">#REF!</definedName>
    <definedName name="infbz">#REF!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ções">[23]Assumptions!$F$22:$BC$27</definedName>
    <definedName name="Inflações_Acum">[23]Assumptions!$F$142:$BC$147</definedName>
    <definedName name="Infra" localSheetId="11" hidden="1">{"'Quadro'!$A$4:$BG$78"}</definedName>
    <definedName name="Infra" localSheetId="6" hidden="1">{"'Quadro'!$A$4:$BG$78"}</definedName>
    <definedName name="Infra" localSheetId="7" hidden="1">{"'Quadro'!$A$4:$BG$78"}</definedName>
    <definedName name="Infra" localSheetId="2" hidden="1">{"'Quadro'!$A$4:$BG$78"}</definedName>
    <definedName name="Infra" localSheetId="15" hidden="1">{"'Quadro'!$A$4:$BG$78"}</definedName>
    <definedName name="Infra" localSheetId="13" hidden="1">{"'Quadro'!$A$4:$BG$78"}</definedName>
    <definedName name="Infra" localSheetId="3" hidden="1">{"'Quadro'!$A$4:$BG$78"}</definedName>
    <definedName name="Infra" localSheetId="5" hidden="1">{"'Quadro'!$A$4:$BG$78"}</definedName>
    <definedName name="Infra" hidden="1">{"'Quadro'!$A$4:$BG$78"}</definedName>
    <definedName name="InfraNetworkMaintance" localSheetId="6">#REF!</definedName>
    <definedName name="InfraNetworkMaintance" localSheetId="7">#REF!</definedName>
    <definedName name="InfraNetworkMaintance">#REF!</definedName>
    <definedName name="infus" localSheetId="6">#REF!</definedName>
    <definedName name="infus" localSheetId="7">#REF!</definedName>
    <definedName name="infus">#REF!</definedName>
    <definedName name="Inicio_Colar_Dados" localSheetId="6">#REF!</definedName>
    <definedName name="Inicio_Colar_Dados" localSheetId="7">#REF!</definedName>
    <definedName name="Inicio_Colar_Dados">#REF!</definedName>
    <definedName name="Inicio_Dados" localSheetId="6">#REF!</definedName>
    <definedName name="Inicio_Dados" localSheetId="7">#REF!</definedName>
    <definedName name="Inicio_Dados">#REF!</definedName>
    <definedName name="Inicio_Tipo" localSheetId="6">[46]CUSTO!#REF!</definedName>
    <definedName name="Inicio_Tipo" localSheetId="7">[46]CUSTO!#REF!</definedName>
    <definedName name="Inicio_Tipo">[46]CUSTO!#REF!</definedName>
    <definedName name="InicioDisponibilidade">[53]Premissas!$E$342:$J$342</definedName>
    <definedName name="InicioDisponibilidade2">[53]Premissas!$E$403:$J$403</definedName>
    <definedName name="InLineRng" localSheetId="6">#REF!</definedName>
    <definedName name="InLineRng" localSheetId="7">#REF!</definedName>
    <definedName name="InLineRng">#REF!</definedName>
    <definedName name="input" localSheetId="6">#REF!</definedName>
    <definedName name="input" localSheetId="7">#REF!</definedName>
    <definedName name="input">#REF!</definedName>
    <definedName name="input1" localSheetId="6">#REF!</definedName>
    <definedName name="input1" localSheetId="7">#REF!</definedName>
    <definedName name="input1">#REF!</definedName>
    <definedName name="input10" localSheetId="6">#REF!</definedName>
    <definedName name="input10" localSheetId="7">#REF!</definedName>
    <definedName name="input10">#REF!</definedName>
    <definedName name="input11" localSheetId="6">#REF!</definedName>
    <definedName name="input11" localSheetId="7">#REF!</definedName>
    <definedName name="input11">#REF!</definedName>
    <definedName name="input12" localSheetId="6">#REF!</definedName>
    <definedName name="input12" localSheetId="7">#REF!</definedName>
    <definedName name="input12">#REF!</definedName>
    <definedName name="input13" localSheetId="6">#REF!</definedName>
    <definedName name="input13" localSheetId="7">#REF!</definedName>
    <definedName name="input13">#REF!</definedName>
    <definedName name="input14" localSheetId="6">#REF!</definedName>
    <definedName name="input14" localSheetId="7">#REF!</definedName>
    <definedName name="input14">#REF!</definedName>
    <definedName name="input15" localSheetId="6">#REF!</definedName>
    <definedName name="input15" localSheetId="7">#REF!</definedName>
    <definedName name="input15">#REF!</definedName>
    <definedName name="input16" localSheetId="6">#REF!</definedName>
    <definedName name="input16" localSheetId="7">#REF!</definedName>
    <definedName name="input16">#REF!</definedName>
    <definedName name="input17" localSheetId="6">#REF!</definedName>
    <definedName name="input17" localSheetId="7">#REF!</definedName>
    <definedName name="input17">#REF!</definedName>
    <definedName name="input2" localSheetId="6">#REF!</definedName>
    <definedName name="input2" localSheetId="7">#REF!</definedName>
    <definedName name="input2">#REF!</definedName>
    <definedName name="input3" localSheetId="6">#REF!</definedName>
    <definedName name="input3" localSheetId="7">#REF!</definedName>
    <definedName name="input3">#REF!</definedName>
    <definedName name="input4" localSheetId="6">#REF!</definedName>
    <definedName name="input4" localSheetId="7">#REF!</definedName>
    <definedName name="input4">#REF!</definedName>
    <definedName name="input5" localSheetId="6">#REF!</definedName>
    <definedName name="input5" localSheetId="7">#REF!</definedName>
    <definedName name="input5">#REF!</definedName>
    <definedName name="input6" localSheetId="6">#REF!</definedName>
    <definedName name="input6" localSheetId="7">#REF!</definedName>
    <definedName name="input6">#REF!</definedName>
    <definedName name="input7" localSheetId="6">#REF!</definedName>
    <definedName name="input7" localSheetId="7">#REF!</definedName>
    <definedName name="input7">#REF!</definedName>
    <definedName name="input8" localSheetId="6">#REF!</definedName>
    <definedName name="input8" localSheetId="7">#REF!</definedName>
    <definedName name="input8">#REF!</definedName>
    <definedName name="input9" localSheetId="6">#REF!</definedName>
    <definedName name="input9" localSheetId="7">#REF!</definedName>
    <definedName name="input9">#REF!</definedName>
    <definedName name="INSS" localSheetId="6">#REF!</definedName>
    <definedName name="INSS" localSheetId="7">#REF!</definedName>
    <definedName name="INSS">#REF!</definedName>
    <definedName name="InstallEngCosts" localSheetId="6">#REF!</definedName>
    <definedName name="InstallEngCosts" localSheetId="7">#REF!</definedName>
    <definedName name="InstallEngCosts">#REF!</definedName>
    <definedName name="instrumentos" localSheetId="6">recuperação [1]tubulão2011!$A$29:$J$29</definedName>
    <definedName name="instrumentos" localSheetId="7">recuperação [1]tubulão2011!$A$29:$J$29</definedName>
    <definedName name="instrumentos">recuperação [1]tubulão2011!$A$29:$J$29</definedName>
    <definedName name="Int" localSheetId="6">#REF!</definedName>
    <definedName name="Int" localSheetId="7">#REF!</definedName>
    <definedName name="Int">#REF!</definedName>
    <definedName name="IntangA" localSheetId="6">#REF!</definedName>
    <definedName name="IntangA" localSheetId="7">#REF!</definedName>
    <definedName name="IntangA">#REF!</definedName>
    <definedName name="IntDom">'[24]A 02-07'!$BZ$4:$BZ$13500</definedName>
    <definedName name="interest" localSheetId="6">#REF!</definedName>
    <definedName name="interest" localSheetId="7">#REF!</definedName>
    <definedName name="interest">#REF!</definedName>
    <definedName name="interest_income" localSheetId="6">#REF!</definedName>
    <definedName name="interest_income" localSheetId="7">#REF!</definedName>
    <definedName name="interest_income">#REF!</definedName>
    <definedName name="IntExp" localSheetId="6">#REF!</definedName>
    <definedName name="IntExp" localSheetId="7">#REF!</definedName>
    <definedName name="IntExp">#REF!</definedName>
    <definedName name="IntInc" localSheetId="6">#REF!</definedName>
    <definedName name="IntInc" localSheetId="7">#REF!</definedName>
    <definedName name="IntInc">#REF!</definedName>
    <definedName name="intro1" localSheetId="6">#REF!</definedName>
    <definedName name="intro1" localSheetId="7">#REF!</definedName>
    <definedName name="intro1">#REF!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_1">"H5"</definedName>
    <definedName name="Inv_Class_No" localSheetId="6">[15]MasterData!#REF!</definedName>
    <definedName name="Inv_Class_No" localSheetId="7">[15]MasterData!#REF!</definedName>
    <definedName name="Inv_Class_No">[15]MasterData!#REF!</definedName>
    <definedName name="Inv_Class_Title" localSheetId="6">[15]MasterData!#REF!</definedName>
    <definedName name="Inv_Class_Title" localSheetId="7">[15]MasterData!#REF!</definedName>
    <definedName name="Inv_Class_Title">[15]MasterData!#REF!</definedName>
    <definedName name="Inv_Main_Class_No" localSheetId="6">[15]MasterData!#REF!</definedName>
    <definedName name="Inv_Main_Class_No" localSheetId="7">[15]MasterData!#REF!</definedName>
    <definedName name="Inv_Main_Class_No">[15]MasterData!#REF!</definedName>
    <definedName name="Inv_Main_Class_Title" localSheetId="6">[15]MasterData!#REF!</definedName>
    <definedName name="Inv_Main_Class_Title" localSheetId="7">[15]MasterData!#REF!</definedName>
    <definedName name="Inv_Main_Class_Title">[15]MasterData!#REF!</definedName>
    <definedName name="Inv_Sub_Class_No">[15]MasterData!$AV$9:$AV$96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or" localSheetId="6">recuperação [1]tubulão2011!$A$29:$J$29</definedName>
    <definedName name="inversor" localSheetId="7">recuperação [1]tubulão2011!$A$29:$J$29</definedName>
    <definedName name="inversor">recuperação [1]tubulão2011!$A$29:$J$29</definedName>
    <definedName name="inversores" localSheetId="6">recuperação [1]tubulão2011!$A$29:$J$29</definedName>
    <definedName name="inversores" localSheetId="7">recuperação [1]tubulão2011!$A$29:$J$29</definedName>
    <definedName name="inversores">recuperação [1]tubulão2011!$A$29:$J$29</definedName>
    <definedName name="INVEST" localSheetId="6">#REF!</definedName>
    <definedName name="INVEST" localSheetId="7">#REF!</definedName>
    <definedName name="INVEST">#REF!</definedName>
    <definedName name="iNVESTIMENTOSP" localSheetId="6">[74]Input!#REF!</definedName>
    <definedName name="iNVESTIMENTOSP" localSheetId="7">[74]Input!#REF!</definedName>
    <definedName name="iNVESTIMENTOSP">[74]Input!#REF!</definedName>
    <definedName name="Investment" localSheetId="6">#REF!</definedName>
    <definedName name="Investment" localSheetId="7">#REF!</definedName>
    <definedName name="Investment">#REF!</definedName>
    <definedName name="Investment_Classification">[15]MasterData!$AW$100:$AW$165</definedName>
    <definedName name="Investor">[15]MasterData!$E$39:$E$41</definedName>
    <definedName name="IPCA_1">'[42]Premissas I'!$I$6</definedName>
    <definedName name="IPCA_2">'[42]Premissas I'!$I$7</definedName>
    <definedName name="IPCA_3">'[42]Premissas I'!$I$9</definedName>
    <definedName name="ipo" localSheetId="6">#REF!</definedName>
    <definedName name="ipo" localSheetId="7">#REF!</definedName>
    <definedName name="ipo">#REF!</definedName>
    <definedName name="IPPortsCosts" localSheetId="6">#REF!</definedName>
    <definedName name="IPPortsCosts" localSheetId="7">#REF!</definedName>
    <definedName name="IPPortsCosts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CIQ" hidden="1">"c4737"</definedName>
    <definedName name="IQ_BV_EST_REUT" hidden="1">"c5403"</definedName>
    <definedName name="IQ_BV_HIGH_EST" hidden="1">"c5626"</definedName>
    <definedName name="IQ_BV_HIGH_EST_CIQ" hidden="1">"c4739"</definedName>
    <definedName name="IQ_BV_HIGH_EST_REUT" hidden="1">"c5405"</definedName>
    <definedName name="IQ_BV_LOW_EST" hidden="1">"c5627"</definedName>
    <definedName name="IQ_BV_LOW_EST_CIQ" hidden="1">"c4740"</definedName>
    <definedName name="IQ_BV_LOW_EST_REUT" hidden="1">"c5406"</definedName>
    <definedName name="IQ_BV_MEDIAN_EST" hidden="1">"c5625"</definedName>
    <definedName name="IQ_BV_MEDIAN_EST_CIQ" hidden="1">"c4738"</definedName>
    <definedName name="IQ_BV_MEDIAN_EST_REUT" hidden="1">"c5404"</definedName>
    <definedName name="IQ_BV_NUM_EST" hidden="1">"c5628"</definedName>
    <definedName name="IQ_BV_NUM_EST_CIQ" hidden="1">"c4741"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EST" hidden="1">"c3541"</definedName>
    <definedName name="IQ_BV_SHARE_EST_CIQ" hidden="1">"c3800"</definedName>
    <definedName name="IQ_BV_SHARE_EST_REUT" hidden="1">"c5439"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TDDEV_EST" hidden="1">"c5629"</definedName>
    <definedName name="IQ_BV_STDDEV_EST_CIQ" hidden="1">"c4742"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NUM_EST" hidden="1">"c3521"</definedName>
    <definedName name="IQ_CAPEX_NUM_EST_CIQ" hidden="1">"c3811"</definedName>
    <definedName name="IQ_CAPEX_NUM_EST_REUT" hidden="1">"c3973"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EST" hidden="1">"c1667"</definedName>
    <definedName name="IQ_CFPS_EST_CIQ" hidden="1">"c3675"</definedName>
    <definedName name="IQ_CFPS_EST_REUT" hidden="1">"c3844"</definedName>
    <definedName name="IQ_CFPS_GUIDANCE" hidden="1">"c4256"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CIQ" hidden="1">"c3678"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NUM_EST" hidden="1">"c1671"</definedName>
    <definedName name="IQ_CFPS_NUM_EST_CIQ" hidden="1">"c3679"</definedName>
    <definedName name="IQ_CFPS_NUM_EST_REUT" hidden="1">"c3848"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GUIDANCE" hidden="1">"c4302"</definedName>
    <definedName name="IQ_DPS_HIGH_EST" hidden="1">"c1676"</definedName>
    <definedName name="IQ_DPS_HIGH_EST_CIQ" hidden="1">"c3684"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CIQ" hidden="1">"c3685"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NUM_EST" hidden="1">"c1678"</definedName>
    <definedName name="IQ_DPS_NUM_EST_CIQ" hidden="1">"c3686"</definedName>
    <definedName name="IQ_DPS_NUM_EST_REUT" hidden="1">"c3855"</definedName>
    <definedName name="IQ_DPS_STDDEV_EST" hidden="1">"c1679"</definedName>
    <definedName name="IQ_DPS_STDDEV_EST_CIQ" hidden="1">"c3687"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NUM_EST" hidden="1">"c1685"</definedName>
    <definedName name="IQ_EBIT_NUM_EST_CIQ" hidden="1">"c4678"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"c4407"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REUT" hidden="1">"c3843"</definedName>
    <definedName name="IQ_EST_ACT_FFO_SHARE" hidden="1">"c1666"</definedName>
    <definedName name="IQ_EST_ACT_FFO_SHARE_CIQ" hidden="1">"c3674"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"c4444"</definedName>
    <definedName name="IQ_EST_FFO_DIFF_CIQ" hidden="1">"c4969"</definedName>
    <definedName name="IQ_EST_FFO_DIFF_REUT" hidden="1">"c3890"</definedName>
    <definedName name="IQ_EST_FFO_GROWTH_1YR" hidden="1">"c4425"</definedName>
    <definedName name="IQ_EST_FFO_GROWTH_1YR_CIQ" hidden="1">"c4950"</definedName>
    <definedName name="IQ_EST_FFO_GROWTH_1YR_REUT" hidden="1">"c3874"</definedName>
    <definedName name="IQ_EST_FFO_GROWTH_2YR" hidden="1">"c4426"</definedName>
    <definedName name="IQ_EST_FFO_GROWTH_2YR_CIQ" hidden="1">"c4951"</definedName>
    <definedName name="IQ_EST_FFO_GROWTH_2YR_REUT" hidden="1">"c3875"</definedName>
    <definedName name="IQ_EST_FFO_GROWTH_Q_1YR" hidden="1">"c4427"</definedName>
    <definedName name="IQ_EST_FFO_GROWTH_Q_1YR_CIQ" hidden="1">"c4952"</definedName>
    <definedName name="IQ_EST_FFO_GROWTH_Q_1YR_REUT" hidden="1">"c3876"</definedName>
    <definedName name="IQ_EST_FFO_SEQ_GROWTH_Q" hidden="1">"c4428"</definedName>
    <definedName name="IQ_EST_FFO_SEQ_GROWTH_Q_CIQ" hidden="1">"c4953"</definedName>
    <definedName name="IQ_EST_FFO_SEQ_GROWTH_Q_REUT" hidden="1">"c3877"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"c4453"</definedName>
    <definedName name="IQ_EST_FFO_SURPRISE_PERCENT_CIQ" hidden="1">"c4982"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"c4445"</definedName>
    <definedName name="IQ_FFO_EST_CIQ" hidden="1">"c4970"</definedName>
    <definedName name="IQ_FFO_EST_REUT" hidden="1">"c3837"</definedName>
    <definedName name="IQ_FFO_GUIDANCE" hidden="1">"c4443"</definedName>
    <definedName name="IQ_FFO_HIGH_EST" hidden="1">"c4448"</definedName>
    <definedName name="IQ_FFO_HIGH_EST_CIQ" hidden="1">"c4977"</definedName>
    <definedName name="IQ_FFO_HIGH_EST_REUT" hidden="1">"c3839"</definedName>
    <definedName name="IQ_FFO_HIGH_GUIDANCE" hidden="1">"c4184"</definedName>
    <definedName name="IQ_FFO_LOW_EST" hidden="1">"c4449"</definedName>
    <definedName name="IQ_FFO_LOW_EST_CIQ" hidden="1">"c4978"</definedName>
    <definedName name="IQ_FFO_LOW_EST_REUT" hidden="1">"c3840"</definedName>
    <definedName name="IQ_FFO_LOW_GUIDANCE" hidden="1">"c4224"</definedName>
    <definedName name="IQ_FFO_MEDIAN_EST" hidden="1">"c4450"</definedName>
    <definedName name="IQ_FFO_MEDIAN_EST_CIQ" hidden="1">"c4979"</definedName>
    <definedName name="IQ_FFO_MEDIAN_EST_REUT" hidden="1">"c3838"</definedName>
    <definedName name="IQ_FFO_NUM_EST" hidden="1">"c4451"</definedName>
    <definedName name="IQ_FFO_NUM_EST_CIQ" hidden="1">"c4980"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GUIDANCE" hidden="1">"c4447"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TDDEV_EST" hidden="1">"c4452"</definedName>
    <definedName name="IQ_FFO_STDDEV_EST_CIQ" hidden="1">"c4981"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40210.5739814815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GUIDANCE" hidden="1">"c4176"</definedName>
    <definedName name="IQ_NI_LOW_EST" hidden="1">"c1719"</definedName>
    <definedName name="IQ_NI_LOW_EST_CIQ" hidden="1">"c4705"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40032.7204861111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ATUAL">#N/A</definedName>
    <definedName name="IQNOGO">FALSE</definedName>
    <definedName name="iQShowHideColumns" hidden="1">"iQShowAll"</definedName>
    <definedName name="IQTRUE">TRUE</definedName>
    <definedName name="IR" localSheetId="6">#REF!</definedName>
    <definedName name="IR" localSheetId="7">#REF!</definedName>
    <definedName name="IR">#REF!</definedName>
    <definedName name="IR_a_pagar_completa" localSheetId="6">#REF!</definedName>
    <definedName name="IR_a_pagar_completa" localSheetId="7">#REF!</definedName>
    <definedName name="IR_a_pagar_completa">#REF!</definedName>
    <definedName name="IR_a_pagar_firma" localSheetId="6">#REF!</definedName>
    <definedName name="IR_a_pagar_firma" localSheetId="7">#REF!</definedName>
    <definedName name="IR_a_pagar_firma">#REF!</definedName>
    <definedName name="IS" localSheetId="6">#REF!</definedName>
    <definedName name="IS" localSheetId="7">#REF!</definedName>
    <definedName name="IS">#REF!</definedName>
    <definedName name="is_1" localSheetId="6">#REF!</definedName>
    <definedName name="is_1" localSheetId="7">#REF!</definedName>
    <definedName name="is_1">#REF!</definedName>
    <definedName name="IsColHidden" hidden="1">FALSE</definedName>
    <definedName name="ishares" localSheetId="6">#REF!</definedName>
    <definedName name="ishares" localSheetId="7">#REF!</definedName>
    <definedName name="ishares">#REF!</definedName>
    <definedName name="IsLTMColHidden" hidden="1">FALSE</definedName>
    <definedName name="ISS" localSheetId="6">#REF!</definedName>
    <definedName name="ISS" localSheetId="7">#REF!</definedName>
    <definedName name="ISS">#REF!</definedName>
    <definedName name="ISSSat" localSheetId="6">#REF!</definedName>
    <definedName name="ISSSat" localSheetId="7">#REF!</definedName>
    <definedName name="ISSSat">#REF!</definedName>
    <definedName name="Item" localSheetId="6">#REF!</definedName>
    <definedName name="Item" localSheetId="7">#REF!</definedName>
    <definedName name="Item">#REF!</definedName>
    <definedName name="Item_Name" localSheetId="6">#REF!</definedName>
    <definedName name="Item_Name" localSheetId="7">#REF!</definedName>
    <definedName name="Item_Name">#REF!</definedName>
    <definedName name="Item_Name2" localSheetId="6">#REF!</definedName>
    <definedName name="Item_Name2" localSheetId="7">#REF!</definedName>
    <definedName name="Item_Name2">#REF!</definedName>
    <definedName name="Item2" localSheetId="6">#REF!</definedName>
    <definedName name="Item2" localSheetId="7">#REF!</definedName>
    <definedName name="Item2">#REF!</definedName>
    <definedName name="Itemcheck" localSheetId="6">#REF!</definedName>
    <definedName name="Itemcheck" localSheetId="7">#REF!</definedName>
    <definedName name="Itemcheck">#REF!</definedName>
    <definedName name="ItemsActuallyTested" localSheetId="6">#REF!</definedName>
    <definedName name="ItemsActuallyTested" localSheetId="7">#REF!</definedName>
    <definedName name="ItemsActuallyTested">#REF!</definedName>
    <definedName name="ItogAll" localSheetId="6">#REF!</definedName>
    <definedName name="ItogAll" localSheetId="7">#REF!</definedName>
    <definedName name="ItogAll">#REF!</definedName>
    <definedName name="ItogKrasAir" localSheetId="6">#REF!</definedName>
    <definedName name="ItogKrasAir" localSheetId="7">#REF!</definedName>
    <definedName name="ItogKrasAir">#REF!</definedName>
    <definedName name="ITREE" localSheetId="6">#REF!</definedName>
    <definedName name="ITREE" localSheetId="7">#REF!</definedName>
    <definedName name="ITREE">#REF!</definedName>
    <definedName name="iue">0.00999999977648258</definedName>
    <definedName name="iuesymbol">"R$"</definedName>
    <definedName name="iunsymbol">"R$m"</definedName>
    <definedName name="ius">1000000</definedName>
    <definedName name="IWORKING" localSheetId="6">#REF!</definedName>
    <definedName name="IWORKING" localSheetId="7">#REF!</definedName>
    <definedName name="IWORKING">#REF!</definedName>
    <definedName name="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jasfjasfjalfl" localSheetId="6" hidden="1">'[75]CONSSID12-96'!#REF!</definedName>
    <definedName name="jasfjasfjalfl" localSheetId="7" hidden="1">'[75]CONSSID12-96'!#REF!</definedName>
    <definedName name="jasfjasfjalfl" hidden="1">'[75]CONSSID12-96'!#REF!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gfjh" localSheetId="6">[76]Premissas!#REF!</definedName>
    <definedName name="jgfjh" localSheetId="7">[76]Premissas!#REF!</definedName>
    <definedName name="jgfjh">[76]Premissas!#REF!</definedName>
    <definedName name="jgjgh" hidden="1">{#N/A,#N/A,TRUE,"Фин.рез"}</definedName>
    <definedName name="jh" hidden="1">{#N/A,#N/A,FALSE,"CreditStat";#N/A,#N/A,FALSE,"SPbrkup";#N/A,#N/A,FALSE,"MerSPsyn";#N/A,#N/A,FALSE,"MerSPwKCsyn";#N/A,#N/A,FALSE,"MerSPwKCsyn (2)";#N/A,#N/A,FALSE,"CreditStat (2)"}</definedName>
    <definedName name="JIG" localSheetId="6">#REF!</definedName>
    <definedName name="JIG" localSheetId="7">#REF!</definedName>
    <definedName name="JIG">#REF!</definedName>
    <definedName name="jim" hidden="1">{"'Directory'!$A$72:$E$91"}</definedName>
    <definedName name="jioj" localSheetId="6">#REF!</definedName>
    <definedName name="jioj" localSheetId="7">#REF!</definedName>
    <definedName name="jioj">#REF!</definedName>
    <definedName name="Joao" hidden="1">{"'Mov Fin'!$A$1:$J$22"}</definedName>
    <definedName name="jpy" localSheetId="6">#REF!</definedName>
    <definedName name="jpy" localSheetId="7">#REF!</definedName>
    <definedName name="jpy">#REF!</definedName>
    <definedName name="jsdf" hidden="1">{#N/A,#N/A,TRUE,"ComparativoII"}</definedName>
    <definedName name="JV" localSheetId="6">#REF!</definedName>
    <definedName name="JV" localSheetId="7">#REF!</definedName>
    <definedName name="JV">#REF!</definedName>
    <definedName name="K" hidden="1">{"balanço dolares",#N/A,FALSE,"SIGADR$";"AUT BAL REAIS",#N/A,FALSE,"SIGADR$";"QUOCIENTES REAIS",#N/A,FALSE,"QUOCIENTES";"JUNH QUOCI DOLARES",#N/A,FALSE,"QUOCIENTES"}</definedName>
    <definedName name="key" localSheetId="6">#REF!</definedName>
    <definedName name="key" localSheetId="7">#REF!</definedName>
    <definedName name="key">#REF!</definedName>
    <definedName name="keya" localSheetId="6">#REF!</definedName>
    <definedName name="keya" localSheetId="7">#REF!</definedName>
    <definedName name="keya">#REF!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jds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KJH" hidden="1">{"TOTAL ADM",#N/A,TRUE,"Total Desp.Adm.";"DIR EXECUTIVA",#N/A,TRUE,"5000";"EXECUTIVA",#N/A,TRUE,"5010";"SEDIR",#N/A,TRUE,"5020";"ADM FINANCEIRA",#N/A,TRUE,"9000";"FINANCEIRA",#N/A,TRUE,"9010";"CONTROLADORIA",#N/A,TRUE,"9110";"FINANCEIRO",#N/A,TRUE,"9200";"DECOP",#N/A,TRUE,"9220";"DECOB",#N/A,TRUE,"9230";"RH",#N/A,TRUE,"9300";"GER RH",#N/A,TRUE,"9310";"CARGOS BENEF",#N/A,TRUE,"9320";"RECRUTAMENTO",#N/A,TRUE,"9330";"ADM PESSOAL",#N/A,TRUE,"9340";"TREINAMENTO",#N/A,TRUE,"9350";"INFRA",#N/A,TRUE,"9400";"GER INFRA",#N/A,TRUE,"9410";"COMPRAS",#N/A,TRUE,"9420";"ORG METODOS",#N/A,TRUE,"9430";"SERV GERAIS",#N/A,TRUE,"9440";"OFF SET",#N/A,TRUE,"9441";"COPA",#N/A,TRUE,"9442";"LIMPEZA",#N/A,TRUE,"9443";"EXPEDIÇÃO",#N/A,TRUE,"9444";"ALMOXARIFADO",#N/A,TRUE,"9445"}</definedName>
    <definedName name="kjhkjh" hidden="1">{#N/A,#N/A,FALSE,"ORIX CSC"}</definedName>
    <definedName name="kji" localSheetId="6">[76]Premissas!#REF!</definedName>
    <definedName name="kji" localSheetId="7">[76]Premissas!#REF!</definedName>
    <definedName name="kji">[76]Premissas!#REF!</definedName>
    <definedName name="kjk" hidden="1">{"'Edit'!$A$1:$V$2277"}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n" localSheetId="6">#REF!</definedName>
    <definedName name="kjn" localSheetId="7">#REF!</definedName>
    <definedName name="kjn">#REF!</definedName>
    <definedName name="kk" localSheetId="6">recuperação [1]tubulão2011!$A$29:$J$29</definedName>
    <definedName name="kk" localSheetId="7">recuperação [1]tubulão2011!$A$29:$J$29</definedName>
    <definedName name="kk">recuperação [1]tubulão2011!$A$29:$J$29</definedName>
    <definedName name="kkk" localSheetId="6">recuperação [1]tubulão2011!$A$29:$J$29</definedName>
    <definedName name="kkk" localSheetId="7">recuperação [1]tubulão2011!$A$29:$J$29</definedName>
    <definedName name="kkk">recuperação [1]tubulão2011!$A$29:$J$29</definedName>
    <definedName name="KLKKLKÇJÇ" hidden="1">{#N/A,#N/A,FALSE,"Plan1";#N/A,#N/A,FALSE,"Plan2"}</definedName>
    <definedName name="kloklk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kn" hidden="1">{"TOTAL DIRSUL",#N/A,TRUE,"7500";"DIRSUL",#N/A,TRUE,"7501";"CURITIBA",#N/A,TRUE,"7510";"CASCAVEL",#N/A,TRUE,"7511";"JOINVILLE",#N/A,TRUE,"7512";"CRICIUMA",#N/A,TRUE,"7513";"BLUMENAU",#N/A,TRUE,"7514";"PORTO ALEGRE",#N/A,TRUE,"7515";"CAXIAS DO SUL",#N/A,TRUE,"7516";"N HAMBURGO",#N/A,TRUE,"7517";"PASSO FUNDO",#N/A,TRUE,"7518";"PELOTAS",#N/A,TRUE,"7519";"FLORIANOPOLIS",#N/A,TRUE,"7520"}</definedName>
    <definedName name="kp" localSheetId="6">#REF!</definedName>
    <definedName name="kp" localSheetId="7">#REF!</definedName>
    <definedName name="kp">#REF!</definedName>
    <definedName name="Kraft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asAir" localSheetId="6">#REF!</definedName>
    <definedName name="KrasAir" localSheetId="7">#REF!</definedName>
    <definedName name="KrasAir">#REF!</definedName>
    <definedName name="LabelChoice" localSheetId="6">#REF!</definedName>
    <definedName name="LabelChoice" localSheetId="7">#REF!</definedName>
    <definedName name="LabelChoice">#REF!</definedName>
    <definedName name="LAIR" localSheetId="6">#REF!</definedName>
    <definedName name="LAIR" localSheetId="7">#REF!</definedName>
    <definedName name="LAIR">#REF!</definedName>
    <definedName name="LANewProd" hidden="1">{"AUT ANALISE DESP",#N/A,TRUE,"AN.DESP. MR$"}</definedName>
    <definedName name="Language">[77]Inputs!$E$4</definedName>
    <definedName name="Last_Plan" localSheetId="6">#REF!</definedName>
    <definedName name="Last_Plan" localSheetId="7">#REF!</definedName>
    <definedName name="Last_Plan">#REF!</definedName>
    <definedName name="LastListUpdate">0</definedName>
    <definedName name="LastPrice" localSheetId="6">#REF!</definedName>
    <definedName name="LastPrice" localSheetId="7">#REF!</definedName>
    <definedName name="LastPrice">#REF!</definedName>
    <definedName name="LastPriceDate" localSheetId="6">#REF!</definedName>
    <definedName name="LastPriceDate" localSheetId="7">#REF!</definedName>
    <definedName name="LastPriceDate">#REF!</definedName>
    <definedName name="latin" hidden="1">{"balanço dolares",#N/A,FALSE,"SIGADR$";"AUT BAL REAIS",#N/A,FALSE,"SIGADR$";"QUOCIENTES REAIS",#N/A,FALSE,"QUOCIENTES";"JUNH QUOCI DOLARES",#N/A,FALSE,"QUOCIENTES"}</definedName>
    <definedName name="LBaldrame" localSheetId="12">#REF!</definedName>
    <definedName name="LBaldrame">[31]Memorial!$B$6</definedName>
    <definedName name="lbla1" localSheetId="6" hidden="1">#REF!</definedName>
    <definedName name="lbla1" localSheetId="7" hidden="1">#REF!</definedName>
    <definedName name="lbla1" hidden="1">#REF!</definedName>
    <definedName name="lbla10" localSheetId="6" hidden="1">#REF!</definedName>
    <definedName name="lbla10" localSheetId="7" hidden="1">#REF!</definedName>
    <definedName name="lbla10" hidden="1">#REF!</definedName>
    <definedName name="lbla11" localSheetId="6" hidden="1">#REF!</definedName>
    <definedName name="lbla11" localSheetId="7" hidden="1">#REF!</definedName>
    <definedName name="lbla11" hidden="1">#REF!</definedName>
    <definedName name="lbla12" localSheetId="6" hidden="1">#REF!</definedName>
    <definedName name="lbla12" localSheetId="7" hidden="1">#REF!</definedName>
    <definedName name="lbla12" hidden="1">#REF!</definedName>
    <definedName name="lbla13" localSheetId="6" hidden="1">#REF!</definedName>
    <definedName name="lbla13" localSheetId="7" hidden="1">#REF!</definedName>
    <definedName name="lbla13" hidden="1">#REF!</definedName>
    <definedName name="lbla14" localSheetId="6" hidden="1">#REF!</definedName>
    <definedName name="lbla14" localSheetId="7" hidden="1">#REF!</definedName>
    <definedName name="lbla14" hidden="1">#REF!</definedName>
    <definedName name="lbla15" localSheetId="6" hidden="1">#REF!</definedName>
    <definedName name="lbla15" localSheetId="7" hidden="1">#REF!</definedName>
    <definedName name="lbla15" hidden="1">#REF!</definedName>
    <definedName name="lbla16" localSheetId="6" hidden="1">#REF!</definedName>
    <definedName name="lbla16" localSheetId="7" hidden="1">#REF!</definedName>
    <definedName name="lbla16" hidden="1">#REF!</definedName>
    <definedName name="lbla17" localSheetId="6" hidden="1">#REF!</definedName>
    <definedName name="lbla17" localSheetId="7" hidden="1">#REF!</definedName>
    <definedName name="lbla17" hidden="1">#REF!</definedName>
    <definedName name="lbla18" localSheetId="6" hidden="1">#REF!</definedName>
    <definedName name="lbla18" localSheetId="7" hidden="1">#REF!</definedName>
    <definedName name="lbla18" hidden="1">#REF!</definedName>
    <definedName name="lbla19" localSheetId="6" hidden="1">#REF!</definedName>
    <definedName name="lbla19" localSheetId="7" hidden="1">#REF!</definedName>
    <definedName name="lbla19" hidden="1">#REF!</definedName>
    <definedName name="lbla2" localSheetId="6" hidden="1">#REF!</definedName>
    <definedName name="lbla2" localSheetId="7" hidden="1">#REF!</definedName>
    <definedName name="lbla2" hidden="1">#REF!</definedName>
    <definedName name="lbla20" localSheetId="6" hidden="1">#REF!</definedName>
    <definedName name="lbla20" localSheetId="7" hidden="1">#REF!</definedName>
    <definedName name="lbla20" hidden="1">#REF!</definedName>
    <definedName name="lbla21" localSheetId="6" hidden="1">#REF!</definedName>
    <definedName name="lbla21" localSheetId="7" hidden="1">#REF!</definedName>
    <definedName name="lbla21" hidden="1">#REF!</definedName>
    <definedName name="lbla22" localSheetId="6" hidden="1">#REF!</definedName>
    <definedName name="lbla22" localSheetId="7" hidden="1">#REF!</definedName>
    <definedName name="lbla22" hidden="1">#REF!</definedName>
    <definedName name="lbla23" localSheetId="6" hidden="1">#REF!</definedName>
    <definedName name="lbla23" localSheetId="7" hidden="1">#REF!</definedName>
    <definedName name="lbla23" hidden="1">#REF!</definedName>
    <definedName name="lbla24" localSheetId="6" hidden="1">#REF!</definedName>
    <definedName name="lbla24" localSheetId="7" hidden="1">#REF!</definedName>
    <definedName name="lbla24" hidden="1">#REF!</definedName>
    <definedName name="lbla25" localSheetId="6" hidden="1">#REF!</definedName>
    <definedName name="lbla25" localSheetId="7" hidden="1">#REF!</definedName>
    <definedName name="lbla25" hidden="1">#REF!</definedName>
    <definedName name="lbla27" localSheetId="6" hidden="1">#REF!</definedName>
    <definedName name="lbla27" localSheetId="7" hidden="1">#REF!</definedName>
    <definedName name="lbla27" hidden="1">#REF!</definedName>
    <definedName name="lbla28" localSheetId="6" hidden="1">#REF!</definedName>
    <definedName name="lbla28" localSheetId="7" hidden="1">#REF!</definedName>
    <definedName name="lbla28" hidden="1">#REF!</definedName>
    <definedName name="LBO" localSheetId="6">#REF!</definedName>
    <definedName name="LBO" localSheetId="7">#REF!</definedName>
    <definedName name="LBO">#REF!</definedName>
    <definedName name="LBO_L" localSheetId="6">#REF!</definedName>
    <definedName name="LBO_L" localSheetId="7">#REF!</definedName>
    <definedName name="LBO_L">#REF!</definedName>
    <definedName name="LBOIPOExit1" localSheetId="6">#REF!</definedName>
    <definedName name="LBOIPOExit1" localSheetId="7">#REF!</definedName>
    <definedName name="LBOIPOExit1">#REF!</definedName>
    <definedName name="LBOIPOExit2" localSheetId="6">#REF!</definedName>
    <definedName name="LBOIPOExit2" localSheetId="7">#REF!</definedName>
    <definedName name="LBOIPOExit2">#REF!</definedName>
    <definedName name="LBOMI" localSheetId="6">#REF!</definedName>
    <definedName name="LBOMI" localSheetId="7">#REF!</definedName>
    <definedName name="LBOMI">#REF!</definedName>
    <definedName name="LBOSaleExit1" localSheetId="6">#REF!</definedName>
    <definedName name="LBOSaleExit1" localSheetId="7">#REF!</definedName>
    <definedName name="LBOSaleExit1">#REF!</definedName>
    <definedName name="LBOSaleExit2" localSheetId="6">#REF!</definedName>
    <definedName name="LBOSaleExit2" localSheetId="7">#REF!</definedName>
    <definedName name="LBOSaleExit2">#REF!</definedName>
    <definedName name="Lç" localSheetId="6">#REF!</definedName>
    <definedName name="Lç" localSheetId="7">#REF!</definedName>
    <definedName name="Lç">#REF!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IAB_PEN" localSheetId="6">#REF!</definedName>
    <definedName name="LIAB_PEN" localSheetId="7">#REF!</definedName>
    <definedName name="LIAB_PEN">#REF!</definedName>
    <definedName name="LibercaoUnica2">[53]Premissas!$E$417:$J$417</definedName>
    <definedName name="LIBOR" localSheetId="6">#REF!</definedName>
    <definedName name="LIBOR" localSheetId="7">#REF!</definedName>
    <definedName name="LIBOR">#REF!</definedName>
    <definedName name="LIBOR_1M" localSheetId="6">#REF!</definedName>
    <definedName name="LIBOR_1M" localSheetId="7">#REF!</definedName>
    <definedName name="LIBOR_1M">#REF!</definedName>
    <definedName name="LIBOR_3M" localSheetId="6">#REF!</definedName>
    <definedName name="LIBOR_3M" localSheetId="7">#REF!</definedName>
    <definedName name="LIBOR_3M">#REF!</definedName>
    <definedName name="Life1" localSheetId="6">'[48]without project'!#REF!</definedName>
    <definedName name="Life1" localSheetId="7">'[48]without project'!#REF!</definedName>
    <definedName name="Life1">'[48]without project'!#REF!</definedName>
    <definedName name="LIGHT" localSheetId="6">#REF!</definedName>
    <definedName name="LIGHT" localSheetId="7">#REF!</definedName>
    <definedName name="LIGHT">#REF!</definedName>
    <definedName name="Likert" localSheetId="6">#REF!</definedName>
    <definedName name="Likert" localSheetId="7">#REF!</definedName>
    <definedName name="Likert">#REF!</definedName>
    <definedName name="limcount" hidden="1">3</definedName>
    <definedName name="LimitePonte">[53]Premissas!$E$313:$F$313</definedName>
    <definedName name="LinkedRevCapex" localSheetId="6">#REF!</definedName>
    <definedName name="LinkedRevCapex" localSheetId="7">#REF!</definedName>
    <definedName name="LinkedRevCapex">#REF!</definedName>
    <definedName name="list" localSheetId="6">#REF!</definedName>
    <definedName name="list" localSheetId="7">#REF!</definedName>
    <definedName name="list">#REF!</definedName>
    <definedName name="List_Curr">[58]Currency!$B$9:$B$31</definedName>
    <definedName name="List_Level_Assr">[78]DropDown!$B$1:$B$4</definedName>
    <definedName name="List_Proj_Meth">[78]DropDown!$H$1:$H$2</definedName>
    <definedName name="List_Samp_Sel">[78]DropDown!$D$1:$D$4</definedName>
    <definedName name="Lista_Moedas">[23]Assumptions!$C$22:$C$27</definedName>
    <definedName name="lista70000" localSheetId="6">'[79]lista de contas'!#REF!</definedName>
    <definedName name="lista70000" localSheetId="7">'[79]lista de contas'!#REF!</definedName>
    <definedName name="lista70000">'[79]lista de contas'!#REF!</definedName>
    <definedName name="ListOffset" hidden="1">4</definedName>
    <definedName name="lixo" localSheetId="6" hidden="1">#REF!</definedName>
    <definedName name="lixo" localSheetId="7" hidden="1">#REF!</definedName>
    <definedName name="lixo" hidden="1">#REF!</definedName>
    <definedName name="lixo10" localSheetId="6" hidden="1">#REF!</definedName>
    <definedName name="lixo10" localSheetId="7" hidden="1">#REF!</definedName>
    <definedName name="lixo10" hidden="1">#REF!</definedName>
    <definedName name="lixo11" localSheetId="6" hidden="1">#REF!</definedName>
    <definedName name="lixo11" localSheetId="7" hidden="1">#REF!</definedName>
    <definedName name="lixo11" hidden="1">#REF!</definedName>
    <definedName name="lixo12" localSheetId="6" hidden="1">#REF!</definedName>
    <definedName name="lixo12" localSheetId="7" hidden="1">#REF!</definedName>
    <definedName name="lixo12" hidden="1">#REF!</definedName>
    <definedName name="lixo13" localSheetId="6" hidden="1">#REF!</definedName>
    <definedName name="lixo13" localSheetId="7" hidden="1">#REF!</definedName>
    <definedName name="lixo13" hidden="1">#REF!</definedName>
    <definedName name="lixo14" localSheetId="6" hidden="1">#REF!</definedName>
    <definedName name="lixo14" localSheetId="7" hidden="1">#REF!</definedName>
    <definedName name="lixo14" hidden="1">#REF!</definedName>
    <definedName name="lixo15" localSheetId="6" hidden="1">#REF!</definedName>
    <definedName name="lixo15" localSheetId="7" hidden="1">#REF!</definedName>
    <definedName name="lixo15" hidden="1">#REF!</definedName>
    <definedName name="lixo16" localSheetId="6" hidden="1">#REF!</definedName>
    <definedName name="lixo16" localSheetId="7" hidden="1">#REF!</definedName>
    <definedName name="lixo16" hidden="1">#REF!</definedName>
    <definedName name="lixo17" localSheetId="6" hidden="1">#REF!</definedName>
    <definedName name="lixo17" localSheetId="7" hidden="1">#REF!</definedName>
    <definedName name="lixo17" hidden="1">#REF!</definedName>
    <definedName name="lixo18" localSheetId="6" hidden="1">#REF!</definedName>
    <definedName name="lixo18" localSheetId="7" hidden="1">#REF!</definedName>
    <definedName name="lixo18" hidden="1">#REF!</definedName>
    <definedName name="lixo19" localSheetId="6" hidden="1">#REF!</definedName>
    <definedName name="lixo19" localSheetId="7" hidden="1">#REF!</definedName>
    <definedName name="lixo19" hidden="1">#REF!</definedName>
    <definedName name="lixo2" localSheetId="6" hidden="1">#REF!</definedName>
    <definedName name="lixo2" localSheetId="7" hidden="1">#REF!</definedName>
    <definedName name="lixo2" hidden="1">#REF!</definedName>
    <definedName name="lixo3" localSheetId="6" hidden="1">#REF!</definedName>
    <definedName name="lixo3" localSheetId="7" hidden="1">#REF!</definedName>
    <definedName name="lixo3" hidden="1">#REF!</definedName>
    <definedName name="lixo4" localSheetId="6" hidden="1">#REF!</definedName>
    <definedName name="lixo4" localSheetId="7" hidden="1">#REF!</definedName>
    <definedName name="lixo4" hidden="1">#REF!</definedName>
    <definedName name="lixo5" localSheetId="6" hidden="1">#REF!</definedName>
    <definedName name="lixo5" localSheetId="7" hidden="1">#REF!</definedName>
    <definedName name="lixo5" hidden="1">#REF!</definedName>
    <definedName name="lixo6" localSheetId="6" hidden="1">#REF!</definedName>
    <definedName name="lixo6" localSheetId="7" hidden="1">#REF!</definedName>
    <definedName name="lixo6" hidden="1">#REF!</definedName>
    <definedName name="lixo7" localSheetId="6" hidden="1">#REF!</definedName>
    <definedName name="lixo7" localSheetId="7" hidden="1">#REF!</definedName>
    <definedName name="lixo7" hidden="1">#REF!</definedName>
    <definedName name="lixo8" localSheetId="6" hidden="1">#REF!</definedName>
    <definedName name="lixo8" localSheetId="7" hidden="1">#REF!</definedName>
    <definedName name="lixo8" hidden="1">#REF!</definedName>
    <definedName name="lixo9" localSheetId="6" hidden="1">#REF!</definedName>
    <definedName name="lixo9" localSheetId="7" hidden="1">#REF!</definedName>
    <definedName name="lixo9" hidden="1">#REF!</definedName>
    <definedName name="lk" localSheetId="6">#REF!</definedName>
    <definedName name="lk" localSheetId="7">#REF!</definedName>
    <definedName name="lk">#REF!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m" localSheetId="6">#REF!</definedName>
    <definedName name="lkm" localSheetId="7">#REF!</definedName>
    <definedName name="lkm">#REF!</definedName>
    <definedName name="lkoj" localSheetId="6">#REF!</definedName>
    <definedName name="lkoj" localSheetId="7">#REF!</definedName>
    <definedName name="lkoj">#REF!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o" localSheetId="6">#REF!</definedName>
    <definedName name="lo" localSheetId="7">#REF!</definedName>
    <definedName name="lo">#REF!</definedName>
    <definedName name="Loan_Loss_Provision_fore" localSheetId="6">#REF!</definedName>
    <definedName name="Loan_Loss_Provision_fore" localSheetId="7">#REF!</definedName>
    <definedName name="Loan_Loss_Provision_fore">#REF!</definedName>
    <definedName name="lokji" localSheetId="6">#REF!</definedName>
    <definedName name="lokji" localSheetId="7">#REF!</definedName>
    <definedName name="lokji">#REF!</definedName>
    <definedName name="LongTermPrintArea" localSheetId="6">#REF!</definedName>
    <definedName name="LongTermPrintArea" localSheetId="7">#REF!</definedName>
    <definedName name="LongTermPrintArea">#REF!</definedName>
    <definedName name="LookUpRange" localSheetId="6">#REF!</definedName>
    <definedName name="LookUpRange" localSheetId="7">#REF!</definedName>
    <definedName name="LookUpRange">#REF!</definedName>
    <definedName name="lorate" localSheetId="6">#REF!</definedName>
    <definedName name="lorate" localSheetId="7">#REF!</definedName>
    <definedName name="lorate">#REF!</definedName>
    <definedName name="LoteBonito2" hidden="1">{"'Resumo2'!$B$2:$J$23"}</definedName>
    <definedName name="Low" localSheetId="6">#REF!</definedName>
    <definedName name="Low" localSheetId="7">#REF!</definedName>
    <definedName name="Low">#REF!</definedName>
    <definedName name="LowPrice" localSheetId="6">#REF!</definedName>
    <definedName name="LowPrice" localSheetId="7">#REF!</definedName>
    <definedName name="LowPrice">#REF!</definedName>
    <definedName name="LPilar" localSheetId="12">#REF!</definedName>
    <definedName name="LPilar" localSheetId="6">#REF!</definedName>
    <definedName name="LPilar" localSheetId="7">#REF!</definedName>
    <definedName name="LPilar">#REF!</definedName>
    <definedName name="LSC" localSheetId="6">#REF!</definedName>
    <definedName name="LSC" localSheetId="7">#REF!</definedName>
    <definedName name="LSC">#REF!</definedName>
    <definedName name="LSE" localSheetId="6">#REF!</definedName>
    <definedName name="LSE" localSheetId="7">#REF!</definedName>
    <definedName name="LSE">#REF!</definedName>
    <definedName name="Lskd" localSheetId="6">#REF!</definedName>
    <definedName name="Lskd" localSheetId="7">#REF!</definedName>
    <definedName name="Lskd">#REF!</definedName>
    <definedName name="LTD" localSheetId="6">#REF!</definedName>
    <definedName name="LTD" localSheetId="7">#REF!</definedName>
    <definedName name="LTD">#REF!</definedName>
    <definedName name="LTDebt" localSheetId="6">#REF!</definedName>
    <definedName name="LTDebt" localSheetId="7">#REF!</definedName>
    <definedName name="LTDebt">#REF!</definedName>
    <definedName name="LTDebt_Historic" localSheetId="6">#REF!</definedName>
    <definedName name="LTDebt_Historic" localSheetId="7">#REF!</definedName>
    <definedName name="LTDebt_Historic">#REF!</definedName>
    <definedName name="LTerreno" localSheetId="12">#REF!</definedName>
    <definedName name="LTerreno">[31]Memorial!$B$2</definedName>
    <definedName name="LTM" localSheetId="6">#REF!</definedName>
    <definedName name="LTM" localSheetId="7">#REF!</definedName>
    <definedName name="LTM">#REF!</definedName>
    <definedName name="LTMDnA" localSheetId="6">#REF!</definedName>
    <definedName name="LTMDnA" localSheetId="7">#REF!</definedName>
    <definedName name="LTMDnA">#REF!</definedName>
    <definedName name="LTMDPS" localSheetId="6">#REF!</definedName>
    <definedName name="LTMDPS" localSheetId="7">#REF!</definedName>
    <definedName name="LTMDPS">#REF!</definedName>
    <definedName name="LTMEBIT" localSheetId="6">#REF!</definedName>
    <definedName name="LTMEBIT" localSheetId="7">#REF!</definedName>
    <definedName name="LTMEBIT">#REF!</definedName>
    <definedName name="LTMEBITDA" localSheetId="6">#REF!</definedName>
    <definedName name="LTMEBITDA" localSheetId="7">#REF!</definedName>
    <definedName name="LTMEBITDA">#REF!</definedName>
    <definedName name="LTMEPS" localSheetId="6">#REF!</definedName>
    <definedName name="LTMEPS" localSheetId="7">#REF!</definedName>
    <definedName name="LTMEPS">#REF!</definedName>
    <definedName name="LTMIncCom" localSheetId="6">#REF!</definedName>
    <definedName name="LTMIncCom" localSheetId="7">#REF!</definedName>
    <definedName name="LTMIncCom">#REF!</definedName>
    <definedName name="LTMIntExp" localSheetId="6">#REF!</definedName>
    <definedName name="LTMIntExp" localSheetId="7">#REF!</definedName>
    <definedName name="LTMIntExp">#REF!</definedName>
    <definedName name="LTMNFuelOM" localSheetId="6">#REF!</definedName>
    <definedName name="LTMNFuelOM" localSheetId="7">#REF!</definedName>
    <definedName name="LTMNFuelOM">#REF!</definedName>
    <definedName name="LTMNRedPref" localSheetId="6">#REF!</definedName>
    <definedName name="LTMNRedPref" localSheetId="7">#REF!</definedName>
    <definedName name="LTMNRedPref">#REF!</definedName>
    <definedName name="LTMOInc" localSheetId="6">#REF!</definedName>
    <definedName name="LTMOInc" localSheetId="7">#REF!</definedName>
    <definedName name="LTMOInc">#REF!</definedName>
    <definedName name="LTMPTOIinc" localSheetId="6">#REF!</definedName>
    <definedName name="LTMPTOIinc" localSheetId="7">#REF!</definedName>
    <definedName name="LTMPTOIinc">#REF!</definedName>
    <definedName name="LTMRev" localSheetId="6">#REF!</definedName>
    <definedName name="LTMRev" localSheetId="7">#REF!</definedName>
    <definedName name="LTMRev">#REF!</definedName>
    <definedName name="ltmsales" localSheetId="6">#REF!</definedName>
    <definedName name="ltmsales" localSheetId="7">#REF!</definedName>
    <definedName name="ltmsales">#REF!</definedName>
    <definedName name="LViga" localSheetId="12">#REF!</definedName>
    <definedName name="LViga" localSheetId="6">#REF!</definedName>
    <definedName name="LViga" localSheetId="7">#REF!</definedName>
    <definedName name="LViga">#REF!</definedName>
    <definedName name="m" localSheetId="6">#REF!</definedName>
    <definedName name="m" localSheetId="7">#REF!</definedName>
    <definedName name="m">#REF!</definedName>
    <definedName name="M_PlaceofPath" hidden="1">"\\SNYCEQT0100\HOME\LZURLO\DATA\TELMEX\Models\tmx_vdf.xls"</definedName>
    <definedName name="Macro_II" hidden="1">{"inputs raw data",#N/A,TRUE,"INPUT"}</definedName>
    <definedName name="Macro1" localSheetId="6">[10]!Macro1</definedName>
    <definedName name="Macro1" localSheetId="7">[10]!Macro1</definedName>
    <definedName name="Macro1">[10]!Macro1</definedName>
    <definedName name="Macro2">[68]!Macro2</definedName>
    <definedName name="Macro3">[68]!Macro3</definedName>
    <definedName name="Macro4">[68]!Macro4</definedName>
    <definedName name="MacroICSD" localSheetId="6">#REF!</definedName>
    <definedName name="MacroICSD" localSheetId="7">#REF!</definedName>
    <definedName name="MacroICSD">#REF!</definedName>
    <definedName name="MacroPL" localSheetId="6">#REF!</definedName>
    <definedName name="MacroPL" localSheetId="7">#REF!</definedName>
    <definedName name="MacroPL">#REF!</definedName>
    <definedName name="MACROS" localSheetId="6">#REF!</definedName>
    <definedName name="MACROS" localSheetId="7">#REF!</definedName>
    <definedName name="MACROS">#REF!</definedName>
    <definedName name="main" localSheetId="6">#REF!</definedName>
    <definedName name="main" localSheetId="7">#REF!</definedName>
    <definedName name="main">#REF!</definedName>
    <definedName name="Maintenance_Group">[15]MasterData!$BD$175:$BD$182</definedName>
    <definedName name="maj" localSheetId="6">#REF!</definedName>
    <definedName name="maj" localSheetId="7">#REF!</definedName>
    <definedName name="maj">#REF!</definedName>
    <definedName name="MANUAL" localSheetId="6">#REF!</definedName>
    <definedName name="MANUAL" localSheetId="7">#REF!</definedName>
    <definedName name="MANUAL">#REF!</definedName>
    <definedName name="Mao" localSheetId="6">#REF!</definedName>
    <definedName name="Mao" localSheetId="7">#REF!</definedName>
    <definedName name="Mao">#REF!</definedName>
    <definedName name="marchrate" localSheetId="6">#REF!</definedName>
    <definedName name="marchrate" localSheetId="7">#REF!</definedName>
    <definedName name="marchrate">#REF!</definedName>
    <definedName name="marcio" localSheetId="6">#REF!</definedName>
    <definedName name="marcio" localSheetId="7">#REF!</definedName>
    <definedName name="marcio">#REF!</definedName>
    <definedName name="margin" localSheetId="6">#REF!</definedName>
    <definedName name="margin" localSheetId="7">#REF!</definedName>
    <definedName name="margin">#REF!</definedName>
    <definedName name="marginal" localSheetId="6">#REF!</definedName>
    <definedName name="marginal" localSheetId="7">#REF!</definedName>
    <definedName name="marginal">#REF!</definedName>
    <definedName name="MargTax" localSheetId="6">#REF!</definedName>
    <definedName name="MargTax" localSheetId="7">#REF!</definedName>
    <definedName name="MargTax">#REF!</definedName>
    <definedName name="MarkX" localSheetId="6">#REF!</definedName>
    <definedName name="MarkX" localSheetId="7">#REF!</definedName>
    <definedName name="MarkX">#REF!</definedName>
    <definedName name="marzo1" hidden="1">{#N/A,#N/A,FALSE,"Acum Julio - 00"}</definedName>
    <definedName name="MastDisc" localSheetId="6">#REF!</definedName>
    <definedName name="MastDisc" localSheetId="7">#REF!</definedName>
    <definedName name="MastDisc">#REF!</definedName>
    <definedName name="MastGrossSales" localSheetId="6">#REF!</definedName>
    <definedName name="MastGrossSales" localSheetId="7">#REF!</definedName>
    <definedName name="MastGrossSales">#REF!</definedName>
    <definedName name="materi" localSheetId="6">recuperação [1]tubulão2011!$A$29:$J$29</definedName>
    <definedName name="materi" localSheetId="7">recuperação [1]tubulão2011!$A$29:$J$29</definedName>
    <definedName name="materi">recuperação [1]tubulão2011!$A$29:$J$29</definedName>
    <definedName name="Materiaisdiversos" localSheetId="6">recuperação [1]tubulão2011!$A$29:$J$29</definedName>
    <definedName name="Materiaisdiversos" localSheetId="7">recuperação [1]tubulão2011!$A$29:$J$29</definedName>
    <definedName name="Materiaisdiversos">recuperação [1]tubulão2011!$A$29:$J$29</definedName>
    <definedName name="MATERIAL" localSheetId="6">recuperação [1]tubulão2011!$A$29:$J$29</definedName>
    <definedName name="MATERIAL" localSheetId="7">recuperação [1]tubulão2011!$A$29:$J$29</definedName>
    <definedName name="MATERIAL">recuperação [1]tubulão2011!$A$29:$J$29</definedName>
    <definedName name="MaterialInstalUnitCost" localSheetId="6">#REF!</definedName>
    <definedName name="MaterialInstalUnitCost" localSheetId="7">#REF!</definedName>
    <definedName name="MaterialInstalUnitCost">#REF!</definedName>
    <definedName name="MATRIX" localSheetId="6">#REF!</definedName>
    <definedName name="MATRIX" localSheetId="7">#REF!</definedName>
    <definedName name="MATRIX">#REF!</definedName>
    <definedName name="maxcell" localSheetId="6">#REF!</definedName>
    <definedName name="maxcell" localSheetId="7">#REF!</definedName>
    <definedName name="maxcell">#REF!</definedName>
    <definedName name="Máximo" hidden="1">{"'Índice'!$A$1:$K$49"}</definedName>
    <definedName name="MBASE" localSheetId="6">#REF!</definedName>
    <definedName name="MBASE" localSheetId="7">#REF!</definedName>
    <definedName name="MBASE">#REF!</definedName>
    <definedName name="MC" hidden="1">{"Purchase 100 Cash",#N/A,FALSE,"Deal 1";#N/A,#N/A,FALSE,"Deal 1b"}</definedName>
    <definedName name="mc03g.reqarray2">{"Price","WIT","TS13","D","11/13/96","11/13/96","H"}</definedName>
    <definedName name="MCASHTAX" localSheetId="6">#REF!</definedName>
    <definedName name="MCASHTAX" localSheetId="7">#REF!</definedName>
    <definedName name="MCASHTAX">#REF!</definedName>
    <definedName name="mcc06g.OldCallArray">#N/A</definedName>
    <definedName name="MCOGS" localSheetId="6">#REF!</definedName>
    <definedName name="MCOGS" localSheetId="7">#REF!</definedName>
    <definedName name="MCOGS">#REF!</definedName>
    <definedName name="MCONSTANT" localSheetId="6">#REF!</definedName>
    <definedName name="MCONSTANT" localSheetId="7">#REF!</definedName>
    <definedName name="MCONSTANT">#REF!</definedName>
    <definedName name="MCOST_CAP" localSheetId="6">#REF!</definedName>
    <definedName name="MCOST_CAP" localSheetId="7">#REF!</definedName>
    <definedName name="MCOST_CAP">#REF!</definedName>
    <definedName name="mcs03g.ReqArray">{"IBESD","SGE","I26","N","0","0","H"}</definedName>
    <definedName name="mcs3g.reqarray2">{"Price","WIT","TS13","D","11/13/96","11/13/96","H"}</definedName>
    <definedName name="MDATA_FILE" localSheetId="6">#REF!</definedName>
    <definedName name="MDATA_FILE" localSheetId="7">#REF!</definedName>
    <definedName name="MDATA_FILE">#REF!</definedName>
    <definedName name="MDEPRECIATION" localSheetId="6">#REF!</definedName>
    <definedName name="MDEPRECIATION" localSheetId="7">#REF!</definedName>
    <definedName name="MDEPRECIATION">#REF!</definedName>
    <definedName name="me">"Button 5"</definedName>
    <definedName name="Mensagens">[68]!Mensagens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_Lynch___Co." localSheetId="6">#REF!</definedName>
    <definedName name="Merrill_Lynch___Co." localSheetId="7">#REF!</definedName>
    <definedName name="Merrill_Lynch___Co.">#REF!</definedName>
    <definedName name="MerrillPrintIt" hidden="1">#N/A</definedName>
    <definedName name="mes">[80]Consolidado!$G$5</definedName>
    <definedName name="mês" localSheetId="6">[21]Input!#REF!</definedName>
    <definedName name="mês" localSheetId="7">[21]Input!#REF!</definedName>
    <definedName name="mês">[21]Input!#REF!</definedName>
    <definedName name="MesCROutorga">[53]Premissas!$D$391</definedName>
    <definedName name="Meses">[81]BASE_Orç!$B$2:$B$13</definedName>
    <definedName name="Meta_Cob" localSheetId="6">#REF!</definedName>
    <definedName name="Meta_Cob" localSheetId="7">#REF!</definedName>
    <definedName name="Meta_Cob">#REF!</definedName>
    <definedName name="Meta_Debt_to_EBITDA" localSheetId="6">#REF!</definedName>
    <definedName name="Meta_Debt_to_EBITDA" localSheetId="7">#REF!</definedName>
    <definedName name="Meta_Debt_to_EBITDA">#REF!</definedName>
    <definedName name="Meta_TIR" localSheetId="6">#REF!</definedName>
    <definedName name="Meta_TIR" localSheetId="7">#REF!</definedName>
    <definedName name="Meta_TIR">#REF!</definedName>
    <definedName name="MFORECAST" localSheetId="6">#REF!</definedName>
    <definedName name="MFORECAST" localSheetId="7">#REF!</definedName>
    <definedName name="MFORECAST">#REF!</definedName>
    <definedName name="MGOTO" localSheetId="6">#REF!</definedName>
    <definedName name="MGOTO" localSheetId="7">#REF!</definedName>
    <definedName name="MGOTO">#REF!</definedName>
    <definedName name="MGRATIOS" localSheetId="6">#REF!</definedName>
    <definedName name="MGRATIOS" localSheetId="7">#REF!</definedName>
    <definedName name="MGRATIOS">#REF!</definedName>
    <definedName name="MGROWTH" localSheetId="6">#REF!</definedName>
    <definedName name="MGROWTH" localSheetId="7">#REF!</definedName>
    <definedName name="MGROWTH">#REF!</definedName>
    <definedName name="MHELP" localSheetId="6">#REF!</definedName>
    <definedName name="MHELP" localSheetId="7">#REF!</definedName>
    <definedName name="MHELP">#REF!</definedName>
    <definedName name="MHIST_RATIOS" localSheetId="6">#REF!</definedName>
    <definedName name="MHIST_RATIOS" localSheetId="7">#REF!</definedName>
    <definedName name="MHIST_RATIOS">#REF!</definedName>
    <definedName name="MHISTORICAL" localSheetId="6">#REF!</definedName>
    <definedName name="MHISTORICAL" localSheetId="7">#REF!</definedName>
    <definedName name="MHISTORICAL">#REF!</definedName>
    <definedName name="MigrationLabourOutUNitCost" localSheetId="6">#REF!</definedName>
    <definedName name="MigrationLabourOutUNitCost" localSheetId="7">#REF!</definedName>
    <definedName name="MigrationLabourOutUNitCost">#REF!</definedName>
    <definedName name="MigrationsQtdCapex" localSheetId="6">#REF!</definedName>
    <definedName name="MigrationsQtdCapex" localSheetId="7">#REF!</definedName>
    <definedName name="MigrationsQtdCapex">#REF!</definedName>
    <definedName name="mincell" localSheetId="6">#REF!</definedName>
    <definedName name="mincell" localSheetId="7">#REF!</definedName>
    <definedName name="mincell">#REF!</definedName>
    <definedName name="MINCREASED" localSheetId="6">#REF!</definedName>
    <definedName name="MINCREASED" localSheetId="7">#REF!</definedName>
    <definedName name="MINCREASED">#REF!</definedName>
    <definedName name="MINETOTHER" localSheetId="6">#REF!</definedName>
    <definedName name="MINETOTHER" localSheetId="7">#REF!</definedName>
    <definedName name="MINETOTHER">#REF!</definedName>
    <definedName name="MINETPPE" localSheetId="6">#REF!</definedName>
    <definedName name="MINETPPE" localSheetId="7">#REF!</definedName>
    <definedName name="MINETPPE">#REF!</definedName>
    <definedName name="mini_new_INPUT_List" localSheetId="6">#REF!</definedName>
    <definedName name="mini_new_INPUT_List" localSheetId="7">#REF!</definedName>
    <definedName name="mini_new_INPUT_List">#REF!</definedName>
    <definedName name="MinICSD" localSheetId="6">#REF!</definedName>
    <definedName name="MinICSD" localSheetId="7">#REF!</definedName>
    <definedName name="MinICSD">#REF!</definedName>
    <definedName name="Minimum_Cash" localSheetId="6">#REF!</definedName>
    <definedName name="Minimum_Cash" localSheetId="7">#REF!</definedName>
    <definedName name="Minimum_Cash">#REF!</definedName>
    <definedName name="MinInt" localSheetId="6">#REF!</definedName>
    <definedName name="MinInt" localSheetId="7">#REF!</definedName>
    <definedName name="MinInt">#REF!</definedName>
    <definedName name="MINIT" localSheetId="6">#REF!</definedName>
    <definedName name="MINIT" localSheetId="7">#REF!</definedName>
    <definedName name="MINIT">#REF!</definedName>
    <definedName name="MinorityInterest" localSheetId="6">#REF!</definedName>
    <definedName name="MinorityInterest" localSheetId="7">#REF!</definedName>
    <definedName name="MinorityInterest">#REF!</definedName>
    <definedName name="MINPUT" localSheetId="6">#REF!</definedName>
    <definedName name="MINPUT" localSheetId="7">#REF!</definedName>
    <definedName name="MINPUT">#REF!</definedName>
    <definedName name="MINTENSITY" localSheetId="6">#REF!</definedName>
    <definedName name="MINTENSITY" localSheetId="7">#REF!</definedName>
    <definedName name="MINTENSITY">#REF!</definedName>
    <definedName name="MINVESTMENT" localSheetId="6">#REF!</definedName>
    <definedName name="MINVESTMENT" localSheetId="7">#REF!</definedName>
    <definedName name="MINVESTMENT">#REF!</definedName>
    <definedName name="MINVESTYEARS" localSheetId="6">#REF!</definedName>
    <definedName name="MINVESTYEARS" localSheetId="7">#REF!</definedName>
    <definedName name="MINVESTYEARS">#REF!</definedName>
    <definedName name="Mis_Def" localSheetId="6">#REF!</definedName>
    <definedName name="Mis_Def" localSheetId="7">#REF!</definedName>
    <definedName name="Mis_Def">#REF!</definedName>
    <definedName name="MIWORKING" localSheetId="6">#REF!</definedName>
    <definedName name="MIWORKING" localSheetId="7">#REF!</definedName>
    <definedName name="MIWORKING">#REF!</definedName>
    <definedName name="MKT_COMP" localSheetId="6">#REF!</definedName>
    <definedName name="MKT_COMP" localSheetId="7">#REF!</definedName>
    <definedName name="MKT_COMP">#REF!</definedName>
    <definedName name="MKT_DEBT" localSheetId="6">#REF!</definedName>
    <definedName name="MKT_DEBT" localSheetId="7">#REF!</definedName>
    <definedName name="MKT_DEBT">#REF!</definedName>
    <definedName name="MktCap" localSheetId="6">#REF!</definedName>
    <definedName name="MktCap" localSheetId="7">#REF!</definedName>
    <definedName name="MktCap">#REF!</definedName>
    <definedName name="MktgEvents" localSheetId="6">#REF!</definedName>
    <definedName name="MktgEvents" localSheetId="7">#REF!</definedName>
    <definedName name="MktgEvents">#REF!</definedName>
    <definedName name="MktVal" localSheetId="6">#REF!</definedName>
    <definedName name="MktVal" localSheetId="7">#REF!</definedName>
    <definedName name="MktVal">#REF!</definedName>
    <definedName name="MLinearCA50" localSheetId="12">#REF!</definedName>
    <definedName name="MLinearCA50">[31]Memorial!$B$5</definedName>
    <definedName name="MLOpinion" localSheetId="6">#REF!</definedName>
    <definedName name="MLOpinion" localSheetId="7">#REF!</definedName>
    <definedName name="MLOpinion">#REF!</definedName>
    <definedName name="MMAIN" localSheetId="6">#REF!</definedName>
    <definedName name="MMAIN" localSheetId="7">#REF!</definedName>
    <definedName name="MMAIN">#REF!</definedName>
    <definedName name="MMARGIN" localSheetId="6">#REF!</definedName>
    <definedName name="MMARGIN" localSheetId="7">#REF!</definedName>
    <definedName name="MMARGIN">#REF!</definedName>
    <definedName name="MmExcelLinker_2BE853F8_2DFC_486B_8CAE_AFEAA6FB15C5" localSheetId="6">recuperação [1]tubulão2011!$A$29:$J$29</definedName>
    <definedName name="MmExcelLinker_2BE853F8_2DFC_486B_8CAE_AFEAA6FB15C5" localSheetId="7">recuperação [1]tubulão2011!$A$29:$J$29</definedName>
    <definedName name="MmExcelLinker_2BE853F8_2DFC_486B_8CAE_AFEAA6FB15C5">recuperação [1]tubulão2011!$A$29:$J$29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ETPPE" localSheetId="6">#REF!</definedName>
    <definedName name="MNETPPE" localSheetId="7">#REF!</definedName>
    <definedName name="MNETPPE">#REF!</definedName>
    <definedName name="MNOPLAT" localSheetId="6">#REF!</definedName>
    <definedName name="MNOPLAT" localSheetId="7">#REF!</definedName>
    <definedName name="MNOPLAT">#REF!</definedName>
    <definedName name="Model_Name" localSheetId="6">#REF!</definedName>
    <definedName name="Model_Name" localSheetId="7">#REF!</definedName>
    <definedName name="Model_Name">#REF!</definedName>
    <definedName name="modernizaçãodosruptoresdeemergencia" localSheetId="6">recuperação [1]tubulão2011!$A$29:$J$29</definedName>
    <definedName name="modernizaçãodosruptoresdeemergencia" localSheetId="7">recuperação [1]tubulão2011!$A$29:$J$29</definedName>
    <definedName name="modernizaçãodosruptoresdeemergencia">recuperação [1]tubulão2011!$A$29:$J$29</definedName>
    <definedName name="Module1.Group8_Click" localSheetId="6">[10]!Module1.Group8_Click</definedName>
    <definedName name="Module1.Group8_Click" localSheetId="7">[10]!Module1.Group8_Click</definedName>
    <definedName name="Module1.Group8_Click">[10]!Module1.Group8_Click</definedName>
    <definedName name="Module1.OK" localSheetId="6">[10]!Module1.OK</definedName>
    <definedName name="Module1.OK" localSheetId="7">[10]!Module1.OK</definedName>
    <definedName name="Module1.OK">[10]!Module1.OK</definedName>
    <definedName name="módulo1.Extenso">#N/A</definedName>
    <definedName name="MOGOTO" localSheetId="6">#REF!</definedName>
    <definedName name="MOGOTO" localSheetId="7">#REF!</definedName>
    <definedName name="MOGOTO">#REF!</definedName>
    <definedName name="moi" localSheetId="6">#REF!</definedName>
    <definedName name="moi" localSheetId="7">#REF!</definedName>
    <definedName name="moi">#REF!</definedName>
    <definedName name="mon" localSheetId="6">#REF!</definedName>
    <definedName name="mon" localSheetId="7">#REF!</definedName>
    <definedName name="mon">#REF!</definedName>
    <definedName name="MONTH" localSheetId="6">#REF!</definedName>
    <definedName name="MONTH" localSheetId="7">#REF!</definedName>
    <definedName name="MONTH">#REF!</definedName>
    <definedName name="MoodyRtg" localSheetId="6">#REF!</definedName>
    <definedName name="MoodyRtg" localSheetId="7">#REF!</definedName>
    <definedName name="MoodyRtg">#REF!</definedName>
    <definedName name="Moodys" localSheetId="6">#REF!</definedName>
    <definedName name="Moodys" localSheetId="7">#REF!</definedName>
    <definedName name="Moodys">#REF!</definedName>
    <definedName name="MOTHER" localSheetId="6">#REF!</definedName>
    <definedName name="MOTHER" localSheetId="7">#REF!</definedName>
    <definedName name="MOTHER">#REF!</definedName>
    <definedName name="MOut" hidden="1">{"CSC_1",#N/A,FALSE,"CSC Outputs";"CSC_2",#N/A,FALSE,"CSC Outputs"}</definedName>
    <definedName name="mover" hidden="1">{"DEM FAT 1.000 REAIS",#N/A,FALSE,"Comp.Fat.";"DEM FAT MEDIO ANO",#N/A,FALSE,"Comp.Fat."}</definedName>
    <definedName name="MPID" localSheetId="6">#REF!</definedName>
    <definedName name="MPID" localSheetId="7">#REF!</definedName>
    <definedName name="MPID">#REF!</definedName>
    <definedName name="MPREROIC" localSheetId="6">#REF!</definedName>
    <definedName name="MPREROIC" localSheetId="7">#REF!</definedName>
    <definedName name="MPREROIC">#REF!</definedName>
    <definedName name="MPRINT" localSheetId="6">#REF!</definedName>
    <definedName name="MPRINT" localSheetId="7">#REF!</definedName>
    <definedName name="MPRINT">#REF!</definedName>
    <definedName name="MQT">'[82]Cf and Qf'!$B$6:$B$35</definedName>
    <definedName name="MROIC" localSheetId="6">#REF!</definedName>
    <definedName name="MROIC" localSheetId="7">#REF!</definedName>
    <definedName name="MROIC">#REF!</definedName>
    <definedName name="MROICYEARS" localSheetId="6">#REF!</definedName>
    <definedName name="MROICYEARS" localSheetId="7">#REF!</definedName>
    <definedName name="MROICYEARS">#REF!</definedName>
    <definedName name="MRTREE" localSheetId="6">#REF!</definedName>
    <definedName name="MRTREE" localSheetId="7">#REF!</definedName>
    <definedName name="MRTREE">#REF!</definedName>
    <definedName name="MS" localSheetId="6">#REF!</definedName>
    <definedName name="MS" localSheetId="7">#REF!</definedName>
    <definedName name="MS">#REF!</definedName>
    <definedName name="MSG_A" localSheetId="6">#REF!</definedName>
    <definedName name="MSG_A" localSheetId="7">#REF!</definedName>
    <definedName name="MSG_A">#REF!</definedName>
    <definedName name="MSO" localSheetId="6">#REF!</definedName>
    <definedName name="MSO" localSheetId="7">#REF!</definedName>
    <definedName name="MSO">#REF!</definedName>
    <definedName name="MTOW">'[24]A 02-07'!$H$4:$H$13500</definedName>
    <definedName name="MTREE_INVEST" localSheetId="6">#REF!</definedName>
    <definedName name="MTREE_INVEST" localSheetId="7">#REF!</definedName>
    <definedName name="MTREE_INVEST">#REF!</definedName>
    <definedName name="MTURNOVER" localSheetId="6">#REF!</definedName>
    <definedName name="MTURNOVER" localSheetId="7">#REF!</definedName>
    <definedName name="MTURNOVER">#REF!</definedName>
    <definedName name="multiple" localSheetId="6">#REF!</definedName>
    <definedName name="multiple" localSheetId="7">#REF!</definedName>
    <definedName name="multiple">#REF!</definedName>
    <definedName name="Multiple.Selection" localSheetId="6">#REF!</definedName>
    <definedName name="Multiple.Selection" localSheetId="7">#REF!</definedName>
    <definedName name="Multiple.Selection">#REF!</definedName>
    <definedName name="MULTS_SWS" localSheetId="6">#REF!,#REF!,#REF!,#REF!,#REF!,#REF!,#REF!,#REF!,#REF!,#REF!</definedName>
    <definedName name="MULTS_SWS" localSheetId="7">#REF!,#REF!,#REF!,#REF!,#REF!,#REF!,#REF!,#REF!,#REF!,#REF!</definedName>
    <definedName name="MULTS_SWS">#REF!,#REF!,#REF!,#REF!,#REF!,#REF!,#REF!,#REF!,#REF!,#REF!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VALUE" localSheetId="6">#REF!</definedName>
    <definedName name="MVALUE" localSheetId="7">#REF!</definedName>
    <definedName name="MVALUE">#REF!</definedName>
    <definedName name="MVbyBV" localSheetId="6">#REF!</definedName>
    <definedName name="MVbyBV" localSheetId="7">#REF!</definedName>
    <definedName name="MVbyBV">#REF!</definedName>
    <definedName name="MVbyOC" localSheetId="6">#REF!</definedName>
    <definedName name="MVbyOC" localSheetId="7">#REF!</definedName>
    <definedName name="MVbyOC">#REF!</definedName>
    <definedName name="MWACC" localSheetId="6">#REF!</definedName>
    <definedName name="MWACC" localSheetId="7">#REF!</definedName>
    <definedName name="MWACC">#REF!</definedName>
    <definedName name="MWINDOW" localSheetId="6">#REF!</definedName>
    <definedName name="MWINDOW" localSheetId="7">#REF!</definedName>
    <definedName name="MWINDOW">#REF!</definedName>
    <definedName name="MWORKING" localSheetId="6">#REF!</definedName>
    <definedName name="MWORKING" localSheetId="7">#REF!</definedName>
    <definedName name="MWORKING">#REF!</definedName>
    <definedName name="NA" localSheetId="6">#REF!</definedName>
    <definedName name="NA" localSheetId="7">#REF!</definedName>
    <definedName name="NA">#REF!</definedName>
    <definedName name="name" localSheetId="6">#REF!</definedName>
    <definedName name="name" localSheetId="7">#REF!</definedName>
    <definedName name="name">#REF!</definedName>
    <definedName name="nao" localSheetId="6">#REF!</definedName>
    <definedName name="nao" localSheetId="7">#REF!</definedName>
    <definedName name="nao">#REF!</definedName>
    <definedName name="NaoAssinante" localSheetId="6">#REF!</definedName>
    <definedName name="NaoAssinante" localSheetId="7">#REF!</definedName>
    <definedName name="NaoAssinante">#REF!</definedName>
    <definedName name="NATUREZA">[83]TABELAS!$C$37:$C$48</definedName>
    <definedName name="NBarrasBaldrame" localSheetId="12">#REF!</definedName>
    <definedName name="NBarrasBaldrame">[31]Memorial!$B$8</definedName>
    <definedName name="NBarrasPilar" localSheetId="12">#REF!</definedName>
    <definedName name="NBarrasPilar" localSheetId="6">#REF!</definedName>
    <definedName name="NBarrasPilar" localSheetId="7">#REF!</definedName>
    <definedName name="NBarrasPilar">#REF!</definedName>
    <definedName name="NBarrasViga" localSheetId="12">#REF!</definedName>
    <definedName name="NBarrasViga" localSheetId="6">#REF!</definedName>
    <definedName name="NBarrasViga" localSheetId="7">#REF!</definedName>
    <definedName name="NBarrasViga">#REF!</definedName>
    <definedName name="ncf" localSheetId="6" hidden="1">#REF!</definedName>
    <definedName name="ncf" localSheetId="7" hidden="1">#REF!</definedName>
    <definedName name="ncf" hidden="1">#REF!</definedName>
    <definedName name="NCia_TIR" localSheetId="6">#REF!</definedName>
    <definedName name="NCia_TIR" localSheetId="7">#REF!</definedName>
    <definedName name="NCia_TIR">#REF!</definedName>
    <definedName name="nDiv1">[84]Dívidas!$Q$1</definedName>
    <definedName name="NetDebt" localSheetId="6">#REF!</definedName>
    <definedName name="NetDebt" localSheetId="7">#REF!</definedName>
    <definedName name="NetDebt">#REF!</definedName>
    <definedName name="NetInc" localSheetId="6">#REF!</definedName>
    <definedName name="NetInc" localSheetId="7">#REF!</definedName>
    <definedName name="NetInc">#REF!</definedName>
    <definedName name="NetInc2" localSheetId="6">#REF!</definedName>
    <definedName name="NetInc2" localSheetId="7">#REF!</definedName>
    <definedName name="NetInc2">#REF!</definedName>
    <definedName name="NetIncAE" localSheetId="6">#REF!</definedName>
    <definedName name="NetIncAE" localSheetId="7">#REF!</definedName>
    <definedName name="NetIncAE">#REF!</definedName>
    <definedName name="NetIncCom" localSheetId="6">#REF!</definedName>
    <definedName name="NetIncCom" localSheetId="7">#REF!</definedName>
    <definedName name="NetIncCom">#REF!</definedName>
    <definedName name="NetIncGrow" localSheetId="6">#REF!</definedName>
    <definedName name="NetIncGrow" localSheetId="7">#REF!</definedName>
    <definedName name="NetIncGrow">#REF!</definedName>
    <definedName name="NetIncN" localSheetId="6">#REF!</definedName>
    <definedName name="NetIncN" localSheetId="7">#REF!</definedName>
    <definedName name="NetIncN">#REF!</definedName>
    <definedName name="NetIncNAE" localSheetId="6">#REF!</definedName>
    <definedName name="NetIncNAE" localSheetId="7">#REF!</definedName>
    <definedName name="NetIncNAE">#REF!</definedName>
    <definedName name="NetIncome" localSheetId="6">#REF!</definedName>
    <definedName name="NetIncome" localSheetId="7">#REF!</definedName>
    <definedName name="NetIncome">#REF!</definedName>
    <definedName name="NetInterest" localSheetId="6">#REF!</definedName>
    <definedName name="NetInterest" localSheetId="7">#REF!</definedName>
    <definedName name="NetInterest">#REF!</definedName>
    <definedName name="NetMarg" localSheetId="6">#REF!</definedName>
    <definedName name="NetMarg" localSheetId="7">#REF!</definedName>
    <definedName name="NetMarg">#REF!</definedName>
    <definedName name="NETPPE" localSheetId="6">#REF!</definedName>
    <definedName name="NETPPE" localSheetId="7">#REF!</definedName>
    <definedName name="NETPPE">#REF!</definedName>
    <definedName name="NetPr" localSheetId="6">#REF!</definedName>
    <definedName name="NetPr" localSheetId="7">#REF!</definedName>
    <definedName name="NetPr">#REF!</definedName>
    <definedName name="NetRev" localSheetId="6">#REF!</definedName>
    <definedName name="NetRev" localSheetId="7">#REF!</definedName>
    <definedName name="NetRev">#REF!</definedName>
    <definedName name="NEW_INVESTMENT" localSheetId="6">#REF!</definedName>
    <definedName name="NEW_INVESTMENT" localSheetId="7">#REF!</definedName>
    <definedName name="NEW_INVESTMENT">#REF!</definedName>
    <definedName name="new3.1" localSheetId="6">#REF!</definedName>
    <definedName name="new3.1" localSheetId="7">#REF!</definedName>
    <definedName name="new3.1">#REF!</definedName>
    <definedName name="new3.2" localSheetId="6">#REF!</definedName>
    <definedName name="new3.2" localSheetId="7">#REF!</definedName>
    <definedName name="new3.2">#REF!</definedName>
    <definedName name="newbel" hidden="1">{"'Directory'!$A$72:$E$91"}</definedName>
    <definedName name="newbls" hidden="1">{"'Directory'!$A$72:$E$91"}</definedName>
    <definedName name="NewCheck" localSheetId="6">#REF!</definedName>
    <definedName name="NewCheck" localSheetId="7">#REF!</definedName>
    <definedName name="NewCheck">#REF!</definedName>
    <definedName name="newname" localSheetId="6">#REF!</definedName>
    <definedName name="newname" localSheetId="7">#REF!</definedName>
    <definedName name="newname">#REF!</definedName>
    <definedName name="NewRange" hidden="1">#N/A</definedName>
    <definedName name="NewSalesAdditionalPoints" localSheetId="6">#REF!</definedName>
    <definedName name="NewSalesAdditionalPoints" localSheetId="7">#REF!</definedName>
    <definedName name="NewSalesAdditionalPoints">#REF!</definedName>
    <definedName name="NewSalesAdditionalPointsCapex" localSheetId="6">#REF!</definedName>
    <definedName name="NewSalesAdditionalPointsCapex" localSheetId="7">#REF!</definedName>
    <definedName name="NewSalesAdditionalPointsCapex">#REF!</definedName>
    <definedName name="NewSalesQtdCapex" localSheetId="6">#REF!</definedName>
    <definedName name="NewSalesQtdCapex" localSheetId="7">#REF!</definedName>
    <definedName name="NewSalesQtdCapex">#REF!</definedName>
    <definedName name="NewsSalesAPMult" localSheetId="6">#REF!</definedName>
    <definedName name="NewsSalesAPMult" localSheetId="7">#REF!</definedName>
    <definedName name="NewsSalesAPMult">#REF!</definedName>
    <definedName name="newt" hidden="1">{"'Directory'!$A$72:$E$91"}</definedName>
    <definedName name="NewTable" localSheetId="6">#REF!</definedName>
    <definedName name="NewTable" localSheetId="7">#REF!</definedName>
    <definedName name="NewTable">#REF!</definedName>
    <definedName name="NewTicker" localSheetId="6">#REF!</definedName>
    <definedName name="NewTicker" localSheetId="7">#REF!</definedName>
    <definedName name="NewTicker">#REF!</definedName>
    <definedName name="newwcom" hidden="1">{"'Directory'!$A$72:$E$91"}</definedName>
    <definedName name="NextYearEPS" localSheetId="6">#REF!</definedName>
    <definedName name="NextYearEPS" localSheetId="7">#REF!</definedName>
    <definedName name="NextYearEPS">#REF!</definedName>
    <definedName name="ni" localSheetId="6">#REF!</definedName>
    <definedName name="ni" localSheetId="7">#REF!</definedName>
    <definedName name="ni">#REF!</definedName>
    <definedName name="NM" localSheetId="6">#REF!</definedName>
    <definedName name="NM" localSheetId="7">#REF!</definedName>
    <definedName name="NM">#REF!</definedName>
    <definedName name="NNOPLAT" localSheetId="6">#REF!</definedName>
    <definedName name="NNOPLAT" localSheetId="7">#REF!</definedName>
    <definedName name="NNOPLAT">#REF!</definedName>
    <definedName name="NO_growth" localSheetId="6">#REF!</definedName>
    <definedName name="NO_growth" localSheetId="7">#REF!</definedName>
    <definedName name="NO_growth">#REF!</definedName>
    <definedName name="nobreaks" localSheetId="6">recuperação [1]tubulão2011!$A$29:$J$29</definedName>
    <definedName name="nobreaks" localSheetId="7">recuperação [1]tubulão2011!$A$29:$J$29</definedName>
    <definedName name="nobreaks">recuperação [1]tubulão2011!$A$29:$J$29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Financ2">[53]Premissas!$E$399:$J$399</definedName>
    <definedName name="Nomes_Projeto_Investimentos" localSheetId="6">#REF!</definedName>
    <definedName name="Nomes_Projeto_Investimentos" localSheetId="7">#REF!</definedName>
    <definedName name="Nomes_Projeto_Investimentos">#REF!</definedName>
    <definedName name="nomes_resumotaxas">[26]Macroeconomicas!$B$322:$B$368</definedName>
    <definedName name="nomes_resumotaxas_mensal" localSheetId="6">#REF!</definedName>
    <definedName name="nomes_resumotaxas_mensal" localSheetId="7">#REF!</definedName>
    <definedName name="nomes_resumotaxas_mensal">#REF!</definedName>
    <definedName name="nomes_resumotaxas_mensal_BNDES">[65]Macroeconomicas!$B$393:$B$395</definedName>
    <definedName name="nonLinkedRevCapex" localSheetId="6">#REF!</definedName>
    <definedName name="nonLinkedRevCapex" localSheetId="7">#REF!</definedName>
    <definedName name="nonLinkedRevCapex">#REF!</definedName>
    <definedName name="NonRecurr" localSheetId="6">#REF!</definedName>
    <definedName name="NonRecurr" localSheetId="7">#REF!</definedName>
    <definedName name="NonRecurr">#REF!</definedName>
    <definedName name="NonRecurr1" localSheetId="6">#REF!</definedName>
    <definedName name="NonRecurr1" localSheetId="7">#REF!</definedName>
    <definedName name="NonRecurr1">#REF!</definedName>
    <definedName name="NonRecurr2" localSheetId="6">#REF!</definedName>
    <definedName name="NonRecurr2" localSheetId="7">#REF!</definedName>
    <definedName name="NonRecurr2">#REF!</definedName>
    <definedName name="NonRecurr3" localSheetId="6">#REF!</definedName>
    <definedName name="NonRecurr3" localSheetId="7">#REF!</definedName>
    <definedName name="NonRecurr3">#REF!</definedName>
    <definedName name="NOPLAT" localSheetId="6">#REF!</definedName>
    <definedName name="NOPLAT" localSheetId="7">#REF!</definedName>
    <definedName name="NOPLAT">#REF!</definedName>
    <definedName name="NOPLATP" localSheetId="6">#REF!</definedName>
    <definedName name="NOPLATP" localSheetId="7">#REF!</definedName>
    <definedName name="NOPLATP">#REF!</definedName>
    <definedName name="normal" localSheetId="6">#REF!</definedName>
    <definedName name="normal" localSheetId="7">#REF!</definedName>
    <definedName name="normal">#REF!</definedName>
    <definedName name="Novo" localSheetId="6" hidden="1">#REF!</definedName>
    <definedName name="Novo" localSheetId="7" hidden="1">#REF!</definedName>
    <definedName name="Novo" hidden="1">#REF!</definedName>
    <definedName name="np" hidden="1">{"TOTAL ADM",#N/A,TRUE,"Total Desp.Adm.";"DIR EXECUTIVA",#N/A,TRUE,"5000";"EXECUTIVA",#N/A,TRUE,"5010";"SEDIR",#N/A,TRUE,"5020";"ADM FINANCEIRA",#N/A,TRUE,"9000";"FINANCEIRA",#N/A,TRUE,"9010";"CONTROLADORIA",#N/A,TRUE,"9110";"FINANCEIRO",#N/A,TRUE,"9200";"DECOP",#N/A,TRUE,"9220";"DECOB",#N/A,TRUE,"9230";"RH",#N/A,TRUE,"9300";"GER RH",#N/A,TRUE,"9310";"CARGOS BENEF",#N/A,TRUE,"9320";"RECRUTAMENTO",#N/A,TRUE,"9330";"ADM PESSOAL",#N/A,TRUE,"9340";"TREINAMENTO",#N/A,TRUE,"9350";"INFRA",#N/A,TRUE,"9400";"GER INFRA",#N/A,TRUE,"9410";"COMPRAS",#N/A,TRUE,"9420";"ORG METODOS",#N/A,TRUE,"9430";"SERV GERAIS",#N/A,TRUE,"9440";"OFF SET",#N/A,TRUE,"9441";"COPA",#N/A,TRUE,"9442";"LIMPEZA",#N/A,TRUE,"9443";"EXPEDIÇÃO",#N/A,TRUE,"9444";"ALMOXARIFADO",#N/A,TRUE,"9445"}</definedName>
    <definedName name="NPilares" localSheetId="12">#REF!</definedName>
    <definedName name="NPilares">[31]Memorial!$B$13</definedName>
    <definedName name="NPM" localSheetId="6">#REF!</definedName>
    <definedName name="NPM" localSheetId="7">#REF!</definedName>
    <definedName name="NPM">#REF!</definedName>
    <definedName name="nu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mber_of_Items_Actually_Tested" localSheetId="6">#REF!</definedName>
    <definedName name="Number_of_Items_Actually_Tested" localSheetId="7">#REF!</definedName>
    <definedName name="Number_of_Items_Actually_Tested">#REF!</definedName>
    <definedName name="Number_of_Shares" localSheetId="6">#REF!</definedName>
    <definedName name="Number_of_Shares" localSheetId="7">#REF!</definedName>
    <definedName name="Number_of_Shares">#REF!</definedName>
    <definedName name="NumCompanies" localSheetId="6">COUNTA(NewTickers)</definedName>
    <definedName name="NumCompanies" localSheetId="7">COUNTA(NewTickers)</definedName>
    <definedName name="NumCompanies">COUNTA(NewTickers)</definedName>
    <definedName name="NumComps" localSheetId="6">COUNTA(NewTickers)</definedName>
    <definedName name="NumComps" localSheetId="7">COUNTA(NewTickers)</definedName>
    <definedName name="NumComps">COUNTA(NewTickers)</definedName>
    <definedName name="NumEmployee" localSheetId="6">#REF!</definedName>
    <definedName name="NumEmployee" localSheetId="7">#REF!</definedName>
    <definedName name="NumEmployee">#REF!</definedName>
    <definedName name="NumFinanc">[53]Premissas!$E$336:$J$336</definedName>
    <definedName name="NumFinanc2">'[42]Premissas II'!$E$398:$J$398</definedName>
    <definedName name="NumofGrpAccts" hidden="1">2</definedName>
    <definedName name="NumPonte">[53]Premissas!$E$306:$F$306</definedName>
    <definedName name="NWC" localSheetId="6">#REF!</definedName>
    <definedName name="NWC" localSheetId="7">#REF!</definedName>
    <definedName name="NWC">#REF!</definedName>
    <definedName name="NWCRev" localSheetId="6">#REF!</definedName>
    <definedName name="NWCRev" localSheetId="7">#REF!</definedName>
    <definedName name="NWCRev">#REF!</definedName>
    <definedName name="o" localSheetId="6">#REF!</definedName>
    <definedName name="o" localSheetId="7">#REF!</definedName>
    <definedName name="o">#REF!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brigações_prévias" localSheetId="6">#REF!</definedName>
    <definedName name="obrigações_prévias" localSheetId="7">#REF!</definedName>
    <definedName name="obrigações_prévias">#REF!</definedName>
    <definedName name="ObrigacoesPrevias" localSheetId="6">#REF!</definedName>
    <definedName name="ObrigacoesPrevias" localSheetId="7">#REF!</definedName>
    <definedName name="ObrigacoesPrevias">#REF!</definedName>
    <definedName name="ocf" localSheetId="6">#REF!</definedName>
    <definedName name="ocf" localSheetId="7">#REF!</definedName>
    <definedName name="ocf">#REF!</definedName>
    <definedName name="Off_B_S_Income_fore" localSheetId="6">#REF!</definedName>
    <definedName name="Off_B_S_Income_fore" localSheetId="7">#REF!</definedName>
    <definedName name="Off_B_S_Income_fore">#REF!</definedName>
    <definedName name="Off_B_S_Income_growth_fore" localSheetId="6">#REF!</definedName>
    <definedName name="Off_B_S_Income_growth_fore" localSheetId="7">#REF!</definedName>
    <definedName name="Off_B_S_Income_growth_fore">#REF!</definedName>
    <definedName name="offering" localSheetId="6">#REF!</definedName>
    <definedName name="offering" localSheetId="7">#REF!</definedName>
    <definedName name="offering">#REF!</definedName>
    <definedName name="OfferValue" localSheetId="6">#REF!</definedName>
    <definedName name="OfferValue" localSheetId="7">#REF!</definedName>
    <definedName name="OfferValue">#REF!</definedName>
    <definedName name="OI" localSheetId="6">recuperação [1]tubulão2011!$A$29:$J$29</definedName>
    <definedName name="OI" localSheetId="7">recuperação [1]tubulão2011!$A$29:$J$29</definedName>
    <definedName name="OI">recuperação [1]tubulão2011!$A$29:$J$29</definedName>
    <definedName name="oiyg" localSheetId="6">#REF!</definedName>
    <definedName name="oiyg" localSheetId="7">#REF!</definedName>
    <definedName name="oiyg">#REF!</definedName>
    <definedName name="OLEChartName" localSheetId="6">#REF!</definedName>
    <definedName name="OLEChartName" localSheetId="7">#REF!</definedName>
    <definedName name="OLEChartName">#REF!</definedName>
    <definedName name="OLEPosition" localSheetId="6">#REF!</definedName>
    <definedName name="OLEPosition" localSheetId="7">#REF!</definedName>
    <definedName name="OLEPosition">#REF!</definedName>
    <definedName name="ONE" localSheetId="6">#REF!</definedName>
    <definedName name="ONE" localSheetId="7">#REF!</definedName>
    <definedName name="ONE">#REF!</definedName>
    <definedName name="onv" localSheetId="6">#REF!</definedName>
    <definedName name="onv" localSheetId="7">#REF!</definedName>
    <definedName name="onv">#REF!</definedName>
    <definedName name="oo" localSheetId="6" hidden="1">#REF!</definedName>
    <definedName name="oo" localSheetId="7" hidden="1">#REF!</definedName>
    <definedName name="oo" hidden="1">#REF!</definedName>
    <definedName name="Op_Add_ST_Vol" localSheetId="6">#REF!</definedName>
    <definedName name="Op_Add_ST_Vol" localSheetId="7">#REF!</definedName>
    <definedName name="Op_Add_ST_Vol">#REF!</definedName>
    <definedName name="Op_Add_ST_Vol_LE02" localSheetId="6">#REF!</definedName>
    <definedName name="Op_Add_ST_Vol_LE02" localSheetId="7">#REF!</definedName>
    <definedName name="Op_Add_ST_Vol_LE02">#REF!</definedName>
    <definedName name="Op_Add_ST_Vol_Q03" localSheetId="6">#REF!</definedName>
    <definedName name="Op_Add_ST_Vol_Q03" localSheetId="7">#REF!</definedName>
    <definedName name="Op_Add_ST_Vol_Q03">#REF!</definedName>
    <definedName name="op_bs" localSheetId="6">#REF!</definedName>
    <definedName name="op_bs" localSheetId="7">#REF!</definedName>
    <definedName name="op_bs">#REF!</definedName>
    <definedName name="Op_BusDevCostOther1" localSheetId="6">#REF!</definedName>
    <definedName name="Op_BusDevCostOther1" localSheetId="7">#REF!</definedName>
    <definedName name="Op_BusDevCostOther1">#REF!</definedName>
    <definedName name="Op_BusDevCostOther1_LE02" localSheetId="6">#REF!</definedName>
    <definedName name="Op_BusDevCostOther1_LE02" localSheetId="7">#REF!</definedName>
    <definedName name="Op_BusDevCostOther1_LE02">#REF!</definedName>
    <definedName name="Op_BusDevCostOther1_Q03" localSheetId="6">#REF!</definedName>
    <definedName name="Op_BusDevCostOther1_Q03" localSheetId="7">#REF!</definedName>
    <definedName name="Op_BusDevCostOther1_Q03">#REF!</definedName>
    <definedName name="Op_BusDevCostOther2" localSheetId="6">#REF!</definedName>
    <definedName name="Op_BusDevCostOther2" localSheetId="7">#REF!</definedName>
    <definedName name="Op_BusDevCostOther2">#REF!</definedName>
    <definedName name="Op_BusDevCostOther2_LE02" localSheetId="6">#REF!</definedName>
    <definedName name="Op_BusDevCostOther2_LE02" localSheetId="7">#REF!</definedName>
    <definedName name="Op_BusDevCostOther2_LE02">#REF!</definedName>
    <definedName name="Op_BusDevCostOther2_Q03" localSheetId="6">#REF!</definedName>
    <definedName name="Op_BusDevCostOther2_Q03" localSheetId="7">#REF!</definedName>
    <definedName name="Op_BusDevCostOther2_Q03">#REF!</definedName>
    <definedName name="Op_BusDevCostOther3" localSheetId="6">#REF!</definedName>
    <definedName name="Op_BusDevCostOther3" localSheetId="7">#REF!</definedName>
    <definedName name="Op_BusDevCostOther3">#REF!</definedName>
    <definedName name="Op_BusDevCostOther3_LE02" localSheetId="6">#REF!</definedName>
    <definedName name="Op_BusDevCostOther3_LE02" localSheetId="7">#REF!</definedName>
    <definedName name="Op_BusDevCostOther3_LE02">#REF!</definedName>
    <definedName name="Op_BusDevCostOther3_Q03" localSheetId="6">#REF!</definedName>
    <definedName name="Op_BusDevCostOther3_Q03" localSheetId="7">#REF!</definedName>
    <definedName name="Op_BusDevCostOther3_Q03">#REF!</definedName>
    <definedName name="Op_BusDevCostOther4" localSheetId="6">#REF!</definedName>
    <definedName name="Op_BusDevCostOther4" localSheetId="7">#REF!</definedName>
    <definedName name="Op_BusDevCostOther4">#REF!</definedName>
    <definedName name="Op_BusDevCostOther4_LE02" localSheetId="6">#REF!</definedName>
    <definedName name="Op_BusDevCostOther4_LE02" localSheetId="7">#REF!</definedName>
    <definedName name="Op_BusDevCostOther4_LE02">#REF!</definedName>
    <definedName name="Op_BusDevCostOther4_Q03" localSheetId="6">#REF!</definedName>
    <definedName name="Op_BusDevCostOther4_Q03" localSheetId="7">#REF!</definedName>
    <definedName name="Op_BusDevCostOther4_Q03">#REF!</definedName>
    <definedName name="Op_BusDevCostOther5" localSheetId="6">#REF!</definedName>
    <definedName name="Op_BusDevCostOther5" localSheetId="7">#REF!</definedName>
    <definedName name="Op_BusDevCostOther5">#REF!</definedName>
    <definedName name="Op_BusDevCostOther5_LE02" localSheetId="6">#REF!</definedName>
    <definedName name="Op_BusDevCostOther5_LE02" localSheetId="7">#REF!</definedName>
    <definedName name="Op_BusDevCostOther5_LE02">#REF!</definedName>
    <definedName name="Op_BusDevCostOther5_Q03" localSheetId="6">#REF!</definedName>
    <definedName name="Op_BusDevCostOther5_Q03" localSheetId="7">#REF!</definedName>
    <definedName name="Op_BusDevCostOther5_Q03">#REF!</definedName>
    <definedName name="Op_BusDevCostPDC1" localSheetId="6">#REF!</definedName>
    <definedName name="Op_BusDevCostPDC1" localSheetId="7">#REF!</definedName>
    <definedName name="Op_BusDevCostPDC1">#REF!</definedName>
    <definedName name="Op_BusDevCostPDC1_LE02" localSheetId="6">#REF!</definedName>
    <definedName name="Op_BusDevCostPDC1_LE02" localSheetId="7">#REF!</definedName>
    <definedName name="Op_BusDevCostPDC1_LE02">#REF!</definedName>
    <definedName name="Op_BusDevCostPDC1_Q03" localSheetId="6">#REF!</definedName>
    <definedName name="Op_BusDevCostPDC1_Q03" localSheetId="7">#REF!</definedName>
    <definedName name="Op_BusDevCostPDC1_Q03">#REF!</definedName>
    <definedName name="Op_BusDevCostPDC2" localSheetId="6">#REF!</definedName>
    <definedName name="Op_BusDevCostPDC2" localSheetId="7">#REF!</definedName>
    <definedName name="Op_BusDevCostPDC2">#REF!</definedName>
    <definedName name="Op_BusDevCostPDC2_LE02" localSheetId="6">#REF!</definedName>
    <definedName name="Op_BusDevCostPDC2_LE02" localSheetId="7">#REF!</definedName>
    <definedName name="Op_BusDevCostPDC2_LE02">#REF!</definedName>
    <definedName name="Op_BusDevCostPDC2_Q03" localSheetId="6">#REF!</definedName>
    <definedName name="Op_BusDevCostPDC2_Q03" localSheetId="7">#REF!</definedName>
    <definedName name="Op_BusDevCostPDC2_Q03">#REF!</definedName>
    <definedName name="Op_BusDevCostPDC3" localSheetId="6">#REF!</definedName>
    <definedName name="Op_BusDevCostPDC3" localSheetId="7">#REF!</definedName>
    <definedName name="Op_BusDevCostPDC3">#REF!</definedName>
    <definedName name="Op_BusDevCostPDC3_LE02" localSheetId="6">#REF!</definedName>
    <definedName name="Op_BusDevCostPDC3_LE02" localSheetId="7">#REF!</definedName>
    <definedName name="Op_BusDevCostPDC3_LE02">#REF!</definedName>
    <definedName name="Op_BusDevCostPDC3_Q03" localSheetId="6">#REF!</definedName>
    <definedName name="Op_BusDevCostPDC3_Q03" localSheetId="7">#REF!</definedName>
    <definedName name="Op_BusDevCostPDC3_Q03">#REF!</definedName>
    <definedName name="Op_BusDevCostPDC4" localSheetId="6">#REF!</definedName>
    <definedName name="Op_BusDevCostPDC4" localSheetId="7">#REF!</definedName>
    <definedName name="Op_BusDevCostPDC4">#REF!</definedName>
    <definedName name="Op_BusDevCostPDC4_LE02" localSheetId="6">#REF!</definedName>
    <definedName name="Op_BusDevCostPDC4_LE02" localSheetId="7">#REF!</definedName>
    <definedName name="Op_BusDevCostPDC4_LE02">#REF!</definedName>
    <definedName name="Op_BusDevCostPDC4_Q03" localSheetId="6">#REF!</definedName>
    <definedName name="Op_BusDevCostPDC4_Q03" localSheetId="7">#REF!</definedName>
    <definedName name="Op_BusDevCostPDC4_Q03">#REF!</definedName>
    <definedName name="Op_BusDevCostPDC5" localSheetId="6">#REF!</definedName>
    <definedName name="Op_BusDevCostPDC5" localSheetId="7">#REF!</definedName>
    <definedName name="Op_BusDevCostPDC5">#REF!</definedName>
    <definedName name="Op_BusDevCostPDC5_LE02" localSheetId="6">#REF!</definedName>
    <definedName name="Op_BusDevCostPDC5_LE02" localSheetId="7">#REF!</definedName>
    <definedName name="Op_BusDevCostPDC5_LE02">#REF!</definedName>
    <definedName name="Op_BusDevCostPDC5_Q03" localSheetId="6">#REF!</definedName>
    <definedName name="Op_BusDevCostPDC5_Q03" localSheetId="7">#REF!</definedName>
    <definedName name="Op_BusDevCostPDC5_Q03">#REF!</definedName>
    <definedName name="Op_BusDevCostPDC6" localSheetId="6">#REF!</definedName>
    <definedName name="Op_BusDevCostPDC6" localSheetId="7">#REF!</definedName>
    <definedName name="Op_BusDevCostPDC6">#REF!</definedName>
    <definedName name="Op_BusDevCostPDC6_LE02" localSheetId="6">#REF!</definedName>
    <definedName name="Op_BusDevCostPDC6_LE02" localSheetId="7">#REF!</definedName>
    <definedName name="Op_BusDevCostPDC6_LE02">#REF!</definedName>
    <definedName name="Op_BusDevCostPDC6_Q03" localSheetId="6">#REF!</definedName>
    <definedName name="Op_BusDevCostPDC6_Q03" localSheetId="7">#REF!</definedName>
    <definedName name="Op_BusDevCostPDC6_Q03">#REF!</definedName>
    <definedName name="Op_BusDevCostPDC7" localSheetId="6">#REF!</definedName>
    <definedName name="Op_BusDevCostPDC7" localSheetId="7">#REF!</definedName>
    <definedName name="Op_BusDevCostPDC7">#REF!</definedName>
    <definedName name="Op_BusDevCostPDC7_LE02" localSheetId="6">#REF!</definedName>
    <definedName name="Op_BusDevCostPDC7_LE02" localSheetId="7">#REF!</definedName>
    <definedName name="Op_BusDevCostPDC7_LE02">#REF!</definedName>
    <definedName name="Op_BusDevCostPDC7_Q03" localSheetId="6">#REF!</definedName>
    <definedName name="Op_BusDevCostPDC7_Q03" localSheetId="7">#REF!</definedName>
    <definedName name="Op_BusDevCostPDC7_Q03">#REF!</definedName>
    <definedName name="Op_BusDevCostPDC8" localSheetId="6">#REF!</definedName>
    <definedName name="Op_BusDevCostPDC8" localSheetId="7">#REF!</definedName>
    <definedName name="Op_BusDevCostPDC8">#REF!</definedName>
    <definedName name="Op_BusDevCostPDC8_LE02" localSheetId="6">#REF!</definedName>
    <definedName name="Op_BusDevCostPDC8_LE02" localSheetId="7">#REF!</definedName>
    <definedName name="Op_BusDevCostPDC8_LE02">#REF!</definedName>
    <definedName name="Op_BusDevCostPDC8_Q03" localSheetId="6">#REF!</definedName>
    <definedName name="Op_BusDevCostPDC8_Q03" localSheetId="7">#REF!</definedName>
    <definedName name="Op_BusDevCostPDC8_Q03">#REF!</definedName>
    <definedName name="Op_Cap_In_Op" localSheetId="6">#REF!</definedName>
    <definedName name="Op_Cap_In_Op" localSheetId="7">#REF!</definedName>
    <definedName name="Op_Cap_In_Op">#REF!</definedName>
    <definedName name="Op_Cap_In_Op_LE02" localSheetId="6">#REF!</definedName>
    <definedName name="Op_Cap_In_Op_LE02" localSheetId="7">#REF!</definedName>
    <definedName name="Op_Cap_In_Op_LE02">#REF!</definedName>
    <definedName name="Op_Cap_In_Op_Q03" localSheetId="6">#REF!</definedName>
    <definedName name="Op_Cap_In_Op_Q03" localSheetId="7">#REF!</definedName>
    <definedName name="Op_Cap_In_Op_Q03">#REF!</definedName>
    <definedName name="Op_Cap_Under_Constr" localSheetId="6">#REF!</definedName>
    <definedName name="Op_Cap_Under_Constr" localSheetId="7">#REF!</definedName>
    <definedName name="Op_Cap_Under_Constr">#REF!</definedName>
    <definedName name="Op_Cap_Under_Constr_LE02" localSheetId="6">#REF!</definedName>
    <definedName name="Op_Cap_Under_Constr_LE02" localSheetId="7">#REF!</definedName>
    <definedName name="Op_Cap_Under_Constr_LE02">#REF!</definedName>
    <definedName name="Op_Cap_Under_Constr_Q03" localSheetId="6">#REF!</definedName>
    <definedName name="Op_Cap_Under_Constr_Q03" localSheetId="7">#REF!</definedName>
    <definedName name="Op_Cap_Under_Constr_Q03">#REF!</definedName>
    <definedName name="Op_Cap_Under_Dev" localSheetId="6">#REF!</definedName>
    <definedName name="Op_Cap_Under_Dev" localSheetId="7">#REF!</definedName>
    <definedName name="Op_Cap_Under_Dev">#REF!</definedName>
    <definedName name="Op_Cap_Under_Dev_LE02" localSheetId="6">#REF!</definedName>
    <definedName name="Op_Cap_Under_Dev_LE02" localSheetId="7">#REF!</definedName>
    <definedName name="Op_Cap_Under_Dev_LE02">#REF!</definedName>
    <definedName name="Op_Cap_Under_Dev_Q03" localSheetId="6">#REF!</definedName>
    <definedName name="Op_Cap_Under_Dev_Q03" localSheetId="7">#REF!</definedName>
    <definedName name="Op_Cap_Under_Dev_Q03">#REF!</definedName>
    <definedName name="Op_Coal_Gasific" localSheetId="6">#REF!</definedName>
    <definedName name="Op_Coal_Gasific" localSheetId="7">#REF!</definedName>
    <definedName name="Op_Coal_Gasific">#REF!</definedName>
    <definedName name="Op_Coal_Gasific_LE02" localSheetId="6">#REF!</definedName>
    <definedName name="Op_Coal_Gasific_LE02" localSheetId="7">#REF!</definedName>
    <definedName name="Op_Coal_Gasific_LE02">#REF!</definedName>
    <definedName name="Op_Coal_Gasific_Q03" localSheetId="6">#REF!</definedName>
    <definedName name="Op_Coal_Gasific_Q03" localSheetId="7">#REF!</definedName>
    <definedName name="Op_Coal_Gasific_Q03">#REF!</definedName>
    <definedName name="Op_Contr_Sales_Vol" localSheetId="6">#REF!</definedName>
    <definedName name="Op_Contr_Sales_Vol" localSheetId="7">#REF!</definedName>
    <definedName name="Op_Contr_Sales_Vol">#REF!</definedName>
    <definedName name="Op_Contr_Sales_Vol_LE02" localSheetId="6">#REF!</definedName>
    <definedName name="Op_Contr_Sales_Vol_LE02" localSheetId="7">#REF!</definedName>
    <definedName name="Op_Contr_Sales_Vol_LE02">#REF!</definedName>
    <definedName name="Op_Contr_Sales_Vol_Q03" localSheetId="6">#REF!</definedName>
    <definedName name="Op_Contr_Sales_Vol_Q03" localSheetId="7">#REF!</definedName>
    <definedName name="Op_Contr_Sales_Vol_Q03">#REF!</definedName>
    <definedName name="Op_Eq_Regas_cap_Inst" localSheetId="6">#REF!</definedName>
    <definedName name="Op_Eq_Regas_cap_Inst" localSheetId="7">#REF!</definedName>
    <definedName name="Op_Eq_Regas_cap_Inst">#REF!</definedName>
    <definedName name="Op_Eq_Regas_cap_Inst_LE02" localSheetId="6">#REF!</definedName>
    <definedName name="Op_Eq_Regas_cap_Inst_LE02" localSheetId="7">#REF!</definedName>
    <definedName name="Op_Eq_Regas_cap_Inst_LE02">#REF!</definedName>
    <definedName name="Op_Eq_Regas_cap_Inst_Q03" localSheetId="6">#REF!</definedName>
    <definedName name="Op_Eq_Regas_cap_Inst_Q03" localSheetId="7">#REF!</definedName>
    <definedName name="Op_Eq_Regas_cap_Inst_Q03">#REF!</definedName>
    <definedName name="Op_Gas_Vol_Traded" localSheetId="6">#REF!</definedName>
    <definedName name="Op_Gas_Vol_Traded" localSheetId="7">#REF!</definedName>
    <definedName name="Op_Gas_Vol_Traded">#REF!</definedName>
    <definedName name="Op_Gas_Vol_Traded_LE02" localSheetId="6">#REF!</definedName>
    <definedName name="Op_Gas_Vol_Traded_LE02" localSheetId="7">#REF!</definedName>
    <definedName name="Op_Gas_Vol_Traded_LE02">#REF!</definedName>
    <definedName name="Op_Gas_Vol_Traded_Q03" localSheetId="6">#REF!</definedName>
    <definedName name="Op_Gas_Vol_Traded_Q03" localSheetId="7">#REF!</definedName>
    <definedName name="Op_Gas_Vol_Traded_Q03">#REF!</definedName>
    <definedName name="Op_GovernanceCost" localSheetId="6">#REF!</definedName>
    <definedName name="Op_GovernanceCost" localSheetId="7">#REF!</definedName>
    <definedName name="Op_GovernanceCost">#REF!</definedName>
    <definedName name="Op_GovernanceCost_LE02" localSheetId="6">#REF!</definedName>
    <definedName name="Op_GovernanceCost_LE02" localSheetId="7">#REF!</definedName>
    <definedName name="Op_GovernanceCost_LE02">#REF!</definedName>
    <definedName name="Op_GovernanceCost_Q03" localSheetId="6">#REF!</definedName>
    <definedName name="Op_GovernanceCost_Q03" localSheetId="7">#REF!</definedName>
    <definedName name="Op_GovernanceCost_Q03">#REF!</definedName>
    <definedName name="Op_Gross_Marg_per_Gas_Vol_Trade" localSheetId="6">#REF!</definedName>
    <definedName name="Op_Gross_Marg_per_Gas_Vol_Trade" localSheetId="7">#REF!</definedName>
    <definedName name="Op_Gross_Marg_per_Gas_Vol_Trade">#REF!</definedName>
    <definedName name="Op_Gross_Marg_per_Gas_Vol_Trade_LE02" localSheetId="6">#REF!</definedName>
    <definedName name="Op_Gross_Marg_per_Gas_Vol_Trade_LE02" localSheetId="7">#REF!</definedName>
    <definedName name="Op_Gross_Marg_per_Gas_Vol_Trade_LE02">#REF!</definedName>
    <definedName name="Op_Gross_Marg_per_Gas_Vol_Trade_Q03" localSheetId="6">#REF!</definedName>
    <definedName name="Op_Gross_Marg_per_Gas_Vol_Trade_Q03" localSheetId="7">#REF!</definedName>
    <definedName name="Op_Gross_Marg_per_Gas_Vol_Trade_Q03">#REF!</definedName>
    <definedName name="Op_Gross_Marg_per_Gas_Vol_Traded" localSheetId="6">#REF!</definedName>
    <definedName name="Op_Gross_Marg_per_Gas_Vol_Traded" localSheetId="7">#REF!</definedName>
    <definedName name="Op_Gross_Marg_per_Gas_Vol_Traded">#REF!</definedName>
    <definedName name="Op_Gross_Marg_per_Gas_Vol_Traded_LE02" localSheetId="6">#REF!</definedName>
    <definedName name="Op_Gross_Marg_per_Gas_Vol_Traded_LE02" localSheetId="7">#REF!</definedName>
    <definedName name="Op_Gross_Marg_per_Gas_Vol_Traded_LE02">#REF!</definedName>
    <definedName name="Op_Gross_Marg_per_Gas_Vol_Traded_Q03" localSheetId="6">#REF!</definedName>
    <definedName name="Op_Gross_Marg_per_Gas_Vol_Traded_Q03" localSheetId="7">#REF!</definedName>
    <definedName name="Op_Gross_Marg_per_Gas_Vol_Traded_Q03">#REF!</definedName>
    <definedName name="Op_Gross_Marg_per_Op_Cost" localSheetId="6">#REF!</definedName>
    <definedName name="Op_Gross_Marg_per_Op_Cost" localSheetId="7">#REF!</definedName>
    <definedName name="Op_Gross_Marg_per_Op_Cost">#REF!</definedName>
    <definedName name="Op_Gross_Marg_per_Op_Cost_LE02" localSheetId="6">#REF!</definedName>
    <definedName name="Op_Gross_Marg_per_Op_Cost_LE02" localSheetId="7">#REF!</definedName>
    <definedName name="Op_Gross_Marg_per_Op_Cost_LE02">#REF!</definedName>
    <definedName name="Op_Gross_Marg_per_Op_Cost_Q03" localSheetId="6">#REF!</definedName>
    <definedName name="Op_Gross_Marg_per_Op_Cost_Q03" localSheetId="7">#REF!</definedName>
    <definedName name="Op_Gross_Marg_per_Op_Cost_Q03">#REF!</definedName>
    <definedName name="Op_Liq_Trans_Vol" localSheetId="6">#REF!</definedName>
    <definedName name="Op_Liq_Trans_Vol" localSheetId="7">#REF!</definedName>
    <definedName name="Op_Liq_Trans_Vol">#REF!</definedName>
    <definedName name="Op_Liq_Trans_Vol_LE02" localSheetId="6">#REF!</definedName>
    <definedName name="Op_Liq_Trans_Vol_LE02" localSheetId="7">#REF!</definedName>
    <definedName name="Op_Liq_Trans_Vol_LE02">#REF!</definedName>
    <definedName name="Op_Liq_Trans_Vol_Q03" localSheetId="6">#REF!</definedName>
    <definedName name="Op_Liq_Trans_Vol_Q03" localSheetId="7">#REF!</definedName>
    <definedName name="Op_Liq_Trans_Vol_Q03">#REF!</definedName>
    <definedName name="Op_Liquids_Sold" localSheetId="6">#REF!</definedName>
    <definedName name="Op_Liquids_Sold" localSheetId="7">#REF!</definedName>
    <definedName name="Op_Liquids_Sold">#REF!</definedName>
    <definedName name="Op_Liquids_Sold_LE02" localSheetId="6">#REF!</definedName>
    <definedName name="Op_Liquids_Sold_LE02" localSheetId="7">#REF!</definedName>
    <definedName name="Op_Liquids_Sold_LE02">#REF!</definedName>
    <definedName name="Op_Liquids_Sold_Q03" localSheetId="6">#REF!</definedName>
    <definedName name="Op_Liquids_Sold_Q03" localSheetId="7">#REF!</definedName>
    <definedName name="Op_Liquids_Sold_Q03">#REF!</definedName>
    <definedName name="Op_LT_Contr_Sales_Incr" localSheetId="6">#REF!</definedName>
    <definedName name="Op_LT_Contr_Sales_Incr" localSheetId="7">#REF!</definedName>
    <definedName name="Op_LT_Contr_Sales_Incr">#REF!</definedName>
    <definedName name="Op_LT_Contr_Sales_Incr_LE02" localSheetId="6">#REF!</definedName>
    <definedName name="Op_LT_Contr_Sales_Incr_LE02" localSheetId="7">#REF!</definedName>
    <definedName name="Op_LT_Contr_Sales_Incr_LE02">#REF!</definedName>
    <definedName name="Op_LT_Contr_Sales_Incr_Q03" localSheetId="6">#REF!</definedName>
    <definedName name="Op_LT_Contr_Sales_Incr_Q03" localSheetId="7">#REF!</definedName>
    <definedName name="Op_LT_Contr_Sales_Incr_Q03">#REF!</definedName>
    <definedName name="Op_Manuf_Costs" localSheetId="6">#REF!</definedName>
    <definedName name="Op_Manuf_Costs" localSheetId="7">#REF!</definedName>
    <definedName name="Op_Manuf_Costs">#REF!</definedName>
    <definedName name="Op_Manuf_Costs_LE02" localSheetId="6">#REF!</definedName>
    <definedName name="Op_Manuf_Costs_LE02" localSheetId="7">#REF!</definedName>
    <definedName name="Op_Manuf_Costs_LE02">#REF!</definedName>
    <definedName name="Op_Manuf_Costs_Q03" localSheetId="6">#REF!</definedName>
    <definedName name="Op_Manuf_Costs_Q03" localSheetId="7">#REF!</definedName>
    <definedName name="Op_Manuf_Costs_Q03">#REF!</definedName>
    <definedName name="Op_Manuf_Proc_Fees" localSheetId="6">#REF!</definedName>
    <definedName name="Op_Manuf_Proc_Fees" localSheetId="7">#REF!</definedName>
    <definedName name="Op_Manuf_Proc_Fees">#REF!</definedName>
    <definedName name="Op_Manuf_Proc_Fees_LE02" localSheetId="6">#REF!</definedName>
    <definedName name="Op_Manuf_Proc_Fees_LE02" localSheetId="7">#REF!</definedName>
    <definedName name="Op_Manuf_Proc_Fees_LE02">#REF!</definedName>
    <definedName name="Op_Manuf_Proc_Fees_Q03" localSheetId="6">#REF!</definedName>
    <definedName name="Op_Manuf_Proc_Fees_Q03" localSheetId="7">#REF!</definedName>
    <definedName name="Op_Manuf_Proc_Fees_Q03">#REF!</definedName>
    <definedName name="Op_Net_Pwr_Gen" localSheetId="6">#REF!</definedName>
    <definedName name="Op_Net_Pwr_Gen" localSheetId="7">#REF!</definedName>
    <definedName name="Op_Net_Pwr_Gen">#REF!</definedName>
    <definedName name="Op_Net_Pwr_Gen_LE02" localSheetId="6">#REF!</definedName>
    <definedName name="Op_Net_Pwr_Gen_LE02" localSheetId="7">#REF!</definedName>
    <definedName name="Op_Net_Pwr_Gen_LE02">#REF!</definedName>
    <definedName name="Op_Net_Pwr_Gen_Q03" localSheetId="6">#REF!</definedName>
    <definedName name="Op_Net_Pwr_Gen_Q03" localSheetId="7">#REF!</definedName>
    <definedName name="Op_Net_Pwr_Gen_Q03">#REF!</definedName>
    <definedName name="Op_Other" localSheetId="6">#REF!</definedName>
    <definedName name="Op_Other" localSheetId="7">#REF!</definedName>
    <definedName name="Op_Other">#REF!</definedName>
    <definedName name="Op_Other_LE02" localSheetId="6">#REF!</definedName>
    <definedName name="Op_Other_LE02" localSheetId="7">#REF!</definedName>
    <definedName name="Op_Other_LE02">#REF!</definedName>
    <definedName name="Op_Other_Q03" localSheetId="6">#REF!</definedName>
    <definedName name="Op_Other_Q03" localSheetId="7">#REF!</definedName>
    <definedName name="Op_Other_Q03">#REF!</definedName>
    <definedName name="Op_OtherOpex" localSheetId="6">#REF!</definedName>
    <definedName name="Op_OtherOpex" localSheetId="7">#REF!</definedName>
    <definedName name="Op_OtherOpex">#REF!</definedName>
    <definedName name="Op_OtherOpex_LE02" localSheetId="6">#REF!</definedName>
    <definedName name="Op_OtherOpex_LE02" localSheetId="7">#REF!</definedName>
    <definedName name="Op_OtherOpex_LE02">#REF!</definedName>
    <definedName name="Op_OtherOpex_Q03" localSheetId="6">#REF!</definedName>
    <definedName name="Op_OtherOpex_Q03" localSheetId="7">#REF!</definedName>
    <definedName name="Op_OtherOpex_Q03">#REF!</definedName>
    <definedName name="Op_Plant_Utilis" localSheetId="6">#REF!</definedName>
    <definedName name="Op_Plant_Utilis" localSheetId="7">#REF!</definedName>
    <definedName name="Op_Plant_Utilis">#REF!</definedName>
    <definedName name="Op_Plant_Utilis_LE02" localSheetId="6">#REF!</definedName>
    <definedName name="Op_Plant_Utilis_LE02" localSheetId="7">#REF!</definedName>
    <definedName name="Op_Plant_Utilis_LE02">#REF!</definedName>
    <definedName name="Op_Plant_Utilis_Q03" localSheetId="6">#REF!</definedName>
    <definedName name="Op_Plant_Utilis_Q03" localSheetId="7">#REF!</definedName>
    <definedName name="Op_Plant_Utilis_Q03">#REF!</definedName>
    <definedName name="Op_Pwr_Vol_Traded" localSheetId="6">#REF!</definedName>
    <definedName name="Op_Pwr_Vol_Traded" localSheetId="7">#REF!</definedName>
    <definedName name="Op_Pwr_Vol_Traded">#REF!</definedName>
    <definedName name="Op_Pwr_Vol_Traded_LE02" localSheetId="6">#REF!</definedName>
    <definedName name="Op_Pwr_Vol_Traded_LE02" localSheetId="7">#REF!</definedName>
    <definedName name="Op_Pwr_Vol_Traded_LE02">#REF!</definedName>
    <definedName name="Op_Pwr_Vol_Traded_Q03" localSheetId="6">#REF!</definedName>
    <definedName name="Op_Pwr_Vol_Traded_Q03" localSheetId="7">#REF!</definedName>
    <definedName name="Op_Pwr_Vol_Traded_Q03">#REF!</definedName>
    <definedName name="Op_Shell_LNG_Supp" localSheetId="6">#REF!</definedName>
    <definedName name="Op_Shell_LNG_Supp" localSheetId="7">#REF!</definedName>
    <definedName name="Op_Shell_LNG_Supp">#REF!</definedName>
    <definedName name="Op_Shell_LNG_Supp_LE02" localSheetId="6">#REF!</definedName>
    <definedName name="Op_Shell_LNG_Supp_LE02" localSheetId="7">#REF!</definedName>
    <definedName name="Op_Shell_LNG_Supp_LE02">#REF!</definedName>
    <definedName name="Op_Shell_LNG_Supp_Q03" localSheetId="6">#REF!</definedName>
    <definedName name="Op_Shell_LNG_Supp_Q03" localSheetId="7">#REF!</definedName>
    <definedName name="Op_Shell_LNG_Supp_Q03">#REF!</definedName>
    <definedName name="Op_Shell_UpStr_Vol" localSheetId="6">#REF!</definedName>
    <definedName name="Op_Shell_UpStr_Vol" localSheetId="7">#REF!</definedName>
    <definedName name="Op_Shell_UpStr_Vol">#REF!</definedName>
    <definedName name="Op_Shell_UpStr_Vol_LE02" localSheetId="6">#REF!</definedName>
    <definedName name="Op_Shell_UpStr_Vol_LE02" localSheetId="7">#REF!</definedName>
    <definedName name="Op_Shell_UpStr_Vol_LE02">#REF!</definedName>
    <definedName name="Op_Shell_UpStr_Vol_Q03" localSheetId="6">#REF!</definedName>
    <definedName name="Op_Shell_UpStr_Vol_Q03" localSheetId="7">#REF!</definedName>
    <definedName name="Op_Shell_UpStr_Vol_Q03">#REF!</definedName>
    <definedName name="Op_Third_Pty_Trans" localSheetId="6">#REF!</definedName>
    <definedName name="Op_Third_Pty_Trans" localSheetId="7">#REF!</definedName>
    <definedName name="Op_Third_Pty_Trans">#REF!</definedName>
    <definedName name="Op_Third_Pty_Trans_LE02" localSheetId="6">#REF!</definedName>
    <definedName name="Op_Third_Pty_Trans_LE02" localSheetId="7">#REF!</definedName>
    <definedName name="Op_Third_Pty_Trans_LE02">#REF!</definedName>
    <definedName name="Op_Third_Pty_Trans_Q03" localSheetId="6">#REF!</definedName>
    <definedName name="Op_Third_Pty_Trans_Q03" localSheetId="7">#REF!</definedName>
    <definedName name="Op_Third_Pty_Trans_Q03">#REF!</definedName>
    <definedName name="Op_Tot_Gas_Sales_Vol" localSheetId="6">#REF!</definedName>
    <definedName name="Op_Tot_Gas_Sales_Vol" localSheetId="7">#REF!</definedName>
    <definedName name="Op_Tot_Gas_Sales_Vol">#REF!</definedName>
    <definedName name="Op_Tot_Gas_Sales_Vol_LE02" localSheetId="6">#REF!</definedName>
    <definedName name="Op_Tot_Gas_Sales_Vol_LE02" localSheetId="7">#REF!</definedName>
    <definedName name="Op_Tot_Gas_Sales_Vol_LE02">#REF!</definedName>
    <definedName name="Op_Tot_Gas_Sales_Vol_Q03" localSheetId="6">#REF!</definedName>
    <definedName name="Op_Tot_Gas_Sales_Vol_Q03" localSheetId="7">#REF!</definedName>
    <definedName name="Op_Tot_Gas_Sales_Vol_Q03">#REF!</definedName>
    <definedName name="Op_Tot_Gas_Supp_Contr" localSheetId="6">#REF!</definedName>
    <definedName name="Op_Tot_Gas_Supp_Contr" localSheetId="7">#REF!</definedName>
    <definedName name="Op_Tot_Gas_Supp_Contr">#REF!</definedName>
    <definedName name="Op_Tot_Gas_Supp_Contr_LE02" localSheetId="6">#REF!</definedName>
    <definedName name="Op_Tot_Gas_Supp_Contr_LE02" localSheetId="7">#REF!</definedName>
    <definedName name="Op_Tot_Gas_Supp_Contr_LE02">#REF!</definedName>
    <definedName name="Op_Tot_Gas_Supp_Contr_Q03" localSheetId="6">#REF!</definedName>
    <definedName name="Op_Tot_Gas_Supp_Contr_Q03" localSheetId="7">#REF!</definedName>
    <definedName name="Op_Tot_Gas_Supp_Contr_Q03">#REF!</definedName>
    <definedName name="Op_TotalOpex" localSheetId="6">#REF!</definedName>
    <definedName name="Op_TotalOpex" localSheetId="7">#REF!</definedName>
    <definedName name="Op_TotalOpex">#REF!</definedName>
    <definedName name="Op_TotalOpex_LE02" localSheetId="6">#REF!</definedName>
    <definedName name="Op_TotalOpex_LE02" localSheetId="7">#REF!</definedName>
    <definedName name="Op_TotalOpex_LE02">#REF!</definedName>
    <definedName name="Op_TotalOpex_Q03" localSheetId="6">#REF!</definedName>
    <definedName name="Op_TotalOpex_Q03" localSheetId="7">#REF!</definedName>
    <definedName name="Op_TotalOpex_Q03">#REF!</definedName>
    <definedName name="Op_Unit_Gr_Marg" localSheetId="6">#REF!</definedName>
    <definedName name="Op_Unit_Gr_Marg" localSheetId="7">#REF!</definedName>
    <definedName name="Op_Unit_Gr_Marg">#REF!</definedName>
    <definedName name="Op_Unit_Gr_Marg_LE02" localSheetId="6">#REF!</definedName>
    <definedName name="Op_Unit_Gr_Marg_LE02" localSheetId="7">#REF!</definedName>
    <definedName name="Op_Unit_Gr_Marg_LE02">#REF!</definedName>
    <definedName name="Op_Unit_Gr_Marg_Q03" localSheetId="6">#REF!</definedName>
    <definedName name="Op_Unit_Gr_Marg_Q03" localSheetId="7">#REF!</definedName>
    <definedName name="Op_Unit_Gr_Marg_Q03">#REF!</definedName>
    <definedName name="Op_Unit_Gr_Marg_Sales" localSheetId="6">#REF!</definedName>
    <definedName name="Op_Unit_Gr_Marg_Sales" localSheetId="7">#REF!</definedName>
    <definedName name="Op_Unit_Gr_Marg_Sales">#REF!</definedName>
    <definedName name="Op_Unit_Gr_Marg_Sales_LE02" localSheetId="6">#REF!</definedName>
    <definedName name="Op_Unit_Gr_Marg_Sales_LE02" localSheetId="7">#REF!</definedName>
    <definedName name="Op_Unit_Gr_Marg_Sales_LE02">#REF!</definedName>
    <definedName name="Op_Unit_Gr_Marg_Sales_Q03" localSheetId="6">#REF!</definedName>
    <definedName name="Op_Unit_Gr_Marg_Sales_Q03" localSheetId="7">#REF!</definedName>
    <definedName name="Op_Unit_Gr_Marg_Sales_Q03">#REF!</definedName>
    <definedName name="Op_Unit_Op_Income" localSheetId="6">#REF!</definedName>
    <definedName name="Op_Unit_Op_Income" localSheetId="7">#REF!</definedName>
    <definedName name="Op_Unit_Op_Income">#REF!</definedName>
    <definedName name="Op_Unit_Op_Income_LE02" localSheetId="6">#REF!</definedName>
    <definedName name="Op_Unit_Op_Income_LE02" localSheetId="7">#REF!</definedName>
    <definedName name="Op_Unit_Op_Income_LE02">#REF!</definedName>
    <definedName name="Op_Unit_Op_Income_Q03" localSheetId="6">#REF!</definedName>
    <definedName name="Op_Unit_Op_Income_Q03" localSheetId="7">#REF!</definedName>
    <definedName name="Op_Unit_Op_Income_Q03">#REF!</definedName>
    <definedName name="opa" hidden="1">{"'Sheet1'!$A$1:$E$96"}</definedName>
    <definedName name="opção_projeção_custos">[57]Custos!$C$12:$C$13</definedName>
    <definedName name="opção_projeção_despesas">[57]Despesas!$C$12:$C$13</definedName>
    <definedName name="opção_projeção_receita">[57]Receita!$C$13:$C$14</definedName>
    <definedName name="opcaoANBID" localSheetId="6">#REF!</definedName>
    <definedName name="opcaoANBID" localSheetId="7">#REF!</definedName>
    <definedName name="opcaoANBID">#REF!</definedName>
    <definedName name="opçãoANBID">[57]Códigos!$V$16</definedName>
    <definedName name="opcaoBNDES" localSheetId="6">#REF!</definedName>
    <definedName name="opcaoBNDES" localSheetId="7">#REF!</definedName>
    <definedName name="opcaoBNDES">#REF!</definedName>
    <definedName name="opçãoBNDES">[57]Códigos!$U$16</definedName>
    <definedName name="opcaocdi" localSheetId="6">#REF!</definedName>
    <definedName name="opcaocdi" localSheetId="7">#REF!</definedName>
    <definedName name="opcaocdi">#REF!</definedName>
    <definedName name="opçãocdi">[57]Códigos!$P$16</definedName>
    <definedName name="opcaocln_ic" localSheetId="6">#REF!</definedName>
    <definedName name="opcaocln_ic" localSheetId="7">#REF!</definedName>
    <definedName name="opcaocln_ic">#REF!</definedName>
    <definedName name="opçãocln_ic">[57]Códigos!$M$16</definedName>
    <definedName name="opcaocln_ioae" localSheetId="6">#REF!</definedName>
    <definedName name="opcaocln_ioae" localSheetId="7">#REF!</definedName>
    <definedName name="opcaocln_ioae">#REF!</definedName>
    <definedName name="opçãocln_ioae">[57]Códigos!$L$16</definedName>
    <definedName name="opcaocln_ip" localSheetId="6">#REF!</definedName>
    <definedName name="opcaocln_ip" localSheetId="7">#REF!</definedName>
    <definedName name="opcaocln_ip">#REF!</definedName>
    <definedName name="opçãocln_ip">[57]Códigos!$K$16</definedName>
    <definedName name="opcaocln_it" localSheetId="6">#REF!</definedName>
    <definedName name="opcaocln_it" localSheetId="7">#REF!</definedName>
    <definedName name="opcaocln_it">#REF!</definedName>
    <definedName name="opçãocln_it">[57]Códigos!$J$16</definedName>
    <definedName name="opcaocot_coringa1" localSheetId="6">#REF!</definedName>
    <definedName name="opcaocot_coringa1" localSheetId="7">#REF!</definedName>
    <definedName name="opcaocot_coringa1">#REF!</definedName>
    <definedName name="opçãocot_coringa1">[57]Códigos!$AD$16</definedName>
    <definedName name="opcaocot_coringa2" localSheetId="6">#REF!</definedName>
    <definedName name="opcaocot_coringa2" localSheetId="7">#REF!</definedName>
    <definedName name="opcaocot_coringa2">#REF!</definedName>
    <definedName name="opçãocot_coringa2">[57]Códigos!$AF$16</definedName>
    <definedName name="opcaocot_dolar" localSheetId="6">#REF!</definedName>
    <definedName name="opcaocot_dolar" localSheetId="7">#REF!</definedName>
    <definedName name="opcaocot_dolar">#REF!</definedName>
    <definedName name="opçãocot_dolar">[57]Códigos!$Z$16</definedName>
    <definedName name="opcaocot_euro" localSheetId="6">#REF!</definedName>
    <definedName name="opcaocot_euro" localSheetId="7">#REF!</definedName>
    <definedName name="opcaocot_euro">#REF!</definedName>
    <definedName name="opçãocot_euro">[57]Códigos!$AB$16</definedName>
    <definedName name="opcaocusto_oport" localSheetId="6">#REF!</definedName>
    <definedName name="opcaocusto_oport" localSheetId="7">#REF!</definedName>
    <definedName name="opcaocusto_oport">#REF!</definedName>
    <definedName name="opçãocusto_oport">[57]Códigos!$AH$16</definedName>
    <definedName name="opcaoDI_liqimposto" localSheetId="6">#REF!</definedName>
    <definedName name="opcaoDI_liqimposto" localSheetId="7">#REF!</definedName>
    <definedName name="opcaoDI_liqimposto">#REF!</definedName>
    <definedName name="opçãoDI_liqimposto">[57]Códigos!$AG$16</definedName>
    <definedName name="opcaoigp_di" localSheetId="6">#REF!</definedName>
    <definedName name="opcaoigp_di" localSheetId="7">#REF!</definedName>
    <definedName name="opcaoigp_di">#REF!</definedName>
    <definedName name="opçãoigp_di">[57]Códigos!$G$16</definedName>
    <definedName name="opcaoigpm" localSheetId="6">#REF!</definedName>
    <definedName name="opcaoigpm" localSheetId="7">#REF!</definedName>
    <definedName name="opcaoigpm">#REF!</definedName>
    <definedName name="opçãoigpm">[57]Códigos!$F$16</definedName>
    <definedName name="opcaoincc" localSheetId="6">#REF!</definedName>
    <definedName name="opcaoincc" localSheetId="7">#REF!</definedName>
    <definedName name="opcaoincc">#REF!</definedName>
    <definedName name="opçãoincc">[57]Códigos!$H$16</definedName>
    <definedName name="opcaoind_coringa1" localSheetId="6">#REF!</definedName>
    <definedName name="opcaoind_coringa1" localSheetId="7">#REF!</definedName>
    <definedName name="opcaoind_coringa1">#REF!</definedName>
    <definedName name="opçãoind_coringa1">[57]Códigos!$AI$16</definedName>
    <definedName name="opcaoind_coringa2" localSheetId="6">#REF!</definedName>
    <definedName name="opcaoind_coringa2" localSheetId="7">#REF!</definedName>
    <definedName name="opcaoind_coringa2">#REF!</definedName>
    <definedName name="opçãoind_coringa2">[57]Códigos!$AJ$16</definedName>
    <definedName name="opcaoinfl_coringa1" localSheetId="6">#REF!</definedName>
    <definedName name="opcaoinfl_coringa1" localSheetId="7">#REF!</definedName>
    <definedName name="opcaoinfl_coringa1">#REF!</definedName>
    <definedName name="opçãoinfl_coringa1">[57]Códigos!$N$16</definedName>
    <definedName name="opcaoinfl_coringa2" localSheetId="6">#REF!</definedName>
    <definedName name="opcaoinfl_coringa2" localSheetId="7">#REF!</definedName>
    <definedName name="opcaoinfl_coringa2">#REF!</definedName>
    <definedName name="opçãoinfl_coringa2">[57]Códigos!$O$16</definedName>
    <definedName name="opcaoinpc" localSheetId="6">#REF!</definedName>
    <definedName name="opcaoinpc" localSheetId="7">#REF!</definedName>
    <definedName name="opcaoinpc">#REF!</definedName>
    <definedName name="opçãoinpc">[57]Códigos!$I$16</definedName>
    <definedName name="opcaoipca" localSheetId="6">#REF!</definedName>
    <definedName name="opcaoipca" localSheetId="7">#REF!</definedName>
    <definedName name="opcaoipca">#REF!</definedName>
    <definedName name="opçãoipca">[57]Códigos!$D$16</definedName>
    <definedName name="opcaoipca_e" localSheetId="6">#REF!</definedName>
    <definedName name="opcaoipca_e" localSheetId="7">#REF!</definedName>
    <definedName name="opcaoipca_e">#REF!</definedName>
    <definedName name="opçãoipca_e">[57]Códigos!$E$16</definedName>
    <definedName name="opçãoIR" localSheetId="6">'[85]CS e IR'!#REF!</definedName>
    <definedName name="opçãoIR" localSheetId="7">'[85]CS e IR'!#REF!</definedName>
    <definedName name="opçãoIR">'[85]CS e IR'!#REF!</definedName>
    <definedName name="opcaolibor_6" localSheetId="6">#REF!</definedName>
    <definedName name="opcaolibor_6" localSheetId="7">#REF!</definedName>
    <definedName name="opcaolibor_6">#REF!</definedName>
    <definedName name="opçãolibor_6">[57]Códigos!$S$16</definedName>
    <definedName name="opcaolibor_vcambial" localSheetId="6">#REF!</definedName>
    <definedName name="opcaolibor_vcambial" localSheetId="7">#REF!</definedName>
    <definedName name="opcaolibor_vcambial">#REF!</definedName>
    <definedName name="opçãolibor_vcambial">[57]Códigos!$T$16</definedName>
    <definedName name="opcaopib" localSheetId="6">#REF!</definedName>
    <definedName name="opcaopib" localSheetId="7">#REF!</definedName>
    <definedName name="opcaopib">#REF!</definedName>
    <definedName name="opçãopib">[57]Códigos!$C$16</definedName>
    <definedName name="opcaoselic" localSheetId="6">#REF!</definedName>
    <definedName name="opcaoselic" localSheetId="7">#REF!</definedName>
    <definedName name="opcaoselic">#REF!</definedName>
    <definedName name="opçãoselic">[57]Códigos!$R$16</definedName>
    <definedName name="opcaoTJLP" localSheetId="6">#REF!</definedName>
    <definedName name="opcaoTJLP" localSheetId="7">#REF!</definedName>
    <definedName name="opcaoTJLP">#REF!</definedName>
    <definedName name="opçãoTJLP">[57]Códigos!$Q$16</definedName>
    <definedName name="opcaotxjuros_coringa1" localSheetId="6">#REF!</definedName>
    <definedName name="opcaotxjuros_coringa1" localSheetId="7">#REF!</definedName>
    <definedName name="opcaotxjuros_coringa1">#REF!</definedName>
    <definedName name="opçãotxjuros_coringa1">[57]Códigos!$W$16</definedName>
    <definedName name="opcaotxjuros_coringa2" localSheetId="6">#REF!</definedName>
    <definedName name="opcaotxjuros_coringa2" localSheetId="7">#REF!</definedName>
    <definedName name="opcaotxjuros_coringa2">#REF!</definedName>
    <definedName name="opçãotxjuros_coringa2">[57]Códigos!$X$16</definedName>
    <definedName name="opcaovarcab_coringa1" localSheetId="6">#REF!</definedName>
    <definedName name="opcaovarcab_coringa1" localSheetId="7">#REF!</definedName>
    <definedName name="opcaovarcab_coringa1">#REF!</definedName>
    <definedName name="opçãovarcab_coringa1">[57]Códigos!$AC$16</definedName>
    <definedName name="opcaovarcab_coringa2" localSheetId="6">#REF!</definedName>
    <definedName name="opcaovarcab_coringa2" localSheetId="7">#REF!</definedName>
    <definedName name="opcaovarcab_coringa2">#REF!</definedName>
    <definedName name="opçãovarcab_coringa2">[57]Códigos!$AE$16</definedName>
    <definedName name="opcaovarcab_dolar" localSheetId="6">#REF!</definedName>
    <definedName name="opcaovarcab_dolar" localSheetId="7">#REF!</definedName>
    <definedName name="opcaovarcab_dolar">#REF!</definedName>
    <definedName name="opçãovarcab_dolar">[57]Códigos!$Y$16</definedName>
    <definedName name="opcaovarcab_euro" localSheetId="6">#REF!</definedName>
    <definedName name="opcaovarcab_euro" localSheetId="7">#REF!</definedName>
    <definedName name="opcaovarcab_euro">#REF!</definedName>
    <definedName name="opçãovarcab_euro">[57]Códigos!$AA$16</definedName>
    <definedName name="Opco_EPE">[86]Data_EPE!$B$3</definedName>
    <definedName name="Opco_GOB">[87]Data_GOB!$B$3</definedName>
    <definedName name="Opco_GOM">[88]Data_GOM!$B$3</definedName>
    <definedName name="Opco_Name">[89]Data_TBS!$B$3</definedName>
    <definedName name="OPERATING" localSheetId="6">#REF!</definedName>
    <definedName name="OPERATING" localSheetId="7">#REF!</definedName>
    <definedName name="OPERATING">#REF!</definedName>
    <definedName name="OperCashFlow" localSheetId="6">#REF!</definedName>
    <definedName name="OperCashFlow" localSheetId="7">#REF!</definedName>
    <definedName name="OperCashFlow">#REF!</definedName>
    <definedName name="opex_nov_serv">[19]Premissas!$B$23</definedName>
    <definedName name="OPM" localSheetId="6">#REF!</definedName>
    <definedName name="OPM" localSheetId="7">#REF!</definedName>
    <definedName name="OPM">#REF!</definedName>
    <definedName name="ops_region1_a" localSheetId="6">OFFSET([90]ops!$Y$3,1,0,#REF!,1)</definedName>
    <definedName name="ops_region1_a" localSheetId="7">OFFSET([90]ops!$Y$3,1,0,#REF!,1)</definedName>
    <definedName name="ops_region1_a">OFFSET([90]ops!$Y$3,1,0,#REF!,1)</definedName>
    <definedName name="ops_region1_d" localSheetId="6">OFFSET([90]ops!$AG$3,1,0,#REF!,1)</definedName>
    <definedName name="ops_region1_d" localSheetId="7">OFFSET([90]ops!$AG$3,1,0,#REF!,1)</definedName>
    <definedName name="ops_region1_d">OFFSET([90]ops!$AG$3,1,0,#REF!,1)</definedName>
    <definedName name="ops_region2_a" localSheetId="6">OFFSET([90]ops!$Z$3,1,0,#REF!,1)</definedName>
    <definedName name="ops_region2_a" localSheetId="7">OFFSET([90]ops!$Z$3,1,0,#REF!,1)</definedName>
    <definedName name="ops_region2_a">OFFSET([90]ops!$Z$3,1,0,#REF!,1)</definedName>
    <definedName name="ops_region2_d" localSheetId="6">OFFSET([90]ops!$AH$3,1,0,#REF!,1)</definedName>
    <definedName name="ops_region2_d" localSheetId="7">OFFSET([90]ops!$AH$3,1,0,#REF!,1)</definedName>
    <definedName name="ops_region2_d">OFFSET([90]ops!$AH$3,1,0,#REF!,1)</definedName>
    <definedName name="ops_region3_a" localSheetId="6">OFFSET([90]ops!$AA$3,1,0,#REF!,1)</definedName>
    <definedName name="ops_region3_a" localSheetId="7">OFFSET([90]ops!$AA$3,1,0,#REF!,1)</definedName>
    <definedName name="ops_region3_a">OFFSET([90]ops!$AA$3,1,0,#REF!,1)</definedName>
    <definedName name="ops_region3_d" localSheetId="6">OFFSET([90]ops!$AI$3,1,0,#REF!,1)</definedName>
    <definedName name="ops_region3_d" localSheetId="7">OFFSET([90]ops!$AI$3,1,0,#REF!,1)</definedName>
    <definedName name="ops_region3_d">OFFSET([90]ops!$AI$3,1,0,#REF!,1)</definedName>
    <definedName name="ops_region4_a" localSheetId="6">OFFSET([90]ops!$AB$3,1,0,#REF!,1)</definedName>
    <definedName name="ops_region4_a" localSheetId="7">OFFSET([90]ops!$AB$3,1,0,#REF!,1)</definedName>
    <definedName name="ops_region4_a">OFFSET([90]ops!$AB$3,1,0,#REF!,1)</definedName>
    <definedName name="ops_region4_d" localSheetId="6">OFFSET([90]ops!$AJ$3,1,0,#REF!,1)</definedName>
    <definedName name="ops_region4_d" localSheetId="7">OFFSET([90]ops!$AJ$3,1,0,#REF!,1)</definedName>
    <definedName name="ops_region4_d">OFFSET([90]ops!$AJ$3,1,0,#REF!,1)</definedName>
    <definedName name="ops_region5_a" localSheetId="6">OFFSET([90]ops!$AC$3,1,0,#REF!,1)</definedName>
    <definedName name="ops_region5_a" localSheetId="7">OFFSET([90]ops!$AC$3,1,0,#REF!,1)</definedName>
    <definedName name="ops_region5_a">OFFSET([90]ops!$AC$3,1,0,#REF!,1)</definedName>
    <definedName name="ops_region5_d" localSheetId="6">OFFSET([90]ops!$AK$3,1,0,#REF!,1)</definedName>
    <definedName name="ops_region5_d" localSheetId="7">OFFSET([90]ops!$AK$3,1,0,#REF!,1)</definedName>
    <definedName name="ops_region5_d">OFFSET([90]ops!$AK$3,1,0,#REF!,1)</definedName>
    <definedName name="ops_region6_a" localSheetId="6">OFFSET([90]ops!$AD$3,1,0,#REF!,1)</definedName>
    <definedName name="ops_region6_a" localSheetId="7">OFFSET([90]ops!$AD$3,1,0,#REF!,1)</definedName>
    <definedName name="ops_region6_a">OFFSET([90]ops!$AD$3,1,0,#REF!,1)</definedName>
    <definedName name="ops_region6_d" localSheetId="6">OFFSET([90]ops!$AL$3,1,0,#REF!,1)</definedName>
    <definedName name="ops_region6_d" localSheetId="7">OFFSET([90]ops!$AL$3,1,0,#REF!,1)</definedName>
    <definedName name="ops_region6_d">OFFSET([90]ops!$AL$3,1,0,#REF!,1)</definedName>
    <definedName name="ops_region7_a" localSheetId="6">OFFSET([90]ops!$AE$3,1,0,#REF!,1)</definedName>
    <definedName name="ops_region7_a" localSheetId="7">OFFSET([90]ops!$AE$3,1,0,#REF!,1)</definedName>
    <definedName name="ops_region7_a">OFFSET([90]ops!$AE$3,1,0,#REF!,1)</definedName>
    <definedName name="ops_region7_d" localSheetId="6">OFFSET([90]ops!$AM$3,1,0,#REF!,1)</definedName>
    <definedName name="ops_region7_d" localSheetId="7">OFFSET([90]ops!$AM$3,1,0,#REF!,1)</definedName>
    <definedName name="ops_region7_d">OFFSET([90]ops!$AM$3,1,0,#REF!,1)</definedName>
    <definedName name="ops_region8_a" localSheetId="6">OFFSET([90]ops!$AF$3,1,0,#REF!,1)</definedName>
    <definedName name="ops_region8_a" localSheetId="7">OFFSET([90]ops!$AF$3,1,0,#REF!,1)</definedName>
    <definedName name="ops_region8_a">OFFSET([90]ops!$AF$3,1,0,#REF!,1)</definedName>
    <definedName name="ops_region8_d" localSheetId="6">OFFSET([90]ops!$AN$3,1,0,#REF!,1)</definedName>
    <definedName name="ops_region8_d" localSheetId="7">OFFSET([90]ops!$AN$3,1,0,#REF!,1)</definedName>
    <definedName name="ops_region8_d">OFFSET([90]ops!$AN$3,1,0,#REF!,1)</definedName>
    <definedName name="ops_time" localSheetId="6">OFFSET([90]ops!$X$3,1,0,#REF!,1)</definedName>
    <definedName name="ops_time" localSheetId="7">OFFSET([90]ops!$X$3,1,0,#REF!,1)</definedName>
    <definedName name="ops_time">OFFSET([90]ops!$X$3,1,0,#REF!,1)</definedName>
    <definedName name="ops_total" localSheetId="6">OFFSET([90]ops!$AY$3,1,0,#REF!,1)</definedName>
    <definedName name="ops_total" localSheetId="7">OFFSET([90]ops!$AY$3,1,0,#REF!,1)</definedName>
    <definedName name="ops_total">OFFSET([90]ops!$AY$3,1,0,#REF!,1)</definedName>
    <definedName name="OPT" localSheetId="6">#REF!</definedName>
    <definedName name="OPT" localSheetId="7">#REF!</definedName>
    <definedName name="OPT">#REF!</definedName>
    <definedName name="OptExPr" localSheetId="6">#REF!</definedName>
    <definedName name="OptExPr" localSheetId="7">#REF!</definedName>
    <definedName name="OptExPr">#REF!</definedName>
    <definedName name="Option_Proceeds" localSheetId="6">#REF!</definedName>
    <definedName name="Option_Proceeds" localSheetId="7">#REF!</definedName>
    <definedName name="Option_Proceeds">#REF!</definedName>
    <definedName name="Options" localSheetId="6">#REF!</definedName>
    <definedName name="Options" localSheetId="7">#REF!</definedName>
    <definedName name="Options">#REF!</definedName>
    <definedName name="options4" localSheetId="6">#REF!</definedName>
    <definedName name="options4" localSheetId="7">#REF!</definedName>
    <definedName name="options4">#REF!</definedName>
    <definedName name="OptionsOut" localSheetId="6">#REF!</definedName>
    <definedName name="OptionsOut" localSheetId="7">#REF!</definedName>
    <definedName name="OptionsOut">#REF!</definedName>
    <definedName name="Orc" localSheetId="6">#REF!</definedName>
    <definedName name="Orc" localSheetId="7">#REF!</definedName>
    <definedName name="Orc">#REF!</definedName>
    <definedName name="orc_var_outras" localSheetId="6">[18]Codigos!#REF!</definedName>
    <definedName name="orc_var_outras" localSheetId="7">[18]Codigos!#REF!</definedName>
    <definedName name="orc_var_outras">[18]Codigos!#REF!</definedName>
    <definedName name="orc_var_outras_ano2" localSheetId="6">[18]Codigos!#REF!</definedName>
    <definedName name="orc_var_outras_ano2" localSheetId="7">[18]Codigos!#REF!</definedName>
    <definedName name="orc_var_outras_ano2">[18]Codigos!#REF!</definedName>
    <definedName name="OrcAtual" localSheetId="6">#REF!</definedName>
    <definedName name="OrcAtual" localSheetId="7">#REF!</definedName>
    <definedName name="OrcAtual">#REF!</definedName>
    <definedName name="ORDEM">OFFSET('[71]APOIO LISTA SUSPENSA'!$B$2,1,MATCH([71]PAN21!$C1,'[71]APOIO LISTA SUSPENSA'!$B$2:$DV$2,0)-1,120)</definedName>
    <definedName name="ORDEM_AJUSTE">OFFSET('[71]APOIO LISTA SUSPENSA'!$B$2,1,MATCH([71]AJUSTES!$C1,'[71]APOIO LISTA SUSPENSA'!$B$2:$DV$2,0)-1,120)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ther" localSheetId="6">#REF!</definedName>
    <definedName name="other" localSheetId="7">#REF!</definedName>
    <definedName name="other">#REF!</definedName>
    <definedName name="Other_Expenses" localSheetId="6">#REF!</definedName>
    <definedName name="Other_Expenses" localSheetId="7">#REF!</definedName>
    <definedName name="Other_Expenses">#REF!</definedName>
    <definedName name="OTHER1" localSheetId="6">#REF!</definedName>
    <definedName name="OTHER1" localSheetId="7">#REF!</definedName>
    <definedName name="OTHER1">#REF!</definedName>
    <definedName name="OtherA" localSheetId="6">#REF!</definedName>
    <definedName name="OtherA" localSheetId="7">#REF!</definedName>
    <definedName name="OtherA">#REF!</definedName>
    <definedName name="OtherCA" localSheetId="6">#REF!</definedName>
    <definedName name="OtherCA" localSheetId="7">#REF!</definedName>
    <definedName name="OtherCA">#REF!</definedName>
    <definedName name="OtherCAnotWC" localSheetId="6">#REF!</definedName>
    <definedName name="OtherCAnotWC" localSheetId="7">#REF!</definedName>
    <definedName name="OtherCAnotWC">#REF!</definedName>
    <definedName name="OtherCL" localSheetId="6">#REF!</definedName>
    <definedName name="OtherCL" localSheetId="7">#REF!</definedName>
    <definedName name="OtherCL">#REF!</definedName>
    <definedName name="OtherCLnotWC" localSheetId="6">#REF!</definedName>
    <definedName name="OtherCLnotWC" localSheetId="7">#REF!</definedName>
    <definedName name="OtherCLnotWC">#REF!</definedName>
    <definedName name="OtherEx" localSheetId="6">#REF!</definedName>
    <definedName name="OtherEx" localSheetId="7">#REF!</definedName>
    <definedName name="OtherEx">#REF!</definedName>
    <definedName name="OtherExp" localSheetId="6">#REF!</definedName>
    <definedName name="OtherExp" localSheetId="7">#REF!</definedName>
    <definedName name="OtherExp">#REF!</definedName>
    <definedName name="OtherExpN" localSheetId="6">#REF!</definedName>
    <definedName name="OtherExpN" localSheetId="7">#REF!</definedName>
    <definedName name="OtherExpN">#REF!</definedName>
    <definedName name="OtherNonOpExp" localSheetId="6">#REF!</definedName>
    <definedName name="OtherNonOpExp" localSheetId="7">#REF!</definedName>
    <definedName name="OtherNonOpExp">#REF!</definedName>
    <definedName name="OtherNonOpExpN" localSheetId="6">#REF!</definedName>
    <definedName name="OtherNonOpExpN" localSheetId="7">#REF!</definedName>
    <definedName name="OtherNonOpExpN">#REF!</definedName>
    <definedName name="OtherSales" localSheetId="6">#REF!</definedName>
    <definedName name="OtherSales" localSheetId="7">#REF!</definedName>
    <definedName name="OtherSales">#REF!</definedName>
    <definedName name="OthersInstallUnitCost" localSheetId="6">#REF!</definedName>
    <definedName name="OthersInstallUnitCost" localSheetId="7">#REF!</definedName>
    <definedName name="OthersInstallUnitCost">#REF!</definedName>
    <definedName name="OtherSTD" localSheetId="6">#REF!</definedName>
    <definedName name="OtherSTD" localSheetId="7">#REF!</definedName>
    <definedName name="OtherSTD">#REF!</definedName>
    <definedName name="OthNoncurrL" localSheetId="6">#REF!</definedName>
    <definedName name="OthNoncurrL" localSheetId="7">#REF!</definedName>
    <definedName name="OthNoncurrL">#REF!</definedName>
    <definedName name="OthRev" localSheetId="6">#REF!</definedName>
    <definedName name="OthRev" localSheetId="7">#REF!</definedName>
    <definedName name="OthRev">#REF!</definedName>
    <definedName name="otim_opex_2014">[19]Premissas!$B$21</definedName>
    <definedName name="otim_opex_2015">[19]Premissas!$B$22</definedName>
    <definedName name="out_var_max">[19]Premissas!$B$18</definedName>
    <definedName name="out_var_min">[19]Premissas!$B$17</definedName>
    <definedName name="outorga_30_demanda_0" localSheetId="6">#REF!</definedName>
    <definedName name="outorga_30_demanda_0" localSheetId="7">#REF!</definedName>
    <definedName name="outorga_30_demanda_0">#REF!</definedName>
    <definedName name="outorga_30_demanda_mais_10" localSheetId="6">#REF!</definedName>
    <definedName name="outorga_30_demanda_mais_10" localSheetId="7">#REF!</definedName>
    <definedName name="outorga_30_demanda_mais_10">#REF!</definedName>
    <definedName name="outorga_30_demanda_mais_5" localSheetId="6">#REF!</definedName>
    <definedName name="outorga_30_demanda_mais_5" localSheetId="7">#REF!</definedName>
    <definedName name="outorga_30_demanda_mais_5">#REF!</definedName>
    <definedName name="outorga_30_demanda_menos_10" localSheetId="6">#REF!</definedName>
    <definedName name="outorga_30_demanda_menos_10" localSheetId="7">#REF!</definedName>
    <definedName name="outorga_30_demanda_menos_10">#REF!</definedName>
    <definedName name="outorga_30_demanda_menos_5" localSheetId="6">#REF!</definedName>
    <definedName name="outorga_30_demanda_menos_5" localSheetId="7">#REF!</definedName>
    <definedName name="outorga_30_demanda_menos_5">#REF!</definedName>
    <definedName name="outorga_40_demanda_0" localSheetId="6">#REF!</definedName>
    <definedName name="outorga_40_demanda_0" localSheetId="7">#REF!</definedName>
    <definedName name="outorga_40_demanda_0">#REF!</definedName>
    <definedName name="outorga_40_demanda_mais_10" localSheetId="6">#REF!</definedName>
    <definedName name="outorga_40_demanda_mais_10" localSheetId="7">#REF!</definedName>
    <definedName name="outorga_40_demanda_mais_10">#REF!</definedName>
    <definedName name="outorga_40_demanda_mais_5" localSheetId="6">#REF!</definedName>
    <definedName name="outorga_40_demanda_mais_5" localSheetId="7">#REF!</definedName>
    <definedName name="outorga_40_demanda_mais_5">#REF!</definedName>
    <definedName name="outorga_40_demanda_menos_10" localSheetId="6">#REF!</definedName>
    <definedName name="outorga_40_demanda_menos_10" localSheetId="7">#REF!</definedName>
    <definedName name="outorga_40_demanda_menos_10">#REF!</definedName>
    <definedName name="outorga_40_demanda_menos_5" localSheetId="6">#REF!</definedName>
    <definedName name="outorga_40_demanda_menos_5" localSheetId="7">#REF!</definedName>
    <definedName name="outorga_40_demanda_menos_5">#REF!</definedName>
    <definedName name="outorga_50_demanda_0" localSheetId="6">#REF!</definedName>
    <definedName name="outorga_50_demanda_0" localSheetId="7">#REF!</definedName>
    <definedName name="outorga_50_demanda_0">#REF!</definedName>
    <definedName name="outorga_50_demanda_mais_10" localSheetId="6">#REF!</definedName>
    <definedName name="outorga_50_demanda_mais_10" localSheetId="7">#REF!</definedName>
    <definedName name="outorga_50_demanda_mais_10">#REF!</definedName>
    <definedName name="outorga_50_demanda_mais_5" localSheetId="6">#REF!</definedName>
    <definedName name="outorga_50_demanda_mais_5" localSheetId="7">#REF!</definedName>
    <definedName name="outorga_50_demanda_mais_5">#REF!</definedName>
    <definedName name="outorga_50_demanda_menos_10" localSheetId="6">#REF!</definedName>
    <definedName name="outorga_50_demanda_menos_10" localSheetId="7">#REF!</definedName>
    <definedName name="outorga_50_demanda_menos_10">#REF!</definedName>
    <definedName name="outorga_50_demanda_menos_5" localSheetId="6">#REF!</definedName>
    <definedName name="outorga_50_demanda_menos_5" localSheetId="7">#REF!</definedName>
    <definedName name="outorga_50_demanda_menos_5">#REF!</definedName>
    <definedName name="outorga_60_demanda_0" localSheetId="6">#REF!</definedName>
    <definedName name="outorga_60_demanda_0" localSheetId="7">#REF!</definedName>
    <definedName name="outorga_60_demanda_0">#REF!</definedName>
    <definedName name="outorga_60_demanda_mais_10" localSheetId="6">#REF!</definedName>
    <definedName name="outorga_60_demanda_mais_10" localSheetId="7">#REF!</definedName>
    <definedName name="outorga_60_demanda_mais_10">#REF!</definedName>
    <definedName name="outorga_60_demanda_mais_5" localSheetId="6">#REF!</definedName>
    <definedName name="outorga_60_demanda_mais_5" localSheetId="7">#REF!</definedName>
    <definedName name="outorga_60_demanda_mais_5">#REF!</definedName>
    <definedName name="outorga_60_demanda_menos_10" localSheetId="6">#REF!</definedName>
    <definedName name="outorga_60_demanda_menos_10" localSheetId="7">#REF!</definedName>
    <definedName name="outorga_60_demanda_menos_10">#REF!</definedName>
    <definedName name="outorga_60_demanda_menos_5" localSheetId="6">#REF!</definedName>
    <definedName name="outorga_60_demanda_menos_5" localSheetId="7">#REF!</definedName>
    <definedName name="outorga_60_demanda_menos_5">#REF!</definedName>
    <definedName name="outorga_70_demanda_0" localSheetId="6">#REF!</definedName>
    <definedName name="outorga_70_demanda_0" localSheetId="7">#REF!</definedName>
    <definedName name="outorga_70_demanda_0">#REF!</definedName>
    <definedName name="outorga_70_demanda_mais_10" localSheetId="6">#REF!</definedName>
    <definedName name="outorga_70_demanda_mais_10" localSheetId="7">#REF!</definedName>
    <definedName name="outorga_70_demanda_mais_10">#REF!</definedName>
    <definedName name="outorga_70_demanda_mais_5" localSheetId="6">#REF!</definedName>
    <definedName name="outorga_70_demanda_mais_5" localSheetId="7">#REF!</definedName>
    <definedName name="outorga_70_demanda_mais_5">#REF!</definedName>
    <definedName name="outorga_70_demanda_menos_10" localSheetId="6">#REF!</definedName>
    <definedName name="outorga_70_demanda_menos_10" localSheetId="7">#REF!</definedName>
    <definedName name="outorga_70_demanda_menos_10">#REF!</definedName>
    <definedName name="outorga_70_demanda_menos_5" localSheetId="6">#REF!</definedName>
    <definedName name="outorga_70_demanda_menos_5" localSheetId="7">#REF!</definedName>
    <definedName name="outorga_70_demanda_menos_5">#REF!</definedName>
    <definedName name="Outorga_fixa" localSheetId="6">#REF!</definedName>
    <definedName name="Outorga_fixa" localSheetId="7">#REF!</definedName>
    <definedName name="Outorga_fixa">#REF!</definedName>
    <definedName name="outorga_inicial" localSheetId="6">#REF!</definedName>
    <definedName name="outorga_inicial" localSheetId="7">#REF!</definedName>
    <definedName name="outorga_inicial">#REF!</definedName>
    <definedName name="outorga_variavel" localSheetId="6">#REF!</definedName>
    <definedName name="outorga_variavel" localSheetId="7">#REF!</definedName>
    <definedName name="outorga_variavel">#REF!</definedName>
    <definedName name="OutputCode" localSheetId="6">#REF!</definedName>
    <definedName name="OutputCode" localSheetId="7">#REF!</definedName>
    <definedName name="OutputCode">#REF!</definedName>
    <definedName name="OutputPrice" localSheetId="6">#REF!</definedName>
    <definedName name="OutputPrice" localSheetId="7">#REF!</definedName>
    <definedName name="OutputPrice">#REF!</definedName>
    <definedName name="OUTRAS_EMPRESAS" localSheetId="6">#REF!</definedName>
    <definedName name="OUTRAS_EMPRESAS" localSheetId="7">#REF!</definedName>
    <definedName name="OUTRAS_EMPRESAS">#REF!</definedName>
    <definedName name="OValue" localSheetId="6">#REF!</definedName>
    <definedName name="OValue" localSheetId="7">#REF!</definedName>
    <definedName name="OValue">#REF!</definedName>
    <definedName name="OWN" localSheetId="6">#REF!</definedName>
    <definedName name="OWN" localSheetId="7">#REF!</definedName>
    <definedName name="OWN">#REF!</definedName>
    <definedName name="ownership" localSheetId="6">#REF!</definedName>
    <definedName name="ownership" localSheetId="7">#REF!</definedName>
    <definedName name="ownership">#REF!</definedName>
    <definedName name="p" localSheetId="6">recuperação [1]tubulão2011!$A$29:$J$29</definedName>
    <definedName name="p" localSheetId="7">recuperação [1]tubulão2011!$A$29:$J$29</definedName>
    <definedName name="p">recuperação [1]tubulão2011!$A$29:$J$29</definedName>
    <definedName name="P.Date">#N/A</definedName>
    <definedName name="P_33" localSheetId="6">#REF!</definedName>
    <definedName name="P_33" localSheetId="7">#REF!</definedName>
    <definedName name="P_33">#REF!</definedName>
    <definedName name="p_Amort" localSheetId="6">#REF!</definedName>
    <definedName name="p_Amort" localSheetId="7">#REF!</definedName>
    <definedName name="p_Amort">#REF!</definedName>
    <definedName name="p_Assump" localSheetId="6">#REF!</definedName>
    <definedName name="p_Assump" localSheetId="7">#REF!</definedName>
    <definedName name="p_Assump">#REF!</definedName>
    <definedName name="P_BS" localSheetId="6">#REF!</definedName>
    <definedName name="P_BS" localSheetId="7">#REF!</definedName>
    <definedName name="P_BS">#REF!</definedName>
    <definedName name="p_ConvDebt" localSheetId="6">#REF!</definedName>
    <definedName name="p_ConvDebt" localSheetId="7">#REF!</definedName>
    <definedName name="p_ConvDebt">#REF!</definedName>
    <definedName name="p_ConvPref" localSheetId="6">#REF!</definedName>
    <definedName name="p_ConvPref" localSheetId="7">#REF!</definedName>
    <definedName name="p_ConvPref">#REF!</definedName>
    <definedName name="p_DCF" localSheetId="6">#REF!</definedName>
    <definedName name="p_DCF" localSheetId="7">#REF!</definedName>
    <definedName name="p_DCF">#REF!</definedName>
    <definedName name="p_DebtBreakdownA" localSheetId="6">#REF!</definedName>
    <definedName name="p_DebtBreakdownA" localSheetId="7">#REF!</definedName>
    <definedName name="p_DebtBreakdownA">#REF!</definedName>
    <definedName name="p_DebtBreakdownB" localSheetId="6">#REF!</definedName>
    <definedName name="p_DebtBreakdownB" localSheetId="7">#REF!</definedName>
    <definedName name="p_DebtBreakdownB">#REF!</definedName>
    <definedName name="p_DebtBreakdownC" localSheetId="6">#REF!</definedName>
    <definedName name="p_DebtBreakdownC" localSheetId="7">#REF!</definedName>
    <definedName name="p_DebtBreakdownC">#REF!</definedName>
    <definedName name="p_DebtBreakdownD" localSheetId="6">#REF!</definedName>
    <definedName name="p_DebtBreakdownD" localSheetId="7">#REF!</definedName>
    <definedName name="p_DebtBreakdownD">#REF!</definedName>
    <definedName name="p_DebtSummary" localSheetId="6">#REF!</definedName>
    <definedName name="p_DebtSummary" localSheetId="7">#REF!</definedName>
    <definedName name="p_DebtSummary">#REF!</definedName>
    <definedName name="p_Depr" localSheetId="6">#REF!</definedName>
    <definedName name="p_Depr" localSheetId="7">#REF!</definedName>
    <definedName name="p_Depr">#REF!</definedName>
    <definedName name="p_DiscretionaryDebt" localSheetId="6">#REF!</definedName>
    <definedName name="p_DiscretionaryDebt" localSheetId="7">#REF!</definedName>
    <definedName name="p_DiscretionaryDebt">#REF!</definedName>
    <definedName name="p_EVA" localSheetId="6">#REF!</definedName>
    <definedName name="p_EVA" localSheetId="7">#REF!</definedName>
    <definedName name="p_EVA">#REF!</definedName>
    <definedName name="p_FirmValue" localSheetId="6">#REF!</definedName>
    <definedName name="p_FirmValue" localSheetId="7">#REF!</definedName>
    <definedName name="p_FirmValue">#REF!</definedName>
    <definedName name="p_football" localSheetId="6">#REF!</definedName>
    <definedName name="p_football" localSheetId="7">#REF!</definedName>
    <definedName name="p_football">#REF!</definedName>
    <definedName name="p_highyield_BS" localSheetId="6">#REF!</definedName>
    <definedName name="p_highyield_BS" localSheetId="7">#REF!</definedName>
    <definedName name="p_highyield_BS">#REF!</definedName>
    <definedName name="p_highyield_CFS" localSheetId="6">#REF!</definedName>
    <definedName name="p_highyield_CFS" localSheetId="7">#REF!</definedName>
    <definedName name="p_highyield_CFS">#REF!</definedName>
    <definedName name="p_highyield_Depr" localSheetId="6">#REF!</definedName>
    <definedName name="p_highyield_Depr" localSheetId="7">#REF!</definedName>
    <definedName name="p_highyield_Depr">#REF!</definedName>
    <definedName name="p_highyield_FA" localSheetId="6">#REF!</definedName>
    <definedName name="p_highyield_FA" localSheetId="7">#REF!</definedName>
    <definedName name="p_highyield_FA">#REF!</definedName>
    <definedName name="p_highyield_IS" localSheetId="6">#REF!</definedName>
    <definedName name="p_highyield_IS" localSheetId="7">#REF!</definedName>
    <definedName name="p_highyield_IS">#REF!</definedName>
    <definedName name="p_highyield_Return" localSheetId="6">#REF!</definedName>
    <definedName name="p_highyield_Return" localSheetId="7">#REF!</definedName>
    <definedName name="p_highyield_Return">#REF!</definedName>
    <definedName name="p_highyield_to" localSheetId="6">#REF!</definedName>
    <definedName name="p_highyield_to" localSheetId="7">#REF!</definedName>
    <definedName name="p_highyield_to">#REF!</definedName>
    <definedName name="p_Index" localSheetId="6">#REF!</definedName>
    <definedName name="p_Index" localSheetId="7">#REF!</definedName>
    <definedName name="p_Index">#REF!</definedName>
    <definedName name="p_InterestExp" localSheetId="6">#REF!</definedName>
    <definedName name="p_InterestExp" localSheetId="7">#REF!</definedName>
    <definedName name="p_InterestExp">#REF!</definedName>
    <definedName name="p_LBO_Amort" localSheetId="6">#REF!</definedName>
    <definedName name="p_LBO_Amort" localSheetId="7">#REF!</definedName>
    <definedName name="p_LBO_Amort">#REF!</definedName>
    <definedName name="p_LBO_BS" localSheetId="6">#REF!</definedName>
    <definedName name="p_LBO_BS" localSheetId="7">#REF!</definedName>
    <definedName name="p_LBO_BS">#REF!</definedName>
    <definedName name="p_LBO_BS_Adj" localSheetId="6">#REF!</definedName>
    <definedName name="p_LBO_BS_Adj" localSheetId="7">#REF!</definedName>
    <definedName name="p_LBO_BS_Adj">#REF!</definedName>
    <definedName name="p_LBO_CF" localSheetId="6">#REF!</definedName>
    <definedName name="p_LBO_CF" localSheetId="7">#REF!</definedName>
    <definedName name="p_LBO_CF">#REF!</definedName>
    <definedName name="p_LBO_Debt" localSheetId="6">#REF!</definedName>
    <definedName name="p_LBO_Debt" localSheetId="7">#REF!</definedName>
    <definedName name="p_LBO_Debt">#REF!</definedName>
    <definedName name="p_LBO_DebtB" localSheetId="6">#REF!</definedName>
    <definedName name="p_LBO_DebtB" localSheetId="7">#REF!</definedName>
    <definedName name="p_LBO_DebtB">#REF!</definedName>
    <definedName name="p_LBO_IS" localSheetId="6">#REF!</definedName>
    <definedName name="p_LBO_IS" localSheetId="7">#REF!</definedName>
    <definedName name="p_LBO_IS">#REF!</definedName>
    <definedName name="p_LBO_returncalc" localSheetId="6">#REF!</definedName>
    <definedName name="p_LBO_returncalc" localSheetId="7">#REF!</definedName>
    <definedName name="p_LBO_returncalc">#REF!</definedName>
    <definedName name="p_LBO_returncalcb" localSheetId="6">#REF!</definedName>
    <definedName name="p_LBO_returncalcb" localSheetId="7">#REF!</definedName>
    <definedName name="p_LBO_returncalcb">#REF!</definedName>
    <definedName name="p_LBO_Returns" localSheetId="6">#REF!</definedName>
    <definedName name="p_LBO_Returns" localSheetId="7">#REF!</definedName>
    <definedName name="p_LBO_Returns">#REF!</definedName>
    <definedName name="p_LBO_SO" localSheetId="6">#REF!</definedName>
    <definedName name="p_LBO_SO" localSheetId="7">#REF!</definedName>
    <definedName name="p_LBO_SO">#REF!</definedName>
    <definedName name="p_LBO_Summary" localSheetId="6">#REF!</definedName>
    <definedName name="p_LBO_Summary" localSheetId="7">#REF!</definedName>
    <definedName name="p_LBO_Summary">#REF!</definedName>
    <definedName name="p_LBO_Tax" localSheetId="6">#REF!</definedName>
    <definedName name="p_LBO_Tax" localSheetId="7">#REF!</definedName>
    <definedName name="p_LBO_Tax">#REF!</definedName>
    <definedName name="p_LTM_BS" localSheetId="6">#REF!</definedName>
    <definedName name="p_LTM_BS" localSheetId="7">#REF!</definedName>
    <definedName name="p_LTM_BS">#REF!</definedName>
    <definedName name="p_LTM_IS" localSheetId="6">#REF!</definedName>
    <definedName name="p_LTM_IS" localSheetId="7">#REF!</definedName>
    <definedName name="p_LTM_IS">#REF!</definedName>
    <definedName name="p_MandatoryDebt" localSheetId="6">#REF!</definedName>
    <definedName name="p_MandatoryDebt" localSheetId="7">#REF!</definedName>
    <definedName name="p_MandatoryDebt">#REF!</definedName>
    <definedName name="p_Options" localSheetId="6">#REF!</definedName>
    <definedName name="p_Options" localSheetId="7">#REF!</definedName>
    <definedName name="p_Options">#REF!</definedName>
    <definedName name="p_Preferred" localSheetId="6">#REF!</definedName>
    <definedName name="p_Preferred" localSheetId="7">#REF!</definedName>
    <definedName name="p_Preferred">#REF!</definedName>
    <definedName name="p_Premium" localSheetId="6">#REF!</definedName>
    <definedName name="p_Premium" localSheetId="7">#REF!</definedName>
    <definedName name="p_Premium">#REF!</definedName>
    <definedName name="p_SharesOutstanding" localSheetId="6">#REF!</definedName>
    <definedName name="p_SharesOutstanding" localSheetId="7">#REF!</definedName>
    <definedName name="p_SharesOutstanding">#REF!</definedName>
    <definedName name="p_Sum" localSheetId="6">#REF!</definedName>
    <definedName name="p_Sum" localSheetId="7">#REF!</definedName>
    <definedName name="p_Sum">#REF!</definedName>
    <definedName name="p_Tax" localSheetId="6">#REF!</definedName>
    <definedName name="p_Tax" localSheetId="7">#REF!</definedName>
    <definedName name="p_Tax">#REF!</definedName>
    <definedName name="P0qs" localSheetId="6">#REF!</definedName>
    <definedName name="P0qs" localSheetId="7">#REF!</definedName>
    <definedName name="P0qs">#REF!</definedName>
    <definedName name="PA" localSheetId="6">#REF!,#REF!</definedName>
    <definedName name="PA" localSheetId="7">#REF!,#REF!</definedName>
    <definedName name="PA">#REF!,#REF!</definedName>
    <definedName name="Padswa" localSheetId="6">#REF!</definedName>
    <definedName name="Padswa" localSheetId="7">#REF!</definedName>
    <definedName name="Padswa">#REF!</definedName>
    <definedName name="pag_ccc" localSheetId="6">#REF!</definedName>
    <definedName name="pag_ccc" localSheetId="7">#REF!</definedName>
    <definedName name="pag_ccc">#REF!</definedName>
    <definedName name="pag_ecf" localSheetId="6">#REF!</definedName>
    <definedName name="pag_ecf" localSheetId="7">#REF!</definedName>
    <definedName name="pag_ecf">#REF!</definedName>
    <definedName name="pag_ecf_sucum" localSheetId="6">#REF!</definedName>
    <definedName name="pag_ecf_sucum" localSheetId="7">#REF!</definedName>
    <definedName name="pag_ecf_sucum">#REF!</definedName>
    <definedName name="pag_furnas" localSheetId="6">#REF!</definedName>
    <definedName name="pag_furnas" localSheetId="7">#REF!</definedName>
    <definedName name="pag_furnas">#REF!</definedName>
    <definedName name="pag_furnas1" localSheetId="6">#REF!</definedName>
    <definedName name="pag_furnas1" localSheetId="7">#REF!</definedName>
    <definedName name="pag_furnas1">#REF!</definedName>
    <definedName name="pag_rgr" localSheetId="6">#REF!</definedName>
    <definedName name="pag_rgr" localSheetId="7">#REF!</definedName>
    <definedName name="pag_rgr">#REF!</definedName>
    <definedName name="pag_sd" localSheetId="6">#REF!</definedName>
    <definedName name="pag_sd" localSheetId="7">#REF!</definedName>
    <definedName name="pag_sd">#REF!</definedName>
    <definedName name="pag_sd_retrati" localSheetId="6">#REF!</definedName>
    <definedName name="pag_sd_retrati" localSheetId="7">#REF!</definedName>
    <definedName name="pag_sd_retrati">#REF!</definedName>
    <definedName name="page1" localSheetId="6">#REF!</definedName>
    <definedName name="page1" localSheetId="7">#REF!</definedName>
    <definedName name="page1">#REF!</definedName>
    <definedName name="page2" localSheetId="6">#REF!</definedName>
    <definedName name="page2" localSheetId="7">#REF!</definedName>
    <definedName name="page2">#REF!</definedName>
    <definedName name="PAI" localSheetId="6">recuperação [1]tubulão2011!$A$29:$J$29</definedName>
    <definedName name="PAI" localSheetId="7">recuperação [1]tubulão2011!$A$29:$J$29</definedName>
    <definedName name="PAI">recuperação [1]tubulão2011!$A$29:$J$29</definedName>
    <definedName name="PAR_Administradores">[91]Parâmetros!$H$4:OFFSET([91]Parâmetros!$H$4,COUNTA([91]Parâmetros!$H$4:$H$1048576)-1,0)</definedName>
    <definedName name="PAR_PSW" hidden="1">1987</definedName>
    <definedName name="PAR_Usuario">[91]Parâmetros!$D$4</definedName>
    <definedName name="PARANAPANEMA" localSheetId="6">#REF!</definedName>
    <definedName name="PARANAPANEMA" localSheetId="7">#REF!</definedName>
    <definedName name="PARANAPANEMA">#REF!</definedName>
    <definedName name="paro" localSheetId="6">#REF!</definedName>
    <definedName name="paro" localSheetId="7">#REF!</definedName>
    <definedName name="paro">#REF!</definedName>
    <definedName name="Partial_year" localSheetId="6">#REF!</definedName>
    <definedName name="Partial_year" localSheetId="7">#REF!</definedName>
    <definedName name="Partial_year">#REF!</definedName>
    <definedName name="Pasf" localSheetId="6">#REF!</definedName>
    <definedName name="Pasf" localSheetId="7">#REF!</definedName>
    <definedName name="Pasf">#REF!</definedName>
    <definedName name="Passengers">'[24]A 02-07'!$U$4:$U$13500</definedName>
    <definedName name="paste" localSheetId="6">#REF!</definedName>
    <definedName name="paste" localSheetId="7">#REF!</definedName>
    <definedName name="paste">#REF!</definedName>
    <definedName name="patasd" localSheetId="6">#REF!</definedName>
    <definedName name="patasd" localSheetId="7">#REF!</definedName>
    <definedName name="patasd">#REF!</definedName>
    <definedName name="PAX" localSheetId="6">#REF!</definedName>
    <definedName name="PAX" localSheetId="7">#REF!</definedName>
    <definedName name="PAX">#REF!</definedName>
    <definedName name="PAX_Dom_Abs">[15]Driver!$D$57:$BA$57</definedName>
    <definedName name="PAX_growth" localSheetId="6">#REF!</definedName>
    <definedName name="PAX_growth" localSheetId="7">#REF!</definedName>
    <definedName name="PAX_growth">#REF!</definedName>
    <definedName name="PAX_Int_Abs">[15]Driver!$D$61:$BA$61</definedName>
    <definedName name="PAX_O_D_Abs">[15]Driver!$D$75:$BA$75</definedName>
    <definedName name="PAX_Other_Abs">[15]Driver!$D$69:$BA$69</definedName>
    <definedName name="pax_region1_a" localSheetId="6">OFFSET([90]pax!$Y$3,1,0,#REF!,1)</definedName>
    <definedName name="pax_region1_a" localSheetId="7">OFFSET([90]pax!$Y$3,1,0,#REF!,1)</definedName>
    <definedName name="pax_region1_a">OFFSET([90]pax!$Y$3,1,0,#REF!,1)</definedName>
    <definedName name="pax_region1_d" localSheetId="6">OFFSET([90]pax!$AG$3,1,0,#REF!,1)</definedName>
    <definedName name="pax_region1_d" localSheetId="7">OFFSET([90]pax!$AG$3,1,0,#REF!,1)</definedName>
    <definedName name="pax_region1_d">OFFSET([90]pax!$AG$3,1,0,#REF!,1)</definedName>
    <definedName name="pax_region2_a" localSheetId="6">OFFSET([90]pax!$Z$3,1,0,#REF!,1)</definedName>
    <definedName name="pax_region2_a" localSheetId="7">OFFSET([90]pax!$Z$3,1,0,#REF!,1)</definedName>
    <definedName name="pax_region2_a">OFFSET([90]pax!$Z$3,1,0,#REF!,1)</definedName>
    <definedName name="pax_region2_d" localSheetId="6">OFFSET([90]pax!$AH$3,1,0,#REF!,1)</definedName>
    <definedName name="pax_region2_d" localSheetId="7">OFFSET([90]pax!$AH$3,1,0,#REF!,1)</definedName>
    <definedName name="pax_region2_d">OFFSET([90]pax!$AH$3,1,0,#REF!,1)</definedName>
    <definedName name="pax_region3_a" localSheetId="6">OFFSET([90]pax!$AA$3,1,0,#REF!,1)</definedName>
    <definedName name="pax_region3_a" localSheetId="7">OFFSET([90]pax!$AA$3,1,0,#REF!,1)</definedName>
    <definedName name="pax_region3_a">OFFSET([90]pax!$AA$3,1,0,#REF!,1)</definedName>
    <definedName name="pax_region3_d" localSheetId="6">OFFSET([90]pax!$AI$3,1,0,#REF!,1)</definedName>
    <definedName name="pax_region3_d" localSheetId="7">OFFSET([90]pax!$AI$3,1,0,#REF!,1)</definedName>
    <definedName name="pax_region3_d">OFFSET([90]pax!$AI$3,1,0,#REF!,1)</definedName>
    <definedName name="pax_region4_a" localSheetId="6">OFFSET([90]pax!$AB$3,1,0,#REF!,1)</definedName>
    <definedName name="pax_region4_a" localSheetId="7">OFFSET([90]pax!$AB$3,1,0,#REF!,1)</definedName>
    <definedName name="pax_region4_a">OFFSET([90]pax!$AB$3,1,0,#REF!,1)</definedName>
    <definedName name="pax_region4_d" localSheetId="6">OFFSET([90]pax!$AJ$3,1,0,#REF!,1)</definedName>
    <definedName name="pax_region4_d" localSheetId="7">OFFSET([90]pax!$AJ$3,1,0,#REF!,1)</definedName>
    <definedName name="pax_region4_d">OFFSET([90]pax!$AJ$3,1,0,#REF!,1)</definedName>
    <definedName name="pax_region5_a" localSheetId="6">OFFSET([90]pax!$AC$3,1,0,#REF!,1)</definedName>
    <definedName name="pax_region5_a" localSheetId="7">OFFSET([90]pax!$AC$3,1,0,#REF!,1)</definedName>
    <definedName name="pax_region5_a">OFFSET([90]pax!$AC$3,1,0,#REF!,1)</definedName>
    <definedName name="pax_region5_d" localSheetId="6">OFFSET([90]pax!$AK$3,1,0,#REF!,1)</definedName>
    <definedName name="pax_region5_d" localSheetId="7">OFFSET([90]pax!$AK$3,1,0,#REF!,1)</definedName>
    <definedName name="pax_region5_d">OFFSET([90]pax!$AK$3,1,0,#REF!,1)</definedName>
    <definedName name="pax_region6_a" localSheetId="6">OFFSET([90]pax!$AD$3,1,0,#REF!,1)</definedName>
    <definedName name="pax_region6_a" localSheetId="7">OFFSET([90]pax!$AD$3,1,0,#REF!,1)</definedName>
    <definedName name="pax_region6_a">OFFSET([90]pax!$AD$3,1,0,#REF!,1)</definedName>
    <definedName name="pax_region6_d" localSheetId="6">OFFSET([90]pax!$AL$3,1,0,#REF!,1)</definedName>
    <definedName name="pax_region6_d" localSheetId="7">OFFSET([90]pax!$AL$3,1,0,#REF!,1)</definedName>
    <definedName name="pax_region6_d">OFFSET([90]pax!$AL$3,1,0,#REF!,1)</definedName>
    <definedName name="pax_region7_a" localSheetId="6">OFFSET([90]pax!$AE$3,1,0,#REF!,1)</definedName>
    <definedName name="pax_region7_a" localSheetId="7">OFFSET([90]pax!$AE$3,1,0,#REF!,1)</definedName>
    <definedName name="pax_region7_a">OFFSET([90]pax!$AE$3,1,0,#REF!,1)</definedName>
    <definedName name="pax_region7_d" localSheetId="6">OFFSET([90]pax!$AM$3,1,0,#REF!,1)</definedName>
    <definedName name="pax_region7_d" localSheetId="7">OFFSET([90]pax!$AM$3,1,0,#REF!,1)</definedName>
    <definedName name="pax_region7_d">OFFSET([90]pax!$AM$3,1,0,#REF!,1)</definedName>
    <definedName name="pax_region8_a" localSheetId="6">OFFSET([90]pax!$AF$3,1,0,#REF!,1)</definedName>
    <definedName name="pax_region8_a" localSheetId="7">OFFSET([90]pax!$AF$3,1,0,#REF!,1)</definedName>
    <definedName name="pax_region8_a">OFFSET([90]pax!$AF$3,1,0,#REF!,1)</definedName>
    <definedName name="pax_region8_d" localSheetId="6">OFFSET([90]ops!$AN$3,1,0,#REF!,1)</definedName>
    <definedName name="pax_region8_d" localSheetId="7">OFFSET([90]ops!$AN$3,1,0,#REF!,1)</definedName>
    <definedName name="pax_region8_d">OFFSET([90]ops!$AN$3,1,0,#REF!,1)</definedName>
    <definedName name="PAX_TF_Abs">[15]Driver!$D$73:$BA$73</definedName>
    <definedName name="pax_total" localSheetId="6">OFFSET([90]pax!$AY$3,1,0,#REF!,1)</definedName>
    <definedName name="pax_total" localSheetId="7">OFFSET([90]pax!$AY$3,1,0,#REF!,1)</definedName>
    <definedName name="pax_total">OFFSET([90]pax!$AY$3,1,0,#REF!,1)</definedName>
    <definedName name="PAX_Total_Abs">[15]Driver!$D$77:$BA$77</definedName>
    <definedName name="payback_schedule" hidden="1">{#N/A,#N/A,FALSE,"Bene";#N/A,#N/A,FALSE,"Scen1"}</definedName>
    <definedName name="PBASE" localSheetId="6">#REF!</definedName>
    <definedName name="PBASE" localSheetId="7">#REF!</definedName>
    <definedName name="PBASE">#REF!</definedName>
    <definedName name="PCASHTAX" localSheetId="6">#REF!</definedName>
    <definedName name="PCASHTAX" localSheetId="7">#REF!</definedName>
    <definedName name="PCASHTAX">#REF!</definedName>
    <definedName name="PCOGS" localSheetId="6">#REF!</definedName>
    <definedName name="PCOGS" localSheetId="7">#REF!</definedName>
    <definedName name="PCOGS">#REF!</definedName>
    <definedName name="PCONSTANT" localSheetId="6">#REF!</definedName>
    <definedName name="PCONSTANT" localSheetId="7">#REF!</definedName>
    <definedName name="PCONSTANT">#REF!</definedName>
    <definedName name="PCT" localSheetId="6">#REF!</definedName>
    <definedName name="PCT" localSheetId="7">#REF!</definedName>
    <definedName name="PCT">#REF!</definedName>
    <definedName name="PCT_L" localSheetId="6">#REF!</definedName>
    <definedName name="PCT_L" localSheetId="7">#REF!</definedName>
    <definedName name="PCT_L">#REF!</definedName>
    <definedName name="pctacq" localSheetId="6">#REF!</definedName>
    <definedName name="pctacq" localSheetId="7">#REF!</definedName>
    <definedName name="pctacq">#REF!</definedName>
    <definedName name="PDEPRECIATION" localSheetId="6">#REF!</definedName>
    <definedName name="PDEPRECIATION" localSheetId="7">#REF!</definedName>
    <definedName name="PDEPRECIATION">#REF!</definedName>
    <definedName name="pdil" localSheetId="6">#REF!</definedName>
    <definedName name="pdil" localSheetId="7">#REF!</definedName>
    <definedName name="pdil">#REF!</definedName>
    <definedName name="PECurrYr" localSheetId="6">#REF!</definedName>
    <definedName name="PECurrYr" localSheetId="7">#REF!</definedName>
    <definedName name="PECurrYr">#REF!</definedName>
    <definedName name="PeerNames" localSheetId="6">#REF!</definedName>
    <definedName name="PeerNames" localSheetId="7">#REF!</definedName>
    <definedName name="PeerNames">#REF!</definedName>
    <definedName name="PeerTickers" localSheetId="6">#REF!</definedName>
    <definedName name="PeerTickers" localSheetId="7">#REF!</definedName>
    <definedName name="PeerTickers">#REF!</definedName>
    <definedName name="PEGCurrYr" localSheetId="6">#REF!</definedName>
    <definedName name="PEGCurrYr" localSheetId="7">#REF!</definedName>
    <definedName name="PEGCurrYr">#REF!</definedName>
    <definedName name="PEGNextYr" localSheetId="6">#REF!</definedName>
    <definedName name="PEGNextYr" localSheetId="7">#REF!</definedName>
    <definedName name="PEGNextYr">#REF!</definedName>
    <definedName name="PEGNY1" localSheetId="6">#REF!</definedName>
    <definedName name="PEGNY1" localSheetId="7">#REF!</definedName>
    <definedName name="PEGNY1">#REF!</definedName>
    <definedName name="PEGNY2" localSheetId="6">#REF!</definedName>
    <definedName name="PEGNY2" localSheetId="7">#REF!</definedName>
    <definedName name="PEGNY2">#REF!</definedName>
    <definedName name="PENextYr" localSheetId="6">#REF!</definedName>
    <definedName name="PENextYr" localSheetId="7">#REF!</definedName>
    <definedName name="PENextYr">#REF!</definedName>
    <definedName name="PENY1" localSheetId="6">#REF!</definedName>
    <definedName name="PENY1" localSheetId="7">#REF!</definedName>
    <definedName name="PENY1">#REF!</definedName>
    <definedName name="PENY2" localSheetId="6">#REF!</definedName>
    <definedName name="PENY2" localSheetId="7">#REF!</definedName>
    <definedName name="PENY2">#REF!</definedName>
    <definedName name="Perc_Estudantes_Estaduais" localSheetId="6">#REF!</definedName>
    <definedName name="Perc_Estudantes_Estaduais" localSheetId="7">#REF!</definedName>
    <definedName name="Perc_Estudantes_Estaduais">#REF!</definedName>
    <definedName name="PERCENTCASH" localSheetId="6">#REF!</definedName>
    <definedName name="PERCENTCASH" localSheetId="7">#REF!</definedName>
    <definedName name="PERCENTCASH">#REF!</definedName>
    <definedName name="Percentual_outorga" localSheetId="6">#REF!</definedName>
    <definedName name="Percentual_outorga" localSheetId="7">#REF!</definedName>
    <definedName name="Percentual_outorga">#REF!</definedName>
    <definedName name="PERFORMBAL" localSheetId="6">#REF!</definedName>
    <definedName name="PERFORMBAL" localSheetId="7">#REF!</definedName>
    <definedName name="PERFORMBAL">#REF!</definedName>
    <definedName name="PERFORMINC" localSheetId="6">#REF!</definedName>
    <definedName name="PERFORMINC" localSheetId="7">#REF!</definedName>
    <definedName name="PERFORMINC">#REF!</definedName>
    <definedName name="Period" localSheetId="6">#REF!</definedName>
    <definedName name="Period" localSheetId="7">#REF!</definedName>
    <definedName name="Period">#REF!</definedName>
    <definedName name="Period_Fin_BNDES">'[42]Premissas I'!$D$11</definedName>
    <definedName name="Periodic.Juros.Car_1">'[42]Premissas I'!$D$48</definedName>
    <definedName name="Periodic.Juros.Car_2">'[42]Premissas I'!$D$49</definedName>
    <definedName name="Periodische_Rate" localSheetId="6">#N/A/Raten_pro_Jahr</definedName>
    <definedName name="Periodische_Rate" localSheetId="7">#N/A/Raten_pro_Jahr</definedName>
    <definedName name="Periodische_Rate">#N/A/Raten_pro_Jahr</definedName>
    <definedName name="perp_g" localSheetId="6">#REF!</definedName>
    <definedName name="perp_g" localSheetId="7">#REF!</definedName>
    <definedName name="perp_g">#REF!</definedName>
    <definedName name="pessoal" localSheetId="6">#REF!</definedName>
    <definedName name="pessoal" localSheetId="7">#REF!</definedName>
    <definedName name="pessoal">#REF!</definedName>
    <definedName name="Pessoal_Administrativo" localSheetId="6">#REF!</definedName>
    <definedName name="Pessoal_Administrativo" localSheetId="7">#REF!</definedName>
    <definedName name="Pessoal_Administrativo">#REF!</definedName>
    <definedName name="Pessoal_Comercial" localSheetId="6">#REF!</definedName>
    <definedName name="Pessoal_Comercial" localSheetId="7">#REF!</definedName>
    <definedName name="Pessoal_Comercial">#REF!</definedName>
    <definedName name="Pessoal_Operacional" localSheetId="6">#REF!</definedName>
    <definedName name="Pessoal_Operacional" localSheetId="7">#REF!</definedName>
    <definedName name="Pessoal_Operacional">#REF!</definedName>
    <definedName name="PEVA" localSheetId="6">#REF!</definedName>
    <definedName name="PEVA" localSheetId="7">#REF!</definedName>
    <definedName name="PEVA">#REF!</definedName>
    <definedName name="PF_BS" localSheetId="6">#REF!</definedName>
    <definedName name="PF_BS" localSheetId="7">#REF!</definedName>
    <definedName name="PF_BS">#REF!</definedName>
    <definedName name="PF_IS" localSheetId="6">#REF!</definedName>
    <definedName name="PF_IS" localSheetId="7">#REF!</definedName>
    <definedName name="PF_IS">#REF!</definedName>
    <definedName name="Pfd" localSheetId="6">#REF!</definedName>
    <definedName name="Pfd" localSheetId="7">#REF!</definedName>
    <definedName name="Pfd">#REF!</definedName>
    <definedName name="PFPRICE" localSheetId="6">#REF!</definedName>
    <definedName name="PFPRICE" localSheetId="7">#REF!</definedName>
    <definedName name="PFPRICE">#REF!</definedName>
    <definedName name="PFPRICE2" localSheetId="6">#REF!</definedName>
    <definedName name="PFPRICE2" localSheetId="7">#REF!</definedName>
    <definedName name="PFPRICE2">#REF!</definedName>
    <definedName name="PFShares" localSheetId="6">#REF!</definedName>
    <definedName name="PFShares" localSheetId="7">#REF!</definedName>
    <definedName name="PFShares">#REF!</definedName>
    <definedName name="PG1B" localSheetId="6">#REF!</definedName>
    <definedName name="PG1B" localSheetId="7">#REF!</definedName>
    <definedName name="PG1B">#REF!</definedName>
    <definedName name="pg3a" localSheetId="6">#REF!</definedName>
    <definedName name="pg3a" localSheetId="7">#REF!</definedName>
    <definedName name="pg3a">#REF!</definedName>
    <definedName name="PGROWTH" localSheetId="6">#REF!</definedName>
    <definedName name="PGROWTH" localSheetId="7">#REF!</definedName>
    <definedName name="PGROWTH">#REF!</definedName>
    <definedName name="PHISTORICAL" localSheetId="6">#REF!</definedName>
    <definedName name="PHISTORICAL" localSheetId="7">#REF!</definedName>
    <definedName name="PHISTORICAL">#REF!</definedName>
    <definedName name="PI">'[92]with project'!$C$20</definedName>
    <definedName name="pick" localSheetId="6">#REF!</definedName>
    <definedName name="pick" localSheetId="7">#REF!</definedName>
    <definedName name="pick">#REF!</definedName>
    <definedName name="pik" localSheetId="6">#REF!</definedName>
    <definedName name="pik" localSheetId="7">#REF!</definedName>
    <definedName name="pik">#REF!</definedName>
    <definedName name="pila" hidden="1">{"balanço dolares",#N/A,FALSE,"SIGADR$";"AUT BAL REAIS",#N/A,FALSE,"SIGADR$";"QUOCIENTES REAIS",#N/A,FALSE,"QUOCIENTES";"JUNH QUOCI DOLARES",#N/A,FALSE,"QUOCIENTES"}</definedName>
    <definedName name="PINCREASED" localSheetId="6">#REF!</definedName>
    <definedName name="PINCREASED" localSheetId="7">#REF!</definedName>
    <definedName name="PINCREASED">#REF!</definedName>
    <definedName name="PINETOTHER" localSheetId="6">#REF!</definedName>
    <definedName name="PINETOTHER" localSheetId="7">#REF!</definedName>
    <definedName name="PINETOTHER">#REF!</definedName>
    <definedName name="PINETPPE" localSheetId="6">#REF!</definedName>
    <definedName name="PINETPPE" localSheetId="7">#REF!</definedName>
    <definedName name="PINETPPE">#REF!</definedName>
    <definedName name="PINTENSITY" localSheetId="6">#REF!</definedName>
    <definedName name="PINTENSITY" localSheetId="7">#REF!</definedName>
    <definedName name="PINTENSITY">#REF!</definedName>
    <definedName name="PINVESTMENT" localSheetId="6">#REF!</definedName>
    <definedName name="PINVESTMENT" localSheetId="7">#REF!</definedName>
    <definedName name="PINVESTMENT">#REF!</definedName>
    <definedName name="PINVESTYEARS" localSheetId="6">#REF!</definedName>
    <definedName name="PINVESTYEARS" localSheetId="7">#REF!</definedName>
    <definedName name="PINVESTYEARS">#REF!</definedName>
    <definedName name="PIS" localSheetId="6">#REF!</definedName>
    <definedName name="PIS" localSheetId="7">#REF!</definedName>
    <definedName name="PIS">#REF!</definedName>
    <definedName name="pis_cofins">[76]Premissas!$B$16</definedName>
    <definedName name="PIWORKING" localSheetId="6">#REF!</definedName>
    <definedName name="PIWORKING" localSheetId="7">#REF!</definedName>
    <definedName name="PIWORKING">#REF!</definedName>
    <definedName name="PL_Admin_Exp" localSheetId="6">#REF!</definedName>
    <definedName name="PL_Admin_Exp" localSheetId="7">#REF!</definedName>
    <definedName name="PL_Admin_Exp">#REF!</definedName>
    <definedName name="PL_Admin_Exp_LE02" localSheetId="6">#REF!</definedName>
    <definedName name="PL_Admin_Exp_LE02" localSheetId="7">#REF!</definedName>
    <definedName name="PL_Admin_Exp_LE02">#REF!</definedName>
    <definedName name="PL_Admin_Exp_Q03" localSheetId="6">#REF!</definedName>
    <definedName name="PL_Admin_Exp_Q03" localSheetId="7">#REF!</definedName>
    <definedName name="PL_Admin_Exp_Q03">#REF!</definedName>
    <definedName name="PL_Asset_Disp" localSheetId="6">#REF!</definedName>
    <definedName name="PL_Asset_Disp" localSheetId="7">#REF!</definedName>
    <definedName name="PL_Asset_Disp">#REF!</definedName>
    <definedName name="PL_Asset_Disp_LE02" localSheetId="6">#REF!</definedName>
    <definedName name="PL_Asset_Disp_LE02" localSheetId="7">#REF!</definedName>
    <definedName name="PL_Asset_Disp_LE02">#REF!</definedName>
    <definedName name="PL_Asset_Disp_Q03" localSheetId="6">#REF!</definedName>
    <definedName name="PL_Asset_Disp_Q03" localSheetId="7">#REF!</definedName>
    <definedName name="PL_Asset_Disp_Q03">#REF!</definedName>
    <definedName name="PL_Assoc_Curr_Exch_GL" localSheetId="6">#REF!</definedName>
    <definedName name="PL_Assoc_Curr_Exch_GL" localSheetId="7">#REF!</definedName>
    <definedName name="PL_Assoc_Curr_Exch_GL">#REF!</definedName>
    <definedName name="PL_Assoc_Curr_Exch_GL_LE02" localSheetId="6">#REF!</definedName>
    <definedName name="PL_Assoc_Curr_Exch_GL_LE02" localSheetId="7">#REF!</definedName>
    <definedName name="PL_Assoc_Curr_Exch_GL_LE02">#REF!</definedName>
    <definedName name="PL_Assoc_Curr_Exch_GL_Q03" localSheetId="6">#REF!</definedName>
    <definedName name="PL_Assoc_Curr_Exch_GL_Q03" localSheetId="7">#REF!</definedName>
    <definedName name="PL_Assoc_Curr_Exch_GL_Q03">#REF!</definedName>
    <definedName name="PL_Assoc_Depr" localSheetId="6">#REF!</definedName>
    <definedName name="PL_Assoc_Depr" localSheetId="7">#REF!</definedName>
    <definedName name="PL_Assoc_Depr">#REF!</definedName>
    <definedName name="PL_Assoc_Depr_LE02" localSheetId="6">#REF!</definedName>
    <definedName name="PL_Assoc_Depr_LE02" localSheetId="7">#REF!</definedName>
    <definedName name="PL_Assoc_Depr_LE02">#REF!</definedName>
    <definedName name="PL_Assoc_Depr_Q03" localSheetId="6">#REF!</definedName>
    <definedName name="PL_Assoc_Depr_Q03" localSheetId="7">#REF!</definedName>
    <definedName name="PL_Assoc_Depr_Q03">#REF!</definedName>
    <definedName name="PL_Assoc_Expl_Exp" localSheetId="6">#REF!</definedName>
    <definedName name="PL_Assoc_Expl_Exp" localSheetId="7">#REF!</definedName>
    <definedName name="PL_Assoc_Expl_Exp">#REF!</definedName>
    <definedName name="PL_Assoc_Expl_Exp_LE02" localSheetId="6">#REF!</definedName>
    <definedName name="PL_Assoc_Expl_Exp_LE02" localSheetId="7">#REF!</definedName>
    <definedName name="PL_Assoc_Expl_Exp_LE02">#REF!</definedName>
    <definedName name="PL_Assoc_Expl_Exp_Q03" localSheetId="6">#REF!</definedName>
    <definedName name="PL_Assoc_Expl_Exp_Q03" localSheetId="7">#REF!</definedName>
    <definedName name="PL_Assoc_Expl_Exp_Q03">#REF!</definedName>
    <definedName name="PL_Assoc_Int_And_Oth" localSheetId="6">#REF!</definedName>
    <definedName name="PL_Assoc_Int_And_Oth" localSheetId="7">#REF!</definedName>
    <definedName name="PL_Assoc_Int_And_Oth">#REF!</definedName>
    <definedName name="PL_Assoc_Int_And_Oth_LE02" localSheetId="6">#REF!</definedName>
    <definedName name="PL_Assoc_Int_And_Oth_LE02" localSheetId="7">#REF!</definedName>
    <definedName name="PL_Assoc_Int_And_Oth_LE02">#REF!</definedName>
    <definedName name="PL_Assoc_Int_And_Oth_Q03" localSheetId="6">#REF!</definedName>
    <definedName name="PL_Assoc_Int_And_Oth_Q03" localSheetId="7">#REF!</definedName>
    <definedName name="PL_Assoc_Int_And_Oth_Q03">#REF!</definedName>
    <definedName name="PL_Assoc_Int_Exp" localSheetId="6">#REF!</definedName>
    <definedName name="PL_Assoc_Int_Exp" localSheetId="7">#REF!</definedName>
    <definedName name="PL_Assoc_Int_Exp">#REF!</definedName>
    <definedName name="PL_Assoc_Int_Exp_LE02" localSheetId="6">#REF!</definedName>
    <definedName name="PL_Assoc_Int_Exp_LE02" localSheetId="7">#REF!</definedName>
    <definedName name="PL_Assoc_Int_Exp_LE02">#REF!</definedName>
    <definedName name="PL_Assoc_Int_Exp_Q03" localSheetId="6">#REF!</definedName>
    <definedName name="PL_Assoc_Int_Exp_Q03" localSheetId="7">#REF!</definedName>
    <definedName name="PL_Assoc_Int_Exp_Q03">#REF!</definedName>
    <definedName name="PL_Assoc_Int_Income" localSheetId="6">#REF!</definedName>
    <definedName name="PL_Assoc_Int_Income" localSheetId="7">#REF!</definedName>
    <definedName name="PL_Assoc_Int_Income">#REF!</definedName>
    <definedName name="PL_Assoc_Int_Income_LE02" localSheetId="6">#REF!</definedName>
    <definedName name="PL_Assoc_Int_Income_LE02" localSheetId="7">#REF!</definedName>
    <definedName name="PL_Assoc_Int_Income_LE02">#REF!</definedName>
    <definedName name="PL_Assoc_Int_Income_Q03" localSheetId="6">#REF!</definedName>
    <definedName name="PL_Assoc_Int_Income_Q03" localSheetId="7">#REF!</definedName>
    <definedName name="PL_Assoc_Int_Income_Q03">#REF!</definedName>
    <definedName name="PL_Assoc_Op_Costs" localSheetId="6">#REF!</definedName>
    <definedName name="PL_Assoc_Op_Costs" localSheetId="7">#REF!</definedName>
    <definedName name="PL_Assoc_Op_Costs">#REF!</definedName>
    <definedName name="PL_Assoc_Op_Costs_LE02" localSheetId="6">#REF!</definedName>
    <definedName name="PL_Assoc_Op_Costs_LE02" localSheetId="7">#REF!</definedName>
    <definedName name="PL_Assoc_Op_Costs_LE02">#REF!</definedName>
    <definedName name="PL_Assoc_Op_Costs_Q03" localSheetId="6">#REF!</definedName>
    <definedName name="PL_Assoc_Op_Costs_Q03" localSheetId="7">#REF!</definedName>
    <definedName name="PL_Assoc_Op_Costs_Q03">#REF!</definedName>
    <definedName name="PL_Assoc_Op_Profit" localSheetId="6">#REF!</definedName>
    <definedName name="PL_Assoc_Op_Profit" localSheetId="7">#REF!</definedName>
    <definedName name="PL_Assoc_Op_Profit">#REF!</definedName>
    <definedName name="PL_Assoc_Op_Profit_LE02" localSheetId="6">#REF!</definedName>
    <definedName name="PL_Assoc_Op_Profit_LE02" localSheetId="7">#REF!</definedName>
    <definedName name="PL_Assoc_Op_Profit_LE02">#REF!</definedName>
    <definedName name="PL_Assoc_Op_Profit_Q03" localSheetId="6">#REF!</definedName>
    <definedName name="PL_Assoc_Op_Profit_Q03" localSheetId="7">#REF!</definedName>
    <definedName name="PL_Assoc_Op_Profit_Q03">#REF!</definedName>
    <definedName name="PL_Assoc_Oth_Exp" localSheetId="6">#REF!</definedName>
    <definedName name="PL_Assoc_Oth_Exp" localSheetId="7">#REF!</definedName>
    <definedName name="PL_Assoc_Oth_Exp">#REF!</definedName>
    <definedName name="PL_Assoc_Oth_Exp_LE02" localSheetId="6">#REF!</definedName>
    <definedName name="PL_Assoc_Oth_Exp_LE02" localSheetId="7">#REF!</definedName>
    <definedName name="PL_Assoc_Oth_Exp_LE02">#REF!</definedName>
    <definedName name="PL_Assoc_Oth_Exp_Q03" localSheetId="6">#REF!</definedName>
    <definedName name="PL_Assoc_Oth_Exp_Q03" localSheetId="7">#REF!</definedName>
    <definedName name="PL_Assoc_Oth_Exp_Q03">#REF!</definedName>
    <definedName name="PL_Assoc_Purch" localSheetId="6">#REF!</definedName>
    <definedName name="PL_Assoc_Purch" localSheetId="7">#REF!</definedName>
    <definedName name="PL_Assoc_Purch">#REF!</definedName>
    <definedName name="PL_Assoc_Purch_LE02" localSheetId="6">#REF!</definedName>
    <definedName name="PL_Assoc_Purch_LE02" localSheetId="7">#REF!</definedName>
    <definedName name="PL_Assoc_Purch_LE02">#REF!</definedName>
    <definedName name="PL_Assoc_Purch_Q03" localSheetId="6">#REF!</definedName>
    <definedName name="PL_Assoc_Purch_Q03" localSheetId="7">#REF!</definedName>
    <definedName name="PL_Assoc_Purch_Q03">#REF!</definedName>
    <definedName name="PL_Assoc_Royalties" localSheetId="6">#REF!</definedName>
    <definedName name="PL_Assoc_Royalties" localSheetId="7">#REF!</definedName>
    <definedName name="PL_Assoc_Royalties">#REF!</definedName>
    <definedName name="PL_Assoc_Royalties_LE02" localSheetId="6">#REF!</definedName>
    <definedName name="PL_Assoc_Royalties_LE02" localSheetId="7">#REF!</definedName>
    <definedName name="PL_Assoc_Royalties_LE02">#REF!</definedName>
    <definedName name="PL_Assoc_Royalties_Q03" localSheetId="6">#REF!</definedName>
    <definedName name="PL_Assoc_Royalties_Q03" localSheetId="7">#REF!</definedName>
    <definedName name="PL_Assoc_Royalties_Q03">#REF!</definedName>
    <definedName name="PL_Assoc_Tax" localSheetId="6">#REF!</definedName>
    <definedName name="PL_Assoc_Tax" localSheetId="7">#REF!</definedName>
    <definedName name="PL_Assoc_Tax">#REF!</definedName>
    <definedName name="PL_Assoc_Tax_Curr_Yr" localSheetId="6">#REF!</definedName>
    <definedName name="PL_Assoc_Tax_Curr_Yr" localSheetId="7">#REF!</definedName>
    <definedName name="PL_Assoc_Tax_Curr_Yr">#REF!</definedName>
    <definedName name="PL_Assoc_Tax_Curr_Yr_LE02" localSheetId="6">#REF!</definedName>
    <definedName name="PL_Assoc_Tax_Curr_Yr_LE02" localSheetId="7">#REF!</definedName>
    <definedName name="PL_Assoc_Tax_Curr_Yr_LE02">#REF!</definedName>
    <definedName name="PL_Assoc_Tax_Curr_Yr_Q03" localSheetId="6">#REF!</definedName>
    <definedName name="PL_Assoc_Tax_Curr_Yr_Q03" localSheetId="7">#REF!</definedName>
    <definedName name="PL_Assoc_Tax_Curr_Yr_Q03">#REF!</definedName>
    <definedName name="PL_Assoc_Tax_LE02" localSheetId="6">#REF!</definedName>
    <definedName name="PL_Assoc_Tax_LE02" localSheetId="7">#REF!</definedName>
    <definedName name="PL_Assoc_Tax_LE02">#REF!</definedName>
    <definedName name="PL_Assoc_Tax_Q03" localSheetId="6">#REF!</definedName>
    <definedName name="PL_Assoc_Tax_Q03" localSheetId="7">#REF!</definedName>
    <definedName name="PL_Assoc_Tax_Q03">#REF!</definedName>
    <definedName name="PL_Corp_Assoc_Tax" localSheetId="6">#REF!</definedName>
    <definedName name="PL_Corp_Assoc_Tax" localSheetId="7">#REF!</definedName>
    <definedName name="PL_Corp_Assoc_Tax">#REF!</definedName>
    <definedName name="PL_Corp_Assoc_Tax_LE02" localSheetId="6">#REF!</definedName>
    <definedName name="PL_Corp_Assoc_Tax_LE02" localSheetId="7">#REF!</definedName>
    <definedName name="PL_Corp_Assoc_Tax_LE02">#REF!</definedName>
    <definedName name="PL_Corp_Assoc_Tax_Q03" localSheetId="6">#REF!</definedName>
    <definedName name="PL_Corp_Assoc_Tax_Q03" localSheetId="7">#REF!</definedName>
    <definedName name="PL_Corp_Assoc_Tax_Q03">#REF!</definedName>
    <definedName name="PL_Corp_Curr_Tax" localSheetId="6">#REF!</definedName>
    <definedName name="PL_Corp_Curr_Tax" localSheetId="7">#REF!</definedName>
    <definedName name="PL_Corp_Curr_Tax">#REF!</definedName>
    <definedName name="PL_Corp_Curr_Tax_LE02" localSheetId="6">#REF!</definedName>
    <definedName name="PL_Corp_Curr_Tax_LE02" localSheetId="7">#REF!</definedName>
    <definedName name="PL_Corp_Curr_Tax_LE02">#REF!</definedName>
    <definedName name="PL_Corp_Curr_Tax_Q03" localSheetId="6">#REF!</definedName>
    <definedName name="PL_Corp_Curr_Tax_Q03" localSheetId="7">#REF!</definedName>
    <definedName name="PL_Corp_Curr_Tax_Q03">#REF!</definedName>
    <definedName name="PL_Corp_Def_Tax" localSheetId="6">#REF!</definedName>
    <definedName name="PL_Corp_Def_Tax" localSheetId="7">#REF!</definedName>
    <definedName name="PL_Corp_Def_Tax">#REF!</definedName>
    <definedName name="PL_Corp_Def_Tax_LE02" localSheetId="6">#REF!</definedName>
    <definedName name="PL_Corp_Def_Tax_LE02" localSheetId="7">#REF!</definedName>
    <definedName name="PL_Corp_Def_Tax_LE02">#REF!</definedName>
    <definedName name="PL_Corp_Def_Tax_Q03" localSheetId="6">#REF!</definedName>
    <definedName name="PL_Corp_Def_Tax_Q03" localSheetId="7">#REF!</definedName>
    <definedName name="PL_Corp_Def_Tax_Q03">#REF!</definedName>
    <definedName name="PL_COS_Op_Exp" localSheetId="6">#REF!</definedName>
    <definedName name="PL_COS_Op_Exp" localSheetId="7">#REF!</definedName>
    <definedName name="PL_COS_Op_Exp">#REF!</definedName>
    <definedName name="PL_COS_Op_Exp_LE02" localSheetId="6">#REF!</definedName>
    <definedName name="PL_COS_Op_Exp_LE02" localSheetId="7">#REF!</definedName>
    <definedName name="PL_COS_Op_Exp_LE02">#REF!</definedName>
    <definedName name="PL_COS_Op_Exp_Q03" localSheetId="6">#REF!</definedName>
    <definedName name="PL_COS_Op_Exp_Q03" localSheetId="7">#REF!</definedName>
    <definedName name="PL_COS_Op_Exp_Q03">#REF!</definedName>
    <definedName name="PL_COS_Oth" localSheetId="6">#REF!</definedName>
    <definedName name="PL_COS_Oth" localSheetId="7">#REF!</definedName>
    <definedName name="PL_COS_Oth">#REF!</definedName>
    <definedName name="PL_COS_Oth_LE02" localSheetId="6">#REF!</definedName>
    <definedName name="PL_COS_Oth_LE02" localSheetId="7">#REF!</definedName>
    <definedName name="PL_COS_Oth_LE02">#REF!</definedName>
    <definedName name="PL_COS_Oth_Q03" localSheetId="6">#REF!</definedName>
    <definedName name="PL_COS_Oth_Q03" localSheetId="7">#REF!</definedName>
    <definedName name="PL_COS_Oth_Q03">#REF!</definedName>
    <definedName name="PL_Curr_Ex_Gain_Loss" localSheetId="6">#REF!</definedName>
    <definedName name="PL_Curr_Ex_Gain_Loss" localSheetId="7">#REF!</definedName>
    <definedName name="PL_Curr_Ex_Gain_Loss">#REF!</definedName>
    <definedName name="PL_Curr_Ex_Gain_Loss_LE02" localSheetId="6">#REF!</definedName>
    <definedName name="PL_Curr_Ex_Gain_Loss_LE02" localSheetId="7">#REF!</definedName>
    <definedName name="PL_Curr_Ex_Gain_Loss_LE02">#REF!</definedName>
    <definedName name="PL_Curr_Ex_Gain_Loss_Q03" localSheetId="6">#REF!</definedName>
    <definedName name="PL_Curr_Ex_Gain_Loss_Q03" localSheetId="7">#REF!</definedName>
    <definedName name="PL_Curr_Ex_Gain_Loss_Q03">#REF!</definedName>
    <definedName name="PL_Curr_Tax" localSheetId="6">#REF!</definedName>
    <definedName name="PL_Curr_Tax" localSheetId="7">#REF!</definedName>
    <definedName name="PL_Curr_Tax">#REF!</definedName>
    <definedName name="PL_Curr_Tax_LE02" localSheetId="6">#REF!</definedName>
    <definedName name="PL_Curr_Tax_LE02" localSheetId="7">#REF!</definedName>
    <definedName name="PL_Curr_Tax_LE02">#REF!</definedName>
    <definedName name="PL_Curr_Tax_Q03" localSheetId="6">#REF!</definedName>
    <definedName name="PL_Curr_Tax_Q03" localSheetId="7">#REF!</definedName>
    <definedName name="PL_Curr_Tax_Q03">#REF!</definedName>
    <definedName name="PL_Def_Tax" localSheetId="6">#REF!</definedName>
    <definedName name="PL_Def_Tax" localSheetId="7">#REF!</definedName>
    <definedName name="PL_Def_Tax">#REF!</definedName>
    <definedName name="PL_Def_Tax_LE02" localSheetId="6">#REF!</definedName>
    <definedName name="PL_Def_Tax_LE02" localSheetId="7">#REF!</definedName>
    <definedName name="PL_Def_Tax_LE02">#REF!</definedName>
    <definedName name="PL_Def_Tax_Q03" localSheetId="6">#REF!</definedName>
    <definedName name="PL_Def_Tax_Q03" localSheetId="7">#REF!</definedName>
    <definedName name="PL_Def_Tax_Q03">#REF!</definedName>
    <definedName name="PL_Deferred_Tax" localSheetId="6">#REF!</definedName>
    <definedName name="PL_Deferred_Tax" localSheetId="7">#REF!</definedName>
    <definedName name="PL_Deferred_Tax">#REF!</definedName>
    <definedName name="PL_Deferred_Tax_LE02" localSheetId="6">#REF!</definedName>
    <definedName name="PL_Deferred_Tax_LE02" localSheetId="7">#REF!</definedName>
    <definedName name="PL_Deferred_Tax_LE02">#REF!</definedName>
    <definedName name="PL_Deferred_Tax_Q03" localSheetId="6">#REF!</definedName>
    <definedName name="PL_Deferred_Tax_Q03" localSheetId="7">#REF!</definedName>
    <definedName name="PL_Deferred_Tax_Q03">#REF!</definedName>
    <definedName name="PL_Depr" localSheetId="6">#REF!</definedName>
    <definedName name="PL_Depr" localSheetId="7">#REF!</definedName>
    <definedName name="PL_Depr">#REF!</definedName>
    <definedName name="PL_Depr_LE02" localSheetId="6">#REF!</definedName>
    <definedName name="PL_Depr_LE02" localSheetId="7">#REF!</definedName>
    <definedName name="PL_Depr_LE02">#REF!</definedName>
    <definedName name="PL_Depr_Op_Exp" localSheetId="6">#REF!</definedName>
    <definedName name="PL_Depr_Op_Exp" localSheetId="7">#REF!</definedName>
    <definedName name="PL_Depr_Op_Exp">#REF!</definedName>
    <definedName name="PL_Depr_Op_Exp_LE02" localSheetId="6">#REF!</definedName>
    <definedName name="PL_Depr_Op_Exp_LE02" localSheetId="7">#REF!</definedName>
    <definedName name="PL_Depr_Op_Exp_LE02">#REF!</definedName>
    <definedName name="PL_Depr_Op_Exp_Q03" localSheetId="6">#REF!</definedName>
    <definedName name="PL_Depr_Op_Exp_Q03" localSheetId="7">#REF!</definedName>
    <definedName name="PL_Depr_Op_Exp_Q03">#REF!</definedName>
    <definedName name="PL_Depr_Q03" localSheetId="6">#REF!</definedName>
    <definedName name="PL_Depr_Q03" localSheetId="7">#REF!</definedName>
    <definedName name="PL_Depr_Q03">#REF!</definedName>
    <definedName name="PL_Depr_SDA" localSheetId="6">#REF!</definedName>
    <definedName name="PL_Depr_SDA" localSheetId="7">#REF!</definedName>
    <definedName name="PL_Depr_SDA">#REF!</definedName>
    <definedName name="PL_Depr_SDA_LE02" localSheetId="6">#REF!</definedName>
    <definedName name="PL_Depr_SDA_LE02" localSheetId="7">#REF!</definedName>
    <definedName name="PL_Depr_SDA_LE02">#REF!</definedName>
    <definedName name="PL_Depr_SDA_Q03" localSheetId="6">#REF!</definedName>
    <definedName name="PL_Depr_SDA_Q03" localSheetId="7">#REF!</definedName>
    <definedName name="PL_Depr_SDA_Q03">#REF!</definedName>
    <definedName name="PL_DIE_Corp_NG" localSheetId="6">#REF!</definedName>
    <definedName name="PL_DIE_Corp_NG" localSheetId="7">#REF!</definedName>
    <definedName name="PL_DIE_Corp_NG">#REF!</definedName>
    <definedName name="PL_DIE_Corp_NG_LE02" localSheetId="6">#REF!</definedName>
    <definedName name="PL_DIE_Corp_NG_LE02" localSheetId="7">#REF!</definedName>
    <definedName name="PL_DIE_Corp_NG_LE02">#REF!</definedName>
    <definedName name="PL_DIE_Corp_NG_Q03" localSheetId="6">#REF!</definedName>
    <definedName name="PL_DIE_Corp_NG_Q03" localSheetId="7">#REF!</definedName>
    <definedName name="PL_DIE_Corp_NG_Q03">#REF!</definedName>
    <definedName name="PL_DIE_Trading" localSheetId="6">#REF!</definedName>
    <definedName name="PL_DIE_Trading" localSheetId="7">#REF!</definedName>
    <definedName name="PL_DIE_Trading">#REF!</definedName>
    <definedName name="PL_DIE_Trading_LE02" localSheetId="6">#REF!</definedName>
    <definedName name="PL_DIE_Trading_LE02" localSheetId="7">#REF!</definedName>
    <definedName name="PL_DIE_Trading_LE02">#REF!</definedName>
    <definedName name="PL_DIE_Trading_Q03" localSheetId="6">#REF!</definedName>
    <definedName name="PL_DIE_Trading_Q03" localSheetId="7">#REF!</definedName>
    <definedName name="PL_DIE_Trading_Q03">#REF!</definedName>
    <definedName name="PL_Environ_Cleanup" localSheetId="6">#REF!</definedName>
    <definedName name="PL_Environ_Cleanup" localSheetId="7">#REF!</definedName>
    <definedName name="PL_Environ_Cleanup">#REF!</definedName>
    <definedName name="PL_Environ_Cleanup_LE02" localSheetId="6">#REF!</definedName>
    <definedName name="PL_Environ_Cleanup_LE02" localSheetId="7">#REF!</definedName>
    <definedName name="PL_Environ_Cleanup_LE02">#REF!</definedName>
    <definedName name="PL_Environ_Cleanup_Q03" localSheetId="6">#REF!</definedName>
    <definedName name="PL_Environ_Cleanup_Q03" localSheetId="7">#REF!</definedName>
    <definedName name="PL_Environ_Cleanup_Q03">#REF!</definedName>
    <definedName name="PL_GP_Assoc_Costs" localSheetId="6">#REF!</definedName>
    <definedName name="PL_GP_Assoc_Costs" localSheetId="7">#REF!</definedName>
    <definedName name="PL_GP_Assoc_Costs">#REF!</definedName>
    <definedName name="PL_GP_Assoc_Costs_LE02" localSheetId="6">#REF!</definedName>
    <definedName name="PL_GP_Assoc_Costs_LE02" localSheetId="7">#REF!</definedName>
    <definedName name="PL_GP_Assoc_Costs_LE02">#REF!</definedName>
    <definedName name="PL_GP_Assoc_Costs_Q03" localSheetId="6">#REF!</definedName>
    <definedName name="PL_GP_Assoc_Costs_Q03" localSheetId="7">#REF!</definedName>
    <definedName name="PL_GP_Assoc_Costs_Q03">#REF!</definedName>
    <definedName name="PL_GP_Costs" localSheetId="6">#REF!</definedName>
    <definedName name="PL_GP_Costs" localSheetId="7">#REF!</definedName>
    <definedName name="PL_GP_Costs">#REF!</definedName>
    <definedName name="PL_GP_Costs_LE02" localSheetId="6">#REF!</definedName>
    <definedName name="PL_GP_Costs_LE02" localSheetId="7">#REF!</definedName>
    <definedName name="PL_GP_Costs_LE02">#REF!</definedName>
    <definedName name="PL_GP_Costs_Q03" localSheetId="6">#REF!</definedName>
    <definedName name="PL_GP_Costs_Q03" localSheetId="7">#REF!</definedName>
    <definedName name="PL_GP_Costs_Q03">#REF!</definedName>
    <definedName name="PL_GP_Net_INc_Aft_Tax" localSheetId="6">#REF!</definedName>
    <definedName name="PL_GP_Net_INc_Aft_Tax" localSheetId="7">#REF!</definedName>
    <definedName name="PL_GP_Net_INc_Aft_Tax">#REF!</definedName>
    <definedName name="PL_GP_Net_Inc_Aft_Tax_Excl_Min_Tax" localSheetId="6">#REF!</definedName>
    <definedName name="PL_GP_Net_Inc_Aft_Tax_Excl_Min_Tax" localSheetId="7">#REF!</definedName>
    <definedName name="PL_GP_Net_Inc_Aft_Tax_Excl_Min_Tax">#REF!</definedName>
    <definedName name="PL_GP_Net_Inc_Aft_Tax_Excl_Min_Tax_LE02" localSheetId="6">#REF!</definedName>
    <definedName name="PL_GP_Net_Inc_Aft_Tax_Excl_Min_Tax_LE02" localSheetId="7">#REF!</definedName>
    <definedName name="PL_GP_Net_Inc_Aft_Tax_Excl_Min_Tax_LE02">#REF!</definedName>
    <definedName name="PL_GP_Net_Inc_Aft_Tax_Excl_Min_Tax_Q03" localSheetId="6">#REF!</definedName>
    <definedName name="PL_GP_Net_Inc_Aft_Tax_Excl_Min_Tax_Q03" localSheetId="7">#REF!</definedName>
    <definedName name="PL_GP_Net_Inc_Aft_Tax_Excl_Min_Tax_Q03">#REF!</definedName>
    <definedName name="PL_GP_Net_Inc_Aft_Tax_Incl_Min_Tax" localSheetId="6">#REF!</definedName>
    <definedName name="PL_GP_Net_Inc_Aft_Tax_Incl_Min_Tax" localSheetId="7">#REF!</definedName>
    <definedName name="PL_GP_Net_Inc_Aft_Tax_Incl_Min_Tax">#REF!</definedName>
    <definedName name="PL_GP_Net_Inc_Aft_Tax_Incl_Min_Tax_LE02" localSheetId="6">#REF!</definedName>
    <definedName name="PL_GP_Net_Inc_Aft_Tax_Incl_Min_Tax_LE02" localSheetId="7">#REF!</definedName>
    <definedName name="PL_GP_Net_Inc_Aft_Tax_Incl_Min_Tax_LE02">#REF!</definedName>
    <definedName name="PL_GP_Net_Inc_Aft_Tax_Incl_Min_Tax_Q03" localSheetId="6">#REF!</definedName>
    <definedName name="PL_GP_Net_Inc_Aft_Tax_Incl_Min_Tax_Q03" localSheetId="7">#REF!</definedName>
    <definedName name="PL_GP_Net_Inc_Aft_Tax_Incl_Min_Tax_Q03">#REF!</definedName>
    <definedName name="PL_GP_Net_INc_Aft_Tax_LE02" localSheetId="6">#REF!</definedName>
    <definedName name="PL_GP_Net_INc_Aft_Tax_LE02" localSheetId="7">#REF!</definedName>
    <definedName name="PL_GP_Net_INc_Aft_Tax_LE02">#REF!</definedName>
    <definedName name="PL_GP_Net_INc_Aft_Tax_Q03" localSheetId="6">#REF!</definedName>
    <definedName name="PL_GP_Net_INc_Aft_Tax_Q03" localSheetId="7">#REF!</definedName>
    <definedName name="PL_GP_Net_INc_Aft_Tax_Q03">#REF!</definedName>
    <definedName name="PL_GP_Net_Inc_Min_Tax" localSheetId="6">#REF!</definedName>
    <definedName name="PL_GP_Net_Inc_Min_Tax" localSheetId="7">#REF!</definedName>
    <definedName name="PL_GP_Net_Inc_Min_Tax">#REF!</definedName>
    <definedName name="PL_GP_Net_Inc_Min_Tax_LE02" localSheetId="6">#REF!</definedName>
    <definedName name="PL_GP_Net_Inc_Min_Tax_LE02" localSheetId="7">#REF!</definedName>
    <definedName name="PL_GP_Net_Inc_Min_Tax_LE02">#REF!</definedName>
    <definedName name="PL_GP_Net_Inc_Min_Tax_Q03" localSheetId="6">#REF!</definedName>
    <definedName name="PL_GP_Net_Inc_Min_Tax_Q03" localSheetId="7">#REF!</definedName>
    <definedName name="PL_GP_Net_Inc_Min_Tax_Q03">#REF!</definedName>
    <definedName name="PL_GP_Net_Sales_Proc_Assoc" localSheetId="6">#REF!</definedName>
    <definedName name="PL_GP_Net_Sales_Proc_Assoc" localSheetId="7">#REF!</definedName>
    <definedName name="PL_GP_Net_Sales_Proc_Assoc">#REF!</definedName>
    <definedName name="PL_GP_Net_Sales_Proc_Assoc_LE02" localSheetId="6">#REF!</definedName>
    <definedName name="PL_GP_Net_Sales_Proc_Assoc_LE02" localSheetId="7">#REF!</definedName>
    <definedName name="PL_GP_Net_Sales_Proc_Assoc_LE02">#REF!</definedName>
    <definedName name="PL_GP_Net_Sales_Proc_Assoc_Q03" localSheetId="6">#REF!</definedName>
    <definedName name="PL_GP_Net_Sales_Proc_Assoc_Q03" localSheetId="7">#REF!</definedName>
    <definedName name="PL_GP_Net_Sales_Proc_Assoc_Q03">#REF!</definedName>
    <definedName name="PL_GP_Op_Profit" localSheetId="6">#REF!</definedName>
    <definedName name="PL_GP_Op_Profit" localSheetId="7">#REF!</definedName>
    <definedName name="PL_GP_Op_Profit">#REF!</definedName>
    <definedName name="PL_GP_Op_Profit_LE02" localSheetId="6">#REF!</definedName>
    <definedName name="PL_GP_Op_Profit_LE02" localSheetId="7">#REF!</definedName>
    <definedName name="PL_GP_Op_Profit_LE02">#REF!</definedName>
    <definedName name="PL_GP_Op_Profit_Q03" localSheetId="6">#REF!</definedName>
    <definedName name="PL_GP_Op_Profit_Q03" localSheetId="7">#REF!</definedName>
    <definedName name="PL_GP_Op_Profit_Q03">#REF!</definedName>
    <definedName name="PL_GP_Sales_Proceeds" localSheetId="6">#REF!</definedName>
    <definedName name="PL_GP_Sales_Proceeds" localSheetId="7">#REF!</definedName>
    <definedName name="PL_GP_Sales_Proceeds">#REF!</definedName>
    <definedName name="PL_GP_Sales_Proceeds_LE02" localSheetId="6">#REF!</definedName>
    <definedName name="PL_GP_Sales_Proceeds_LE02" localSheetId="7">#REF!</definedName>
    <definedName name="PL_GP_Sales_Proceeds_LE02">#REF!</definedName>
    <definedName name="PL_GP_Sales_Proceeds_Q03" localSheetId="6">#REF!</definedName>
    <definedName name="PL_GP_Sales_Proceeds_Q03" localSheetId="7">#REF!</definedName>
    <definedName name="PL_GP_Sales_Proceeds_Q03">#REF!</definedName>
    <definedName name="PL_GP_Tax" localSheetId="6">#REF!</definedName>
    <definedName name="PL_GP_Tax" localSheetId="7">#REF!</definedName>
    <definedName name="PL_GP_Tax">#REF!</definedName>
    <definedName name="PL_GP_Tax_LE02" localSheetId="6">#REF!</definedName>
    <definedName name="PL_GP_Tax_LE02" localSheetId="7">#REF!</definedName>
    <definedName name="PL_GP_Tax_LE02">#REF!</definedName>
    <definedName name="PL_GP_Tax_Q03" localSheetId="6">#REF!</definedName>
    <definedName name="PL_GP_Tax_Q03" localSheetId="7">#REF!</definedName>
    <definedName name="PL_GP_Tax_Q03">#REF!</definedName>
    <definedName name="PL_IG_Interest" localSheetId="6">#REF!</definedName>
    <definedName name="PL_IG_Interest" localSheetId="7">#REF!</definedName>
    <definedName name="PL_IG_Interest">#REF!</definedName>
    <definedName name="PL_IG_Interest_LE02" localSheetId="6">#REF!</definedName>
    <definedName name="PL_IG_Interest_LE02" localSheetId="7">#REF!</definedName>
    <definedName name="PL_IG_Interest_LE02">#REF!</definedName>
    <definedName name="PL_IG_Interest_Q03" localSheetId="6">#REF!</definedName>
    <definedName name="PL_IG_Interest_Q03" localSheetId="7">#REF!</definedName>
    <definedName name="PL_IG_Interest_Q03">#REF!</definedName>
    <definedName name="PL_IG_Sales_Proceeds_prod1" localSheetId="6">#REF!</definedName>
    <definedName name="PL_IG_Sales_Proceeds_prod1" localSheetId="7">#REF!</definedName>
    <definedName name="PL_IG_Sales_Proceeds_prod1">#REF!</definedName>
    <definedName name="PL_IG_Sales_Proceeds_prod1_LE02" localSheetId="6">#REF!</definedName>
    <definedName name="PL_IG_Sales_Proceeds_prod1_LE02" localSheetId="7">#REF!</definedName>
    <definedName name="PL_IG_Sales_Proceeds_prod1_LE02">#REF!</definedName>
    <definedName name="PL_IG_Sales_Proceeds_prod1_Q03" localSheetId="6">#REF!</definedName>
    <definedName name="PL_IG_Sales_Proceeds_prod1_Q03" localSheetId="7">#REF!</definedName>
    <definedName name="PL_IG_Sales_Proceeds_prod1_Q03">#REF!</definedName>
    <definedName name="PL_IG_Sales_Proceeds_prod2" localSheetId="6">#REF!</definedName>
    <definedName name="PL_IG_Sales_Proceeds_prod2" localSheetId="7">#REF!</definedName>
    <definedName name="PL_IG_Sales_Proceeds_prod2">#REF!</definedName>
    <definedName name="PL_IG_Sales_Proceeds_prod2_LE02" localSheetId="6">#REF!</definedName>
    <definedName name="PL_IG_Sales_Proceeds_prod2_LE02" localSheetId="7">#REF!</definedName>
    <definedName name="PL_IG_Sales_Proceeds_prod2_LE02">#REF!</definedName>
    <definedName name="PL_IG_Sales_Proceeds_prod2_Q03" localSheetId="6">#REF!</definedName>
    <definedName name="PL_IG_Sales_Proceeds_prod2_Q03" localSheetId="7">#REF!</definedName>
    <definedName name="PL_IG_Sales_Proceeds_prod2_Q03">#REF!</definedName>
    <definedName name="PL_IG_Sales_Proceeds_prod3" localSheetId="6">#REF!</definedName>
    <definedName name="PL_IG_Sales_Proceeds_prod3" localSheetId="7">#REF!</definedName>
    <definedName name="PL_IG_Sales_Proceeds_prod3">#REF!</definedName>
    <definedName name="PL_IG_Sales_Proceeds_prod3_LE02" localSheetId="6">#REF!</definedName>
    <definedName name="PL_IG_Sales_Proceeds_prod3_LE02" localSheetId="7">#REF!</definedName>
    <definedName name="PL_IG_Sales_Proceeds_prod3_LE02">#REF!</definedName>
    <definedName name="PL_IG_Sales_Proceeds_prod3_Q03" localSheetId="6">#REF!</definedName>
    <definedName name="PL_IG_Sales_Proceeds_prod3_Q03" localSheetId="7">#REF!</definedName>
    <definedName name="PL_IG_Sales_Proceeds_prod3_Q03">#REF!</definedName>
    <definedName name="PL_IG_Sales_Proceeds_prod4" localSheetId="6">#REF!</definedName>
    <definedName name="PL_IG_Sales_Proceeds_prod4" localSheetId="7">#REF!</definedName>
    <definedName name="PL_IG_Sales_Proceeds_prod4">#REF!</definedName>
    <definedName name="PL_IG_Sales_Proceeds_prod4_LE02" localSheetId="6">#REF!</definedName>
    <definedName name="PL_IG_Sales_Proceeds_prod4_LE02" localSheetId="7">#REF!</definedName>
    <definedName name="PL_IG_Sales_Proceeds_prod4_LE02">#REF!</definedName>
    <definedName name="PL_IG_Sales_Proceeds_prod4_Q03" localSheetId="6">#REF!</definedName>
    <definedName name="PL_IG_Sales_Proceeds_prod4_Q03" localSheetId="7">#REF!</definedName>
    <definedName name="PL_IG_Sales_Proceeds_prod4_Q03">#REF!</definedName>
    <definedName name="PL_IG_Sales_Proceeds_prod5" localSheetId="6">#REF!</definedName>
    <definedName name="PL_IG_Sales_Proceeds_prod5" localSheetId="7">#REF!</definedName>
    <definedName name="PL_IG_Sales_Proceeds_prod5">#REF!</definedName>
    <definedName name="PL_IG_Sales_Proceeds_prod5_LE02" localSheetId="6">#REF!</definedName>
    <definedName name="PL_IG_Sales_Proceeds_prod5_LE02" localSheetId="7">#REF!</definedName>
    <definedName name="PL_IG_Sales_Proceeds_prod5_LE02">#REF!</definedName>
    <definedName name="PL_IG_Sales_Proceeds_prod5_Q03" localSheetId="6">#REF!</definedName>
    <definedName name="PL_IG_Sales_Proceeds_prod5_Q03" localSheetId="7">#REF!</definedName>
    <definedName name="PL_IG_Sales_Proceeds_prod5_Q03">#REF!</definedName>
    <definedName name="PL_Impairment" localSheetId="6">#REF!</definedName>
    <definedName name="PL_Impairment" localSheetId="7">#REF!</definedName>
    <definedName name="PL_Impairment">#REF!</definedName>
    <definedName name="PL_Impairment_LE02" localSheetId="6">#REF!</definedName>
    <definedName name="PL_Impairment_LE02" localSheetId="7">#REF!</definedName>
    <definedName name="PL_Impairment_LE02">#REF!</definedName>
    <definedName name="PL_Impairment_Q03" localSheetId="6">#REF!</definedName>
    <definedName name="PL_Impairment_Q03" localSheetId="7">#REF!</definedName>
    <definedName name="PL_Impairment_Q03">#REF!</definedName>
    <definedName name="PL_Income_B4_Tax" localSheetId="6">#REF!</definedName>
    <definedName name="PL_Income_B4_Tax" localSheetId="7">#REF!</definedName>
    <definedName name="PL_Income_B4_Tax">#REF!</definedName>
    <definedName name="PL_Income_B4_Tax_LE02" localSheetId="6">#REF!</definedName>
    <definedName name="PL_Income_B4_Tax_LE02" localSheetId="7">#REF!</definedName>
    <definedName name="PL_Income_B4_Tax_LE02">#REF!</definedName>
    <definedName name="PL_Income_B4_Tax_Q03" localSheetId="6">#REF!</definedName>
    <definedName name="PL_Income_B4_Tax_Q03" localSheetId="7">#REF!</definedName>
    <definedName name="PL_Income_B4_Tax_Q03">#REF!</definedName>
    <definedName name="PL_Int_Exp_Cap_Credit" localSheetId="6">#REF!</definedName>
    <definedName name="PL_Int_Exp_Cap_Credit" localSheetId="7">#REF!</definedName>
    <definedName name="PL_Int_Exp_Cap_Credit">#REF!</definedName>
    <definedName name="PL_Int_Exp_Cap_Credit_LE02" localSheetId="6">#REF!</definedName>
    <definedName name="PL_Int_Exp_Cap_Credit_LE02" localSheetId="7">#REF!</definedName>
    <definedName name="PL_Int_Exp_Cap_Credit_LE02">#REF!</definedName>
    <definedName name="PL_Int_Exp_Cap_Credit_Q03" localSheetId="6">#REF!</definedName>
    <definedName name="PL_Int_Exp_Cap_Credit_Q03" localSheetId="7">#REF!</definedName>
    <definedName name="PL_Int_Exp_Cap_Credit_Q03">#REF!</definedName>
    <definedName name="PL_Interest_and_other" localSheetId="6">#REF!</definedName>
    <definedName name="PL_Interest_and_other" localSheetId="7">#REF!</definedName>
    <definedName name="PL_Interest_and_other">#REF!</definedName>
    <definedName name="PL_Interest_and_other_income" localSheetId="6">#REF!</definedName>
    <definedName name="PL_Interest_and_other_income" localSheetId="7">#REF!</definedName>
    <definedName name="PL_Interest_and_other_income">#REF!</definedName>
    <definedName name="PL_Interest_and_other_income_LE02" localSheetId="6">#REF!</definedName>
    <definedName name="PL_Interest_and_other_income_LE02" localSheetId="7">#REF!</definedName>
    <definedName name="PL_Interest_and_other_income_LE02">#REF!</definedName>
    <definedName name="PL_Interest_and_other_income_Q03" localSheetId="6">#REF!</definedName>
    <definedName name="PL_Interest_and_other_income_Q03" localSheetId="7">#REF!</definedName>
    <definedName name="PL_Interest_and_other_income_Q03">#REF!</definedName>
    <definedName name="PL_Interest_and_other_LE02" localSheetId="6">#REF!</definedName>
    <definedName name="PL_Interest_and_other_LE02" localSheetId="7">#REF!</definedName>
    <definedName name="PL_Interest_and_other_LE02">#REF!</definedName>
    <definedName name="PL_Interest_and_other_Q03" localSheetId="6">#REF!</definedName>
    <definedName name="PL_Interest_and_other_Q03" localSheetId="7">#REF!</definedName>
    <definedName name="PL_Interest_and_other_Q03">#REF!</definedName>
    <definedName name="PL_Interest_Exp" localSheetId="6">#REF!</definedName>
    <definedName name="PL_Interest_Exp" localSheetId="7">#REF!</definedName>
    <definedName name="PL_Interest_Exp">#REF!</definedName>
    <definedName name="PL_Interest_Exp_LE02" localSheetId="6">#REF!</definedName>
    <definedName name="PL_Interest_Exp_LE02" localSheetId="7">#REF!</definedName>
    <definedName name="PL_Interest_Exp_LE02">#REF!</definedName>
    <definedName name="PL_Interest_Exp_Q03" localSheetId="6">#REF!</definedName>
    <definedName name="PL_Interest_Exp_Q03" localSheetId="7">#REF!</definedName>
    <definedName name="PL_Interest_Exp_Q03">#REF!</definedName>
    <definedName name="PL_Interest_income" localSheetId="6">#REF!</definedName>
    <definedName name="PL_Interest_income" localSheetId="7">#REF!</definedName>
    <definedName name="PL_Interest_income">#REF!</definedName>
    <definedName name="PL_Interest_income_LE02" localSheetId="6">#REF!</definedName>
    <definedName name="PL_Interest_income_LE02" localSheetId="7">#REF!</definedName>
    <definedName name="PL_Interest_income_LE02">#REF!</definedName>
    <definedName name="PL_Interest_income_Q03" localSheetId="6">#REF!</definedName>
    <definedName name="PL_Interest_income_Q03" localSheetId="7">#REF!</definedName>
    <definedName name="PL_Interest_income_Q03">#REF!</definedName>
    <definedName name="PL_Litigation" localSheetId="6">#REF!</definedName>
    <definedName name="PL_Litigation" localSheetId="7">#REF!</definedName>
    <definedName name="PL_Litigation">#REF!</definedName>
    <definedName name="PL_Litigation_LE02" localSheetId="6">#REF!</definedName>
    <definedName name="PL_Litigation_LE02" localSheetId="7">#REF!</definedName>
    <definedName name="PL_Litigation_LE02">#REF!</definedName>
    <definedName name="PL_Litigation_Q03" localSheetId="6">#REF!</definedName>
    <definedName name="PL_Litigation_Q03" localSheetId="7">#REF!</definedName>
    <definedName name="PL_Litigation_Q03">#REF!</definedName>
    <definedName name="PL_Manuf_Costs" localSheetId="6">#REF!</definedName>
    <definedName name="PL_Manuf_Costs" localSheetId="7">#REF!</definedName>
    <definedName name="PL_Manuf_Costs">#REF!</definedName>
    <definedName name="PL_Manuf_Costs_LE02" localSheetId="6">#REF!</definedName>
    <definedName name="PL_Manuf_Costs_LE02" localSheetId="7">#REF!</definedName>
    <definedName name="PL_Manuf_Costs_LE02">#REF!</definedName>
    <definedName name="PL_Manuf_Costs_Q03" localSheetId="6">#REF!</definedName>
    <definedName name="PL_Manuf_Costs_Q03" localSheetId="7">#REF!</definedName>
    <definedName name="PL_Manuf_Costs_Q03">#REF!</definedName>
    <definedName name="PL_Manuf_Proc_Fees" localSheetId="6">#REF!</definedName>
    <definedName name="PL_Manuf_Proc_Fees" localSheetId="7">#REF!</definedName>
    <definedName name="PL_Manuf_Proc_Fees">#REF!</definedName>
    <definedName name="PL_Manuf_Proc_Fees_LE02" localSheetId="6">#REF!</definedName>
    <definedName name="PL_Manuf_Proc_Fees_LE02" localSheetId="7">#REF!</definedName>
    <definedName name="PL_Manuf_Proc_Fees_LE02">#REF!</definedName>
    <definedName name="PL_Manuf_Proc_Fees_Q03" localSheetId="6">#REF!</definedName>
    <definedName name="PL_Manuf_Proc_Fees_Q03" localSheetId="7">#REF!</definedName>
    <definedName name="PL_Manuf_Proc_Fees_Q03">#REF!</definedName>
    <definedName name="PL_Net_Sales_Proceeds" localSheetId="6">#REF!</definedName>
    <definedName name="PL_Net_Sales_Proceeds" localSheetId="7">#REF!</definedName>
    <definedName name="PL_Net_Sales_Proceeds">#REF!</definedName>
    <definedName name="PL_Net_Sales_Proceeds_LE02" localSheetId="6">#REF!</definedName>
    <definedName name="PL_Net_Sales_Proceeds_LE02" localSheetId="7">#REF!</definedName>
    <definedName name="PL_Net_Sales_Proceeds_LE02">#REF!</definedName>
    <definedName name="PL_Net_Sales_Proceeds_Q03" localSheetId="6">#REF!</definedName>
    <definedName name="PL_Net_Sales_Proceeds_Q03" localSheetId="7">#REF!</definedName>
    <definedName name="PL_Net_Sales_Proceeds_Q03">#REF!</definedName>
    <definedName name="PL_NG_Interest_Exp" localSheetId="6">#REF!</definedName>
    <definedName name="PL_NG_Interest_Exp" localSheetId="7">#REF!</definedName>
    <definedName name="PL_NG_Interest_Exp">#REF!</definedName>
    <definedName name="PL_NG_Interest_Exp_LE02" localSheetId="6">#REF!</definedName>
    <definedName name="PL_NG_Interest_Exp_LE02" localSheetId="7">#REF!</definedName>
    <definedName name="PL_NG_Interest_Exp_LE02">#REF!</definedName>
    <definedName name="PL_NG_Interest_Exp_Q03" localSheetId="6">#REF!</definedName>
    <definedName name="PL_NG_Interest_Exp_Q03" localSheetId="7">#REF!</definedName>
    <definedName name="PL_NG_Interest_Exp_Q03">#REF!</definedName>
    <definedName name="PL_Op_Costs_Marine" localSheetId="6">#REF!</definedName>
    <definedName name="PL_Op_Costs_Marine" localSheetId="7">#REF!</definedName>
    <definedName name="PL_Op_Costs_Marine">#REF!</definedName>
    <definedName name="PL_Op_Costs_Marine_LE02" localSheetId="6">#REF!</definedName>
    <definedName name="PL_Op_Costs_Marine_LE02" localSheetId="7">#REF!</definedName>
    <definedName name="PL_Op_Costs_Marine_LE02">#REF!</definedName>
    <definedName name="PL_Op_Costs_Marine_Q03" localSheetId="6">#REF!</definedName>
    <definedName name="PL_Op_Costs_Marine_Q03" localSheetId="7">#REF!</definedName>
    <definedName name="PL_Op_Costs_Marine_Q03">#REF!</definedName>
    <definedName name="PL_Oth_Rev_Stm1" localSheetId="6">#REF!</definedName>
    <definedName name="PL_Oth_Rev_Stm1" localSheetId="7">#REF!</definedName>
    <definedName name="PL_Oth_Rev_Stm1">#REF!</definedName>
    <definedName name="PL_Oth_Rev_Stm1_LE02" localSheetId="6">#REF!</definedName>
    <definedName name="PL_Oth_Rev_Stm1_LE02" localSheetId="7">#REF!</definedName>
    <definedName name="PL_Oth_Rev_Stm1_LE02">#REF!</definedName>
    <definedName name="PL_Oth_Rev_Stm1_Q03" localSheetId="6">#REF!</definedName>
    <definedName name="PL_Oth_Rev_Stm1_Q03" localSheetId="7">#REF!</definedName>
    <definedName name="PL_Oth_Rev_Stm1_Q03">#REF!</definedName>
    <definedName name="PL_Oth_Rev_Stm2" localSheetId="6">#REF!</definedName>
    <definedName name="PL_Oth_Rev_Stm2" localSheetId="7">#REF!</definedName>
    <definedName name="PL_Oth_Rev_Stm2">#REF!</definedName>
    <definedName name="PL_Oth_Rev_Stm2_LE02" localSheetId="6">#REF!</definedName>
    <definedName name="PL_Oth_Rev_Stm2_LE02" localSheetId="7">#REF!</definedName>
    <definedName name="PL_Oth_Rev_Stm2_LE02">#REF!</definedName>
    <definedName name="PL_Oth_Rev_Stm2_Q03" localSheetId="6">#REF!</definedName>
    <definedName name="PL_Oth_Rev_Stm2_Q03" localSheetId="7">#REF!</definedName>
    <definedName name="PL_Oth_Rev_Stm2_Q03">#REF!</definedName>
    <definedName name="PL_Oth_Spec" localSheetId="6">#REF!</definedName>
    <definedName name="PL_Oth_Spec" localSheetId="7">#REF!</definedName>
    <definedName name="PL_Oth_Spec">#REF!</definedName>
    <definedName name="PL_Oth_Spec_LE02" localSheetId="6">#REF!</definedName>
    <definedName name="PL_Oth_Spec_LE02" localSheetId="7">#REF!</definedName>
    <definedName name="PL_Oth_Spec_LE02">#REF!</definedName>
    <definedName name="PL_Oth_Spec_Q03" localSheetId="6">#REF!</definedName>
    <definedName name="PL_Oth_Spec_Q03" localSheetId="7">#REF!</definedName>
    <definedName name="PL_Oth_Spec_Q03">#REF!</definedName>
    <definedName name="PL_Other" localSheetId="6">#REF!</definedName>
    <definedName name="PL_Other" localSheetId="7">#REF!</definedName>
    <definedName name="PL_Other">#REF!</definedName>
    <definedName name="PL_Other_income" localSheetId="6">#REF!</definedName>
    <definedName name="PL_Other_income" localSheetId="7">#REF!</definedName>
    <definedName name="PL_Other_income">#REF!</definedName>
    <definedName name="PL_Other_income_LE02" localSheetId="6">#REF!</definedName>
    <definedName name="PL_Other_income_LE02" localSheetId="7">#REF!</definedName>
    <definedName name="PL_Other_income_LE02">#REF!</definedName>
    <definedName name="PL_Other_income_Q03" localSheetId="6">#REF!</definedName>
    <definedName name="PL_Other_income_Q03" localSheetId="7">#REF!</definedName>
    <definedName name="PL_Other_income_Q03">#REF!</definedName>
    <definedName name="PL_Other_LE02" localSheetId="6">#REF!</definedName>
    <definedName name="PL_Other_LE02" localSheetId="7">#REF!</definedName>
    <definedName name="PL_Other_LE02">#REF!</definedName>
    <definedName name="PL_Other_Q03" localSheetId="6">#REF!</definedName>
    <definedName name="PL_Other_Q03" localSheetId="7">#REF!</definedName>
    <definedName name="PL_Other_Q03">#REF!</definedName>
    <definedName name="PL_Other2" localSheetId="6">#REF!</definedName>
    <definedName name="PL_Other2" localSheetId="7">#REF!</definedName>
    <definedName name="PL_Other2">#REF!</definedName>
    <definedName name="PL_Other2_LE02" localSheetId="6">#REF!</definedName>
    <definedName name="PL_Other2_LE02" localSheetId="7">#REF!</definedName>
    <definedName name="PL_Other2_LE02">#REF!</definedName>
    <definedName name="PL_Other2_Q03" localSheetId="6">#REF!</definedName>
    <definedName name="PL_Other2_Q03" localSheetId="7">#REF!</definedName>
    <definedName name="PL_Other2_Q03">#REF!</definedName>
    <definedName name="PL_Prim_Trans" localSheetId="6">#REF!</definedName>
    <definedName name="PL_Prim_Trans" localSheetId="7">#REF!</definedName>
    <definedName name="PL_Prim_Trans">#REF!</definedName>
    <definedName name="PL_Prim_Trans_LE02" localSheetId="6">#REF!</definedName>
    <definedName name="PL_Prim_Trans_LE02" localSheetId="7">#REF!</definedName>
    <definedName name="PL_Prim_Trans_LE02">#REF!</definedName>
    <definedName name="PL_Prim_Trans_Q03" localSheetId="6">#REF!</definedName>
    <definedName name="PL_Prim_Trans_Q03" localSheetId="7">#REF!</definedName>
    <definedName name="PL_Prim_Trans_Q03">#REF!</definedName>
    <definedName name="PL_Purchases" localSheetId="6">#REF!</definedName>
    <definedName name="PL_Purchases" localSheetId="7">#REF!</definedName>
    <definedName name="PL_Purchases">#REF!</definedName>
    <definedName name="PL_Purchases_LE02" localSheetId="6">#REF!</definedName>
    <definedName name="PL_Purchases_LE02" localSheetId="7">#REF!</definedName>
    <definedName name="PL_Purchases_LE02">#REF!</definedName>
    <definedName name="PL_Purchases_Q03" localSheetId="6">#REF!</definedName>
    <definedName name="PL_Purchases_Q03" localSheetId="7">#REF!</definedName>
    <definedName name="PL_Purchases_Q03">#REF!</definedName>
    <definedName name="PL_Restruct_Redund" localSheetId="6">#REF!</definedName>
    <definedName name="PL_Restruct_Redund" localSheetId="7">#REF!</definedName>
    <definedName name="PL_Restruct_Redund">#REF!</definedName>
    <definedName name="PL_Restruct_Redund_LE02" localSheetId="6">#REF!</definedName>
    <definedName name="PL_Restruct_Redund_LE02" localSheetId="7">#REF!</definedName>
    <definedName name="PL_Restruct_Redund_LE02">#REF!</definedName>
    <definedName name="PL_Restruct_Redund_Q03" localSheetId="6">#REF!</definedName>
    <definedName name="PL_Restruct_Redund_Q03" localSheetId="7">#REF!</definedName>
    <definedName name="PL_Restruct_Redund_Q03">#REF!</definedName>
    <definedName name="PL_Royalties" localSheetId="6">#REF!</definedName>
    <definedName name="PL_Royalties" localSheetId="7">#REF!</definedName>
    <definedName name="PL_Royalties">#REF!</definedName>
    <definedName name="PL_Royalties_LE02" localSheetId="6">#REF!</definedName>
    <definedName name="PL_Royalties_LE02" localSheetId="7">#REF!</definedName>
    <definedName name="PL_Royalties_LE02">#REF!</definedName>
    <definedName name="PL_Royalties_Q03" localSheetId="6">#REF!</definedName>
    <definedName name="PL_Royalties_Q03" localSheetId="7">#REF!</definedName>
    <definedName name="PL_Royalties_Q03">#REF!</definedName>
    <definedName name="PL_Sell_Dist_Admin_Exp" localSheetId="6">#REF!</definedName>
    <definedName name="PL_Sell_Dist_Admin_Exp" localSheetId="7">#REF!</definedName>
    <definedName name="PL_Sell_Dist_Admin_Exp">#REF!</definedName>
    <definedName name="PL_Sell_Dist_Admin_Exp_LE02" localSheetId="6">#REF!</definedName>
    <definedName name="PL_Sell_Dist_Admin_Exp_LE02" localSheetId="7">#REF!</definedName>
    <definedName name="PL_Sell_Dist_Admin_Exp_LE02">#REF!</definedName>
    <definedName name="PL_Sell_Dist_Admin_Exp_Q03" localSheetId="6">#REF!</definedName>
    <definedName name="PL_Sell_Dist_Admin_Exp_Q03" localSheetId="7">#REF!</definedName>
    <definedName name="PL_Sell_Dist_Admin_Exp_Q03">#REF!</definedName>
    <definedName name="PL_Sell_Dist_Exp" localSheetId="6">#REF!</definedName>
    <definedName name="PL_Sell_Dist_Exp" localSheetId="7">#REF!</definedName>
    <definedName name="PL_Sell_Dist_Exp">#REF!</definedName>
    <definedName name="PL_Sell_Dist_Exp_LE02" localSheetId="6">#REF!</definedName>
    <definedName name="PL_Sell_Dist_Exp_LE02" localSheetId="7">#REF!</definedName>
    <definedName name="PL_Sell_Dist_Exp_LE02">#REF!</definedName>
    <definedName name="PL_Sell_Dist_Exp_Q03" localSheetId="6">#REF!</definedName>
    <definedName name="PL_Sell_Dist_Exp_Q03" localSheetId="7">#REF!</definedName>
    <definedName name="PL_Sell_Dist_Exp_Q03">#REF!</definedName>
    <definedName name="PL_Share_Assoc_Op_Profit" localSheetId="6">#REF!</definedName>
    <definedName name="PL_Share_Assoc_Op_Profit" localSheetId="7">#REF!</definedName>
    <definedName name="PL_Share_Assoc_Op_Profit">#REF!</definedName>
    <definedName name="PL_Share_Assoc_Op_Profit_LE02" localSheetId="6">#REF!</definedName>
    <definedName name="PL_Share_Assoc_Op_Profit_LE02" localSheetId="7">#REF!</definedName>
    <definedName name="PL_Share_Assoc_Op_Profit_LE02">#REF!</definedName>
    <definedName name="PL_Share_Assoc_Op_Profit_Q03" localSheetId="6">#REF!</definedName>
    <definedName name="PL_Share_Assoc_Op_Profit_Q03" localSheetId="7">#REF!</definedName>
    <definedName name="PL_Share_Assoc_Op_Profit_Q03">#REF!</definedName>
    <definedName name="PL_Tax_Curr" localSheetId="6">#REF!</definedName>
    <definedName name="PL_Tax_Curr" localSheetId="7">#REF!</definedName>
    <definedName name="PL_Tax_Curr">#REF!</definedName>
    <definedName name="PL_Tax_Curr_LE02" localSheetId="6">#REF!</definedName>
    <definedName name="PL_Tax_Curr_LE02" localSheetId="7">#REF!</definedName>
    <definedName name="PL_Tax_Curr_LE02">#REF!</definedName>
    <definedName name="PL_Tax_Curr_Q03" localSheetId="6">#REF!</definedName>
    <definedName name="PL_Tax_Curr_Q03" localSheetId="7">#REF!</definedName>
    <definedName name="PL_Tax_Curr_Q03">#REF!</definedName>
    <definedName name="PL_Tax_On_Specs" localSheetId="6">#REF!</definedName>
    <definedName name="PL_Tax_On_Specs" localSheetId="7">#REF!</definedName>
    <definedName name="PL_Tax_On_Specs">#REF!</definedName>
    <definedName name="PL_Tax_On_Specs_LE02" localSheetId="6">#REF!</definedName>
    <definedName name="PL_Tax_On_Specs_LE02" localSheetId="7">#REF!</definedName>
    <definedName name="PL_Tax_On_Specs_LE02">#REF!</definedName>
    <definedName name="PL_Tax_On_Specs_Q03" localSheetId="6">#REF!</definedName>
    <definedName name="PL_Tax_On_Specs_Q03" localSheetId="7">#REF!</definedName>
    <definedName name="PL_Tax_On_Specs_Q03">#REF!</definedName>
    <definedName name="PL_Tot_3rd_pty_Sales_Proceeds" localSheetId="6">#REF!</definedName>
    <definedName name="PL_Tot_3rd_pty_Sales_Proceeds" localSheetId="7">#REF!</definedName>
    <definedName name="PL_Tot_3rd_pty_Sales_Proceeds">#REF!</definedName>
    <definedName name="PL_Tot_3rd_pty_Sales_Proceeds_LE02" localSheetId="6">#REF!</definedName>
    <definedName name="PL_Tot_3rd_pty_Sales_Proceeds_LE02" localSheetId="7">#REF!</definedName>
    <definedName name="PL_Tot_3rd_pty_Sales_Proceeds_LE02">#REF!</definedName>
    <definedName name="PL_Tot_3rd_pty_Sales_Proceeds_prod1" localSheetId="6">#REF!</definedName>
    <definedName name="PL_Tot_3rd_pty_Sales_Proceeds_prod1" localSheetId="7">#REF!</definedName>
    <definedName name="PL_Tot_3rd_pty_Sales_Proceeds_prod1">#REF!</definedName>
    <definedName name="PL_Tot_3rd_pty_Sales_Proceeds_prod1_LE02" localSheetId="6">#REF!</definedName>
    <definedName name="PL_Tot_3rd_pty_Sales_Proceeds_prod1_LE02" localSheetId="7">#REF!</definedName>
    <definedName name="PL_Tot_3rd_pty_Sales_Proceeds_prod1_LE02">#REF!</definedName>
    <definedName name="PL_Tot_3rd_pty_Sales_Proceeds_prod1_Q03" localSheetId="6">#REF!</definedName>
    <definedName name="PL_Tot_3rd_pty_Sales_Proceeds_prod1_Q03" localSheetId="7">#REF!</definedName>
    <definedName name="PL_Tot_3rd_pty_Sales_Proceeds_prod1_Q03">#REF!</definedName>
    <definedName name="PL_Tot_3rd_pty_Sales_Proceeds_prod2" localSheetId="6">#REF!</definedName>
    <definedName name="PL_Tot_3rd_pty_Sales_Proceeds_prod2" localSheetId="7">#REF!</definedName>
    <definedName name="PL_Tot_3rd_pty_Sales_Proceeds_prod2">#REF!</definedName>
    <definedName name="PL_Tot_3rd_pty_Sales_Proceeds_prod2_LE02" localSheetId="6">#REF!</definedName>
    <definedName name="PL_Tot_3rd_pty_Sales_Proceeds_prod2_LE02" localSheetId="7">#REF!</definedName>
    <definedName name="PL_Tot_3rd_pty_Sales_Proceeds_prod2_LE02">#REF!</definedName>
    <definedName name="PL_Tot_3rd_pty_Sales_Proceeds_prod2_Q03" localSheetId="6">#REF!</definedName>
    <definedName name="PL_Tot_3rd_pty_Sales_Proceeds_prod2_Q03" localSheetId="7">#REF!</definedName>
    <definedName name="PL_Tot_3rd_pty_Sales_Proceeds_prod2_Q03">#REF!</definedName>
    <definedName name="PL_Tot_3rd_pty_Sales_Proceeds_prod3" localSheetId="6">#REF!</definedName>
    <definedName name="PL_Tot_3rd_pty_Sales_Proceeds_prod3" localSheetId="7">#REF!</definedName>
    <definedName name="PL_Tot_3rd_pty_Sales_Proceeds_prod3">#REF!</definedName>
    <definedName name="PL_Tot_3rd_pty_Sales_Proceeds_prod3_LE02" localSheetId="6">#REF!</definedName>
    <definedName name="PL_Tot_3rd_pty_Sales_Proceeds_prod3_LE02" localSheetId="7">#REF!</definedName>
    <definedName name="PL_Tot_3rd_pty_Sales_Proceeds_prod3_LE02">#REF!</definedName>
    <definedName name="PL_Tot_3rd_pty_Sales_Proceeds_prod3_Q03" localSheetId="6">#REF!</definedName>
    <definedName name="PL_Tot_3rd_pty_Sales_Proceeds_prod3_Q03" localSheetId="7">#REF!</definedName>
    <definedName name="PL_Tot_3rd_pty_Sales_Proceeds_prod3_Q03">#REF!</definedName>
    <definedName name="PL_Tot_3rd_pty_Sales_Proceeds_prod4" localSheetId="6">#REF!</definedName>
    <definedName name="PL_Tot_3rd_pty_Sales_Proceeds_prod4" localSheetId="7">#REF!</definedName>
    <definedName name="PL_Tot_3rd_pty_Sales_Proceeds_prod4">#REF!</definedName>
    <definedName name="PL_Tot_3rd_pty_Sales_Proceeds_prod4_LE02" localSheetId="6">#REF!</definedName>
    <definedName name="PL_Tot_3rd_pty_Sales_Proceeds_prod4_LE02" localSheetId="7">#REF!</definedName>
    <definedName name="PL_Tot_3rd_pty_Sales_Proceeds_prod4_LE02">#REF!</definedName>
    <definedName name="PL_Tot_3rd_pty_Sales_Proceeds_prod4_Q03" localSheetId="6">#REF!</definedName>
    <definedName name="PL_Tot_3rd_pty_Sales_Proceeds_prod4_Q03" localSheetId="7">#REF!</definedName>
    <definedName name="PL_Tot_3rd_pty_Sales_Proceeds_prod4_Q03">#REF!</definedName>
    <definedName name="PL_Tot_3rd_pty_Sales_Proceeds_prod5" localSheetId="6">#REF!</definedName>
    <definedName name="PL_Tot_3rd_pty_Sales_Proceeds_prod5" localSheetId="7">#REF!</definedName>
    <definedName name="PL_Tot_3rd_pty_Sales_Proceeds_prod5">#REF!</definedName>
    <definedName name="PL_Tot_3rd_pty_Sales_Proceeds_prod5_LE02" localSheetId="6">#REF!</definedName>
    <definedName name="PL_Tot_3rd_pty_Sales_Proceeds_prod5_LE02" localSheetId="7">#REF!</definedName>
    <definedName name="PL_Tot_3rd_pty_Sales_Proceeds_prod5_LE02">#REF!</definedName>
    <definedName name="PL_Tot_3rd_pty_Sales_Proceeds_prod5_Q03" localSheetId="6">#REF!</definedName>
    <definedName name="PL_Tot_3rd_pty_Sales_Proceeds_prod5_Q03" localSheetId="7">#REF!</definedName>
    <definedName name="PL_Tot_3rd_pty_Sales_Proceeds_prod5_Q03">#REF!</definedName>
    <definedName name="PL_Tot_3rd_pty_Sales_Proceeds_Q03" localSheetId="6">#REF!</definedName>
    <definedName name="PL_Tot_3rd_pty_Sales_Proceeds_Q03" localSheetId="7">#REF!</definedName>
    <definedName name="PL_Tot_3rd_pty_Sales_Proceeds_Q03">#REF!</definedName>
    <definedName name="PL_Tot_Oth_Rev" localSheetId="6">#REF!</definedName>
    <definedName name="PL_Tot_Oth_Rev" localSheetId="7">#REF!</definedName>
    <definedName name="PL_Tot_Oth_Rev">#REF!</definedName>
    <definedName name="PL_Tot_Oth_Rev_LE02" localSheetId="6">#REF!</definedName>
    <definedName name="PL_Tot_Oth_Rev_LE02" localSheetId="7">#REF!</definedName>
    <definedName name="PL_Tot_Oth_Rev_LE02">#REF!</definedName>
    <definedName name="PL_Tot_Oth_Rev_Q03" localSheetId="6">#REF!</definedName>
    <definedName name="PL_Tot_Oth_Rev_Q03" localSheetId="7">#REF!</definedName>
    <definedName name="PL_Tot_Oth_Rev_Q03">#REF!</definedName>
    <definedName name="PL_Tot_Spec_Items" localSheetId="6">#REF!</definedName>
    <definedName name="PL_Tot_Spec_Items" localSheetId="7">#REF!</definedName>
    <definedName name="PL_Tot_Spec_Items">#REF!</definedName>
    <definedName name="PL_Tot_Spec_Items_LE02" localSheetId="6">#REF!</definedName>
    <definedName name="PL_Tot_Spec_Items_LE02" localSheetId="7">#REF!</definedName>
    <definedName name="PL_Tot_Spec_Items_LE02">#REF!</definedName>
    <definedName name="PL_Tot_Spec_Items_Q03" localSheetId="6">#REF!</definedName>
    <definedName name="PL_Tot_Spec_Items_Q03" localSheetId="7">#REF!</definedName>
    <definedName name="PL_Tot_Spec_Items_Q03">#REF!</definedName>
    <definedName name="PL_Tot_Transfer_Proceeds" localSheetId="6">#REF!</definedName>
    <definedName name="PL_Tot_Transfer_Proceeds" localSheetId="7">#REF!</definedName>
    <definedName name="PL_Tot_Transfer_Proceeds">#REF!</definedName>
    <definedName name="PL_Tot_Transfer_Proceeds_LE02" localSheetId="6">#REF!</definedName>
    <definedName name="PL_Tot_Transfer_Proceeds_LE02" localSheetId="7">#REF!</definedName>
    <definedName name="PL_Tot_Transfer_Proceeds_LE02">#REF!</definedName>
    <definedName name="PL_Tot_Transfer_Proceeds_Q03" localSheetId="6">#REF!</definedName>
    <definedName name="PL_Tot_Transfer_Proceeds_Q03" localSheetId="7">#REF!</definedName>
    <definedName name="PL_Tot_Transfer_Proceeds_Q03">#REF!</definedName>
    <definedName name="PL_Withhold_Tax" localSheetId="6">#REF!</definedName>
    <definedName name="PL_Withhold_Tax" localSheetId="7">#REF!</definedName>
    <definedName name="PL_Withhold_Tax">#REF!</definedName>
    <definedName name="PL_Withhold_Tax_LE02" localSheetId="6">#REF!</definedName>
    <definedName name="PL_Withhold_Tax_LE02" localSheetId="7">#REF!</definedName>
    <definedName name="PL_Withhold_Tax_LE02">#REF!</definedName>
    <definedName name="PL_Withhold_Tax_Q03" localSheetId="6">#REF!</definedName>
    <definedName name="PL_Withhold_Tax_Q03" localSheetId="7">#REF!</definedName>
    <definedName name="PL_Withhold_Tax_Q03">#REF!</definedName>
    <definedName name="plan" localSheetId="6" hidden="1">#REF!</definedName>
    <definedName name="plan" localSheetId="7" hidden="1">#REF!</definedName>
    <definedName name="plan" hidden="1">#REF!</definedName>
    <definedName name="Plan_Aufwand_intern" localSheetId="6">#REF!</definedName>
    <definedName name="Plan_Aufwand_intern" localSheetId="7">#REF!</definedName>
    <definedName name="Plan_Aufwand_intern">#REF!</definedName>
    <definedName name="Plan_Ertrag_intern" localSheetId="6">#REF!</definedName>
    <definedName name="Plan_Ertrag_intern" localSheetId="7">#REF!</definedName>
    <definedName name="Plan_Ertrag_intern">#REF!</definedName>
    <definedName name="Plan_KalkKosten" localSheetId="6">#REF!</definedName>
    <definedName name="Plan_KalkKosten" localSheetId="7">#REF!</definedName>
    <definedName name="Plan_KalkKoste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Cost">'[17]US-Plan-Cost'!$A$3:$M$34</definedName>
    <definedName name="planilh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PLANO">""</definedName>
    <definedName name="PlanSales">'[17]US-Plan-Sales'!$A$3:$M$34</definedName>
    <definedName name="PlusDisc" localSheetId="6">#REF!</definedName>
    <definedName name="PlusDisc" localSheetId="7">#REF!</definedName>
    <definedName name="PlusDisc">#REF!</definedName>
    <definedName name="PlusGrossSales" localSheetId="6">#REF!</definedName>
    <definedName name="PlusGrossSales" localSheetId="7">#REF!</definedName>
    <definedName name="PlusGrossSales">#REF!</definedName>
    <definedName name="PMARGIN" localSheetId="6">#REF!</definedName>
    <definedName name="PMARGIN" localSheetId="7">#REF!</definedName>
    <definedName name="PMARGIN">#REF!</definedName>
    <definedName name="pmo" localSheetId="6">#REF!</definedName>
    <definedName name="pmo" localSheetId="7">#REF!</definedName>
    <definedName name="pmo">#REF!</definedName>
    <definedName name="pmop" localSheetId="6">#REF!</definedName>
    <definedName name="pmop" localSheetId="7">#REF!</definedName>
    <definedName name="pmop">#REF!</definedName>
    <definedName name="PNETPPE" localSheetId="6">#REF!</definedName>
    <definedName name="PNETPPE" localSheetId="7">#REF!</definedName>
    <definedName name="PNETPPE">#REF!</definedName>
    <definedName name="Pnhv" localSheetId="6">#REF!</definedName>
    <definedName name="Pnhv" localSheetId="7">#REF!</definedName>
    <definedName name="Pnhv">#REF!</definedName>
    <definedName name="PNOPLAT" localSheetId="6">#REF!</definedName>
    <definedName name="PNOPLAT" localSheetId="7">#REF!</definedName>
    <definedName name="PNOPLAT">#REF!</definedName>
    <definedName name="poak" localSheetId="6">#REF!</definedName>
    <definedName name="poak" localSheetId="7">#REF!</definedName>
    <definedName name="poak">#REF!</definedName>
    <definedName name="poc" localSheetId="6">#REF!</definedName>
    <definedName name="poc" localSheetId="7">#REF!</definedName>
    <definedName name="poc">#REF!</definedName>
    <definedName name="poi" localSheetId="6">recuperação [1]tubulão2011!$A$29:$J$29</definedName>
    <definedName name="poi" localSheetId="7">recuperação [1]tubulão2011!$A$29:$J$29</definedName>
    <definedName name="poi">recuperação [1]tubulão2011!$A$29:$J$29</definedName>
    <definedName name="POJ" localSheetId="6">#REF!</definedName>
    <definedName name="POJ" localSheetId="7">#REF!</definedName>
    <definedName name="POJ">#REF!</definedName>
    <definedName name="POOL" localSheetId="6">#REF!</definedName>
    <definedName name="POOL" localSheetId="7">#REF!</definedName>
    <definedName name="POOL">#REF!</definedName>
    <definedName name="Pop_AC" localSheetId="6">#REF!</definedName>
    <definedName name="Pop_AC" localSheetId="7">#REF!</definedName>
    <definedName name="Pop_AC">#REF!</definedName>
    <definedName name="Pop_Acc_Comp" localSheetId="6">#REF!</definedName>
    <definedName name="Pop_Acc_Comp" localSheetId="7">#REF!</definedName>
    <definedName name="Pop_Acc_Comp">#REF!</definedName>
    <definedName name="Pop_Def" localSheetId="6">#REF!</definedName>
    <definedName name="Pop_Def" localSheetId="7">#REF!</definedName>
    <definedName name="Pop_Def">#REF!</definedName>
    <definedName name="Pop_Imm_Def" localSheetId="6">#REF!</definedName>
    <definedName name="Pop_Imm_Def" localSheetId="7">#REF!</definedName>
    <definedName name="Pop_Imm_Def">#REF!</definedName>
    <definedName name="Pop_Imm_It" localSheetId="6">#REF!</definedName>
    <definedName name="Pop_Imm_It" localSheetId="7">#REF!</definedName>
    <definedName name="Pop_Imm_It">#REF!</definedName>
    <definedName name="Pop_Imm_T" localSheetId="6">#REF!</definedName>
    <definedName name="Pop_Imm_T" localSheetId="7">#REF!</definedName>
    <definedName name="Pop_Imm_T">#REF!</definedName>
    <definedName name="Pop_Samp_It" localSheetId="6">#REF!</definedName>
    <definedName name="Pop_Samp_It" localSheetId="7">#REF!</definedName>
    <definedName name="Pop_Samp_It">#REF!</definedName>
    <definedName name="Pop_Samp_T" localSheetId="6">#REF!</definedName>
    <definedName name="Pop_Samp_T" localSheetId="7">#REF!</definedName>
    <definedName name="Pop_Samp_T">#REF!</definedName>
    <definedName name="Pop_Sig_Def" localSheetId="6">#REF!</definedName>
    <definedName name="Pop_Sig_Def" localSheetId="7">#REF!</definedName>
    <definedName name="Pop_Sig_Def">#REF!</definedName>
    <definedName name="Pop_Sig_It" localSheetId="6">#REF!</definedName>
    <definedName name="Pop_Sig_It" localSheetId="7">#REF!</definedName>
    <definedName name="Pop_Sig_It">#REF!</definedName>
    <definedName name="Pop_Sig_T" localSheetId="6">#REF!</definedName>
    <definedName name="Pop_Sig_T" localSheetId="7">#REF!</definedName>
    <definedName name="Pop_Sig_T">#REF!</definedName>
    <definedName name="Pop_SU" localSheetId="6">#REF!</definedName>
    <definedName name="Pop_SU" localSheetId="7">#REF!</definedName>
    <definedName name="Pop_SU">#REF!</definedName>
    <definedName name="portaria" localSheetId="6" hidden="1">'[13]HPS Slit Coil (Centralia)'!#REF!</definedName>
    <definedName name="portaria" localSheetId="7" hidden="1">'[13]HPS Slit Coil (Centralia)'!#REF!</definedName>
    <definedName name="portaria" hidden="1">'[13]HPS Slit Coil (Centralia)'!#REF!</definedName>
    <definedName name="POTHER" localSheetId="6">#REF!</definedName>
    <definedName name="POTHER" localSheetId="7">#REF!</definedName>
    <definedName name="POTHER">#REF!</definedName>
    <definedName name="PP" localSheetId="6">recuperação [1]tubulão2011!$A$29:$J$29</definedName>
    <definedName name="PP" localSheetId="7">recuperação [1]tubulão2011!$A$29:$J$29</definedName>
    <definedName name="PP">recuperação [1]tubulão2011!$A$29:$J$29</definedName>
    <definedName name="PPAR" localSheetId="6">#REF!</definedName>
    <definedName name="PPAR" localSheetId="7">#REF!</definedName>
    <definedName name="PPAR">#REF!</definedName>
    <definedName name="PPE" localSheetId="6">#REF!</definedName>
    <definedName name="PPE" localSheetId="7">#REF!</definedName>
    <definedName name="PPE">#REF!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_split" localSheetId="6">'LOTE 1'!F_INCOME,'LOTE 1'!F_BALANCE,'LOTE 1'!f_free_cash_flow,'LOTE 1'!f_ratios,'LOTE 1'!f_valuation</definedName>
    <definedName name="ppp_split" localSheetId="7">'LOTE 2'!F_INCOME,'LOTE 2'!F_BALANCE,'LOTE 2'!f_free_cash_flow,'LOTE 2'!f_ratios,'LOTE 2'!f_valuation</definedName>
    <definedName name="ppp_split">F_INCOME,F_BALANCE,f_free_cash_flow,f_ratios,f_valuation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REROIC" localSheetId="6">#REF!</definedName>
    <definedName name="PPREROIC" localSheetId="7">#REF!</definedName>
    <definedName name="PPREROIC">#REF!</definedName>
    <definedName name="pr" hidden="1">{"inputs raw data",#N/A,TRUE,"INPUT"}</definedName>
    <definedName name="PR_AP_" localSheetId="6">#REF!</definedName>
    <definedName name="PR_AP_" localSheetId="7">#REF!</definedName>
    <definedName name="PR_AP_">#REF!</definedName>
    <definedName name="PR_SUM_" localSheetId="6">#REF!</definedName>
    <definedName name="PR_SUM_" localSheetId="7">#REF!</definedName>
    <definedName name="PR_SUM_">#REF!</definedName>
    <definedName name="prange" localSheetId="6">'LOTE 1'!F_INCOME,'LOTE 1'!F_BALANCE,'LOTE 1'!f_free_cash_flow,'LOTE 1'!f_ratios,'LOTE 1'!f_valuation</definedName>
    <definedName name="prange" localSheetId="7">'LOTE 2'!F_INCOME,'LOTE 2'!F_BALANCE,'LOTE 2'!f_free_cash_flow,'LOTE 2'!f_ratios,'LOTE 2'!f_valuation</definedName>
    <definedName name="prange">F_INCOME,F_BALANCE,f_free_cash_flow,f_ratios,f_valuation</definedName>
    <definedName name="prange_split" localSheetId="6">'LOTE 1'!F_INCOME,'LOTE 1'!F_BALANCE,'LOTE 1'!f_free_cash_flow,'LOTE 1'!f_ratios,'LOTE 1'!f_valuation</definedName>
    <definedName name="prange_split" localSheetId="7">'LOTE 2'!F_INCOME,'LOTE 2'!F_BALANCE,'LOTE 2'!f_free_cash_flow,'LOTE 2'!f_ratios,'LOTE 2'!f_valuation</definedName>
    <definedName name="prange_split">F_INCOME,F_BALANCE,f_free_cash_flow,f_ratios,f_valuation</definedName>
    <definedName name="Prazo">[93]Assumptions!$E$17</definedName>
    <definedName name="Prazo_0" localSheetId="6">#REF!</definedName>
    <definedName name="Prazo_0" localSheetId="7">#REF!</definedName>
    <definedName name="Prazo_0">#REF!</definedName>
    <definedName name="Prazo_00" localSheetId="6">#REF!</definedName>
    <definedName name="Prazo_00" localSheetId="7">#REF!</definedName>
    <definedName name="Prazo_00">#REF!</definedName>
    <definedName name="Prazo_10" localSheetId="6">#REF!</definedName>
    <definedName name="Prazo_10" localSheetId="7">#REF!</definedName>
    <definedName name="Prazo_10">#REF!</definedName>
    <definedName name="Prazo_15" localSheetId="6">#REF!</definedName>
    <definedName name="Prazo_15" localSheetId="7">#REF!</definedName>
    <definedName name="Prazo_15">#REF!</definedName>
    <definedName name="Prazo_20" localSheetId="6">#REF!</definedName>
    <definedName name="Prazo_20" localSheetId="7">#REF!</definedName>
    <definedName name="Prazo_20">#REF!</definedName>
    <definedName name="Prazo_5" localSheetId="6">#REF!</definedName>
    <definedName name="Prazo_5" localSheetId="7">#REF!</definedName>
    <definedName name="Prazo_5">#REF!</definedName>
    <definedName name="Prazo_menos5" localSheetId="6">#REF!</definedName>
    <definedName name="Prazo_menos5" localSheetId="7">#REF!</definedName>
    <definedName name="Prazo_menos5">#REF!</definedName>
    <definedName name="PrazoPagamentoCapex">[53]Premissas!$D$214</definedName>
    <definedName name="PrazoTranche1" localSheetId="6">#REF!</definedName>
    <definedName name="PrazoTranche1" localSheetId="7">#REF!</definedName>
    <definedName name="PrazoTranche1">#REF!</definedName>
    <definedName name="PrazoTranche2" localSheetId="6">#REF!</definedName>
    <definedName name="PrazoTranche2" localSheetId="7">#REF!</definedName>
    <definedName name="PrazoTranche2">#REF!</definedName>
    <definedName name="PrazoTranche3" localSheetId="6">#REF!</definedName>
    <definedName name="PrazoTranche3" localSheetId="7">#REF!</definedName>
    <definedName name="PrazoTranche3">#REF!</definedName>
    <definedName name="PrecedentAnalysis" localSheetId="6">#REF!</definedName>
    <definedName name="PrecedentAnalysis" localSheetId="7">#REF!</definedName>
    <definedName name="PrecedentAnalysis">#REF!</definedName>
    <definedName name="PreçoAdesaoAssinante" localSheetId="6">#REF!</definedName>
    <definedName name="PreçoAdesaoAssinante" localSheetId="7">#REF!</definedName>
    <definedName name="PreçoAdesaoAssinante">#REF!</definedName>
    <definedName name="PreçoAdesaoNaoAssinante" localSheetId="6">#REF!</definedName>
    <definedName name="PreçoAdesaoNaoAssinante" localSheetId="7">#REF!</definedName>
    <definedName name="PreçoAdesaoNaoAssinante">#REF!</definedName>
    <definedName name="Pref" localSheetId="6">#REF!</definedName>
    <definedName name="Pref" localSheetId="7">#REF!</definedName>
    <definedName name="Pref">#REF!</definedName>
    <definedName name="PrefDiv" localSheetId="6">#REF!</definedName>
    <definedName name="PrefDiv" localSheetId="7">#REF!</definedName>
    <definedName name="PrefDiv">#REF!</definedName>
    <definedName name="PrefDividends" localSheetId="6">#REF!</definedName>
    <definedName name="PrefDividends" localSheetId="7">#REF!</definedName>
    <definedName name="PrefDividends">#REF!</definedName>
    <definedName name="PrefStk" localSheetId="6">#REF!</definedName>
    <definedName name="PrefStk" localSheetId="7">#REF!</definedName>
    <definedName name="PrefStk">#REF!</definedName>
    <definedName name="PrefStock" localSheetId="6">#REF!</definedName>
    <definedName name="PrefStock" localSheetId="7">#REF!</definedName>
    <definedName name="PrefStock">#REF!</definedName>
    <definedName name="PrefStock_Historic" localSheetId="6">#REF!</definedName>
    <definedName name="PrefStock_Historic" localSheetId="7">#REF!</definedName>
    <definedName name="PrefStock_Historic">#REF!</definedName>
    <definedName name="premium" localSheetId="6">#REF!</definedName>
    <definedName name="premium" localSheetId="7">#REF!</definedName>
    <definedName name="premium">#REF!</definedName>
    <definedName name="PrepExp" localSheetId="6">#REF!</definedName>
    <definedName name="PrepExp" localSheetId="7">#REF!</definedName>
    <definedName name="PrepExp">#REF!</definedName>
    <definedName name="PREROIC" localSheetId="6">#REF!</definedName>
    <definedName name="PREROIC" localSheetId="7">#REF!</definedName>
    <definedName name="PREROIC">#REF!</definedName>
    <definedName name="PresentationNormalA4" localSheetId="6">#REF!</definedName>
    <definedName name="PresentationNormalA4" localSheetId="7">#REF!</definedName>
    <definedName name="PresentationNormalA4">#REF!</definedName>
    <definedName name="prestcase" localSheetId="6">#REF!</definedName>
    <definedName name="prestcase" localSheetId="7">#REF!</definedName>
    <definedName name="prestcase">#REF!</definedName>
    <definedName name="Previsao" hidden="1">{"'Índice'!$A$1:$K$49"}</definedName>
    <definedName name="Price1yrago" localSheetId="6">#REF!</definedName>
    <definedName name="Price1yrago" localSheetId="7">#REF!</definedName>
    <definedName name="Price1yrago">#REF!</definedName>
    <definedName name="Price2yrAgo" localSheetId="6">#REF!</definedName>
    <definedName name="Price2yrAgo" localSheetId="7">#REF!</definedName>
    <definedName name="Price2yrAgo">#REF!</definedName>
    <definedName name="Price3YrAgo" localSheetId="6">#REF!</definedName>
    <definedName name="Price3YrAgo" localSheetId="7">#REF!</definedName>
    <definedName name="Price3YrAgo">#REF!</definedName>
    <definedName name="Price3yrhigh" localSheetId="6">#REF!</definedName>
    <definedName name="Price3yrhigh" localSheetId="7">#REF!</definedName>
    <definedName name="Price3yrhigh">#REF!</definedName>
    <definedName name="Price3YrLow" localSheetId="6">#REF!</definedName>
    <definedName name="Price3YrLow" localSheetId="7">#REF!</definedName>
    <definedName name="Price3YrLow">#REF!</definedName>
    <definedName name="Price4YrAgo" localSheetId="6">#REF!</definedName>
    <definedName name="Price4YrAgo" localSheetId="7">#REF!</definedName>
    <definedName name="Price4YrAgo">#REF!</definedName>
    <definedName name="Price5rAgo" localSheetId="6">#REF!</definedName>
    <definedName name="Price5rAgo" localSheetId="7">#REF!</definedName>
    <definedName name="Price5rAgo">#REF!</definedName>
    <definedName name="PriceDate" localSheetId="6">#REF!</definedName>
    <definedName name="PriceDate" localSheetId="7">#REF!</definedName>
    <definedName name="PriceDate">#REF!</definedName>
    <definedName name="PriceWarning" localSheetId="6">#REF!</definedName>
    <definedName name="PriceWarning" localSheetId="7">#REF!</definedName>
    <definedName name="PriceWarning">#REF!</definedName>
    <definedName name="PricingHomeCell" localSheetId="6">#REF!</definedName>
    <definedName name="PricingHomeCell" localSheetId="7">#REF!</definedName>
    <definedName name="PricingHomeCell">#REF!</definedName>
    <definedName name="prime" localSheetId="6">#REF!</definedName>
    <definedName name="prime" localSheetId="7">#REF!</definedName>
    <definedName name="prime">#REF!</definedName>
    <definedName name="prin" localSheetId="6">#REF!</definedName>
    <definedName name="prin" localSheetId="7">#REF!</definedName>
    <definedName name="prin">#REF!</definedName>
    <definedName name="print" localSheetId="6">#REF!</definedName>
    <definedName name="print" localSheetId="7">#REF!</definedName>
    <definedName name="print">#REF!</definedName>
    <definedName name="Print_CSC_Report_2" hidden="1">{"CSC_1",#N/A,FALSE,"CSC Outputs";"CSC_2",#N/A,FALSE,"CSC Outputs"}</definedName>
    <definedName name="Print_Titles_MI" localSheetId="6">#REF!,#REF!</definedName>
    <definedName name="Print_Titles_MI" localSheetId="7">#REF!,#REF!</definedName>
    <definedName name="Print_Titles_MI">#REF!,#REF!</definedName>
    <definedName name="print1" localSheetId="6">#REF!</definedName>
    <definedName name="print1" localSheetId="7">#REF!</definedName>
    <definedName name="print1">#REF!</definedName>
    <definedName name="PrintArea" localSheetId="6">#REF!</definedName>
    <definedName name="PrintArea" localSheetId="7">#REF!</definedName>
    <definedName name="PrintArea">#REF!</definedName>
    <definedName name="PrintB_S" localSheetId="6">#REF!</definedName>
    <definedName name="PrintB_S" localSheetId="7">#REF!</definedName>
    <definedName name="PrintB_S">#REF!</definedName>
    <definedName name="PrintGraph" localSheetId="6">#REF!</definedName>
    <definedName name="PrintGraph" localSheetId="7">#REF!</definedName>
    <definedName name="PrintGraph">#REF!</definedName>
    <definedName name="PrintI_S" localSheetId="6">#REF!</definedName>
    <definedName name="PrintI_S" localSheetId="7">#REF!</definedName>
    <definedName name="PrintI_S">#REF!</definedName>
    <definedName name="PRINTPAY" localSheetId="6">#REF!</definedName>
    <definedName name="PRINTPAY" localSheetId="7">#REF!</definedName>
    <definedName name="PRINTPAY">#REF!</definedName>
    <definedName name="PrintTitle1" localSheetId="6">#REF!</definedName>
    <definedName name="PrintTitle1" localSheetId="7">#REF!</definedName>
    <definedName name="PrintTitle1">#REF!</definedName>
    <definedName name="pro" localSheetId="6">#REF!</definedName>
    <definedName name="pro" localSheetId="7">#REF!</definedName>
    <definedName name="pro">#REF!</definedName>
    <definedName name="PROIC" localSheetId="6">#REF!</definedName>
    <definedName name="PROIC" localSheetId="7">#REF!</definedName>
    <definedName name="PROIC">#REF!</definedName>
    <definedName name="PROICF" localSheetId="6">#REF!</definedName>
    <definedName name="PROICF" localSheetId="7">#REF!</definedName>
    <definedName name="PROICF">#REF!</definedName>
    <definedName name="PROICYEARS" localSheetId="6">#REF!</definedName>
    <definedName name="PROICYEARS" localSheetId="7">#REF!</definedName>
    <definedName name="PROICYEARS">#REF!</definedName>
    <definedName name="ProImportExport.ImportFile" localSheetId="6">[10]!ProImportExport.ImportFile</definedName>
    <definedName name="ProImportExport.ImportFile" localSheetId="7">[10]!ProImportExport.ImportFile</definedName>
    <definedName name="ProImportExport.ImportFile">[10]!ProImportExport.ImportFile</definedName>
    <definedName name="ProImportExport.SaveNewFile" localSheetId="6">[10]!ProImportExport.SaveNewFile</definedName>
    <definedName name="ProImportExport.SaveNewFile" localSheetId="7">[10]!ProImportExport.SaveNewFile</definedName>
    <definedName name="ProImportExport.SaveNewFile">[10]!ProImportExport.SaveNewFile</definedName>
    <definedName name="proj" localSheetId="6">#REF!</definedName>
    <definedName name="proj" localSheetId="7">#REF!</definedName>
    <definedName name="proj">#REF!</definedName>
    <definedName name="proj_dre_2anos" localSheetId="6">#REF!</definedName>
    <definedName name="proj_dre_2anos" localSheetId="7">#REF!</definedName>
    <definedName name="proj_dre_2anos">#REF!</definedName>
    <definedName name="proj_fcd_2anos" localSheetId="6">#REF!</definedName>
    <definedName name="proj_fcd_2anos" localSheetId="7">#REF!</definedName>
    <definedName name="proj_fcd_2anos">#REF!</definedName>
    <definedName name="Proj_Meth" localSheetId="6">#REF!</definedName>
    <definedName name="Proj_Meth" localSheetId="7">#REF!</definedName>
    <definedName name="Proj_Meth">#REF!</definedName>
    <definedName name="proj_trafego_2anos" localSheetId="6">#REF!</definedName>
    <definedName name="proj_trafego_2anos" localSheetId="7">#REF!</definedName>
    <definedName name="proj_trafego_2anos">#REF!</definedName>
    <definedName name="projec" localSheetId="6">#REF!</definedName>
    <definedName name="projec" localSheetId="7">#REF!</definedName>
    <definedName name="projec">#REF!</definedName>
    <definedName name="Projecao_demanda" localSheetId="6">#REF!</definedName>
    <definedName name="Projecao_demanda" localSheetId="7">#REF!</definedName>
    <definedName name="Projecao_demanda">#REF!</definedName>
    <definedName name="Projeção_indices" localSheetId="6">#REF!</definedName>
    <definedName name="Projeção_indices" localSheetId="7">#REF!</definedName>
    <definedName name="Projeção_indices">#REF!</definedName>
    <definedName name="projeção_PMD" localSheetId="6">#REF!</definedName>
    <definedName name="projeção_PMD" localSheetId="7">#REF!</definedName>
    <definedName name="projeção_PMD">#REF!</definedName>
    <definedName name="Project" localSheetId="6">[48]MACRO!#REF!</definedName>
    <definedName name="Project" localSheetId="7">[48]MACRO!#REF!</definedName>
    <definedName name="Project">[48]MACRO!#REF!</definedName>
    <definedName name="project_annual">[15]MasterData!$E$60:$E$61</definedName>
    <definedName name="Project_Name">'[94]Base Info'!$D$3</definedName>
    <definedName name="ProjectName" localSheetId="6">#REF!</definedName>
    <definedName name="ProjectName" localSheetId="7">#REF!</definedName>
    <definedName name="ProjectName">#REF!</definedName>
    <definedName name="Projetar_Ate">'[95]FCL - Valor'!$C$390</definedName>
    <definedName name="Psd" localSheetId="6">#REF!</definedName>
    <definedName name="Psd" localSheetId="7">#REF!</definedName>
    <definedName name="Psd">#REF!</definedName>
    <definedName name="PSG_A" localSheetId="6">#REF!</definedName>
    <definedName name="PSG_A" localSheetId="7">#REF!</definedName>
    <definedName name="PSG_A">#REF!</definedName>
    <definedName name="psoif" localSheetId="6">#REF!</definedName>
    <definedName name="psoif" localSheetId="7">#REF!</definedName>
    <definedName name="psoif">#REF!</definedName>
    <definedName name="PTURNOVER" localSheetId="6">#REF!</definedName>
    <definedName name="PTURNOVER" localSheetId="7">#REF!</definedName>
    <definedName name="PTURNOVER">#REF!</definedName>
    <definedName name="Purchase_Price" localSheetId="6">#REF!</definedName>
    <definedName name="Purchase_Price" localSheetId="7">#REF!</definedName>
    <definedName name="Purchase_Price">#REF!</definedName>
    <definedName name="Pvcy" localSheetId="6">#REF!</definedName>
    <definedName name="Pvcy" localSheetId="7">#REF!</definedName>
    <definedName name="Pvcy">#REF!</definedName>
    <definedName name="PWORKING" localSheetId="6">#REF!</definedName>
    <definedName name="PWORKING" localSheetId="7">#REF!</definedName>
    <definedName name="PWORKING">#REF!</definedName>
    <definedName name="q" localSheetId="6" hidden="1">#REF!</definedName>
    <definedName name="q" localSheetId="7" hidden="1">#REF!</definedName>
    <definedName name="q" hidden="1">#REF!</definedName>
    <definedName name="q1_1997" localSheetId="6">#REF!</definedName>
    <definedName name="q1_1997" localSheetId="7">#REF!</definedName>
    <definedName name="q1_1997">#REF!</definedName>
    <definedName name="q1_1998" localSheetId="6">#REF!</definedName>
    <definedName name="q1_1998" localSheetId="7">#REF!</definedName>
    <definedName name="q1_1998">#REF!</definedName>
    <definedName name="q1_1999" localSheetId="6">#REF!</definedName>
    <definedName name="q1_1999" localSheetId="7">#REF!</definedName>
    <definedName name="q1_1999">#REF!</definedName>
    <definedName name="q1_2000" localSheetId="6">#REF!</definedName>
    <definedName name="q1_2000" localSheetId="7">#REF!</definedName>
    <definedName name="q1_2000">#REF!</definedName>
    <definedName name="q1_2001" localSheetId="6">#REF!</definedName>
    <definedName name="q1_2001" localSheetId="7">#REF!</definedName>
    <definedName name="q1_2001">#REF!</definedName>
    <definedName name="Q1_2002" localSheetId="6">#REF!</definedName>
    <definedName name="Q1_2002" localSheetId="7">#REF!</definedName>
    <definedName name="Q1_2002">#REF!</definedName>
    <definedName name="q2_1997" localSheetId="6">#REF!</definedName>
    <definedName name="q2_1997" localSheetId="7">#REF!</definedName>
    <definedName name="q2_1997">#REF!</definedName>
    <definedName name="q2_1998" localSheetId="6">#REF!</definedName>
    <definedName name="q2_1998" localSheetId="7">#REF!</definedName>
    <definedName name="q2_1998">#REF!</definedName>
    <definedName name="q2_1999" localSheetId="6">#REF!</definedName>
    <definedName name="q2_1999" localSheetId="7">#REF!</definedName>
    <definedName name="q2_1999">#REF!</definedName>
    <definedName name="q2_2000" localSheetId="6">#REF!</definedName>
    <definedName name="q2_2000" localSheetId="7">#REF!</definedName>
    <definedName name="q2_2000">#REF!</definedName>
    <definedName name="q2_2001" localSheetId="6">#REF!</definedName>
    <definedName name="q2_2001" localSheetId="7">#REF!</definedName>
    <definedName name="q2_2001">#REF!</definedName>
    <definedName name="Q2_2002" localSheetId="6">#REF!</definedName>
    <definedName name="Q2_2002" localSheetId="7">#REF!</definedName>
    <definedName name="Q2_2002">#REF!</definedName>
    <definedName name="q3_1997" localSheetId="6">#REF!</definedName>
    <definedName name="q3_1997" localSheetId="7">#REF!</definedName>
    <definedName name="q3_1997">#REF!</definedName>
    <definedName name="q3_1998" localSheetId="6">#REF!</definedName>
    <definedName name="q3_1998" localSheetId="7">#REF!</definedName>
    <definedName name="q3_1998">#REF!</definedName>
    <definedName name="q3_1999" localSheetId="6">#REF!</definedName>
    <definedName name="q3_1999" localSheetId="7">#REF!</definedName>
    <definedName name="q3_1999">#REF!</definedName>
    <definedName name="q3_2000" localSheetId="6">#REF!</definedName>
    <definedName name="q3_2000" localSheetId="7">#REF!</definedName>
    <definedName name="q3_2000">#REF!</definedName>
    <definedName name="q3_2001" localSheetId="6">#REF!</definedName>
    <definedName name="q3_2001" localSheetId="7">#REF!</definedName>
    <definedName name="q3_2001">#REF!</definedName>
    <definedName name="Q3_2002" localSheetId="6">#REF!</definedName>
    <definedName name="Q3_2002" localSheetId="7">#REF!</definedName>
    <definedName name="Q3_2002">#REF!</definedName>
    <definedName name="q4_1997" localSheetId="6">#REF!</definedName>
    <definedName name="q4_1997" localSheetId="7">#REF!</definedName>
    <definedName name="q4_1997">#REF!</definedName>
    <definedName name="Q4_1998" localSheetId="6">#REF!</definedName>
    <definedName name="Q4_1998" localSheetId="7">#REF!</definedName>
    <definedName name="Q4_1998">#REF!</definedName>
    <definedName name="q4_1999" localSheetId="6">#REF!</definedName>
    <definedName name="q4_1999" localSheetId="7">#REF!</definedName>
    <definedName name="q4_1999">#REF!</definedName>
    <definedName name="q4_2000" localSheetId="6">#REF!</definedName>
    <definedName name="q4_2000" localSheetId="7">#REF!</definedName>
    <definedName name="q4_2000">#REF!</definedName>
    <definedName name="q4_2001" localSheetId="6">#REF!</definedName>
    <definedName name="q4_2001" localSheetId="7">#REF!</definedName>
    <definedName name="q4_2001">#REF!</definedName>
    <definedName name="Q4_2002" localSheetId="6">#REF!</definedName>
    <definedName name="Q4_2002" localSheetId="7">#REF!</definedName>
    <definedName name="Q4_2002">#REF!</definedName>
    <definedName name="q7_1998" localSheetId="6">#REF!</definedName>
    <definedName name="q7_1998" localSheetId="7">#REF!</definedName>
    <definedName name="q7_1998">#REF!</definedName>
    <definedName name="q9?" localSheetId="6">[48]README!#REF!</definedName>
    <definedName name="q9?" localSheetId="7">[48]README!#REF!</definedName>
    <definedName name="q9?">[48]README!#REF!</definedName>
    <definedName name="qa" localSheetId="6">#REF!</definedName>
    <definedName name="qa" localSheetId="7">#REF!</definedName>
    <definedName name="qa">#REF!</definedName>
    <definedName name="Qf">'[82]Cf and Qf'!$D$6:$D$35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_2">#N/A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RQ" localSheetId="6">#REF!</definedName>
    <definedName name="QRQ" localSheetId="7">#REF!</definedName>
    <definedName name="QRQ">#REF!</definedName>
    <definedName name="QtrDate" localSheetId="6">#REF!</definedName>
    <definedName name="QtrDate" localSheetId="7">#REF!</definedName>
    <definedName name="QtrDate">#REF!</definedName>
    <definedName name="QtrShares" localSheetId="6">#REF!</definedName>
    <definedName name="QtrShares" localSheetId="7">#REF!</definedName>
    <definedName name="QtrShares">#REF!</definedName>
    <definedName name="QTY_B_S" localSheetId="6">#REF!</definedName>
    <definedName name="QTY_B_S" localSheetId="7">#REF!</definedName>
    <definedName name="QTY_B_S">#REF!</definedName>
    <definedName name="QTY_I_S" localSheetId="6">#REF!</definedName>
    <definedName name="QTY_I_S" localSheetId="7">#REF!</definedName>
    <definedName name="QTY_I_S">#REF!</definedName>
    <definedName name="quador" localSheetId="6">recuperação [1]tubulão2011!$A$29:$J$29</definedName>
    <definedName name="quador" localSheetId="7">recuperação [1]tubulão2011!$A$29:$J$29</definedName>
    <definedName name="quador">recuperação [1]tubulão2011!$A$29:$J$29</definedName>
    <definedName name="Quadro_Qtd" localSheetId="6">#REF!</definedName>
    <definedName name="Quadro_Qtd" localSheetId="7">#REF!</definedName>
    <definedName name="Quadro_Qtd">#REF!</definedName>
    <definedName name="quadrobtt" localSheetId="6">recuperação [1]tubulão2011!$A$29:$J$29</definedName>
    <definedName name="quadrobtt" localSheetId="7">recuperação [1]tubulão2011!$A$29:$J$29</definedName>
    <definedName name="quadrobtt">recuperação [1]tubulão2011!$A$29:$J$29</definedName>
    <definedName name="quarter" localSheetId="6">#REF!</definedName>
    <definedName name="quarter" localSheetId="7">#REF!</definedName>
    <definedName name="quarter">#REF!</definedName>
    <definedName name="QuarterlyAnalyst" localSheetId="6">#REF!</definedName>
    <definedName name="QuarterlyAnalyst" localSheetId="7">#REF!</definedName>
    <definedName name="QuarterlyAnalyst">#REF!</definedName>
    <definedName name="qw" hidden="1">{TRUE,TRUE,-1.25,-15.5,484.5,276.75,FALSE,TRUE,TRUE,TRUE,0,1,#N/A,1,#N/A,6.01136363636364,16.5882352941176,1,FALSE,FALSE,3,TRUE,1,FALSE,100,"Swvu.book3.","ACwvu.book3.",#N/A,FALSE,FALSE,0.748031496062992,0.551181102362205,0.78740157480315,0.78740157480315,1,"","&amp;C&amp;6&amp;F &amp;A&amp;R&amp;6&amp;D   &amp;T",TRUE,TRUE,FALSE,FALSE,1,#N/A,1,1,"=R1C1:R50C5",FALSE,"Rwvu.book3.",#N/A,FALSE,FALSE,FALSE,9,#N/A,#N/A,FALSE,FALSE,TRUE,TRUE,TRUE}</definedName>
    <definedName name="qwe">'[96]33'!$J$14</definedName>
    <definedName name="QWQWQWQWQWQ" localSheetId="6" hidden="1">#REF!</definedName>
    <definedName name="QWQWQWQWQWQ" localSheetId="7" hidden="1">#REF!</definedName>
    <definedName name="QWQWQWQWQWQ" hidden="1">#REF!</definedName>
    <definedName name="R_" localSheetId="6">#REF!</definedName>
    <definedName name="R_" localSheetId="7">#REF!</definedName>
    <definedName name="R_">#REF!</definedName>
    <definedName name="r_printfunction" localSheetId="6">#REF!</definedName>
    <definedName name="r_printfunction" localSheetId="7">#REF!</definedName>
    <definedName name="r_printfunction">#REF!</definedName>
    <definedName name="Radiu" localSheetId="6">#REF!</definedName>
    <definedName name="Radiu" localSheetId="7">#REF!</definedName>
    <definedName name="Radiu">#REF!</definedName>
    <definedName name="Radius" localSheetId="6">#REF!</definedName>
    <definedName name="Radius" localSheetId="7">#REF!</definedName>
    <definedName name="Radius">#REF!</definedName>
    <definedName name="rafa" localSheetId="6">#REF!</definedName>
    <definedName name="rafa" localSheetId="7">#REF!</definedName>
    <definedName name="rafa">#REF!</definedName>
    <definedName name="Range_Name" localSheetId="6">#REF!</definedName>
    <definedName name="Range_Name" localSheetId="7">#REF!</definedName>
    <definedName name="Range_Name">#REF!</definedName>
    <definedName name="Range_Names" localSheetId="6">#REF!</definedName>
    <definedName name="Range_Names" localSheetId="7">#REF!</definedName>
    <definedName name="Range_Names">#REF!</definedName>
    <definedName name="RangeChange" hidden="1">#N/A</definedName>
    <definedName name="RankingsFormulaRow1" localSheetId="6">#REF!</definedName>
    <definedName name="RankingsFormulaRow1" localSheetId="7">#REF!</definedName>
    <definedName name="RankingsFormulaRow1">#REF!</definedName>
    <definedName name="RankingsFormulaRow1End" localSheetId="6">#REF!</definedName>
    <definedName name="RankingsFormulaRow1End" localSheetId="7">#REF!</definedName>
    <definedName name="RankingsFormulaRow1End">#REF!</definedName>
    <definedName name="RankingsFormulaRow2" localSheetId="6">#REF!</definedName>
    <definedName name="RankingsFormulaRow2" localSheetId="7">#REF!</definedName>
    <definedName name="RankingsFormulaRow2">#REF!</definedName>
    <definedName name="RankingsFormulaRow2End" localSheetId="6">#REF!</definedName>
    <definedName name="RankingsFormulaRow2End" localSheetId="7">#REF!</definedName>
    <definedName name="RankingsFormulaRow2End">#REF!</definedName>
    <definedName name="RankingsFormulaRow3" localSheetId="6">#REF!</definedName>
    <definedName name="RankingsFormulaRow3" localSheetId="7">#REF!</definedName>
    <definedName name="RankingsFormulaRow3">#REF!</definedName>
    <definedName name="RankingsFormulaRow3End" localSheetId="6">#REF!</definedName>
    <definedName name="RankingsFormulaRow3End" localSheetId="7">#REF!</definedName>
    <definedName name="RankingsFormulaRow3End">#REF!</definedName>
    <definedName name="RAT_A" localSheetId="6">#REF!</definedName>
    <definedName name="RAT_A" localSheetId="7">#REF!</definedName>
    <definedName name="RAT_A">#REF!</definedName>
    <definedName name="RAT_T" localSheetId="6">#REF!</definedName>
    <definedName name="RAT_T" localSheetId="7">#REF!</definedName>
    <definedName name="RAT_T">#REF!</definedName>
    <definedName name="rate" localSheetId="6">#REF!</definedName>
    <definedName name="rate" localSheetId="7">#REF!</definedName>
    <definedName name="rate">#REF!</definedName>
    <definedName name="RateHomeCell" localSheetId="6">#REF!</definedName>
    <definedName name="RateHomeCell" localSheetId="7">#REF!</definedName>
    <definedName name="RateHomeCell">#REF!</definedName>
    <definedName name="Rates" localSheetId="6">#REF!</definedName>
    <definedName name="Rates" localSheetId="7">#REF!</definedName>
    <definedName name="Rates">#REF!</definedName>
    <definedName name="RatesCom" localSheetId="6">#REF!</definedName>
    <definedName name="RatesCom" localSheetId="7">#REF!</definedName>
    <definedName name="RatesCom">#REF!</definedName>
    <definedName name="Rating" localSheetId="6">#REF!</definedName>
    <definedName name="Rating" localSheetId="7">#REF!</definedName>
    <definedName name="Rating">#REF!</definedName>
    <definedName name="RATIOS" localSheetId="6">#REF!</definedName>
    <definedName name="RATIOS" localSheetId="7">#REF!</definedName>
    <definedName name="RATIOS">#REF!</definedName>
    <definedName name="RATIOS_L" localSheetId="6">#REF!</definedName>
    <definedName name="RATIOS_L" localSheetId="7">#REF!</definedName>
    <definedName name="RATIOS_L">#REF!</definedName>
    <definedName name="ratios_ll" localSheetId="6">#REF!</definedName>
    <definedName name="ratios_ll" localSheetId="7">#REF!</definedName>
    <definedName name="ratios_ll">#REF!</definedName>
    <definedName name="Ratioswitch" localSheetId="6">#REF!</definedName>
    <definedName name="Ratioswitch" localSheetId="7">#REF!</definedName>
    <definedName name="Ratioswitch">#REF!</definedName>
    <definedName name="RBORDER" localSheetId="6">#REF!</definedName>
    <definedName name="RBORDER" localSheetId="7">#REF!</definedName>
    <definedName name="RBORDER">#REF!</definedName>
    <definedName name="RD" localSheetId="6">#REF!</definedName>
    <definedName name="RD" localSheetId="7">#REF!</definedName>
    <definedName name="RD">#REF!</definedName>
    <definedName name="RDN" localSheetId="6">#REF!</definedName>
    <definedName name="RDN" localSheetId="7">#REF!</definedName>
    <definedName name="RDN">#REF!</definedName>
    <definedName name="RDRev" localSheetId="6">#REF!</definedName>
    <definedName name="RDRev" localSheetId="7">#REF!</definedName>
    <definedName name="RDRev">#REF!</definedName>
    <definedName name="re">[68]!re</definedName>
    <definedName name="REAL" localSheetId="6">#REF!</definedName>
    <definedName name="REAL" localSheetId="7">#REF!</definedName>
    <definedName name="REAL">#REF!</definedName>
    <definedName name="RealAtual" localSheetId="6">#REF!</definedName>
    <definedName name="RealAtual" localSheetId="7">#REF!</definedName>
    <definedName name="RealAtual">#REF!</definedName>
    <definedName name="Rec.Sist.2000" localSheetId="6">#REF!</definedName>
    <definedName name="Rec.Sist.2000" localSheetId="7">#REF!</definedName>
    <definedName name="Rec.Sist.2000">#REF!</definedName>
    <definedName name="Rec.Sist.98" localSheetId="6">#REF!</definedName>
    <definedName name="Rec.Sist.98" localSheetId="7">#REF!</definedName>
    <definedName name="Rec.Sist.98">#REF!</definedName>
    <definedName name="Rec.Sist.99" localSheetId="6">#REF!</definedName>
    <definedName name="Rec.Sist.99" localSheetId="7">#REF!</definedName>
    <definedName name="Rec.Sist.99">#REF!</definedName>
    <definedName name="Rec.Sist.Sáb.98" localSheetId="6">#REF!</definedName>
    <definedName name="Rec.Sist.Sáb.98" localSheetId="7">#REF!</definedName>
    <definedName name="Rec.Sist.Sáb.98">#REF!</definedName>
    <definedName name="Rec.Sist.Sáb99" localSheetId="6">#REF!</definedName>
    <definedName name="Rec.Sist.Sáb99" localSheetId="7">#REF!</definedName>
    <definedName name="Rec.Sist.Sáb99">#REF!</definedName>
    <definedName name="rec_bid_dom">[19]Premissas!$B$6</definedName>
    <definedName name="rec_bid_intl">[19]Premissas!$B$7</definedName>
    <definedName name="rec_carga_cour">[19]Premissas!$B$11</definedName>
    <definedName name="rec_carga_exp">[19]Premissas!$B$9</definedName>
    <definedName name="rec_carga_imp">[19]Premissas!$B$8</definedName>
    <definedName name="rec_carga_nac">[19]Premissas!$B$10</definedName>
    <definedName name="rec_hist_dom">[19]Premissas!$B$4</definedName>
    <definedName name="rec_hist_intl">[19]Premissas!$B$5</definedName>
    <definedName name="recalc2" localSheetId="6">#REF!</definedName>
    <definedName name="recalc2" localSheetId="7">#REF!</definedName>
    <definedName name="recalc2">#REF!</definedName>
    <definedName name="recalc4" localSheetId="6">#REF!</definedName>
    <definedName name="recalc4" localSheetId="7">#REF!</definedName>
    <definedName name="recalc4">#REF!</definedName>
    <definedName name="recap" localSheetId="6">#REF!</definedName>
    <definedName name="recap" localSheetId="7">#REF!</definedName>
    <definedName name="recap">#REF!</definedName>
    <definedName name="Receita_0" localSheetId="6">#REF!</definedName>
    <definedName name="Receita_0" localSheetId="7">#REF!</definedName>
    <definedName name="Receita_0">#REF!</definedName>
    <definedName name="receita_bruta_servicos" localSheetId="6">#REF!</definedName>
    <definedName name="receita_bruta_servicos" localSheetId="7">#REF!</definedName>
    <definedName name="receita_bruta_servicos">#REF!</definedName>
    <definedName name="receita_bruta_serviços" localSheetId="6">#REF!</definedName>
    <definedName name="receita_bruta_serviços" localSheetId="7">#REF!</definedName>
    <definedName name="receita_bruta_serviços">#REF!</definedName>
    <definedName name="receita_bruta_serviços_2" localSheetId="6">#REF!</definedName>
    <definedName name="receita_bruta_serviços_2" localSheetId="7">#REF!</definedName>
    <definedName name="receita_bruta_serviços_2">#REF!</definedName>
    <definedName name="receita_custo_construção" localSheetId="6">#REF!</definedName>
    <definedName name="receita_custo_construção" localSheetId="7">#REF!</definedName>
    <definedName name="receita_custo_construção">#REF!</definedName>
    <definedName name="Receita_mais5" localSheetId="6">#REF!</definedName>
    <definedName name="Receita_mais5" localSheetId="7">#REF!</definedName>
    <definedName name="Receita_mais5">#REF!</definedName>
    <definedName name="Receita_menos5" localSheetId="6">#REF!</definedName>
    <definedName name="Receita_menos5" localSheetId="7">#REF!</definedName>
    <definedName name="Receita_menos5">#REF!</definedName>
    <definedName name="receitas_financeiras" localSheetId="6">#REF!</definedName>
    <definedName name="receitas_financeiras" localSheetId="7">#REF!</definedName>
    <definedName name="receitas_financeiras">#REF!</definedName>
    <definedName name="RecentQ" localSheetId="6">#REF!</definedName>
    <definedName name="RecentQ" localSheetId="7">#REF!</definedName>
    <definedName name="RecentQ">#REF!</definedName>
    <definedName name="RecoveryDecodersQtd" localSheetId="6">#REF!</definedName>
    <definedName name="RecoveryDecodersQtd" localSheetId="7">#REF!</definedName>
    <definedName name="RecoveryDecodersQtd">#REF!</definedName>
    <definedName name="RedefinePrintTableRange" hidden="1">#N/A</definedName>
    <definedName name="reduce" localSheetId="6">#REF!</definedName>
    <definedName name="reduce" localSheetId="7">#REF!</definedName>
    <definedName name="reduce">#REF!</definedName>
    <definedName name="ReembolsoPonte">[53]Premissas!$E$311:$F$311</definedName>
    <definedName name="refin2" localSheetId="6">#REF!</definedName>
    <definedName name="refin2" localSheetId="7">#REF!</definedName>
    <definedName name="refin2">#REF!</definedName>
    <definedName name="refin4" localSheetId="6">#REF!</definedName>
    <definedName name="refin4" localSheetId="7">#REF!</definedName>
    <definedName name="refin4">#REF!</definedName>
    <definedName name="refinance" localSheetId="6">#REF!</definedName>
    <definedName name="refinance" localSheetId="7">#REF!</definedName>
    <definedName name="refinance">#REF!</definedName>
    <definedName name="RegisterReceipt" localSheetId="6">[66]!RegisterReceipt</definedName>
    <definedName name="RegisterReceipt" localSheetId="7">[66]!RegisterReceipt</definedName>
    <definedName name="RegisterReceipt">[66]!RegisterReceipt</definedName>
    <definedName name="RegularAPSalesQtdCapex" localSheetId="6">#REF!</definedName>
    <definedName name="RegularAPSalesQtdCapex" localSheetId="7">#REF!</definedName>
    <definedName name="RegularAPSalesQtdCapex">#REF!</definedName>
    <definedName name="RelatórioRecorde" localSheetId="6">#REF!</definedName>
    <definedName name="RelatórioRecorde" localSheetId="7">#REF!</definedName>
    <definedName name="RelatórioRecorde">#REF!</definedName>
    <definedName name="reneg_furnas1" localSheetId="6">#REF!</definedName>
    <definedName name="reneg_furnas1" localSheetId="7">#REF!</definedName>
    <definedName name="reneg_furnas1">#REF!</definedName>
    <definedName name="reneg_furnas2" localSheetId="6">#REF!</definedName>
    <definedName name="reneg_furnas2" localSheetId="7">#REF!</definedName>
    <definedName name="reneg_furnas2">#REF!</definedName>
    <definedName name="Repasse_1">'[42]Premissas I'!$D$52</definedName>
    <definedName name="ReportCreated">TRUE</definedName>
    <definedName name="reposição_ativos_existentes" localSheetId="6">#REF!</definedName>
    <definedName name="reposição_ativos_existentes" localSheetId="7">#REF!</definedName>
    <definedName name="reposição_ativos_existentes">#REF!</definedName>
    <definedName name="reposwitch" localSheetId="6">#REF!</definedName>
    <definedName name="reposwitch" localSheetId="7">#REF!</definedName>
    <definedName name="reposwitch">#REF!</definedName>
    <definedName name="repscene" localSheetId="6">#REF!</definedName>
    <definedName name="repscene" localSheetId="7">#REF!</definedName>
    <definedName name="repscene">#REF!</definedName>
    <definedName name="repur" localSheetId="6">#REF!</definedName>
    <definedName name="repur" localSheetId="7">#REF!</definedName>
    <definedName name="repur">#REF!</definedName>
    <definedName name="repurch" localSheetId="6">#REF!</definedName>
    <definedName name="repurch" localSheetId="7">#REF!</definedName>
    <definedName name="repurch">#REF!</definedName>
    <definedName name="Repurchase_OFF__0__ON__1">"Repurchase"</definedName>
    <definedName name="ResSales" localSheetId="6">#REF!</definedName>
    <definedName name="ResSales" localSheetId="7">#REF!</definedName>
    <definedName name="ResSales">#REF!</definedName>
    <definedName name="rest" localSheetId="6">#REF!</definedName>
    <definedName name="rest" localSheetId="7">#REF!</definedName>
    <definedName name="rest">#REF!</definedName>
    <definedName name="RestoreCHRZ" localSheetId="6">#REF!</definedName>
    <definedName name="RestoreCHRZ" localSheetId="7">#REF!</definedName>
    <definedName name="RestoreCHRZ">#REF!</definedName>
    <definedName name="RestoreCLMT" localSheetId="6">#REF!</definedName>
    <definedName name="RestoreCLMT" localSheetId="7">#REF!</definedName>
    <definedName name="RestoreCLMT">#REF!</definedName>
    <definedName name="RestoreKEA" localSheetId="6">#REF!</definedName>
    <definedName name="RestoreKEA" localSheetId="7">#REF!</definedName>
    <definedName name="RestoreKEA">#REF!</definedName>
    <definedName name="RestoreTSK" localSheetId="6">#REF!</definedName>
    <definedName name="RestoreTSK" localSheetId="7">#REF!</definedName>
    <definedName name="RestoreTSK">#REF!</definedName>
    <definedName name="RESULTS" localSheetId="6">#REF!</definedName>
    <definedName name="RESULTS" localSheetId="7">#REF!</definedName>
    <definedName name="RESULTS">#REF!</definedName>
    <definedName name="RESUMO_BIO" localSheetId="6" hidden="1">#REF!</definedName>
    <definedName name="RESUMO_BIO" localSheetId="7" hidden="1">#REF!</definedName>
    <definedName name="RESUMO_BIO" hidden="1">#REF!</definedName>
    <definedName name="ResumoMês" localSheetId="6">#REF!</definedName>
    <definedName name="ResumoMês" localSheetId="7">#REF!</definedName>
    <definedName name="ResumoMês">#REF!</definedName>
    <definedName name="resumotaxas">[26]Macroeconomicas!$B$320:$CM$368</definedName>
    <definedName name="resumotaxas_mensal" localSheetId="6">#REF!</definedName>
    <definedName name="resumotaxas_mensal" localSheetId="7">#REF!</definedName>
    <definedName name="resumotaxas_mensal">#REF!</definedName>
    <definedName name="resumotaxas_mensal_BNDES">[65]Macroeconomicas!$B$391:$QR$395</definedName>
    <definedName name="retorno1000.600.sa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retorno1600.sa" hidden="1">{#N/A,#N/A,FALSE,"DESCRIC";#N/A,#N/A,FALSE,"INDICE";#N/A,#N/A,FALSE,"Calculo Gcal"}</definedName>
    <definedName name="RETURN" localSheetId="6">#REF!</definedName>
    <definedName name="RETURN" localSheetId="7">#REF!</definedName>
    <definedName name="RETURN">#REF!</definedName>
    <definedName name="RETURNS" localSheetId="6">#REF!</definedName>
    <definedName name="RETURNS" localSheetId="7">#REF!</definedName>
    <definedName name="RETURNS">#REF!</definedName>
    <definedName name="returns_l" localSheetId="6">#REF!</definedName>
    <definedName name="returns_l" localSheetId="7">#REF!</definedName>
    <definedName name="returns_l">#REF!</definedName>
    <definedName name="rev" localSheetId="6">#REF!</definedName>
    <definedName name="rev" localSheetId="7">#REF!</definedName>
    <definedName name="rev">#REF!</definedName>
    <definedName name="Revenues" localSheetId="6">#REF!</definedName>
    <definedName name="Revenues" localSheetId="7">#REF!</definedName>
    <definedName name="Revenues">#REF!</definedName>
    <definedName name="Revenues_Cummulative" localSheetId="6">#REF!</definedName>
    <definedName name="Revenues_Cummulative" localSheetId="7">#REF!</definedName>
    <definedName name="Revenues_Cummulative">#REF!</definedName>
    <definedName name="RevGrow" localSheetId="6">#REF!</definedName>
    <definedName name="RevGrow" localSheetId="7">#REF!</definedName>
    <definedName name="RevGrow">#REF!</definedName>
    <definedName name="Revolver_Interest" localSheetId="6">#REF!</definedName>
    <definedName name="Revolver_Interest" localSheetId="7">#REF!</definedName>
    <definedName name="Revolver_Interest">#REF!</definedName>
    <definedName name="RI" localSheetId="6">#REF!</definedName>
    <definedName name="RI" localSheetId="7">#REF!</definedName>
    <definedName name="RI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kpjvs" localSheetId="6">#REF!</definedName>
    <definedName name="Rkpjvs" localSheetId="7">#REF!</definedName>
    <definedName name="Rkpjvs">#REF!</definedName>
    <definedName name="RM" localSheetId="6">#REF!</definedName>
    <definedName name="RM" localSheetId="7">#REF!</definedName>
    <definedName name="RM">#REF!</definedName>
    <definedName name="RMA" localSheetId="6">#REF!</definedName>
    <definedName name="RMA" localSheetId="7">#REF!</definedName>
    <definedName name="RMA">#REF!</definedName>
    <definedName name="RND" localSheetId="6">#REF!</definedName>
    <definedName name="RND" localSheetId="7">#REF!</definedName>
    <definedName name="RND">#REF!</definedName>
    <definedName name="rng_Refresh" localSheetId="6">#REF!</definedName>
    <definedName name="rng_Refresh" localSheetId="7">#REF!</definedName>
    <definedName name="rng_Refresh">#REF!</definedName>
    <definedName name="ROE" localSheetId="6">#REF!</definedName>
    <definedName name="ROE" localSheetId="7">#REF!</definedName>
    <definedName name="ROE">#REF!</definedName>
    <definedName name="roic" localSheetId="6">#REF!</definedName>
    <definedName name="roic" localSheetId="7">#REF!</definedName>
    <definedName name="roic">#REF!</definedName>
    <definedName name="roic_print" localSheetId="6">#REF!</definedName>
    <definedName name="roic_print" localSheetId="7">#REF!</definedName>
    <definedName name="roic_print">#REF!</definedName>
    <definedName name="ROICF" localSheetId="6">#REF!</definedName>
    <definedName name="ROICF" localSheetId="7">#REF!</definedName>
    <definedName name="ROICF">#REF!</definedName>
    <definedName name="ROICYEARS" localSheetId="6">#REF!</definedName>
    <definedName name="ROICYEARS" localSheetId="7">#REF!</definedName>
    <definedName name="ROICYEARS">#REF!</definedName>
    <definedName name="RowLevel" hidden="1">1</definedName>
    <definedName name="RowMultipleComp1" localSheetId="6">#REF!</definedName>
    <definedName name="RowMultipleComp1" localSheetId="7">#REF!</definedName>
    <definedName name="RowMultipleComp1">#REF!</definedName>
    <definedName name="RowMultipleCompsBlanks" localSheetId="6">#REF!</definedName>
    <definedName name="RowMultipleCompsBlanks" localSheetId="7">#REF!</definedName>
    <definedName name="RowMultipleCompsBlanks">#REF!</definedName>
    <definedName name="RowMultipleCompsBlanksE" localSheetId="6">#REF!</definedName>
    <definedName name="RowMultipleCompsBlanksE" localSheetId="7">#REF!</definedName>
    <definedName name="RowMultipleCompsBlanksE">#REF!</definedName>
    <definedName name="RowMultipleCompsBlanksS" localSheetId="6">#REF!</definedName>
    <definedName name="RowMultipleCompsBlanksS" localSheetId="7">#REF!</definedName>
    <definedName name="RowMultipleCompsBlanksS">#REF!</definedName>
    <definedName name="RowMultipleCompsEnd" localSheetId="6">#REF!</definedName>
    <definedName name="RowMultipleCompsEnd" localSheetId="7">#REF!</definedName>
    <definedName name="RowMultipleCompsEnd">#REF!</definedName>
    <definedName name="RowMultipleFormulas" localSheetId="6">#REF!</definedName>
    <definedName name="RowMultipleFormulas" localSheetId="7">#REF!</definedName>
    <definedName name="RowMultipleFormulas">#REF!</definedName>
    <definedName name="RowMultipleTarget" localSheetId="6">#REF!</definedName>
    <definedName name="RowMultipleTarget" localSheetId="7">#REF!</definedName>
    <definedName name="RowMultipleTarget">#REF!</definedName>
    <definedName name="rrr" localSheetId="6" hidden="1">#REF!</definedName>
    <definedName name="rrr" localSheetId="7" hidden="1">#REF!</definedName>
    <definedName name="rrr" hidden="1">#REF!</definedName>
    <definedName name="RRROIC" localSheetId="6">#REF!</definedName>
    <definedName name="RRROIC" localSheetId="7">#REF!</definedName>
    <definedName name="RRROIC">#REF!</definedName>
    <definedName name="rrrr" hidden="1">{"'Edit'!$A$1:$V$2277"}</definedName>
    <definedName name="rrrrr" localSheetId="6" hidden="1">#REF!</definedName>
    <definedName name="rrrrr" localSheetId="7" hidden="1">#REF!</definedName>
    <definedName name="rrrrr" hidden="1">#REF!</definedName>
    <definedName name="RS_Entity_Code">[97]Original!$A$5</definedName>
    <definedName name="RTREE" localSheetId="6">#REF!</definedName>
    <definedName name="RTREE" localSheetId="7">#REF!</definedName>
    <definedName name="RTREE">#REF!</definedName>
    <definedName name="rtzertz" localSheetId="6">[15]MasterData!#REF!</definedName>
    <definedName name="rtzertz" localSheetId="7">[15]MasterData!#REF!</definedName>
    <definedName name="rtzertz">[15]MasterData!#REF!</definedName>
    <definedName name="RunPool" localSheetId="6">[10]!RunPool</definedName>
    <definedName name="RunPool" localSheetId="7">[10]!RunPool</definedName>
    <definedName name="RunPool">[10]!RunPool</definedName>
    <definedName name="RunPurchase" localSheetId="6">[10]!RunPurchase</definedName>
    <definedName name="RunPurchase" localSheetId="7">[10]!RunPurchase</definedName>
    <definedName name="RunPurchase">[10]!RunPurchase</definedName>
    <definedName name="runway_constraint" localSheetId="6">OFFSET([90]ops!$AZ$3,1,0,#REF!,1)</definedName>
    <definedName name="runway_constraint" localSheetId="7">OFFSET([90]ops!$AZ$3,1,0,#REF!,1)</definedName>
    <definedName name="runway_constraint">OFFSET([90]ops!$AZ$3,1,0,#REF!,1)</definedName>
    <definedName name="ryujyu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s" localSheetId="6">recuperação [1]tubulão2011!$A$29:$J$29</definedName>
    <definedName name="s" localSheetId="7">recuperação [1]tubulão2011!$A$29:$J$29</definedName>
    <definedName name="s">recuperação [1]tubulão2011!$A$29:$J$29</definedName>
    <definedName name="sa" hidden="1">{#N/A,#N/A,FALSE,"Acum Julio - 00"}</definedName>
    <definedName name="saaaaasa" localSheetId="6" hidden="1">Main.SAPF4Help()</definedName>
    <definedName name="saaaaasa" localSheetId="7" hidden="1">Main.SAPF4Help()</definedName>
    <definedName name="saaaaasa" hidden="1">Main.SAPF4Help()</definedName>
    <definedName name="sacwe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sadads" localSheetId="6">[15]Driver!#REF!</definedName>
    <definedName name="sadads" localSheetId="7">[15]Driver!#REF!</definedName>
    <definedName name="sadads">[15]Driver!#REF!</definedName>
    <definedName name="sadffffff" localSheetId="6">[10]!sadffffff</definedName>
    <definedName name="sadffffff" localSheetId="7">[10]!sadffffff</definedName>
    <definedName name="sadffffff">[10]!sadffffff</definedName>
    <definedName name="sadfsadf" localSheetId="6">[10]!sadfsadf</definedName>
    <definedName name="sadfsadf" localSheetId="7">[10]!sadfsadf</definedName>
    <definedName name="sadfsadf">[10]!sadfsadf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ida1c3" localSheetId="6">#REF!</definedName>
    <definedName name="saida1c3" localSheetId="7">#REF!</definedName>
    <definedName name="saida1c3">#REF!</definedName>
    <definedName name="saida1ns" localSheetId="6">#REF!</definedName>
    <definedName name="saida1ns" localSheetId="7">#REF!</definedName>
    <definedName name="saida1ns">#REF!</definedName>
    <definedName name="saida2c2" localSheetId="6">#REF!</definedName>
    <definedName name="saida2c2" localSheetId="7">#REF!</definedName>
    <definedName name="saida2c2">#REF!</definedName>
    <definedName name="saida2co" localSheetId="6">#REF!</definedName>
    <definedName name="saida2co" localSheetId="7">#REF!</definedName>
    <definedName name="saida2co">#REF!</definedName>
    <definedName name="saida2ns" localSheetId="6">#REF!</definedName>
    <definedName name="saida2ns" localSheetId="7">#REF!</definedName>
    <definedName name="saida2ns">#REF!</definedName>
    <definedName name="sale" localSheetId="6">#REF!</definedName>
    <definedName name="sale" localSheetId="7">#REF!</definedName>
    <definedName name="sale">#REF!</definedName>
    <definedName name="Sales">'[17]US-Plan-Sales'!$A$3:$M$34</definedName>
    <definedName name="SalesCancel" localSheetId="6">#REF!</definedName>
    <definedName name="SalesCancel" localSheetId="7">#REF!</definedName>
    <definedName name="SalesCancel">#REF!</definedName>
    <definedName name="SalesCancPerct" localSheetId="6">#REF!</definedName>
    <definedName name="SalesCancPerct" localSheetId="7">#REF!</definedName>
    <definedName name="SalesCancPerct">#REF!</definedName>
    <definedName name="SalesCom" localSheetId="6">#REF!</definedName>
    <definedName name="SalesCom" localSheetId="7">#REF!</definedName>
    <definedName name="SalesCom">#REF!</definedName>
    <definedName name="SalesInd" localSheetId="6">#REF!</definedName>
    <definedName name="SalesInd" localSheetId="7">#REF!</definedName>
    <definedName name="SalesInd">#REF!</definedName>
    <definedName name="SalesMktgCosts" localSheetId="6">#REF!</definedName>
    <definedName name="SalesMktgCosts" localSheetId="7">#REF!</definedName>
    <definedName name="SalesMktgCosts">#REF!</definedName>
    <definedName name="SalesOther" localSheetId="6">#REF!</definedName>
    <definedName name="SalesOther" localSheetId="7">#REF!</definedName>
    <definedName name="SalesOther">#REF!</definedName>
    <definedName name="SalesRes" localSheetId="6">#REF!</definedName>
    <definedName name="SalesRes" localSheetId="7">#REF!</definedName>
    <definedName name="SalesRes">#REF!</definedName>
    <definedName name="SalesTaxes" localSheetId="6">#REF!</definedName>
    <definedName name="SalesTaxes" localSheetId="7">#REF!</definedName>
    <definedName name="SalesTaxes">#REF!</definedName>
    <definedName name="Samp_Ass" localSheetId="6">#REF!</definedName>
    <definedName name="Samp_Ass" localSheetId="7">#REF!</definedName>
    <definedName name="Samp_Ass">#REF!</definedName>
    <definedName name="Samp_Calc_Sample" localSheetId="6">#REF!</definedName>
    <definedName name="Samp_Calc_Sample" localSheetId="7">#REF!</definedName>
    <definedName name="Samp_Calc_Sample">#REF!</definedName>
    <definedName name="Samp_Calc_TM" localSheetId="6">#REF!</definedName>
    <definedName name="Samp_Calc_TM" localSheetId="7">#REF!</definedName>
    <definedName name="Samp_Calc_TM">#REF!</definedName>
    <definedName name="Samp_DSS" localSheetId="6">#REF!</definedName>
    <definedName name="Samp_DSS" localSheetId="7">#REF!</definedName>
    <definedName name="Samp_DSS">#REF!</definedName>
    <definedName name="Samp_EM_Per" localSheetId="6">#REF!</definedName>
    <definedName name="Samp_EM_Per" localSheetId="7">#REF!</definedName>
    <definedName name="Samp_EM_Per">#REF!</definedName>
    <definedName name="Samp_EM_T" localSheetId="6">#REF!</definedName>
    <definedName name="Samp_EM_T" localSheetId="7">#REF!</definedName>
    <definedName name="Samp_EM_T">#REF!</definedName>
    <definedName name="Samp_Factor" localSheetId="6">#REF!</definedName>
    <definedName name="Samp_Factor" localSheetId="7">#REF!</definedName>
    <definedName name="Samp_Factor">#REF!</definedName>
    <definedName name="Samp_Min_SS" localSheetId="6">#REF!</definedName>
    <definedName name="Samp_Min_SS" localSheetId="7">#REF!</definedName>
    <definedName name="Samp_Min_SS">#REF!</definedName>
    <definedName name="Samp_MTM" localSheetId="6">#REF!</definedName>
    <definedName name="Samp_MTM" localSheetId="7">#REF!</definedName>
    <definedName name="Samp_MTM">#REF!</definedName>
    <definedName name="Samp_PM" localSheetId="6">#REF!</definedName>
    <definedName name="Samp_PM" localSheetId="7">#REF!</definedName>
    <definedName name="Samp_PM">#REF!</definedName>
    <definedName name="Samp_Pre" localSheetId="6">#REF!</definedName>
    <definedName name="Samp_Pre" localSheetId="7">#REF!</definedName>
    <definedName name="Samp_Pre">#REF!</definedName>
    <definedName name="Samp_Pre_T" localSheetId="6">#REF!</definedName>
    <definedName name="Samp_Pre_T" localSheetId="7">#REF!</definedName>
    <definedName name="Samp_Pre_T">#REF!</definedName>
    <definedName name="Samp_RTB" localSheetId="6">#REF!</definedName>
    <definedName name="Samp_RTB" localSheetId="7">#REF!</definedName>
    <definedName name="Samp_RTB">#REF!</definedName>
    <definedName name="Samp_RTB_Desc" localSheetId="6">#REF!</definedName>
    <definedName name="Samp_RTB_Desc" localSheetId="7">#REF!</definedName>
    <definedName name="Samp_RTB_Desc">#REF!</definedName>
    <definedName name="Samp_Sel" localSheetId="6">#REF!</definedName>
    <definedName name="Samp_Sel" localSheetId="7">#REF!</definedName>
    <definedName name="Samp_Sel">#REF!</definedName>
    <definedName name="Samp_Small_Adj" localSheetId="6">#REF!</definedName>
    <definedName name="Samp_Small_Adj" localSheetId="7">#REF!</definedName>
    <definedName name="Samp_Small_Adj">#REF!</definedName>
    <definedName name="Samp_SS" localSheetId="6">#REF!</definedName>
    <definedName name="Samp_SS" localSheetId="7">#REF!</definedName>
    <definedName name="Samp_SS">#REF!</definedName>
    <definedName name="Samp_TM_Diff" localSheetId="6">#REF!</definedName>
    <definedName name="Samp_TM_Diff" localSheetId="7">#REF!</definedName>
    <definedName name="Samp_TM_Diff">#REF!</definedName>
    <definedName name="Samp_TM_Exp_Diff" localSheetId="6">#REF!</definedName>
    <definedName name="Samp_TM_Exp_Diff" localSheetId="7">#REF!</definedName>
    <definedName name="Samp_TM_Exp_Diff">#REF!</definedName>
    <definedName name="Samp_TM_N" localSheetId="6">#REF!</definedName>
    <definedName name="Samp_TM_N" localSheetId="7">#REF!</definedName>
    <definedName name="Samp_TM_N">#REF!</definedName>
    <definedName name="Samp_TM_Y" localSheetId="6">#REF!</definedName>
    <definedName name="Samp_TM_Y" localSheetId="7">#REF!</definedName>
    <definedName name="Samp_TM_Y">#REF!</definedName>
    <definedName name="Sampr_Factor" localSheetId="6">#REF!</definedName>
    <definedName name="Sampr_Factor" localSheetId="7">#REF!</definedName>
    <definedName name="Sampr_Factor">#REF!</definedName>
    <definedName name="Sana_Rsa" localSheetId="6">#REF!</definedName>
    <definedName name="Sana_Rsa" localSheetId="7">#REF!</definedName>
    <definedName name="Sana_Rsa">#REF!</definedName>
    <definedName name="Santa" localSheetId="6">#REF!</definedName>
    <definedName name="Santa" localSheetId="7">#REF!</definedName>
    <definedName name="Santa">#REF!</definedName>
    <definedName name="SAPBEXdnldView" hidden="1">"2FXIRMYJKRD0RMGUNJQPKBQJX"</definedName>
    <definedName name="SAPBEXrevision" hidden="1">2</definedName>
    <definedName name="SAPBEXsysID" hidden="1">"BWP"</definedName>
    <definedName name="SAPBEXwbID" hidden="1">"3ONVMAG3B0FHSVRJCC7H9XQP8"</definedName>
    <definedName name="SAPFuncF4Help" localSheetId="6" hidden="1">Main.SAPF4Help()</definedName>
    <definedName name="SAPFuncF4Help" localSheetId="7" hidden="1">Main.SAPF4Help()</definedName>
    <definedName name="SAPFuncF4Help" hidden="1">Main.SAPF4Help()</definedName>
    <definedName name="sas" localSheetId="6">#REF!</definedName>
    <definedName name="sas" localSheetId="7">#REF!</definedName>
    <definedName name="sas">#REF!</definedName>
    <definedName name="SatArpu" localSheetId="6">#REF!</definedName>
    <definedName name="SatArpu" localSheetId="7">#REF!</definedName>
    <definedName name="SatArpu">#REF!</definedName>
    <definedName name="SatAveConec" localSheetId="6">#REF!</definedName>
    <definedName name="SatAveConec" localSheetId="7">#REF!</definedName>
    <definedName name="SatAveConec">#REF!</definedName>
    <definedName name="SatBeginConec" localSheetId="6">#REF!</definedName>
    <definedName name="SatBeginConec" localSheetId="7">#REF!</definedName>
    <definedName name="SatBeginConec">#REF!</definedName>
    <definedName name="SatCancel" localSheetId="6">#REF!</definedName>
    <definedName name="SatCancel" localSheetId="7">#REF!</definedName>
    <definedName name="SatCancel">#REF!</definedName>
    <definedName name="SatCapex" localSheetId="6">#REF!</definedName>
    <definedName name="SatCapex" localSheetId="7">#REF!</definedName>
    <definedName name="SatCapex">#REF!</definedName>
    <definedName name="SatGrossAdd" localSheetId="6">#REF!</definedName>
    <definedName name="SatGrossAdd" localSheetId="7">#REF!</definedName>
    <definedName name="SatGrossAdd">#REF!</definedName>
    <definedName name="SatGrossRev" localSheetId="6">#REF!</definedName>
    <definedName name="SatGrossRev" localSheetId="7">#REF!</definedName>
    <definedName name="SatGrossRev">#REF!</definedName>
    <definedName name="SatNetRev" localSheetId="6">#REF!</definedName>
    <definedName name="SatNetRev" localSheetId="7">#REF!</definedName>
    <definedName name="SatNetRev">#REF!</definedName>
    <definedName name="SaveNewFile" localSheetId="6">[10]!SaveNewFile</definedName>
    <definedName name="SaveNewFile" localSheetId="7">[10]!SaveNewFile</definedName>
    <definedName name="SaveNewFile">[10]!SaveNewFile</definedName>
    <definedName name="sbb" hidden="1">{#N/A,#N/A,FALSE,"Plan1";#N/A,#N/A,FALSE,"Plan2"}</definedName>
    <definedName name="sc" localSheetId="6">#REF!</definedName>
    <definedName name="sc" localSheetId="7">#REF!</definedName>
    <definedName name="sc">#REF!</definedName>
    <definedName name="scai" localSheetId="6">#REF!</definedName>
    <definedName name="scai" localSheetId="7">#REF!</definedName>
    <definedName name="scai">#REF!</definedName>
    <definedName name="scenario.name" localSheetId="6">#REF!</definedName>
    <definedName name="scenario.name" localSheetId="7">#REF!</definedName>
    <definedName name="scenario.name">#REF!</definedName>
    <definedName name="Scenarios_Traffic">[15]MasterData!$E$7:$E$11</definedName>
    <definedName name="scene" localSheetId="6">#REF!</definedName>
    <definedName name="scene" localSheetId="7">#REF!</definedName>
    <definedName name="scene">#REF!</definedName>
    <definedName name="SCENE_P" localSheetId="6">#REF!</definedName>
    <definedName name="SCENE_P" localSheetId="7">#REF!</definedName>
    <definedName name="SCENE_P">#REF!</definedName>
    <definedName name="SCENE_S" localSheetId="6">#REF!</definedName>
    <definedName name="SCENE_S" localSheetId="7">#REF!</definedName>
    <definedName name="SCENE_S">#REF!</definedName>
    <definedName name="scene2" localSheetId="6">#REF!</definedName>
    <definedName name="scene2" localSheetId="7">#REF!</definedName>
    <definedName name="scene2">#REF!</definedName>
    <definedName name="scene3" localSheetId="6">#REF!</definedName>
    <definedName name="scene3" localSheetId="7">#REF!</definedName>
    <definedName name="scene3">#REF!</definedName>
    <definedName name="scli" localSheetId="6">#REF!</definedName>
    <definedName name="scli" localSheetId="7">#REF!</definedName>
    <definedName name="scli">#REF!</definedName>
    <definedName name="ScoreMode" localSheetId="6">#REF!</definedName>
    <definedName name="ScoreMode" localSheetId="7">#REF!</definedName>
    <definedName name="ScoreMode">#REF!</definedName>
    <definedName name="scsa" localSheetId="6">#REF!</definedName>
    <definedName name="scsa" localSheetId="7">#REF!</definedName>
    <definedName name="scsa">#REF!</definedName>
    <definedName name="sd" localSheetId="6">recuperação [1]tubulão2011!$A$29:$J$29</definedName>
    <definedName name="sd" localSheetId="7">recuperação [1]tubulão2011!$A$29:$J$29</definedName>
    <definedName name="sd">recuperação [1]tubulão2011!$A$29:$J$29</definedName>
    <definedName name="sdadsadsa" hidden="1">{#N/A,#N/A,FALSE,"Acum Julio - 00"}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f" hidden="1">{#N/A,#N/A,FALSE,"Contribution Analysis"}</definedName>
    <definedName name="sdfsdf" localSheetId="6">#N/A/Raten_pro_Jahr</definedName>
    <definedName name="sdfsdf" localSheetId="7">#N/A/Raten_pro_Jahr</definedName>
    <definedName name="sdfsdf">#N/A/Raten_pro_Jahr</definedName>
    <definedName name="sdfsdfsdfsafsdf" hidden="1">{"FCB_ALL",#N/A,FALSE,"FCB"}</definedName>
    <definedName name="sdofkjapsd" localSheetId="6">#REF!</definedName>
    <definedName name="sdofkjapsd" localSheetId="7">#REF!</definedName>
    <definedName name="sdofkjapsd">#REF!</definedName>
    <definedName name="SDS" localSheetId="6">recuperação [1]tubulão2011!$A$29:$J$29</definedName>
    <definedName name="SDS" localSheetId="7">recuperação [1]tubulão2011!$A$29:$J$29</definedName>
    <definedName name="SDS">recuperação [1]tubulão2011!$A$29:$J$29</definedName>
    <definedName name="sdsd" hidden="1">{#N/A,#N/A,TRUE,"Consolidado";#N/A,#N/A,TRUE,"Laticínios";#N/A,#N/A,TRUE,"Frangos";#N/A,#N/A,TRUE,"Suínos";#N/A,#N/A,TRUE,"Peru";#N/A,#N/A,TRUE,"Carnes";#N/A,#N/A,TRUE,"Suco";#N/A,#N/A,TRUE,"Batata"}</definedName>
    <definedName name="sdsdf" localSheetId="11" hidden="1">{"'Quadro'!$A$4:$BG$78"}</definedName>
    <definedName name="sdsdf" localSheetId="6" hidden="1">{"'Quadro'!$A$4:$BG$78"}</definedName>
    <definedName name="sdsdf" localSheetId="7" hidden="1">{"'Quadro'!$A$4:$BG$78"}</definedName>
    <definedName name="sdsdf" localSheetId="2" hidden="1">{"'Quadro'!$A$4:$BG$78"}</definedName>
    <definedName name="sdsdf" localSheetId="15" hidden="1">{"'Quadro'!$A$4:$BG$78"}</definedName>
    <definedName name="sdsdf" localSheetId="13" hidden="1">{"'Quadro'!$A$4:$BG$78"}</definedName>
    <definedName name="sdsdf" localSheetId="3" hidden="1">{"'Quadro'!$A$4:$BG$78"}</definedName>
    <definedName name="sdsdf" localSheetId="5" hidden="1">{"'Quadro'!$A$4:$BG$78"}</definedName>
    <definedName name="sdsdf" hidden="1">{"'Quadro'!$A$4:$BG$78"}</definedName>
    <definedName name="sea" localSheetId="6" hidden="1">#REF!</definedName>
    <definedName name="sea" localSheetId="7" hidden="1">#REF!</definedName>
    <definedName name="sea" hidden="1">#REF!</definedName>
    <definedName name="SEC" localSheetId="6">#REF!</definedName>
    <definedName name="SEC" localSheetId="7">#REF!</definedName>
    <definedName name="SEC">#REF!</definedName>
    <definedName name="second" localSheetId="6">#REF!</definedName>
    <definedName name="second" localSheetId="7">#REF!</definedName>
    <definedName name="second">#REF!</definedName>
    <definedName name="Sector" localSheetId="6">#REF!</definedName>
    <definedName name="Sector" localSheetId="7">#REF!</definedName>
    <definedName name="Sector">#REF!</definedName>
    <definedName name="Segment1_income_fore" localSheetId="6">#REF!</definedName>
    <definedName name="Segment1_income_fore" localSheetId="7">#REF!</definedName>
    <definedName name="Segment1_income_fore">#REF!</definedName>
    <definedName name="Segment1_income_growth_fore" localSheetId="6">#REF!</definedName>
    <definedName name="Segment1_income_growth_fore" localSheetId="7">#REF!</definedName>
    <definedName name="Segment1_income_growth_fore">#REF!</definedName>
    <definedName name="Segment2_income_fore" localSheetId="6">#REF!</definedName>
    <definedName name="Segment2_income_fore" localSheetId="7">#REF!</definedName>
    <definedName name="Segment2_income_fore">#REF!</definedName>
    <definedName name="Segment2_income_growth_fore" localSheetId="6">#REF!</definedName>
    <definedName name="Segment2_income_growth_fore" localSheetId="7">#REF!</definedName>
    <definedName name="Segment2_income_growth_fore">#REF!</definedName>
    <definedName name="Semnome">"$"</definedName>
    <definedName name="SENAI" localSheetId="6">#REF!</definedName>
    <definedName name="SENAI" localSheetId="7">#REF!</definedName>
    <definedName name="SENAI">#REF!</definedName>
    <definedName name="sencount" hidden="1">1</definedName>
    <definedName name="Sens_Inv">[98]Hip_C!$E$28</definedName>
    <definedName name="SENSB.RECEITA" localSheetId="6">#REF!</definedName>
    <definedName name="SENSB.RECEITA" localSheetId="7">#REF!</definedName>
    <definedName name="SENSB.RECEITA">#REF!</definedName>
    <definedName name="SensCapex" localSheetId="6">#REF!</definedName>
    <definedName name="SensCapex" localSheetId="7">#REF!</definedName>
    <definedName name="SensCapex">#REF!</definedName>
    <definedName name="SensComerciais" localSheetId="6">#REF!</definedName>
    <definedName name="SensComerciais" localSheetId="7">#REF!</definedName>
    <definedName name="SensComerciais">#REF!</definedName>
    <definedName name="Sensibilidade_categoria_tarifaria" localSheetId="6">#REF!</definedName>
    <definedName name="Sensibilidade_categoria_tarifaria" localSheetId="7">#REF!</definedName>
    <definedName name="Sensibilidade_categoria_tarifaria">#REF!</definedName>
    <definedName name="sensibilidade_demanda_outorga" localSheetId="6">#REF!</definedName>
    <definedName name="sensibilidade_demanda_outorga" localSheetId="7">#REF!</definedName>
    <definedName name="sensibilidade_demanda_outorga">#REF!</definedName>
    <definedName name="sensibilidade_demanda_outorgafixa" localSheetId="6">#REF!</definedName>
    <definedName name="sensibilidade_demanda_outorgafixa" localSheetId="7">#REF!</definedName>
    <definedName name="sensibilidade_demanda_outorgafixa">#REF!</definedName>
    <definedName name="Sensibilidade_prazo_extensão" localSheetId="6">#REF!</definedName>
    <definedName name="Sensibilidade_prazo_extensão" localSheetId="7">#REF!</definedName>
    <definedName name="Sensibilidade_prazo_extensão">#REF!</definedName>
    <definedName name="Sensibilidade_Prazo_Redução" localSheetId="6">#REF!</definedName>
    <definedName name="Sensibilidade_Prazo_Redução" localSheetId="7">#REF!</definedName>
    <definedName name="Sensibilidade_Prazo_Redução">#REF!</definedName>
    <definedName name="Sensibilidade_variação_5porcento" localSheetId="6">#REF!</definedName>
    <definedName name="Sensibilidade_variação_5porcento" localSheetId="7">#REF!</definedName>
    <definedName name="Sensibilidade_variação_5porcento">#REF!</definedName>
    <definedName name="SensICSD" localSheetId="6">#REF!</definedName>
    <definedName name="SensICSD" localSheetId="7">#REF!</definedName>
    <definedName name="SensICSD">#REF!</definedName>
    <definedName name="SensIp1" localSheetId="6">#REF!</definedName>
    <definedName name="SensIp1" localSheetId="7">#REF!</definedName>
    <definedName name="SensIp1">#REF!</definedName>
    <definedName name="sensitivity" localSheetId="6">#REF!</definedName>
    <definedName name="sensitivity" localSheetId="7">#REF!</definedName>
    <definedName name="sensitivity">#REF!</definedName>
    <definedName name="SensOp1" localSheetId="6">#REF!</definedName>
    <definedName name="SensOp1" localSheetId="7">#REF!</definedName>
    <definedName name="SensOp1">#REF!</definedName>
    <definedName name="SensOp2" localSheetId="6">#REF!</definedName>
    <definedName name="SensOp2" localSheetId="7">#REF!</definedName>
    <definedName name="SensOp2">#REF!</definedName>
    <definedName name="SensOp3" localSheetId="6">#REF!</definedName>
    <definedName name="SensOp3" localSheetId="7">#REF!</definedName>
    <definedName name="SensOp3">#REF!</definedName>
    <definedName name="SensOp4" localSheetId="6">#REF!</definedName>
    <definedName name="SensOp4" localSheetId="7">#REF!</definedName>
    <definedName name="SensOp4">#REF!</definedName>
    <definedName name="SensOpex" localSheetId="6">#REF!</definedName>
    <definedName name="SensOpex" localSheetId="7">#REF!</definedName>
    <definedName name="SensOpex">#REF!</definedName>
    <definedName name="SensTarifas" localSheetId="6">#REF!</definedName>
    <definedName name="SensTarifas" localSheetId="7">#REF!</definedName>
    <definedName name="SensTarifas">#REF!</definedName>
    <definedName name="SensTrafego" localSheetId="6">#REF!</definedName>
    <definedName name="SensTrafego" localSheetId="7">#REF!</definedName>
    <definedName name="SensTrafego">#REF!</definedName>
    <definedName name="Service" localSheetId="6">#REF!</definedName>
    <definedName name="Service" localSheetId="7">#REF!</definedName>
    <definedName name="Service">#REF!</definedName>
    <definedName name="SERVIÇOS" localSheetId="6">recuperação [1]tubulão2011!$A$29:$J$29</definedName>
    <definedName name="SERVIÇOS" localSheetId="7">recuperação [1]tubulão2011!$A$29:$J$29</definedName>
    <definedName name="SERVIÇOS">recuperação [1]tubulão2011!$A$29:$J$29</definedName>
    <definedName name="ServidoresDiscos" localSheetId="6">#REF!</definedName>
    <definedName name="ServidoresDiscos" localSheetId="7">#REF!</definedName>
    <definedName name="ServidoresDiscos">#REF!</definedName>
    <definedName name="ServTer" localSheetId="6">#REF!</definedName>
    <definedName name="ServTer" localSheetId="7">#REF!</definedName>
    <definedName name="ServTer">#REF!</definedName>
    <definedName name="sfdg" hidden="1">{#N/A,#N/A,FALSE,"A&amp;E";#N/A,#N/A,FALSE,"HighTop";#N/A,#N/A,FALSE,"JG";#N/A,#N/A,FALSE,"RI";#N/A,#N/A,FALSE,"woHT";#N/A,#N/A,FALSE,"woHT&amp;JG"}</definedName>
    <definedName name="SFHJK" localSheetId="6" hidden="1">'[13]HPS Slit Coil (Centralia)'!#REF!</definedName>
    <definedName name="SFHJK" localSheetId="7" hidden="1">'[13]HPS Slit Coil (Centralia)'!#REF!</definedName>
    <definedName name="SFHJK" hidden="1">'[13]HPS Slit Coil (Centralia)'!#REF!</definedName>
    <definedName name="SG_A" localSheetId="6">#REF!</definedName>
    <definedName name="SG_A" localSheetId="7">#REF!</definedName>
    <definedName name="SG_A">#REF!</definedName>
    <definedName name="SGA" localSheetId="6">#REF!</definedName>
    <definedName name="SGA" localSheetId="7">#REF!</definedName>
    <definedName name="SGA">#REF!</definedName>
    <definedName name="SGAN" localSheetId="6">#REF!</definedName>
    <definedName name="SGAN" localSheetId="7">#REF!</definedName>
    <definedName name="SGAN">#REF!</definedName>
    <definedName name="SGARev" localSheetId="6">#REF!</definedName>
    <definedName name="SGARev" localSheetId="7">#REF!</definedName>
    <definedName name="SGARev">#REF!</definedName>
    <definedName name="sgfsvc" localSheetId="6">[15]MasterData!#REF!</definedName>
    <definedName name="sgfsvc" localSheetId="7">[15]MasterData!#REF!</definedName>
    <definedName name="sgfsvc">[15]MasterData!#REF!</definedName>
    <definedName name="share_intl_cons" localSheetId="6">[76]Premissas!#REF!</definedName>
    <definedName name="share_intl_cons" localSheetId="7">[76]Premissas!#REF!</definedName>
    <definedName name="share_intl_cons">[76]Premissas!#REF!</definedName>
    <definedName name="share_intl_otim" localSheetId="6">[76]Premissas!#REF!</definedName>
    <definedName name="share_intl_otim" localSheetId="7">[76]Premissas!#REF!</definedName>
    <definedName name="share_intl_otim">[76]Premissas!#REF!</definedName>
    <definedName name="Share_Price" localSheetId="6">#REF!</definedName>
    <definedName name="Share_Price" localSheetId="7">#REF!</definedName>
    <definedName name="Share_Price">#REF!</definedName>
    <definedName name="Shares_Issued_Debt" localSheetId="6">#REF!</definedName>
    <definedName name="Shares_Issued_Debt" localSheetId="7">#REF!</definedName>
    <definedName name="Shares_Issued_Debt">#REF!</definedName>
    <definedName name="Shares_Issued_Option" localSheetId="6">#REF!</definedName>
    <definedName name="Shares_Issued_Option" localSheetId="7">#REF!</definedName>
    <definedName name="Shares_Issued_Option">#REF!</definedName>
    <definedName name="Shares_Issued_Preferred" localSheetId="6">#REF!</definedName>
    <definedName name="Shares_Issued_Preferred" localSheetId="7">#REF!</definedName>
    <definedName name="Shares_Issued_Preferred">#REF!</definedName>
    <definedName name="shares2" localSheetId="6">#REF!</definedName>
    <definedName name="shares2" localSheetId="7">#REF!</definedName>
    <definedName name="shares2">#REF!</definedName>
    <definedName name="shares4" localSheetId="6">#REF!</definedName>
    <definedName name="shares4" localSheetId="7">#REF!</definedName>
    <definedName name="shares4">#REF!</definedName>
    <definedName name="SharesOut" localSheetId="6">#REF!</definedName>
    <definedName name="SharesOut" localSheetId="7">#REF!</definedName>
    <definedName name="SharesOut">#REF!</definedName>
    <definedName name="SharesOutstanding" localSheetId="6">#REF!</definedName>
    <definedName name="SharesOutstanding" localSheetId="7">#REF!</definedName>
    <definedName name="SharesOutstanding">#REF!</definedName>
    <definedName name="shit" hidden="1">{#N/A,"Base",FALSE,"Dividend";#N/A,"Conservative",FALSE,"Dividend";#N/A,"Downside",FALSE,"Dividend"}</definedName>
    <definedName name="shsh" localSheetId="6">#REF!</definedName>
    <definedName name="shsh" localSheetId="7">#REF!</definedName>
    <definedName name="shsh">#REF!</definedName>
    <definedName name="SIAdmLocal" localSheetId="12">[30]ENT!$K$24</definedName>
    <definedName name="SIAdmLocal">[31]ENT!$B$14</definedName>
    <definedName name="SICanteiro" localSheetId="12">[30]ENT!$K$21</definedName>
    <definedName name="SICanteiro">[31]ENT!$B$13</definedName>
    <definedName name="sienl" hidden="1">{"origens e aplicações",#N/A,FALSE,"DoarR$";"ORIGENS APLICAÇÕES",#N/A,FALSE,"DoarU$"}</definedName>
    <definedName name="sim" localSheetId="6">#REF!</definedName>
    <definedName name="sim" localSheetId="7">#REF!</definedName>
    <definedName name="sim">#REF!</definedName>
    <definedName name="SIMobeDesmob" localSheetId="12">[30]ENT!$K$18</definedName>
    <definedName name="SIMobeDesmob">[31]ENT!$B$12</definedName>
    <definedName name="Simul_Base_Pagas" localSheetId="6">#REF!</definedName>
    <definedName name="Simul_Base_Pagas" localSheetId="7">#REF!</definedName>
    <definedName name="Simul_Base_Pagas">#REF!</definedName>
    <definedName name="Simul_Base_Pagas_comEstudante" localSheetId="6">#REF!</definedName>
    <definedName name="Simul_Base_Pagas_comEstudante" localSheetId="7">#REF!</definedName>
    <definedName name="Simul_Base_Pagas_comEstudante">#REF!</definedName>
    <definedName name="SIProjetos" localSheetId="12">[30]ENT!$K$15</definedName>
    <definedName name="SIProjetos">[31]ENT!$B$11</definedName>
    <definedName name="Sispec" localSheetId="6">#REF!</definedName>
    <definedName name="Sispec" localSheetId="7">#REF!</definedName>
    <definedName name="Sispec">#REF!</definedName>
    <definedName name="size" localSheetId="6">#REF!</definedName>
    <definedName name="size" localSheetId="7">#REF!</definedName>
    <definedName name="size">#REF!</definedName>
    <definedName name="sk" hidden="1">{#N/A,#N/A,FALSE,"A&amp;E";#N/A,#N/A,FALSE,"HighTop";#N/A,#N/A,FALSE,"JG";#N/A,#N/A,FALSE,"RI";#N/A,#N/A,FALSE,"woHT";#N/A,#N/A,FALSE,"woHT&amp;JG"}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ow" localSheetId="6">#REF!</definedName>
    <definedName name="slow" localSheetId="7">#REF!</definedName>
    <definedName name="slow">#REF!</definedName>
    <definedName name="sm" localSheetId="6">#REF!</definedName>
    <definedName name="sm" localSheetId="7">#REF!</definedName>
    <definedName name="sm">#REF!</definedName>
    <definedName name="SnP" localSheetId="6">#REF!</definedName>
    <definedName name="SnP" localSheetId="7">#REF!</definedName>
    <definedName name="SnP">#REF!</definedName>
    <definedName name="snrg" localSheetId="6">#REF!</definedName>
    <definedName name="snrg" localSheetId="7">#REF!</definedName>
    <definedName name="snrg">#REF!</definedName>
    <definedName name="SO_Historic" localSheetId="6">#REF!</definedName>
    <definedName name="SO_Historic" localSheetId="7">#REF!</definedName>
    <definedName name="SO_Historic">#REF!</definedName>
    <definedName name="solver_adj" localSheetId="6" hidden="1">'LOTE 1'!$B$7,'LOTE 1'!$B$9,'LOTE 1'!$B$25</definedName>
    <definedName name="solver_adj" localSheetId="7" hidden="1">'LOTE 2'!$B$7,'LOTE 2'!$B$9,'LOTE 2'!$B$25</definedName>
    <definedName name="solver_adj" localSheetId="2" hidden="1">'LOTE 3'!$B$7,'LOTE 3'!$B$9,'LOTE 3'!$B$25</definedName>
    <definedName name="solver_adj" hidden="1">#REF!</definedName>
    <definedName name="solver_cvg" localSheetId="6" hidden="1">0.0001</definedName>
    <definedName name="solver_cvg" localSheetId="7" hidden="1">0.0001</definedName>
    <definedName name="solver_cvg" localSheetId="2" hidden="1">0.0001</definedName>
    <definedName name="solver_cvg" hidden="1">0.001</definedName>
    <definedName name="solver_drv" localSheetId="6" hidden="1">1</definedName>
    <definedName name="solver_drv" localSheetId="7" hidden="1">1</definedName>
    <definedName name="solver_drv" localSheetId="2" hidden="1">1</definedName>
    <definedName name="solver_drv" hidden="1">1</definedName>
    <definedName name="solver_eng" localSheetId="6" hidden="1">1</definedName>
    <definedName name="solver_eng" localSheetId="7" hidden="1">1</definedName>
    <definedName name="solver_eng" localSheetId="2" hidden="1">1</definedName>
    <definedName name="solver_est" localSheetId="6" hidden="1">1</definedName>
    <definedName name="solver_est" localSheetId="7" hidden="1">1</definedName>
    <definedName name="solver_est" localSheetId="2" hidden="1">1</definedName>
    <definedName name="solver_est" hidden="1">1</definedName>
    <definedName name="solver_itr" localSheetId="6" hidden="1">2147483647</definedName>
    <definedName name="solver_itr" localSheetId="7" hidden="1">2147483647</definedName>
    <definedName name="solver_itr" localSheetId="2" hidden="1">2147483647</definedName>
    <definedName name="solver_itr" hidden="1">100</definedName>
    <definedName name="solver_lhs1" localSheetId="6" hidden="1">'LOTE 1'!$B$8</definedName>
    <definedName name="solver_lhs1" localSheetId="7" hidden="1">'LOTE 2'!$B$8</definedName>
    <definedName name="solver_lhs1" localSheetId="2" hidden="1">'LOTE 3'!$B$8</definedName>
    <definedName name="solver_lhs2" localSheetId="6" hidden="1">'LOTE 1'!$H$13</definedName>
    <definedName name="solver_lhs2" localSheetId="7" hidden="1">'LOTE 2'!$H$13</definedName>
    <definedName name="solver_lhs2" localSheetId="2" hidden="1">'LOTE 3'!$G$13</definedName>
    <definedName name="solver_lhs3" localSheetId="6" hidden="1">'LOTE 1'!$H$16</definedName>
    <definedName name="solver_lhs3" localSheetId="7" hidden="1">'LOTE 2'!$H$16</definedName>
    <definedName name="solver_lhs3" localSheetId="2" hidden="1">'LOTE 3'!$G$16</definedName>
    <definedName name="solver_lhs4" localSheetId="6" hidden="1">'LOTE 1'!$H$17</definedName>
    <definedName name="solver_lhs4" localSheetId="7" hidden="1">'LOTE 2'!$H$17</definedName>
    <definedName name="solver_lhs4" localSheetId="2" hidden="1">'LOTE 3'!$G$17</definedName>
    <definedName name="solver_lhs5" localSheetId="6" hidden="1">'LOTE 1'!$H$18</definedName>
    <definedName name="solver_lhs5" localSheetId="7" hidden="1">'LOTE 2'!$H$18</definedName>
    <definedName name="solver_lhs5" localSheetId="2" hidden="1">'LOTE 3'!$G$18</definedName>
    <definedName name="solver_lhs6" localSheetId="6" hidden="1">'LOTE 1'!$B$8</definedName>
    <definedName name="solver_lhs6" localSheetId="7" hidden="1">'LOTE 2'!$B$8</definedName>
    <definedName name="solver_lhs6" localSheetId="2" hidden="1">'LOTE 3'!$B$8</definedName>
    <definedName name="solver_lin" hidden="1">0</definedName>
    <definedName name="solver_mip" localSheetId="6" hidden="1">2147483647</definedName>
    <definedName name="solver_mip" localSheetId="7" hidden="1">2147483647</definedName>
    <definedName name="solver_mip" localSheetId="2" hidden="1">2147483647</definedName>
    <definedName name="solver_mni" localSheetId="6" hidden="1">30</definedName>
    <definedName name="solver_mni" localSheetId="7" hidden="1">30</definedName>
    <definedName name="solver_mni" localSheetId="2" hidden="1">30</definedName>
    <definedName name="solver_mrt" localSheetId="6" hidden="1">0.075</definedName>
    <definedName name="solver_mrt" localSheetId="7" hidden="1">0.075</definedName>
    <definedName name="solver_mrt" localSheetId="2" hidden="1">0.075</definedName>
    <definedName name="solver_msl" localSheetId="6" hidden="1">2</definedName>
    <definedName name="solver_msl" localSheetId="7" hidden="1">2</definedName>
    <definedName name="solver_msl" localSheetId="2" hidden="1">2</definedName>
    <definedName name="solver_neg" localSheetId="6" hidden="1">1</definedName>
    <definedName name="solver_neg" localSheetId="7" hidden="1">1</definedName>
    <definedName name="solver_neg" localSheetId="2" hidden="1">1</definedName>
    <definedName name="solver_neg" hidden="1">2</definedName>
    <definedName name="solver_nod" localSheetId="6" hidden="1">2147483647</definedName>
    <definedName name="solver_nod" localSheetId="7" hidden="1">2147483647</definedName>
    <definedName name="solver_nod" localSheetId="2" hidden="1">2147483647</definedName>
    <definedName name="solver_num" localSheetId="6" hidden="1">2</definedName>
    <definedName name="solver_num" localSheetId="7" hidden="1">2</definedName>
    <definedName name="solver_num" localSheetId="2" hidden="1">2</definedName>
    <definedName name="solver_num" hidden="1">0</definedName>
    <definedName name="solver_nwt" localSheetId="6" hidden="1">1</definedName>
    <definedName name="solver_nwt" localSheetId="7" hidden="1">1</definedName>
    <definedName name="solver_nwt" localSheetId="2" hidden="1">1</definedName>
    <definedName name="solver_nwt" hidden="1">1</definedName>
    <definedName name="solver_opt" localSheetId="6" hidden="1">'LOTE 1'!$B$5</definedName>
    <definedName name="solver_opt" localSheetId="7" hidden="1">'LOTE 2'!$B$5</definedName>
    <definedName name="solver_opt" localSheetId="2" hidden="1">'LOTE 3'!$B$5</definedName>
    <definedName name="solver_opt" hidden="1">#REF!</definedName>
    <definedName name="solver_pre" localSheetId="6" hidden="1">0.000001</definedName>
    <definedName name="solver_pre" localSheetId="7" hidden="1">0.000001</definedName>
    <definedName name="solver_pre" localSheetId="2" hidden="1">0.000001</definedName>
    <definedName name="solver_pre" hidden="1">0.000001</definedName>
    <definedName name="solver_rbv" localSheetId="6" hidden="1">1</definedName>
    <definedName name="solver_rbv" localSheetId="7" hidden="1">1</definedName>
    <definedName name="solver_rbv" localSheetId="2" hidden="1">1</definedName>
    <definedName name="solver_rel1" localSheetId="6" hidden="1">2</definedName>
    <definedName name="solver_rel1" localSheetId="7" hidden="1">2</definedName>
    <definedName name="solver_rel1" localSheetId="2" hidden="1">2</definedName>
    <definedName name="solver_rel1" hidden="1">2</definedName>
    <definedName name="solver_rel16" hidden="1">1</definedName>
    <definedName name="solver_rel17" hidden="1">1</definedName>
    <definedName name="solver_rel18" hidden="1">1</definedName>
    <definedName name="solver_rel19" hidden="1">1</definedName>
    <definedName name="solver_rel2" localSheetId="6" hidden="1">2</definedName>
    <definedName name="solver_rel2" localSheetId="7" hidden="1">2</definedName>
    <definedName name="solver_rel2" localSheetId="2" hidden="1">2</definedName>
    <definedName name="solver_rel2" hidden="1">3</definedName>
    <definedName name="solver_rel20" hidden="1">1</definedName>
    <definedName name="solver_rel21" hidden="1">1</definedName>
    <definedName name="solver_rel22" hidden="1">1</definedName>
    <definedName name="solver_rel23" hidden="1">1</definedName>
    <definedName name="solver_rel24" hidden="1">1</definedName>
    <definedName name="solver_rel25" hidden="1">1</definedName>
    <definedName name="solver_rel26" hidden="1">1</definedName>
    <definedName name="solver_rel27" hidden="1">1</definedName>
    <definedName name="solver_rel28" hidden="1">1</definedName>
    <definedName name="solver_rel29" hidden="1">1</definedName>
    <definedName name="solver_rel3" localSheetId="6" hidden="1">2</definedName>
    <definedName name="solver_rel3" localSheetId="7" hidden="1">2</definedName>
    <definedName name="solver_rel3" localSheetId="2" hidden="1">2</definedName>
    <definedName name="solver_rel30" hidden="1">1</definedName>
    <definedName name="solver_rel31" hidden="1">1</definedName>
    <definedName name="solver_rel32" hidden="1">1</definedName>
    <definedName name="solver_rel33" hidden="1">1</definedName>
    <definedName name="solver_rel34" hidden="1">1</definedName>
    <definedName name="solver_rel35" hidden="1">1</definedName>
    <definedName name="solver_rel36" hidden="1">1</definedName>
    <definedName name="solver_rel37" hidden="1">1</definedName>
    <definedName name="solver_rel38" hidden="1">1</definedName>
    <definedName name="solver_rel39" hidden="1">1</definedName>
    <definedName name="solver_rel4" localSheetId="6" hidden="1">2</definedName>
    <definedName name="solver_rel4" localSheetId="7" hidden="1">2</definedName>
    <definedName name="solver_rel4" localSheetId="2" hidden="1">2</definedName>
    <definedName name="solver_rel40" hidden="1">1</definedName>
    <definedName name="solver_rel41" hidden="1">1</definedName>
    <definedName name="solver_rel42" hidden="1">1</definedName>
    <definedName name="solver_rel43" hidden="1">1</definedName>
    <definedName name="solver_rel44" hidden="1">1</definedName>
    <definedName name="solver_rel45" hidden="1">1</definedName>
    <definedName name="solver_rel46" hidden="1">1</definedName>
    <definedName name="solver_rel47" hidden="1">1</definedName>
    <definedName name="solver_rel48" hidden="1">1</definedName>
    <definedName name="solver_rel49" hidden="1">1</definedName>
    <definedName name="solver_rel5" localSheetId="6" hidden="1">2</definedName>
    <definedName name="solver_rel5" localSheetId="7" hidden="1">2</definedName>
    <definedName name="solver_rel5" localSheetId="2" hidden="1">2</definedName>
    <definedName name="solver_rel50" hidden="1">1</definedName>
    <definedName name="solver_rel51" hidden="1">1</definedName>
    <definedName name="solver_rel52" hidden="1">1</definedName>
    <definedName name="solver_rel53" hidden="1">1</definedName>
    <definedName name="solver_rel54" hidden="1">1</definedName>
    <definedName name="solver_rel55" hidden="1">1</definedName>
    <definedName name="solver_rel56" hidden="1">1</definedName>
    <definedName name="solver_rel57" hidden="1">1</definedName>
    <definedName name="solver_rel58" hidden="1">1</definedName>
    <definedName name="solver_rel6" localSheetId="6" hidden="1">2</definedName>
    <definedName name="solver_rel6" localSheetId="7" hidden="1">2</definedName>
    <definedName name="solver_rel6" localSheetId="2" hidden="1">2</definedName>
    <definedName name="solver_rel9" hidden="1">1</definedName>
    <definedName name="solver_rhs1" localSheetId="6" hidden="1">0</definedName>
    <definedName name="solver_rhs1" localSheetId="7" hidden="1">0</definedName>
    <definedName name="solver_rhs1" localSheetId="2" hidden="1">0</definedName>
    <definedName name="solver_rhs2" localSheetId="6" hidden="1">0</definedName>
    <definedName name="solver_rhs2" localSheetId="7" hidden="1">0</definedName>
    <definedName name="solver_rhs2" localSheetId="2" hidden="1">0</definedName>
    <definedName name="solver_rhs2" hidden="1">0</definedName>
    <definedName name="solver_rhs3" localSheetId="6" hidden="1">0</definedName>
    <definedName name="solver_rhs3" localSheetId="7" hidden="1">0</definedName>
    <definedName name="solver_rhs3" localSheetId="2" hidden="1">0</definedName>
    <definedName name="solver_rhs4" localSheetId="6" hidden="1">0</definedName>
    <definedName name="solver_rhs4" localSheetId="7" hidden="1">0</definedName>
    <definedName name="solver_rhs4" localSheetId="2" hidden="1">0</definedName>
    <definedName name="solver_rhs5" localSheetId="6" hidden="1">0</definedName>
    <definedName name="solver_rhs5" localSheetId="7" hidden="1">0</definedName>
    <definedName name="solver_rhs5" localSheetId="2" hidden="1">0</definedName>
    <definedName name="solver_rhs6" localSheetId="6" hidden="1">0</definedName>
    <definedName name="solver_rhs6" localSheetId="7" hidden="1">0</definedName>
    <definedName name="solver_rhs6" localSheetId="2" hidden="1">0</definedName>
    <definedName name="solver_rlx" localSheetId="6" hidden="1">2</definedName>
    <definedName name="solver_rlx" localSheetId="7" hidden="1">2</definedName>
    <definedName name="solver_rlx" localSheetId="2" hidden="1">2</definedName>
    <definedName name="solver_rsd" localSheetId="6" hidden="1">0</definedName>
    <definedName name="solver_rsd" localSheetId="7" hidden="1">0</definedName>
    <definedName name="solver_rsd" localSheetId="2" hidden="1">0</definedName>
    <definedName name="solver_scl" localSheetId="6" hidden="1">1</definedName>
    <definedName name="solver_scl" localSheetId="7" hidden="1">1</definedName>
    <definedName name="solver_scl" localSheetId="2" hidden="1">1</definedName>
    <definedName name="solver_scl" hidden="1">2</definedName>
    <definedName name="solver_sho" localSheetId="6" hidden="1">2</definedName>
    <definedName name="solver_sho" localSheetId="7" hidden="1">2</definedName>
    <definedName name="solver_sho" localSheetId="2" hidden="1">2</definedName>
    <definedName name="solver_sho" hidden="1">2</definedName>
    <definedName name="solver_ssz" localSheetId="6" hidden="1">100</definedName>
    <definedName name="solver_ssz" localSheetId="7" hidden="1">100</definedName>
    <definedName name="solver_ssz" localSheetId="2" hidden="1">100</definedName>
    <definedName name="solver_tim" localSheetId="6" hidden="1">2147483647</definedName>
    <definedName name="solver_tim" localSheetId="7" hidden="1">2147483647</definedName>
    <definedName name="solver_tim" localSheetId="2" hidden="1">2147483647</definedName>
    <definedName name="solver_tim" hidden="1">100</definedName>
    <definedName name="solver_tol" localSheetId="6" hidden="1">0.01</definedName>
    <definedName name="solver_tol" localSheetId="7" hidden="1">0.01</definedName>
    <definedName name="solver_tol" localSheetId="2" hidden="1">0.01</definedName>
    <definedName name="solver_tol" hidden="1">0.05</definedName>
    <definedName name="solver_typ" localSheetId="6" hidden="1">3</definedName>
    <definedName name="solver_typ" localSheetId="7" hidden="1">3</definedName>
    <definedName name="solver_typ" localSheetId="2" hidden="1">3</definedName>
    <definedName name="solver_typ" hidden="1">3</definedName>
    <definedName name="solver_val" localSheetId="6" hidden="1">0</definedName>
    <definedName name="solver_val" localSheetId="7" hidden="1">0</definedName>
    <definedName name="solver_val" localSheetId="2" hidden="1">0</definedName>
    <definedName name="solver_val" hidden="1">19.66</definedName>
    <definedName name="solver_ver" localSheetId="6" hidden="1">3</definedName>
    <definedName name="solver_ver" localSheetId="7" hidden="1">3</definedName>
    <definedName name="solver_ver" localSheetId="2" hidden="1">3</definedName>
    <definedName name="Sources_Uses" localSheetId="6">#REF!</definedName>
    <definedName name="Sources_Uses" localSheetId="7">#REF!</definedName>
    <definedName name="Sources_Uses">#REF!</definedName>
    <definedName name="sp" localSheetId="6">#REF!</definedName>
    <definedName name="sp" localSheetId="7">#REF!</definedName>
    <definedName name="sp">#REF!</definedName>
    <definedName name="SpecTax" localSheetId="6">#REF!</definedName>
    <definedName name="SpecTax" localSheetId="7">#REF!</definedName>
    <definedName name="SpecTax">#REF!</definedName>
    <definedName name="SpecTax1" localSheetId="6">#REF!</definedName>
    <definedName name="SpecTax1" localSheetId="7">#REF!</definedName>
    <definedName name="SpecTax1">#REF!</definedName>
    <definedName name="SpecTax2" localSheetId="6">#REF!</definedName>
    <definedName name="SpecTax2" localSheetId="7">#REF!</definedName>
    <definedName name="SpecTax2">#REF!</definedName>
    <definedName name="SpecTaxEmbed" localSheetId="6">#REF!</definedName>
    <definedName name="SpecTaxEmbed" localSheetId="7">#REF!</definedName>
    <definedName name="SpecTaxEmbed">#REF!</definedName>
    <definedName name="SpecTaxNonrecurr" localSheetId="6">#REF!</definedName>
    <definedName name="SpecTaxNonrecurr" localSheetId="7">#REF!</definedName>
    <definedName name="SpecTaxNonrecurr">#REF!</definedName>
    <definedName name="SPN" localSheetId="6">#REF!</definedName>
    <definedName name="SPN" localSheetId="7">#REF!</definedName>
    <definedName name="SPN">#REF!</definedName>
    <definedName name="Spoj" localSheetId="6">#REF!</definedName>
    <definedName name="Spoj" localSheetId="7">#REF!</definedName>
    <definedName name="Spoj">#REF!</definedName>
    <definedName name="SPUtilRtg" localSheetId="6">#REF!</definedName>
    <definedName name="SPUtilRtg" localSheetId="7">#REF!</definedName>
    <definedName name="SPUtilRtg">#REF!</definedName>
    <definedName name="ss" hidden="1">{"'Edit'!$A$1:$V$2277"}</definedName>
    <definedName name="SSDSAD" hidden="1">{TRUE,TRUE,-1.25,-15.5,484.5,276.75,FALSE,TRUE,TRUE,TRUE,0,1,#N/A,1,#N/A,6.01136363636364,16.5882352941176,1,FALSE,FALSE,3,TRUE,1,FALSE,100,"Swvu.book3.","ACwvu.book3.",#N/A,FALSE,FALSE,0.748031496062992,0.551181102362205,0.78740157480315,0.78740157480315,1,"","&amp;C&amp;6&amp;F &amp;A&amp;R&amp;6&amp;D   &amp;T",TRUE,TRUE,FALSE,FALSE,1,#N/A,1,1,"=R1C1:R50C5",FALSE,"Rwvu.book3.",#N/A,FALSE,FALSE,FALSE,9,#N/A,#N/A,FALSE,FALSE,TRUE,TRUE,TRUE}</definedName>
    <definedName name="ssjsjsj" localSheetId="6">#REF!</definedName>
    <definedName name="ssjsjsj" localSheetId="7">#REF!</definedName>
    <definedName name="ssjsjsj">#REF!</definedName>
    <definedName name="sss" hidden="1">{"'Edit'!$A$1:$V$2277"}</definedName>
    <definedName name="ssss">{"Price","hpc","TS1/TS131","D","1/1/91","6/1/98","V"}</definedName>
    <definedName name="ssss2" hidden="1">{#N/A,#N/A,FALSE,"Revenue (Annual)";"Revenue _ First 5 years Quarterly",#N/A,FALSE,"Revenue (Qtr)"}</definedName>
    <definedName name="sssss">{"Price","hpc","TS1/TS131","D","1/1/91","6/1/98","V"}</definedName>
    <definedName name="ssssss" hidden="1">{"TOTAL DIRSUL",#N/A,TRUE,"7500";"DIRSUL",#N/A,TRUE,"7501";"CURITIBA",#N/A,TRUE,"7510";"CASCAVEL",#N/A,TRUE,"7511";"JOINVILLE",#N/A,TRUE,"7512";"CRICIUMA",#N/A,TRUE,"7513";"BLUMENAU",#N/A,TRUE,"7514";"PORTO ALEGRE",#N/A,TRUE,"7515";"CAXIAS DO SUL",#N/A,TRUE,"7516";"N HAMBURGO",#N/A,TRUE,"7517";"PASSO FUNDO",#N/A,TRUE,"7518";"PELOTAS",#N/A,TRUE,"7519";"FLORIANOPOLIS",#N/A,TRUE,"7520"}</definedName>
    <definedName name="sssssss" localSheetId="6">#REF!</definedName>
    <definedName name="sssssss" localSheetId="7">#REF!</definedName>
    <definedName name="sssssss">#REF!</definedName>
    <definedName name="ssssssssss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stand" localSheetId="6">#REF!</definedName>
    <definedName name="stand" localSheetId="7">#REF!</definedName>
    <definedName name="stand">#REF!</definedName>
    <definedName name="Status" localSheetId="6">#REF!</definedName>
    <definedName name="Status" localSheetId="7">#REF!</definedName>
    <definedName name="Status">#REF!</definedName>
    <definedName name="STD" localSheetId="6">#REF!</definedName>
    <definedName name="STD" localSheetId="7">#REF!</definedName>
    <definedName name="STD">#REF!</definedName>
    <definedName name="StdDisc" localSheetId="6">#REF!</definedName>
    <definedName name="StdDisc" localSheetId="7">#REF!</definedName>
    <definedName name="StdDisc">#REF!</definedName>
    <definedName name="STDebt" localSheetId="6">#REF!</definedName>
    <definedName name="STDebt" localSheetId="7">#REF!</definedName>
    <definedName name="STDebt">#REF!</definedName>
    <definedName name="STDebt_Historic" localSheetId="6">#REF!</definedName>
    <definedName name="STDebt_Historic" localSheetId="7">#REF!</definedName>
    <definedName name="STDebt_Historic">#REF!</definedName>
    <definedName name="StdGrossSales" localSheetId="6">#REF!</definedName>
    <definedName name="StdGrossSales" localSheetId="7">#REF!</definedName>
    <definedName name="StdGrossSales">#REF!</definedName>
    <definedName name="STInv" localSheetId="6">#REF!</definedName>
    <definedName name="STInv" localSheetId="7">#REF!</definedName>
    <definedName name="STInv">#REF!</definedName>
    <definedName name="STOCK" localSheetId="6">#REF!</definedName>
    <definedName name="STOCK" localSheetId="7">#REF!</definedName>
    <definedName name="STOCK">#REF!</definedName>
    <definedName name="STOCK1" localSheetId="6">#REF!</definedName>
    <definedName name="STOCK1" localSheetId="7">#REF!</definedName>
    <definedName name="STOCK1">#REF!</definedName>
    <definedName name="stock2" localSheetId="6">#REF!</definedName>
    <definedName name="stock2" localSheetId="7">#REF!</definedName>
    <definedName name="stock2">#REF!</definedName>
    <definedName name="stock3" localSheetId="6">#REF!</definedName>
    <definedName name="stock3" localSheetId="7">#REF!</definedName>
    <definedName name="stock3">#REF!</definedName>
    <definedName name="STOCKOP" localSheetId="6">#REF!</definedName>
    <definedName name="STOCKOP" localSheetId="7">#REF!</definedName>
    <definedName name="STOCKOP">#REF!</definedName>
    <definedName name="StockPrice" localSheetId="6">#REF!</definedName>
    <definedName name="StockPrice" localSheetId="7">#REF!</definedName>
    <definedName name="StockPrice">#REF!</definedName>
    <definedName name="StrandCpS" localSheetId="6">#REF!</definedName>
    <definedName name="StrandCpS" localSheetId="7">#REF!</definedName>
    <definedName name="StrandCpS">#REF!</definedName>
    <definedName name="Stranded" localSheetId="6">#REF!</definedName>
    <definedName name="Stranded" localSheetId="7">#REF!</definedName>
    <definedName name="Stranded">#REF!</definedName>
    <definedName name="Strat_1_Def" localSheetId="6">#REF!</definedName>
    <definedName name="Strat_1_Def" localSheetId="7">#REF!</definedName>
    <definedName name="Strat_1_Def">#REF!</definedName>
    <definedName name="Strat_1_It" localSheetId="6">#REF!</definedName>
    <definedName name="Strat_1_It" localSheetId="7">#REF!</definedName>
    <definedName name="Strat_1_It">#REF!</definedName>
    <definedName name="Strat_1_T" localSheetId="6">#REF!</definedName>
    <definedName name="Strat_1_T" localSheetId="7">#REF!</definedName>
    <definedName name="Strat_1_T">#REF!</definedName>
    <definedName name="Strat_2_Def" localSheetId="6">#REF!</definedName>
    <definedName name="Strat_2_Def" localSheetId="7">#REF!</definedName>
    <definedName name="Strat_2_Def">#REF!</definedName>
    <definedName name="Strat_2_It" localSheetId="6">#REF!</definedName>
    <definedName name="Strat_2_It" localSheetId="7">#REF!</definedName>
    <definedName name="Strat_2_It">#REF!</definedName>
    <definedName name="Strat_2_T" localSheetId="6">#REF!</definedName>
    <definedName name="Strat_2_T" localSheetId="7">#REF!</definedName>
    <definedName name="Strat_2_T">#REF!</definedName>
    <definedName name="Strat_Dec" localSheetId="6">#REF!</definedName>
    <definedName name="Strat_Dec" localSheetId="7">#REF!</definedName>
    <definedName name="Strat_Dec">#REF!</definedName>
    <definedName name="Strat_Def" localSheetId="6">#REF!</definedName>
    <definedName name="Strat_Def" localSheetId="7">#REF!</definedName>
    <definedName name="Strat_Def">#REF!</definedName>
    <definedName name="Strat_T_It" localSheetId="6">#REF!</definedName>
    <definedName name="Strat_T_It" localSheetId="7">#REF!</definedName>
    <definedName name="Strat_T_It">#REF!</definedName>
    <definedName name="Strat_T_T" localSheetId="6">#REF!</definedName>
    <definedName name="Strat_T_T" localSheetId="7">#REF!</definedName>
    <definedName name="Strat_T_T">#REF!</definedName>
    <definedName name="StrCosts" localSheetId="6">#REF!</definedName>
    <definedName name="StrCosts" localSheetId="7">#REF!</definedName>
    <definedName name="StrCosts">#REF!</definedName>
    <definedName name="SUB" localSheetId="6">#REF!</definedName>
    <definedName name="SUB" localSheetId="7">#REF!</definedName>
    <definedName name="SUB">#REF!</definedName>
    <definedName name="Sub_Adic_IPCA">'[42]Premissas I'!$I$11</definedName>
    <definedName name="SUBCTA1">""</definedName>
    <definedName name="SUBCTA2">""</definedName>
    <definedName name="Sum_of_Expenses" localSheetId="6">#REF!</definedName>
    <definedName name="Sum_of_Expenses" localSheetId="7">#REF!</definedName>
    <definedName name="Sum_of_Expenses">#REF!</definedName>
    <definedName name="sumdata" localSheetId="6">#REF!</definedName>
    <definedName name="sumdata" localSheetId="7">#REF!</definedName>
    <definedName name="sumdata">#REF!</definedName>
    <definedName name="SumEmbed" localSheetId="6">#REF!</definedName>
    <definedName name="SumEmbed" localSheetId="7">#REF!</definedName>
    <definedName name="SumEmbed">#REF!</definedName>
    <definedName name="SumExp" localSheetId="6">#REF!</definedName>
    <definedName name="SumExp" localSheetId="7">#REF!</definedName>
    <definedName name="SumExp">#REF!</definedName>
    <definedName name="SumExtraItems" localSheetId="6">#REF!</definedName>
    <definedName name="SumExtraItems" localSheetId="7">#REF!</definedName>
    <definedName name="SumExtraItems">#REF!</definedName>
    <definedName name="SUMM" localSheetId="6">#REF!</definedName>
    <definedName name="SUMM" localSheetId="7">#REF!</definedName>
    <definedName name="SUMM">#REF!</definedName>
    <definedName name="SUMM1" localSheetId="6">#REF!</definedName>
    <definedName name="SUMM1" localSheetId="7">#REF!</definedName>
    <definedName name="SUMM1">#REF!</definedName>
    <definedName name="SUMMARY" hidden="1">[99]SUMMARY!$A$1:$L$23</definedName>
    <definedName name="Summary_Date" localSheetId="6">#REF!</definedName>
    <definedName name="Summary_Date" localSheetId="7">#REF!</definedName>
    <definedName name="Summary_Date">#REF!</definedName>
    <definedName name="SummRatios" localSheetId="6">#REF!</definedName>
    <definedName name="SummRatios" localSheetId="7">#REF!</definedName>
    <definedName name="SummRatios">#REF!</definedName>
    <definedName name="SumNonrecurr" localSheetId="6">#REF!</definedName>
    <definedName name="SumNonrecurr" localSheetId="7">#REF!</definedName>
    <definedName name="SumNonrecurr">#REF!</definedName>
    <definedName name="SumPool" localSheetId="6">[10]!SumPool</definedName>
    <definedName name="SumPool" localSheetId="7">[10]!SumPool</definedName>
    <definedName name="SumPool">[10]!SumPool</definedName>
    <definedName name="SumPurch" localSheetId="6">[10]!SumPurch</definedName>
    <definedName name="SumPurch" localSheetId="7">[10]!SumPurch</definedName>
    <definedName name="SumPurch">[10]!SumPurch</definedName>
    <definedName name="SUP_CALC" localSheetId="6">#REF!</definedName>
    <definedName name="SUP_CALC" localSheetId="7">#REF!</definedName>
    <definedName name="SUP_CALC">#REF!</definedName>
    <definedName name="SUT" localSheetId="6">#REF!</definedName>
    <definedName name="SUT" localSheetId="7">#REF!</definedName>
    <definedName name="SUT">#REF!</definedName>
    <definedName name="Swvu.inputs._.raw._.data." localSheetId="6" hidden="1">#REF!</definedName>
    <definedName name="Swvu.inputs._.raw._.data." localSheetId="7" hidden="1">#REF!</definedName>
    <definedName name="Swvu.inputs._.raw._.data." hidden="1">#REF!</definedName>
    <definedName name="Swvu.PLANILHA2." localSheetId="6" hidden="1">#REF!</definedName>
    <definedName name="Swvu.PLANILHA2." localSheetId="7" hidden="1">#REF!</definedName>
    <definedName name="Swvu.PLANILHA2." hidden="1">#REF!</definedName>
    <definedName name="Swvu.summary1." localSheetId="6" hidden="1">#REF!</definedName>
    <definedName name="Swvu.summary1." localSheetId="7" hidden="1">#REF!</definedName>
    <definedName name="Swvu.summary1." hidden="1">#REF!</definedName>
    <definedName name="Swvu.summary2." localSheetId="6" hidden="1">#REF!</definedName>
    <definedName name="Swvu.summary2." localSheetId="7" hidden="1">#REF!</definedName>
    <definedName name="Swvu.summary2." hidden="1">#REF!</definedName>
    <definedName name="Swvu.summary3." localSheetId="6" hidden="1">#REF!</definedName>
    <definedName name="Swvu.summary3." localSheetId="7" hidden="1">#REF!</definedName>
    <definedName name="Swvu.summary3." hidden="1">#REF!</definedName>
    <definedName name="SymbolOnOff" localSheetId="6">#REF!</definedName>
    <definedName name="SymbolOnOff" localSheetId="7">#REF!</definedName>
    <definedName name="SymbolOnOff">#REF!</definedName>
    <definedName name="syn" localSheetId="6">#REF!</definedName>
    <definedName name="syn" localSheetId="7">#REF!</definedName>
    <definedName name="syn">#REF!</definedName>
    <definedName name="SYN_SCN" localSheetId="6">#REF!</definedName>
    <definedName name="SYN_SCN" localSheetId="7">#REF!</definedName>
    <definedName name="SYN_SCN">#REF!</definedName>
    <definedName name="syn_sga" localSheetId="6">#REF!</definedName>
    <definedName name="syn_sga" localSheetId="7">#REF!</definedName>
    <definedName name="syn_sga">#REF!</definedName>
    <definedName name="syncase" localSheetId="6">#REF!</definedName>
    <definedName name="syncase" localSheetId="7">#REF!</definedName>
    <definedName name="syncase">#REF!</definedName>
    <definedName name="synch" localSheetId="6">#REF!</definedName>
    <definedName name="synch" localSheetId="7">#REF!</definedName>
    <definedName name="synch">#REF!</definedName>
    <definedName name="syner" localSheetId="6">#REF!</definedName>
    <definedName name="syner" localSheetId="7">#REF!</definedName>
    <definedName name="syner">#REF!</definedName>
    <definedName name="synergies" localSheetId="6">#REF!</definedName>
    <definedName name="synergies" localSheetId="7">#REF!</definedName>
    <definedName name="synergies">#REF!</definedName>
    <definedName name="synergy" localSheetId="6">#REF!</definedName>
    <definedName name="synergy" localSheetId="7">#REF!</definedName>
    <definedName name="synergy">#REF!</definedName>
    <definedName name="synper" localSheetId="6">#REF!</definedName>
    <definedName name="synper" localSheetId="7">#REF!</definedName>
    <definedName name="synper">#REF!</definedName>
    <definedName name="synup1" localSheetId="6">#REF!</definedName>
    <definedName name="synup1" localSheetId="7">#REF!</definedName>
    <definedName name="synup1">#REF!</definedName>
    <definedName name="synup2" localSheetId="6">#REF!</definedName>
    <definedName name="synup2" localSheetId="7">#REF!</definedName>
    <definedName name="synup2">#REF!</definedName>
    <definedName name="synup3" localSheetId="6">#REF!</definedName>
    <definedName name="synup3" localSheetId="7">#REF!</definedName>
    <definedName name="synup3">#REF!</definedName>
    <definedName name="t" localSheetId="6" hidden="1">#REF!</definedName>
    <definedName name="t" localSheetId="7" hidden="1">#REF!</definedName>
    <definedName name="t" hidden="1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CAT">[100]TABELAS!$C$5:$C$31</definedName>
    <definedName name="TAB_CC">'[50]CC (2)'!$I$6:$I$100</definedName>
    <definedName name="tab_ccc" localSheetId="6">#REF!</definedName>
    <definedName name="tab_ccc" localSheetId="7">#REF!</definedName>
    <definedName name="tab_ccc">#REF!</definedName>
    <definedName name="TAB_CONTAS_DESC">'[44]Plano Contas'!$P$10:$P$253</definedName>
    <definedName name="tab_ecf" localSheetId="6">#REF!</definedName>
    <definedName name="tab_ecf" localSheetId="7">#REF!</definedName>
    <definedName name="tab_ecf">#REF!</definedName>
    <definedName name="tab_furnas" localSheetId="6">#REF!</definedName>
    <definedName name="tab_furnas" localSheetId="7">#REF!</definedName>
    <definedName name="tab_furnas">#REF!</definedName>
    <definedName name="tab_furnas1" localSheetId="6">#REF!</definedName>
    <definedName name="tab_furnas1" localSheetId="7">#REF!</definedName>
    <definedName name="tab_furnas1">#REF!</definedName>
    <definedName name="Tab_Médias" localSheetId="6">#REF!</definedName>
    <definedName name="Tab_Médias" localSheetId="7">#REF!</definedName>
    <definedName name="Tab_Médias">#REF!</definedName>
    <definedName name="TAB_NAT">[50]TABELAS!$B$5:$B$12</definedName>
    <definedName name="tab_rgr" localSheetId="6">#REF!</definedName>
    <definedName name="tab_rgr" localSheetId="7">#REF!</definedName>
    <definedName name="tab_rgr">#REF!</definedName>
    <definedName name="tab_rgr2" localSheetId="6">#REF!</definedName>
    <definedName name="tab_rgr2" localSheetId="7">#REF!</definedName>
    <definedName name="tab_rgr2">#REF!</definedName>
    <definedName name="tab_sd" localSheetId="6">#REF!</definedName>
    <definedName name="tab_sd" localSheetId="7">#REF!</definedName>
    <definedName name="tab_sd">#REF!</definedName>
    <definedName name="tab_sd_retrati" localSheetId="6">#REF!</definedName>
    <definedName name="tab_sd_retrati" localSheetId="7">#REF!</definedName>
    <definedName name="tab_sd_retrati">#REF!</definedName>
    <definedName name="TAB_TIPO_CTR">[44]TABELAS!$C$55:$C$61</definedName>
    <definedName name="Tab_Tot_Linhas" localSheetId="6">#REF!</definedName>
    <definedName name="Tab_Tot_Linhas" localSheetId="7">#REF!</definedName>
    <definedName name="Tab_Tot_Linhas">#REF!</definedName>
    <definedName name="TAB_UG">'[50]UG (2)'!$G$5:$G$34</definedName>
    <definedName name="TAB_UG1">'[100]UG (2)'!$G$5:$G$37</definedName>
    <definedName name="Tabela">'[101]Controle Sistema'!$A$16:$H$127</definedName>
    <definedName name="Tabela_Outorga" localSheetId="6">#REF!</definedName>
    <definedName name="Tabela_Outorga" localSheetId="7">#REF!</definedName>
    <definedName name="Tabela_Outorga">#REF!</definedName>
    <definedName name="Tabela_Receita_nTarifaria" localSheetId="6">#REF!</definedName>
    <definedName name="Tabela_Receita_nTarifaria" localSheetId="7">#REF!</definedName>
    <definedName name="Tabela_Receita_nTarifaria">#REF!</definedName>
    <definedName name="Tabela_Sistema">'[101]Controle Sistema'!$A$16:$H$127</definedName>
    <definedName name="tabela1" localSheetId="6">#REF!</definedName>
    <definedName name="tabela1" localSheetId="7">#REF!</definedName>
    <definedName name="tabela1">#REF!</definedName>
    <definedName name="tabela10" localSheetId="6">#REF!</definedName>
    <definedName name="tabela10" localSheetId="7">#REF!</definedName>
    <definedName name="tabela10">#REF!</definedName>
    <definedName name="tabela2" localSheetId="6">#REF!</definedName>
    <definedName name="tabela2" localSheetId="7">#REF!</definedName>
    <definedName name="tabela2">#REF!</definedName>
    <definedName name="tabela3" localSheetId="6">#REF!</definedName>
    <definedName name="tabela3" localSheetId="7">#REF!</definedName>
    <definedName name="tabela3">#REF!</definedName>
    <definedName name="tabela4" localSheetId="6">#REF!</definedName>
    <definedName name="tabela4" localSheetId="7">#REF!</definedName>
    <definedName name="tabela4">#REF!</definedName>
    <definedName name="tabela5" localSheetId="6">#REF!</definedName>
    <definedName name="tabela5" localSheetId="7">#REF!</definedName>
    <definedName name="tabela5">#REF!</definedName>
    <definedName name="tabela6" localSheetId="6">#REF!</definedName>
    <definedName name="tabela6" localSheetId="7">#REF!</definedName>
    <definedName name="tabela6">#REF!</definedName>
    <definedName name="tabela7" localSheetId="6">#REF!</definedName>
    <definedName name="tabela7" localSheetId="7">#REF!</definedName>
    <definedName name="tabela7">#REF!</definedName>
    <definedName name="tabela8" localSheetId="6">#REF!</definedName>
    <definedName name="tabela8" localSheetId="7">#REF!</definedName>
    <definedName name="tabela8">#REF!</definedName>
    <definedName name="tabela9" localSheetId="6">#REF!</definedName>
    <definedName name="tabela9" localSheetId="7">#REF!</definedName>
    <definedName name="tabela9">#REF!</definedName>
    <definedName name="TabelaINCC" localSheetId="12">[30]INCC!$B$6:$F$348</definedName>
    <definedName name="TabelaINCC" localSheetId="6">#REF!</definedName>
    <definedName name="TabelaINCC" localSheetId="7">#REF!</definedName>
    <definedName name="TabelaINCC">#REF!</definedName>
    <definedName name="TabelaIPCA" localSheetId="12">[30]IPCA!$B$6:$D$348</definedName>
    <definedName name="TabelaIPCA">[102]IPCA!$B$6:$D$348</definedName>
    <definedName name="TabEmp">[103]Tabelas!$A$1:$C$69</definedName>
    <definedName name="table" localSheetId="6">#REF!</definedName>
    <definedName name="table" localSheetId="7">#REF!</definedName>
    <definedName name="table">#REF!</definedName>
    <definedName name="table4">'[104]Hub Tam'!$BP$42</definedName>
    <definedName name="TabMes" localSheetId="6">#REF!</definedName>
    <definedName name="TabMes" localSheetId="7">#REF!</definedName>
    <definedName name="TabMes">#REF!</definedName>
    <definedName name="TabPrazos" localSheetId="6">#REF!</definedName>
    <definedName name="TabPrazos" localSheetId="7">#REF!</definedName>
    <definedName name="TabPrazos">#REF!</definedName>
    <definedName name="taint" localSheetId="6">#REF!</definedName>
    <definedName name="taint" localSheetId="7">#REF!</definedName>
    <definedName name="taint">#REF!</definedName>
    <definedName name="tar" localSheetId="6">#REF!</definedName>
    <definedName name="tar" localSheetId="7">#REF!</definedName>
    <definedName name="tar">#REF!</definedName>
    <definedName name="tarcase" localSheetId="6">#REF!</definedName>
    <definedName name="tarcase" localSheetId="7">#REF!</definedName>
    <definedName name="tarcase">#REF!</definedName>
    <definedName name="TARG" localSheetId="6">#REF!</definedName>
    <definedName name="TARG" localSheetId="7">#REF!</definedName>
    <definedName name="TARG">#REF!</definedName>
    <definedName name="TARG1" localSheetId="6">#REF!</definedName>
    <definedName name="TARG1" localSheetId="7">#REF!</definedName>
    <definedName name="TARG1">#REF!</definedName>
    <definedName name="target" localSheetId="6">#REF!</definedName>
    <definedName name="target" localSheetId="7">#REF!</definedName>
    <definedName name="target">#REF!</definedName>
    <definedName name="TargName" localSheetId="6">#REF!</definedName>
    <definedName name="TargName" localSheetId="7">#REF!</definedName>
    <definedName name="TargName">#REF!</definedName>
    <definedName name="TargNumber" localSheetId="6">#REF!</definedName>
    <definedName name="TargNumber" localSheetId="7">#REF!</definedName>
    <definedName name="TargNumber">#REF!</definedName>
    <definedName name="TarifaArmazemDomest" localSheetId="6">'[42]Premissas II'!#REF!</definedName>
    <definedName name="TarifaArmazemDomest" localSheetId="7">'[42]Premissas II'!#REF!</definedName>
    <definedName name="TarifaArmazemDomest">'[42]Premissas II'!#REF!</definedName>
    <definedName name="TarifaCorreioExport" localSheetId="6">'[42]Premissas II'!#REF!</definedName>
    <definedName name="TarifaCorreioExport" localSheetId="7">'[42]Premissas II'!#REF!</definedName>
    <definedName name="TarifaCorreioExport">'[42]Premissas II'!#REF!</definedName>
    <definedName name="TarifaCorreioImport" localSheetId="6">'[42]Premissas II'!#REF!</definedName>
    <definedName name="TarifaCorreioImport" localSheetId="7">'[42]Premissas II'!#REF!</definedName>
    <definedName name="TarifaCorreioImport">'[42]Premissas II'!#REF!</definedName>
    <definedName name="Tax" hidden="1">{#N/A,#N/A,FALSE,"Variables";#N/A,#N/A,FALSE,"NPV Cashflows NZ$";#N/A,#N/A,FALSE,"Cashflows NZ$"}</definedName>
    <definedName name="Tax_Amortization" localSheetId="6">#REF!</definedName>
    <definedName name="Tax_Amortization" localSheetId="7">#REF!</definedName>
    <definedName name="Tax_Amortization">#REF!</definedName>
    <definedName name="tax_t" localSheetId="6">#REF!</definedName>
    <definedName name="tax_t" localSheetId="7">#REF!</definedName>
    <definedName name="tax_t">#REF!</definedName>
    <definedName name="Taxa.Repasse_1">'[42]Premissas I'!$D$53</definedName>
    <definedName name="taxa_desconto">[76]Premissas!$B$2</definedName>
    <definedName name="Taxas_Câmbio">[23]Assumptions!$F$35:$BC$40</definedName>
    <definedName name="TBdbName" hidden="1">"88D5BF544BE111D2B8C5006097494125.mdb"</definedName>
    <definedName name="Tcap" localSheetId="6">#REF!</definedName>
    <definedName name="Tcap" localSheetId="7">#REF!</definedName>
    <definedName name="Tcap">#REF!</definedName>
    <definedName name="Tdebt" localSheetId="6">#REF!</definedName>
    <definedName name="Tdebt" localSheetId="7">#REF!</definedName>
    <definedName name="Tdebt">#REF!</definedName>
    <definedName name="TECNOFIBRAS" hidden="1">{"'PXR_6500'!$A$1:$I$124"}</definedName>
    <definedName name="TECNOFIBRAS2" hidden="1">{"'PXR_6500'!$A$1:$I$124"}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st" hidden="1">{"cap_structure",#N/A,FALSE,"Graph-Mkt Cap";"price",#N/A,FALSE,"Graph-Price";"ebit",#N/A,FALSE,"Graph-EBITDA";"ebitda",#N/A,FALSE,"Graph-EBITDA"}</definedName>
    <definedName name="Test_Description" localSheetId="6">#REF!</definedName>
    <definedName name="Test_Description" localSheetId="7">#REF!</definedName>
    <definedName name="Test_Description">#REF!</definedName>
    <definedName name="test_model" localSheetId="6">#REF!</definedName>
    <definedName name="test_model" localSheetId="7">#REF!</definedName>
    <definedName name="test_model">#REF!</definedName>
    <definedName name="Test_ND" localSheetId="6">#REF!</definedName>
    <definedName name="Test_ND" localSheetId="7">#REF!</definedName>
    <definedName name="Test_ND">#REF!</definedName>
    <definedName name="Test_Proj_Mis" localSheetId="6">#REF!</definedName>
    <definedName name="Test_Proj_Mis" localSheetId="7">#REF!</definedName>
    <definedName name="Test_Proj_Mis">#REF!</definedName>
    <definedName name="Test_Targ" localSheetId="6">#REF!</definedName>
    <definedName name="Test_Targ" localSheetId="7">#REF!</definedName>
    <definedName name="Test_Targ">#REF!</definedName>
    <definedName name="Test_Total_T" localSheetId="6">#REF!</definedName>
    <definedName name="Test_Total_T" localSheetId="7">#REF!</definedName>
    <definedName name="Test_Total_T">#REF!</definedName>
    <definedName name="TEST27" localSheetId="6">#REF!</definedName>
    <definedName name="TEST27" localSheetId="7">#REF!</definedName>
    <definedName name="TEST27">#REF!</definedName>
    <definedName name="TEST28" localSheetId="6">#REF!</definedName>
    <definedName name="TEST28" localSheetId="7">#REF!</definedName>
    <definedName name="TEST28">#REF!</definedName>
    <definedName name="TEST29" localSheetId="6">#REF!</definedName>
    <definedName name="TEST29" localSheetId="7">#REF!</definedName>
    <definedName name="TEST29">#REF!</definedName>
    <definedName name="TestAdd">"Test RefersTo1"</definedName>
    <definedName name="testdaten" localSheetId="6">#REF!</definedName>
    <definedName name="testdaten" localSheetId="7">#REF!</definedName>
    <definedName name="testdaten">#REF!</definedName>
    <definedName name="teste" localSheetId="6">#REF!</definedName>
    <definedName name="teste" localSheetId="7">#REF!</definedName>
    <definedName name="teste">#REF!</definedName>
    <definedName name="teste0" localSheetId="6">[10]!teste0</definedName>
    <definedName name="teste0" localSheetId="7">[10]!teste0</definedName>
    <definedName name="teste0">[10]!teste0</definedName>
    <definedName name="teste2" localSheetId="6">[10]!teste2</definedName>
    <definedName name="teste2" localSheetId="7">[10]!teste2</definedName>
    <definedName name="teste2">[10]!teste2</definedName>
    <definedName name="teste3" localSheetId="6">[10]!teste3</definedName>
    <definedName name="teste3" localSheetId="7">[10]!teste3</definedName>
    <definedName name="teste3">[10]!teste3</definedName>
    <definedName name="TextRefCopy1" localSheetId="6">#REF!</definedName>
    <definedName name="TextRefCopy1" localSheetId="7">#REF!</definedName>
    <definedName name="TextRefCopy1">#REF!</definedName>
    <definedName name="TextRefCopy2" localSheetId="6">#REF!</definedName>
    <definedName name="TextRefCopy2" localSheetId="7">#REF!</definedName>
    <definedName name="TextRefCopy2">#REF!</definedName>
    <definedName name="TextRefCopy3" localSheetId="6">#REF!</definedName>
    <definedName name="TextRefCopy3" localSheetId="7">#REF!</definedName>
    <definedName name="TextRefCopy3">#REF!</definedName>
    <definedName name="TextRefCopy4" localSheetId="6">#REF!</definedName>
    <definedName name="TextRefCopy4" localSheetId="7">#REF!</definedName>
    <definedName name="TextRefCopy4">#REF!</definedName>
    <definedName name="TextRefCopy5" localSheetId="6">#REF!</definedName>
    <definedName name="TextRefCopy5" localSheetId="7">#REF!</definedName>
    <definedName name="TextRefCopy5">#REF!</definedName>
    <definedName name="TextRefCopyRangeCount" hidden="1">5</definedName>
    <definedName name="ThomasEliot" hidden="1">{"cap_structure",#N/A,FALSE,"Graph-Mkt Cap";"price",#N/A,FALSE,"Graph-Price";"ebit",#N/A,FALSE,"Graph-EBITDA";"ebitda",#N/A,FALSE,"Graph-EBITDA"}</definedName>
    <definedName name="Tick" localSheetId="6">#REF!</definedName>
    <definedName name="Tick" localSheetId="7">#REF!</definedName>
    <definedName name="Tick">#REF!</definedName>
    <definedName name="Ticker" localSheetId="6">#REF!</definedName>
    <definedName name="Ticker" localSheetId="7">#REF!</definedName>
    <definedName name="Ticker">#REF!</definedName>
    <definedName name="TICKER2" localSheetId="6">#REF!</definedName>
    <definedName name="TICKER2" localSheetId="7">#REF!</definedName>
    <definedName name="TICKER2">#REF!</definedName>
    <definedName name="Tickers" localSheetId="6">#REF!</definedName>
    <definedName name="Tickers" localSheetId="7">#REF!</definedName>
    <definedName name="Tickers">#REF!</definedName>
    <definedName name="TIETE" localSheetId="6">#REF!</definedName>
    <definedName name="TIETE" localSheetId="7">#REF!</definedName>
    <definedName name="TIETE">#REF!</definedName>
    <definedName name="time" localSheetId="6">#REF!</definedName>
    <definedName name="time" localSheetId="7">#REF!</definedName>
    <definedName name="time">#REF!</definedName>
    <definedName name="TimeOfLandings07">'[24]A 2007 1-9 1C'!$DF$3:$DF$2859</definedName>
    <definedName name="TimeOfStarts07">'[24]A 2007 1-9 1C'!$DH$3:$DH$2859</definedName>
    <definedName name="Tipo_Proj_Dufry">[56]Comercial!$B$8</definedName>
    <definedName name="Tir_inicio" localSheetId="6">#REF!</definedName>
    <definedName name="Tir_inicio" localSheetId="7">#REF!</definedName>
    <definedName name="Tir_inicio">#REF!</definedName>
    <definedName name="TIRAcionista" localSheetId="6">#REF!</definedName>
    <definedName name="TIRAcionista" localSheetId="7">#REF!</definedName>
    <definedName name="TIRAcionista">#REF!</definedName>
    <definedName name="TIRProjeto" localSheetId="6">#REF!</definedName>
    <definedName name="TIRProjeto" localSheetId="7">#REF!</definedName>
    <definedName name="TIRProjeto">#REF!</definedName>
    <definedName name="Title" localSheetId="6">#REF!</definedName>
    <definedName name="Title" localSheetId="7">#REF!</definedName>
    <definedName name="Title">#REF!</definedName>
    <definedName name="title1" localSheetId="6">#REF!</definedName>
    <definedName name="title1" localSheetId="7">#REF!</definedName>
    <definedName name="title1">#REF!</definedName>
    <definedName name="titles" localSheetId="6">#REF!</definedName>
    <definedName name="titles" localSheetId="7">#REF!</definedName>
    <definedName name="titles">#REF!</definedName>
    <definedName name="TITULO">[105]PRE!$D$5</definedName>
    <definedName name="tituloa">!$C$15</definedName>
    <definedName name="_xlnm.Print_Titles" localSheetId="6">#REF!</definedName>
    <definedName name="_xlnm.Print_Titles" localSheetId="7">#REF!</definedName>
    <definedName name="_xlnm.Print_Titles">#REF!</definedName>
    <definedName name="tjlp" localSheetId="6">#REF!</definedName>
    <definedName name="tjlp" localSheetId="7">#REF!</definedName>
    <definedName name="tjlp">#REF!</definedName>
    <definedName name="TOC" localSheetId="6">#REF!</definedName>
    <definedName name="TOC" localSheetId="7">#REF!</definedName>
    <definedName name="TOC">#REF!</definedName>
    <definedName name="top" localSheetId="6">#REF!</definedName>
    <definedName name="top" localSheetId="7">#REF!</definedName>
    <definedName name="top">#REF!</definedName>
    <definedName name="Total_Global" localSheetId="6">#REF!</definedName>
    <definedName name="Total_Global" localSheetId="7">#REF!</definedName>
    <definedName name="Total_Global">#REF!</definedName>
    <definedName name="total_outorgas" localSheetId="6">#REF!</definedName>
    <definedName name="total_outorgas" localSheetId="7">#REF!</definedName>
    <definedName name="total_outorgas">#REF!</definedName>
    <definedName name="TotalAveConec" localSheetId="6">#REF!</definedName>
    <definedName name="TotalAveConec" localSheetId="7">#REF!</definedName>
    <definedName name="TotalAveConec">#REF!</definedName>
    <definedName name="TotalCapex" localSheetId="6">#REF!</definedName>
    <definedName name="TotalCapex" localSheetId="7">#REF!</definedName>
    <definedName name="TotalCapex">#REF!</definedName>
    <definedName name="TotalConnections" localSheetId="6">#REF!</definedName>
    <definedName name="TotalConnections" localSheetId="7">#REF!</definedName>
    <definedName name="TotalConnections">#REF!</definedName>
    <definedName name="TotalCust" localSheetId="6">#REF!</definedName>
    <definedName name="TotalCust" localSheetId="7">#REF!</definedName>
    <definedName name="TotalCust">#REF!</definedName>
    <definedName name="TotalDirectExpenses" localSheetId="6">#REF!</definedName>
    <definedName name="TotalDirectExpenses" localSheetId="7">#REF!</definedName>
    <definedName name="TotalDirectExpenses">#REF!</definedName>
    <definedName name="TotalExpenses" localSheetId="6">#REF!</definedName>
    <definedName name="TotalExpenses" localSheetId="7">#REF!</definedName>
    <definedName name="TotalExpenses">#REF!</definedName>
    <definedName name="TotalGrossRev" localSheetId="6">#REF!</definedName>
    <definedName name="TotalGrossRev" localSheetId="7">#REF!</definedName>
    <definedName name="TotalGrossRev">#REF!</definedName>
    <definedName name="TotalReturn" localSheetId="6">#REF!</definedName>
    <definedName name="TotalReturn" localSheetId="7">#REF!</definedName>
    <definedName name="TotalReturn">#REF!</definedName>
    <definedName name="TotaSalesMktgCosts" localSheetId="6">#REF!</definedName>
    <definedName name="TotaSalesMktgCosts" localSheetId="7">#REF!</definedName>
    <definedName name="TotaSalesMktgCosts">#REF!</definedName>
    <definedName name="TotAssets" localSheetId="6">#REF!</definedName>
    <definedName name="TotAssets" localSheetId="7">#REF!</definedName>
    <definedName name="TotAssets">#REF!</definedName>
    <definedName name="TotGrossSales" localSheetId="6">#REF!</definedName>
    <definedName name="TotGrossSales" localSheetId="7">#REF!</definedName>
    <definedName name="TotGrossSales">#REF!</definedName>
    <definedName name="TotNetDiscon" localSheetId="6">#REF!</definedName>
    <definedName name="TotNetDiscon" localSheetId="7">#REF!</definedName>
    <definedName name="TotNetDiscon">#REF!</definedName>
    <definedName name="TotRev" localSheetId="6">#REF!</definedName>
    <definedName name="TotRev" localSheetId="7">#REF!</definedName>
    <definedName name="TotRev">#REF!</definedName>
    <definedName name="Tpercent" localSheetId="6">#REF!</definedName>
    <definedName name="Tpercent" localSheetId="7">#REF!</definedName>
    <definedName name="Tpercent">#REF!</definedName>
    <definedName name="TRANS" localSheetId="6">#REF!</definedName>
    <definedName name="TRANS" localSheetId="7">#REF!</definedName>
    <definedName name="TRANS">#REF!</definedName>
    <definedName name="trans_l" localSheetId="6">#REF!</definedName>
    <definedName name="trans_l" localSheetId="7">#REF!</definedName>
    <definedName name="trans_l">#REF!</definedName>
    <definedName name="trans2" localSheetId="6">#REF!</definedName>
    <definedName name="trans2" localSheetId="7">#REF!</definedName>
    <definedName name="trans2">#REF!</definedName>
    <definedName name="trans4" localSheetId="6">#REF!</definedName>
    <definedName name="trans4" localSheetId="7">#REF!</definedName>
    <definedName name="trans4">#REF!</definedName>
    <definedName name="Transaction_Assumptions" localSheetId="6">#REF!</definedName>
    <definedName name="Transaction_Assumptions" localSheetId="7">#REF!</definedName>
    <definedName name="Transaction_Assumptions">#REF!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E_INVEST" localSheetId="6">#REF!</definedName>
    <definedName name="TREE_INVEST" localSheetId="7">#REF!</definedName>
    <definedName name="TREE_INVEST">#REF!</definedName>
    <definedName name="trekil" localSheetId="6">#REF!</definedName>
    <definedName name="trekil" localSheetId="7">#REF!</definedName>
    <definedName name="trekil">#REF!</definedName>
    <definedName name="TST" localSheetId="6">#REF!</definedName>
    <definedName name="TST" localSheetId="7">#REF!</definedName>
    <definedName name="TST">#REF!</definedName>
    <definedName name="TtlGenCap" localSheetId="6">#REF!</definedName>
    <definedName name="TtlGenCap" localSheetId="7">#REF!</definedName>
    <definedName name="TtlGenCap">#REF!</definedName>
    <definedName name="Ttotal" localSheetId="6">#REF!</definedName>
    <definedName name="Ttotal" localSheetId="7">#REF!</definedName>
    <definedName name="Ttotal">#REF!</definedName>
    <definedName name="TTT" localSheetId="6">recuperação [1]tubulão2011!$A$29:$J$29</definedName>
    <definedName name="TTT" localSheetId="7">recuperação [1]tubulão2011!$A$29:$J$29</definedName>
    <definedName name="TTT">recuperação [1]tubulão2011!$A$29:$J$29</definedName>
    <definedName name="Tudo" hidden="1">{"'Edit'!$A$1:$V$2277"}</definedName>
    <definedName name="tukui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URNOVER" localSheetId="6">#REF!</definedName>
    <definedName name="TURNOVER" localSheetId="7">#REF!</definedName>
    <definedName name="TURNOVER">#REF!</definedName>
    <definedName name="TvGuide" localSheetId="6">#REF!</definedName>
    <definedName name="TvGuide" localSheetId="7">#REF!</definedName>
    <definedName name="TvGuide">#REF!</definedName>
    <definedName name="TWO" localSheetId="6">#REF!</definedName>
    <definedName name="TWO" localSheetId="7">#REF!</definedName>
    <definedName name="TWO">#REF!</definedName>
    <definedName name="Two_Year" localSheetId="6">#REF!</definedName>
    <definedName name="Two_Year" localSheetId="7">#REF!</definedName>
    <definedName name="Two_Year">#REF!</definedName>
    <definedName name="Two_Year_1M" localSheetId="6">#REF!</definedName>
    <definedName name="Two_Year_1M" localSheetId="7">#REF!</definedName>
    <definedName name="Two_Year_1M">#REF!</definedName>
    <definedName name="Tx.Cresc_Cust_Desp">'[42]Premissas I'!$J$18</definedName>
    <definedName name="Type">'[24]A 02-07'!$CC$4:$CC$13500</definedName>
    <definedName name="U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nits" localSheetId="6">#REF!</definedName>
    <definedName name="units" localSheetId="7">#REF!</definedName>
    <definedName name="units">#REF!</definedName>
    <definedName name="Updated" localSheetId="6">#REF!</definedName>
    <definedName name="Updated" localSheetId="7">#REF!</definedName>
    <definedName name="Updated">#REF!</definedName>
    <definedName name="urtjlp30102000" localSheetId="6">#REF!</definedName>
    <definedName name="urtjlp30102000" localSheetId="7">#REF!</definedName>
    <definedName name="urtjlp30102000">#REF!</definedName>
    <definedName name="UsedEBITDA" localSheetId="6">#REF!</definedName>
    <definedName name="UsedEBITDA" localSheetId="7">#REF!</definedName>
    <definedName name="UsedEBITDA">#REF!</definedName>
    <definedName name="UsedPonte">[53]Premissas!$E$307:$F$307</definedName>
    <definedName name="Usos_e_Fontes" localSheetId="6">#REF!</definedName>
    <definedName name="Usos_e_Fontes" localSheetId="7">#REF!</definedName>
    <definedName name="Usos_e_Fontes">#REF!</definedName>
    <definedName name="UsoseFontes" localSheetId="6">#REF!</definedName>
    <definedName name="UsoseFontes" localSheetId="7">#REF!</definedName>
    <definedName name="UsoseFontes">#REF!</definedName>
    <definedName name="USPlanDepr">'[17]US-Plan-Depr'!$A$3:$M$34</definedName>
    <definedName name="uuu" localSheetId="6">recuperação [1]tubulão2011!$A$29:$J$29</definedName>
    <definedName name="uuu" localSheetId="7">recuperação [1]tubulão2011!$A$29:$J$29</definedName>
    <definedName name="uuu">recuperação [1]tubulão2011!$A$29:$J$29</definedName>
    <definedName name="uy" localSheetId="6">#REF!</definedName>
    <definedName name="uy" localSheetId="7">#REF!</definedName>
    <definedName name="uy">#REF!</definedName>
    <definedName name="v" localSheetId="6">recuperação [1]tubulão2011!$A$29:$J$29</definedName>
    <definedName name="v" localSheetId="7">recuperação [1]tubulão2011!$A$29:$J$29</definedName>
    <definedName name="v">recuperação [1]tubulão2011!$A$29:$J$29</definedName>
    <definedName name="vaf" localSheetId="6">#REF!</definedName>
    <definedName name="vaf" localSheetId="7">#REF!</definedName>
    <definedName name="vaf">#REF!</definedName>
    <definedName name="Val_Assoc_Interest_Exp_10yr" localSheetId="6">#REF!</definedName>
    <definedName name="Val_Assoc_Interest_Exp_10yr" localSheetId="7">#REF!</definedName>
    <definedName name="Val_Assoc_Interest_Exp_10yr">#REF!</definedName>
    <definedName name="Val_Assoc_Interest_Exp_48yr" localSheetId="6">#REF!</definedName>
    <definedName name="Val_Assoc_Interest_Exp_48yr" localSheetId="7">#REF!</definedName>
    <definedName name="Val_Assoc_Interest_Exp_48yr">#REF!</definedName>
    <definedName name="Val_Assoc_Interest_Exp_LE02" localSheetId="6">#REF!</definedName>
    <definedName name="Val_Assoc_Interest_Exp_LE02" localSheetId="7">#REF!</definedName>
    <definedName name="Val_Assoc_Interest_Exp_LE02">#REF!</definedName>
    <definedName name="Val_Assoc_Interest_Exp_Q03" localSheetId="6">#REF!</definedName>
    <definedName name="Val_Assoc_Interest_Exp_Q03" localSheetId="7">#REF!</definedName>
    <definedName name="Val_Assoc_Interest_Exp_Q03">#REF!</definedName>
    <definedName name="Val_Assoc_Interest_Income_10yr" localSheetId="6">#REF!</definedName>
    <definedName name="Val_Assoc_Interest_Income_10yr" localSheetId="7">#REF!</definedName>
    <definedName name="Val_Assoc_Interest_Income_10yr">#REF!</definedName>
    <definedName name="Val_Assoc_Interest_Income_48yr" localSheetId="6">#REF!</definedName>
    <definedName name="Val_Assoc_Interest_Income_48yr" localSheetId="7">#REF!</definedName>
    <definedName name="Val_Assoc_Interest_Income_48yr">#REF!</definedName>
    <definedName name="Val_Assoc_Interest_Income_LE02" localSheetId="6">#REF!</definedName>
    <definedName name="Val_Assoc_Interest_Income_LE02" localSheetId="7">#REF!</definedName>
    <definedName name="Val_Assoc_Interest_Income_LE02">#REF!</definedName>
    <definedName name="Val_Assoc_Interest_Income_Q03" localSheetId="6">#REF!</definedName>
    <definedName name="Val_Assoc_Interest_Income_Q03" localSheetId="7">#REF!</definedName>
    <definedName name="Val_Assoc_Interest_Income_Q03">#REF!</definedName>
    <definedName name="Val_Captured_Value_10yr" localSheetId="6">#REF!</definedName>
    <definedName name="Val_Captured_Value_10yr" localSheetId="7">#REF!</definedName>
    <definedName name="Val_Captured_Value_10yr">#REF!</definedName>
    <definedName name="Val_Captured_Value_48yr" localSheetId="6">#REF!</definedName>
    <definedName name="Val_Captured_Value_48yr" localSheetId="7">#REF!</definedName>
    <definedName name="Val_Captured_Value_48yr">#REF!</definedName>
    <definedName name="Val_Captured_Value_LE02" localSheetId="6">#REF!</definedName>
    <definedName name="Val_Captured_Value_LE02" localSheetId="7">#REF!</definedName>
    <definedName name="Val_Captured_Value_LE02">#REF!</definedName>
    <definedName name="Val_Cash_Dep_Sec_10yr" localSheetId="6">#REF!</definedName>
    <definedName name="Val_Cash_Dep_Sec_10yr" localSheetId="7">#REF!</definedName>
    <definedName name="Val_Cash_Dep_Sec_10yr">#REF!</definedName>
    <definedName name="Val_Cash_Dep_Sec_48yr" localSheetId="6">#REF!</definedName>
    <definedName name="Val_Cash_Dep_Sec_48yr" localSheetId="7">#REF!</definedName>
    <definedName name="Val_Cash_Dep_Sec_48yr">#REF!</definedName>
    <definedName name="Val_Cash_Dep_Sec_LE02" localSheetId="6">#REF!</definedName>
    <definedName name="Val_Cash_Dep_Sec_LE02" localSheetId="7">#REF!</definedName>
    <definedName name="Val_Cash_Dep_Sec_LE02">#REF!</definedName>
    <definedName name="Val_Cash_Dep_Sec_Q03" localSheetId="6">#REF!</definedName>
    <definedName name="Val_Cash_Dep_Sec_Q03" localSheetId="7">#REF!</definedName>
    <definedName name="Val_Cash_Dep_Sec_Q03">#REF!</definedName>
    <definedName name="Val_Cash_STDep_Sec_10yr" localSheetId="6">#REF!</definedName>
    <definedName name="Val_Cash_STDep_Sec_10yr" localSheetId="7">#REF!</definedName>
    <definedName name="Val_Cash_STDep_Sec_10yr">#REF!</definedName>
    <definedName name="Val_Cash_STDep_Sec_48yr" localSheetId="6">#REF!</definedName>
    <definedName name="Val_Cash_STDep_Sec_48yr" localSheetId="7">#REF!</definedName>
    <definedName name="Val_Cash_STDep_Sec_48yr">#REF!</definedName>
    <definedName name="Val_Cash_STDep_Sec_LE02" localSheetId="6">#REF!</definedName>
    <definedName name="Val_Cash_STDep_Sec_LE02" localSheetId="7">#REF!</definedName>
    <definedName name="Val_Cash_STDep_Sec_LE02">#REF!</definedName>
    <definedName name="Val_Cash_STDep_Sec_Q03" localSheetId="6">#REF!</definedName>
    <definedName name="Val_Cash_STDep_Sec_Q03" localSheetId="7">#REF!</definedName>
    <definedName name="Val_Cash_STDep_Sec_Q03">#REF!</definedName>
    <definedName name="Val_Cash_Surplus_10yr" localSheetId="6">#REF!</definedName>
    <definedName name="Val_Cash_Surplus_10yr" localSheetId="7">#REF!</definedName>
    <definedName name="Val_Cash_Surplus_10yr">#REF!</definedName>
    <definedName name="Val_Cash_Surplus_48yr" localSheetId="6">#REF!</definedName>
    <definedName name="Val_Cash_Surplus_48yr" localSheetId="7">#REF!</definedName>
    <definedName name="Val_Cash_Surplus_48yr">#REF!</definedName>
    <definedName name="Val_Cash_Surplus_LE02" localSheetId="6">#REF!</definedName>
    <definedName name="Val_Cash_Surplus_LE02" localSheetId="7">#REF!</definedName>
    <definedName name="Val_Cash_Surplus_LE02">#REF!</definedName>
    <definedName name="Val_Cash_Surplus_Q03" localSheetId="6">#REF!</definedName>
    <definedName name="Val_Cash_Surplus_Q03" localSheetId="7">#REF!</definedName>
    <definedName name="Val_Cash_Surplus_Q03">#REF!</definedName>
    <definedName name="Val_Corp_Curr_Tax_10yr" localSheetId="6">#REF!</definedName>
    <definedName name="Val_Corp_Curr_Tax_10yr" localSheetId="7">#REF!</definedName>
    <definedName name="Val_Corp_Curr_Tax_10yr">#REF!</definedName>
    <definedName name="Val_Corp_Curr_Tax_48yr" localSheetId="6">#REF!</definedName>
    <definedName name="Val_Corp_Curr_Tax_48yr" localSheetId="7">#REF!</definedName>
    <definedName name="Val_Corp_Curr_Tax_48yr">#REF!</definedName>
    <definedName name="Val_Corp_Curr_Tax_LE02" localSheetId="6">#REF!</definedName>
    <definedName name="Val_Corp_Curr_Tax_LE02" localSheetId="7">#REF!</definedName>
    <definedName name="Val_Corp_Curr_Tax_LE02">#REF!</definedName>
    <definedName name="Val_Corp_Curr_Tax_Q03" localSheetId="6">#REF!</definedName>
    <definedName name="Val_Corp_Curr_Tax_Q03" localSheetId="7">#REF!</definedName>
    <definedName name="Val_Corp_Curr_Tax_Q03">#REF!</definedName>
    <definedName name="Val_Corp_Defer_Tax_10yr" localSheetId="6">#REF!</definedName>
    <definedName name="Val_Corp_Defer_Tax_10yr" localSheetId="7">#REF!</definedName>
    <definedName name="Val_Corp_Defer_Tax_10yr">#REF!</definedName>
    <definedName name="Val_Corp_Defer_Tax_48yr" localSheetId="6">#REF!</definedName>
    <definedName name="Val_Corp_Defer_Tax_48yr" localSheetId="7">#REF!</definedName>
    <definedName name="Val_Corp_Defer_Tax_48yr">#REF!</definedName>
    <definedName name="Val_Corp_Defer_Tax_LE02" localSheetId="6">#REF!</definedName>
    <definedName name="Val_Corp_Defer_Tax_LE02" localSheetId="7">#REF!</definedName>
    <definedName name="Val_Corp_Defer_Tax_LE02">#REF!</definedName>
    <definedName name="Val_Corp_Defer_Tax_Q03" localSheetId="6">#REF!</definedName>
    <definedName name="Val_Corp_Defer_Tax_Q03" localSheetId="7">#REF!</definedName>
    <definedName name="Val_Corp_Defer_Tax_Q03">#REF!</definedName>
    <definedName name="Val_Debt_10yr" localSheetId="6">#REF!</definedName>
    <definedName name="Val_Debt_10yr" localSheetId="7">#REF!</definedName>
    <definedName name="Val_Debt_10yr">#REF!</definedName>
    <definedName name="Val_Debt_48yr" localSheetId="6">#REF!</definedName>
    <definedName name="Val_Debt_48yr" localSheetId="7">#REF!</definedName>
    <definedName name="Val_Debt_48yr">#REF!</definedName>
    <definedName name="Val_Debt_LE02" localSheetId="6">#REF!</definedName>
    <definedName name="Val_Debt_LE02" localSheetId="7">#REF!</definedName>
    <definedName name="Val_Debt_LE02">#REF!</definedName>
    <definedName name="Val_Debt_Q03" localSheetId="6">#REF!</definedName>
    <definedName name="Val_Debt_Q03" localSheetId="7">#REF!</definedName>
    <definedName name="Val_Debt_Q03">#REF!</definedName>
    <definedName name="Val_Debt2_10yr" localSheetId="6">#REF!</definedName>
    <definedName name="Val_Debt2_10yr" localSheetId="7">#REF!</definedName>
    <definedName name="Val_Debt2_10yr">#REF!</definedName>
    <definedName name="Val_Debt2_48yr" localSheetId="6">#REF!</definedName>
    <definedName name="Val_Debt2_48yr" localSheetId="7">#REF!</definedName>
    <definedName name="Val_Debt2_48yr">#REF!</definedName>
    <definedName name="Val_Debt2_LE02" localSheetId="6">#REF!</definedName>
    <definedName name="Val_Debt2_LE02" localSheetId="7">#REF!</definedName>
    <definedName name="Val_Debt2_LE02">#REF!</definedName>
    <definedName name="Val_Debt2_Q03" localSheetId="6">#REF!</definedName>
    <definedName name="Val_Debt2_Q03" localSheetId="7">#REF!</definedName>
    <definedName name="Val_Debt2_Q03">#REF!</definedName>
    <definedName name="Val_Div_Parent_Coys_10yr" localSheetId="6">#REF!</definedName>
    <definedName name="Val_Div_Parent_Coys_10yr" localSheetId="7">#REF!</definedName>
    <definedName name="Val_Div_Parent_Coys_10yr">#REF!</definedName>
    <definedName name="Val_Div_Parent_Coys_48yr" localSheetId="6">#REF!</definedName>
    <definedName name="Val_Div_Parent_Coys_48yr" localSheetId="7">#REF!</definedName>
    <definedName name="Val_Div_Parent_Coys_48yr">#REF!</definedName>
    <definedName name="Val_Div_Parent_Coys_LE02" localSheetId="6">#REF!</definedName>
    <definedName name="Val_Div_Parent_Coys_LE02" localSheetId="7">#REF!</definedName>
    <definedName name="Val_Div_Parent_Coys_LE02">#REF!</definedName>
    <definedName name="Val_Div_Parent_Coys_Q03" localSheetId="6">#REF!</definedName>
    <definedName name="Val_Div_Parent_Coys_Q03" localSheetId="7">#REF!</definedName>
    <definedName name="Val_Div_Parent_Coys_Q03">#REF!</definedName>
    <definedName name="Val_Financing_Items_10yr" localSheetId="6">#REF!</definedName>
    <definedName name="Val_Financing_Items_10yr" localSheetId="7">#REF!</definedName>
    <definedName name="Val_Financing_Items_10yr">#REF!</definedName>
    <definedName name="Val_Financing_Items_48yr" localSheetId="6">#REF!</definedName>
    <definedName name="Val_Financing_Items_48yr" localSheetId="7">#REF!</definedName>
    <definedName name="Val_Financing_Items_48yr">#REF!</definedName>
    <definedName name="Val_Financing_Items_LE02" localSheetId="6">#REF!</definedName>
    <definedName name="Val_Financing_Items_LE02" localSheetId="7">#REF!</definedName>
    <definedName name="Val_Financing_Items_LE02">#REF!</definedName>
    <definedName name="Val_Financing_Items_Q03" localSheetId="6">#REF!</definedName>
    <definedName name="Val_Financing_Items_Q03" localSheetId="7">#REF!</definedName>
    <definedName name="Val_Financing_Items_Q03">#REF!</definedName>
    <definedName name="Val_Free_Cash_Flow_10yr" localSheetId="6">#REF!</definedName>
    <definedName name="Val_Free_Cash_Flow_10yr" localSheetId="7">#REF!</definedName>
    <definedName name="Val_Free_Cash_Flow_10yr">#REF!</definedName>
    <definedName name="Val_Free_Cash_Flow_48yr" localSheetId="6">#REF!</definedName>
    <definedName name="Val_Free_Cash_Flow_48yr" localSheetId="7">#REF!</definedName>
    <definedName name="Val_Free_Cash_Flow_48yr">#REF!</definedName>
    <definedName name="Val_Free_Cash_Flow_LE02" localSheetId="6">#REF!</definedName>
    <definedName name="Val_Free_Cash_Flow_LE02" localSheetId="7">#REF!</definedName>
    <definedName name="Val_Free_Cash_Flow_LE02">#REF!</definedName>
    <definedName name="Val_Free_Cash_Flow_Q03" localSheetId="6">#REF!</definedName>
    <definedName name="Val_Free_Cash_Flow_Q03" localSheetId="7">#REF!</definedName>
    <definedName name="Val_Free_Cash_Flow_Q03">#REF!</definedName>
    <definedName name="Val_Free_Cash_Flow2_10yr" localSheetId="6">#REF!</definedName>
    <definedName name="Val_Free_Cash_Flow2_10yr" localSheetId="7">#REF!</definedName>
    <definedName name="Val_Free_Cash_Flow2_10yr">#REF!</definedName>
    <definedName name="Val_Free_Cash_Flow2_48yr" localSheetId="6">#REF!</definedName>
    <definedName name="Val_Free_Cash_Flow2_48yr" localSheetId="7">#REF!</definedName>
    <definedName name="Val_Free_Cash_Flow2_48yr">#REF!</definedName>
    <definedName name="Val_Free_Cash_Flow2_LE02" localSheetId="6">#REF!</definedName>
    <definedName name="Val_Free_Cash_Flow2_LE02" localSheetId="7">#REF!</definedName>
    <definedName name="Val_Free_Cash_Flow2_LE02">#REF!</definedName>
    <definedName name="Val_Free_Cash_Flows_10yr" localSheetId="6">#REF!</definedName>
    <definedName name="Val_Free_Cash_Flows_10yr" localSheetId="7">#REF!</definedName>
    <definedName name="Val_Free_Cash_Flows_10yr">#REF!</definedName>
    <definedName name="Val_Free_Cash_Flows_48yr" localSheetId="6">#REF!</definedName>
    <definedName name="Val_Free_Cash_Flows_48yr" localSheetId="7">#REF!</definedName>
    <definedName name="Val_Free_Cash_Flows_48yr">#REF!</definedName>
    <definedName name="Val_Free_Cash_Flows_LE02" localSheetId="6">#REF!</definedName>
    <definedName name="Val_Free_Cash_Flows_LE02" localSheetId="7">#REF!</definedName>
    <definedName name="Val_Free_Cash_Flows_LE02">#REF!</definedName>
    <definedName name="Val_Free_Cash_Flows_Q03" localSheetId="6">#REF!</definedName>
    <definedName name="Val_Free_Cash_Flows_Q03" localSheetId="7">#REF!</definedName>
    <definedName name="Val_Free_Cash_Flows_Q03">#REF!</definedName>
    <definedName name="Val_IBV_10yr" localSheetId="6">#REF!</definedName>
    <definedName name="Val_IBV_10yr" localSheetId="7">#REF!</definedName>
    <definedName name="Val_IBV_10yr">#REF!</definedName>
    <definedName name="Val_IBV_48yr" localSheetId="6">#REF!</definedName>
    <definedName name="Val_IBV_48yr" localSheetId="7">#REF!</definedName>
    <definedName name="Val_IBV_48yr">#REF!</definedName>
    <definedName name="Val_IBV_LE02" localSheetId="6">#REF!</definedName>
    <definedName name="Val_IBV_LE02" localSheetId="7">#REF!</definedName>
    <definedName name="Val_IBV_LE02">#REF!</definedName>
    <definedName name="Val_IBV_Q03" localSheetId="6">#REF!</definedName>
    <definedName name="Val_IBV_Q03" localSheetId="7">#REF!</definedName>
    <definedName name="Val_IBV_Q03">#REF!</definedName>
    <definedName name="Val_IBV2_10yr" localSheetId="6">#REF!</definedName>
    <definedName name="Val_IBV2_10yr" localSheetId="7">#REF!</definedName>
    <definedName name="Val_IBV2_10yr">#REF!</definedName>
    <definedName name="Val_IBV2_48yr" localSheetId="6">#REF!</definedName>
    <definedName name="Val_IBV2_48yr" localSheetId="7">#REF!</definedName>
    <definedName name="Val_IBV2_48yr">#REF!</definedName>
    <definedName name="Val_IBV2_LE02" localSheetId="6">#REF!</definedName>
    <definedName name="Val_IBV2_LE02" localSheetId="7">#REF!</definedName>
    <definedName name="Val_IBV2_LE02">#REF!</definedName>
    <definedName name="Val_IBV2_Q03" localSheetId="6">#REF!</definedName>
    <definedName name="Val_IBV2_Q03" localSheetId="7">#REF!</definedName>
    <definedName name="Val_IBV2_Q03">#REF!</definedName>
    <definedName name="Val_Int_Bear_Debt_10yr" localSheetId="6">#REF!</definedName>
    <definedName name="Val_Int_Bear_Debt_10yr" localSheetId="7">#REF!</definedName>
    <definedName name="Val_Int_Bear_Debt_10yr">#REF!</definedName>
    <definedName name="Val_Int_Bear_Debt_48yr" localSheetId="6">#REF!</definedName>
    <definedName name="Val_Int_Bear_Debt_48yr" localSheetId="7">#REF!</definedName>
    <definedName name="Val_Int_Bear_Debt_48yr">#REF!</definedName>
    <definedName name="Val_Int_Bear_Debt_LE02" localSheetId="6">#REF!</definedName>
    <definedName name="Val_Int_Bear_Debt_LE02" localSheetId="7">#REF!</definedName>
    <definedName name="Val_Int_Bear_Debt_LE02">#REF!</definedName>
    <definedName name="Val_Int_Bear_Debt_Q03" localSheetId="6">#REF!</definedName>
    <definedName name="Val_Int_Bear_Debt_Q03" localSheetId="7">#REF!</definedName>
    <definedName name="Val_Int_Bear_Debt_Q03">#REF!</definedName>
    <definedName name="Val_Int_Bear_Debt2_10yr" localSheetId="6">#REF!</definedName>
    <definedName name="Val_Int_Bear_Debt2_10yr" localSheetId="7">#REF!</definedName>
    <definedName name="Val_Int_Bear_Debt2_10yr">#REF!</definedName>
    <definedName name="Val_Int_Bear_Debt2_48yr" localSheetId="6">#REF!</definedName>
    <definedName name="Val_Int_Bear_Debt2_48yr" localSheetId="7">#REF!</definedName>
    <definedName name="Val_Int_Bear_Debt2_48yr">#REF!</definedName>
    <definedName name="Val_Int_Bear_Debt2_LE02" localSheetId="6">#REF!</definedName>
    <definedName name="Val_Int_Bear_Debt2_LE02" localSheetId="7">#REF!</definedName>
    <definedName name="Val_Int_Bear_Debt2_LE02">#REF!</definedName>
    <definedName name="Val_Int_Bear_Debt2_Q03" localSheetId="6">#REF!</definedName>
    <definedName name="Val_Int_Bear_Debt2_Q03" localSheetId="7">#REF!</definedName>
    <definedName name="Val_Int_Bear_Debt2_Q03">#REF!</definedName>
    <definedName name="Val_Interest_Exp_10yr" localSheetId="6">#REF!</definedName>
    <definedName name="Val_Interest_Exp_10yr" localSheetId="7">#REF!</definedName>
    <definedName name="Val_Interest_Exp_10yr">#REF!</definedName>
    <definedName name="Val_Interest_Exp_48yr" localSheetId="6">#REF!</definedName>
    <definedName name="Val_Interest_Exp_48yr" localSheetId="7">#REF!</definedName>
    <definedName name="Val_Interest_Exp_48yr">#REF!</definedName>
    <definedName name="Val_Interest_Exp_LE02" localSheetId="6">#REF!</definedName>
    <definedName name="Val_Interest_Exp_LE02" localSheetId="7">#REF!</definedName>
    <definedName name="Val_Interest_Exp_LE02">#REF!</definedName>
    <definedName name="Val_Interest_Exp_Q03" localSheetId="6">#REF!</definedName>
    <definedName name="Val_Interest_Exp_Q03" localSheetId="7">#REF!</definedName>
    <definedName name="Val_Interest_Exp_Q03">#REF!</definedName>
    <definedName name="Val_Interest_Income_10yr" localSheetId="6">#REF!</definedName>
    <definedName name="Val_Interest_Income_10yr" localSheetId="7">#REF!</definedName>
    <definedName name="Val_Interest_Income_10yr">#REF!</definedName>
    <definedName name="Val_Interest_Income_48yr" localSheetId="6">#REF!</definedName>
    <definedName name="Val_Interest_Income_48yr" localSheetId="7">#REF!</definedName>
    <definedName name="Val_Interest_Income_48yr">#REF!</definedName>
    <definedName name="Val_Interest_Income_LE02" localSheetId="6">#REF!</definedName>
    <definedName name="Val_Interest_Income_LE02" localSheetId="7">#REF!</definedName>
    <definedName name="Val_Interest_Income_LE02">#REF!</definedName>
    <definedName name="Val_Interest_Income_Q03" localSheetId="6">#REF!</definedName>
    <definedName name="Val_Interest_Income_Q03" localSheetId="7">#REF!</definedName>
    <definedName name="Val_Interest_Income_Q03">#REF!</definedName>
    <definedName name="Val_ISV_10yr" localSheetId="6">#REF!</definedName>
    <definedName name="Val_ISV_10yr" localSheetId="7">#REF!</definedName>
    <definedName name="Val_ISV_10yr">#REF!</definedName>
    <definedName name="Val_ISV_48yr" localSheetId="6">#REF!</definedName>
    <definedName name="Val_ISV_48yr" localSheetId="7">#REF!</definedName>
    <definedName name="Val_ISV_48yr">#REF!</definedName>
    <definedName name="Val_ISV_LE02" localSheetId="6">#REF!</definedName>
    <definedName name="Val_ISV_LE02" localSheetId="7">#REF!</definedName>
    <definedName name="Val_ISV_LE02">#REF!</definedName>
    <definedName name="Val_ISV_Q03" localSheetId="6">#REF!</definedName>
    <definedName name="Val_ISV_Q03" localSheetId="7">#REF!</definedName>
    <definedName name="Val_ISV_Q03">#REF!</definedName>
    <definedName name="Val_ISV2_10yr" localSheetId="6">#REF!</definedName>
    <definedName name="Val_ISV2_10yr" localSheetId="7">#REF!</definedName>
    <definedName name="Val_ISV2_10yr">#REF!</definedName>
    <definedName name="Val_ISV2_48yr" localSheetId="6">#REF!</definedName>
    <definedName name="Val_ISV2_48yr" localSheetId="7">#REF!</definedName>
    <definedName name="Val_ISV2_48yr">#REF!</definedName>
    <definedName name="Val_ISV2_LE02" localSheetId="6">#REF!</definedName>
    <definedName name="Val_ISV2_LE02" localSheetId="7">#REF!</definedName>
    <definedName name="Val_ISV2_LE02">#REF!</definedName>
    <definedName name="Val_ISV2_Q03" localSheetId="6">#REF!</definedName>
    <definedName name="Val_ISV2_Q03" localSheetId="7">#REF!</definedName>
    <definedName name="Val_ISV2_Q03">#REF!</definedName>
    <definedName name="Val_ISV3_48yr" localSheetId="6">#REF!</definedName>
    <definedName name="Val_ISV3_48yr" localSheetId="7">#REF!</definedName>
    <definedName name="Val_ISV3_48yr">#REF!</definedName>
    <definedName name="Val_ISV3_LE02" localSheetId="6">#REF!</definedName>
    <definedName name="Val_ISV3_LE02" localSheetId="7">#REF!</definedName>
    <definedName name="Val_ISV3_LE02">#REF!</definedName>
    <definedName name="Val_Minority_Interest_Cap_10yr" localSheetId="6">#REF!</definedName>
    <definedName name="Val_Minority_Interest_Cap_10yr" localSheetId="7">#REF!</definedName>
    <definedName name="Val_Minority_Interest_Cap_10yr">#REF!</definedName>
    <definedName name="Val_Minority_Interest_Cap_48yr" localSheetId="6">#REF!</definedName>
    <definedName name="Val_Minority_Interest_Cap_48yr" localSheetId="7">#REF!</definedName>
    <definedName name="Val_Minority_Interest_Cap_48yr">#REF!</definedName>
    <definedName name="Val_Minority_Interest_Cap_LE02" localSheetId="6">#REF!</definedName>
    <definedName name="Val_Minority_Interest_Cap_LE02" localSheetId="7">#REF!</definedName>
    <definedName name="Val_Minority_Interest_Cap_LE02">#REF!</definedName>
    <definedName name="Val_Minority_Interest_Cap_Q03" localSheetId="6">#REF!</definedName>
    <definedName name="Val_Minority_Interest_Cap_Q03" localSheetId="7">#REF!</definedName>
    <definedName name="Val_Minority_Interest_Cap_Q03">#REF!</definedName>
    <definedName name="Val_Movement_Par_Cap_10yr" localSheetId="6">#REF!</definedName>
    <definedName name="Val_Movement_Par_Cap_10yr" localSheetId="7">#REF!</definedName>
    <definedName name="Val_Movement_Par_Cap_10yr">#REF!</definedName>
    <definedName name="Val_Movement_Par_Cap_48yr" localSheetId="6">#REF!</definedName>
    <definedName name="Val_Movement_Par_Cap_48yr" localSheetId="7">#REF!</definedName>
    <definedName name="Val_Movement_Par_Cap_48yr">#REF!</definedName>
    <definedName name="Val_Movement_Par_Cap_LE02" localSheetId="6">#REF!</definedName>
    <definedName name="Val_Movement_Par_Cap_LE02" localSheetId="7">#REF!</definedName>
    <definedName name="Val_Movement_Par_Cap_LE02">#REF!</definedName>
    <definedName name="Val_Movement_Par_Cap_Q03" localSheetId="6">#REF!</definedName>
    <definedName name="Val_Movement_Par_Cap_Q03" localSheetId="7">#REF!</definedName>
    <definedName name="Val_Movement_Par_Cap_Q03">#REF!</definedName>
    <definedName name="Val_Quasi_Equity_Debt_10yr" localSheetId="6">#REF!</definedName>
    <definedName name="Val_Quasi_Equity_Debt_10yr" localSheetId="7">#REF!</definedName>
    <definedName name="Val_Quasi_Equity_Debt_10yr">#REF!</definedName>
    <definedName name="Val_Quasi_Equity_Debt_48yr" localSheetId="6">#REF!</definedName>
    <definedName name="Val_Quasi_Equity_Debt_48yr" localSheetId="7">#REF!</definedName>
    <definedName name="Val_Quasi_Equity_Debt_48yr">#REF!</definedName>
    <definedName name="Val_Quasi_Equity_Debt_LE02" localSheetId="6">#REF!</definedName>
    <definedName name="Val_Quasi_Equity_Debt_LE02" localSheetId="7">#REF!</definedName>
    <definedName name="Val_Quasi_Equity_Debt_LE02">#REF!</definedName>
    <definedName name="Val_Quasi_Equity_Debt_Q03" localSheetId="6">#REF!</definedName>
    <definedName name="Val_Quasi_Equity_Debt_Q03" localSheetId="7">#REF!</definedName>
    <definedName name="Val_Quasi_Equity_Debt_Q03">#REF!</definedName>
    <definedName name="Val_Quasi_Equity_Debt2_10yr" localSheetId="6">#REF!</definedName>
    <definedName name="Val_Quasi_Equity_Debt2_10yr" localSheetId="7">#REF!</definedName>
    <definedName name="Val_Quasi_Equity_Debt2_10yr">#REF!</definedName>
    <definedName name="Val_Quasi_Equity_Debt2_48yr" localSheetId="6">#REF!</definedName>
    <definedName name="Val_Quasi_Equity_Debt2_48yr" localSheetId="7">#REF!</definedName>
    <definedName name="Val_Quasi_Equity_Debt2_48yr">#REF!</definedName>
    <definedName name="Val_Quasi_Equity_Debt2_LE02" localSheetId="6">#REF!</definedName>
    <definedName name="Val_Quasi_Equity_Debt2_LE02" localSheetId="7">#REF!</definedName>
    <definedName name="Val_Quasi_Equity_Debt2_LE02">#REF!</definedName>
    <definedName name="Val_Quasi_Equity_Debt2_Q03" localSheetId="6">#REF!</definedName>
    <definedName name="Val_Quasi_Equity_Debt2_Q03" localSheetId="7">#REF!</definedName>
    <definedName name="Val_Quasi_Equity_Debt2_Q03">#REF!</definedName>
    <definedName name="Val_Res_Val_Amt" localSheetId="6">#REF!</definedName>
    <definedName name="Val_Res_Val_Amt" localSheetId="7">#REF!</definedName>
    <definedName name="Val_Res_Val_Amt">#REF!</definedName>
    <definedName name="Val_Res_Val_Yr" localSheetId="6">#REF!</definedName>
    <definedName name="Val_Res_Val_Yr" localSheetId="7">#REF!</definedName>
    <definedName name="Val_Res_Val_Yr">#REF!</definedName>
    <definedName name="Val_Shell_Share" localSheetId="6">#REF!</definedName>
    <definedName name="Val_Shell_Share" localSheetId="7">#REF!</definedName>
    <definedName name="Val_Shell_Share">#REF!</definedName>
    <definedName name="VAL_SUM" localSheetId="6">#REF!</definedName>
    <definedName name="VAL_SUM" localSheetId="7">#REF!</definedName>
    <definedName name="VAL_SUM">#REF!</definedName>
    <definedName name="Val_Tax_On_Financing_Items_10yr" localSheetId="6">#REF!</definedName>
    <definedName name="Val_Tax_On_Financing_Items_10yr" localSheetId="7">#REF!</definedName>
    <definedName name="Val_Tax_On_Financing_Items_10yr">#REF!</definedName>
    <definedName name="Val_Tax_On_Financing_Items_48yr" localSheetId="6">#REF!</definedName>
    <definedName name="Val_Tax_On_Financing_Items_48yr" localSheetId="7">#REF!</definedName>
    <definedName name="Val_Tax_On_Financing_Items_48yr">#REF!</definedName>
    <definedName name="Val_Tax_On_Financing_Items_LE02" localSheetId="6">#REF!</definedName>
    <definedName name="Val_Tax_On_Financing_Items_LE02" localSheetId="7">#REF!</definedName>
    <definedName name="Val_Tax_On_Financing_Items_LE02">#REF!</definedName>
    <definedName name="Val_Tax_On_Financing_Items_Q03" localSheetId="6">#REF!</definedName>
    <definedName name="Val_Tax_On_Financing_Items_Q03" localSheetId="7">#REF!</definedName>
    <definedName name="Val_Tax_On_Financing_Items_Q03">#REF!</definedName>
    <definedName name="Val_WACC_MOD" localSheetId="6">#REF!</definedName>
    <definedName name="Val_WACC_MOD" localSheetId="7">#REF!</definedName>
    <definedName name="Val_WACC_MOD">#REF!</definedName>
    <definedName name="VALIDADOR_ORC">[106]Projeção!$C$6</definedName>
    <definedName name="valor" localSheetId="6">#REF!</definedName>
    <definedName name="valor" localSheetId="7">#REF!</definedName>
    <definedName name="valor">#REF!</definedName>
    <definedName name="Valor_outorga" localSheetId="6">#REF!</definedName>
    <definedName name="Valor_outorga" localSheetId="7">#REF!</definedName>
    <definedName name="Valor_outorga">#REF!</definedName>
    <definedName name="ValorAtivoDinâmico1" localSheetId="6">#REF!:OFFSET(#REF!,#REF!+1,0)</definedName>
    <definedName name="ValorAtivoDinâmico1" localSheetId="7">#REF!:OFFSET(#REF!,#REF!+1,0)</definedName>
    <definedName name="ValorAtivoDinâmico1">#REF!:OFFSET(#REF!,#REF!+1,0)</definedName>
    <definedName name="ValorIndiceDinamico1" localSheetId="6">#REF!:OFFSET(#REF!,#REF!+1,0)</definedName>
    <definedName name="ValorIndiceDinamico1" localSheetId="7">#REF!:OFFSET(#REF!,#REF!+1,0)</definedName>
    <definedName name="ValorIndiceDinamico1">#REF!:OFFSET(#REF!,#REF!+1,0)</definedName>
    <definedName name="valuation" localSheetId="6">#REF!</definedName>
    <definedName name="valuation" localSheetId="7">#REF!</definedName>
    <definedName name="valuation">#REF!</definedName>
    <definedName name="ValuationYear" localSheetId="6">#REF!</definedName>
    <definedName name="ValuationYear" localSheetId="7">#REF!</definedName>
    <definedName name="ValuationYear">#REF!</definedName>
    <definedName name="VALUE" localSheetId="6">#REF!</definedName>
    <definedName name="VALUE" localSheetId="7">#REF!</definedName>
    <definedName name="VALUE">#REF!</definedName>
    <definedName name="Value_ARPopulation" localSheetId="6">#REF!</definedName>
    <definedName name="Value_ARPopulation" localSheetId="7">#REF!</definedName>
    <definedName name="Value_ARPopulation">#REF!</definedName>
    <definedName name="Value_LevelAssurance" localSheetId="6">#REF!</definedName>
    <definedName name="Value_LevelAssurance" localSheetId="7">#REF!</definedName>
    <definedName name="Value_LevelAssurance">#REF!</definedName>
    <definedName name="Value_NumberExceptionsIdentified" localSheetId="6">#REF!</definedName>
    <definedName name="Value_NumberExceptionsIdentified" localSheetId="7">#REF!</definedName>
    <definedName name="Value_NumberExceptionsIdentified">#REF!</definedName>
    <definedName name="Value_NumberTolerableExceptions" localSheetId="6">#REF!</definedName>
    <definedName name="Value_NumberTolerableExceptions" localSheetId="7">#REF!</definedName>
    <definedName name="Value_NumberTolerableExceptions">#REF!</definedName>
    <definedName name="Value_of_Equity" localSheetId="6">#REF!</definedName>
    <definedName name="Value_of_Equity" localSheetId="7">#REF!</definedName>
    <definedName name="Value_of_Equity">#REF!</definedName>
    <definedName name="values">'[107]Parâmetros{dtt}'!$B$4,'[107]Parâmetros{dtt}'!$B$5,'[107]Parâmetros{dtt}'!$B$16</definedName>
    <definedName name="VERSION" localSheetId="6">#REF!</definedName>
    <definedName name="VERSION" localSheetId="7">#REF!</definedName>
    <definedName name="VERSION">#REF!</definedName>
    <definedName name="VertPos" localSheetId="6">#REF!</definedName>
    <definedName name="VertPos" localSheetId="7">#REF!</definedName>
    <definedName name="VertPos">#REF!</definedName>
    <definedName name="ververw" localSheetId="6">[15]MasterData!#REF!</definedName>
    <definedName name="ververw" localSheetId="7">[15]MasterData!#REF!</definedName>
    <definedName name="ververw">[15]MasterData!#REF!</definedName>
    <definedName name="VeryBigValue">999999999999999</definedName>
    <definedName name="VerySmallValue">-VeryBigValue</definedName>
    <definedName name="VEVA" localSheetId="6">#REF!</definedName>
    <definedName name="VEVA" localSheetId="7">#REF!</definedName>
    <definedName name="VEVA">#REF!</definedName>
    <definedName name="VIA1_L2" localSheetId="6">#REF!</definedName>
    <definedName name="VIA1_L2" localSheetId="7">#REF!</definedName>
    <definedName name="VIA1_L2">#REF!</definedName>
    <definedName name="vmn" localSheetId="6">#REF!</definedName>
    <definedName name="vmn" localSheetId="7">#REF!</definedName>
    <definedName name="vmn">#REF!</definedName>
    <definedName name="Vol1YrAvg" localSheetId="6">#REF!</definedName>
    <definedName name="Vol1YrAvg" localSheetId="7">#REF!</definedName>
    <definedName name="Vol1YrAvg">#REF!</definedName>
    <definedName name="Vol3MAvg" localSheetId="6">#REF!</definedName>
    <definedName name="Vol3MAvg" localSheetId="7">#REF!</definedName>
    <definedName name="Vol3MAvg">#REF!</definedName>
    <definedName name="Vol3YrAvg" localSheetId="6">#REF!</definedName>
    <definedName name="Vol3YrAvg" localSheetId="7">#REF!</definedName>
    <definedName name="Vol3YrAvg">#REF!</definedName>
    <definedName name="VolumeAtivoDinamico1" localSheetId="6">#REF!:OFFSET(#REF!,#REF!+1,0)</definedName>
    <definedName name="VolumeAtivoDinamico1" localSheetId="7">#REF!:OFFSET(#REF!,#REF!+1,0)</definedName>
    <definedName name="VolumeAtivoDinamico1">#REF!:OFFSET(#REF!,#REF!+1,0)</definedName>
    <definedName name="VolumeCell" localSheetId="6">#REF!</definedName>
    <definedName name="VolumeCell" localSheetId="7">#REF!</definedName>
    <definedName name="VolumeCell">#REF!</definedName>
    <definedName name="VolumeIndiceDinamico1" localSheetId="6">#REF!:OFFSET(#REF!,#REF!+1,0)</definedName>
    <definedName name="VolumeIndiceDinamico1" localSheetId="7">#REF!:OFFSET(#REF!,#REF!+1,0)</definedName>
    <definedName name="VolumeIndiceDinamico1">#REF!:OFFSET(#REF!,#REF!+1,0)</definedName>
    <definedName name="VPL" localSheetId="6">#REF!</definedName>
    <definedName name="VPL" localSheetId="7">#REF!</definedName>
    <definedName name="VPL">#REF!</definedName>
    <definedName name="VPL_1" localSheetId="6">#REF!</definedName>
    <definedName name="VPL_1" localSheetId="7">#REF!</definedName>
    <definedName name="VPL_1">#REF!</definedName>
    <definedName name="VPL_paste" localSheetId="6">#REF!</definedName>
    <definedName name="VPL_paste" localSheetId="7">#REF!</definedName>
    <definedName name="VPL_paste">#REF!</definedName>
    <definedName name="VPLAcionista" localSheetId="6">#REF!</definedName>
    <definedName name="VPLAcionista" localSheetId="7">#REF!</definedName>
    <definedName name="VPLAcionista">#REF!</definedName>
    <definedName name="VPNArpu" localSheetId="6">#REF!</definedName>
    <definedName name="VPNArpu" localSheetId="7">#REF!</definedName>
    <definedName name="VPNArpu">#REF!</definedName>
    <definedName name="VPNAveConec" localSheetId="6">#REF!</definedName>
    <definedName name="VPNAveConec" localSheetId="7">#REF!</definedName>
    <definedName name="VPNAveConec">#REF!</definedName>
    <definedName name="VPNBeginConec" localSheetId="6">#REF!</definedName>
    <definedName name="VPNBeginConec" localSheetId="7">#REF!</definedName>
    <definedName name="VPNBeginConec">#REF!</definedName>
    <definedName name="VPNCancel" localSheetId="6">#REF!</definedName>
    <definedName name="VPNCancel" localSheetId="7">#REF!</definedName>
    <definedName name="VPNCancel">#REF!</definedName>
    <definedName name="VPNCapex" localSheetId="6">#REF!</definedName>
    <definedName name="VPNCapex" localSheetId="7">#REF!</definedName>
    <definedName name="VPNCapex">#REF!</definedName>
    <definedName name="VPNGrossAdd" localSheetId="6">#REF!</definedName>
    <definedName name="VPNGrossAdd" localSheetId="7">#REF!</definedName>
    <definedName name="VPNGrossAdd">#REF!</definedName>
    <definedName name="VPNGrossRev" localSheetId="6">#REF!</definedName>
    <definedName name="VPNGrossRev" localSheetId="7">#REF!</definedName>
    <definedName name="VPNGrossRev">#REF!</definedName>
    <definedName name="VPNNetRev" localSheetId="6">#REF!</definedName>
    <definedName name="VPNNetRev" localSheetId="7">#REF!</definedName>
    <definedName name="VPNNetRev">#REF!</definedName>
    <definedName name="vrg" localSheetId="6" hidden="1">#REF!</definedName>
    <definedName name="vrg" localSheetId="7" hidden="1">#REF!</definedName>
    <definedName name="vrg" hidden="1">#REF!</definedName>
    <definedName name="vutf7" localSheetId="6">#REF!</definedName>
    <definedName name="vutf7" localSheetId="7">#REF!</definedName>
    <definedName name="vutf7">#REF!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v" hidden="1">{#N/A,#N/A,FALSE,"Plan1";#N/A,#N/A,FALSE,"Plan2"}</definedName>
    <definedName name="vvvvvvvvvv" localSheetId="6" hidden="1">'[75]CONSSID12-96'!#REF!</definedName>
    <definedName name="vvvvvvvvvv" localSheetId="7" hidden="1">'[75]CONSSID12-96'!#REF!</definedName>
    <definedName name="vvvvvvvvvv" hidden="1">'[75]CONSSID12-96'!#REF!</definedName>
    <definedName name="w" localSheetId="6">#REF!</definedName>
    <definedName name="w" localSheetId="7">#REF!</definedName>
    <definedName name="w">#REF!</definedName>
    <definedName name="W_GRUZIN" localSheetId="6">'[108]Гренобль Ту-204'!#REF!</definedName>
    <definedName name="W_GRUZIN" localSheetId="7">'[108]Гренобль Ту-204'!#REF!</definedName>
    <definedName name="W_GRUZIN">'[108]Гренобль Ту-204'!#REF!</definedName>
    <definedName name="W_NDS" localSheetId="6">'[108]Гренобль Ту-204'!#REF!</definedName>
    <definedName name="W_NDS" localSheetId="7">'[108]Гренобль Ту-204'!#REF!</definedName>
    <definedName name="W_NDS">'[108]Гренобль Ту-204'!#REF!</definedName>
    <definedName name="wacc" localSheetId="6">#REF!</definedName>
    <definedName name="wacc" localSheetId="7">#REF!</definedName>
    <definedName name="wacc">#REF!</definedName>
    <definedName name="WarrExPr" localSheetId="6">#REF!</definedName>
    <definedName name="WarrExPr" localSheetId="7">#REF!</definedName>
    <definedName name="WarrExPr">#REF!</definedName>
    <definedName name="WarrOut" localSheetId="6">#REF!</definedName>
    <definedName name="WarrOut" localSheetId="7">#REF!</definedName>
    <definedName name="WarrOut">#REF!</definedName>
    <definedName name="wedfwe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eight" localSheetId="6">#REF!</definedName>
    <definedName name="Weight" localSheetId="7">#REF!</definedName>
    <definedName name="Weight">#REF!</definedName>
    <definedName name="Weight_List" localSheetId="6">#REF!</definedName>
    <definedName name="Weight_List" localSheetId="7">#REF!</definedName>
    <definedName name="Weight_List">#REF!</definedName>
    <definedName name="WER" localSheetId="6">#REF!</definedName>
    <definedName name="WER" localSheetId="7">#REF!</definedName>
    <definedName name="WER">#REF!</definedName>
    <definedName name="werewrew" hidden="1">{#N/A,#N/A,FALSE,"Acum Julio - 00"}</definedName>
    <definedName name="Werf" localSheetId="6">#REF!</definedName>
    <definedName name="Werf" localSheetId="7">#REF!</definedName>
    <definedName name="Werf">#REF!</definedName>
    <definedName name="wgwgav" localSheetId="6">#REF!</definedName>
    <definedName name="wgwgav" localSheetId="7">#REF!</definedName>
    <definedName name="wgwgav">#REF!</definedName>
    <definedName name="whwh" localSheetId="6">#REF!</definedName>
    <definedName name="whwh" localSheetId="7">#REF!</definedName>
    <definedName name="whwh">#REF!</definedName>
    <definedName name="WLU" localSheetId="6">#REF!</definedName>
    <definedName name="WLU" localSheetId="7">#REF!</definedName>
    <definedName name="WLU">#REF!</definedName>
    <definedName name="woodflow" hidden="1">{#N/A,#N/A,FALSE,"Variables";#N/A,#N/A,FALSE,"NPV Cashflows NZ$";#N/A,#N/A,FALSE,"Cashflows NZ$"}</definedName>
    <definedName name="work" hidden="1">{#N/A,#N/A,FALSE,"SUMMARY";#N/A,#N/A,FALSE,"CREDIT SERVICES";#N/A,#N/A,FALSE,"CANADA";#N/A,#N/A,FALSE,"PAYMENT SERVICES";#N/A,#N/A,FALSE,"EUROPE";#N/A,#N/A,FALSE,"L AMERICA";#N/A,#N/A,FALSE,"OTHER"}</definedName>
    <definedName name="Workforce2" hidden="1">{"assumptions1",#N/A,FALSE,"Valuation Analysis";"assumptions2",#N/A,FALSE,"Valuation Analysis"}</definedName>
    <definedName name="WORKING" localSheetId="6">#REF!</definedName>
    <definedName name="WORKING" localSheetId="7">#REF!</definedName>
    <definedName name="WORKING">#REF!</definedName>
    <definedName name="wrn.111." hidden="1">{#N/A,#N/A,TRUE,"Фин.рез"}</definedName>
    <definedName name="wrn.112." hidden="1">{#N/A,#N/A,TRUE,"Фин.рез"}</definedName>
    <definedName name="wrn.3cases." hidden="1">{#N/A,"Base",FALSE,"Dividend";#N/A,"Conservative",FALSE,"Dividend";#N/A,"Downside",FALSE,"Dividend"}</definedName>
    <definedName name="wrn.Accretion." hidden="1">{"Accretion",#N/A,FALSE,"Assum"}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uisition_matrix." hidden="1">{"Acq_matrix",#N/A,FALSE,"Acquisition Matrix"}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TIVA." hidden="1">{"TOTAL ADM",#N/A,TRUE,"Total Desp.Adm.";"DIR EXECUTIVA",#N/A,TRUE,"5000";"EXECUTIVA",#N/A,TRUE,"5010";"SEDIR",#N/A,TRUE,"5020";"ADM FINANCEIRA",#N/A,TRUE,"9000";"FINANCEIRA",#N/A,TRUE,"9010";"CONTROLADORIA",#N/A,TRUE,"9110";"FINANCEIRO",#N/A,TRUE,"9200";"DECOP",#N/A,TRUE,"9220";"DECOB",#N/A,TRUE,"9230";"RH",#N/A,TRUE,"9300";"GER RH",#N/A,TRUE,"9310";"CARGOS BENEF",#N/A,TRUE,"9320";"RECRUTAMENTO",#N/A,TRUE,"9330";"ADM PESSOAL",#N/A,TRUE,"9340";"TREINAMENTO",#N/A,TRUE,"9350";"INFRA",#N/A,TRUE,"9400";"GER INFRA",#N/A,TRUE,"9410";"COMPRAS",#N/A,TRUE,"9420";"ORG METODOS",#N/A,TRUE,"9430";"SERV GERAIS",#N/A,TRUE,"9440";"OFF SET",#N/A,TRUE,"9441";"COPA",#N/A,TRUE,"9442";"LIMPEZA",#N/A,TRUE,"9443";"EXPEDIÇÃO",#N/A,TRUE,"9444";"ALMOXARIFADO",#N/A,TRUE,"9445"}</definedName>
    <definedName name="wrn.Advertising._.Acum._.Julio._.00." hidden="1">{#N/A,#N/A,FALSE,"Acum Julio - 00"}</definedName>
    <definedName name="wrn.Aging._.and._.Trend._.Analysis." hidden="1">{#N/A,#N/A,FALSE,"Aging Summary";#N/A,#N/A,FALSE,"Ratio Analysis";#N/A,#N/A,FALSE,"Test 120 Day Accts";#N/A,#N/A,FALSE,"Tickmarks"}</definedName>
    <definedName name="wrn.AIJS._.Print._.Out." hidden="1">{"Assumptions",#N/A,FALSE,"Assumptions";"Revenues",#N/A,FALSE,"Revenues";"Expenses",#N/A,FALSE,"Expenses";"Construction",#N/A,FALSE,"Construction Costs";"Income Statement",#N/A,FALSE,"Income Statement";"Depreciation",#N/A,FALSE,"Depreciation";"Cash Flow",#N/A,FALSE,"Cash Flow";"Balance Sheet",#N/A,FALSE,"Balance Sheet";"Debt Pro Forma",#N/A,FALSE,"Debt Pro Forma";"Sources &amp; Uses",#N/A,FALSE,"Sources &amp; Uses";"Debt S&amp;U",#N/A,FALSE,"Debt S&amp;U";"Debt Pro Forma 3",#N/A,FALSE,"Debt Pro Forma 3";"Debt Pro Forma 2",#N/A,FALSE,"Debt Pro Forma 2"}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{#N/A,#N/A,FALSE,"cpt"}</definedName>
    <definedName name="wrn.All._.Exhibits.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_sheets." hidden="1">{#N/A,#N/A,FALSE,"compcoval";#N/A,#N/A,FALSE,"optionval"}</definedName>
    <definedName name="wrn.ANÁLISE." hidden="1">{"ANÁLISES-ATIVO",#N/A,FALSE,"ANÁLISES";"ANÁLISES-PASSIVO",#N/A,FALSE,"ANÁLISES";"ANÁLISES-RESULTADO",#N/A,FALSE,"ANÁLISES"}</definedName>
    <definedName name="wrn.ANALISIS._.SENSIBILIDAD." hidden="1">{#N/A,#N/A,FALSE,"BALANCE";#N/A,#N/A,FALSE,"CUENTA DE PYG";#N/A,#N/A,FALSE,"RATIOS"}</definedName>
    <definedName name="wrn.AQUIROR._.DCF." hidden="1">{"AQUIRORDCF",#N/A,FALSE,"Merger consequences";"Acquirorassns",#N/A,FALSE,"Merger consequences"}</definedName>
    <definedName name="wrn.Assumptions." hidden="1">{"Assumptions",#N/A,FALSE,"Assum"}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DESPESAS." hidden="1">{"AUT ANALISE DESP",#N/A,TRUE,"AN.DESP. MR$"}</definedName>
    <definedName name="wrn.balance._.sheet." hidden="1">{"bs",#N/A,FALSE,"SCF"}</definedName>
    <definedName name="wrn.benefits." hidden="1">{#N/A,#N/A,FALSE,"SUMMARY";#N/A,#N/A,FALSE,"CREDIT SERVICES";#N/A,#N/A,FALSE,"CANADA";#N/A,#N/A,FALSE,"PAYMENT SERVICES";#N/A,#N/A,FALSE,"EUROPE";#N/A,#N/A,FALSE,"L AMERICA";#N/A,#N/A,FALSE,"OTHER"}</definedName>
    <definedName name="wrn.Board._.Pack." hidden="1">{"Board Income Statement",#N/A,FALSE,"Board Summary";"Board Balance Sheet",#N/A,FALSE,"Board Summary";"Board Cash Flow",#N/A,FALSE,"Board Summary"}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acity." hidden="1">{#N/A,#N/A,FALSE,"Capacity"}</definedName>
    <definedName name="wrn.CAPEX." hidden="1">{"capex_annual",#N/A,TRUE,"CAPEX";"capex_monthly",#N/A,TRUE,"CAPEX"}</definedName>
    <definedName name="wrn.CAPITAL." hidden="1">{"ASSUME",#N/A,FALSE,"Assumptions";"CASH",#N/A,FALSE,"Cash_flow";"EVA",#N/A,FALSE,"EVA"}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flow._.Summary." hidden="1">{#N/A,#N/A,FALSE,"Cashflow"}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P._.FAT." hidden="1">{"DEM FAT 1.000 REAIS",#N/A,FALSE,"Comp.Fat.";"DEM FAT MEDIO ANO",#N/A,FALSE,"Comp.Fat."}</definedName>
    <definedName name="wrn.comp_prjctn_paybck." hidden="1">{#N/A,#N/A,FALSE,"Bene";#N/A,#N/A,FALSE,"Scen1"}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ativo." hidden="1">{#N/A,#N/A,TRUE,"ComparativoII"}</definedName>
    <definedName name="wrn.COMPCO." hidden="1">{"Page1",#N/A,FALSE,"CompCo";"Page2",#N/A,FALSE,"CompCo"}</definedName>
    <definedName name="wrn.Consolidated._.Set." hidden="1">{"Consolidated IS w Ratios",#N/A,FALSE,"Consolidated";"Consolidated CF",#N/A,FALSE,"Consolidated";"Consolidated DCF",#N/A,FALSE,"Consolidated"}</definedName>
    <definedName name="wrn.continua." hidden="1">{#N/A,#N/A,FALSE,"Org";#N/A,#N/A,FALSE,"Graf_org";#N/A,#N/A,FALSE,"Desmi";#N/A,#N/A,FALSE,"SAAC";#N/A,#N/A,FALSE,"Vapor";#N/A,#N/A,FALSE,"Calculo Gcal";#N/A,#N/A,FALSE,"Utilização";#N/A,#N/A,FALSE,"Padrões";#N/A,#N/A,FALSE,"balvapor";#N/A,#N/A,FALSE,"oleo";#N/A,#N/A,FALSE,"ocorrencias";#N/A,#N/A,FALSE,"E.Elétrica";#N/A,#N/A,FALSE,"índices";#N/A,#N/A,FALSE,"balEnergia";#N/A,#N/A,FALSE,"DESCRIC";#N/A,#N/A,FALSE,"horas";#N/A,#N/A,FALSE,"TempoGraf";#N/A,#N/A,FALSE,"R0A"}</definedName>
    <definedName name="wrn.contributory._.asset._.charges." hidden="1">{"contributory1",#N/A,FALSE,"Contributory Assets Detail";"contributory2",#N/A,FALSE,"Contributory Assets Detail"}</definedName>
    <definedName name="wrn.CSC2" hidden="1">{"page1",#N/A,TRUE,"CSC";"page2",#N/A,TRUE,"CSC"}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hidden="1">{"Standard",#N/A,FALSE,"Dal H Inc Stmt";"Standard",#N/A,FALSE,"Dal H Bal Sht";"Standard",#N/A,FALSE,"Dal H CFs"}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monstr._.Origem._.e._.Aplicações." hidden="1">{"origens e aplicações",#N/A,FALSE,"DoarR$";"ORIGENS APLICAÇÕES",#N/A,FALSE,"DoarU$"}</definedName>
    <definedName name="wrn.Despesas._.Operacionais." hidden="1">{#N/A,#N/A,FALSE,"Campinas";#N/A,#N/A,FALSE,"Sales";#N/A,#N/A,FALSE,"Para de Minas";#N/A,#N/A,FALSE,"Alem Paraiba";#N/A,#N/A,FALSE,"Toledo";#N/A,#N/A,FALSE,"Toledo Nutri";#N/A,#N/A,FALSE,"Consolidado"}</definedName>
    <definedName name="wrn.DIRERJ." hidden="1">{"TOTAL DIRERJ",#N/A,TRUE,"7400";"DIRERJ",#N/A,TRUE,"7401";"DEARIO",#N/A,TRUE,"7410";"RIO SUL",#N/A,TRUE,"7411";"RIO NORTE",#N/A,TRUE,"7412";"DUQUE DE CAXIAS",#N/A,TRUE,"7413";"PETRÓPOLIS",#N/A,TRUE,"7414";"VITORIA",#N/A,TRUE,"7415";"B HTE",#N/A,TRUE,"7416";"JUIZ DE FORA",#N/A,TRUE,"7417";"DIVINOPOLIS",#N/A,TRUE,"7418";"CACHOEIRO",#N/A,TRUE,"7419";"CONTAGEM",#N/A,TRUE,"7420";"SALVADOR",#N/A,TRUE,"7421";"RECIFE",#N/A,TRUE,"7422";"FORTALEZA",#N/A,TRUE,"7423";"NATAL",#N/A,TRUE,"7424";"BELEM",#N/A,TRUE,"7425"}</definedName>
    <definedName name="wrn.DIRESP." hidden="1">{"TOT DIRESP",#N/A,TRUE,"DIRESP";"DR CENTRO",#N/A,TRUE,"7210";"DR B FUNDA",#N/A,TRUE,"7211";"DR LESTE",#N/A,TRUE,"7212";"DR NORTE",#N/A,TRUE,"7213";"DR OEST",#N/A,TRUE,"7214";"DR SUL",#N/A,TRUE,"7215";"DR IPIRANGA",#N/A,TRUE,"7216"}</definedName>
    <definedName name="wrn.DIRSUL._.DOLAR." hidden="1">{"TOTAL DIRSUL",#N/A,TRUE,"7500";"DIRSUL",#N/A,TRUE,"7501";"CURITIBA",#N/A,TRUE,"7510";"CASCAVEL",#N/A,TRUE,"7511";"JOINVILLE",#N/A,TRUE,"7512";"CRICIUMA",#N/A,TRUE,"7513";"BLUMENAU",#N/A,TRUE,"7514";"PORTO ALEGRE",#N/A,TRUE,"7515";"CAXIAS DO SUL",#N/A,TRUE,"7516";"N HAMBURGO",#N/A,TRUE,"7517";"PASSO FUNDO",#N/A,TRUE,"7518";"PELOTAS",#N/A,TRUE,"7519";"FLORIANOPOLIS",#N/A,TRUE,"7520"}</definedName>
    <definedName name="wrn.divestiture." hidden="1">{#N/A,#N/A,TRUE,"Overview";#N/A,#N/A,TRUE,"Divest Val";#N/A,#N/A,TRUE,"sources &amp; uses";#N/A,#N/A,TRUE,"Has-Gets Divest"}</definedName>
    <definedName name="wrn.DIVISÃO." hidden="1">{"DIVISÃO-MÊS",#N/A,FALSE,"TOTAL";"DIVISÃO-ACUMULADO",#N/A,FALSE,"TOTAL"}</definedName>
    <definedName name="wrn.documentation." hidden="1">{"document1",#N/A,FALSE,"Documentation";"document2",#N/A,FALSE,"Documentation"}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RELIMP." hidden="1">{#N/A,#N/A,FALSE,"FRETADOR";#N/A,#N/A,FALSE,"LOCADOR";#N/A,#N/A,FALSE,"TESPDOR";#N/A,#N/A,FALSE,"UNIDADEDOR"}</definedName>
    <definedName name="wrn.Estimation._.TP." hidden="1">{#N/A,#N/A,TRUE,"Recap";#N/A,#N/A,TRUE,"Comp taux";#N/A,#N/A,TRUE,"Deplaf";#N/A,#N/A,TRUE,"Siége";#N/A,#N/A,TRUE,"Saint Ouen";#N/A,#N/A,TRUE,"Ivry";#N/A,#N/A,TRUE,"Issy";#N/A,#N/A,TRUE,"VA"}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Exhibit_draft_report.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E._.Sensitivity." hidden="1">{"Far East Top",#N/A,FALSE,"FE Model";"Far East Mid",#N/A,FALSE,"FE Model";"Far East Base",#N/A,FALSE,"FE Model"}</definedName>
    <definedName name="wrn.Financial._.Summary._.NZ._.DOLLARS." hidden="1">{#N/A,#N/A,FALSE,"Variables";#N/A,#N/A,FALSE,"NPV Cashflows NZ$";#N/A,#N/A,FALSE,"Cashflows NZ$"}</definedName>
    <definedName name="wrn.Financial._.Summary._.US._.Dollars." hidden="1">{#N/A,#N/A,FALSE,"Variables";#N/A,#N/A,FALSE,"Cashflows";#N/A,#N/A,FALSE,"NPV Cashflow"}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riendly." hidden="1">{#N/A,#N/A,TRUE,"Julio";#N/A,#N/A,TRUE,"Agosto";#N/A,#N/A,TRUE,"BHCo";#N/A,#N/A,TRUE,"Abril";#N/A,#N/A,TRUE,"Pro Forma"}</definedName>
    <definedName name="wrn.FS97.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Model._.Out._.Put." hidden="1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ross._.margin._.detail." hidden="1">{"gross_margin1",#N/A,FALSE,"Gross Margin Detail";"gross_margin2",#N/A,FALSE,"Gross Margin Detail"}</definedName>
    <definedName name="wrn.GUABIPET.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historical._.performance." hidden="1">{"historical acquirer",#N/A,FALSE,"Historical Performance";"historical target",#N/A,FALSE,"Historical Performance"}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RE." hidden="1">{#N/A,#N/A,FALSE,"GERAL";#N/A,#N/A,FALSE,"LOCAÇÃO";#N/A,#N/A,FALSE,"FRETAMENTO";#N/A,#N/A,FALSE,"CARRETAS"}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ão." hidden="1">{#N/A,#N/A,FALSE,"Comp. Mês";#N/A,#N/A,FALSE,"Comp. Acum.";#N/A,#N/A,FALSE,"SAÍDA";#N/A,#N/A,FALSE,"Aberturas";#N/A,#N/A,FALSE,"DETALHES"}</definedName>
    <definedName name="wrn.Impressão._.Color." hidden="1">{#N/A,#N/A,FALSE,"Custos Variáveis";#N/A,#N/A,FALSE,"TempoGraf";#N/A,#N/A,FALSE,"Custo Fixo";#N/A,#N/A,FALSE,"índices";#N/A,#N/A,FALSE,"balEnergia";#N/A,#N/A,FALSE,"E.Elétrica";#N/A,#N/A,FALSE,"ENERGIA";#N/A,#N/A,FALSE,"balvapor";#N/A,#N/A,FALSE,"Energéticos";#N/A,#N/A,FALSE,"Vapor";#N/A,#N/A,FALSE,"VAPORNOVA";#N/A,#N/A,FALSE,"AR COMP.";#N/A,#N/A,FALSE,"AguaAlimentação";#N/A,#N/A,FALSE,"AguaDesmi";#N/A,#N/A,FALSE,"Org";#N/A,#N/A,FALSE,"ETE";#N/A,#N/A,FALSE,"balEfluente";#N/A,#N/A,FALSE,"Tratamento de Efluentes";#N/A,#N/A,FALSE,"balÁgua";#N/A,#N/A,FALSE,"Tratamento Agua";#N/A,#N/A,FALSE,"Produção"}</definedName>
    <definedName name="wrn.Impressão._.Preto." hidden="1">{#N/A,#N/A,FALSE,"DESCRIC";#N/A,#N/A,FALSE,"INDICE";#N/A,#N/A,FALSE,"Calculo Gcal"}</definedName>
    <definedName name="wrn.IMPRESSO." hidden="1">{#N/A,#N/A,FALSE,"Plan1";#N/A,#N/A,FALSE,"Plan2"}</definedName>
    <definedName name="wrn.Impricomp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me." hidden="1">{#N/A,#N/A,TRUE,"Produção";#N/A,#N/A,TRUE,"ETA";#N/A,#N/A,TRUE,"balÁgua";#N/A,#N/A,TRUE,"E.T.E";#N/A,#N/A,TRUE,"balEfluente";#N/A,#N/A,TRUE,"ETE";#N/A,#N/A,TRUE,"Graf_ETE";#N/A,#N/A,TRUE,"Org";#N/A,#N/A,TRUE,"M_ambiente";#N/A,#N/A,TRUE,"Desmi";#N/A,#N/A,TRUE,"SAAC";#N/A,#N/A,TRUE,"Compressor";#N/A,#N/A,TRUE,"Vapor";#N/A,#N/A,TRUE,"Calculo Gcal";#N/A,#N/A,TRUE,"Utilização";#N/A,#N/A,TRUE,"Padrões (2)";#N/A,#N/A,TRUE,"balvapor";#N/A,#N/A,TRUE,"oleo";#N/A,#N/A,TRUE,"ocorrencias";#N/A,#N/A,TRUE,"E.Elétrica";#N/A,#N/A,TRUE,"índices";#N/A,#N/A,TRUE,"balEnergia";#N/A,#N/A,TRUE,"custos";#N/A,#N/A,TRUE,"S.S";#N/A,#N/A,TRUE,"DESCRIC";#N/A,#N/A,TRUE,"horas";#N/A,#N/A,TRUE,"TempoGraf";#N/A,#N/A,TRUE,"R0A"}</definedName>
    <definedName name="wrn.imprimemensal." hidden="1">{#N/A,#N/A,TRUE,"Produção";#N/A,#N/A,TRUE,"ETA";#N/A,#N/A,TRUE,"balÁgua";#N/A,#N/A,TRUE,"E.T.E";#N/A,#N/A,TRUE,"balEfluente";#N/A,#N/A,TRUE,"ETE";#N/A,#N/A,TRUE,"Graf_ETE";#N/A,#N/A,TRUE,"Org";#N/A,#N/A,TRUE,"Graf_org";#N/A,#N/A,TRUE,"Desmi";#N/A,#N/A,TRUE,"SAAC";#N/A,#N/A,TRUE,"Vapor";#N/A,#N/A,TRUE,"Calculo Gcal";#N/A,#N/A,TRUE,"Utilização";#N/A,#N/A,TRUE,"Padrões";#N/A,#N/A,TRUE,"balvapor";#N/A,#N/A,TRUE,"oleo";#N/A,#N/A,TRUE,"ocorrencias";#N/A,#N/A,TRUE,"E.Elétrica";#N/A,#N/A,TRUE,"índices";#N/A,#N/A,TRUE,"balEnergia";#N/A,#N/A,TRUE,"DESCRIC";#N/A,#N/A,TRUE,"horas";#N/A,#N/A,TRUE,"TempoGraf";#N/A,#N/A,TRUE,"R0A"}</definedName>
    <definedName name="wrn.Imprimir." hidden="1">{"tabela",#N/A,FALSE,"Tabela";"decoração",#N/A,FALSE,"Decor.";"Informações",#N/A,FALSE,"Inform."}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put._.sheet." hidden="1">{#N/A,#N/A,FALSE,"TICKERS INPUT SHEET"}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OTAÇÃO._.DE._.PESSOAL." hidden="1">{"EVOL LOT PESSOAL",#N/A,FALSE,"EVOLUÇÃO";"MAIO",#N/A,FALSE,"MAIO"}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TRIZ." hidden="1">{"EXATA REAIS",#N/A,FALSE,"SIGMATR$";"EXATA DOLAR",#N/A,FALSE,"SIGMATU$"}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" hidden="1">{"inputs",#N/A,FALSE,"Inputs";"stock",#N/A,FALSE,"Stock_pur";"pool",#N/A,FALSE,"Pooling";"debt",#N/A,FALSE,"Debt_pur";"blend",#N/A,FALSE,"50_50"}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orth._.America._.Set." hidden="1">{"NA Is w Ratios",#N/A,FALSE,"North America";"PF CFlow NA",#N/A,FALSE,"North America";"NA DCF Matrix",#N/A,FALSE,"North America"}</definedName>
    <definedName name="wrn.NUTRISERVIÇOS." hidden="1">{"TOTAL NUTRISERVIÇOS",#N/A,FALSE,"NUTRI";"PREMIX",#N/A,FALSE,"NUTRI";"NUCLEOS",#N/A,FALSE,"NUTRI";"MATERIAS PRIMAS",#N/A,FALSE,"NUTRI";"OUTROS",#N/A,FALSE,"NUTRI"}</definedName>
    <definedName name="wrn.OPP.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PL." hidden="1">{"20 Years",#N/A,FALSE,"P&amp;Ls";"2001",#N/A,FALSE,"P&amp;Ls"}</definedName>
    <definedName name="wrn.Poe." hidden="1">{#N/A,#N/A,FALSE,"Poe Stand Alone";#N/A,#N/A,FALSE,"Poe (Calenderised, EUR)"}</definedName>
    <definedName name="wrn.Post._.Tax." hidden="1">{#N/A,#N/A,FALSE,"timeval";#N/A,#N/A,FALSE,"Sens";#N/A,#N/A,FALSE,"Amortisation";#N/A,#N/A,FALSE,"Profit &amp; Loss";#N/A,#N/A,FALSE,"Fin Cashflow"}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ices." hidden="1">{#N/A,#N/A,TRUE,"BANAMEX";#N/A,#N/A,TRUE,"CGT";#N/A,#N/A,TRUE,"ALFA";#N/A,#N/A,TRUE,"ICA (2)"}</definedName>
    <definedName name="wrn.PrimeCo." hidden="1">{"print 1",#N/A,FALSE,"PrimeCo PCS";"print 2",#N/A,FALSE,"PrimeCo PCS";"valuation",#N/A,FALSE,"PrimeCo PCS"}</definedName>
    <definedName name="wrn.Print." hidden="1">{"vi1",#N/A,FALSE,"Financial Statements";"vi2",#N/A,FALSE,"Financial Statements";#N/A,#N/A,FALSE,"DCF"}</definedName>
    <definedName name="wrn.PRINT._.ALL." hidden="1">{#N/A,#N/A,FALSE,"Pharm";#N/A,#N/A,FALSE,"WWCM"}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sheets." hidden="1">{"summary",#N/A,FALSE,"Valuation Analysis";"assumptions1",#N/A,FALSE,"Valuation Analysis";"assumptions2",#N/A,FALSE,"Valuation Analysis"}</definedName>
    <definedName name="wrn.Print._.Blank._.Exhibit." hidden="1">{"Extra 1",#N/A,FALSE,"Blank"}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{"PA1",#N/A,FALSE,"BORDMW";"pa2",#N/A,FALSE,"BORDMW";"PA3",#N/A,FALSE,"BORDMW";"PA4",#N/A,FALSE,"BORDMW"}</definedName>
    <definedName name="wrn.Projected._.Data._.and._.Subject._.Company._.Data." hidden="1">{#N/A,#N/A,FALSE,"Projected Data &amp; SUBJECT-INPUTS"}</definedName>
    <definedName name="wrn.RAÇÕES._.COMERCIAIS.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EAL." hidden="1">{"SALES-REAL",#N/A,FALSE,"SALES";"P.MINAS-REAL",#N/A,FALSE,"P.MINAS";"ALPA-REAL",#N/A,FALSE,"ALPA";"BASTOS-REAL",#N/A,FALSE,"BASTOS";"UBERLÂNDIA-REAL",#N/A,FALSE,"UBERLÂNDIA";"CORAL-REAL",#N/A,FALSE,"C.OESTE"}</definedName>
    <definedName name="wrn.REL_ORÇAMENTO." hidden="1">{"orç_mes",#N/A,FALSE,"TOTAL";"ORÇ_MES",#N/A,FALSE,"760";"ORÇ_MES",#N/A,FALSE,"761"}</definedName>
    <definedName name="wrn.REL_REAL." hidden="1">{"real",#N/A,FALSE,"TOTAL";"REAL",#N/A,FALSE,"760";"REAL",#N/A,FALSE,"761"}</definedName>
    <definedName name="wrn.REL_REPORTE." hidden="1">{"reporte",#N/A,FALSE,"TOTAL";"REPORTE",#N/A,FALSE,"760";"REPORTE",#N/A,FALSE,"761"}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Resumido." hidden="1">{#N/A,#N/A,FALSE,"GP";#N/A,#N/A,FALSE,"Assinantes";#N/A,#N/A,FALSE,"Rede";#N/A,#N/A,FALSE,"Evolução";#N/A,#N/A,FALSE,"Resultado"}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_.Exhibits." hidden="1">{"Inc Stmt Exhibit",#N/A,FALSE,"IS";"BS Exhibit",#N/A,FALSE,"BS";"Ratio No.1",#N/A,FALSE,"Ratio";"Ratio No.2",#N/A,FALSE,"Ratio"}</definedName>
    <definedName name="wrn.REPORTE." hidden="1">{"SALES-REPORTE",#N/A,FALSE,"SALES";"P.MINAS-REPORTE",#N/A,FALSE,"P.MINAS";"ALPA-REPORTE",#N/A,FALSE,"ALPA";"BASTOS-REPORTE",#N/A,FALSE,"BASTOS"}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união_17.08.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24.01.01.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venue." hidden="1">{#N/A,#N/A,FALSE,"Revenue (Annual)";"Revenue _ First 5 years Quarterly",#N/A,FALSE,"Revenue (Qtr)"}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sales." hidden="1">{"sales",#N/A,FALSE,"Sales";"sales existing",#N/A,FALSE,"Sales";"sales rd1",#N/A,FALSE,"Sales";"sales rd2",#N/A,FALSE,"Sales"}</definedName>
    <definedName name="wrn.sample." hidden="1">{"sample",#N/A,FALSE,"Client Input Sheet"}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." hidden="1">{"CREDIT STATISTICS",#N/A,FALSE,"STATS";"CF_AND_IS",#N/A,FALSE,"PLAN";"BALSHEET",#N/A,FALSE,"BALANCE SHEET"}</definedName>
    <definedName name="wrn.Shorten._.Version.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iebel" hidden="1">{"TOTAL DIRSUL",#N/A,TRUE,"7500";"DIRSUL",#N/A,TRUE,"7501";"CURITIBA",#N/A,TRUE,"7510";"CASCAVEL",#N/A,TRUE,"7511";"JOINVILLE",#N/A,TRUE,"7512";"CRICIUMA",#N/A,TRUE,"7513";"BLUMENAU",#N/A,TRUE,"7514";"PORTO ALEGRE",#N/A,TRUE,"7515";"CAXIAS DO SUL",#N/A,TRUE,"7516";"N HAMBURGO",#N/A,TRUE,"7517";"PASSO FUNDO",#N/A,TRUE,"7518";"PELOTAS",#N/A,TRUE,"7519";"FLORIANOPOLIS",#N/A,TRUE,"7520"}</definedName>
    <definedName name="wrn.SIG._.DIVERSOS." hidden="1">{"REAIS",#N/A,FALSE,"COMP FAT";"INDICES PREÇOS",#N/A,FALSE,"INDIC.PREÇOS";"DOLARES",#N/A,FALSE,"COMP FAT";"COBRANÇA",#N/A,FALSE,"COBRANÇA";"FAT FILIAL",#N/A,FALSE,"Fatur.Filial"}</definedName>
    <definedName name="wrn.SIGFILT.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igfilt.siebel" hidden="1">{"EVAS CLIE NUM CLIEN",#N/A,FALSE,"Básico";"Evasao de clientes unid inf",#N/A,FALSE,"Básico";"FATUNIDINF",#N/A,FALSE,"Básico";"Ind Evas Cli un inf",#N/A,FALSE,"Básico";"IND EVAS CLIENTES",#N/A,FALSE,"Básico";"IND INF N UTIL",#N/A,FALSE,"Básico";"Num Clientes 1995",#N/A,FALSE,"Básico";"Num Clientes 1996",#N/A,FALSE,"Básico";"Num Clientes 94",#N/A,FALSE,"Básico";"SALDOINF",#N/A,FALSE,"Básico"}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y" hidden="1">{"summary1",#N/A,TRUE,"Comps";"summary2",#N/A,TRUE,"Comps";"summary3",#N/A,TRUE,"Comps"}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schedules." hidden="1">{"summary1",#N/A,FALSE,"Summary of Values";"summary2",#N/A,FALSE,"Summary of Values"}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hidden="1">{"targetdcf",#N/A,FALSE,"Merger consequences";"TARGETASSU",#N/A,FALSE,"Merger consequences";"TERMINAL VALUE",#N/A,FALSE,"Merger consequences"}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odo." hidden="1">{"Caja",#N/A,TRUE,"P&amp;G BG";"PyG",#N/A,TRUE,"P&amp;G BG";"Balance",#N/A,TRUE,"P&amp;G BG"}</definedName>
    <definedName name="wrn.TOT._.DESP._.INDIRETAS." hidden="1">{"TOT DESP INDIRETAS",#N/A,TRUE,"Sub Tot Desp.Ind.";"DIR COML",#N/A,TRUE,"7010";"APOIO COML",#N/A,TRUE,"7020";"ADM VENDAS",#N/A,TRUE,"7110";"BANCOS",#N/A,TRUE,"7610";"INTERNACIONAL",#N/A,TRUE,"7710"}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_.DIRESP." hidden="1">{"DIRESP",#N/A,TRUE,"7200";"DIR REG SP",#N/A,TRUE,"7201";"DEINF",#N/A,TRUE,"7202";"CENTRO",#N/A,TRUE,"7210";"BARRA FUNDA",#N/A,TRUE,"7211";"LESTE",#N/A,TRUE,"7212";"NORTE",#N/A,TRUE,"7213";"OESTE",#N/A,TRUE,"7214";"SUL",#N/A,TRUE,"7215";"IPIRANGA",#N/A,TRUE,"7216"}</definedName>
    <definedName name="wrn.totalcomp." hidden="1">{"comp1",#N/A,FALSE,"COMPS";"footnotes",#N/A,FALSE,"COMPS"}</definedName>
    <definedName name="wrn.trademark._.and._.trade._.name." hidden="1">{"trademark1",#N/A,FALSE,"Trademark(s) and Trade Name(s)"}</definedName>
    <definedName name="wrn.Tweety." hidden="1">{#N/A,#N/A,FALSE,"A&amp;E";#N/A,#N/A,FALSE,"HighTop";#N/A,#N/A,FALSE,"JG";#N/A,#N/A,FALSE,"RI";#N/A,#N/A,FALSE,"woHT";#N/A,#N/A,FALSE,"woHT&amp;JG"}</definedName>
    <definedName name="wrn.valderrama." hidden="1">{"valderrama1",#N/A,FALSE,"Pro Forma";"valderrama",#N/A,FALSE,"Pro Forma"}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TERINÁRIA.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Wacc." hidden="1">{"Area1",#N/A,FALSE,"OREWACC";"Area2",#N/A,FALSE,"OREWACC"}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1.history" hidden="1">{#N/A,#N/A,FALSE,"model"}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3.histroic" hidden="1">{#N/A,#N/A,FALSE,"model"}</definedName>
    <definedName name="wrnb" hidden="1">{"balanço dolares",#N/A,FALSE,"SIGADR$";"AUT BAL REAIS",#N/A,FALSE,"SIGADR$";"QUOCIENTES REAIS",#N/A,FALSE,"QUOCIENTES";"JUNH QUOCI DOLARES",#N/A,FALSE,"QUOCIENTES"}</definedName>
    <definedName name="wrnbb" hidden="1">{"AUT ANALISE DESP",#N/A,TRUE,"AN.DESP. MR$"}</definedName>
    <definedName name="wrtwt" localSheetId="6">#REF!</definedName>
    <definedName name="wrtwt" localSheetId="7">#REF!</definedName>
    <definedName name="wrtwt">#REF!</definedName>
    <definedName name="wvu.book3." hidden="1">{TRUE,TRUE,-1.25,-15.5,484.5,276.75,FALSE,TRUE,TRUE,TRUE,0,1,#N/A,1,#N/A,6.01136363636364,16.5882352941176,1,FALSE,FALSE,3,TRUE,1,FALSE,100,"Swvu.book3.","ACwvu.book3.",#N/A,FALSE,FALSE,0.748031496062992,0.551181102362205,0.78740157480315,0.78740157480315,1,"","&amp;C&amp;6&amp;F &amp;A&amp;R&amp;6&amp;D   &amp;T",TRUE,TRUE,FALSE,FALSE,1,#N/A,1,1,"=R1C1:R50C5",FALSE,"Rwvu.book3.",#N/A,FALSE,FALSE,FALSE,9,#N/A,#N/A,FALSE,FALSE,TRUE,TRUE,TRUE}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w" hidden="1">{"balanço dolares",#N/A,FALSE,"SIGADR$";"AUT BAL REAIS",#N/A,FALSE,"SIGADR$";"QUOCIENTES REAIS",#N/A,FALSE,"QUOCIENTES";"JUNH QUOCI DOLARES",#N/A,FALSE,"QUOCIENTES"}</definedName>
    <definedName name="WWSalesQuarter" localSheetId="6">#REF!</definedName>
    <definedName name="WWSalesQuarter" localSheetId="7">#REF!</definedName>
    <definedName name="WWSalesQuarter">#REF!</definedName>
    <definedName name="WWSalesYear" localSheetId="6">#REF!</definedName>
    <definedName name="WWSalesYear" localSheetId="7">#REF!</definedName>
    <definedName name="WWSalesYear">#REF!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w" localSheetId="6" hidden="1">#REF!</definedName>
    <definedName name="wwww" localSheetId="7" hidden="1">#REF!</definedName>
    <definedName name="wwww" hidden="1">#REF!</definedName>
    <definedName name="wwwwww" localSheetId="6">[10]!wwwwww</definedName>
    <definedName name="wwwwww" localSheetId="7">[10]!wwwwww</definedName>
    <definedName name="wwwwww">[10]!wwwwww</definedName>
    <definedName name="wz" localSheetId="6">#REF!,#REF!,#REF!,#REF!,#REF!,#REF!,#REF!,#REF!,#REF!,#REF!,#REF!</definedName>
    <definedName name="wz" localSheetId="7">#REF!,#REF!,#REF!,#REF!,#REF!,#REF!,#REF!,#REF!,#REF!,#REF!,#REF!</definedName>
    <definedName name="wz">#REF!,#REF!,#REF!,#REF!,#REF!,#REF!,#REF!,#REF!,#REF!,#REF!,#REF!</definedName>
    <definedName name="x" localSheetId="11" hidden="1">{"'REL CUSTODIF'!$B$1:$H$72"}</definedName>
    <definedName name="x" localSheetId="6" hidden="1">{"'REL CUSTODIF'!$B$1:$H$72"}</definedName>
    <definedName name="x" localSheetId="7" hidden="1">{"'REL CUSTODIF'!$B$1:$H$72"}</definedName>
    <definedName name="x" localSheetId="2" hidden="1">{"'REL CUSTODIF'!$B$1:$H$72"}</definedName>
    <definedName name="x" localSheetId="15" hidden="1">{"'REL CUSTODIF'!$B$1:$H$72"}</definedName>
    <definedName name="x" localSheetId="13" hidden="1">{"'REL CUSTODIF'!$B$1:$H$72"}</definedName>
    <definedName name="x" localSheetId="3" hidden="1">{"'REL CUSTODIF'!$B$1:$H$72"}</definedName>
    <definedName name="x" localSheetId="5" hidden="1">{"'REL CUSTODIF'!$B$1:$H$72"}</definedName>
    <definedName name="x" hidden="1">{"'REL CUSTODIF'!$B$1:$H$72"}</definedName>
    <definedName name="xa" localSheetId="6">#REF!</definedName>
    <definedName name="xa" localSheetId="7">#REF!</definedName>
    <definedName name="xa">#REF!</definedName>
    <definedName name="xc" localSheetId="6">#REF!</definedName>
    <definedName name="xc" localSheetId="7">#REF!</definedName>
    <definedName name="xc">#REF!</definedName>
    <definedName name="xcd" localSheetId="6" hidden="1">#REF!</definedName>
    <definedName name="xcd" localSheetId="7" hidden="1">#REF!</definedName>
    <definedName name="xcd" hidden="1">#REF!</definedName>
    <definedName name="XCenter" localSheetId="6">#REF!</definedName>
    <definedName name="XCenter" localSheetId="7">#REF!</definedName>
    <definedName name="XCenter">#REF!</definedName>
    <definedName name="XCXZ" localSheetId="6">recuperação [1]tubulão2011!$A$29:$J$29</definedName>
    <definedName name="XCXZ" localSheetId="7">recuperação [1]tubulão2011!$A$29:$J$29</definedName>
    <definedName name="XCXZ">recuperação [1]tubulão2011!$A$29:$J$29</definedName>
    <definedName name="xlchart" localSheetId="6" hidden="1">#REF!</definedName>
    <definedName name="xlchart" localSheetId="7" hidden="1">#REF!</definedName>
    <definedName name="xlchart" hidden="1">#REF!</definedName>
    <definedName name="xlchart1" localSheetId="6" hidden="1">#REF!</definedName>
    <definedName name="xlchart1" localSheetId="7" hidden="1">#REF!</definedName>
    <definedName name="xlchart1" hidden="1">#REF!</definedName>
    <definedName name="xlchart2" localSheetId="6" hidden="1">#REF!</definedName>
    <definedName name="xlchart2" localSheetId="7" hidden="1">#REF!</definedName>
    <definedName name="xlchart2" hidden="1">#REF!</definedName>
    <definedName name="xlchart3" localSheetId="6" hidden="1">#REF!</definedName>
    <definedName name="xlchart3" localSheetId="7" hidden="1">#REF!</definedName>
    <definedName name="xlchart3" hidden="1">#REF!</definedName>
    <definedName name="xrate" localSheetId="6">#REF!</definedName>
    <definedName name="xrate" localSheetId="7">#REF!</definedName>
    <definedName name="xrate">#REF!</definedName>
    <definedName name="xrate1" localSheetId="6">#REF!</definedName>
    <definedName name="xrate1" localSheetId="7">#REF!</definedName>
    <definedName name="xrate1">#REF!</definedName>
    <definedName name="XREF_COLUMN_1" localSheetId="6" hidden="1">#REF!</definedName>
    <definedName name="XREF_COLUMN_1" localSheetId="7" hidden="1">#REF!</definedName>
    <definedName name="XREF_COLUMN_1" hidden="1">#REF!</definedName>
    <definedName name="XREF_COLUMN_13" localSheetId="6" hidden="1">#REF!</definedName>
    <definedName name="XREF_COLUMN_13" localSheetId="7" hidden="1">#REF!</definedName>
    <definedName name="XREF_COLUMN_13" hidden="1">#REF!</definedName>
    <definedName name="XREF_COLUMN_14" localSheetId="6" hidden="1">#REF!</definedName>
    <definedName name="XREF_COLUMN_14" localSheetId="7" hidden="1">#REF!</definedName>
    <definedName name="XREF_COLUMN_14" hidden="1">#REF!</definedName>
    <definedName name="XREF_COLUMN_15" localSheetId="6" hidden="1">[109]Investimentos!#REF!</definedName>
    <definedName name="XREF_COLUMN_15" localSheetId="7" hidden="1">[109]Investimentos!#REF!</definedName>
    <definedName name="XREF_COLUMN_15" hidden="1">[109]Investimentos!#REF!</definedName>
    <definedName name="XREF_COLUMN_19" localSheetId="6" hidden="1">[109]Investimentos!#REF!</definedName>
    <definedName name="XREF_COLUMN_19" localSheetId="7" hidden="1">[109]Investimentos!#REF!</definedName>
    <definedName name="XREF_COLUMN_19" hidden="1">[109]Investimentos!#REF!</definedName>
    <definedName name="XREF_COLUMN_2" localSheetId="6" hidden="1">[110]Lead!#REF!</definedName>
    <definedName name="XREF_COLUMN_2" localSheetId="7" hidden="1">[110]Lead!#REF!</definedName>
    <definedName name="XREF_COLUMN_2" hidden="1">[110]Lead!#REF!</definedName>
    <definedName name="XREF_COLUMN_20" localSheetId="6" hidden="1">#REF!</definedName>
    <definedName name="XREF_COLUMN_20" localSheetId="7" hidden="1">#REF!</definedName>
    <definedName name="XREF_COLUMN_20" hidden="1">#REF!</definedName>
    <definedName name="XREF_COLUMN_21" localSheetId="6" hidden="1">[109]Investimentos!#REF!</definedName>
    <definedName name="XREF_COLUMN_21" localSheetId="7" hidden="1">[109]Investimentos!#REF!</definedName>
    <definedName name="XREF_COLUMN_21" hidden="1">[109]Investimentos!#REF!</definedName>
    <definedName name="XREF_COLUMN_22" localSheetId="6" hidden="1">#REF!</definedName>
    <definedName name="XREF_COLUMN_22" localSheetId="7" hidden="1">#REF!</definedName>
    <definedName name="XREF_COLUMN_22" hidden="1">#REF!</definedName>
    <definedName name="XREF_COLUMN_3" localSheetId="6" hidden="1">#REF!</definedName>
    <definedName name="XREF_COLUMN_3" localSheetId="7" hidden="1">#REF!</definedName>
    <definedName name="XREF_COLUMN_3" hidden="1">#REF!</definedName>
    <definedName name="XREF_COLUMN_4" localSheetId="6" hidden="1">#REF!</definedName>
    <definedName name="XREF_COLUMN_4" localSheetId="7" hidden="1">#REF!</definedName>
    <definedName name="XREF_COLUMN_4" hidden="1">#REF!</definedName>
    <definedName name="XREF_COLUMN_5" localSheetId="6" hidden="1">#REF!</definedName>
    <definedName name="XREF_COLUMN_5" localSheetId="7" hidden="1">#REF!</definedName>
    <definedName name="XREF_COLUMN_5" hidden="1">#REF!</definedName>
    <definedName name="XREF_COLUMN_6" localSheetId="6" hidden="1">[109]Investimentos!#REF!</definedName>
    <definedName name="XREF_COLUMN_6" localSheetId="7" hidden="1">[109]Investimentos!#REF!</definedName>
    <definedName name="XREF_COLUMN_6" hidden="1">[109]Investimentos!#REF!</definedName>
    <definedName name="XREF_COLUMN_7" localSheetId="6" hidden="1">#REF!</definedName>
    <definedName name="XREF_COLUMN_7" localSheetId="7" hidden="1">#REF!</definedName>
    <definedName name="XREF_COLUMN_7" hidden="1">#REF!</definedName>
    <definedName name="XREF_COLUMN_8" localSheetId="6" hidden="1">[109]Investimentos!#REF!</definedName>
    <definedName name="XREF_COLUMN_8" localSheetId="7" hidden="1">[109]Investimentos!#REF!</definedName>
    <definedName name="XREF_COLUMN_8" hidden="1">[109]Investimentos!#REF!</definedName>
    <definedName name="XRefActiveRow" localSheetId="6" hidden="1">#REF!</definedName>
    <definedName name="XRefActiveRow" localSheetId="7" hidden="1">#REF!</definedName>
    <definedName name="XRefActiveRow" hidden="1">#REF!</definedName>
    <definedName name="XRefColumnsCount" hidden="1">6</definedName>
    <definedName name="XRefCopy1" localSheetId="6" hidden="1">#REF!</definedName>
    <definedName name="XRefCopy1" localSheetId="7" hidden="1">#REF!</definedName>
    <definedName name="XRefCopy1" hidden="1">#REF!</definedName>
    <definedName name="XRefCopy10" localSheetId="6" hidden="1">#REF!</definedName>
    <definedName name="XRefCopy10" localSheetId="7" hidden="1">#REF!</definedName>
    <definedName name="XRefCopy10" hidden="1">#REF!</definedName>
    <definedName name="XRefCopy10Row" localSheetId="6" hidden="1">#REF!</definedName>
    <definedName name="XRefCopy10Row" localSheetId="7" hidden="1">#REF!</definedName>
    <definedName name="XRefCopy10Row" hidden="1">#REF!</definedName>
    <definedName name="XRefCopy11" localSheetId="6" hidden="1">#REF!</definedName>
    <definedName name="XRefCopy11" localSheetId="7" hidden="1">#REF!</definedName>
    <definedName name="XRefCopy11" hidden="1">#REF!</definedName>
    <definedName name="XRefCopy11Row" localSheetId="6" hidden="1">#REF!</definedName>
    <definedName name="XRefCopy11Row" localSheetId="7" hidden="1">#REF!</definedName>
    <definedName name="XRefCopy11Row" hidden="1">#REF!</definedName>
    <definedName name="XRefCopy12" localSheetId="6" hidden="1">#REF!</definedName>
    <definedName name="XRefCopy12" localSheetId="7" hidden="1">#REF!</definedName>
    <definedName name="XRefCopy12" hidden="1">#REF!</definedName>
    <definedName name="XRefCopy12Row" localSheetId="6" hidden="1">#REF!</definedName>
    <definedName name="XRefCopy12Row" localSheetId="7" hidden="1">#REF!</definedName>
    <definedName name="XRefCopy12Row" hidden="1">#REF!</definedName>
    <definedName name="XRefCopy13" localSheetId="6" hidden="1">#REF!</definedName>
    <definedName name="XRefCopy13" localSheetId="7" hidden="1">#REF!</definedName>
    <definedName name="XRefCopy13" hidden="1">#REF!</definedName>
    <definedName name="XRefCopy13Row" localSheetId="6" hidden="1">#REF!</definedName>
    <definedName name="XRefCopy13Row" localSheetId="7" hidden="1">#REF!</definedName>
    <definedName name="XRefCopy13Row" hidden="1">#REF!</definedName>
    <definedName name="XRefCopy14Row" localSheetId="6" hidden="1">#REF!</definedName>
    <definedName name="XRefCopy14Row" localSheetId="7" hidden="1">#REF!</definedName>
    <definedName name="XRefCopy14Row" hidden="1">#REF!</definedName>
    <definedName name="XRefCopy15Row" localSheetId="6" hidden="1">#REF!</definedName>
    <definedName name="XRefCopy15Row" localSheetId="7" hidden="1">#REF!</definedName>
    <definedName name="XRefCopy15Row" hidden="1">#REF!</definedName>
    <definedName name="XRefCopy16Row" localSheetId="6" hidden="1">#REF!</definedName>
    <definedName name="XRefCopy16Row" localSheetId="7" hidden="1">#REF!</definedName>
    <definedName name="XRefCopy16Row" hidden="1">#REF!</definedName>
    <definedName name="XRefCopy17Row" localSheetId="6" hidden="1">#REF!</definedName>
    <definedName name="XRefCopy17Row" localSheetId="7" hidden="1">#REF!</definedName>
    <definedName name="XRefCopy17Row" hidden="1">#REF!</definedName>
    <definedName name="XRefCopy1Row" localSheetId="6" hidden="1">#REF!</definedName>
    <definedName name="XRefCopy1Row" localSheetId="7" hidden="1">#REF!</definedName>
    <definedName name="XRefCopy1Row" hidden="1">#REF!</definedName>
    <definedName name="XRefCopy2" localSheetId="6" hidden="1">#REF!</definedName>
    <definedName name="XRefCopy2" localSheetId="7" hidden="1">#REF!</definedName>
    <definedName name="XRefCopy2" hidden="1">#REF!</definedName>
    <definedName name="XRefCopy27" localSheetId="6" hidden="1">[111]AFinanc!#REF!</definedName>
    <definedName name="XRefCopy27" localSheetId="7" hidden="1">[111]AFinanc!#REF!</definedName>
    <definedName name="XRefCopy27" hidden="1">[111]AFinanc!#REF!</definedName>
    <definedName name="XRefCopy2Row" localSheetId="6" hidden="1">[112]XREF!#REF!</definedName>
    <definedName name="XRefCopy2Row" localSheetId="7" hidden="1">[112]XREF!#REF!</definedName>
    <definedName name="XRefCopy2Row" hidden="1">[112]XREF!#REF!</definedName>
    <definedName name="XRefCopy3" localSheetId="6" hidden="1">#REF!</definedName>
    <definedName name="XRefCopy3" localSheetId="7" hidden="1">#REF!</definedName>
    <definedName name="XRefCopy3" hidden="1">#REF!</definedName>
    <definedName name="XRefCopy3Row" localSheetId="6" hidden="1">#REF!</definedName>
    <definedName name="XRefCopy3Row" localSheetId="7" hidden="1">#REF!</definedName>
    <definedName name="XRefCopy3Row" hidden="1">#REF!</definedName>
    <definedName name="XRefCopy4" localSheetId="6" hidden="1">#REF!</definedName>
    <definedName name="XRefCopy4" localSheetId="7" hidden="1">#REF!</definedName>
    <definedName name="XRefCopy4" hidden="1">#REF!</definedName>
    <definedName name="XRefCopy4Row" localSheetId="6" hidden="1">#REF!</definedName>
    <definedName name="XRefCopy4Row" localSheetId="7" hidden="1">#REF!</definedName>
    <definedName name="XRefCopy4Row" hidden="1">#REF!</definedName>
    <definedName name="XRefCopy5" localSheetId="6" hidden="1">#REF!</definedName>
    <definedName name="XRefCopy5" localSheetId="7" hidden="1">#REF!</definedName>
    <definedName name="XRefCopy5" hidden="1">#REF!</definedName>
    <definedName name="XRefCopy6" localSheetId="6" hidden="1">#REF!</definedName>
    <definedName name="XRefCopy6" localSheetId="7" hidden="1">#REF!</definedName>
    <definedName name="XRefCopy6" hidden="1">#REF!</definedName>
    <definedName name="XRefCopy7" localSheetId="6" hidden="1">#REF!</definedName>
    <definedName name="XRefCopy7" localSheetId="7" hidden="1">#REF!</definedName>
    <definedName name="XRefCopy7" hidden="1">#REF!</definedName>
    <definedName name="XRefCopy8" localSheetId="6" hidden="1">#REF!</definedName>
    <definedName name="XRefCopy8" localSheetId="7" hidden="1">#REF!</definedName>
    <definedName name="XRefCopy8" hidden="1">#REF!</definedName>
    <definedName name="XRefCopy9" localSheetId="6" hidden="1">[113]Draft!#REF!</definedName>
    <definedName name="XRefCopy9" localSheetId="7" hidden="1">[113]Draft!#REF!</definedName>
    <definedName name="XRefCopy9" hidden="1">[113]Draft!#REF!</definedName>
    <definedName name="XRefCopy9Row" localSheetId="6" hidden="1">#REF!</definedName>
    <definedName name="XRefCopy9Row" localSheetId="7" hidden="1">#REF!</definedName>
    <definedName name="XRefCopy9Row" hidden="1">#REF!</definedName>
    <definedName name="XRefCopyRangeCount" hidden="1">16</definedName>
    <definedName name="XRefPaste10" localSheetId="6" hidden="1">#REF!</definedName>
    <definedName name="XRefPaste10" localSheetId="7" hidden="1">#REF!</definedName>
    <definedName name="XRefPaste10" hidden="1">#REF!</definedName>
    <definedName name="XRefPaste10Row" localSheetId="6" hidden="1">#REF!</definedName>
    <definedName name="XRefPaste10Row" localSheetId="7" hidden="1">#REF!</definedName>
    <definedName name="XRefPaste10Row" hidden="1">#REF!</definedName>
    <definedName name="XRefPaste11Row" localSheetId="6" hidden="1">#REF!</definedName>
    <definedName name="XRefPaste11Row" localSheetId="7" hidden="1">#REF!</definedName>
    <definedName name="XRefPaste11Row" hidden="1">#REF!</definedName>
    <definedName name="XRefPaste12" localSheetId="6" hidden="1">#REF!</definedName>
    <definedName name="XRefPaste12" localSheetId="7" hidden="1">#REF!</definedName>
    <definedName name="XRefPaste12" hidden="1">#REF!</definedName>
    <definedName name="XRefPaste12Row" localSheetId="6" hidden="1">#REF!</definedName>
    <definedName name="XRefPaste12Row" localSheetId="7" hidden="1">#REF!</definedName>
    <definedName name="XRefPaste12Row" hidden="1">#REF!</definedName>
    <definedName name="XRefPaste13" localSheetId="6" hidden="1">#REF!</definedName>
    <definedName name="XRefPaste13" localSheetId="7" hidden="1">#REF!</definedName>
    <definedName name="XRefPaste13" hidden="1">#REF!</definedName>
    <definedName name="XRefPaste13Row" localSheetId="6" hidden="1">#REF!</definedName>
    <definedName name="XRefPaste13Row" localSheetId="7" hidden="1">#REF!</definedName>
    <definedName name="XRefPaste13Row" hidden="1">#REF!</definedName>
    <definedName name="XRefPaste14" localSheetId="6" hidden="1">#REF!</definedName>
    <definedName name="XRefPaste14" localSheetId="7" hidden="1">#REF!</definedName>
    <definedName name="XRefPaste14" hidden="1">#REF!</definedName>
    <definedName name="XRefPaste14Row" localSheetId="6" hidden="1">#REF!</definedName>
    <definedName name="XRefPaste14Row" localSheetId="7" hidden="1">#REF!</definedName>
    <definedName name="XRefPaste14Row" hidden="1">#REF!</definedName>
    <definedName name="XRefPaste15" localSheetId="6" hidden="1">#REF!</definedName>
    <definedName name="XRefPaste15" localSheetId="7" hidden="1">#REF!</definedName>
    <definedName name="XRefPaste15" hidden="1">#REF!</definedName>
    <definedName name="XRefPaste15Row" localSheetId="6" hidden="1">#REF!</definedName>
    <definedName name="XRefPaste15Row" localSheetId="7" hidden="1">#REF!</definedName>
    <definedName name="XRefPaste15Row" hidden="1">#REF!</definedName>
    <definedName name="XRefPaste16" localSheetId="6" hidden="1">#REF!</definedName>
    <definedName name="XRefPaste16" localSheetId="7" hidden="1">#REF!</definedName>
    <definedName name="XRefPaste16" hidden="1">#REF!</definedName>
    <definedName name="XRefPaste16Row" localSheetId="6" hidden="1">#REF!</definedName>
    <definedName name="XRefPaste16Row" localSheetId="7" hidden="1">#REF!</definedName>
    <definedName name="XRefPaste16Row" hidden="1">#REF!</definedName>
    <definedName name="XRefPaste17" localSheetId="6" hidden="1">#REF!</definedName>
    <definedName name="XRefPaste17" localSheetId="7" hidden="1">#REF!</definedName>
    <definedName name="XRefPaste17" hidden="1">#REF!</definedName>
    <definedName name="XRefPaste17Row" localSheetId="6" hidden="1">#REF!</definedName>
    <definedName name="XRefPaste17Row" localSheetId="7" hidden="1">#REF!</definedName>
    <definedName name="XRefPaste17Row" hidden="1">#REF!</definedName>
    <definedName name="XRefPaste18" localSheetId="6" hidden="1">#REF!</definedName>
    <definedName name="XRefPaste18" localSheetId="7" hidden="1">#REF!</definedName>
    <definedName name="XRefPaste18" hidden="1">#REF!</definedName>
    <definedName name="XRefPaste18Row" localSheetId="6" hidden="1">#REF!</definedName>
    <definedName name="XRefPaste18Row" localSheetId="7" hidden="1">#REF!</definedName>
    <definedName name="XRefPaste18Row" hidden="1">#REF!</definedName>
    <definedName name="XRefPaste19" localSheetId="6" hidden="1">#REF!</definedName>
    <definedName name="XRefPaste19" localSheetId="7" hidden="1">#REF!</definedName>
    <definedName name="XRefPaste19" hidden="1">#REF!</definedName>
    <definedName name="XRefPaste19Row" localSheetId="6" hidden="1">#REF!</definedName>
    <definedName name="XRefPaste19Row" localSheetId="7" hidden="1">#REF!</definedName>
    <definedName name="XRefPaste19Row" hidden="1">#REF!</definedName>
    <definedName name="XRefPaste1Row" localSheetId="6" hidden="1">#REF!</definedName>
    <definedName name="XRefPaste1Row" localSheetId="7" hidden="1">#REF!</definedName>
    <definedName name="XRefPaste1Row" hidden="1">#REF!</definedName>
    <definedName name="XRefPaste2" localSheetId="6" hidden="1">[110]Lead!#REF!</definedName>
    <definedName name="XRefPaste2" localSheetId="7" hidden="1">[110]Lead!#REF!</definedName>
    <definedName name="XRefPaste2" hidden="1">[110]Lead!#REF!</definedName>
    <definedName name="XRefPaste20" localSheetId="6" hidden="1">#REF!</definedName>
    <definedName name="XRefPaste20" localSheetId="7" hidden="1">#REF!</definedName>
    <definedName name="XRefPaste20" hidden="1">#REF!</definedName>
    <definedName name="XRefPaste21" localSheetId="6" hidden="1">#REF!</definedName>
    <definedName name="XRefPaste21" localSheetId="7" hidden="1">#REF!</definedName>
    <definedName name="XRefPaste21" hidden="1">#REF!</definedName>
    <definedName name="XRefPaste21Row" localSheetId="6" hidden="1">#REF!</definedName>
    <definedName name="XRefPaste21Row" localSheetId="7" hidden="1">#REF!</definedName>
    <definedName name="XRefPaste21Row" hidden="1">#REF!</definedName>
    <definedName name="XRefPaste22" localSheetId="6" hidden="1">#REF!</definedName>
    <definedName name="XRefPaste22" localSheetId="7" hidden="1">#REF!</definedName>
    <definedName name="XRefPaste22" hidden="1">#REF!</definedName>
    <definedName name="XRefPaste23" localSheetId="6" hidden="1">#REF!</definedName>
    <definedName name="XRefPaste23" localSheetId="7" hidden="1">#REF!</definedName>
    <definedName name="XRefPaste23" hidden="1">#REF!</definedName>
    <definedName name="XRefPaste23Row" localSheetId="6" hidden="1">#REF!</definedName>
    <definedName name="XRefPaste23Row" localSheetId="7" hidden="1">#REF!</definedName>
    <definedName name="XRefPaste23Row" hidden="1">#REF!</definedName>
    <definedName name="XRefPaste25Row" localSheetId="6" hidden="1">#REF!</definedName>
    <definedName name="XRefPaste25Row" localSheetId="7" hidden="1">#REF!</definedName>
    <definedName name="XRefPaste25Row" hidden="1">#REF!</definedName>
    <definedName name="XRefPaste26Row" localSheetId="6" hidden="1">#REF!</definedName>
    <definedName name="XRefPaste26Row" localSheetId="7" hidden="1">#REF!</definedName>
    <definedName name="XRefPaste26Row" hidden="1">#REF!</definedName>
    <definedName name="XRefPaste27Row" localSheetId="6" hidden="1">#REF!</definedName>
    <definedName name="XRefPaste27Row" localSheetId="7" hidden="1">#REF!</definedName>
    <definedName name="XRefPaste27Row" hidden="1">#REF!</definedName>
    <definedName name="XRefPaste28Row" localSheetId="6" hidden="1">#REF!</definedName>
    <definedName name="XRefPaste28Row" localSheetId="7" hidden="1">#REF!</definedName>
    <definedName name="XRefPaste28Row" hidden="1">#REF!</definedName>
    <definedName name="XRefPaste29Row" localSheetId="6" hidden="1">#REF!</definedName>
    <definedName name="XRefPaste29Row" localSheetId="7" hidden="1">#REF!</definedName>
    <definedName name="XRefPaste29Row" hidden="1">#REF!</definedName>
    <definedName name="XRefPaste2Row" localSheetId="6" hidden="1">#REF!</definedName>
    <definedName name="XRefPaste2Row" localSheetId="7" hidden="1">#REF!</definedName>
    <definedName name="XRefPaste2Row" hidden="1">#REF!</definedName>
    <definedName name="XRefPaste3" localSheetId="6" hidden="1">[114]Balanço!#REF!</definedName>
    <definedName name="XRefPaste3" localSheetId="7" hidden="1">[114]Balanço!#REF!</definedName>
    <definedName name="XRefPaste3" hidden="1">[114]Balanço!#REF!</definedName>
    <definedName name="XRefPaste30Row" localSheetId="6" hidden="1">#REF!</definedName>
    <definedName name="XRefPaste30Row" localSheetId="7" hidden="1">#REF!</definedName>
    <definedName name="XRefPaste30Row" hidden="1">#REF!</definedName>
    <definedName name="XRefPaste31Row" localSheetId="6" hidden="1">#REF!</definedName>
    <definedName name="XRefPaste31Row" localSheetId="7" hidden="1">#REF!</definedName>
    <definedName name="XRefPaste31Row" hidden="1">#REF!</definedName>
    <definedName name="XRefPaste32Row" localSheetId="6" hidden="1">#REF!</definedName>
    <definedName name="XRefPaste32Row" localSheetId="7" hidden="1">#REF!</definedName>
    <definedName name="XRefPaste32Row" hidden="1">#REF!</definedName>
    <definedName name="XRefPaste33Row" localSheetId="6" hidden="1">#REF!</definedName>
    <definedName name="XRefPaste33Row" localSheetId="7" hidden="1">#REF!</definedName>
    <definedName name="XRefPaste33Row" hidden="1">#REF!</definedName>
    <definedName name="XRefPaste34Row" localSheetId="6" hidden="1">#REF!</definedName>
    <definedName name="XRefPaste34Row" localSheetId="7" hidden="1">#REF!</definedName>
    <definedName name="XRefPaste34Row" hidden="1">#REF!</definedName>
    <definedName name="XRefPaste35Row" localSheetId="6" hidden="1">#REF!</definedName>
    <definedName name="XRefPaste35Row" localSheetId="7" hidden="1">#REF!</definedName>
    <definedName name="XRefPaste35Row" hidden="1">#REF!</definedName>
    <definedName name="XRefPaste3Row" localSheetId="6" hidden="1">#REF!</definedName>
    <definedName name="XRefPaste3Row" localSheetId="7" hidden="1">#REF!</definedName>
    <definedName name="XRefPaste3Row" hidden="1">#REF!</definedName>
    <definedName name="XRefPaste4" localSheetId="6" hidden="1">[114]DRE!#REF!</definedName>
    <definedName name="XRefPaste4" localSheetId="7" hidden="1">[114]DRE!#REF!</definedName>
    <definedName name="XRefPaste4" hidden="1">[114]DRE!#REF!</definedName>
    <definedName name="XRefPaste4Row" localSheetId="6" hidden="1">#REF!</definedName>
    <definedName name="XRefPaste4Row" localSheetId="7" hidden="1">#REF!</definedName>
    <definedName name="XRefPaste4Row" hidden="1">#REF!</definedName>
    <definedName name="XRefPaste5" localSheetId="6" hidden="1">#REF!</definedName>
    <definedName name="XRefPaste5" localSheetId="7" hidden="1">#REF!</definedName>
    <definedName name="XRefPaste5" hidden="1">#REF!</definedName>
    <definedName name="XRefPaste5Row" localSheetId="6" hidden="1">#REF!</definedName>
    <definedName name="XRefPaste5Row" localSheetId="7" hidden="1">#REF!</definedName>
    <definedName name="XRefPaste5Row" hidden="1">#REF!</definedName>
    <definedName name="XRefPaste6" localSheetId="6" hidden="1">#REF!</definedName>
    <definedName name="XRefPaste6" localSheetId="7" hidden="1">#REF!</definedName>
    <definedName name="XRefPaste6" hidden="1">#REF!</definedName>
    <definedName name="XRefPaste6Row" localSheetId="6" hidden="1">#REF!</definedName>
    <definedName name="XRefPaste6Row" localSheetId="7" hidden="1">#REF!</definedName>
    <definedName name="XRefPaste6Row" hidden="1">#REF!</definedName>
    <definedName name="XRefPaste7Row" localSheetId="6" hidden="1">#REF!</definedName>
    <definedName name="XRefPaste7Row" localSheetId="7" hidden="1">#REF!</definedName>
    <definedName name="XRefPaste7Row" hidden="1">#REF!</definedName>
    <definedName name="XRefPaste8" localSheetId="6" hidden="1">#REF!</definedName>
    <definedName name="XRefPaste8" localSheetId="7" hidden="1">#REF!</definedName>
    <definedName name="XRefPaste8" hidden="1">#REF!</definedName>
    <definedName name="XRefPaste8Row" localSheetId="6" hidden="1">#REF!</definedName>
    <definedName name="XRefPaste8Row" localSheetId="7" hidden="1">#REF!</definedName>
    <definedName name="XRefPaste8Row" hidden="1">#REF!</definedName>
    <definedName name="XRefPaste9" localSheetId="6" hidden="1">#REF!</definedName>
    <definedName name="XRefPaste9" localSheetId="7" hidden="1">#REF!</definedName>
    <definedName name="XRefPaste9" hidden="1">#REF!</definedName>
    <definedName name="XRefPaste9Row" localSheetId="6" hidden="1">#REF!</definedName>
    <definedName name="XRefPaste9Row" localSheetId="7" hidden="1">#REF!</definedName>
    <definedName name="XRefPaste9Row" hidden="1">#REF!</definedName>
    <definedName name="XRefPasteRangeCount" hidden="1">11</definedName>
    <definedName name="xvc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localSheetId="6">#N/A/Raten_pro_Jahr</definedName>
    <definedName name="xx" localSheetId="7">#N/A/Raten_pro_Jahr</definedName>
    <definedName name="xx">#N/A/Raten_pro_Jahr</definedName>
    <definedName name="xxx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xxxx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xxz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xzzzzzzzzzzz" localSheetId="6" hidden="1">'[75]CONSSID12-96'!#REF!</definedName>
    <definedName name="xzzzzzzzzzzz" localSheetId="7" hidden="1">'[75]CONSSID12-96'!#REF!</definedName>
    <definedName name="xzzzzzzzzzzz" hidden="1">'[75]CONSSID12-96'!#REF!</definedName>
    <definedName name="Y" hidden="1">{"CONSOLIDADO",#N/A,FALSE,"COMENTARIOS"}</definedName>
    <definedName name="Y1DnA" localSheetId="6">#REF!</definedName>
    <definedName name="Y1DnA" localSheetId="7">#REF!</definedName>
    <definedName name="Y1DnA">#REF!</definedName>
    <definedName name="Y1DPS" localSheetId="6">#REF!</definedName>
    <definedName name="Y1DPS" localSheetId="7">#REF!</definedName>
    <definedName name="Y1DPS">#REF!</definedName>
    <definedName name="Y1EBIT" localSheetId="6">#REF!</definedName>
    <definedName name="Y1EBIT" localSheetId="7">#REF!</definedName>
    <definedName name="Y1EBIT">#REF!</definedName>
    <definedName name="Y1EBITDA" localSheetId="6">#REF!</definedName>
    <definedName name="Y1EBITDA" localSheetId="7">#REF!</definedName>
    <definedName name="Y1EBITDA">#REF!</definedName>
    <definedName name="Y1EPS" localSheetId="6">#REF!</definedName>
    <definedName name="Y1EPS" localSheetId="7">#REF!</definedName>
    <definedName name="Y1EPS">#REF!</definedName>
    <definedName name="Y1IncCom" localSheetId="6">#REF!</definedName>
    <definedName name="Y1IncCom" localSheetId="7">#REF!</definedName>
    <definedName name="Y1IncCom">#REF!</definedName>
    <definedName name="Y1IntExp" localSheetId="6">#REF!</definedName>
    <definedName name="Y1IntExp" localSheetId="7">#REF!</definedName>
    <definedName name="Y1IntExp">#REF!</definedName>
    <definedName name="Y1NFuelOM" localSheetId="6">#REF!</definedName>
    <definedName name="Y1NFuelOM" localSheetId="7">#REF!</definedName>
    <definedName name="Y1NFuelOM">#REF!</definedName>
    <definedName name="Y1OInc" localSheetId="6">#REF!</definedName>
    <definedName name="Y1OInc" localSheetId="7">#REF!</definedName>
    <definedName name="Y1OInc">#REF!</definedName>
    <definedName name="Y1PTOIinc" localSheetId="6">#REF!</definedName>
    <definedName name="Y1PTOIinc" localSheetId="7">#REF!</definedName>
    <definedName name="Y1PTOIinc">#REF!</definedName>
    <definedName name="Y1Rev" localSheetId="6">#REF!</definedName>
    <definedName name="Y1Rev" localSheetId="7">#REF!</definedName>
    <definedName name="Y1Rev">#REF!</definedName>
    <definedName name="Y2DnA" localSheetId="6">#REF!</definedName>
    <definedName name="Y2DnA" localSheetId="7">#REF!</definedName>
    <definedName name="Y2DnA">#REF!</definedName>
    <definedName name="Y2DPS" localSheetId="6">#REF!</definedName>
    <definedName name="Y2DPS" localSheetId="7">#REF!</definedName>
    <definedName name="Y2DPS">#REF!</definedName>
    <definedName name="Y2EBIT" localSheetId="6">#REF!</definedName>
    <definedName name="Y2EBIT" localSheetId="7">#REF!</definedName>
    <definedName name="Y2EBIT">#REF!</definedName>
    <definedName name="Y2EBITDA" localSheetId="6">#REF!</definedName>
    <definedName name="Y2EBITDA" localSheetId="7">#REF!</definedName>
    <definedName name="Y2EBITDA">#REF!</definedName>
    <definedName name="Y2EPS" localSheetId="6">#REF!</definedName>
    <definedName name="Y2EPS" localSheetId="7">#REF!</definedName>
    <definedName name="Y2EPS">#REF!</definedName>
    <definedName name="Y2IncCom" localSheetId="6">#REF!</definedName>
    <definedName name="Y2IncCom" localSheetId="7">#REF!</definedName>
    <definedName name="Y2IncCom">#REF!</definedName>
    <definedName name="Y2IntExp" localSheetId="6">#REF!</definedName>
    <definedName name="Y2IntExp" localSheetId="7">#REF!</definedName>
    <definedName name="Y2IntExp">#REF!</definedName>
    <definedName name="Y2NFuelOM" localSheetId="6">#REF!</definedName>
    <definedName name="Y2NFuelOM" localSheetId="7">#REF!</definedName>
    <definedName name="Y2NFuelOM">#REF!</definedName>
    <definedName name="Y2OInc" localSheetId="6">#REF!</definedName>
    <definedName name="Y2OInc" localSheetId="7">#REF!</definedName>
    <definedName name="Y2OInc">#REF!</definedName>
    <definedName name="Y2PTOIinc" localSheetId="6">#REF!</definedName>
    <definedName name="Y2PTOIinc" localSheetId="7">#REF!</definedName>
    <definedName name="Y2PTOIinc">#REF!</definedName>
    <definedName name="Y2Rev" localSheetId="6">#REF!</definedName>
    <definedName name="Y2Rev" localSheetId="7">#REF!</definedName>
    <definedName name="Y2Rev">#REF!</definedName>
    <definedName name="ybyb" localSheetId="6">'[48]without project'!#REF!</definedName>
    <definedName name="ybyb" localSheetId="7">'[48]without project'!#REF!</definedName>
    <definedName name="ybyb">'[48]without project'!#REF!</definedName>
    <definedName name="YCenter" localSheetId="6">#REF!</definedName>
    <definedName name="YCenter" localSheetId="7">#REF!</definedName>
    <definedName name="YCenter">#REF!</definedName>
    <definedName name="Year" localSheetId="6">#REF!</definedName>
    <definedName name="Year" localSheetId="7">#REF!</definedName>
    <definedName name="Year">#REF!</definedName>
    <definedName name="year_0" localSheetId="6">#REF!</definedName>
    <definedName name="year_0" localSheetId="7">#REF!</definedName>
    <definedName name="year_0">#REF!</definedName>
    <definedName name="Year_L" localSheetId="6">#REF!</definedName>
    <definedName name="Year_L" localSheetId="7">#REF!</definedName>
    <definedName name="Year_L">#REF!</definedName>
    <definedName name="year_ll" localSheetId="6">#REF!</definedName>
    <definedName name="year_ll" localSheetId="7">#REF!</definedName>
    <definedName name="year_ll">#REF!</definedName>
    <definedName name="YEAR1" localSheetId="6">#REF!</definedName>
    <definedName name="YEAR1" localSheetId="7">#REF!</definedName>
    <definedName name="YEAR1">#REF!</definedName>
    <definedName name="YEAR2" localSheetId="6">#REF!</definedName>
    <definedName name="YEAR2" localSheetId="7">#REF!</definedName>
    <definedName name="YEAR2">#REF!</definedName>
    <definedName name="YEAR22" localSheetId="6">#REF!</definedName>
    <definedName name="YEAR22" localSheetId="7">#REF!</definedName>
    <definedName name="YEAR22">#REF!</definedName>
    <definedName name="YearOneAccDil" localSheetId="6">#REF!</definedName>
    <definedName name="YearOneAccDil" localSheetId="7">#REF!</definedName>
    <definedName name="YearOneAccDil">#REF!</definedName>
    <definedName name="years" localSheetId="6">#REF!</definedName>
    <definedName name="years" localSheetId="7">#REF!</definedName>
    <definedName name="years">#REF!</definedName>
    <definedName name="YearTwoAccDil" localSheetId="6">#REF!</definedName>
    <definedName name="YearTwoAccDil" localSheetId="7">#REF!</definedName>
    <definedName name="YearTwoAccDil">#REF!</definedName>
    <definedName name="YEPS1" localSheetId="6">#REF!</definedName>
    <definedName name="YEPS1" localSheetId="7">#REF!</definedName>
    <definedName name="YEPS1">#REF!</definedName>
    <definedName name="YEPS2" localSheetId="6">#REF!</definedName>
    <definedName name="YEPS2" localSheetId="7">#REF!</definedName>
    <definedName name="YEPS2">#REF!</definedName>
    <definedName name="yes" localSheetId="6">#REF!</definedName>
    <definedName name="yes" localSheetId="7">#REF!</definedName>
    <definedName name="yes">#REF!</definedName>
    <definedName name="yes_no">[15]MasterData!$E$27:$E$28</definedName>
    <definedName name="YesNo" localSheetId="6">#REF!</definedName>
    <definedName name="YesNo" localSheetId="7">#REF!</definedName>
    <definedName name="YesNo">#REF!</definedName>
    <definedName name="yet" localSheetId="6">#REF!</definedName>
    <definedName name="yet" localSheetId="7">#REF!</definedName>
    <definedName name="yet">#REF!</definedName>
    <definedName name="yfg" localSheetId="6">#REF!</definedName>
    <definedName name="yfg" localSheetId="7">#REF!</definedName>
    <definedName name="yfg">#REF!</definedName>
    <definedName name="YFPE1" localSheetId="6">#REF!</definedName>
    <definedName name="YFPE1" localSheetId="7">#REF!</definedName>
    <definedName name="YFPE1">#REF!</definedName>
    <definedName name="YFPE2" localSheetId="6">#REF!</definedName>
    <definedName name="YFPE2" localSheetId="7">#REF!</definedName>
    <definedName name="YFPE2">#REF!</definedName>
    <definedName name="yhg" hidden="1">2</definedName>
    <definedName name="Yield" localSheetId="6">#REF!</definedName>
    <definedName name="Yield" localSheetId="7">#REF!</definedName>
    <definedName name="Yield">#REF!</definedName>
    <definedName name="Ylk" localSheetId="6">#REF!</definedName>
    <definedName name="Ylk" localSheetId="7">#REF!</definedName>
    <definedName name="Ylk">#REF!</definedName>
    <definedName name="yrs" localSheetId="6">#REF!</definedName>
    <definedName name="yrs" localSheetId="7">#REF!</definedName>
    <definedName name="yrs">#REF!</definedName>
    <definedName name="yt" localSheetId="6">#REF!</definedName>
    <definedName name="yt" localSheetId="7">#REF!</definedName>
    <definedName name="yt">#REF!</definedName>
    <definedName name="ytd" localSheetId="6">#REF!</definedName>
    <definedName name="ytd" localSheetId="7">#REF!</definedName>
    <definedName name="ytd">#REF!</definedName>
    <definedName name="YTDDnA" localSheetId="6">#REF!</definedName>
    <definedName name="YTDDnA" localSheetId="7">#REF!</definedName>
    <definedName name="YTDDnA">#REF!</definedName>
    <definedName name="YTDDPS" localSheetId="6">#REF!</definedName>
    <definedName name="YTDDPS" localSheetId="7">#REF!</definedName>
    <definedName name="YTDDPS">#REF!</definedName>
    <definedName name="YTDEBIT" localSheetId="6">#REF!</definedName>
    <definedName name="YTDEBIT" localSheetId="7">#REF!</definedName>
    <definedName name="YTDEBIT">#REF!</definedName>
    <definedName name="YTDEBITDA" localSheetId="6">#REF!</definedName>
    <definedName name="YTDEBITDA" localSheetId="7">#REF!</definedName>
    <definedName name="YTDEBITDA">#REF!</definedName>
    <definedName name="YTDEPS" localSheetId="6">#REF!</definedName>
    <definedName name="YTDEPS" localSheetId="7">#REF!</definedName>
    <definedName name="YTDEPS">#REF!</definedName>
    <definedName name="YTDIncCom" localSheetId="6">#REF!</definedName>
    <definedName name="YTDIncCom" localSheetId="7">#REF!</definedName>
    <definedName name="YTDIncCom">#REF!</definedName>
    <definedName name="YTDIntExp" localSheetId="6">#REF!</definedName>
    <definedName name="YTDIntExp" localSheetId="7">#REF!</definedName>
    <definedName name="YTDIntExp">#REF!</definedName>
    <definedName name="YTDNFuelOM" localSheetId="6">#REF!</definedName>
    <definedName name="YTDNFuelOM" localSheetId="7">#REF!</definedName>
    <definedName name="YTDNFuelOM">#REF!</definedName>
    <definedName name="YTDOInc" localSheetId="6">#REF!</definedName>
    <definedName name="YTDOInc" localSheetId="7">#REF!</definedName>
    <definedName name="YTDOInc">#REF!</definedName>
    <definedName name="YTDPTOIinc" localSheetId="6">#REF!</definedName>
    <definedName name="YTDPTOIinc" localSheetId="7">#REF!</definedName>
    <definedName name="YTDPTOIinc">#REF!</definedName>
    <definedName name="YTDRev" localSheetId="6">#REF!</definedName>
    <definedName name="YTDRev" localSheetId="7">#REF!</definedName>
    <definedName name="YTDRev">#REF!</definedName>
    <definedName name="ytukyu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jryuj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sdruirsu" hidden="1">{#N/A,#N/A,TRUE,"Фин.рез"}</definedName>
    <definedName name="yusdruirsu1" hidden="1">{#N/A,#N/A,TRUE,"Фин.рез"}</definedName>
    <definedName name="yvyv" localSheetId="6">#REF!</definedName>
    <definedName name="yvyv" localSheetId="7">#REF!</definedName>
    <definedName name="yvyv">#REF!</definedName>
    <definedName name="yyy" localSheetId="6">recuperação [1]tubulão2011!$A$29:$J$29</definedName>
    <definedName name="yyy" localSheetId="7">recuperação [1]tubulão2011!$A$29:$J$29</definedName>
    <definedName name="yyy">recuperação [1]tubulão2011!$A$29:$J$29</definedName>
    <definedName name="z" localSheetId="6">#REF!</definedName>
    <definedName name="z" localSheetId="7">#REF!</definedName>
    <definedName name="z">#REF!</definedName>
    <definedName name="Z_022B7420_7F94_427F_B370_84030F9B3342_.wvu.FilterData" localSheetId="6" hidden="1">#REF!</definedName>
    <definedName name="Z_022B7420_7F94_427F_B370_84030F9B3342_.wvu.FilterData" localSheetId="7" hidden="1">#REF!</definedName>
    <definedName name="Z_022B7420_7F94_427F_B370_84030F9B3342_.wvu.FilterData" hidden="1">#REF!</definedName>
    <definedName name="Z_04BC043C_175B_412D_8093_6F29CD74FBAE_.wvu.FilterData" localSheetId="6" hidden="1">#REF!</definedName>
    <definedName name="Z_04BC043C_175B_412D_8093_6F29CD74FBAE_.wvu.FilterData" localSheetId="7" hidden="1">#REF!</definedName>
    <definedName name="Z_04BC043C_175B_412D_8093_6F29CD74FBAE_.wvu.FilterData" hidden="1">#REF!</definedName>
    <definedName name="Z_058B9256_CB4D_4C39_834D_D693FEEB491F_.wvu.FilterData" localSheetId="6" hidden="1">#REF!</definedName>
    <definedName name="Z_058B9256_CB4D_4C39_834D_D693FEEB491F_.wvu.FilterData" localSheetId="7" hidden="1">#REF!</definedName>
    <definedName name="Z_058B9256_CB4D_4C39_834D_D693FEEB491F_.wvu.FilterData" hidden="1">#REF!</definedName>
    <definedName name="Z_05D1A71D_3B7B_4FB7_8DF3_B8E29CA3927A_.wvu.FilterData" localSheetId="6" hidden="1">#REF!</definedName>
    <definedName name="Z_05D1A71D_3B7B_4FB7_8DF3_B8E29CA3927A_.wvu.FilterData" localSheetId="7" hidden="1">#REF!</definedName>
    <definedName name="Z_05D1A71D_3B7B_4FB7_8DF3_B8E29CA3927A_.wvu.FilterData" hidden="1">#REF!</definedName>
    <definedName name="Z_07C2CF55_E6DF_411A_AB00_7E155615468C_.wvu.FilterData" localSheetId="6" hidden="1">#REF!</definedName>
    <definedName name="Z_07C2CF55_E6DF_411A_AB00_7E155615468C_.wvu.FilterData" localSheetId="7" hidden="1">#REF!</definedName>
    <definedName name="Z_07C2CF55_E6DF_411A_AB00_7E155615468C_.wvu.FilterData" hidden="1">#REF!</definedName>
    <definedName name="Z_0B1003A7_69DB_4D5B_966D_57B9E8AF76FB_.wvu.FilterData" localSheetId="6" hidden="1">#REF!</definedName>
    <definedName name="Z_0B1003A7_69DB_4D5B_966D_57B9E8AF76FB_.wvu.FilterData" localSheetId="7" hidden="1">#REF!</definedName>
    <definedName name="Z_0B1003A7_69DB_4D5B_966D_57B9E8AF76FB_.wvu.FilterData" hidden="1">#REF!</definedName>
    <definedName name="Z_0C3EE359_64F6_4049_9576_8EACA8563EA4_.wvu.FilterData" localSheetId="6" hidden="1">#REF!</definedName>
    <definedName name="Z_0C3EE359_64F6_4049_9576_8EACA8563EA4_.wvu.FilterData" localSheetId="7" hidden="1">#REF!</definedName>
    <definedName name="Z_0C3EE359_64F6_4049_9576_8EACA8563EA4_.wvu.FilterData" hidden="1">#REF!</definedName>
    <definedName name="Z_0D05AC4E_32D3_4985_8208_9776E00AC749_.wvu.FilterData" localSheetId="6" hidden="1">#REF!</definedName>
    <definedName name="Z_0D05AC4E_32D3_4985_8208_9776E00AC749_.wvu.FilterData" localSheetId="7" hidden="1">#REF!</definedName>
    <definedName name="Z_0D05AC4E_32D3_4985_8208_9776E00AC749_.wvu.FilterData" hidden="1">#REF!</definedName>
    <definedName name="Z_0DC459DE_F68C_4E33_8D1E_F1663ABAC944_.wvu.FilterData" localSheetId="6" hidden="1">#REF!</definedName>
    <definedName name="Z_0DC459DE_F68C_4E33_8D1E_F1663ABAC944_.wvu.FilterData" localSheetId="7" hidden="1">#REF!</definedName>
    <definedName name="Z_0DC459DE_F68C_4E33_8D1E_F1663ABAC944_.wvu.FilterData" hidden="1">#REF!</definedName>
    <definedName name="Z_0FACBA89_1203_4ED8_87E5_EC1D45B051B7_.wvu.FilterData" localSheetId="6" hidden="1">#REF!</definedName>
    <definedName name="Z_0FACBA89_1203_4ED8_87E5_EC1D45B051B7_.wvu.FilterData" localSheetId="7" hidden="1">#REF!</definedName>
    <definedName name="Z_0FACBA89_1203_4ED8_87E5_EC1D45B051B7_.wvu.FilterData" hidden="1">#REF!</definedName>
    <definedName name="Z_0FEA3536_5108_4591_BECF_C3181387F85F_.wvu.FilterData" localSheetId="6" hidden="1">#REF!</definedName>
    <definedName name="Z_0FEA3536_5108_4591_BECF_C3181387F85F_.wvu.FilterData" localSheetId="7" hidden="1">#REF!</definedName>
    <definedName name="Z_0FEA3536_5108_4591_BECF_C3181387F85F_.wvu.FilterData" hidden="1">#REF!</definedName>
    <definedName name="Z_0FEFDB42_ECBC_4500_A6C8_FEE3D368790B_.wvu.FilterData" localSheetId="6" hidden="1">#REF!</definedName>
    <definedName name="Z_0FEFDB42_ECBC_4500_A6C8_FEE3D368790B_.wvu.FilterData" localSheetId="7" hidden="1">#REF!</definedName>
    <definedName name="Z_0FEFDB42_ECBC_4500_A6C8_FEE3D368790B_.wvu.FilterData" hidden="1">#REF!</definedName>
    <definedName name="Z_110A0651_47C7_408E_B3BF_0C80D30B95FC_.wvu.FilterData" localSheetId="6" hidden="1">#REF!</definedName>
    <definedName name="Z_110A0651_47C7_408E_B3BF_0C80D30B95FC_.wvu.FilterData" localSheetId="7" hidden="1">#REF!</definedName>
    <definedName name="Z_110A0651_47C7_408E_B3BF_0C80D30B95FC_.wvu.FilterData" hidden="1">#REF!</definedName>
    <definedName name="Z_128E64DD_BE84_40EE_A6D2_C9B0EB25CBBD_.wvu.FilterData" localSheetId="6" hidden="1">#REF!</definedName>
    <definedName name="Z_128E64DD_BE84_40EE_A6D2_C9B0EB25CBBD_.wvu.FilterData" localSheetId="7" hidden="1">#REF!</definedName>
    <definedName name="Z_128E64DD_BE84_40EE_A6D2_C9B0EB25CBBD_.wvu.FilterData" hidden="1">#REF!</definedName>
    <definedName name="Z_12F2973E_0018_407B_98AD_CD9C5D1F65FA_.wvu.FilterData" localSheetId="6" hidden="1">#REF!</definedName>
    <definedName name="Z_12F2973E_0018_407B_98AD_CD9C5D1F65FA_.wvu.FilterData" localSheetId="7" hidden="1">#REF!</definedName>
    <definedName name="Z_12F2973E_0018_407B_98AD_CD9C5D1F65FA_.wvu.FilterData" hidden="1">#REF!</definedName>
    <definedName name="Z_137DAE61_8A8D_4219_A4CC_0EEC18A94882_.wvu.FilterData" localSheetId="6" hidden="1">#REF!</definedName>
    <definedName name="Z_137DAE61_8A8D_4219_A4CC_0EEC18A94882_.wvu.FilterData" localSheetId="7" hidden="1">#REF!</definedName>
    <definedName name="Z_137DAE61_8A8D_4219_A4CC_0EEC18A94882_.wvu.FilterData" hidden="1">#REF!</definedName>
    <definedName name="Z_13E06FB5_D019_406D_B278_1B53AD2F6386_.wvu.FilterData" localSheetId="6" hidden="1">#REF!</definedName>
    <definedName name="Z_13E06FB5_D019_406D_B278_1B53AD2F6386_.wvu.FilterData" localSheetId="7" hidden="1">#REF!</definedName>
    <definedName name="Z_13E06FB5_D019_406D_B278_1B53AD2F6386_.wvu.FilterData" hidden="1">#REF!</definedName>
    <definedName name="Z_14D375AC_5615_46DE_8EE3_95915B2A8B54_.wvu.FilterData" localSheetId="6" hidden="1">#REF!</definedName>
    <definedName name="Z_14D375AC_5615_46DE_8EE3_95915B2A8B54_.wvu.FilterData" localSheetId="7" hidden="1">#REF!</definedName>
    <definedName name="Z_14D375AC_5615_46DE_8EE3_95915B2A8B54_.wvu.FilterData" hidden="1">#REF!</definedName>
    <definedName name="Z_15B5DC78_B02F_4AC6_8572_015040A55619_.wvu.FilterData" localSheetId="6" hidden="1">#REF!</definedName>
    <definedName name="Z_15B5DC78_B02F_4AC6_8572_015040A55619_.wvu.FilterData" localSheetId="7" hidden="1">#REF!</definedName>
    <definedName name="Z_15B5DC78_B02F_4AC6_8572_015040A55619_.wvu.FilterData" hidden="1">#REF!</definedName>
    <definedName name="Z_166D6F0F_4D44_46E7_8C36_48FD4848B5AA_.wvu.FilterData" localSheetId="6" hidden="1">#REF!</definedName>
    <definedName name="Z_166D6F0F_4D44_46E7_8C36_48FD4848B5AA_.wvu.FilterData" localSheetId="7" hidden="1">#REF!</definedName>
    <definedName name="Z_166D6F0F_4D44_46E7_8C36_48FD4848B5AA_.wvu.FilterData" hidden="1">#REF!</definedName>
    <definedName name="Z_16FAB836_2255_4D4C_90E4_6B46255F3759_.wvu.FilterData" localSheetId="6" hidden="1">#REF!</definedName>
    <definedName name="Z_16FAB836_2255_4D4C_90E4_6B46255F3759_.wvu.FilterData" localSheetId="7" hidden="1">#REF!</definedName>
    <definedName name="Z_16FAB836_2255_4D4C_90E4_6B46255F3759_.wvu.FilterData" hidden="1">#REF!</definedName>
    <definedName name="Z_198D391C_95CB_49F5_8924_5FEA3CE5C98A_.wvu.FilterData" localSheetId="6" hidden="1">#REF!</definedName>
    <definedName name="Z_198D391C_95CB_49F5_8924_5FEA3CE5C98A_.wvu.FilterData" localSheetId="7" hidden="1">#REF!</definedName>
    <definedName name="Z_198D391C_95CB_49F5_8924_5FEA3CE5C98A_.wvu.FilterData" hidden="1">#REF!</definedName>
    <definedName name="Z_1D9C37CC_3E33_4D4D_B7CD_819F75C83D65_.wvu.FilterData" localSheetId="6" hidden="1">#REF!</definedName>
    <definedName name="Z_1D9C37CC_3E33_4D4D_B7CD_819F75C83D65_.wvu.FilterData" localSheetId="7" hidden="1">#REF!</definedName>
    <definedName name="Z_1D9C37CC_3E33_4D4D_B7CD_819F75C83D65_.wvu.FilterData" hidden="1">#REF!</definedName>
    <definedName name="Z_1DF9838C_880D_4C4E_BFFE_89B5894EC40F_.wvu.FilterData" localSheetId="6" hidden="1">#REF!</definedName>
    <definedName name="Z_1DF9838C_880D_4C4E_BFFE_89B5894EC40F_.wvu.FilterData" localSheetId="7" hidden="1">#REF!</definedName>
    <definedName name="Z_1DF9838C_880D_4C4E_BFFE_89B5894EC40F_.wvu.FilterData" hidden="1">#REF!</definedName>
    <definedName name="Z_1EF42BFC_874B_4E01_B67D_1607E823ACD0_.wvu.FilterData" localSheetId="6" hidden="1">#REF!</definedName>
    <definedName name="Z_1EF42BFC_874B_4E01_B67D_1607E823ACD0_.wvu.FilterData" localSheetId="7" hidden="1">#REF!</definedName>
    <definedName name="Z_1EF42BFC_874B_4E01_B67D_1607E823ACD0_.wvu.FilterData" hidden="1">#REF!</definedName>
    <definedName name="Z_1F94C6E7_3CCA_4599_AF6F_4D6291B2AD93_.wvu.FilterData" localSheetId="6" hidden="1">#REF!</definedName>
    <definedName name="Z_1F94C6E7_3CCA_4599_AF6F_4D6291B2AD93_.wvu.FilterData" localSheetId="7" hidden="1">#REF!</definedName>
    <definedName name="Z_1F94C6E7_3CCA_4599_AF6F_4D6291B2AD93_.wvu.FilterData" hidden="1">#REF!</definedName>
    <definedName name="Z_20A9AA17_0DEB_4190_8DAD_FC60D0D33A52_.wvu.FilterData" localSheetId="6" hidden="1">#REF!</definedName>
    <definedName name="Z_20A9AA17_0DEB_4190_8DAD_FC60D0D33A52_.wvu.FilterData" localSheetId="7" hidden="1">#REF!</definedName>
    <definedName name="Z_20A9AA17_0DEB_4190_8DAD_FC60D0D33A52_.wvu.FilterData" hidden="1">#REF!</definedName>
    <definedName name="Z_2103F656_ECB2_4F99_BE9B_56F4D7A5CEE2_.wvu.FilterData" localSheetId="6" hidden="1">#REF!</definedName>
    <definedName name="Z_2103F656_ECB2_4F99_BE9B_56F4D7A5CEE2_.wvu.FilterData" localSheetId="7" hidden="1">#REF!</definedName>
    <definedName name="Z_2103F656_ECB2_4F99_BE9B_56F4D7A5CEE2_.wvu.FilterData" hidden="1">#REF!</definedName>
    <definedName name="Z_2158A2BC_8DB5_455D_AFDE_914B22949288_.wvu.FilterData" localSheetId="6" hidden="1">#REF!</definedName>
    <definedName name="Z_2158A2BC_8DB5_455D_AFDE_914B22949288_.wvu.FilterData" localSheetId="7" hidden="1">#REF!</definedName>
    <definedName name="Z_2158A2BC_8DB5_455D_AFDE_914B22949288_.wvu.FilterData" hidden="1">#REF!</definedName>
    <definedName name="Z_21A967FF_561E_495F_AEB9_4DD3BEDA53BC_.wvu.FilterData" localSheetId="6" hidden="1">#REF!</definedName>
    <definedName name="Z_21A967FF_561E_495F_AEB9_4DD3BEDA53BC_.wvu.FilterData" localSheetId="7" hidden="1">#REF!</definedName>
    <definedName name="Z_21A967FF_561E_495F_AEB9_4DD3BEDA53BC_.wvu.FilterData" hidden="1">#REF!</definedName>
    <definedName name="Z_227E7522_DC52_4EA7_A11A_0741FF23CC42_.wvu.FilterData" localSheetId="6" hidden="1">#REF!</definedName>
    <definedName name="Z_227E7522_DC52_4EA7_A11A_0741FF23CC42_.wvu.FilterData" localSheetId="7" hidden="1">#REF!</definedName>
    <definedName name="Z_227E7522_DC52_4EA7_A11A_0741FF23CC42_.wvu.FilterData" hidden="1">#REF!</definedName>
    <definedName name="Z_237981C0_131D_11D1_9F3C_000021A79766_.wvu.Cols" hidden="1">[115]CAR1!$A$1:$A$65536,[115]CAR1!$O$1:$O$65536</definedName>
    <definedName name="Z_237981C1_131D_11D1_9F3C_000021A79766_.wvu.Cols" hidden="1">[115]CAR1!$A$1:$A$65536,[115]CAR1!$P$1:$Q$65536</definedName>
    <definedName name="Z_23BA0C23_280B_4568_A53C_1C6D2E85772A_.wvu.FilterData" localSheetId="6" hidden="1">#REF!</definedName>
    <definedName name="Z_23BA0C23_280B_4568_A53C_1C6D2E85772A_.wvu.FilterData" localSheetId="7" hidden="1">#REF!</definedName>
    <definedName name="Z_23BA0C23_280B_4568_A53C_1C6D2E85772A_.wvu.FilterData" hidden="1">#REF!</definedName>
    <definedName name="Z_244346C6_3866_4160_9E2E_C77913F25398_.wvu.FilterData" localSheetId="6" hidden="1">#REF!</definedName>
    <definedName name="Z_244346C6_3866_4160_9E2E_C77913F25398_.wvu.FilterData" localSheetId="7" hidden="1">#REF!</definedName>
    <definedName name="Z_244346C6_3866_4160_9E2E_C77913F25398_.wvu.FilterData" hidden="1">#REF!</definedName>
    <definedName name="Z_25117F67_F0EE_43EF_8FF9_79F533CE10B0_.wvu.FilterData" localSheetId="6" hidden="1">#REF!</definedName>
    <definedName name="Z_25117F67_F0EE_43EF_8FF9_79F533CE10B0_.wvu.FilterData" localSheetId="7" hidden="1">#REF!</definedName>
    <definedName name="Z_25117F67_F0EE_43EF_8FF9_79F533CE10B0_.wvu.FilterData" hidden="1">#REF!</definedName>
    <definedName name="Z_259E2DDE_5459_4510_B7A2_66F49964C56E_.wvu.FilterData" localSheetId="6" hidden="1">#REF!</definedName>
    <definedName name="Z_259E2DDE_5459_4510_B7A2_66F49964C56E_.wvu.FilterData" localSheetId="7" hidden="1">#REF!</definedName>
    <definedName name="Z_259E2DDE_5459_4510_B7A2_66F49964C56E_.wvu.FilterData" hidden="1">#REF!</definedName>
    <definedName name="Z_25C7DFCF_BE54_4A41_B957_DE39B9B2A5B5_.wvu.FilterData" localSheetId="6" hidden="1">#REF!</definedName>
    <definedName name="Z_25C7DFCF_BE54_4A41_B957_DE39B9B2A5B5_.wvu.FilterData" localSheetId="7" hidden="1">#REF!</definedName>
    <definedName name="Z_25C7DFCF_BE54_4A41_B957_DE39B9B2A5B5_.wvu.FilterData" hidden="1">#REF!</definedName>
    <definedName name="Z_272E0E4D_901D_11D7_B59C_0050DAB35C7B_.wvu.FilterData" localSheetId="6" hidden="1">#REF!</definedName>
    <definedName name="Z_272E0E4D_901D_11D7_B59C_0050DAB35C7B_.wvu.FilterData" localSheetId="7" hidden="1">#REF!</definedName>
    <definedName name="Z_272E0E4D_901D_11D7_B59C_0050DAB35C7B_.wvu.FilterData" hidden="1">#REF!</definedName>
    <definedName name="Z_27D9353E_5A5F_49BF_8724_FA312A4073FF_.wvu.FilterData" localSheetId="6" hidden="1">#REF!</definedName>
    <definedName name="Z_27D9353E_5A5F_49BF_8724_FA312A4073FF_.wvu.FilterData" localSheetId="7" hidden="1">#REF!</definedName>
    <definedName name="Z_27D9353E_5A5F_49BF_8724_FA312A4073FF_.wvu.FilterData" hidden="1">#REF!</definedName>
    <definedName name="Z_299BE965_B904_49FA_A79D_B9538F94936F_.wvu.FilterData" localSheetId="6" hidden="1">#REF!</definedName>
    <definedName name="Z_299BE965_B904_49FA_A79D_B9538F94936F_.wvu.FilterData" localSheetId="7" hidden="1">#REF!</definedName>
    <definedName name="Z_299BE965_B904_49FA_A79D_B9538F94936F_.wvu.FilterData" hidden="1">#REF!</definedName>
    <definedName name="Z_29D37CE9_76D1_4D09_99A0_55ABA6929929_.wvu.FilterData" localSheetId="6" hidden="1">#REF!</definedName>
    <definedName name="Z_29D37CE9_76D1_4D09_99A0_55ABA6929929_.wvu.FilterData" localSheetId="7" hidden="1">#REF!</definedName>
    <definedName name="Z_29D37CE9_76D1_4D09_99A0_55ABA6929929_.wvu.FilterData" hidden="1">#REF!</definedName>
    <definedName name="Z_2C05BC27_731C_41F4_980F_CD81E4A7A662_.wvu.FilterData" localSheetId="6" hidden="1">#REF!</definedName>
    <definedName name="Z_2C05BC27_731C_41F4_980F_CD81E4A7A662_.wvu.FilterData" localSheetId="7" hidden="1">#REF!</definedName>
    <definedName name="Z_2C05BC27_731C_41F4_980F_CD81E4A7A662_.wvu.FilterData" hidden="1">#REF!</definedName>
    <definedName name="Z_2C0BDCBF_705B_4E5A_9659_05D99EC56641_.wvu.FilterData" localSheetId="6" hidden="1">#REF!</definedName>
    <definedName name="Z_2C0BDCBF_705B_4E5A_9659_05D99EC56641_.wvu.FilterData" localSheetId="7" hidden="1">#REF!</definedName>
    <definedName name="Z_2C0BDCBF_705B_4E5A_9659_05D99EC56641_.wvu.FilterData" hidden="1">#REF!</definedName>
    <definedName name="Z_2CD580B5_D99D_45ED_AC1E_45F8CBBBB9F1_.wvu.FilterData" localSheetId="6" hidden="1">#REF!</definedName>
    <definedName name="Z_2CD580B5_D99D_45ED_AC1E_45F8CBBBB9F1_.wvu.FilterData" localSheetId="7" hidden="1">#REF!</definedName>
    <definedName name="Z_2CD580B5_D99D_45ED_AC1E_45F8CBBBB9F1_.wvu.FilterData" hidden="1">#REF!</definedName>
    <definedName name="Z_2D98D706_A306_4353_8B3D_DA92F9EAEC9A_.wvu.FilterData" localSheetId="6" hidden="1">#REF!</definedName>
    <definedName name="Z_2D98D706_A306_4353_8B3D_DA92F9EAEC9A_.wvu.FilterData" localSheetId="7" hidden="1">#REF!</definedName>
    <definedName name="Z_2D98D706_A306_4353_8B3D_DA92F9EAEC9A_.wvu.FilterData" hidden="1">#REF!</definedName>
    <definedName name="Z_2F8736FC_F07E_49E8_9C13_8E0A0F5EFE5F_.wvu.FilterData" localSheetId="6" hidden="1">#REF!</definedName>
    <definedName name="Z_2F8736FC_F07E_49E8_9C13_8E0A0F5EFE5F_.wvu.FilterData" localSheetId="7" hidden="1">#REF!</definedName>
    <definedName name="Z_2F8736FC_F07E_49E8_9C13_8E0A0F5EFE5F_.wvu.FilterData" hidden="1">#REF!</definedName>
    <definedName name="Z_304C2F7A_D3A6_4DBA_A568_C3E56D7C6E2F_.wvu.FilterData" localSheetId="6" hidden="1">#REF!</definedName>
    <definedName name="Z_304C2F7A_D3A6_4DBA_A568_C3E56D7C6E2F_.wvu.FilterData" localSheetId="7" hidden="1">#REF!</definedName>
    <definedName name="Z_304C2F7A_D3A6_4DBA_A568_C3E56D7C6E2F_.wvu.FilterData" hidden="1">#REF!</definedName>
    <definedName name="Z_30E0ACE8_B29A_44E9_B542_E8C1CA3FD802_.wvu.FilterData" localSheetId="6" hidden="1">#REF!</definedName>
    <definedName name="Z_30E0ACE8_B29A_44E9_B542_E8C1CA3FD802_.wvu.FilterData" localSheetId="7" hidden="1">#REF!</definedName>
    <definedName name="Z_30E0ACE8_B29A_44E9_B542_E8C1CA3FD802_.wvu.FilterData" hidden="1">#REF!</definedName>
    <definedName name="Z_31A27EA2_D574_43B8_A671_7419A12151C9_.wvu.FilterData" localSheetId="6" hidden="1">#REF!</definedName>
    <definedName name="Z_31A27EA2_D574_43B8_A671_7419A12151C9_.wvu.FilterData" localSheetId="7" hidden="1">#REF!</definedName>
    <definedName name="Z_31A27EA2_D574_43B8_A671_7419A12151C9_.wvu.FilterData" hidden="1">#REF!</definedName>
    <definedName name="Z_32D1B352_62AB_4105_8DFC_EAA2DF743365_.wvu.FilterData" localSheetId="6" hidden="1">#REF!</definedName>
    <definedName name="Z_32D1B352_62AB_4105_8DFC_EAA2DF743365_.wvu.FilterData" localSheetId="7" hidden="1">#REF!</definedName>
    <definedName name="Z_32D1B352_62AB_4105_8DFC_EAA2DF743365_.wvu.FilterData" hidden="1">#REF!</definedName>
    <definedName name="Z_330DF436_5BED_40AF_AC51_73D268BD9DF4_.wvu.FilterData" localSheetId="6" hidden="1">#REF!</definedName>
    <definedName name="Z_330DF436_5BED_40AF_AC51_73D268BD9DF4_.wvu.FilterData" localSheetId="7" hidden="1">#REF!</definedName>
    <definedName name="Z_330DF436_5BED_40AF_AC51_73D268BD9DF4_.wvu.FilterData" hidden="1">#REF!</definedName>
    <definedName name="Z_33B8EF57_2FB1_4600_9590_B0A2F2FE409B_.wvu.FilterData" localSheetId="6" hidden="1">#REF!</definedName>
    <definedName name="Z_33B8EF57_2FB1_4600_9590_B0A2F2FE409B_.wvu.FilterData" localSheetId="7" hidden="1">#REF!</definedName>
    <definedName name="Z_33B8EF57_2FB1_4600_9590_B0A2F2FE409B_.wvu.FilterData" hidden="1">#REF!</definedName>
    <definedName name="Z_3404588C_6CE7_4C97_A62C_D19D9EE290D3_.wvu.FilterData" localSheetId="6" hidden="1">#REF!</definedName>
    <definedName name="Z_3404588C_6CE7_4C97_A62C_D19D9EE290D3_.wvu.FilterData" localSheetId="7" hidden="1">#REF!</definedName>
    <definedName name="Z_3404588C_6CE7_4C97_A62C_D19D9EE290D3_.wvu.FilterData" hidden="1">#REF!</definedName>
    <definedName name="Z_34E71878_8D1A_4343_91A1_3FE085136D2B_.wvu.FilterData" localSheetId="6" hidden="1">#REF!</definedName>
    <definedName name="Z_34E71878_8D1A_4343_91A1_3FE085136D2B_.wvu.FilterData" localSheetId="7" hidden="1">#REF!</definedName>
    <definedName name="Z_34E71878_8D1A_4343_91A1_3FE085136D2B_.wvu.FilterData" hidden="1">#REF!</definedName>
    <definedName name="Z_37611AA0_E86A_42C8_8705_108B25E060A1_.wvu.FilterData" localSheetId="6" hidden="1">#REF!</definedName>
    <definedName name="Z_37611AA0_E86A_42C8_8705_108B25E060A1_.wvu.FilterData" localSheetId="7" hidden="1">#REF!</definedName>
    <definedName name="Z_37611AA0_E86A_42C8_8705_108B25E060A1_.wvu.FilterData" hidden="1">#REF!</definedName>
    <definedName name="Z_38FE6CED_4C19_4332_9788_ACC902B20A46_.wvu.FilterData" localSheetId="6" hidden="1">#REF!</definedName>
    <definedName name="Z_38FE6CED_4C19_4332_9788_ACC902B20A46_.wvu.FilterData" localSheetId="7" hidden="1">#REF!</definedName>
    <definedName name="Z_38FE6CED_4C19_4332_9788_ACC902B20A46_.wvu.FilterData" hidden="1">#REF!</definedName>
    <definedName name="Z_394E75CB_4F7F_4C88_A08F_29E48E587341_.wvu.FilterData" localSheetId="6" hidden="1">#REF!</definedName>
    <definedName name="Z_394E75CB_4F7F_4C88_A08F_29E48E587341_.wvu.FilterData" localSheetId="7" hidden="1">#REF!</definedName>
    <definedName name="Z_394E75CB_4F7F_4C88_A08F_29E48E587341_.wvu.FilterData" hidden="1">#REF!</definedName>
    <definedName name="Z_3C200595_20A3_4A0C_B071_705F4AD5DAD3_.wvu.FilterData" localSheetId="6" hidden="1">#REF!</definedName>
    <definedName name="Z_3C200595_20A3_4A0C_B071_705F4AD5DAD3_.wvu.FilterData" localSheetId="7" hidden="1">#REF!</definedName>
    <definedName name="Z_3C200595_20A3_4A0C_B071_705F4AD5DAD3_.wvu.FilterData" hidden="1">#REF!</definedName>
    <definedName name="Z_3E93FF4A_0B7F_475C_A63C_54FBDB9DB4C5_.wvu.FilterData" localSheetId="6" hidden="1">#REF!</definedName>
    <definedName name="Z_3E93FF4A_0B7F_475C_A63C_54FBDB9DB4C5_.wvu.FilterData" localSheetId="7" hidden="1">#REF!</definedName>
    <definedName name="Z_3E93FF4A_0B7F_475C_A63C_54FBDB9DB4C5_.wvu.FilterData" hidden="1">#REF!</definedName>
    <definedName name="Z_3FF05DC4_CA9E_470D_A193_91785ACE00EF_.wvu.FilterData" localSheetId="6" hidden="1">#REF!</definedName>
    <definedName name="Z_3FF05DC4_CA9E_470D_A193_91785ACE00EF_.wvu.FilterData" localSheetId="7" hidden="1">#REF!</definedName>
    <definedName name="Z_3FF05DC4_CA9E_470D_A193_91785ACE00EF_.wvu.FilterData" hidden="1">#REF!</definedName>
    <definedName name="Z_43791B95_57D7_42F4_8815_D1B7E488543E_.wvu.FilterData" localSheetId="6" hidden="1">#REF!</definedName>
    <definedName name="Z_43791B95_57D7_42F4_8815_D1B7E488543E_.wvu.FilterData" localSheetId="7" hidden="1">#REF!</definedName>
    <definedName name="Z_43791B95_57D7_42F4_8815_D1B7E488543E_.wvu.FilterData" hidden="1">#REF!</definedName>
    <definedName name="Z_445AA90F_6D9B_40F5_8E1D_CE1EF57CF450_.wvu.FilterData" localSheetId="6" hidden="1">#REF!</definedName>
    <definedName name="Z_445AA90F_6D9B_40F5_8E1D_CE1EF57CF450_.wvu.FilterData" localSheetId="7" hidden="1">#REF!</definedName>
    <definedName name="Z_445AA90F_6D9B_40F5_8E1D_CE1EF57CF450_.wvu.FilterData" hidden="1">#REF!</definedName>
    <definedName name="Z_454E0C40_F84F_42A3_A371_6F23C1F38595_.wvu.FilterData" localSheetId="6" hidden="1">#REF!</definedName>
    <definedName name="Z_454E0C40_F84F_42A3_A371_6F23C1F38595_.wvu.FilterData" localSheetId="7" hidden="1">#REF!</definedName>
    <definedName name="Z_454E0C40_F84F_42A3_A371_6F23C1F38595_.wvu.FilterData" hidden="1">#REF!</definedName>
    <definedName name="Z_4608FCB3_3552_4D58_B6CE_B8F34D78221E_.wvu.FilterData" localSheetId="6" hidden="1">#REF!</definedName>
    <definedName name="Z_4608FCB3_3552_4D58_B6CE_B8F34D78221E_.wvu.FilterData" localSheetId="7" hidden="1">#REF!</definedName>
    <definedName name="Z_4608FCB3_3552_4D58_B6CE_B8F34D78221E_.wvu.FilterData" hidden="1">#REF!</definedName>
    <definedName name="Z_46E47F7C_9185_4E39_BED5_B4A69FF64CC1_.wvu.FilterData" localSheetId="6" hidden="1">#REF!</definedName>
    <definedName name="Z_46E47F7C_9185_4E39_BED5_B4A69FF64CC1_.wvu.FilterData" localSheetId="7" hidden="1">#REF!</definedName>
    <definedName name="Z_46E47F7C_9185_4E39_BED5_B4A69FF64CC1_.wvu.FilterData" hidden="1">#REF!</definedName>
    <definedName name="Z_48202D5D_77CB_41DE_8C59_9325C98D7C97_.wvu.FilterData" localSheetId="6" hidden="1">#REF!</definedName>
    <definedName name="Z_48202D5D_77CB_41DE_8C59_9325C98D7C97_.wvu.FilterData" localSheetId="7" hidden="1">#REF!</definedName>
    <definedName name="Z_48202D5D_77CB_41DE_8C59_9325C98D7C97_.wvu.FilterData" hidden="1">#REF!</definedName>
    <definedName name="Z_48824DFE_B714_4D0B_9E95_F01C5BAD5D1F_.wvu.FilterData" localSheetId="6" hidden="1">#REF!</definedName>
    <definedName name="Z_48824DFE_B714_4D0B_9E95_F01C5BAD5D1F_.wvu.FilterData" localSheetId="7" hidden="1">#REF!</definedName>
    <definedName name="Z_48824DFE_B714_4D0B_9E95_F01C5BAD5D1F_.wvu.FilterData" hidden="1">#REF!</definedName>
    <definedName name="Z_4C45D885_33EE_4DA9_BF96_6B10CFBA5596_.wvu.FilterData" localSheetId="6" hidden="1">#REF!</definedName>
    <definedName name="Z_4C45D885_33EE_4DA9_BF96_6B10CFBA5596_.wvu.FilterData" localSheetId="7" hidden="1">#REF!</definedName>
    <definedName name="Z_4C45D885_33EE_4DA9_BF96_6B10CFBA5596_.wvu.FilterData" hidden="1">#REF!</definedName>
    <definedName name="Z_4D344757_9064_4D2F_A3A5_69132D23B7B9_.wvu.FilterData" localSheetId="6" hidden="1">#REF!</definedName>
    <definedName name="Z_4D344757_9064_4D2F_A3A5_69132D23B7B9_.wvu.FilterData" localSheetId="7" hidden="1">#REF!</definedName>
    <definedName name="Z_4D344757_9064_4D2F_A3A5_69132D23B7B9_.wvu.FilterData" hidden="1">#REF!</definedName>
    <definedName name="Z_4E773EE1_0A5B_43A9_9C28_FFB0A27D19C3_.wvu.FilterData" localSheetId="6" hidden="1">#REF!</definedName>
    <definedName name="Z_4E773EE1_0A5B_43A9_9C28_FFB0A27D19C3_.wvu.FilterData" localSheetId="7" hidden="1">#REF!</definedName>
    <definedName name="Z_4E773EE1_0A5B_43A9_9C28_FFB0A27D19C3_.wvu.FilterData" hidden="1">#REF!</definedName>
    <definedName name="Z_5122F04C_91B2_4031_BAE2_43203D520992_.wvu.FilterData" localSheetId="6" hidden="1">#REF!</definedName>
    <definedName name="Z_5122F04C_91B2_4031_BAE2_43203D520992_.wvu.FilterData" localSheetId="7" hidden="1">#REF!</definedName>
    <definedName name="Z_5122F04C_91B2_4031_BAE2_43203D520992_.wvu.FilterData" hidden="1">#REF!</definedName>
    <definedName name="Z_52B8D0B0_5872_4367_8D38_9AA5A4B975B3_.wvu.FilterData" localSheetId="6" hidden="1">#REF!</definedName>
    <definedName name="Z_52B8D0B0_5872_4367_8D38_9AA5A4B975B3_.wvu.FilterData" localSheetId="7" hidden="1">#REF!</definedName>
    <definedName name="Z_52B8D0B0_5872_4367_8D38_9AA5A4B975B3_.wvu.FilterData" hidden="1">#REF!</definedName>
    <definedName name="Z_532423B2_94C7_44C1_9A2A_9712DAE92CE9_.wvu.FilterData" localSheetId="6" hidden="1">#REF!</definedName>
    <definedName name="Z_532423B2_94C7_44C1_9A2A_9712DAE92CE9_.wvu.FilterData" localSheetId="7" hidden="1">#REF!</definedName>
    <definedName name="Z_532423B2_94C7_44C1_9A2A_9712DAE92CE9_.wvu.FilterData" hidden="1">#REF!</definedName>
    <definedName name="Z_53F31130_5EA7_42BA_93EB_88A7CB743782_.wvu.FilterData" localSheetId="6" hidden="1">#REF!</definedName>
    <definedName name="Z_53F31130_5EA7_42BA_93EB_88A7CB743782_.wvu.FilterData" localSheetId="7" hidden="1">#REF!</definedName>
    <definedName name="Z_53F31130_5EA7_42BA_93EB_88A7CB743782_.wvu.FilterData" hidden="1">#REF!</definedName>
    <definedName name="Z_55213581_1831_4A94_AB4D_23E4F8BC8085_.wvu.FilterData" localSheetId="6" hidden="1">#REF!</definedName>
    <definedName name="Z_55213581_1831_4A94_AB4D_23E4F8BC8085_.wvu.FilterData" localSheetId="7" hidden="1">#REF!</definedName>
    <definedName name="Z_55213581_1831_4A94_AB4D_23E4F8BC8085_.wvu.FilterData" hidden="1">#REF!</definedName>
    <definedName name="Z_552B9204_1C85_45BC_B148_AF3E206BDAA2_.wvu.FilterData" localSheetId="6" hidden="1">#REF!</definedName>
    <definedName name="Z_552B9204_1C85_45BC_B148_AF3E206BDAA2_.wvu.FilterData" localSheetId="7" hidden="1">#REF!</definedName>
    <definedName name="Z_552B9204_1C85_45BC_B148_AF3E206BDAA2_.wvu.FilterData" hidden="1">#REF!</definedName>
    <definedName name="Z_566671FC_5910_47FD_B961_1065A17D262D_.wvu.FilterData" localSheetId="6" hidden="1">#REF!</definedName>
    <definedName name="Z_566671FC_5910_47FD_B961_1065A17D262D_.wvu.FilterData" localSheetId="7" hidden="1">#REF!</definedName>
    <definedName name="Z_566671FC_5910_47FD_B961_1065A17D262D_.wvu.FilterData" hidden="1">#REF!</definedName>
    <definedName name="Z_569D17FA_30FE_42CA_8D65_E126C1C01EC2_.wvu.FilterData" localSheetId="6" hidden="1">#REF!</definedName>
    <definedName name="Z_569D17FA_30FE_42CA_8D65_E126C1C01EC2_.wvu.FilterData" localSheetId="7" hidden="1">#REF!</definedName>
    <definedName name="Z_569D17FA_30FE_42CA_8D65_E126C1C01EC2_.wvu.FilterData" hidden="1">#REF!</definedName>
    <definedName name="Z_573E904E_5C2F_4CA2_AFCF_918B916322E4_.wvu.FilterData" localSheetId="6" hidden="1">#REF!</definedName>
    <definedName name="Z_573E904E_5C2F_4CA2_AFCF_918B916322E4_.wvu.FilterData" localSheetId="7" hidden="1">#REF!</definedName>
    <definedName name="Z_573E904E_5C2F_4CA2_AFCF_918B916322E4_.wvu.FilterData" hidden="1">#REF!</definedName>
    <definedName name="Z_58DA6172_DC47_4A5F_B420_207BB6987764_.wvu.FilterData" localSheetId="6" hidden="1">#REF!</definedName>
    <definedName name="Z_58DA6172_DC47_4A5F_B420_207BB6987764_.wvu.FilterData" localSheetId="7" hidden="1">#REF!</definedName>
    <definedName name="Z_58DA6172_DC47_4A5F_B420_207BB6987764_.wvu.FilterData" hidden="1">#REF!</definedName>
    <definedName name="Z_58FCB891_F6F4_46F2_BF6B_861E585C9231_.wvu.FilterData" localSheetId="6" hidden="1">#REF!</definedName>
    <definedName name="Z_58FCB891_F6F4_46F2_BF6B_861E585C9231_.wvu.FilterData" localSheetId="7" hidden="1">#REF!</definedName>
    <definedName name="Z_58FCB891_F6F4_46F2_BF6B_861E585C9231_.wvu.FilterData" hidden="1">#REF!</definedName>
    <definedName name="Z_59A87EBA_E018_40E8_A580_AB2176E95D7E_.wvu.FilterData" localSheetId="6" hidden="1">#REF!</definedName>
    <definedName name="Z_59A87EBA_E018_40E8_A580_AB2176E95D7E_.wvu.FilterData" localSheetId="7" hidden="1">#REF!</definedName>
    <definedName name="Z_59A87EBA_E018_40E8_A580_AB2176E95D7E_.wvu.FilterData" hidden="1">#REF!</definedName>
    <definedName name="Z_5A3E740D_87C0_4F85_AB6D_B402AD860D04_.wvu.FilterData" localSheetId="6" hidden="1">#REF!</definedName>
    <definedName name="Z_5A3E740D_87C0_4F85_AB6D_B402AD860D04_.wvu.FilterData" localSheetId="7" hidden="1">#REF!</definedName>
    <definedName name="Z_5A3E740D_87C0_4F85_AB6D_B402AD860D04_.wvu.FilterData" hidden="1">#REF!</definedName>
    <definedName name="Z_5B42E6B5_40AA_4D3F_B932_EF1583491CDE_.wvu.FilterData" localSheetId="6" hidden="1">#REF!</definedName>
    <definedName name="Z_5B42E6B5_40AA_4D3F_B932_EF1583491CDE_.wvu.FilterData" localSheetId="7" hidden="1">#REF!</definedName>
    <definedName name="Z_5B42E6B5_40AA_4D3F_B932_EF1583491CDE_.wvu.FilterData" hidden="1">#REF!</definedName>
    <definedName name="Z_5B7B4951_7310_4C66_B906_4D046076272E_.wvu.FilterData" localSheetId="6" hidden="1">#REF!</definedName>
    <definedName name="Z_5B7B4951_7310_4C66_B906_4D046076272E_.wvu.FilterData" localSheetId="7" hidden="1">#REF!</definedName>
    <definedName name="Z_5B7B4951_7310_4C66_B906_4D046076272E_.wvu.FilterData" hidden="1">#REF!</definedName>
    <definedName name="Z_5D41F4B9_83DF_4509_9C07_453BA5A62846_.wvu.FilterData" localSheetId="6" hidden="1">#REF!</definedName>
    <definedName name="Z_5D41F4B9_83DF_4509_9C07_453BA5A62846_.wvu.FilterData" localSheetId="7" hidden="1">#REF!</definedName>
    <definedName name="Z_5D41F4B9_83DF_4509_9C07_453BA5A62846_.wvu.FilterData" hidden="1">#REF!</definedName>
    <definedName name="Z_5DB05E9F_8F3B_4886_A6CB_2CC53331BA7A_.wvu.FilterData" localSheetId="6" hidden="1">#REF!</definedName>
    <definedName name="Z_5DB05E9F_8F3B_4886_A6CB_2CC53331BA7A_.wvu.FilterData" localSheetId="7" hidden="1">#REF!</definedName>
    <definedName name="Z_5DB05E9F_8F3B_4886_A6CB_2CC53331BA7A_.wvu.FilterData" hidden="1">#REF!</definedName>
    <definedName name="Z_5F096896_2CB8_4B96_A0FE_9AB50EEEEFAB_.wvu.FilterData" localSheetId="6" hidden="1">#REF!</definedName>
    <definedName name="Z_5F096896_2CB8_4B96_A0FE_9AB50EEEEFAB_.wvu.FilterData" localSheetId="7" hidden="1">#REF!</definedName>
    <definedName name="Z_5F096896_2CB8_4B96_A0FE_9AB50EEEEFAB_.wvu.FilterData" hidden="1">#REF!</definedName>
    <definedName name="Z_60DF8B29_1C1F_4B50_BDA8_B8E0C7DD04C3_.wvu.Cols" hidden="1">[116]Jurídico!$D$1:$D$65536,[116]Jurídico!$F$1:$K$65536</definedName>
    <definedName name="Z_60DF8B29_1C1F_4B50_BDA8_B8E0C7DD04C3_.wvu.FilterData" localSheetId="6" hidden="1">#REF!</definedName>
    <definedName name="Z_60DF8B29_1C1F_4B50_BDA8_B8E0C7DD04C3_.wvu.FilterData" localSheetId="7" hidden="1">#REF!</definedName>
    <definedName name="Z_60DF8B29_1C1F_4B50_BDA8_B8E0C7DD04C3_.wvu.FilterData" hidden="1">#REF!</definedName>
    <definedName name="Z_615F4A4D_D5AB_4A04_81F5_F436484247A5_.wvu.FilterData" localSheetId="6" hidden="1">#REF!</definedName>
    <definedName name="Z_615F4A4D_D5AB_4A04_81F5_F436484247A5_.wvu.FilterData" localSheetId="7" hidden="1">#REF!</definedName>
    <definedName name="Z_615F4A4D_D5AB_4A04_81F5_F436484247A5_.wvu.FilterData" hidden="1">#REF!</definedName>
    <definedName name="Z_616443B5_6F0D_4082_9223_F71B54305366_.wvu.FilterData" localSheetId="6" hidden="1">#REF!</definedName>
    <definedName name="Z_616443B5_6F0D_4082_9223_F71B54305366_.wvu.FilterData" localSheetId="7" hidden="1">#REF!</definedName>
    <definedName name="Z_616443B5_6F0D_4082_9223_F71B54305366_.wvu.FilterData" hidden="1">#REF!</definedName>
    <definedName name="Z_631F0312_B404_409F_AF2B_39FB2D25040B_.wvu.FilterData" localSheetId="6" hidden="1">#REF!</definedName>
    <definedName name="Z_631F0312_B404_409F_AF2B_39FB2D25040B_.wvu.FilterData" localSheetId="7" hidden="1">#REF!</definedName>
    <definedName name="Z_631F0312_B404_409F_AF2B_39FB2D25040B_.wvu.FilterData" hidden="1">#REF!</definedName>
    <definedName name="Z_632CF316_8294_4588_87E1_2B69E184A62B_.wvu.FilterData" localSheetId="6" hidden="1">#REF!</definedName>
    <definedName name="Z_632CF316_8294_4588_87E1_2B69E184A62B_.wvu.FilterData" localSheetId="7" hidden="1">#REF!</definedName>
    <definedName name="Z_632CF316_8294_4588_87E1_2B69E184A62B_.wvu.FilterData" hidden="1">#REF!</definedName>
    <definedName name="Z_66D1BA5F_F4AE_443C_8583_CE89D6674A73_.wvu.FilterData" localSheetId="6" hidden="1">#REF!</definedName>
    <definedName name="Z_66D1BA5F_F4AE_443C_8583_CE89D6674A73_.wvu.FilterData" localSheetId="7" hidden="1">#REF!</definedName>
    <definedName name="Z_66D1BA5F_F4AE_443C_8583_CE89D6674A73_.wvu.FilterData" hidden="1">#REF!</definedName>
    <definedName name="Z_66DD4806_8039_438A_B1CE_46CC5B464050_.wvu.FilterData" localSheetId="6" hidden="1">#REF!</definedName>
    <definedName name="Z_66DD4806_8039_438A_B1CE_46CC5B464050_.wvu.FilterData" localSheetId="7" hidden="1">#REF!</definedName>
    <definedName name="Z_66DD4806_8039_438A_B1CE_46CC5B464050_.wvu.FilterData" hidden="1">#REF!</definedName>
    <definedName name="Z_67B65FDF_FF67_490E_B8E5_92DC66C9FC9D_.wvu.FilterData" localSheetId="6" hidden="1">#REF!</definedName>
    <definedName name="Z_67B65FDF_FF67_490E_B8E5_92DC66C9FC9D_.wvu.FilterData" localSheetId="7" hidden="1">#REF!</definedName>
    <definedName name="Z_67B65FDF_FF67_490E_B8E5_92DC66C9FC9D_.wvu.FilterData" hidden="1">#REF!</definedName>
    <definedName name="Z_68B709DF_9429_4090_9106_386C5F16C4D7_.wvu.FilterData" localSheetId="6" hidden="1">#REF!</definedName>
    <definedName name="Z_68B709DF_9429_4090_9106_386C5F16C4D7_.wvu.FilterData" localSheetId="7" hidden="1">#REF!</definedName>
    <definedName name="Z_68B709DF_9429_4090_9106_386C5F16C4D7_.wvu.FilterData" hidden="1">#REF!</definedName>
    <definedName name="Z_690BC25F_5AA3_4B4B_9507_8C197E768E98_.wvu.FilterData" localSheetId="6" hidden="1">#REF!</definedName>
    <definedName name="Z_690BC25F_5AA3_4B4B_9507_8C197E768E98_.wvu.FilterData" localSheetId="7" hidden="1">#REF!</definedName>
    <definedName name="Z_690BC25F_5AA3_4B4B_9507_8C197E768E98_.wvu.FilterData" hidden="1">#REF!</definedName>
    <definedName name="Z_6A66B8A7_491B_4A29_94A1_39F4FDA32C48_.wvu.FilterData" localSheetId="6" hidden="1">#REF!</definedName>
    <definedName name="Z_6A66B8A7_491B_4A29_94A1_39F4FDA32C48_.wvu.FilterData" localSheetId="7" hidden="1">#REF!</definedName>
    <definedName name="Z_6A66B8A7_491B_4A29_94A1_39F4FDA32C48_.wvu.FilterData" hidden="1">#REF!</definedName>
    <definedName name="Z_6A6F36C8_24A1_4147_9C63_27B7978935DD_.wvu.FilterData" localSheetId="6" hidden="1">#REF!</definedName>
    <definedName name="Z_6A6F36C8_24A1_4147_9C63_27B7978935DD_.wvu.FilterData" localSheetId="7" hidden="1">#REF!</definedName>
    <definedName name="Z_6A6F36C8_24A1_4147_9C63_27B7978935DD_.wvu.FilterData" hidden="1">#REF!</definedName>
    <definedName name="Z_6C2050D3_ABE5_4B48_B2A7_DDDD21669987_.wvu.FilterData" localSheetId="6" hidden="1">#REF!</definedName>
    <definedName name="Z_6C2050D3_ABE5_4B48_B2A7_DDDD21669987_.wvu.FilterData" localSheetId="7" hidden="1">#REF!</definedName>
    <definedName name="Z_6C2050D3_ABE5_4B48_B2A7_DDDD21669987_.wvu.FilterData" hidden="1">#REF!</definedName>
    <definedName name="Z_6CD84A0B_C00D_4BC8_A655_6383CCA4B296_.wvu.FilterData" localSheetId="6" hidden="1">#REF!</definedName>
    <definedName name="Z_6CD84A0B_C00D_4BC8_A655_6383CCA4B296_.wvu.FilterData" localSheetId="7" hidden="1">#REF!</definedName>
    <definedName name="Z_6CD84A0B_C00D_4BC8_A655_6383CCA4B296_.wvu.FilterData" hidden="1">#REF!</definedName>
    <definedName name="Z_6D5E5F42_E924_48A0_A50F_5BB481AFD1D5_.wvu.FilterData" localSheetId="6" hidden="1">#REF!</definedName>
    <definedName name="Z_6D5E5F42_E924_48A0_A50F_5BB481AFD1D5_.wvu.FilterData" localSheetId="7" hidden="1">#REF!</definedName>
    <definedName name="Z_6D5E5F42_E924_48A0_A50F_5BB481AFD1D5_.wvu.FilterData" hidden="1">#REF!</definedName>
    <definedName name="Z_6D789842_F56B_40C4_8907_F36C02855F76_.wvu.FilterData" localSheetId="6" hidden="1">#REF!</definedName>
    <definedName name="Z_6D789842_F56B_40C4_8907_F36C02855F76_.wvu.FilterData" localSheetId="7" hidden="1">#REF!</definedName>
    <definedName name="Z_6D789842_F56B_40C4_8907_F36C02855F76_.wvu.FilterData" hidden="1">#REF!</definedName>
    <definedName name="Z_6E345713_0818_471C_B54B_D890B987A0BC_.wvu.FilterData" localSheetId="6" hidden="1">#REF!</definedName>
    <definedName name="Z_6E345713_0818_471C_B54B_D890B987A0BC_.wvu.FilterData" localSheetId="7" hidden="1">#REF!</definedName>
    <definedName name="Z_6E345713_0818_471C_B54B_D890B987A0BC_.wvu.FilterData" hidden="1">#REF!</definedName>
    <definedName name="Z_701DEAE4_9CF1_491A_A54B_A6AE3235639D_.wvu.FilterData" localSheetId="6" hidden="1">#REF!</definedName>
    <definedName name="Z_701DEAE4_9CF1_491A_A54B_A6AE3235639D_.wvu.FilterData" localSheetId="7" hidden="1">#REF!</definedName>
    <definedName name="Z_701DEAE4_9CF1_491A_A54B_A6AE3235639D_.wvu.FilterData" hidden="1">#REF!</definedName>
    <definedName name="Z_7319B1DA_C8AE_4D1D_AB4C_B14141921483_.wvu.FilterData" localSheetId="6" hidden="1">#REF!</definedName>
    <definedName name="Z_7319B1DA_C8AE_4D1D_AB4C_B14141921483_.wvu.FilterData" localSheetId="7" hidden="1">#REF!</definedName>
    <definedName name="Z_7319B1DA_C8AE_4D1D_AB4C_B14141921483_.wvu.FilterData" hidden="1">#REF!</definedName>
    <definedName name="Z_75A1B66F_9EE1_4406_8264_C9BF12113183_.wvu.FilterData" localSheetId="6" hidden="1">#REF!</definedName>
    <definedName name="Z_75A1B66F_9EE1_4406_8264_C9BF12113183_.wvu.FilterData" localSheetId="7" hidden="1">#REF!</definedName>
    <definedName name="Z_75A1B66F_9EE1_4406_8264_C9BF12113183_.wvu.FilterData" hidden="1">#REF!</definedName>
    <definedName name="Z_7651BD63_D75B_41A5_B133_06AE6A84AE8F_.wvu.FilterData" localSheetId="6" hidden="1">#REF!</definedName>
    <definedName name="Z_7651BD63_D75B_41A5_B133_06AE6A84AE8F_.wvu.FilterData" localSheetId="7" hidden="1">#REF!</definedName>
    <definedName name="Z_7651BD63_D75B_41A5_B133_06AE6A84AE8F_.wvu.FilterData" hidden="1">#REF!</definedName>
    <definedName name="Z_767B7DB4_B657_4E6E_831B_84CA933FFCBE_.wvu.FilterData" localSheetId="6" hidden="1">#REF!</definedName>
    <definedName name="Z_767B7DB4_B657_4E6E_831B_84CA933FFCBE_.wvu.FilterData" localSheetId="7" hidden="1">#REF!</definedName>
    <definedName name="Z_767B7DB4_B657_4E6E_831B_84CA933FFCBE_.wvu.FilterData" hidden="1">#REF!</definedName>
    <definedName name="Z_76FA93EF_40A9_4929_9B4A_2213742C1620_.wvu.FilterData" localSheetId="6" hidden="1">#REF!</definedName>
    <definedName name="Z_76FA93EF_40A9_4929_9B4A_2213742C1620_.wvu.FilterData" localSheetId="7" hidden="1">#REF!</definedName>
    <definedName name="Z_76FA93EF_40A9_4929_9B4A_2213742C1620_.wvu.FilterData" hidden="1">#REF!</definedName>
    <definedName name="Z_78A33412_D032_45F7_9C2D_D4A31DB937D9_.wvu.FilterData" localSheetId="6" hidden="1">#REF!</definedName>
    <definedName name="Z_78A33412_D032_45F7_9C2D_D4A31DB937D9_.wvu.FilterData" localSheetId="7" hidden="1">#REF!</definedName>
    <definedName name="Z_78A33412_D032_45F7_9C2D_D4A31DB937D9_.wvu.FilterData" hidden="1">#REF!</definedName>
    <definedName name="Z_796E4E5E_16C3_474D_B1D5_F6D39CD34051_.wvu.FilterData" localSheetId="6" hidden="1">#REF!</definedName>
    <definedName name="Z_796E4E5E_16C3_474D_B1D5_F6D39CD34051_.wvu.FilterData" localSheetId="7" hidden="1">#REF!</definedName>
    <definedName name="Z_796E4E5E_16C3_474D_B1D5_F6D39CD34051_.wvu.FilterData" hidden="1">#REF!</definedName>
    <definedName name="Z_7BFA9C41_C881_48A8_90C2_F93F8E16E599_.wvu.FilterData" localSheetId="6" hidden="1">#REF!</definedName>
    <definedName name="Z_7BFA9C41_C881_48A8_90C2_F93F8E16E599_.wvu.FilterData" localSheetId="7" hidden="1">#REF!</definedName>
    <definedName name="Z_7BFA9C41_C881_48A8_90C2_F93F8E16E599_.wvu.FilterData" hidden="1">#REF!</definedName>
    <definedName name="Z_7BFBCE1E_B6C5_4BAC_AD95_2B50D2ED28AB_.wvu.FilterData" localSheetId="6" hidden="1">#REF!</definedName>
    <definedName name="Z_7BFBCE1E_B6C5_4BAC_AD95_2B50D2ED28AB_.wvu.FilterData" localSheetId="7" hidden="1">#REF!</definedName>
    <definedName name="Z_7BFBCE1E_B6C5_4BAC_AD95_2B50D2ED28AB_.wvu.FilterData" hidden="1">#REF!</definedName>
    <definedName name="Z_7C6FEBF3_4382_4282_BBB0_E0269BEE42DE_.wvu.FilterData" localSheetId="6" hidden="1">#REF!</definedName>
    <definedName name="Z_7C6FEBF3_4382_4282_BBB0_E0269BEE42DE_.wvu.FilterData" localSheetId="7" hidden="1">#REF!</definedName>
    <definedName name="Z_7C6FEBF3_4382_4282_BBB0_E0269BEE42DE_.wvu.FilterData" hidden="1">#REF!</definedName>
    <definedName name="Z_7D057642_92FA_4DD6_84C5_B10B17893E1F_.wvu.FilterData" localSheetId="6" hidden="1">#REF!</definedName>
    <definedName name="Z_7D057642_92FA_4DD6_84C5_B10B17893E1F_.wvu.FilterData" localSheetId="7" hidden="1">#REF!</definedName>
    <definedName name="Z_7D057642_92FA_4DD6_84C5_B10B17893E1F_.wvu.FilterData" hidden="1">#REF!</definedName>
    <definedName name="Z_7ED5F3D1_B838_492E_9467_7E7CE6B348ED_.wvu.FilterData" localSheetId="6" hidden="1">#REF!</definedName>
    <definedName name="Z_7ED5F3D1_B838_492E_9467_7E7CE6B348ED_.wvu.FilterData" localSheetId="7" hidden="1">#REF!</definedName>
    <definedName name="Z_7ED5F3D1_B838_492E_9467_7E7CE6B348ED_.wvu.FilterData" hidden="1">#REF!</definedName>
    <definedName name="Z_8090FD3B_94DF_4ACF_9708_D5B9ADEFD29C_.wvu.FilterData" localSheetId="6" hidden="1">#REF!</definedName>
    <definedName name="Z_8090FD3B_94DF_4ACF_9708_D5B9ADEFD29C_.wvu.FilterData" localSheetId="7" hidden="1">#REF!</definedName>
    <definedName name="Z_8090FD3B_94DF_4ACF_9708_D5B9ADEFD29C_.wvu.FilterData" hidden="1">#REF!</definedName>
    <definedName name="Z_8149A5A7_8307_4FA6_B457_A66B8A6DFABD_.wvu.FilterData" localSheetId="6" hidden="1">#REF!</definedName>
    <definedName name="Z_8149A5A7_8307_4FA6_B457_A66B8A6DFABD_.wvu.FilterData" localSheetId="7" hidden="1">#REF!</definedName>
    <definedName name="Z_8149A5A7_8307_4FA6_B457_A66B8A6DFABD_.wvu.FilterData" hidden="1">#REF!</definedName>
    <definedName name="Z_819A0FD3_B678_47E8_9DFB_641B3990B590_.wvu.FilterData" localSheetId="6" hidden="1">#REF!</definedName>
    <definedName name="Z_819A0FD3_B678_47E8_9DFB_641B3990B590_.wvu.FilterData" localSheetId="7" hidden="1">#REF!</definedName>
    <definedName name="Z_819A0FD3_B678_47E8_9DFB_641B3990B590_.wvu.FilterData" hidden="1">#REF!</definedName>
    <definedName name="Z_82999604_BD48_4054_BDCB_CB8B074A34A3_.wvu.FilterData" localSheetId="6" hidden="1">#REF!</definedName>
    <definedName name="Z_82999604_BD48_4054_BDCB_CB8B074A34A3_.wvu.FilterData" localSheetId="7" hidden="1">#REF!</definedName>
    <definedName name="Z_82999604_BD48_4054_BDCB_CB8B074A34A3_.wvu.FilterData" hidden="1">#REF!</definedName>
    <definedName name="Z_8473B3F0_0740_4E9F_9BAE_9113E5077DE8_.wvu.FilterData" localSheetId="6" hidden="1">#REF!</definedName>
    <definedName name="Z_8473B3F0_0740_4E9F_9BAE_9113E5077DE8_.wvu.FilterData" localSheetId="7" hidden="1">#REF!</definedName>
    <definedName name="Z_8473B3F0_0740_4E9F_9BAE_9113E5077DE8_.wvu.FilterData" hidden="1">#REF!</definedName>
    <definedName name="Z_85A83A94_71B4_44C8_8B5A_68CAA2461241_.wvu.FilterData" localSheetId="6" hidden="1">#REF!</definedName>
    <definedName name="Z_85A83A94_71B4_44C8_8B5A_68CAA2461241_.wvu.FilterData" localSheetId="7" hidden="1">#REF!</definedName>
    <definedName name="Z_85A83A94_71B4_44C8_8B5A_68CAA2461241_.wvu.FilterData" hidden="1">#REF!</definedName>
    <definedName name="Z_86E0C273_91AF_11D7_9C1E_0004231B06E7_.wvu.FilterData" localSheetId="6" hidden="1">#REF!</definedName>
    <definedName name="Z_86E0C273_91AF_11D7_9C1E_0004231B06E7_.wvu.FilterData" localSheetId="7" hidden="1">#REF!</definedName>
    <definedName name="Z_86E0C273_91AF_11D7_9C1E_0004231B06E7_.wvu.FilterData" hidden="1">#REF!</definedName>
    <definedName name="Z_87F04A72_68BF_497D_8569_47D1A3B89590_.wvu.FilterData" localSheetId="6" hidden="1">#REF!</definedName>
    <definedName name="Z_87F04A72_68BF_497D_8569_47D1A3B89590_.wvu.FilterData" localSheetId="7" hidden="1">#REF!</definedName>
    <definedName name="Z_87F04A72_68BF_497D_8569_47D1A3B89590_.wvu.FilterData" hidden="1">#REF!</definedName>
    <definedName name="Z_893CBEFD_F317_41F0_BA87_CC1860E1F73B_.wvu.FilterData" localSheetId="6" hidden="1">#REF!</definedName>
    <definedName name="Z_893CBEFD_F317_41F0_BA87_CC1860E1F73B_.wvu.FilterData" localSheetId="7" hidden="1">#REF!</definedName>
    <definedName name="Z_893CBEFD_F317_41F0_BA87_CC1860E1F73B_.wvu.FilterData" hidden="1">#REF!</definedName>
    <definedName name="Z_89D83FA2_2F4F_4275_9074_3A6247C2CDA6_.wvu.FilterData" localSheetId="6" hidden="1">#REF!</definedName>
    <definedName name="Z_89D83FA2_2F4F_4275_9074_3A6247C2CDA6_.wvu.FilterData" localSheetId="7" hidden="1">#REF!</definedName>
    <definedName name="Z_89D83FA2_2F4F_4275_9074_3A6247C2CDA6_.wvu.FilterData" hidden="1">#REF!</definedName>
    <definedName name="Z_8B2E8E84_1A68_4B75_A867_04E8EAC8E685_.wvu.FilterData" localSheetId="6" hidden="1">#REF!</definedName>
    <definedName name="Z_8B2E8E84_1A68_4B75_A867_04E8EAC8E685_.wvu.FilterData" localSheetId="7" hidden="1">#REF!</definedName>
    <definedName name="Z_8B2E8E84_1A68_4B75_A867_04E8EAC8E685_.wvu.FilterData" hidden="1">#REF!</definedName>
    <definedName name="Z_8B5FADF8_BAFC_44E0_9D1D_DE21657D83CA_.wvu.FilterData" localSheetId="6" hidden="1">#REF!</definedName>
    <definedName name="Z_8B5FADF8_BAFC_44E0_9D1D_DE21657D83CA_.wvu.FilterData" localSheetId="7" hidden="1">#REF!</definedName>
    <definedName name="Z_8B5FADF8_BAFC_44E0_9D1D_DE21657D83CA_.wvu.FilterData" hidden="1">#REF!</definedName>
    <definedName name="Z_8CBA7976_3F45_4926_8F5C_251343B1DCDB_.wvu.FilterData" localSheetId="6" hidden="1">#REF!</definedName>
    <definedName name="Z_8CBA7976_3F45_4926_8F5C_251343B1DCDB_.wvu.FilterData" localSheetId="7" hidden="1">#REF!</definedName>
    <definedName name="Z_8CBA7976_3F45_4926_8F5C_251343B1DCDB_.wvu.FilterData" hidden="1">#REF!</definedName>
    <definedName name="Z_8D213052_8AFD_4E06_B410_DCB431062572_.wvu.FilterData" localSheetId="6" hidden="1">#REF!</definedName>
    <definedName name="Z_8D213052_8AFD_4E06_B410_DCB431062572_.wvu.FilterData" localSheetId="7" hidden="1">#REF!</definedName>
    <definedName name="Z_8D213052_8AFD_4E06_B410_DCB431062572_.wvu.FilterData" hidden="1">#REF!</definedName>
    <definedName name="Z_8EA755F4_0515_4AA0_970C_55F473C7FD9B_.wvu.FilterData" localSheetId="6" hidden="1">#REF!</definedName>
    <definedName name="Z_8EA755F4_0515_4AA0_970C_55F473C7FD9B_.wvu.FilterData" localSheetId="7" hidden="1">#REF!</definedName>
    <definedName name="Z_8EA755F4_0515_4AA0_970C_55F473C7FD9B_.wvu.FilterData" hidden="1">#REF!</definedName>
    <definedName name="Z_8F33F4E3_A14E_4DD4_ADD4_B19023A45B10_.wvu.FilterData" localSheetId="6" hidden="1">#REF!</definedName>
    <definedName name="Z_8F33F4E3_A14E_4DD4_ADD4_B19023A45B10_.wvu.FilterData" localSheetId="7" hidden="1">#REF!</definedName>
    <definedName name="Z_8F33F4E3_A14E_4DD4_ADD4_B19023A45B10_.wvu.FilterData" hidden="1">#REF!</definedName>
    <definedName name="Z_901BF8EA_CA8A_411C_8FD3_BCB793FCF48A_.wvu.FilterData" localSheetId="6" hidden="1">#REF!</definedName>
    <definedName name="Z_901BF8EA_CA8A_411C_8FD3_BCB793FCF48A_.wvu.FilterData" localSheetId="7" hidden="1">#REF!</definedName>
    <definedName name="Z_901BF8EA_CA8A_411C_8FD3_BCB793FCF48A_.wvu.FilterData" hidden="1">#REF!</definedName>
    <definedName name="Z_91488B6D_F045_4050_BA1B_41C2E3B3B10A_.wvu.FilterData" localSheetId="6" hidden="1">#REF!</definedName>
    <definedName name="Z_91488B6D_F045_4050_BA1B_41C2E3B3B10A_.wvu.FilterData" localSheetId="7" hidden="1">#REF!</definedName>
    <definedName name="Z_91488B6D_F045_4050_BA1B_41C2E3B3B10A_.wvu.FilterData" hidden="1">#REF!</definedName>
    <definedName name="Z_92919032_3A1D_4E0A_A8D8_FD23494D13A8_.wvu.FilterData" localSheetId="6" hidden="1">#REF!</definedName>
    <definedName name="Z_92919032_3A1D_4E0A_A8D8_FD23494D13A8_.wvu.FilterData" localSheetId="7" hidden="1">#REF!</definedName>
    <definedName name="Z_92919032_3A1D_4E0A_A8D8_FD23494D13A8_.wvu.FilterData" hidden="1">#REF!</definedName>
    <definedName name="Z_9587B38A_B060_410B_8598_4B23623A371C_.wvu.FilterData" localSheetId="6" hidden="1">#REF!</definedName>
    <definedName name="Z_9587B38A_B060_410B_8598_4B23623A371C_.wvu.FilterData" localSheetId="7" hidden="1">#REF!</definedName>
    <definedName name="Z_9587B38A_B060_410B_8598_4B23623A371C_.wvu.FilterData" hidden="1">#REF!</definedName>
    <definedName name="Z_96EB0306_BB94_45E8_9D0D_4C07A6623010_.wvu.FilterData" localSheetId="6" hidden="1">#REF!</definedName>
    <definedName name="Z_96EB0306_BB94_45E8_9D0D_4C07A6623010_.wvu.FilterData" localSheetId="7" hidden="1">#REF!</definedName>
    <definedName name="Z_96EB0306_BB94_45E8_9D0D_4C07A6623010_.wvu.FilterData" hidden="1">#REF!</definedName>
    <definedName name="Z_9728E282_0F6C_11D3_BD8A_000021691BF2_.wvu.FilterData" hidden="1">'[117]98'!$A$2:$AV$535</definedName>
    <definedName name="Z_97666733_8666_4F9D_9588_AF9B6CF9224C_.wvu.FilterData" localSheetId="6" hidden="1">#REF!</definedName>
    <definedName name="Z_97666733_8666_4F9D_9588_AF9B6CF9224C_.wvu.FilterData" localSheetId="7" hidden="1">#REF!</definedName>
    <definedName name="Z_97666733_8666_4F9D_9588_AF9B6CF9224C_.wvu.FilterData" hidden="1">#REF!</definedName>
    <definedName name="Z_98599B4F_1D05_4040_9183_E1D7A1DDEB9C_.wvu.FilterData" localSheetId="6" hidden="1">#REF!</definedName>
    <definedName name="Z_98599B4F_1D05_4040_9183_E1D7A1DDEB9C_.wvu.FilterData" localSheetId="7" hidden="1">#REF!</definedName>
    <definedName name="Z_98599B4F_1D05_4040_9183_E1D7A1DDEB9C_.wvu.FilterData" hidden="1">#REF!</definedName>
    <definedName name="Z_98C8BF36_C172_45C3_8EFB_521E6ACCA0D3_.wvu.FilterData" localSheetId="6" hidden="1">#REF!</definedName>
    <definedName name="Z_98C8BF36_C172_45C3_8EFB_521E6ACCA0D3_.wvu.FilterData" localSheetId="7" hidden="1">#REF!</definedName>
    <definedName name="Z_98C8BF36_C172_45C3_8EFB_521E6ACCA0D3_.wvu.FilterData" hidden="1">#REF!</definedName>
    <definedName name="Z_9A372634_7C2D_4502_BF44_0C63FD1FB6D2_.wvu.FilterData" localSheetId="6" hidden="1">#REF!</definedName>
    <definedName name="Z_9A372634_7C2D_4502_BF44_0C63FD1FB6D2_.wvu.FilterData" localSheetId="7" hidden="1">#REF!</definedName>
    <definedName name="Z_9A372634_7C2D_4502_BF44_0C63FD1FB6D2_.wvu.FilterData" hidden="1">#REF!</definedName>
    <definedName name="Z_9A5CC0D4_28E7_4461_BE2E_802002496535_.wvu.FilterData" localSheetId="6" hidden="1">#REF!</definedName>
    <definedName name="Z_9A5CC0D4_28E7_4461_BE2E_802002496535_.wvu.FilterData" localSheetId="7" hidden="1">#REF!</definedName>
    <definedName name="Z_9A5CC0D4_28E7_4461_BE2E_802002496535_.wvu.FilterData" hidden="1">#REF!</definedName>
    <definedName name="Z_9AD9F8EC_02C7_11D3_8AD4_002035336BE0_.wvu.PrintTitles" localSheetId="6" hidden="1">#REF!</definedName>
    <definedName name="Z_9AD9F8EC_02C7_11D3_8AD4_002035336BE0_.wvu.PrintTitles" localSheetId="7" hidden="1">#REF!</definedName>
    <definedName name="Z_9AD9F8EC_02C7_11D3_8AD4_002035336BE0_.wvu.PrintTitles" hidden="1">#REF!</definedName>
    <definedName name="Z_9C86BF25_210A_4B5C_9F2A_856CA801294A_.wvu.FilterData" localSheetId="6" hidden="1">#REF!</definedName>
    <definedName name="Z_9C86BF25_210A_4B5C_9F2A_856CA801294A_.wvu.FilterData" localSheetId="7" hidden="1">#REF!</definedName>
    <definedName name="Z_9C86BF25_210A_4B5C_9F2A_856CA801294A_.wvu.FilterData" hidden="1">#REF!</definedName>
    <definedName name="Z_9C8AF864_7E20_415C_848E_C2849E8CBF0C_.wvu.FilterData" localSheetId="6" hidden="1">#REF!</definedName>
    <definedName name="Z_9C8AF864_7E20_415C_848E_C2849E8CBF0C_.wvu.FilterData" localSheetId="7" hidden="1">#REF!</definedName>
    <definedName name="Z_9C8AF864_7E20_415C_848E_C2849E8CBF0C_.wvu.FilterData" hidden="1">#REF!</definedName>
    <definedName name="Z_9E7B61E2_2701_4257_A261_86548A6D7D7C_.wvu.FilterData" localSheetId="6" hidden="1">#REF!</definedName>
    <definedName name="Z_9E7B61E2_2701_4257_A261_86548A6D7D7C_.wvu.FilterData" localSheetId="7" hidden="1">#REF!</definedName>
    <definedName name="Z_9E7B61E2_2701_4257_A261_86548A6D7D7C_.wvu.FilterData" hidden="1">#REF!</definedName>
    <definedName name="Z_A0276843_5A14_4A7A_AD1C_583475FE9ED2_.wvu.FilterData" localSheetId="6" hidden="1">#REF!</definedName>
    <definedName name="Z_A0276843_5A14_4A7A_AD1C_583475FE9ED2_.wvu.FilterData" localSheetId="7" hidden="1">#REF!</definedName>
    <definedName name="Z_A0276843_5A14_4A7A_AD1C_583475FE9ED2_.wvu.FilterData" hidden="1">#REF!</definedName>
    <definedName name="Z_A2CB926C_E33A_4E38_9626_682814771DB1_.wvu.FilterData" localSheetId="6" hidden="1">#REF!</definedName>
    <definedName name="Z_A2CB926C_E33A_4E38_9626_682814771DB1_.wvu.FilterData" localSheetId="7" hidden="1">#REF!</definedName>
    <definedName name="Z_A2CB926C_E33A_4E38_9626_682814771DB1_.wvu.FilterData" hidden="1">#REF!</definedName>
    <definedName name="Z_A320C8A7_8D87_4204_85D4_AE25493D1363_.wvu.FilterData" localSheetId="6" hidden="1">#REF!</definedName>
    <definedName name="Z_A320C8A7_8D87_4204_85D4_AE25493D1363_.wvu.FilterData" localSheetId="7" hidden="1">#REF!</definedName>
    <definedName name="Z_A320C8A7_8D87_4204_85D4_AE25493D1363_.wvu.FilterData" hidden="1">#REF!</definedName>
    <definedName name="Z_A5F4C2AC_640B_40D9_88C9_69B3215DBE96_.wvu.FilterData" localSheetId="6" hidden="1">#REF!</definedName>
    <definedName name="Z_A5F4C2AC_640B_40D9_88C9_69B3215DBE96_.wvu.FilterData" localSheetId="7" hidden="1">#REF!</definedName>
    <definedName name="Z_A5F4C2AC_640B_40D9_88C9_69B3215DBE96_.wvu.FilterData" hidden="1">#REF!</definedName>
    <definedName name="Z_A686C168_1672_48B1_ADFD_481A1276CC81_.wvu.FilterData" localSheetId="6" hidden="1">#REF!</definedName>
    <definedName name="Z_A686C168_1672_48B1_ADFD_481A1276CC81_.wvu.FilterData" localSheetId="7" hidden="1">#REF!</definedName>
    <definedName name="Z_A686C168_1672_48B1_ADFD_481A1276CC81_.wvu.FilterData" hidden="1">#REF!</definedName>
    <definedName name="Z_A933351F_4BD3_4901_98D5_53D192BD61DC_.wvu.FilterData" localSheetId="6" hidden="1">#REF!</definedName>
    <definedName name="Z_A933351F_4BD3_4901_98D5_53D192BD61DC_.wvu.FilterData" localSheetId="7" hidden="1">#REF!</definedName>
    <definedName name="Z_A933351F_4BD3_4901_98D5_53D192BD61DC_.wvu.FilterData" hidden="1">#REF!</definedName>
    <definedName name="Z_AA0BD2F5_1513_40DB_B224_CC27CA57E181_.wvu.FilterData" localSheetId="6" hidden="1">#REF!</definedName>
    <definedName name="Z_AA0BD2F5_1513_40DB_B224_CC27CA57E181_.wvu.FilterData" localSheetId="7" hidden="1">#REF!</definedName>
    <definedName name="Z_AA0BD2F5_1513_40DB_B224_CC27CA57E181_.wvu.FilterData" hidden="1">#REF!</definedName>
    <definedName name="Z_AA329A38_94E6_4014_8D54_EFB48C7FA433_.wvu.FilterData" localSheetId="6" hidden="1">#REF!</definedName>
    <definedName name="Z_AA329A38_94E6_4014_8D54_EFB48C7FA433_.wvu.FilterData" localSheetId="7" hidden="1">#REF!</definedName>
    <definedName name="Z_AA329A38_94E6_4014_8D54_EFB48C7FA433_.wvu.FilterData" hidden="1">#REF!</definedName>
    <definedName name="Z_AC5679A6_5A24_441C_BBA3_F0C9D8E8E441_.wvu.FilterData" localSheetId="6" hidden="1">#REF!</definedName>
    <definedName name="Z_AC5679A6_5A24_441C_BBA3_F0C9D8E8E441_.wvu.FilterData" localSheetId="7" hidden="1">#REF!</definedName>
    <definedName name="Z_AC5679A6_5A24_441C_BBA3_F0C9D8E8E441_.wvu.FilterData" hidden="1">#REF!</definedName>
    <definedName name="Z_ACE528A7_3516_429C_8E77_FA07F86ED2D8_.wvu.Cols" localSheetId="6" hidden="1">#REF!</definedName>
    <definedName name="Z_ACE528A7_3516_429C_8E77_FA07F86ED2D8_.wvu.Cols" localSheetId="7" hidden="1">#REF!</definedName>
    <definedName name="Z_ACE528A7_3516_429C_8E77_FA07F86ED2D8_.wvu.Cols" hidden="1">#REF!</definedName>
    <definedName name="Z_AE302359_F16A_4874_8921_3865B0ECD878_.wvu.FilterData" localSheetId="6" hidden="1">#REF!</definedName>
    <definedName name="Z_AE302359_F16A_4874_8921_3865B0ECD878_.wvu.FilterData" localSheetId="7" hidden="1">#REF!</definedName>
    <definedName name="Z_AE302359_F16A_4874_8921_3865B0ECD878_.wvu.FilterData" hidden="1">#REF!</definedName>
    <definedName name="Z_AF0BF736_181F_4A59_8FB9_D3BCA8E591F7_.wvu.FilterData" localSheetId="6" hidden="1">#REF!</definedName>
    <definedName name="Z_AF0BF736_181F_4A59_8FB9_D3BCA8E591F7_.wvu.FilterData" localSheetId="7" hidden="1">#REF!</definedName>
    <definedName name="Z_AF0BF736_181F_4A59_8FB9_D3BCA8E591F7_.wvu.FilterData" hidden="1">#REF!</definedName>
    <definedName name="Z_AF12B415_1D2E_4088_9C86_BB0173951217_.wvu.FilterData" localSheetId="6" hidden="1">#REF!</definedName>
    <definedName name="Z_AF12B415_1D2E_4088_9C86_BB0173951217_.wvu.FilterData" localSheetId="7" hidden="1">#REF!</definedName>
    <definedName name="Z_AF12B415_1D2E_4088_9C86_BB0173951217_.wvu.FilterData" hidden="1">#REF!</definedName>
    <definedName name="Z_AF537E87_E5DE_4792_8C82_FFA1FC35463A_.wvu.FilterData" localSheetId="6" hidden="1">#REF!</definedName>
    <definedName name="Z_AF537E87_E5DE_4792_8C82_FFA1FC35463A_.wvu.FilterData" localSheetId="7" hidden="1">#REF!</definedName>
    <definedName name="Z_AF537E87_E5DE_4792_8C82_FFA1FC35463A_.wvu.FilterData" hidden="1">#REF!</definedName>
    <definedName name="Z_B1269BAB_A618_45E5_8379_9ECE98405A14_.wvu.FilterData" localSheetId="6" hidden="1">#REF!</definedName>
    <definedName name="Z_B1269BAB_A618_45E5_8379_9ECE98405A14_.wvu.FilterData" localSheetId="7" hidden="1">#REF!</definedName>
    <definedName name="Z_B1269BAB_A618_45E5_8379_9ECE98405A14_.wvu.FilterData" hidden="1">#REF!</definedName>
    <definedName name="Z_B20EEB3D_E9E6_496E_8678_B417DDC74718_.wvu.FilterData" localSheetId="6" hidden="1">#REF!</definedName>
    <definedName name="Z_B20EEB3D_E9E6_496E_8678_B417DDC74718_.wvu.FilterData" localSheetId="7" hidden="1">#REF!</definedName>
    <definedName name="Z_B20EEB3D_E9E6_496E_8678_B417DDC74718_.wvu.FilterData" hidden="1">#REF!</definedName>
    <definedName name="Z_B4864B96_AD18_4114_8AFA_A8BAA8915737_.wvu.FilterData" localSheetId="6" hidden="1">#REF!</definedName>
    <definedName name="Z_B4864B96_AD18_4114_8AFA_A8BAA8915737_.wvu.FilterData" localSheetId="7" hidden="1">#REF!</definedName>
    <definedName name="Z_B4864B96_AD18_4114_8AFA_A8BAA8915737_.wvu.FilterData" hidden="1">#REF!</definedName>
    <definedName name="Z_B645C4A8_1830_42C7_9DBF_0F519499A6CE_.wvu.FilterData" localSheetId="6" hidden="1">#REF!</definedName>
    <definedName name="Z_B645C4A8_1830_42C7_9DBF_0F519499A6CE_.wvu.FilterData" localSheetId="7" hidden="1">#REF!</definedName>
    <definedName name="Z_B645C4A8_1830_42C7_9DBF_0F519499A6CE_.wvu.FilterData" hidden="1">#REF!</definedName>
    <definedName name="Z_B7475313_60A1_440E_A07B_6B97978B34F2_.wvu.FilterData" localSheetId="6" hidden="1">#REF!</definedName>
    <definedName name="Z_B7475313_60A1_440E_A07B_6B97978B34F2_.wvu.FilterData" localSheetId="7" hidden="1">#REF!</definedName>
    <definedName name="Z_B7475313_60A1_440E_A07B_6B97978B34F2_.wvu.FilterData" hidden="1">#REF!</definedName>
    <definedName name="Z_B891B51F_1CA2_435F_A819_8A494B08D3EE_.wvu.FilterData" localSheetId="6" hidden="1">#REF!</definedName>
    <definedName name="Z_B891B51F_1CA2_435F_A819_8A494B08D3EE_.wvu.FilterData" localSheetId="7" hidden="1">#REF!</definedName>
    <definedName name="Z_B891B51F_1CA2_435F_A819_8A494B08D3EE_.wvu.FilterData" hidden="1">#REF!</definedName>
    <definedName name="Z_B8CE2FA5_D3F2_48A0_8603_A3FBA2808CB4_.wvu.FilterData" localSheetId="6" hidden="1">#REF!</definedName>
    <definedName name="Z_B8CE2FA5_D3F2_48A0_8603_A3FBA2808CB4_.wvu.FilterData" localSheetId="7" hidden="1">#REF!</definedName>
    <definedName name="Z_B8CE2FA5_D3F2_48A0_8603_A3FBA2808CB4_.wvu.FilterData" hidden="1">#REF!</definedName>
    <definedName name="Z_B9837360_94DA_11D7_9C1E_0004231B06E7_.wvu.FilterData" localSheetId="6" hidden="1">#REF!</definedName>
    <definedName name="Z_B9837360_94DA_11D7_9C1E_0004231B06E7_.wvu.FilterData" localSheetId="7" hidden="1">#REF!</definedName>
    <definedName name="Z_B9837360_94DA_11D7_9C1E_0004231B06E7_.wvu.FilterData" hidden="1">#REF!</definedName>
    <definedName name="Z_BBE1AFA0_C6F6_4019_9D53_075DA4654337_.wvu.FilterData" localSheetId="6" hidden="1">#REF!</definedName>
    <definedName name="Z_BBE1AFA0_C6F6_4019_9D53_075DA4654337_.wvu.FilterData" localSheetId="7" hidden="1">#REF!</definedName>
    <definedName name="Z_BBE1AFA0_C6F6_4019_9D53_075DA4654337_.wvu.FilterData" hidden="1">#REF!</definedName>
    <definedName name="Z_BC0EED6A_3F15_49FF_A48F_B40AC74B528A_.wvu.FilterData" localSheetId="6" hidden="1">#REF!</definedName>
    <definedName name="Z_BC0EED6A_3F15_49FF_A48F_B40AC74B528A_.wvu.FilterData" localSheetId="7" hidden="1">#REF!</definedName>
    <definedName name="Z_BC0EED6A_3F15_49FF_A48F_B40AC74B528A_.wvu.FilterData" hidden="1">#REF!</definedName>
    <definedName name="Z_BC4212E8_2D54_48E9_A2B4_66875F86EBEF_.wvu.FilterData" localSheetId="6" hidden="1">#REF!</definedName>
    <definedName name="Z_BC4212E8_2D54_48E9_A2B4_66875F86EBEF_.wvu.FilterData" localSheetId="7" hidden="1">#REF!</definedName>
    <definedName name="Z_BC4212E8_2D54_48E9_A2B4_66875F86EBEF_.wvu.FilterData" hidden="1">#REF!</definedName>
    <definedName name="Z_BE48B5BF_102F_4FB8_8807_DA126440E01B_.wvu.FilterData" localSheetId="6" hidden="1">#REF!</definedName>
    <definedName name="Z_BE48B5BF_102F_4FB8_8807_DA126440E01B_.wvu.FilterData" localSheetId="7" hidden="1">#REF!</definedName>
    <definedName name="Z_BE48B5BF_102F_4FB8_8807_DA126440E01B_.wvu.FilterData" hidden="1">#REF!</definedName>
    <definedName name="Z_BE949522_4A35_4352_9A91_0CE0E28D3461_.wvu.FilterData" localSheetId="6" hidden="1">#REF!</definedName>
    <definedName name="Z_BE949522_4A35_4352_9A91_0CE0E28D3461_.wvu.FilterData" localSheetId="7" hidden="1">#REF!</definedName>
    <definedName name="Z_BE949522_4A35_4352_9A91_0CE0E28D3461_.wvu.FilterData" hidden="1">#REF!</definedName>
    <definedName name="Z_C1310828_8567_4952_A9D3_7183F1221321_.wvu.FilterData" localSheetId="6" hidden="1">#REF!</definedName>
    <definedName name="Z_C1310828_8567_4952_A9D3_7183F1221321_.wvu.FilterData" localSheetId="7" hidden="1">#REF!</definedName>
    <definedName name="Z_C1310828_8567_4952_A9D3_7183F1221321_.wvu.FilterData" hidden="1">#REF!</definedName>
    <definedName name="Z_C581774C_2FCD_4906_B930_CCB3F9F9A50B_.wvu.FilterData" localSheetId="6" hidden="1">#REF!</definedName>
    <definedName name="Z_C581774C_2FCD_4906_B930_CCB3F9F9A50B_.wvu.FilterData" localSheetId="7" hidden="1">#REF!</definedName>
    <definedName name="Z_C581774C_2FCD_4906_B930_CCB3F9F9A50B_.wvu.FilterData" hidden="1">#REF!</definedName>
    <definedName name="Z_C67C9A44_7556_4756_AC39_E00F137116ED_.wvu.FilterData" localSheetId="6" hidden="1">#REF!</definedName>
    <definedName name="Z_C67C9A44_7556_4756_AC39_E00F137116ED_.wvu.FilterData" localSheetId="7" hidden="1">#REF!</definedName>
    <definedName name="Z_C67C9A44_7556_4756_AC39_E00F137116ED_.wvu.FilterData" hidden="1">#REF!</definedName>
    <definedName name="Z_C8219207_0A5B_11D1_9F3C_000021A79766_.wvu.Cols" hidden="1">[115]CAR1!$A$1:$A$65536,[115]CAR1!$O$1:$O$65536</definedName>
    <definedName name="Z_C8219208_0A5B_11D1_9F3C_000021A79766_.wvu.Cols" hidden="1">[115]CAR1!$A$1:$A$65536,[115]CAR1!$P$1:$Q$65536</definedName>
    <definedName name="Z_C908089F_9A5A_11D7_9C1E_0004231B06E7_.wvu.FilterData" localSheetId="6" hidden="1">#REF!</definedName>
    <definedName name="Z_C908089F_9A5A_11D7_9C1E_0004231B06E7_.wvu.FilterData" localSheetId="7" hidden="1">#REF!</definedName>
    <definedName name="Z_C908089F_9A5A_11D7_9C1E_0004231B06E7_.wvu.FilterData" hidden="1">#REF!</definedName>
    <definedName name="Z_C942EE3A_8DBF_41D7_ADAF_F43C01F31E23_.wvu.FilterData" localSheetId="6" hidden="1">#REF!</definedName>
    <definedName name="Z_C942EE3A_8DBF_41D7_ADAF_F43C01F31E23_.wvu.FilterData" localSheetId="7" hidden="1">#REF!</definedName>
    <definedName name="Z_C942EE3A_8DBF_41D7_ADAF_F43C01F31E23_.wvu.FilterData" hidden="1">#REF!</definedName>
    <definedName name="Z_CB8FB7EE_B771_11D7_9C1E_0004231B06E7_.wvu.FilterData" localSheetId="6" hidden="1">#REF!</definedName>
    <definedName name="Z_CB8FB7EE_B771_11D7_9C1E_0004231B06E7_.wvu.FilterData" localSheetId="7" hidden="1">#REF!</definedName>
    <definedName name="Z_CB8FB7EE_B771_11D7_9C1E_0004231B06E7_.wvu.FilterData" hidden="1">#REF!</definedName>
    <definedName name="Z_CB8FB7F1_B771_11D7_9C1E_0004231B06E7_.wvu.FilterData" localSheetId="6" hidden="1">#REF!</definedName>
    <definedName name="Z_CB8FB7F1_B771_11D7_9C1E_0004231B06E7_.wvu.FilterData" localSheetId="7" hidden="1">#REF!</definedName>
    <definedName name="Z_CB8FB7F1_B771_11D7_9C1E_0004231B06E7_.wvu.FilterData" hidden="1">#REF!</definedName>
    <definedName name="Z_CD48E0DF_E307_492A_9CFD_ADF6DE6ECCFB_.wvu.FilterData" localSheetId="6" hidden="1">#REF!</definedName>
    <definedName name="Z_CD48E0DF_E307_492A_9CFD_ADF6DE6ECCFB_.wvu.FilterData" localSheetId="7" hidden="1">#REF!</definedName>
    <definedName name="Z_CD48E0DF_E307_492A_9CFD_ADF6DE6ECCFB_.wvu.FilterData" hidden="1">#REF!</definedName>
    <definedName name="Z_CDAD3BC7_95B1_4949_91B3_EAB234D2A550_.wvu.FilterData" localSheetId="6" hidden="1">#REF!</definedName>
    <definedName name="Z_CDAD3BC7_95B1_4949_91B3_EAB234D2A550_.wvu.FilterData" localSheetId="7" hidden="1">#REF!</definedName>
    <definedName name="Z_CDAD3BC7_95B1_4949_91B3_EAB234D2A550_.wvu.FilterData" hidden="1">#REF!</definedName>
    <definedName name="Z_CE1A6073_4007_44EE_88D3_3C79CF746C78_.wvu.FilterData" localSheetId="6" hidden="1">#REF!</definedName>
    <definedName name="Z_CE1A6073_4007_44EE_88D3_3C79CF746C78_.wvu.FilterData" localSheetId="7" hidden="1">#REF!</definedName>
    <definedName name="Z_CE1A6073_4007_44EE_88D3_3C79CF746C78_.wvu.FilterData" hidden="1">#REF!</definedName>
    <definedName name="Z_D0500033_B90B_46E5_BD62_60D0DA033A55_.wvu.FilterData" localSheetId="6" hidden="1">#REF!</definedName>
    <definedName name="Z_D0500033_B90B_46E5_BD62_60D0DA033A55_.wvu.FilterData" localSheetId="7" hidden="1">#REF!</definedName>
    <definedName name="Z_D0500033_B90B_46E5_BD62_60D0DA033A55_.wvu.FilterData" hidden="1">#REF!</definedName>
    <definedName name="Z_D11C04A2_606C_4EF4_9AD3_4865E5EFAE70_.wvu.FilterData" localSheetId="6" hidden="1">#REF!</definedName>
    <definedName name="Z_D11C04A2_606C_4EF4_9AD3_4865E5EFAE70_.wvu.FilterData" localSheetId="7" hidden="1">#REF!</definedName>
    <definedName name="Z_D11C04A2_606C_4EF4_9AD3_4865E5EFAE70_.wvu.FilterData" hidden="1">#REF!</definedName>
    <definedName name="Z_D1371C66_ADFD_11D7_9C1E_0004231B06E7_.wvu.FilterData" localSheetId="6" hidden="1">#REF!</definedName>
    <definedName name="Z_D1371C66_ADFD_11D7_9C1E_0004231B06E7_.wvu.FilterData" localSheetId="7" hidden="1">#REF!</definedName>
    <definedName name="Z_D1371C66_ADFD_11D7_9C1E_0004231B06E7_.wvu.FilterData" hidden="1">#REF!</definedName>
    <definedName name="Z_D1371C82_ADFD_11D7_9C1E_0004231B06E7_.wvu.FilterData" localSheetId="6" hidden="1">#REF!</definedName>
    <definedName name="Z_D1371C82_ADFD_11D7_9C1E_0004231B06E7_.wvu.FilterData" localSheetId="7" hidden="1">#REF!</definedName>
    <definedName name="Z_D1371C82_ADFD_11D7_9C1E_0004231B06E7_.wvu.FilterData" hidden="1">#REF!</definedName>
    <definedName name="Z_D1371C98_ADFD_11D7_9C1E_0004231B06E7_.wvu.FilterData" localSheetId="6" hidden="1">#REF!</definedName>
    <definedName name="Z_D1371C98_ADFD_11D7_9C1E_0004231B06E7_.wvu.FilterData" localSheetId="7" hidden="1">#REF!</definedName>
    <definedName name="Z_D1371C98_ADFD_11D7_9C1E_0004231B06E7_.wvu.FilterData" hidden="1">#REF!</definedName>
    <definedName name="Z_D15727E9_9BC2_420E_AC98_E8E9B60BD754_.wvu.FilterData" localSheetId="6" hidden="1">#REF!</definedName>
    <definedName name="Z_D15727E9_9BC2_420E_AC98_E8E9B60BD754_.wvu.FilterData" localSheetId="7" hidden="1">#REF!</definedName>
    <definedName name="Z_D15727E9_9BC2_420E_AC98_E8E9B60BD754_.wvu.FilterData" hidden="1">#REF!</definedName>
    <definedName name="Z_D371D622_5497_46A4_826D_01F2F492E39D_.wvu.FilterData" localSheetId="6" hidden="1">#REF!</definedName>
    <definedName name="Z_D371D622_5497_46A4_826D_01F2F492E39D_.wvu.FilterData" localSheetId="7" hidden="1">#REF!</definedName>
    <definedName name="Z_D371D622_5497_46A4_826D_01F2F492E39D_.wvu.FilterData" hidden="1">#REF!</definedName>
    <definedName name="Z_D3FF2053_BD11_4CA8_9648_A06F387C0C79_.wvu.FilterData" localSheetId="6" hidden="1">#REF!</definedName>
    <definedName name="Z_D3FF2053_BD11_4CA8_9648_A06F387C0C79_.wvu.FilterData" localSheetId="7" hidden="1">#REF!</definedName>
    <definedName name="Z_D3FF2053_BD11_4CA8_9648_A06F387C0C79_.wvu.FilterData" hidden="1">#REF!</definedName>
    <definedName name="Z_D4D6DC3A_302F_4BF4_8221_EFB7EA05B30F_.wvu.FilterData" localSheetId="6" hidden="1">#REF!</definedName>
    <definedName name="Z_D4D6DC3A_302F_4BF4_8221_EFB7EA05B30F_.wvu.FilterData" localSheetId="7" hidden="1">#REF!</definedName>
    <definedName name="Z_D4D6DC3A_302F_4BF4_8221_EFB7EA05B30F_.wvu.FilterData" hidden="1">#REF!</definedName>
    <definedName name="Z_D4FF4BA0_F9BE_4CEE_B334_FBD19DA86BF4_.wvu.FilterData" localSheetId="6" hidden="1">#REF!</definedName>
    <definedName name="Z_D4FF4BA0_F9BE_4CEE_B334_FBD19DA86BF4_.wvu.FilterData" localSheetId="7" hidden="1">#REF!</definedName>
    <definedName name="Z_D4FF4BA0_F9BE_4CEE_B334_FBD19DA86BF4_.wvu.FilterData" hidden="1">#REF!</definedName>
    <definedName name="Z_D5810466_54E3_455B_B341_3E7B86FB72D3_.wvu.FilterData" localSheetId="6" hidden="1">#REF!</definedName>
    <definedName name="Z_D5810466_54E3_455B_B341_3E7B86FB72D3_.wvu.FilterData" localSheetId="7" hidden="1">#REF!</definedName>
    <definedName name="Z_D5810466_54E3_455B_B341_3E7B86FB72D3_.wvu.FilterData" hidden="1">#REF!</definedName>
    <definedName name="Z_D60B1DF7_D653_4F01_B5AD_6A66E578C24F_.wvu.FilterData" localSheetId="6" hidden="1">#REF!</definedName>
    <definedName name="Z_D60B1DF7_D653_4F01_B5AD_6A66E578C24F_.wvu.FilterData" localSheetId="7" hidden="1">#REF!</definedName>
    <definedName name="Z_D60B1DF7_D653_4F01_B5AD_6A66E578C24F_.wvu.FilterData" hidden="1">#REF!</definedName>
    <definedName name="Z_D684BA0E_B94B_4BF7_8F27_4E3A1924425C_.wvu.FilterData" localSheetId="6" hidden="1">#REF!</definedName>
    <definedName name="Z_D684BA0E_B94B_4BF7_8F27_4E3A1924425C_.wvu.FilterData" localSheetId="7" hidden="1">#REF!</definedName>
    <definedName name="Z_D684BA0E_B94B_4BF7_8F27_4E3A1924425C_.wvu.FilterData" hidden="1">#REF!</definedName>
    <definedName name="Z_D9443332_B48E_4E65_8F23_AC96FB75A5A9_.wvu.FilterData" localSheetId="6" hidden="1">#REF!</definedName>
    <definedName name="Z_D9443332_B48E_4E65_8F23_AC96FB75A5A9_.wvu.FilterData" localSheetId="7" hidden="1">#REF!</definedName>
    <definedName name="Z_D9443332_B48E_4E65_8F23_AC96FB75A5A9_.wvu.FilterData" hidden="1">#REF!</definedName>
    <definedName name="Z_DAA35AF8_874B_4671_A195_994D9700CFB0_.wvu.FilterData" localSheetId="6" hidden="1">#REF!</definedName>
    <definedName name="Z_DAA35AF8_874B_4671_A195_994D9700CFB0_.wvu.FilterData" localSheetId="7" hidden="1">#REF!</definedName>
    <definedName name="Z_DAA35AF8_874B_4671_A195_994D9700CFB0_.wvu.FilterData" hidden="1">#REF!</definedName>
    <definedName name="Z_DB31579F_8662_40C5_BB19_660F0F7B70E5_.wvu.FilterData" localSheetId="6" hidden="1">#REF!</definedName>
    <definedName name="Z_DB31579F_8662_40C5_BB19_660F0F7B70E5_.wvu.FilterData" localSheetId="7" hidden="1">#REF!</definedName>
    <definedName name="Z_DB31579F_8662_40C5_BB19_660F0F7B70E5_.wvu.FilterData" hidden="1">#REF!</definedName>
    <definedName name="Z_DB349C77_BBCF_4BF0_8906_770DC9CEB279_.wvu.FilterData" localSheetId="6" hidden="1">#REF!</definedName>
    <definedName name="Z_DB349C77_BBCF_4BF0_8906_770DC9CEB279_.wvu.FilterData" localSheetId="7" hidden="1">#REF!</definedName>
    <definedName name="Z_DB349C77_BBCF_4BF0_8906_770DC9CEB279_.wvu.FilterData" hidden="1">#REF!</definedName>
    <definedName name="Z_DBA9A16F_C863_43D6_BEF6_4907AD7FF11A_.wvu.FilterData" localSheetId="6" hidden="1">#REF!</definedName>
    <definedName name="Z_DBA9A16F_C863_43D6_BEF6_4907AD7FF11A_.wvu.FilterData" localSheetId="7" hidden="1">#REF!</definedName>
    <definedName name="Z_DBA9A16F_C863_43D6_BEF6_4907AD7FF11A_.wvu.FilterData" hidden="1">#REF!</definedName>
    <definedName name="Z_DC39DC03_5BF1_41DE_A26D_8DA774859990_.wvu.FilterData" localSheetId="6" hidden="1">#REF!</definedName>
    <definedName name="Z_DC39DC03_5BF1_41DE_A26D_8DA774859990_.wvu.FilterData" localSheetId="7" hidden="1">#REF!</definedName>
    <definedName name="Z_DC39DC03_5BF1_41DE_A26D_8DA774859990_.wvu.FilterData" hidden="1">#REF!</definedName>
    <definedName name="Z_DC4BE57B_E9B6_4823_AAB5_0B4AD0A1C9F8_.wvu.FilterData" localSheetId="6" hidden="1">#REF!</definedName>
    <definedName name="Z_DC4BE57B_E9B6_4823_AAB5_0B4AD0A1C9F8_.wvu.FilterData" localSheetId="7" hidden="1">#REF!</definedName>
    <definedName name="Z_DC4BE57B_E9B6_4823_AAB5_0B4AD0A1C9F8_.wvu.FilterData" hidden="1">#REF!</definedName>
    <definedName name="Z_DD40B456_B833_4D7B_A3C9_47AA2D6A0830_.wvu.FilterData" localSheetId="6" hidden="1">#REF!</definedName>
    <definedName name="Z_DD40B456_B833_4D7B_A3C9_47AA2D6A0830_.wvu.FilterData" localSheetId="7" hidden="1">#REF!</definedName>
    <definedName name="Z_DD40B456_B833_4D7B_A3C9_47AA2D6A0830_.wvu.FilterData" hidden="1">#REF!</definedName>
    <definedName name="Z_DDC9046D_2716_4CA3_9471_7091058B3C12_.wvu.FilterData" localSheetId="6" hidden="1">#REF!</definedName>
    <definedName name="Z_DDC9046D_2716_4CA3_9471_7091058B3C12_.wvu.FilterData" localSheetId="7" hidden="1">#REF!</definedName>
    <definedName name="Z_DDC9046D_2716_4CA3_9471_7091058B3C12_.wvu.FilterData" hidden="1">#REF!</definedName>
    <definedName name="Z_DF3B204A_F509_4DA0_BCB7_F89536B5FEBF_.wvu.FilterData" localSheetId="6" hidden="1">#REF!</definedName>
    <definedName name="Z_DF3B204A_F509_4DA0_BCB7_F89536B5FEBF_.wvu.FilterData" localSheetId="7" hidden="1">#REF!</definedName>
    <definedName name="Z_DF3B204A_F509_4DA0_BCB7_F89536B5FEBF_.wvu.FilterData" hidden="1">#REF!</definedName>
    <definedName name="Z_E3FFE9E0_6C4F_4FB4_A56E_FBE96871B5C8_.wvu.Cols" hidden="1">[116]Jurídico!$D$1:$D$65536,[116]Jurídico!$F$1:$K$65536</definedName>
    <definedName name="Z_E3FFE9E0_6C4F_4FB4_A56E_FBE96871B5C8_.wvu.FilterData" localSheetId="6" hidden="1">#REF!</definedName>
    <definedName name="Z_E3FFE9E0_6C4F_4FB4_A56E_FBE96871B5C8_.wvu.FilterData" localSheetId="7" hidden="1">#REF!</definedName>
    <definedName name="Z_E3FFE9E0_6C4F_4FB4_A56E_FBE96871B5C8_.wvu.FilterData" hidden="1">#REF!</definedName>
    <definedName name="Z_E42D429F_E4E8_41D2_9176_83C726BAF8E3_.wvu.FilterData" localSheetId="6" hidden="1">#REF!</definedName>
    <definedName name="Z_E42D429F_E4E8_41D2_9176_83C726BAF8E3_.wvu.FilterData" localSheetId="7" hidden="1">#REF!</definedName>
    <definedName name="Z_E42D429F_E4E8_41D2_9176_83C726BAF8E3_.wvu.FilterData" hidden="1">#REF!</definedName>
    <definedName name="Z_E4685D46_13C6_41BC_A121_00C9A3C62F2A_.wvu.FilterData" localSheetId="6" hidden="1">#REF!</definedName>
    <definedName name="Z_E4685D46_13C6_41BC_A121_00C9A3C62F2A_.wvu.FilterData" localSheetId="7" hidden="1">#REF!</definedName>
    <definedName name="Z_E4685D46_13C6_41BC_A121_00C9A3C62F2A_.wvu.FilterData" hidden="1">#REF!</definedName>
    <definedName name="Z_E4685D46_13C6_41BC_A121_00C9A3C62F2A_.wvu.Rows" localSheetId="6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4685D46_13C6_41BC_A121_00C9A3C62F2A_.wvu.Rows" localSheetId="7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4685D46_13C6_41BC_A121_00C9A3C62F2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491B72F_902A_11D7_9C1E_0004231B06E7_.wvu.FilterData" localSheetId="6" hidden="1">#REF!</definedName>
    <definedName name="Z_E491B72F_902A_11D7_9C1E_0004231B06E7_.wvu.FilterData" localSheetId="7" hidden="1">#REF!</definedName>
    <definedName name="Z_E491B72F_902A_11D7_9C1E_0004231B06E7_.wvu.FilterData" hidden="1">#REF!</definedName>
    <definedName name="Z_E491B77E_902A_11D7_9C1E_0004231B06E7_.wvu.FilterData" localSheetId="6" hidden="1">#REF!</definedName>
    <definedName name="Z_E491B77E_902A_11D7_9C1E_0004231B06E7_.wvu.FilterData" localSheetId="7" hidden="1">#REF!</definedName>
    <definedName name="Z_E491B77E_902A_11D7_9C1E_0004231B06E7_.wvu.FilterData" hidden="1">#REF!</definedName>
    <definedName name="Z_E4A534A8_CD89_4423_9F3F_8134353F3CAC_.wvu.FilterData" localSheetId="6" hidden="1">#REF!</definedName>
    <definedName name="Z_E4A534A8_CD89_4423_9F3F_8134353F3CAC_.wvu.FilterData" localSheetId="7" hidden="1">#REF!</definedName>
    <definedName name="Z_E4A534A8_CD89_4423_9F3F_8134353F3CAC_.wvu.FilterData" hidden="1">#REF!</definedName>
    <definedName name="Z_E4E1532E_DC25_47E7_8CAC_8E70342889F1_.wvu.FilterData" localSheetId="6" hidden="1">#REF!</definedName>
    <definedName name="Z_E4E1532E_DC25_47E7_8CAC_8E70342889F1_.wvu.FilterData" localSheetId="7" hidden="1">#REF!</definedName>
    <definedName name="Z_E4E1532E_DC25_47E7_8CAC_8E70342889F1_.wvu.FilterData" hidden="1">#REF!</definedName>
    <definedName name="Z_E74731A0_5CEF_4B97_AFDD_B1DCA3953478_.wvu.FilterData" localSheetId="6" hidden="1">#REF!</definedName>
    <definedName name="Z_E74731A0_5CEF_4B97_AFDD_B1DCA3953478_.wvu.FilterData" localSheetId="7" hidden="1">#REF!</definedName>
    <definedName name="Z_E74731A0_5CEF_4B97_AFDD_B1DCA3953478_.wvu.FilterData" hidden="1">#REF!</definedName>
    <definedName name="Z_E7582842_0D7F_4174_A223_2AB1DD8C9047_.wvu.FilterData" localSheetId="6" hidden="1">#REF!</definedName>
    <definedName name="Z_E7582842_0D7F_4174_A223_2AB1DD8C9047_.wvu.FilterData" localSheetId="7" hidden="1">#REF!</definedName>
    <definedName name="Z_E7582842_0D7F_4174_A223_2AB1DD8C9047_.wvu.FilterData" hidden="1">#REF!</definedName>
    <definedName name="Z_E7E3B215_0D2B_424B_B9A9_091ABF42A9B2_.wvu.FilterData" localSheetId="6" hidden="1">#REF!</definedName>
    <definedName name="Z_E7E3B215_0D2B_424B_B9A9_091ABF42A9B2_.wvu.FilterData" localSheetId="7" hidden="1">#REF!</definedName>
    <definedName name="Z_E7E3B215_0D2B_424B_B9A9_091ABF42A9B2_.wvu.FilterData" hidden="1">#REF!</definedName>
    <definedName name="Z_E833D806_B408_4951_8EA0_84873DD98CC6_.wvu.FilterData" localSheetId="6" hidden="1">#REF!</definedName>
    <definedName name="Z_E833D806_B408_4951_8EA0_84873DD98CC6_.wvu.FilterData" localSheetId="7" hidden="1">#REF!</definedName>
    <definedName name="Z_E833D806_B408_4951_8EA0_84873DD98CC6_.wvu.FilterData" hidden="1">#REF!</definedName>
    <definedName name="Z_E84FA520_D8B7_472A_9913_1B62E15D532D_.wvu.FilterData" localSheetId="6" hidden="1">#REF!</definedName>
    <definedName name="Z_E84FA520_D8B7_472A_9913_1B62E15D532D_.wvu.FilterData" localSheetId="7" hidden="1">#REF!</definedName>
    <definedName name="Z_E84FA520_D8B7_472A_9913_1B62E15D532D_.wvu.FilterData" hidden="1">#REF!</definedName>
    <definedName name="Z_E856A7FB_F0DE_4CE8_85BE_FBD78193AF0B_.wvu.FilterData" localSheetId="6" hidden="1">#REF!</definedName>
    <definedName name="Z_E856A7FB_F0DE_4CE8_85BE_FBD78193AF0B_.wvu.FilterData" localSheetId="7" hidden="1">#REF!</definedName>
    <definedName name="Z_E856A7FB_F0DE_4CE8_85BE_FBD78193AF0B_.wvu.FilterData" hidden="1">#REF!</definedName>
    <definedName name="Z_E8B81FC8_C17A_451A_B505_641DE5886245_.wvu.FilterData" localSheetId="6" hidden="1">#REF!</definedName>
    <definedName name="Z_E8B81FC8_C17A_451A_B505_641DE5886245_.wvu.FilterData" localSheetId="7" hidden="1">#REF!</definedName>
    <definedName name="Z_E8B81FC8_C17A_451A_B505_641DE5886245_.wvu.FilterData" hidden="1">#REF!</definedName>
    <definedName name="Z_EA900FC6_5EC3_4E18_9ED9_37FAC8862A4C_.wvu.FilterData" localSheetId="6" hidden="1">#REF!</definedName>
    <definedName name="Z_EA900FC6_5EC3_4E18_9ED9_37FAC8862A4C_.wvu.FilterData" localSheetId="7" hidden="1">#REF!</definedName>
    <definedName name="Z_EA900FC6_5EC3_4E18_9ED9_37FAC8862A4C_.wvu.FilterData" hidden="1">#REF!</definedName>
    <definedName name="Z_EC12F0CE_807C_4CF2_B52D_1E5945238C05_.wvu.FilterData" localSheetId="6" hidden="1">#REF!</definedName>
    <definedName name="Z_EC12F0CE_807C_4CF2_B52D_1E5945238C05_.wvu.FilterData" localSheetId="7" hidden="1">#REF!</definedName>
    <definedName name="Z_EC12F0CE_807C_4CF2_B52D_1E5945238C05_.wvu.FilterData" hidden="1">#REF!</definedName>
    <definedName name="Z_EC74CDC8_4C91_4C55_BE9F_24DF0A9793FF_.wvu.FilterData" localSheetId="6" hidden="1">#REF!</definedName>
    <definedName name="Z_EC74CDC8_4C91_4C55_BE9F_24DF0A9793FF_.wvu.FilterData" localSheetId="7" hidden="1">#REF!</definedName>
    <definedName name="Z_EC74CDC8_4C91_4C55_BE9F_24DF0A9793FF_.wvu.FilterData" hidden="1">#REF!</definedName>
    <definedName name="Z_ED3E33DB_FBFA_4FDE_929F_AD12074101A3_.wvu.FilterData" localSheetId="6" hidden="1">#REF!</definedName>
    <definedName name="Z_ED3E33DB_FBFA_4FDE_929F_AD12074101A3_.wvu.FilterData" localSheetId="7" hidden="1">#REF!</definedName>
    <definedName name="Z_ED3E33DB_FBFA_4FDE_929F_AD12074101A3_.wvu.FilterData" hidden="1">#REF!</definedName>
    <definedName name="Z_EE21DFC7_81AA_40DA_B313_9BC83DA41DD6_.wvu.FilterData" localSheetId="6" hidden="1">#REF!</definedName>
    <definedName name="Z_EE21DFC7_81AA_40DA_B313_9BC83DA41DD6_.wvu.FilterData" localSheetId="7" hidden="1">#REF!</definedName>
    <definedName name="Z_EE21DFC7_81AA_40DA_B313_9BC83DA41DD6_.wvu.FilterData" hidden="1">#REF!</definedName>
    <definedName name="Z_EE3A5DDE_715F_45DA_A5AE_BF154BAF9F84_.wvu.Rows" localSheetId="6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E3A5DDE_715F_45DA_A5AE_BF154BAF9F84_.wvu.Rows" localSheetId="7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E3A5DDE_715F_45DA_A5AE_BF154BAF9F8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EE5311D7_3149_40F1_82F5_7EEC6ACB6C85_.wvu.FilterData" localSheetId="6" hidden="1">#REF!</definedName>
    <definedName name="Z_EE5311D7_3149_40F1_82F5_7EEC6ACB6C85_.wvu.FilterData" localSheetId="7" hidden="1">#REF!</definedName>
    <definedName name="Z_EE5311D7_3149_40F1_82F5_7EEC6ACB6C85_.wvu.FilterData" hidden="1">#REF!</definedName>
    <definedName name="Z_EEE8CD21_C3A5_4786_B8BE_B9E68F0A5347_.wvu.FilterData" localSheetId="6" hidden="1">#REF!</definedName>
    <definedName name="Z_EEE8CD21_C3A5_4786_B8BE_B9E68F0A5347_.wvu.FilterData" localSheetId="7" hidden="1">#REF!</definedName>
    <definedName name="Z_EEE8CD21_C3A5_4786_B8BE_B9E68F0A5347_.wvu.FilterData" hidden="1">#REF!</definedName>
    <definedName name="Z_F0522591_4E2E_4AD6_B99B_B69551272A68_.wvu.FilterData" localSheetId="6" hidden="1">#REF!</definedName>
    <definedName name="Z_F0522591_4E2E_4AD6_B99B_B69551272A68_.wvu.FilterData" localSheetId="7" hidden="1">#REF!</definedName>
    <definedName name="Z_F0522591_4E2E_4AD6_B99B_B69551272A68_.wvu.FilterData" hidden="1">#REF!</definedName>
    <definedName name="Z_F1326E0B_5376_4D6E_9BC8_214AA525DE83_.wvu.FilterData" localSheetId="6" hidden="1">#REF!</definedName>
    <definedName name="Z_F1326E0B_5376_4D6E_9BC8_214AA525DE83_.wvu.FilterData" localSheetId="7" hidden="1">#REF!</definedName>
    <definedName name="Z_F1326E0B_5376_4D6E_9BC8_214AA525DE83_.wvu.FilterData" hidden="1">#REF!</definedName>
    <definedName name="Z_F300E2D5_C458_4E4B_AB71_FF06367EF684_.wvu.FilterData" localSheetId="6" hidden="1">#REF!</definedName>
    <definedName name="Z_F300E2D5_C458_4E4B_AB71_FF06367EF684_.wvu.FilterData" localSheetId="7" hidden="1">#REF!</definedName>
    <definedName name="Z_F300E2D5_C458_4E4B_AB71_FF06367EF684_.wvu.FilterData" hidden="1">#REF!</definedName>
    <definedName name="Z_F3F443DB_8EE1_48F9_9BF4_EAF21EDD719F_.wvu.FilterData" localSheetId="6" hidden="1">#REF!</definedName>
    <definedName name="Z_F3F443DB_8EE1_48F9_9BF4_EAF21EDD719F_.wvu.FilterData" localSheetId="7" hidden="1">#REF!</definedName>
    <definedName name="Z_F3F443DB_8EE1_48F9_9BF4_EAF21EDD719F_.wvu.FilterData" hidden="1">#REF!</definedName>
    <definedName name="Z_F6923408_DB58_4A59_8717_D0133A922204_.wvu.FilterData" localSheetId="6" hidden="1">#REF!</definedName>
    <definedName name="Z_F6923408_DB58_4A59_8717_D0133A922204_.wvu.FilterData" localSheetId="7" hidden="1">#REF!</definedName>
    <definedName name="Z_F6923408_DB58_4A59_8717_D0133A922204_.wvu.FilterData" hidden="1">#REF!</definedName>
    <definedName name="Z_F9CB3A99_6D24_412C_93C4_575819594890_.wvu.FilterData" localSheetId="6" hidden="1">#REF!</definedName>
    <definedName name="Z_F9CB3A99_6D24_412C_93C4_575819594890_.wvu.FilterData" localSheetId="7" hidden="1">#REF!</definedName>
    <definedName name="Z_F9CB3A99_6D24_412C_93C4_575819594890_.wvu.FilterData" hidden="1">#REF!</definedName>
    <definedName name="Z_FA40CB26_17FE_4901_96A4_2176E8FA5EEE_.wvu.FilterData" localSheetId="6" hidden="1">#REF!</definedName>
    <definedName name="Z_FA40CB26_17FE_4901_96A4_2176E8FA5EEE_.wvu.FilterData" localSheetId="7" hidden="1">#REF!</definedName>
    <definedName name="Z_FA40CB26_17FE_4901_96A4_2176E8FA5EEE_.wvu.FilterData" hidden="1">#REF!</definedName>
    <definedName name="Z_FA90CE2B_5594_44A8_91E3_10F8FAA42E24_.wvu.Rows" localSheetId="6" hidden="1">#REF!,#REF!,#REF!,#REF!,#REF!,#REF!,#REF!,#REF!,#REF!,#REF!,#REF!,#REF!,#REF!,#REF!,#REF!,#REF!,#REF!,#REF!,#REF!,#REF!,#REF!,#REF!,#REF!</definedName>
    <definedName name="Z_FA90CE2B_5594_44A8_91E3_10F8FAA42E24_.wvu.Rows" localSheetId="7" hidden="1">#REF!,#REF!,#REF!,#REF!,#REF!,#REF!,#REF!,#REF!,#REF!,#REF!,#REF!,#REF!,#REF!,#REF!,#REF!,#REF!,#REF!,#REF!,#REF!,#REF!,#REF!,#REF!,#REF!</definedName>
    <definedName name="Z_FA90CE2B_5594_44A8_91E3_10F8FAA42E24_.wvu.Rows" hidden="1">#REF!,#REF!,#REF!,#REF!,#REF!,#REF!,#REF!,#REF!,#REF!,#REF!,#REF!,#REF!,#REF!,#REF!,#REF!,#REF!,#REF!,#REF!,#REF!,#REF!,#REF!,#REF!,#REF!</definedName>
    <definedName name="Z_FC4D1412_4B52_4393_A184_1BAD70B9C231_.wvu.FilterData" localSheetId="6" hidden="1">#REF!</definedName>
    <definedName name="Z_FC4D1412_4B52_4393_A184_1BAD70B9C231_.wvu.FilterData" localSheetId="7" hidden="1">#REF!</definedName>
    <definedName name="Z_FC4D1412_4B52_4393_A184_1BAD70B9C231_.wvu.FilterData" hidden="1">#REF!</definedName>
    <definedName name="Z_FD259A29_AD61_4284_9BC7_5C3B20DD002B_.wvu.FilterData" localSheetId="6" hidden="1">#REF!</definedName>
    <definedName name="Z_FD259A29_AD61_4284_9BC7_5C3B20DD002B_.wvu.FilterData" localSheetId="7" hidden="1">#REF!</definedName>
    <definedName name="Z_FD259A29_AD61_4284_9BC7_5C3B20DD002B_.wvu.FilterData" hidden="1">#REF!</definedName>
    <definedName name="Z_FDFF93A6_D487_497C_8FA1_B8636451E74C_.wvu.FilterData" localSheetId="6" hidden="1">#REF!</definedName>
    <definedName name="Z_FDFF93A6_D487_497C_8FA1_B8636451E74C_.wvu.FilterData" localSheetId="7" hidden="1">#REF!</definedName>
    <definedName name="Z_FDFF93A6_D487_497C_8FA1_B8636451E74C_.wvu.FilterData" hidden="1">#REF!</definedName>
    <definedName name="Z_FE37516D_56E4_424C_8DE6_6B2719F76EF4_.wvu.FilterData" localSheetId="6" hidden="1">#REF!</definedName>
    <definedName name="Z_FE37516D_56E4_424C_8DE6_6B2719F76EF4_.wvu.FilterData" localSheetId="7" hidden="1">#REF!</definedName>
    <definedName name="Z_FE37516D_56E4_424C_8DE6_6B2719F76EF4_.wvu.FilterData" hidden="1">#REF!</definedName>
    <definedName name="Z_FEBB3479_FB57_4CDC_BCCD_5D8B83257FC7_.wvu.FilterData" localSheetId="6" hidden="1">#REF!</definedName>
    <definedName name="Z_FEBB3479_FB57_4CDC_BCCD_5D8B83257FC7_.wvu.FilterData" localSheetId="7" hidden="1">#REF!</definedName>
    <definedName name="Z_FEBB3479_FB57_4CDC_BCCD_5D8B83257FC7_.wvu.FilterData" hidden="1">#REF!</definedName>
    <definedName name="ZC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zxxx" hidden="1">{"'RR'!$A$2:$E$81"}</definedName>
    <definedName name="ZZZZZ" hidden="1">{"balanço dolares",#N/A,FALSE,"SIGADR$";"AUT BAL REAIS",#N/A,FALSE,"SIGADR$";"QUOCIENTES REAIS",#N/A,FALSE,"QUOCIENTES";"JUNH QUOCI DOLARES",#N/A,FALSE,"QUOCIENTES"}</definedName>
    <definedName name="А" localSheetId="6">#REF!</definedName>
    <definedName name="А" localSheetId="7">#REF!</definedName>
    <definedName name="А">#REF!</definedName>
    <definedName name="аааа" hidden="1">{#N/A,#N/A,TRUE,"Фин.рез"}</definedName>
    <definedName name="аааааа" hidden="1">{#N/A,#N/A,TRUE,"Фин.рез"}</definedName>
    <definedName name="аап" hidden="1">{#N/A,#N/A,TRUE,"Фин.рез"}</definedName>
    <definedName name="анал." hidden="1">{#N/A,#N/A,TRUE,"Фин.рез"}</definedName>
    <definedName name="Аренда2" localSheetId="6">#REF!</definedName>
    <definedName name="Аренда2" localSheetId="7">#REF!</definedName>
    <definedName name="Аренда2">#REF!</definedName>
    <definedName name="Аренда3" localSheetId="6">#REF!</definedName>
    <definedName name="Аренда3" localSheetId="7">#REF!</definedName>
    <definedName name="Аренда3">#REF!</definedName>
    <definedName name="Аренда4" localSheetId="6">#REF!</definedName>
    <definedName name="Аренда4" localSheetId="7">#REF!</definedName>
    <definedName name="Аренда4">#REF!</definedName>
    <definedName name="ббло" hidden="1">{#N/A,#N/A,TRUE,"Фин.рез"}</definedName>
    <definedName name="ббло1" hidden="1">{#N/A,#N/A,TRUE,"Фин.рез"}</definedName>
    <definedName name="ва" hidden="1">{#N/A,#N/A,TRUE,"Фин.рез"}</definedName>
    <definedName name="вёёё" hidden="1">{#N/A,#N/A,TRUE,"Фин.рез"}</definedName>
    <definedName name="вёёё1" hidden="1">{#N/A,#N/A,TRUE,"Фин.рез"}</definedName>
    <definedName name="Внеш" localSheetId="6">[118]!Внеш</definedName>
    <definedName name="Внеш" localSheetId="7">[118]!Внеш</definedName>
    <definedName name="Внеш">[118]!Внеш</definedName>
    <definedName name="Возврат" localSheetId="6">[119]!Возврат</definedName>
    <definedName name="Возврат" localSheetId="7">[119]!Возврат</definedName>
    <definedName name="Возврат">[119]!Возврат</definedName>
    <definedName name="впап" hidden="1">{#N/A,#N/A,TRUE,"Фин.рез"}</definedName>
    <definedName name="Всего2" localSheetId="6">#REF!</definedName>
    <definedName name="Всего2" localSheetId="7">#REF!</definedName>
    <definedName name="Всего2">#REF!</definedName>
    <definedName name="Всего3" localSheetId="6">#REF!</definedName>
    <definedName name="Всего3" localSheetId="7">#REF!</definedName>
    <definedName name="Всего3">#REF!</definedName>
    <definedName name="Всего4" localSheetId="6">#REF!</definedName>
    <definedName name="Всего4" localSheetId="7">#REF!</definedName>
    <definedName name="Всего4">#REF!</definedName>
    <definedName name="ЖукСрОк">[120]!ЖукСрОк</definedName>
    <definedName name="иии" hidden="1">{#N/A,#N/A,TRUE,"Фин.рез"}</definedName>
    <definedName name="Имя" localSheetId="6">#REF!</definedName>
    <definedName name="Имя" localSheetId="7">#REF!</definedName>
    <definedName name="Имя">#REF!</definedName>
    <definedName name="лбпдщюж" hidden="1">{#N/A,#N/A,TRUE,"Фин.рез"}</definedName>
    <definedName name="ллл" hidden="1">{#N/A,#N/A,TRUE,"Фин.рез"}</definedName>
    <definedName name="лололльд" hidden="1">{#N/A,#N/A,TRUE,"Фин.рез"}</definedName>
    <definedName name="Мак1">[120]!Мак1</definedName>
    <definedName name="Мак2">[120]!Мак2</definedName>
    <definedName name="Макрос1" localSheetId="6">[119]Диагр.!Макрос1</definedName>
    <definedName name="Макрос1" localSheetId="7">[119]Диагр.!Макрос1</definedName>
    <definedName name="Макрос1">[119]Диагр.!Макрос1</definedName>
    <definedName name="Макрос5" localSheetId="6">[121]!Макрос5</definedName>
    <definedName name="Макрос5" localSheetId="7">[121]!Макрос5</definedName>
    <definedName name="Макрос5">[121]!Макрос5</definedName>
    <definedName name="МаксДней" localSheetId="6">[119]!МаксДней</definedName>
    <definedName name="МаксДней" localSheetId="7">[119]!МаксДней</definedName>
    <definedName name="МаксДней">[119]!МаксДней</definedName>
    <definedName name="март" hidden="1">{#N/A,#N/A,TRUE,"Фин.рез"}</definedName>
    <definedName name="ммммммм" hidden="1">{#N/A,#N/A,TRUE,"Фин.рез"}</definedName>
    <definedName name="Модуль1.Внеш" localSheetId="6">[122]!Модуль1.Внеш</definedName>
    <definedName name="Модуль1.Внеш" localSheetId="7">[122]!Модуль1.Внеш</definedName>
    <definedName name="Модуль1.Внеш">[122]!Модуль1.Внеш</definedName>
    <definedName name="ннн" hidden="1">{#N/A,#N/A,TRUE,"Фин.рез"}</definedName>
    <definedName name="нрр" hidden="1">{#N/A,#N/A,TRUE,"Фин.рез"}</definedName>
    <definedName name="ожид.ТО" hidden="1">{#N/A,#N/A,TRUE,"Фин.рез"}</definedName>
    <definedName name="олр" hidden="1">{#N/A,#N/A,TRUE,"Фин.рез"}</definedName>
    <definedName name="онгвыкег" hidden="1">{#N/A,#N/A,TRUE,"Фин.рез"}</definedName>
    <definedName name="оооо" hidden="1">{#N/A,#N/A,TRUE,"Фин.рез"}</definedName>
    <definedName name="ПАНХ2" localSheetId="6">#REF!</definedName>
    <definedName name="ПАНХ2" localSheetId="7">#REF!</definedName>
    <definedName name="ПАНХ2">#REF!</definedName>
    <definedName name="ПАНХ3" localSheetId="6">#REF!</definedName>
    <definedName name="ПАНХ3" localSheetId="7">#REF!</definedName>
    <definedName name="ПАНХ3">#REF!</definedName>
    <definedName name="ПАНХ4" localSheetId="6">#REF!</definedName>
    <definedName name="ПАНХ4" localSheetId="7">#REF!</definedName>
    <definedName name="ПАНХ4">#REF!</definedName>
    <definedName name="пеп" hidden="1">{#N/A,#N/A,TRUE,"Фин.рез"}</definedName>
    <definedName name="Перекл23_Щелкнуть" localSheetId="6">[123]!Перекл23_Щелкнуть</definedName>
    <definedName name="Перекл23_Щелкнуть" localSheetId="7">[123]!Перекл23_Щелкнуть</definedName>
    <definedName name="Перекл23_Щелкнуть">[123]!Перекл23_Щелкнуть</definedName>
    <definedName name="Перекл24_Щелкнуть" localSheetId="6">[123]!Перекл24_Щелкнуть</definedName>
    <definedName name="Перекл24_Щелкнуть" localSheetId="7">[123]!Перекл24_Щелкнуть</definedName>
    <definedName name="Перекл24_Щелкнуть">[123]!Перекл24_Щелкнуть</definedName>
    <definedName name="Перекл25_Щелкнуть" localSheetId="6">[123]!Перекл25_Щелкнуть</definedName>
    <definedName name="Перекл25_Щелкнуть" localSheetId="7">[123]!Перекл25_Щелкнуть</definedName>
    <definedName name="Перекл25_Щелкнуть">[123]!Перекл25_Щелкнуть</definedName>
    <definedName name="Период" localSheetId="6">#REF!</definedName>
    <definedName name="Период" localSheetId="7">#REF!</definedName>
    <definedName name="Период">#REF!</definedName>
    <definedName name="ппр" hidden="1">{#N/A,#N/A,TRUE,"Фин.рез"}</definedName>
    <definedName name="Признак" localSheetId="6">#REF!</definedName>
    <definedName name="Признак" localSheetId="7">#REF!</definedName>
    <definedName name="Признак">#REF!</definedName>
    <definedName name="ПрогРик1.РикСрОк" localSheetId="6">[123]!ПрогРик1.РикСрОк</definedName>
    <definedName name="ПрогРик1.РикСрОк" localSheetId="7">[123]!ПрогРик1.РикСрОк</definedName>
    <definedName name="ПрогРик1.РикСрОк">[123]!ПрогРик1.РикСрОк</definedName>
    <definedName name="Процент" localSheetId="6">#REF!</definedName>
    <definedName name="Процент" localSheetId="7">#REF!</definedName>
    <definedName name="Процент">#REF!</definedName>
    <definedName name="Разница" localSheetId="6">#REF!</definedName>
    <definedName name="Разница" localSheetId="7">#REF!</definedName>
    <definedName name="Разница">#REF!</definedName>
    <definedName name="РамСрОк">[120]!РамСрОк</definedName>
    <definedName name="рас" hidden="1">{#N/A,#N/A,TRUE,"Фин.рез"}</definedName>
    <definedName name="Расчет1" localSheetId="6">[124]!Расчет1</definedName>
    <definedName name="Расчет1" localSheetId="7">[124]!Расчет1</definedName>
    <definedName name="Расчет1">[124]!Расчет1</definedName>
    <definedName name="РикСрОк">#N/A</definedName>
    <definedName name="рр" hidden="1">{#N/A,#N/A,TRUE,"Фин.рез"}</definedName>
    <definedName name="ррр" hidden="1">{#N/A,#N/A,TRUE,"Фин.рез"}</definedName>
    <definedName name="Самара" localSheetId="6">[125]!Самара</definedName>
    <definedName name="Самара" localSheetId="7">[125]!Самара</definedName>
    <definedName name="Самара">[125]!Самара</definedName>
    <definedName name="Самара2" localSheetId="6">[126]!Самара2</definedName>
    <definedName name="Самара2" localSheetId="7">[126]!Самара2</definedName>
    <definedName name="Самара2">[126]!Самара2</definedName>
    <definedName name="Самара3" localSheetId="6">[125]!Самара3</definedName>
    <definedName name="Самара3" localSheetId="7">[125]!Самара3</definedName>
    <definedName name="Самара3">[125]!Самара3</definedName>
    <definedName name="сен" hidden="1">{#N/A,#N/A,TRUE,"Фин.рез"}</definedName>
    <definedName name="Т" localSheetId="6">#REF!</definedName>
    <definedName name="Т" localSheetId="7">#REF!</definedName>
    <definedName name="Т">#REF!</definedName>
    <definedName name="Титул" localSheetId="6">#REF!</definedName>
    <definedName name="Титул" localSheetId="7">#REF!</definedName>
    <definedName name="Титул">#REF!</definedName>
    <definedName name="У" localSheetId="6">#REF!</definedName>
    <definedName name="У" localSheetId="7">#REF!</definedName>
    <definedName name="У">#REF!</definedName>
    <definedName name="ф" localSheetId="6">#REF!</definedName>
    <definedName name="ф" localSheetId="7">#REF!</definedName>
    <definedName name="ф">#REF!</definedName>
    <definedName name="Факт" localSheetId="6">#REF!</definedName>
    <definedName name="Факт" localSheetId="7">#REF!</definedName>
    <definedName name="Факт">#REF!</definedName>
    <definedName name="фыв" hidden="1">{#N/A,#N/A,TRUE,"Фин.рез"}</definedName>
    <definedName name="цех3" localSheetId="6">#REF!</definedName>
    <definedName name="цех3" localSheetId="7">#REF!</definedName>
    <definedName name="цех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7" l="1"/>
  <c r="I37" i="27"/>
  <c r="AP39" i="27"/>
  <c r="H39" i="27"/>
  <c r="B110" i="43"/>
  <c r="B102" i="43"/>
  <c r="E101" i="43"/>
  <c r="F101" i="43" s="1"/>
  <c r="G101" i="43" s="1"/>
  <c r="H101" i="43" s="1"/>
  <c r="I101" i="43" s="1"/>
  <c r="J101" i="43" s="1"/>
  <c r="K101" i="43" s="1"/>
  <c r="L101" i="43" s="1"/>
  <c r="M101" i="43" s="1"/>
  <c r="N101" i="43" s="1"/>
  <c r="O101" i="43" s="1"/>
  <c r="P101" i="43" s="1"/>
  <c r="Q101" i="43" s="1"/>
  <c r="R101" i="43" s="1"/>
  <c r="S101" i="43" s="1"/>
  <c r="T101" i="43" s="1"/>
  <c r="U101" i="43" s="1"/>
  <c r="V101" i="43" s="1"/>
  <c r="W101" i="43" s="1"/>
  <c r="X101" i="43" s="1"/>
  <c r="Y101" i="43" s="1"/>
  <c r="Z101" i="43" s="1"/>
  <c r="AA101" i="43" s="1"/>
  <c r="AB101" i="43" s="1"/>
  <c r="AC101" i="43" s="1"/>
  <c r="AD101" i="43" s="1"/>
  <c r="AE101" i="43" s="1"/>
  <c r="AF101" i="43" s="1"/>
  <c r="AG101" i="43" s="1"/>
  <c r="AH101" i="43" s="1"/>
  <c r="AI101" i="43" s="1"/>
  <c r="AJ101" i="43" s="1"/>
  <c r="AK101" i="43" s="1"/>
  <c r="AL101" i="43" s="1"/>
  <c r="X100" i="43"/>
  <c r="Y100" i="43" s="1"/>
  <c r="Z100" i="43" s="1"/>
  <c r="AA100" i="43" s="1"/>
  <c r="AB100" i="43" s="1"/>
  <c r="AC100" i="43" s="1"/>
  <c r="AD100" i="43" s="1"/>
  <c r="AE100" i="43" s="1"/>
  <c r="AF100" i="43" s="1"/>
  <c r="AG100" i="43" s="1"/>
  <c r="AH100" i="43" s="1"/>
  <c r="AI100" i="43" s="1"/>
  <c r="AJ100" i="43" s="1"/>
  <c r="AK100" i="43" s="1"/>
  <c r="AL100" i="43" s="1"/>
  <c r="C115" i="73"/>
  <c r="B115" i="73"/>
  <c r="A115" i="73"/>
  <c r="C114" i="73"/>
  <c r="B114" i="73"/>
  <c r="A114" i="73"/>
  <c r="C113" i="73"/>
  <c r="B113" i="73"/>
  <c r="C112" i="73"/>
  <c r="B112" i="73"/>
  <c r="A112" i="73"/>
  <c r="C111" i="73"/>
  <c r="B111" i="73"/>
  <c r="A111" i="73"/>
  <c r="C110" i="73"/>
  <c r="B110" i="73"/>
  <c r="A110" i="73"/>
  <c r="C109" i="73"/>
  <c r="B109" i="73"/>
  <c r="A109" i="73"/>
  <c r="C108" i="73"/>
  <c r="B108" i="73"/>
  <c r="A108" i="73"/>
  <c r="C107" i="73"/>
  <c r="B107" i="73"/>
  <c r="A107" i="73"/>
  <c r="C106" i="73"/>
  <c r="B106" i="73"/>
  <c r="A106" i="73"/>
  <c r="D100" i="73"/>
  <c r="A67" i="73"/>
  <c r="A91" i="73" s="1"/>
  <c r="A113" i="73" s="1"/>
  <c r="A57" i="73"/>
  <c r="AQ45" i="73"/>
  <c r="AQ44" i="73" s="1"/>
  <c r="AQ49" i="73" s="1"/>
  <c r="AP45" i="73"/>
  <c r="AP44" i="73" s="1"/>
  <c r="AP49" i="73" s="1"/>
  <c r="AO45" i="73"/>
  <c r="AO44" i="73" s="1"/>
  <c r="AO49" i="73" s="1"/>
  <c r="AN45" i="73"/>
  <c r="AM45" i="73"/>
  <c r="AL45" i="73"/>
  <c r="AL44" i="73" s="1"/>
  <c r="AL49" i="73" s="1"/>
  <c r="AK45" i="73"/>
  <c r="AK44" i="73" s="1"/>
  <c r="AK49" i="73" s="1"/>
  <c r="AJ45" i="73"/>
  <c r="AI45" i="73"/>
  <c r="AI44" i="73" s="1"/>
  <c r="AI49" i="73" s="1"/>
  <c r="AH45" i="73"/>
  <c r="AH44" i="73" s="1"/>
  <c r="AH49" i="73" s="1"/>
  <c r="AG45" i="73"/>
  <c r="AF45" i="73"/>
  <c r="AE45" i="73"/>
  <c r="AE44" i="73" s="1"/>
  <c r="AE49" i="73" s="1"/>
  <c r="AD45" i="73"/>
  <c r="AC45" i="73"/>
  <c r="AC44" i="73" s="1"/>
  <c r="AC49" i="73" s="1"/>
  <c r="AB45" i="73"/>
  <c r="AA45" i="73"/>
  <c r="AA44" i="73" s="1"/>
  <c r="AA49" i="73" s="1"/>
  <c r="Z45" i="73"/>
  <c r="Z44" i="73" s="1"/>
  <c r="Z49" i="73" s="1"/>
  <c r="Y45" i="73"/>
  <c r="Y44" i="73" s="1"/>
  <c r="Y49" i="73" s="1"/>
  <c r="X45" i="73"/>
  <c r="W45" i="73"/>
  <c r="W44" i="73" s="1"/>
  <c r="W49" i="73" s="1"/>
  <c r="V45" i="73"/>
  <c r="V44" i="73" s="1"/>
  <c r="V49" i="73" s="1"/>
  <c r="U45" i="73"/>
  <c r="U44" i="73" s="1"/>
  <c r="U49" i="73" s="1"/>
  <c r="T45" i="73"/>
  <c r="I45" i="73"/>
  <c r="AM44" i="73"/>
  <c r="AM49" i="73" s="1"/>
  <c r="AJ44" i="73"/>
  <c r="AJ49" i="73" s="1"/>
  <c r="AB44" i="73"/>
  <c r="AB49" i="73" s="1"/>
  <c r="T44" i="73"/>
  <c r="T49" i="73" s="1"/>
  <c r="I41" i="73"/>
  <c r="AP38" i="73"/>
  <c r="I37" i="73"/>
  <c r="I36" i="73"/>
  <c r="I34" i="73"/>
  <c r="I29" i="73"/>
  <c r="J29" i="73" s="1"/>
  <c r="K29" i="73" s="1"/>
  <c r="L29" i="73" s="1"/>
  <c r="M29" i="73" s="1"/>
  <c r="N29" i="73" s="1"/>
  <c r="O29" i="73" s="1"/>
  <c r="P29" i="73" s="1"/>
  <c r="Q29" i="73" s="1"/>
  <c r="R29" i="73" s="1"/>
  <c r="S29" i="73" s="1"/>
  <c r="T29" i="73" s="1"/>
  <c r="U29" i="73" s="1"/>
  <c r="V29" i="73" s="1"/>
  <c r="W29" i="73" s="1"/>
  <c r="X29" i="73" s="1"/>
  <c r="Y29" i="73" s="1"/>
  <c r="Z29" i="73" s="1"/>
  <c r="AA29" i="73" s="1"/>
  <c r="AB29" i="73" s="1"/>
  <c r="AC29" i="73" s="1"/>
  <c r="AD29" i="73" s="1"/>
  <c r="AE29" i="73" s="1"/>
  <c r="AF29" i="73" s="1"/>
  <c r="AG29" i="73" s="1"/>
  <c r="AH29" i="73" s="1"/>
  <c r="AI29" i="73" s="1"/>
  <c r="AJ29" i="73" s="1"/>
  <c r="AK29" i="73" s="1"/>
  <c r="AL29" i="73" s="1"/>
  <c r="AM29" i="73" s="1"/>
  <c r="AN29" i="73" s="1"/>
  <c r="AO29" i="73" s="1"/>
  <c r="AP29" i="73" s="1"/>
  <c r="AQ29" i="73" s="1"/>
  <c r="H8" i="73"/>
  <c r="G8" i="73"/>
  <c r="B8" i="73"/>
  <c r="E6" i="73"/>
  <c r="C115" i="72"/>
  <c r="B115" i="72"/>
  <c r="A115" i="72"/>
  <c r="C114" i="72"/>
  <c r="B114" i="72"/>
  <c r="A114" i="72"/>
  <c r="C113" i="72"/>
  <c r="B113" i="72"/>
  <c r="C112" i="72"/>
  <c r="B112" i="72"/>
  <c r="A112" i="72"/>
  <c r="C111" i="72"/>
  <c r="B111" i="72"/>
  <c r="A111" i="72"/>
  <c r="C110" i="72"/>
  <c r="B110" i="72"/>
  <c r="A110" i="72"/>
  <c r="C109" i="72"/>
  <c r="B109" i="72"/>
  <c r="A109" i="72"/>
  <c r="C108" i="72"/>
  <c r="B108" i="72"/>
  <c r="A108" i="72"/>
  <c r="C107" i="72"/>
  <c r="B107" i="72"/>
  <c r="A107" i="72"/>
  <c r="C106" i="72"/>
  <c r="B106" i="72"/>
  <c r="A106" i="72"/>
  <c r="D100" i="72"/>
  <c r="A67" i="72"/>
  <c r="A91" i="72" s="1"/>
  <c r="A113" i="72" s="1"/>
  <c r="A57" i="72"/>
  <c r="AQ45" i="72"/>
  <c r="AQ44" i="72" s="1"/>
  <c r="AQ49" i="72" s="1"/>
  <c r="AP45" i="72"/>
  <c r="AP44" i="72" s="1"/>
  <c r="AP49" i="72" s="1"/>
  <c r="AO45" i="72"/>
  <c r="AO44" i="72" s="1"/>
  <c r="AO49" i="72" s="1"/>
  <c r="AN45" i="72"/>
  <c r="AM45" i="72"/>
  <c r="AM44" i="72" s="1"/>
  <c r="AM49" i="72" s="1"/>
  <c r="AL45" i="72"/>
  <c r="AL44" i="72" s="1"/>
  <c r="AL49" i="72" s="1"/>
  <c r="AK45" i="72"/>
  <c r="AJ45" i="72"/>
  <c r="AJ44" i="72" s="1"/>
  <c r="AJ49" i="72" s="1"/>
  <c r="AI45" i="72"/>
  <c r="AI44" i="72" s="1"/>
  <c r="AI49" i="72" s="1"/>
  <c r="AH45" i="72"/>
  <c r="AH44" i="72" s="1"/>
  <c r="AH49" i="72" s="1"/>
  <c r="AG45" i="72"/>
  <c r="AG44" i="72" s="1"/>
  <c r="AG49" i="72" s="1"/>
  <c r="AF45" i="72"/>
  <c r="AE45" i="72"/>
  <c r="AE44" i="72" s="1"/>
  <c r="AE49" i="72" s="1"/>
  <c r="AD45" i="72"/>
  <c r="AD44" i="72" s="1"/>
  <c r="AD49" i="72" s="1"/>
  <c r="AC45" i="72"/>
  <c r="AC44" i="72" s="1"/>
  <c r="AC49" i="72" s="1"/>
  <c r="AB45" i="72"/>
  <c r="AA45" i="72"/>
  <c r="AA44" i="72" s="1"/>
  <c r="AA49" i="72" s="1"/>
  <c r="Z45" i="72"/>
  <c r="Z44" i="72" s="1"/>
  <c r="Z49" i="72" s="1"/>
  <c r="Y45" i="72"/>
  <c r="Y44" i="72" s="1"/>
  <c r="Y49" i="72" s="1"/>
  <c r="X45" i="72"/>
  <c r="W45" i="72"/>
  <c r="W44" i="72" s="1"/>
  <c r="W49" i="72" s="1"/>
  <c r="V45" i="72"/>
  <c r="V44" i="72" s="1"/>
  <c r="V49" i="72" s="1"/>
  <c r="U45" i="72"/>
  <c r="U44" i="72" s="1"/>
  <c r="U49" i="72" s="1"/>
  <c r="T45" i="72"/>
  <c r="I45" i="72"/>
  <c r="I44" i="72" s="1"/>
  <c r="AK44" i="72"/>
  <c r="AK49" i="72" s="1"/>
  <c r="AB44" i="72"/>
  <c r="AB49" i="72" s="1"/>
  <c r="T44" i="72"/>
  <c r="T49" i="72" s="1"/>
  <c r="I41" i="72"/>
  <c r="I37" i="72"/>
  <c r="I36" i="72"/>
  <c r="I34" i="72"/>
  <c r="I29" i="72"/>
  <c r="J29" i="72" s="1"/>
  <c r="K29" i="72" s="1"/>
  <c r="L29" i="72" s="1"/>
  <c r="M29" i="72" s="1"/>
  <c r="N29" i="72" s="1"/>
  <c r="O29" i="72" s="1"/>
  <c r="P29" i="72" s="1"/>
  <c r="Q29" i="72" s="1"/>
  <c r="R29" i="72" s="1"/>
  <c r="S29" i="72" s="1"/>
  <c r="T29" i="72" s="1"/>
  <c r="U29" i="72" s="1"/>
  <c r="V29" i="72" s="1"/>
  <c r="W29" i="72" s="1"/>
  <c r="X29" i="72" s="1"/>
  <c r="Y29" i="72" s="1"/>
  <c r="Z29" i="72" s="1"/>
  <c r="AA29" i="72" s="1"/>
  <c r="AB29" i="72" s="1"/>
  <c r="AC29" i="72" s="1"/>
  <c r="AD29" i="72" s="1"/>
  <c r="AE29" i="72" s="1"/>
  <c r="AF29" i="72" s="1"/>
  <c r="AG29" i="72" s="1"/>
  <c r="AH29" i="72" s="1"/>
  <c r="AI29" i="72" s="1"/>
  <c r="AJ29" i="72" s="1"/>
  <c r="AK29" i="72" s="1"/>
  <c r="AL29" i="72" s="1"/>
  <c r="AM29" i="72" s="1"/>
  <c r="AN29" i="72" s="1"/>
  <c r="AO29" i="72" s="1"/>
  <c r="AP29" i="72" s="1"/>
  <c r="AQ29" i="72" s="1"/>
  <c r="H8" i="72"/>
  <c r="G8" i="72"/>
  <c r="B8" i="72"/>
  <c r="E6" i="72"/>
  <c r="A57" i="24"/>
  <c r="A56" i="24" s="1"/>
  <c r="A46" i="24"/>
  <c r="A45" i="24" s="1"/>
  <c r="A35" i="24"/>
  <c r="A34" i="24" s="1"/>
  <c r="A69" i="27"/>
  <c r="A94" i="27" s="1"/>
  <c r="A21" i="24"/>
  <c r="A75" i="24" s="1"/>
  <c r="A16" i="24"/>
  <c r="A73" i="24" s="1"/>
  <c r="A11" i="24"/>
  <c r="AI10" i="65"/>
  <c r="AJ10" i="65"/>
  <c r="AK10" i="65"/>
  <c r="AL10" i="65"/>
  <c r="AM10" i="65"/>
  <c r="AI14" i="65"/>
  <c r="AJ14" i="65"/>
  <c r="AK14" i="65"/>
  <c r="AL14" i="65"/>
  <c r="AM14" i="65"/>
  <c r="AI31" i="65"/>
  <c r="AJ31" i="65"/>
  <c r="AK31" i="65"/>
  <c r="AL31" i="65"/>
  <c r="AM31" i="65"/>
  <c r="AI32" i="65"/>
  <c r="AJ32" i="65"/>
  <c r="AK32" i="65"/>
  <c r="AL32" i="65"/>
  <c r="AM32" i="65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AW16" i="24"/>
  <c r="AL102" i="43" s="1"/>
  <c r="AL110" i="43" s="1"/>
  <c r="AV16" i="24"/>
  <c r="AK102" i="43" s="1"/>
  <c r="AK110" i="43" s="1"/>
  <c r="AU16" i="24"/>
  <c r="AJ102" i="43" s="1"/>
  <c r="AJ110" i="43" s="1"/>
  <c r="AT16" i="24"/>
  <c r="AI102" i="43" s="1"/>
  <c r="AI110" i="43" s="1"/>
  <c r="AS16" i="24"/>
  <c r="AH102" i="43" s="1"/>
  <c r="AH110" i="43" s="1"/>
  <c r="AR16" i="24"/>
  <c r="AG102" i="43" s="1"/>
  <c r="AG110" i="43" s="1"/>
  <c r="AQ16" i="24"/>
  <c r="AF102" i="43" s="1"/>
  <c r="AF110" i="43" s="1"/>
  <c r="AP16" i="24"/>
  <c r="AE102" i="43" s="1"/>
  <c r="AE110" i="43" s="1"/>
  <c r="AO16" i="24"/>
  <c r="AD102" i="43" s="1"/>
  <c r="AD110" i="43" s="1"/>
  <c r="AN16" i="24"/>
  <c r="AC102" i="43" s="1"/>
  <c r="AC110" i="43" s="1"/>
  <c r="AM16" i="24"/>
  <c r="AB102" i="43" s="1"/>
  <c r="AB110" i="43" s="1"/>
  <c r="AL16" i="24"/>
  <c r="AA102" i="43" s="1"/>
  <c r="AA110" i="43" s="1"/>
  <c r="AK16" i="24"/>
  <c r="Z102" i="43" s="1"/>
  <c r="Z110" i="43" s="1"/>
  <c r="AJ16" i="24"/>
  <c r="Y102" i="43" s="1"/>
  <c r="Y110" i="43" s="1"/>
  <c r="AI16" i="24"/>
  <c r="X102" i="43" s="1"/>
  <c r="X110" i="43" s="1"/>
  <c r="AH16" i="24"/>
  <c r="W102" i="43" s="1"/>
  <c r="W110" i="43" s="1"/>
  <c r="AG16" i="24"/>
  <c r="V102" i="43" s="1"/>
  <c r="V110" i="43" s="1"/>
  <c r="AF16" i="24"/>
  <c r="U102" i="43" s="1"/>
  <c r="U110" i="43" s="1"/>
  <c r="AE16" i="24"/>
  <c r="T102" i="43" s="1"/>
  <c r="T110" i="43" s="1"/>
  <c r="AD16" i="24"/>
  <c r="S102" i="43" s="1"/>
  <c r="S110" i="43" s="1"/>
  <c r="AC16" i="24"/>
  <c r="R102" i="43" s="1"/>
  <c r="R110" i="43" s="1"/>
  <c r="AB16" i="24"/>
  <c r="Q102" i="43" s="1"/>
  <c r="Q110" i="43" s="1"/>
  <c r="AA16" i="24"/>
  <c r="P102" i="43" s="1"/>
  <c r="P110" i="43" s="1"/>
  <c r="Z16" i="24"/>
  <c r="O102" i="43" s="1"/>
  <c r="O110" i="43" s="1"/>
  <c r="Y16" i="24"/>
  <c r="N102" i="43" s="1"/>
  <c r="N110" i="43" s="1"/>
  <c r="X16" i="24"/>
  <c r="M102" i="43" s="1"/>
  <c r="M110" i="43" s="1"/>
  <c r="W16" i="24"/>
  <c r="L102" i="43" s="1"/>
  <c r="L110" i="43" s="1"/>
  <c r="V16" i="24"/>
  <c r="K102" i="43" s="1"/>
  <c r="K110" i="43" s="1"/>
  <c r="U16" i="24"/>
  <c r="J102" i="43" s="1"/>
  <c r="J110" i="43" s="1"/>
  <c r="T16" i="24"/>
  <c r="I102" i="43" s="1"/>
  <c r="I110" i="43" s="1"/>
  <c r="S16" i="24"/>
  <c r="H102" i="43" s="1"/>
  <c r="H110" i="43" s="1"/>
  <c r="R16" i="24"/>
  <c r="G102" i="43" s="1"/>
  <c r="G110" i="43" s="1"/>
  <c r="Q16" i="24"/>
  <c r="F102" i="43" s="1"/>
  <c r="F110" i="43" s="1"/>
  <c r="AW11" i="24"/>
  <c r="AV11" i="24"/>
  <c r="AU11" i="24"/>
  <c r="AT11" i="24"/>
  <c r="AS11" i="24"/>
  <c r="AR11" i="24"/>
  <c r="AQ11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E18" i="63"/>
  <c r="G18" i="63" s="1"/>
  <c r="H18" i="63" s="1"/>
  <c r="E13" i="63"/>
  <c r="G13" i="63" s="1"/>
  <c r="H13" i="63" s="1"/>
  <c r="Q81" i="66"/>
  <c r="E8" i="63" s="1"/>
  <c r="G8" i="63" s="1"/>
  <c r="H8" i="63" s="1"/>
  <c r="Q81" i="65"/>
  <c r="H38" i="27"/>
  <c r="H37" i="27"/>
  <c r="H36" i="27"/>
  <c r="AI10" i="64"/>
  <c r="AL39" i="27" s="1"/>
  <c r="AJ10" i="64"/>
  <c r="AM39" i="27" s="1"/>
  <c r="AK10" i="64"/>
  <c r="AN38" i="72" s="1"/>
  <c r="AL10" i="64"/>
  <c r="AM10" i="64"/>
  <c r="AP38" i="72" s="1"/>
  <c r="AI31" i="64"/>
  <c r="AJ31" i="64"/>
  <c r="AK31" i="64"/>
  <c r="AL31" i="64"/>
  <c r="AM31" i="64"/>
  <c r="B8" i="27"/>
  <c r="F8" i="27"/>
  <c r="G8" i="27"/>
  <c r="X149" i="43"/>
  <c r="Y149" i="43" s="1"/>
  <c r="Z149" i="43" s="1"/>
  <c r="AA149" i="43" s="1"/>
  <c r="AB149" i="43" s="1"/>
  <c r="AC149" i="43" s="1"/>
  <c r="AD149" i="43" s="1"/>
  <c r="AE149" i="43" s="1"/>
  <c r="AF149" i="43" s="1"/>
  <c r="AG149" i="43" s="1"/>
  <c r="AH149" i="43" s="1"/>
  <c r="AI149" i="43" s="1"/>
  <c r="AJ149" i="43" s="1"/>
  <c r="AK149" i="43" s="1"/>
  <c r="AL149" i="43" s="1"/>
  <c r="E150" i="43"/>
  <c r="F150" i="43" s="1"/>
  <c r="G150" i="43" s="1"/>
  <c r="H150" i="43" s="1"/>
  <c r="I150" i="43" s="1"/>
  <c r="J150" i="43" s="1"/>
  <c r="K150" i="43" s="1"/>
  <c r="L150" i="43" s="1"/>
  <c r="M150" i="43" s="1"/>
  <c r="N150" i="43" s="1"/>
  <c r="O150" i="43" s="1"/>
  <c r="P150" i="43" s="1"/>
  <c r="Q150" i="43" s="1"/>
  <c r="R150" i="43" s="1"/>
  <c r="S150" i="43" s="1"/>
  <c r="T150" i="43" s="1"/>
  <c r="U150" i="43" s="1"/>
  <c r="V150" i="43" s="1"/>
  <c r="W150" i="43" s="1"/>
  <c r="X150" i="43" s="1"/>
  <c r="Y150" i="43" s="1"/>
  <c r="Z150" i="43" s="1"/>
  <c r="AA150" i="43" s="1"/>
  <c r="AB150" i="43" s="1"/>
  <c r="AC150" i="43" s="1"/>
  <c r="AD150" i="43" s="1"/>
  <c r="AE150" i="43" s="1"/>
  <c r="AF150" i="43" s="1"/>
  <c r="AG150" i="43" s="1"/>
  <c r="AH150" i="43" s="1"/>
  <c r="AI150" i="43" s="1"/>
  <c r="AJ150" i="43" s="1"/>
  <c r="AK150" i="43" s="1"/>
  <c r="AL150" i="43" s="1"/>
  <c r="E151" i="43"/>
  <c r="F151" i="43"/>
  <c r="G151" i="43"/>
  <c r="H151" i="43"/>
  <c r="I151" i="43"/>
  <c r="J151" i="43"/>
  <c r="K151" i="43"/>
  <c r="L151" i="43"/>
  <c r="M151" i="43"/>
  <c r="N151" i="43"/>
  <c r="O151" i="43"/>
  <c r="P151" i="43"/>
  <c r="Q151" i="43"/>
  <c r="R151" i="43"/>
  <c r="S151" i="43"/>
  <c r="T151" i="43"/>
  <c r="U151" i="43"/>
  <c r="V151" i="43"/>
  <c r="W151" i="43"/>
  <c r="X151" i="43"/>
  <c r="Y151" i="43"/>
  <c r="Z151" i="43"/>
  <c r="AA151" i="43"/>
  <c r="AB151" i="43"/>
  <c r="AC151" i="43"/>
  <c r="AD151" i="43"/>
  <c r="AE151" i="43"/>
  <c r="AF151" i="43"/>
  <c r="AG151" i="43"/>
  <c r="AH151" i="43"/>
  <c r="AI151" i="43"/>
  <c r="AJ151" i="43"/>
  <c r="AK151" i="43"/>
  <c r="AL151" i="43"/>
  <c r="AO38" i="73" l="1"/>
  <c r="AO39" i="27"/>
  <c r="AO38" i="72"/>
  <c r="AN39" i="27"/>
  <c r="AN38" i="73"/>
  <c r="AL38" i="72"/>
  <c r="AL38" i="73"/>
  <c r="AM38" i="72"/>
  <c r="AM38" i="73"/>
  <c r="AG44" i="73"/>
  <c r="AG49" i="73" s="1"/>
  <c r="AQ38" i="73"/>
  <c r="AD44" i="73"/>
  <c r="AD49" i="73" s="1"/>
  <c r="X44" i="73"/>
  <c r="X49" i="73" s="1"/>
  <c r="AF44" i="73"/>
  <c r="AF49" i="73" s="1"/>
  <c r="AN44" i="73"/>
  <c r="AN49" i="73" s="1"/>
  <c r="I44" i="73"/>
  <c r="AN44" i="72"/>
  <c r="AN49" i="72" s="1"/>
  <c r="AF44" i="72"/>
  <c r="AF49" i="72" s="1"/>
  <c r="AQ38" i="72"/>
  <c r="X44" i="72"/>
  <c r="X49" i="72" s="1"/>
  <c r="I49" i="72"/>
  <c r="A71" i="24"/>
  <c r="B194" i="43"/>
  <c r="B195" i="43"/>
  <c r="B196" i="43"/>
  <c r="B197" i="43"/>
  <c r="B198" i="43"/>
  <c r="B199" i="43"/>
  <c r="B200" i="43"/>
  <c r="B201" i="43"/>
  <c r="B202" i="43"/>
  <c r="B203" i="43"/>
  <c r="B204" i="43"/>
  <c r="B205" i="43"/>
  <c r="B206" i="43"/>
  <c r="B207" i="43"/>
  <c r="B208" i="43"/>
  <c r="B218" i="43" s="1"/>
  <c r="B209" i="43"/>
  <c r="B219" i="43" s="1"/>
  <c r="B210" i="43"/>
  <c r="B220" i="43" s="1"/>
  <c r="B211" i="43"/>
  <c r="B212" i="43"/>
  <c r="B221" i="43" s="1"/>
  <c r="B213" i="43"/>
  <c r="B193" i="43"/>
  <c r="B131" i="43"/>
  <c r="B130" i="43"/>
  <c r="AL74" i="43"/>
  <c r="AL75" i="43"/>
  <c r="AL76" i="43"/>
  <c r="AL77" i="43"/>
  <c r="AL78" i="43"/>
  <c r="E79" i="43"/>
  <c r="F79" i="43"/>
  <c r="G79" i="43"/>
  <c r="H79" i="43"/>
  <c r="I79" i="43"/>
  <c r="J79" i="43"/>
  <c r="K79" i="43"/>
  <c r="L79" i="43"/>
  <c r="M79" i="43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D79" i="43"/>
  <c r="F58" i="43"/>
  <c r="G58" i="43"/>
  <c r="H58" i="43"/>
  <c r="I58" i="43"/>
  <c r="J58" i="43"/>
  <c r="K58" i="43"/>
  <c r="L58" i="43"/>
  <c r="M58" i="43"/>
  <c r="N58" i="43"/>
  <c r="O58" i="43"/>
  <c r="P58" i="43"/>
  <c r="Q58" i="43"/>
  <c r="R58" i="43"/>
  <c r="S58" i="43"/>
  <c r="T58" i="43"/>
  <c r="U58" i="43"/>
  <c r="V58" i="43"/>
  <c r="W58" i="43"/>
  <c r="X58" i="43"/>
  <c r="Y58" i="43"/>
  <c r="Z58" i="43"/>
  <c r="AA58" i="43"/>
  <c r="AB58" i="43"/>
  <c r="AC58" i="43"/>
  <c r="AD58" i="43"/>
  <c r="AE58" i="43"/>
  <c r="AF58" i="43"/>
  <c r="AG58" i="43"/>
  <c r="AH58" i="43" s="1"/>
  <c r="AI58" i="43" s="1"/>
  <c r="AJ58" i="43" s="1"/>
  <c r="AK58" i="43" s="1"/>
  <c r="AL58" i="43" s="1"/>
  <c r="E55" i="43"/>
  <c r="E58" i="43"/>
  <c r="D55" i="43"/>
  <c r="D56" i="43"/>
  <c r="D57" i="43"/>
  <c r="D58" i="43"/>
  <c r="D59" i="43"/>
  <c r="D54" i="43"/>
  <c r="B55" i="43"/>
  <c r="B56" i="43"/>
  <c r="B57" i="43"/>
  <c r="B58" i="43"/>
  <c r="B59" i="43"/>
  <c r="B54" i="43"/>
  <c r="D103" i="27"/>
  <c r="A58" i="27"/>
  <c r="B109" i="27"/>
  <c r="C109" i="27"/>
  <c r="B110" i="27"/>
  <c r="C110" i="27"/>
  <c r="B111" i="27"/>
  <c r="C111" i="27"/>
  <c r="B112" i="27"/>
  <c r="C112" i="27"/>
  <c r="B113" i="27"/>
  <c r="C113" i="27"/>
  <c r="B114" i="27"/>
  <c r="C114" i="27"/>
  <c r="B115" i="27"/>
  <c r="C115" i="27"/>
  <c r="B116" i="27"/>
  <c r="C116" i="27"/>
  <c r="B117" i="27"/>
  <c r="C117" i="27"/>
  <c r="B118" i="27"/>
  <c r="C118" i="27"/>
  <c r="B119" i="27"/>
  <c r="C119" i="27"/>
  <c r="A110" i="27"/>
  <c r="A111" i="27"/>
  <c r="A112" i="27"/>
  <c r="A113" i="27"/>
  <c r="A114" i="27"/>
  <c r="A115" i="27"/>
  <c r="A116" i="27"/>
  <c r="A117" i="27"/>
  <c r="A118" i="27"/>
  <c r="A119" i="27"/>
  <c r="A109" i="27"/>
  <c r="E6" i="27"/>
  <c r="S46" i="27"/>
  <c r="N206" i="43" s="1"/>
  <c r="T46" i="27"/>
  <c r="O206" i="43" s="1"/>
  <c r="U46" i="27"/>
  <c r="P206" i="43" s="1"/>
  <c r="V46" i="27"/>
  <c r="Q206" i="43" s="1"/>
  <c r="W46" i="27"/>
  <c r="R206" i="43" s="1"/>
  <c r="X46" i="27"/>
  <c r="S206" i="43" s="1"/>
  <c r="Y46" i="27"/>
  <c r="T206" i="43" s="1"/>
  <c r="Z46" i="27"/>
  <c r="AA46" i="27"/>
  <c r="AB46" i="27"/>
  <c r="AC46" i="27"/>
  <c r="AD46" i="27"/>
  <c r="AE46" i="27"/>
  <c r="AF46" i="27"/>
  <c r="AG46" i="27"/>
  <c r="AH46" i="27"/>
  <c r="AI46" i="27"/>
  <c r="AJ46" i="27"/>
  <c r="AK46" i="27"/>
  <c r="AL46" i="27"/>
  <c r="AM46" i="27"/>
  <c r="AN46" i="27"/>
  <c r="AO46" i="27"/>
  <c r="AP46" i="27"/>
  <c r="H46" i="27"/>
  <c r="C206" i="43" s="1"/>
  <c r="H42" i="27"/>
  <c r="D131" i="43" s="1"/>
  <c r="C199" i="43"/>
  <c r="C198" i="43"/>
  <c r="D197" i="43"/>
  <c r="C197" i="43"/>
  <c r="C196" i="43"/>
  <c r="H34" i="27"/>
  <c r="C194" i="43" s="1"/>
  <c r="E75" i="59"/>
  <c r="E74" i="59"/>
  <c r="E59" i="59"/>
  <c r="E58" i="59"/>
  <c r="E43" i="59"/>
  <c r="E42" i="59"/>
  <c r="E29" i="59"/>
  <c r="E28" i="59"/>
  <c r="B59" i="29"/>
  <c r="C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W59" i="29"/>
  <c r="X59" i="29"/>
  <c r="Y59" i="29"/>
  <c r="B58" i="29"/>
  <c r="C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W58" i="29"/>
  <c r="X58" i="29"/>
  <c r="Y58" i="29"/>
  <c r="B57" i="29"/>
  <c r="C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W57" i="29"/>
  <c r="X57" i="29"/>
  <c r="Y57" i="29"/>
  <c r="D54" i="29"/>
  <c r="F44" i="66"/>
  <c r="F43" i="66"/>
  <c r="F42" i="66"/>
  <c r="I49" i="73" l="1"/>
  <c r="C202" i="43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O67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O65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O63" i="24"/>
  <c r="AL68" i="43" l="1"/>
  <c r="AL69" i="43"/>
  <c r="B30" i="43"/>
  <c r="B29" i="43"/>
  <c r="B28" i="43"/>
  <c r="B27" i="43"/>
  <c r="G19" i="43"/>
  <c r="F19" i="43"/>
  <c r="D19" i="43"/>
  <c r="E19" i="43" s="1"/>
  <c r="AL38" i="43"/>
  <c r="AL37" i="43"/>
  <c r="K4" i="30" l="1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AO4" i="30"/>
  <c r="AP4" i="30"/>
  <c r="AP7" i="30"/>
  <c r="AW15" i="55" s="1"/>
  <c r="AW9" i="55" s="1"/>
  <c r="AO7" i="30"/>
  <c r="AV15" i="55" s="1"/>
  <c r="AV9" i="55" s="1"/>
  <c r="AN7" i="30"/>
  <c r="AU15" i="55" s="1"/>
  <c r="AU9" i="55" s="1"/>
  <c r="AM7" i="30"/>
  <c r="AT15" i="55" s="1"/>
  <c r="AT9" i="55" s="1"/>
  <c r="AL7" i="30"/>
  <c r="AS15" i="55" s="1"/>
  <c r="AS9" i="55" s="1"/>
  <c r="AK7" i="30"/>
  <c r="AR15" i="55" s="1"/>
  <c r="AR9" i="55" s="1"/>
  <c r="AJ7" i="30"/>
  <c r="AQ15" i="55" s="1"/>
  <c r="AQ9" i="55" s="1"/>
  <c r="AI7" i="30"/>
  <c r="AP15" i="55" s="1"/>
  <c r="AP9" i="55" s="1"/>
  <c r="AH7" i="30"/>
  <c r="AO15" i="55" s="1"/>
  <c r="AO9" i="55" s="1"/>
  <c r="AG7" i="30"/>
  <c r="AN15" i="55" s="1"/>
  <c r="AN9" i="55" s="1"/>
  <c r="AF7" i="30"/>
  <c r="AM15" i="55" s="1"/>
  <c r="AM9" i="55" s="1"/>
  <c r="AE7" i="30"/>
  <c r="AL15" i="55" s="1"/>
  <c r="AL9" i="55" s="1"/>
  <c r="AD7" i="30"/>
  <c r="AK15" i="55" s="1"/>
  <c r="AK9" i="55" s="1"/>
  <c r="AC7" i="30"/>
  <c r="AJ15" i="55" s="1"/>
  <c r="AJ9" i="55" s="1"/>
  <c r="AB7" i="30"/>
  <c r="AI15" i="55" s="1"/>
  <c r="AI9" i="55" s="1"/>
  <c r="AA7" i="30"/>
  <c r="AH15" i="55" s="1"/>
  <c r="AH9" i="55" s="1"/>
  <c r="Z7" i="30"/>
  <c r="AG15" i="55" s="1"/>
  <c r="AG9" i="55" s="1"/>
  <c r="Y7" i="30"/>
  <c r="AF15" i="55" s="1"/>
  <c r="AF9" i="55" s="1"/>
  <c r="X7" i="30"/>
  <c r="AE15" i="55" s="1"/>
  <c r="AE9" i="55" s="1"/>
  <c r="W7" i="30"/>
  <c r="AD15" i="55" s="1"/>
  <c r="AD9" i="55" s="1"/>
  <c r="V7" i="30"/>
  <c r="AC15" i="55" s="1"/>
  <c r="AC9" i="55" s="1"/>
  <c r="U7" i="30"/>
  <c r="AB15" i="55" s="1"/>
  <c r="AB9" i="55" s="1"/>
  <c r="T7" i="30"/>
  <c r="AA15" i="55" s="1"/>
  <c r="AA9" i="55" s="1"/>
  <c r="S7" i="30"/>
  <c r="Z15" i="55" s="1"/>
  <c r="Z9" i="55" s="1"/>
  <c r="R7" i="30"/>
  <c r="Y15" i="55" s="1"/>
  <c r="Y9" i="55" s="1"/>
  <c r="Q7" i="30"/>
  <c r="X15" i="55" s="1"/>
  <c r="X9" i="55" s="1"/>
  <c r="P7" i="30"/>
  <c r="W15" i="55" s="1"/>
  <c r="W9" i="55" s="1"/>
  <c r="O7" i="30"/>
  <c r="V15" i="55" s="1"/>
  <c r="V9" i="55" s="1"/>
  <c r="N7" i="30"/>
  <c r="U15" i="55" s="1"/>
  <c r="U9" i="55" s="1"/>
  <c r="M7" i="30"/>
  <c r="T15" i="55" s="1"/>
  <c r="T9" i="55" s="1"/>
  <c r="L7" i="30"/>
  <c r="S15" i="55" s="1"/>
  <c r="S9" i="55" s="1"/>
  <c r="K7" i="30"/>
  <c r="R15" i="55" s="1"/>
  <c r="R9" i="55" s="1"/>
  <c r="J7" i="30"/>
  <c r="Q15" i="55" s="1"/>
  <c r="Q9" i="55" s="1"/>
  <c r="I7" i="30"/>
  <c r="P15" i="55" s="1"/>
  <c r="P9" i="55" s="1"/>
  <c r="H7" i="30"/>
  <c r="O15" i="55" s="1"/>
  <c r="O9" i="55" s="1"/>
  <c r="K83" i="69"/>
  <c r="J83" i="69"/>
  <c r="I83" i="69"/>
  <c r="H83" i="69"/>
  <c r="K82" i="69"/>
  <c r="J82" i="69"/>
  <c r="I82" i="69"/>
  <c r="H82" i="69"/>
  <c r="K81" i="69"/>
  <c r="J81" i="69"/>
  <c r="I81" i="69"/>
  <c r="H81" i="69"/>
  <c r="K80" i="69"/>
  <c r="J80" i="69"/>
  <c r="I80" i="69"/>
  <c r="H80" i="69"/>
  <c r="K79" i="69"/>
  <c r="J79" i="69"/>
  <c r="I79" i="69"/>
  <c r="H79" i="69"/>
  <c r="K78" i="69"/>
  <c r="J78" i="69"/>
  <c r="I78" i="69"/>
  <c r="H78" i="69"/>
  <c r="K77" i="69"/>
  <c r="J77" i="69"/>
  <c r="I77" i="69"/>
  <c r="H77" i="69"/>
  <c r="K76" i="69"/>
  <c r="J76" i="69"/>
  <c r="I76" i="69"/>
  <c r="H76" i="69"/>
  <c r="K75" i="69"/>
  <c r="J75" i="69"/>
  <c r="I75" i="69"/>
  <c r="H75" i="69"/>
  <c r="K74" i="69"/>
  <c r="J74" i="69"/>
  <c r="I74" i="69"/>
  <c r="H74" i="69"/>
  <c r="K73" i="69"/>
  <c r="J73" i="69"/>
  <c r="I73" i="69"/>
  <c r="H73" i="69"/>
  <c r="K72" i="69"/>
  <c r="J72" i="69"/>
  <c r="I72" i="69"/>
  <c r="H72" i="69"/>
  <c r="K71" i="69"/>
  <c r="J71" i="69"/>
  <c r="I71" i="69"/>
  <c r="H71" i="69"/>
  <c r="K70" i="69"/>
  <c r="J70" i="69"/>
  <c r="I70" i="69"/>
  <c r="H70" i="69"/>
  <c r="K69" i="69"/>
  <c r="J69" i="69"/>
  <c r="I69" i="69"/>
  <c r="H69" i="69"/>
  <c r="K68" i="69"/>
  <c r="J68" i="69"/>
  <c r="I68" i="69"/>
  <c r="H68" i="69"/>
  <c r="K67" i="69"/>
  <c r="J67" i="69"/>
  <c r="I67" i="69"/>
  <c r="H67" i="69"/>
  <c r="K66" i="69"/>
  <c r="J66" i="69"/>
  <c r="I66" i="69"/>
  <c r="H66" i="69"/>
  <c r="K65" i="69"/>
  <c r="J65" i="69"/>
  <c r="I65" i="69"/>
  <c r="H65" i="69"/>
  <c r="K64" i="69"/>
  <c r="J64" i="69"/>
  <c r="I64" i="69"/>
  <c r="H64" i="69"/>
  <c r="K63" i="69"/>
  <c r="J63" i="69"/>
  <c r="I63" i="69"/>
  <c r="H63" i="69"/>
  <c r="K62" i="69"/>
  <c r="J62" i="69"/>
  <c r="I62" i="69"/>
  <c r="H62" i="69"/>
  <c r="K61" i="69"/>
  <c r="J61" i="69"/>
  <c r="I61" i="69"/>
  <c r="H61" i="69"/>
  <c r="K60" i="69"/>
  <c r="J60" i="69"/>
  <c r="I60" i="69"/>
  <c r="H60" i="69"/>
  <c r="K59" i="69"/>
  <c r="J59" i="69"/>
  <c r="I59" i="69"/>
  <c r="H59" i="69"/>
  <c r="K58" i="69"/>
  <c r="J58" i="69"/>
  <c r="I58" i="69"/>
  <c r="H58" i="69"/>
  <c r="K57" i="69"/>
  <c r="J57" i="69"/>
  <c r="I57" i="69"/>
  <c r="H57" i="69"/>
  <c r="K56" i="69"/>
  <c r="J56" i="69"/>
  <c r="I56" i="69"/>
  <c r="H56" i="69"/>
  <c r="K55" i="69"/>
  <c r="J55" i="69"/>
  <c r="I55" i="69"/>
  <c r="H55" i="69"/>
  <c r="K54" i="69"/>
  <c r="J54" i="69"/>
  <c r="I54" i="69"/>
  <c r="H54" i="69"/>
  <c r="K53" i="69"/>
  <c r="J53" i="69"/>
  <c r="I53" i="69"/>
  <c r="H53" i="69"/>
  <c r="K52" i="69"/>
  <c r="J52" i="69"/>
  <c r="I52" i="69"/>
  <c r="H52" i="69"/>
  <c r="K51" i="69"/>
  <c r="J51" i="69"/>
  <c r="I51" i="69"/>
  <c r="H51" i="69"/>
  <c r="K50" i="69"/>
  <c r="J50" i="69"/>
  <c r="I50" i="69"/>
  <c r="H50" i="69"/>
  <c r="K49" i="69"/>
  <c r="J49" i="69"/>
  <c r="I49" i="69"/>
  <c r="H49" i="69"/>
  <c r="O6" i="30" l="1"/>
  <c r="W6" i="30"/>
  <c r="AE6" i="30"/>
  <c r="AM6" i="30"/>
  <c r="AI19" i="43"/>
  <c r="AA19" i="43"/>
  <c r="S19" i="43"/>
  <c r="K19" i="43"/>
  <c r="H6" i="30"/>
  <c r="P6" i="30"/>
  <c r="X6" i="30"/>
  <c r="AF6" i="30"/>
  <c r="AN6" i="30"/>
  <c r="AH19" i="43"/>
  <c r="Z19" i="43"/>
  <c r="R19" i="43"/>
  <c r="J19" i="43"/>
  <c r="Q6" i="30"/>
  <c r="Y6" i="30"/>
  <c r="AG6" i="30"/>
  <c r="AO6" i="30"/>
  <c r="AG19" i="43"/>
  <c r="Y19" i="43"/>
  <c r="Q19" i="43"/>
  <c r="I19" i="43"/>
  <c r="AP6" i="30"/>
  <c r="P19" i="43"/>
  <c r="H19" i="43"/>
  <c r="I6" i="30"/>
  <c r="R6" i="30"/>
  <c r="X19" i="43"/>
  <c r="K6" i="30"/>
  <c r="S6" i="30"/>
  <c r="AA6" i="30"/>
  <c r="AI6" i="30"/>
  <c r="AE19" i="43"/>
  <c r="W19" i="43"/>
  <c r="O19" i="43"/>
  <c r="J6" i="30"/>
  <c r="AH6" i="30"/>
  <c r="L6" i="30"/>
  <c r="T8" i="30"/>
  <c r="P27" i="43" s="1"/>
  <c r="AB6" i="30"/>
  <c r="AJ6" i="30"/>
  <c r="AL19" i="43"/>
  <c r="AD19" i="43"/>
  <c r="V19" i="43"/>
  <c r="N19" i="43"/>
  <c r="AF19" i="43"/>
  <c r="M6" i="30"/>
  <c r="U6" i="30"/>
  <c r="AC6" i="30"/>
  <c r="AK6" i="30"/>
  <c r="AK19" i="43"/>
  <c r="AC19" i="43"/>
  <c r="U19" i="43"/>
  <c r="M19" i="43"/>
  <c r="Z6" i="30"/>
  <c r="N6" i="30"/>
  <c r="V6" i="30"/>
  <c r="AD6" i="30"/>
  <c r="AL6" i="30"/>
  <c r="AJ19" i="43"/>
  <c r="AB19" i="43"/>
  <c r="T19" i="43"/>
  <c r="L19" i="43"/>
  <c r="M8" i="30"/>
  <c r="I27" i="43" s="1"/>
  <c r="AK8" i="30"/>
  <c r="AG27" i="43" s="1"/>
  <c r="Y8" i="30"/>
  <c r="U27" i="43" s="1"/>
  <c r="AJ8" i="30"/>
  <c r="AF27" i="43" s="1"/>
  <c r="Q8" i="30"/>
  <c r="M27" i="43" s="1"/>
  <c r="AG8" i="30"/>
  <c r="AC27" i="43" s="1"/>
  <c r="L8" i="30"/>
  <c r="H27" i="43" s="1"/>
  <c r="AC8" i="30"/>
  <c r="Y27" i="43" s="1"/>
  <c r="I8" i="30"/>
  <c r="E27" i="43" s="1"/>
  <c r="AB8" i="30"/>
  <c r="X27" i="43" s="1"/>
  <c r="T12" i="30"/>
  <c r="P29" i="43" s="1"/>
  <c r="U8" i="30"/>
  <c r="Q27" i="43" s="1"/>
  <c r="AO8" i="30"/>
  <c r="AK27" i="43" s="1"/>
  <c r="H8" i="30"/>
  <c r="AA8" i="30"/>
  <c r="W27" i="43" s="1"/>
  <c r="K8" i="30"/>
  <c r="G27" i="43" s="1"/>
  <c r="AP8" i="30"/>
  <c r="AL27" i="43" s="1"/>
  <c r="AH8" i="30"/>
  <c r="AD27" i="43" s="1"/>
  <c r="Z8" i="30"/>
  <c r="V27" i="43" s="1"/>
  <c r="R8" i="30"/>
  <c r="N27" i="43" s="1"/>
  <c r="J8" i="30"/>
  <c r="F27" i="43" s="1"/>
  <c r="AN8" i="30"/>
  <c r="AJ27" i="43" s="1"/>
  <c r="AF8" i="30"/>
  <c r="AB27" i="43" s="1"/>
  <c r="X8" i="30"/>
  <c r="T27" i="43" s="1"/>
  <c r="P8" i="30"/>
  <c r="L27" i="43" s="1"/>
  <c r="AM8" i="30"/>
  <c r="AI27" i="43" s="1"/>
  <c r="AE8" i="30"/>
  <c r="AA27" i="43" s="1"/>
  <c r="W8" i="30"/>
  <c r="S27" i="43" s="1"/>
  <c r="O8" i="30"/>
  <c r="K27" i="43" s="1"/>
  <c r="AL8" i="30"/>
  <c r="AH27" i="43" s="1"/>
  <c r="AD8" i="30"/>
  <c r="Z27" i="43" s="1"/>
  <c r="V8" i="30"/>
  <c r="R27" i="43" s="1"/>
  <c r="N8" i="30"/>
  <c r="J27" i="43" s="1"/>
  <c r="AI8" i="30"/>
  <c r="AE27" i="43" s="1"/>
  <c r="S8" i="30"/>
  <c r="O27" i="43" s="1"/>
  <c r="L12" i="30"/>
  <c r="H29" i="43" s="1"/>
  <c r="AK12" i="30"/>
  <c r="AG29" i="43" s="1"/>
  <c r="AJ12" i="30"/>
  <c r="AF29" i="43" s="1"/>
  <c r="AB12" i="30"/>
  <c r="X29" i="43" s="1"/>
  <c r="Y12" i="30"/>
  <c r="U29" i="43" s="1"/>
  <c r="I12" i="30"/>
  <c r="E29" i="43" s="1"/>
  <c r="AN12" i="30"/>
  <c r="AJ29" i="43" s="1"/>
  <c r="AF12" i="30"/>
  <c r="AB29" i="43" s="1"/>
  <c r="X12" i="30"/>
  <c r="T29" i="43" s="1"/>
  <c r="P12" i="30"/>
  <c r="L29" i="43" s="1"/>
  <c r="AO12" i="30"/>
  <c r="AK29" i="43" s="1"/>
  <c r="AG12" i="30"/>
  <c r="AC29" i="43" s="1"/>
  <c r="Q12" i="30"/>
  <c r="M29" i="43" s="1"/>
  <c r="Y13" i="30"/>
  <c r="AM12" i="30"/>
  <c r="AI29" i="43" s="1"/>
  <c r="AE12" i="30"/>
  <c r="AA29" i="43" s="1"/>
  <c r="W12" i="30"/>
  <c r="S29" i="43" s="1"/>
  <c r="O12" i="30"/>
  <c r="K29" i="43" s="1"/>
  <c r="I13" i="30"/>
  <c r="AL12" i="30"/>
  <c r="AH29" i="43" s="1"/>
  <c r="AD12" i="30"/>
  <c r="Z29" i="43" s="1"/>
  <c r="V12" i="30"/>
  <c r="R29" i="43" s="1"/>
  <c r="N12" i="30"/>
  <c r="J29" i="43" s="1"/>
  <c r="AG11" i="30"/>
  <c r="AC28" i="43" s="1"/>
  <c r="AC12" i="30"/>
  <c r="Y29" i="43" s="1"/>
  <c r="U12" i="30"/>
  <c r="Q29" i="43" s="1"/>
  <c r="M12" i="30"/>
  <c r="I29" i="43" s="1"/>
  <c r="H12" i="30"/>
  <c r="D29" i="43" s="1"/>
  <c r="AI12" i="30"/>
  <c r="AE29" i="43" s="1"/>
  <c r="AA12" i="30"/>
  <c r="W29" i="43" s="1"/>
  <c r="S12" i="30"/>
  <c r="O29" i="43" s="1"/>
  <c r="K12" i="30"/>
  <c r="G29" i="43" s="1"/>
  <c r="Q11" i="30"/>
  <c r="M28" i="43" s="1"/>
  <c r="AP12" i="30"/>
  <c r="AL29" i="43" s="1"/>
  <c r="AH12" i="30"/>
  <c r="AD29" i="43" s="1"/>
  <c r="Z12" i="30"/>
  <c r="V29" i="43" s="1"/>
  <c r="R12" i="30"/>
  <c r="N29" i="43" s="1"/>
  <c r="J12" i="30"/>
  <c r="F29" i="43" s="1"/>
  <c r="L11" i="30"/>
  <c r="H28" i="43" s="1"/>
  <c r="H11" i="30"/>
  <c r="D28" i="43" s="1"/>
  <c r="AA11" i="30"/>
  <c r="W28" i="43" s="1"/>
  <c r="K11" i="30"/>
  <c r="G28" i="43" s="1"/>
  <c r="AB11" i="30"/>
  <c r="X28" i="43" s="1"/>
  <c r="AP11" i="30"/>
  <c r="AL28" i="43" s="1"/>
  <c r="Z11" i="30"/>
  <c r="V28" i="43" s="1"/>
  <c r="J11" i="30"/>
  <c r="F28" i="43" s="1"/>
  <c r="AO13" i="30"/>
  <c r="AO11" i="30"/>
  <c r="AK28" i="43" s="1"/>
  <c r="Y11" i="30"/>
  <c r="U28" i="43" s="1"/>
  <c r="I11" i="30"/>
  <c r="E28" i="43" s="1"/>
  <c r="AJ13" i="30"/>
  <c r="AJ11" i="30"/>
  <c r="AF28" i="43" s="1"/>
  <c r="T11" i="30"/>
  <c r="AF13" i="30"/>
  <c r="AI11" i="30"/>
  <c r="S11" i="30"/>
  <c r="O28" i="43" s="1"/>
  <c r="AB13" i="30"/>
  <c r="AH11" i="30"/>
  <c r="AD28" i="43" s="1"/>
  <c r="R11" i="30"/>
  <c r="AN13" i="30"/>
  <c r="T13" i="30"/>
  <c r="AN11" i="30"/>
  <c r="AJ28" i="43" s="1"/>
  <c r="AF11" i="30"/>
  <c r="AB28" i="43" s="1"/>
  <c r="X11" i="30"/>
  <c r="T28" i="43" s="1"/>
  <c r="P11" i="30"/>
  <c r="L28" i="43" s="1"/>
  <c r="X13" i="30"/>
  <c r="AL13" i="30"/>
  <c r="Q13" i="30"/>
  <c r="AM11" i="30"/>
  <c r="AI28" i="43" s="1"/>
  <c r="AE11" i="30"/>
  <c r="AA28" i="43" s="1"/>
  <c r="W11" i="30"/>
  <c r="S28" i="43" s="1"/>
  <c r="O11" i="30"/>
  <c r="K28" i="43" s="1"/>
  <c r="P13" i="30"/>
  <c r="AL11" i="30"/>
  <c r="AH28" i="43" s="1"/>
  <c r="AD11" i="30"/>
  <c r="Z28" i="43" s="1"/>
  <c r="V11" i="30"/>
  <c r="R28" i="43" s="1"/>
  <c r="N11" i="30"/>
  <c r="J28" i="43" s="1"/>
  <c r="AG13" i="30"/>
  <c r="L13" i="30"/>
  <c r="AK11" i="30"/>
  <c r="AG28" i="43" s="1"/>
  <c r="AC11" i="30"/>
  <c r="Y28" i="43" s="1"/>
  <c r="U11" i="30"/>
  <c r="M11" i="30"/>
  <c r="I28" i="43" s="1"/>
  <c r="AM13" i="30"/>
  <c r="AE13" i="30"/>
  <c r="W13" i="30"/>
  <c r="O13" i="30"/>
  <c r="AD13" i="30"/>
  <c r="V13" i="30"/>
  <c r="N13" i="30"/>
  <c r="AK13" i="30"/>
  <c r="AC13" i="30"/>
  <c r="U13" i="30"/>
  <c r="M13" i="30"/>
  <c r="H13" i="30"/>
  <c r="AI13" i="30"/>
  <c r="AA13" i="30"/>
  <c r="S13" i="30"/>
  <c r="K13" i="30"/>
  <c r="AP13" i="30"/>
  <c r="AL30" i="43" s="1"/>
  <c r="AH13" i="30"/>
  <c r="Z13" i="30"/>
  <c r="R13" i="30"/>
  <c r="J13" i="30"/>
  <c r="T6" i="30"/>
  <c r="D81" i="29"/>
  <c r="D80" i="29"/>
  <c r="D75" i="29"/>
  <c r="D74" i="29"/>
  <c r="D73" i="29"/>
  <c r="D72" i="29"/>
  <c r="D67" i="29"/>
  <c r="D66" i="29"/>
  <c r="D65" i="29"/>
  <c r="D64" i="29"/>
  <c r="D63" i="29"/>
  <c r="A80" i="29"/>
  <c r="A81" i="29"/>
  <c r="A82" i="29"/>
  <c r="A78" i="29"/>
  <c r="A72" i="29"/>
  <c r="A73" i="29"/>
  <c r="A74" i="29"/>
  <c r="A75" i="29"/>
  <c r="A76" i="29"/>
  <c r="A70" i="29"/>
  <c r="A63" i="29"/>
  <c r="B74" i="43" s="1"/>
  <c r="A64" i="29"/>
  <c r="B75" i="43" s="1"/>
  <c r="A65" i="29"/>
  <c r="B76" i="43" s="1"/>
  <c r="A66" i="29"/>
  <c r="B77" i="43" s="1"/>
  <c r="A67" i="29"/>
  <c r="B78" i="43" s="1"/>
  <c r="A68" i="29"/>
  <c r="B79" i="43" s="1"/>
  <c r="A61" i="29"/>
  <c r="H26" i="61"/>
  <c r="H25" i="61"/>
  <c r="F26" i="61"/>
  <c r="G26" i="61" s="1"/>
  <c r="F25" i="61"/>
  <c r="F17" i="61"/>
  <c r="G17" i="61" s="1"/>
  <c r="F16" i="61"/>
  <c r="G16" i="61" s="1"/>
  <c r="F7" i="61"/>
  <c r="G7" i="61" s="1"/>
  <c r="F6" i="61"/>
  <c r="G6" i="61" s="1"/>
  <c r="C26" i="61"/>
  <c r="C25" i="61"/>
  <c r="C17" i="61"/>
  <c r="C16" i="61"/>
  <c r="G25" i="61"/>
  <c r="A54" i="24"/>
  <c r="A53" i="24" s="1"/>
  <c r="A51" i="24"/>
  <c r="A50" i="24" s="1"/>
  <c r="A48" i="24"/>
  <c r="A43" i="24"/>
  <c r="A42" i="24" s="1"/>
  <c r="A40" i="24"/>
  <c r="A39" i="24" s="1"/>
  <c r="B40" i="24"/>
  <c r="A32" i="24"/>
  <c r="A31" i="24" s="1"/>
  <c r="A29" i="24"/>
  <c r="A28" i="24" s="1"/>
  <c r="B32" i="24"/>
  <c r="B29" i="24"/>
  <c r="A20" i="24"/>
  <c r="A29" i="26" s="1"/>
  <c r="A19" i="24"/>
  <c r="A28" i="26" s="1"/>
  <c r="A15" i="24"/>
  <c r="A26" i="26" s="1"/>
  <c r="A14" i="24"/>
  <c r="A10" i="24"/>
  <c r="A9" i="24"/>
  <c r="A18" i="24"/>
  <c r="A66" i="24" s="1"/>
  <c r="A74" i="24" s="1"/>
  <c r="A13" i="24"/>
  <c r="A37" i="24" s="1"/>
  <c r="A8" i="24"/>
  <c r="A26" i="24" s="1"/>
  <c r="F30" i="61"/>
  <c r="R40" i="59" l="1"/>
  <c r="R25" i="59"/>
  <c r="R55" i="59"/>
  <c r="R56" i="59"/>
  <c r="R39" i="59"/>
  <c r="R72" i="59"/>
  <c r="R71" i="59"/>
  <c r="R26" i="59"/>
  <c r="AE72" i="59"/>
  <c r="AE55" i="59"/>
  <c r="AE71" i="59"/>
  <c r="AE26" i="59"/>
  <c r="AE40" i="59"/>
  <c r="AE25" i="59"/>
  <c r="AE56" i="59"/>
  <c r="AE39" i="59"/>
  <c r="AC56" i="59"/>
  <c r="AC39" i="59"/>
  <c r="AC72" i="59"/>
  <c r="AC55" i="59"/>
  <c r="AC71" i="59"/>
  <c r="AC26" i="59"/>
  <c r="AC40" i="59"/>
  <c r="AC25" i="59"/>
  <c r="Q71" i="59"/>
  <c r="Q26" i="59"/>
  <c r="Q40" i="59"/>
  <c r="Q25" i="59"/>
  <c r="Q56" i="59"/>
  <c r="Q39" i="59"/>
  <c r="Q72" i="59"/>
  <c r="Q55" i="59"/>
  <c r="AP40" i="59"/>
  <c r="AP25" i="59"/>
  <c r="AP56" i="59"/>
  <c r="AP39" i="59"/>
  <c r="AP72" i="59"/>
  <c r="AP55" i="59"/>
  <c r="AP71" i="59"/>
  <c r="AP26" i="59"/>
  <c r="AK56" i="59"/>
  <c r="AK39" i="59"/>
  <c r="AK72" i="59"/>
  <c r="AK55" i="59"/>
  <c r="AK71" i="59"/>
  <c r="AK26" i="59"/>
  <c r="AK40" i="59"/>
  <c r="AK25" i="59"/>
  <c r="AH40" i="59"/>
  <c r="AH25" i="59"/>
  <c r="AH55" i="59"/>
  <c r="AH72" i="59"/>
  <c r="AH56" i="59"/>
  <c r="AH39" i="59"/>
  <c r="AH71" i="59"/>
  <c r="AH26" i="59"/>
  <c r="W72" i="59"/>
  <c r="W55" i="59"/>
  <c r="W71" i="59"/>
  <c r="W26" i="59"/>
  <c r="W40" i="59"/>
  <c r="W25" i="59"/>
  <c r="W56" i="59"/>
  <c r="W39" i="59"/>
  <c r="AI40" i="59"/>
  <c r="AI25" i="59"/>
  <c r="AI56" i="59"/>
  <c r="AI39" i="59"/>
  <c r="AI72" i="59"/>
  <c r="AI55" i="59"/>
  <c r="AI71" i="59"/>
  <c r="AI26" i="59"/>
  <c r="Y71" i="59"/>
  <c r="Y26" i="59"/>
  <c r="Y40" i="59"/>
  <c r="Y25" i="59"/>
  <c r="Y56" i="59"/>
  <c r="Y39" i="59"/>
  <c r="Y72" i="59"/>
  <c r="Y55" i="59"/>
  <c r="O72" i="59"/>
  <c r="O55" i="59"/>
  <c r="O71" i="59"/>
  <c r="O26" i="59"/>
  <c r="O40" i="59"/>
  <c r="O25" i="59"/>
  <c r="O56" i="59"/>
  <c r="O39" i="59"/>
  <c r="V72" i="59"/>
  <c r="V55" i="59"/>
  <c r="V71" i="59"/>
  <c r="V26" i="59"/>
  <c r="V40" i="59"/>
  <c r="V25" i="59"/>
  <c r="V56" i="59"/>
  <c r="V39" i="59"/>
  <c r="S40" i="59"/>
  <c r="S25" i="59"/>
  <c r="S56" i="59"/>
  <c r="S39" i="59"/>
  <c r="S72" i="59"/>
  <c r="S55" i="59"/>
  <c r="S71" i="59"/>
  <c r="S26" i="59"/>
  <c r="AV71" i="59"/>
  <c r="AV26" i="59"/>
  <c r="AV56" i="59"/>
  <c r="AV39" i="59"/>
  <c r="AV40" i="59"/>
  <c r="AV25" i="59"/>
  <c r="AV72" i="59"/>
  <c r="AV55" i="59"/>
  <c r="AQ40" i="59"/>
  <c r="AQ25" i="59"/>
  <c r="AQ56" i="59"/>
  <c r="AQ39" i="59"/>
  <c r="AQ72" i="59"/>
  <c r="AQ55" i="59"/>
  <c r="AQ71" i="59"/>
  <c r="AQ26" i="59"/>
  <c r="AG71" i="59"/>
  <c r="AG26" i="59"/>
  <c r="AG40" i="59"/>
  <c r="AG25" i="59"/>
  <c r="AG56" i="59"/>
  <c r="AG39" i="59"/>
  <c r="AG72" i="59"/>
  <c r="AG55" i="59"/>
  <c r="T71" i="59"/>
  <c r="T56" i="59"/>
  <c r="T39" i="59"/>
  <c r="T72" i="59"/>
  <c r="T55" i="59"/>
  <c r="T26" i="59"/>
  <c r="T40" i="59"/>
  <c r="T25" i="59"/>
  <c r="AD72" i="59"/>
  <c r="AD55" i="59"/>
  <c r="AD71" i="59"/>
  <c r="AD26" i="59"/>
  <c r="AD40" i="59"/>
  <c r="AD56" i="59"/>
  <c r="AD39" i="59"/>
  <c r="AD25" i="59"/>
  <c r="AN71" i="59"/>
  <c r="AN26" i="59"/>
  <c r="AN56" i="59"/>
  <c r="AN39" i="59"/>
  <c r="AN40" i="59"/>
  <c r="AN25" i="59"/>
  <c r="AN72" i="59"/>
  <c r="AN55" i="59"/>
  <c r="AM72" i="59"/>
  <c r="AM55" i="59"/>
  <c r="AM71" i="59"/>
  <c r="AM26" i="59"/>
  <c r="AM40" i="59"/>
  <c r="AM25" i="59"/>
  <c r="AM56" i="59"/>
  <c r="AM39" i="59"/>
  <c r="AF39" i="59"/>
  <c r="AF71" i="59"/>
  <c r="AF26" i="59"/>
  <c r="AF40" i="59"/>
  <c r="AF25" i="59"/>
  <c r="AF56" i="59"/>
  <c r="AF72" i="59"/>
  <c r="AF55" i="59"/>
  <c r="AR56" i="59"/>
  <c r="AR39" i="59"/>
  <c r="AR72" i="59"/>
  <c r="AR55" i="59"/>
  <c r="AR26" i="59"/>
  <c r="AR40" i="59"/>
  <c r="AR25" i="59"/>
  <c r="AR71" i="59"/>
  <c r="AS56" i="59"/>
  <c r="AS39" i="59"/>
  <c r="AS72" i="59"/>
  <c r="AS55" i="59"/>
  <c r="AS71" i="59"/>
  <c r="AS26" i="59"/>
  <c r="AS40" i="59"/>
  <c r="AS25" i="59"/>
  <c r="Z55" i="59"/>
  <c r="Z40" i="59"/>
  <c r="Z25" i="59"/>
  <c r="Z72" i="59"/>
  <c r="Z56" i="59"/>
  <c r="Z39" i="59"/>
  <c r="Z71" i="59"/>
  <c r="Z26" i="59"/>
  <c r="AO71" i="59"/>
  <c r="AO26" i="59"/>
  <c r="AO40" i="59"/>
  <c r="AO25" i="59"/>
  <c r="AO56" i="59"/>
  <c r="AO39" i="59"/>
  <c r="AO72" i="59"/>
  <c r="AO55" i="59"/>
  <c r="AB56" i="59"/>
  <c r="AB39" i="59"/>
  <c r="AB26" i="59"/>
  <c r="AB72" i="59"/>
  <c r="AB55" i="59"/>
  <c r="AB71" i="59"/>
  <c r="AB40" i="59"/>
  <c r="AB25" i="59"/>
  <c r="AL72" i="59"/>
  <c r="AL55" i="59"/>
  <c r="AL25" i="59"/>
  <c r="AL71" i="59"/>
  <c r="AL26" i="59"/>
  <c r="AL56" i="59"/>
  <c r="AL39" i="59"/>
  <c r="AL40" i="59"/>
  <c r="AA40" i="59"/>
  <c r="AA25" i="59"/>
  <c r="AA56" i="59"/>
  <c r="AA39" i="59"/>
  <c r="AA72" i="59"/>
  <c r="AA55" i="59"/>
  <c r="AA71" i="59"/>
  <c r="AA26" i="59"/>
  <c r="P71" i="59"/>
  <c r="P26" i="59"/>
  <c r="P40" i="59"/>
  <c r="P25" i="59"/>
  <c r="P56" i="59"/>
  <c r="P72" i="59"/>
  <c r="P55" i="59"/>
  <c r="P39" i="59"/>
  <c r="U56" i="59"/>
  <c r="U39" i="59"/>
  <c r="U72" i="59"/>
  <c r="U55" i="59"/>
  <c r="U71" i="59"/>
  <c r="U26" i="59"/>
  <c r="U40" i="59"/>
  <c r="U25" i="59"/>
  <c r="AJ56" i="59"/>
  <c r="AJ39" i="59"/>
  <c r="AJ72" i="59"/>
  <c r="AJ55" i="59"/>
  <c r="AJ71" i="59"/>
  <c r="AJ26" i="59"/>
  <c r="AJ40" i="59"/>
  <c r="AJ25" i="59"/>
  <c r="AT25" i="59"/>
  <c r="AT72" i="59"/>
  <c r="AT55" i="59"/>
  <c r="AT71" i="59"/>
  <c r="AT26" i="59"/>
  <c r="AT40" i="59"/>
  <c r="AT56" i="59"/>
  <c r="AT39" i="59"/>
  <c r="X71" i="59"/>
  <c r="X26" i="59"/>
  <c r="X40" i="59"/>
  <c r="X25" i="59"/>
  <c r="X39" i="59"/>
  <c r="X72" i="59"/>
  <c r="X55" i="59"/>
  <c r="X56" i="59"/>
  <c r="AU72" i="59"/>
  <c r="AU55" i="59"/>
  <c r="AU71" i="59"/>
  <c r="AU26" i="59"/>
  <c r="AU40" i="59"/>
  <c r="AU25" i="59"/>
  <c r="AU56" i="59"/>
  <c r="AU39" i="59"/>
  <c r="A25" i="26"/>
  <c r="A79" i="29"/>
  <c r="A89" i="29" s="1"/>
  <c r="A59" i="29"/>
  <c r="A38" i="29" s="1"/>
  <c r="A71" i="29"/>
  <c r="A88" i="29" s="1"/>
  <c r="A58" i="29"/>
  <c r="A23" i="29" s="1"/>
  <c r="A62" i="29"/>
  <c r="A87" i="29" s="1"/>
  <c r="A57" i="29"/>
  <c r="A7" i="29" s="1"/>
  <c r="D27" i="43"/>
  <c r="H17" i="30"/>
  <c r="AT12" i="59"/>
  <c r="AI38" i="43" s="1"/>
  <c r="AT11" i="59"/>
  <c r="AI37" i="43" s="1"/>
  <c r="AI30" i="43"/>
  <c r="Z11" i="59"/>
  <c r="O37" i="43" s="1"/>
  <c r="O30" i="43"/>
  <c r="Z12" i="59"/>
  <c r="O38" i="43" s="1"/>
  <c r="U12" i="59"/>
  <c r="J38" i="43" s="1"/>
  <c r="U11" i="59"/>
  <c r="J37" i="43" s="1"/>
  <c r="J30" i="43"/>
  <c r="U17" i="30"/>
  <c r="Q28" i="43"/>
  <c r="T30" i="43"/>
  <c r="AE12" i="59"/>
  <c r="T38" i="43" s="1"/>
  <c r="AE11" i="59"/>
  <c r="T37" i="43" s="1"/>
  <c r="F30" i="43"/>
  <c r="Q11" i="59"/>
  <c r="F37" i="43" s="1"/>
  <c r="Q12" i="59"/>
  <c r="F38" i="43" s="1"/>
  <c r="S11" i="59"/>
  <c r="H37" i="43" s="1"/>
  <c r="S12" i="59"/>
  <c r="H38" i="43" s="1"/>
  <c r="H30" i="43"/>
  <c r="AH11" i="59"/>
  <c r="W37" i="43" s="1"/>
  <c r="W30" i="43"/>
  <c r="AH12" i="59"/>
  <c r="W38" i="43" s="1"/>
  <c r="AC12" i="59"/>
  <c r="R38" i="43" s="1"/>
  <c r="AC11" i="59"/>
  <c r="R37" i="43" s="1"/>
  <c r="R30" i="43"/>
  <c r="W12" i="59"/>
  <c r="L38" i="43" s="1"/>
  <c r="W11" i="59"/>
  <c r="L37" i="43" s="1"/>
  <c r="L30" i="43"/>
  <c r="AI11" i="59"/>
  <c r="X37" i="43" s="1"/>
  <c r="X30" i="43"/>
  <c r="AI12" i="59"/>
  <c r="X38" i="43" s="1"/>
  <c r="AK12" i="59"/>
  <c r="Z38" i="43" s="1"/>
  <c r="AK11" i="59"/>
  <c r="Z37" i="43" s="1"/>
  <c r="Z30" i="43"/>
  <c r="D30" i="43"/>
  <c r="O12" i="59"/>
  <c r="D38" i="43" s="1"/>
  <c r="O11" i="59"/>
  <c r="D37" i="43" s="1"/>
  <c r="AI17" i="30"/>
  <c r="AE28" i="43"/>
  <c r="AG11" i="59"/>
  <c r="V37" i="43" s="1"/>
  <c r="V30" i="43"/>
  <c r="AG12" i="59"/>
  <c r="V38" i="43" s="1"/>
  <c r="T12" i="59"/>
  <c r="I38" i="43" s="1"/>
  <c r="T11" i="59"/>
  <c r="I37" i="43" s="1"/>
  <c r="I30" i="43"/>
  <c r="AD12" i="59"/>
  <c r="S38" i="43" s="1"/>
  <c r="AD11" i="59"/>
  <c r="S37" i="43" s="1"/>
  <c r="S30" i="43"/>
  <c r="AC30" i="43"/>
  <c r="AN12" i="59"/>
  <c r="AC38" i="43" s="1"/>
  <c r="AN11" i="59"/>
  <c r="AC37" i="43" s="1"/>
  <c r="AM11" i="59"/>
  <c r="AB37" i="43" s="1"/>
  <c r="AM12" i="59"/>
  <c r="AB38" i="43" s="1"/>
  <c r="AB30" i="43"/>
  <c r="U30" i="43"/>
  <c r="AF11" i="59"/>
  <c r="U37" i="43" s="1"/>
  <c r="AF12" i="59"/>
  <c r="U38" i="43" s="1"/>
  <c r="AP11" i="59"/>
  <c r="AE37" i="43" s="1"/>
  <c r="AE30" i="43"/>
  <c r="AP12" i="59"/>
  <c r="AE38" i="43" s="1"/>
  <c r="N30" i="43"/>
  <c r="Y12" i="59"/>
  <c r="N38" i="43" s="1"/>
  <c r="Y11" i="59"/>
  <c r="N37" i="43" s="1"/>
  <c r="V12" i="59"/>
  <c r="K38" i="43" s="1"/>
  <c r="V11" i="59"/>
  <c r="K37" i="43" s="1"/>
  <c r="K30" i="43"/>
  <c r="AK30" i="43"/>
  <c r="AV12" i="59"/>
  <c r="AK38" i="43" s="1"/>
  <c r="AV11" i="59"/>
  <c r="AK37" i="43" s="1"/>
  <c r="AD30" i="43"/>
  <c r="AO12" i="59"/>
  <c r="AD38" i="43" s="1"/>
  <c r="AO11" i="59"/>
  <c r="AD37" i="43" s="1"/>
  <c r="AB12" i="59"/>
  <c r="Q38" i="43" s="1"/>
  <c r="AB11" i="59"/>
  <c r="Q37" i="43" s="1"/>
  <c r="Q30" i="43"/>
  <c r="AL12" i="59"/>
  <c r="AA38" i="43" s="1"/>
  <c r="AL11" i="59"/>
  <c r="AA37" i="43" s="1"/>
  <c r="AA30" i="43"/>
  <c r="AA11" i="59"/>
  <c r="P37" i="43" s="1"/>
  <c r="P30" i="43"/>
  <c r="AA12" i="59"/>
  <c r="P38" i="43" s="1"/>
  <c r="T17" i="30"/>
  <c r="P28" i="43"/>
  <c r="M30" i="43"/>
  <c r="X12" i="59"/>
  <c r="M38" i="43" s="1"/>
  <c r="X11" i="59"/>
  <c r="M37" i="43" s="1"/>
  <c r="AJ12" i="59"/>
  <c r="Y38" i="43" s="1"/>
  <c r="AJ11" i="59"/>
  <c r="Y37" i="43" s="1"/>
  <c r="Y30" i="43"/>
  <c r="AU12" i="59"/>
  <c r="AJ38" i="43" s="1"/>
  <c r="AU11" i="59"/>
  <c r="AJ37" i="43" s="1"/>
  <c r="AJ30" i="43"/>
  <c r="R11" i="59"/>
  <c r="G37" i="43" s="1"/>
  <c r="G30" i="43"/>
  <c r="R12" i="59"/>
  <c r="G38" i="43" s="1"/>
  <c r="AR11" i="59"/>
  <c r="AG37" i="43" s="1"/>
  <c r="AG30" i="43"/>
  <c r="AR12" i="59"/>
  <c r="AG38" i="43" s="1"/>
  <c r="AS12" i="59"/>
  <c r="AH38" i="43" s="1"/>
  <c r="AS11" i="59"/>
  <c r="AH37" i="43" s="1"/>
  <c r="AH30" i="43"/>
  <c r="R17" i="30"/>
  <c r="N28" i="43"/>
  <c r="AQ11" i="59"/>
  <c r="AF37" i="43" s="1"/>
  <c r="AQ12" i="59"/>
  <c r="AF38" i="43" s="1"/>
  <c r="AF30" i="43"/>
  <c r="E30" i="43"/>
  <c r="P12" i="59"/>
  <c r="E38" i="43" s="1"/>
  <c r="P11" i="59"/>
  <c r="E37" i="43" s="1"/>
  <c r="A21" i="26"/>
  <c r="A22" i="26"/>
  <c r="A23" i="26"/>
  <c r="A24" i="26"/>
  <c r="A27" i="26"/>
  <c r="W17" i="30"/>
  <c r="AL17" i="30"/>
  <c r="AN17" i="30"/>
  <c r="AJ17" i="30"/>
  <c r="AE17" i="30"/>
  <c r="X17" i="30"/>
  <c r="AF17" i="30"/>
  <c r="V17" i="30"/>
  <c r="AP17" i="30"/>
  <c r="M17" i="30"/>
  <c r="I17" i="30"/>
  <c r="K17" i="30"/>
  <c r="Z17" i="30"/>
  <c r="AC17" i="30"/>
  <c r="Y17" i="30"/>
  <c r="J17" i="30"/>
  <c r="AM17" i="30"/>
  <c r="AB17" i="30"/>
  <c r="AA17" i="30"/>
  <c r="Q17" i="30"/>
  <c r="AK17" i="30"/>
  <c r="O17" i="30"/>
  <c r="AO17" i="30"/>
  <c r="AG17" i="30"/>
  <c r="N17" i="30"/>
  <c r="P17" i="30"/>
  <c r="L17" i="30"/>
  <c r="S17" i="30"/>
  <c r="AD17" i="30"/>
  <c r="AH17" i="30"/>
  <c r="I25" i="61"/>
  <c r="I26" i="61"/>
  <c r="A62" i="24"/>
  <c r="A70" i="24" s="1"/>
  <c r="A64" i="24"/>
  <c r="A72" i="24" s="1"/>
  <c r="G30" i="61"/>
  <c r="E17" i="63"/>
  <c r="E16" i="63"/>
  <c r="E12" i="63"/>
  <c r="E11" i="63"/>
  <c r="E7" i="63"/>
  <c r="E6" i="63"/>
  <c r="C17" i="67"/>
  <c r="C8" i="67"/>
  <c r="Q86" i="66"/>
  <c r="T86" i="66" s="1"/>
  <c r="E86" i="66"/>
  <c r="AC15" i="66" s="1"/>
  <c r="T84" i="66"/>
  <c r="T83" i="66"/>
  <c r="K32" i="66"/>
  <c r="D68" i="66"/>
  <c r="D64" i="66"/>
  <c r="AH6" i="66" s="1"/>
  <c r="AH14" i="66" s="1"/>
  <c r="D63" i="66"/>
  <c r="D62" i="66"/>
  <c r="D57" i="66"/>
  <c r="AD8" i="66" s="1"/>
  <c r="D46" i="66"/>
  <c r="AH31" i="66"/>
  <c r="AG31" i="66"/>
  <c r="AF31" i="66"/>
  <c r="AE31" i="66"/>
  <c r="AD31" i="66"/>
  <c r="AC31" i="66"/>
  <c r="AB31" i="66"/>
  <c r="AA31" i="66"/>
  <c r="Z31" i="66"/>
  <c r="Y31" i="66"/>
  <c r="X31" i="66"/>
  <c r="W31" i="66"/>
  <c r="V31" i="66"/>
  <c r="U31" i="66"/>
  <c r="T31" i="66"/>
  <c r="S31" i="66"/>
  <c r="R31" i="66"/>
  <c r="Q31" i="66"/>
  <c r="P31" i="66"/>
  <c r="O31" i="66"/>
  <c r="N31" i="66"/>
  <c r="M31" i="66"/>
  <c r="L31" i="66"/>
  <c r="K31" i="66"/>
  <c r="J31" i="66"/>
  <c r="I31" i="66"/>
  <c r="H31" i="66"/>
  <c r="G31" i="66"/>
  <c r="F29" i="66"/>
  <c r="F28" i="66"/>
  <c r="F20" i="66"/>
  <c r="E20" i="66"/>
  <c r="F16" i="66"/>
  <c r="AH13" i="66"/>
  <c r="AG13" i="66"/>
  <c r="AF13" i="66"/>
  <c r="AE13" i="66"/>
  <c r="AD13" i="66"/>
  <c r="AC13" i="66"/>
  <c r="AB13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AH10" i="66"/>
  <c r="AG10" i="66"/>
  <c r="AF10" i="66"/>
  <c r="AE10" i="66"/>
  <c r="AD10" i="66"/>
  <c r="AC10" i="66"/>
  <c r="AB10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F4" i="66" s="1"/>
  <c r="E86" i="65"/>
  <c r="Q85" i="65"/>
  <c r="T85" i="65" s="1"/>
  <c r="T83" i="65"/>
  <c r="T82" i="65"/>
  <c r="D46" i="65" s="1"/>
  <c r="D68" i="65"/>
  <c r="D64" i="65"/>
  <c r="D63" i="65"/>
  <c r="G5" i="65" s="1"/>
  <c r="D62" i="65"/>
  <c r="D57" i="65"/>
  <c r="E41" i="65"/>
  <c r="O37" i="65"/>
  <c r="N37" i="65"/>
  <c r="M37" i="65"/>
  <c r="L37" i="65"/>
  <c r="K37" i="65"/>
  <c r="J37" i="65"/>
  <c r="I37" i="65"/>
  <c r="H37" i="65"/>
  <c r="G37" i="65"/>
  <c r="F37" i="65"/>
  <c r="AH32" i="65"/>
  <c r="AG32" i="65"/>
  <c r="AF32" i="65"/>
  <c r="AE32" i="65"/>
  <c r="AD32" i="65"/>
  <c r="AC32" i="65"/>
  <c r="AB32" i="65"/>
  <c r="AA32" i="65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G32" i="65"/>
  <c r="F32" i="65"/>
  <c r="H22" i="61" s="1"/>
  <c r="BP22" i="61" s="1"/>
  <c r="BQ22" i="61" s="1"/>
  <c r="E32" i="65"/>
  <c r="F22" i="61" s="1"/>
  <c r="AH31" i="65"/>
  <c r="AG31" i="65"/>
  <c r="AF31" i="65"/>
  <c r="AE31" i="65"/>
  <c r="AD31" i="65"/>
  <c r="AC31" i="65"/>
  <c r="AB31" i="65"/>
  <c r="AA31" i="65"/>
  <c r="Z31" i="65"/>
  <c r="Y31" i="65"/>
  <c r="X31" i="65"/>
  <c r="W31" i="65"/>
  <c r="V31" i="65"/>
  <c r="U31" i="65"/>
  <c r="T31" i="65"/>
  <c r="S31" i="65"/>
  <c r="R31" i="65"/>
  <c r="Q31" i="65"/>
  <c r="P31" i="65"/>
  <c r="O31" i="65"/>
  <c r="N31" i="65"/>
  <c r="M31" i="65"/>
  <c r="L31" i="65"/>
  <c r="K31" i="65"/>
  <c r="J31" i="65"/>
  <c r="I31" i="65"/>
  <c r="H31" i="65"/>
  <c r="G31" i="65"/>
  <c r="F31" i="65"/>
  <c r="E20" i="65"/>
  <c r="AH14" i="65"/>
  <c r="AG14" i="65"/>
  <c r="AF14" i="65"/>
  <c r="AE14" i="65"/>
  <c r="AD14" i="65"/>
  <c r="AC14" i="65"/>
  <c r="AB14" i="65"/>
  <c r="AA14" i="65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G14" i="65"/>
  <c r="AH10" i="65"/>
  <c r="AG10" i="65"/>
  <c r="AF10" i="65"/>
  <c r="AE10" i="65"/>
  <c r="AD10" i="65"/>
  <c r="AC10" i="65"/>
  <c r="AB10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Q86" i="64"/>
  <c r="T86" i="64" s="1"/>
  <c r="D46" i="64" s="1"/>
  <c r="E86" i="64"/>
  <c r="T84" i="64"/>
  <c r="T83" i="64"/>
  <c r="Q81" i="64"/>
  <c r="V79" i="64" s="1"/>
  <c r="V80" i="64" s="1"/>
  <c r="D68" i="64"/>
  <c r="D64" i="64"/>
  <c r="D63" i="64"/>
  <c r="G5" i="64" s="1"/>
  <c r="D62" i="64"/>
  <c r="D57" i="64"/>
  <c r="E41" i="64"/>
  <c r="AH31" i="64"/>
  <c r="AG31" i="64"/>
  <c r="AF31" i="64"/>
  <c r="AE31" i="64"/>
  <c r="AD31" i="64"/>
  <c r="AC31" i="64"/>
  <c r="AB31" i="64"/>
  <c r="AA31" i="64"/>
  <c r="Z31" i="64"/>
  <c r="Y31" i="64"/>
  <c r="X31" i="64"/>
  <c r="W31" i="64"/>
  <c r="V31" i="64"/>
  <c r="U31" i="64"/>
  <c r="T31" i="64"/>
  <c r="S31" i="64"/>
  <c r="R31" i="64"/>
  <c r="Q31" i="64"/>
  <c r="P31" i="64"/>
  <c r="O31" i="64"/>
  <c r="N31" i="64"/>
  <c r="M31" i="64"/>
  <c r="L31" i="64"/>
  <c r="K31" i="64"/>
  <c r="J31" i="64"/>
  <c r="I31" i="64"/>
  <c r="H31" i="64"/>
  <c r="G31" i="64"/>
  <c r="F31" i="64"/>
  <c r="E31" i="64" s="1"/>
  <c r="G22" i="61" s="1"/>
  <c r="E20" i="64"/>
  <c r="AH10" i="64"/>
  <c r="AG10" i="64"/>
  <c r="AF10" i="64"/>
  <c r="AE10" i="64"/>
  <c r="AD10" i="64"/>
  <c r="AC10" i="64"/>
  <c r="AB10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S6" i="64"/>
  <c r="AD7" i="65" l="1"/>
  <c r="AK7" i="65"/>
  <c r="AK15" i="65" s="1"/>
  <c r="AL7" i="65"/>
  <c r="AL15" i="65" s="1"/>
  <c r="AM7" i="65"/>
  <c r="AM15" i="65" s="1"/>
  <c r="AI7" i="65"/>
  <c r="AI15" i="65" s="1"/>
  <c r="AJ7" i="65"/>
  <c r="L38" i="73"/>
  <c r="L38" i="72"/>
  <c r="L39" i="27"/>
  <c r="G199" i="43" s="1"/>
  <c r="H59" i="43"/>
  <c r="P38" i="73"/>
  <c r="P39" i="27"/>
  <c r="K199" i="43" s="1"/>
  <c r="P38" i="72"/>
  <c r="L59" i="43"/>
  <c r="T39" i="27"/>
  <c r="O199" i="43" s="1"/>
  <c r="T38" i="73"/>
  <c r="T38" i="72"/>
  <c r="P59" i="43"/>
  <c r="X39" i="27"/>
  <c r="S199" i="43" s="1"/>
  <c r="X38" i="73"/>
  <c r="X38" i="72"/>
  <c r="T59" i="43"/>
  <c r="AB38" i="73"/>
  <c r="AB39" i="27"/>
  <c r="AB38" i="72"/>
  <c r="X59" i="43"/>
  <c r="AF38" i="73"/>
  <c r="AF39" i="27"/>
  <c r="AF38" i="72"/>
  <c r="AB59" i="43"/>
  <c r="AJ39" i="27"/>
  <c r="AJ38" i="73"/>
  <c r="AJ38" i="72"/>
  <c r="AF59" i="43"/>
  <c r="I40" i="72"/>
  <c r="I40" i="73"/>
  <c r="H41" i="27"/>
  <c r="AF6" i="64"/>
  <c r="AL6" i="64"/>
  <c r="AM6" i="64"/>
  <c r="AI6" i="64"/>
  <c r="AK6" i="64"/>
  <c r="AJ6" i="64"/>
  <c r="AA39" i="27"/>
  <c r="AA38" i="72"/>
  <c r="AA38" i="73"/>
  <c r="W59" i="43"/>
  <c r="G13" i="64"/>
  <c r="J36" i="27"/>
  <c r="E196" i="43" s="1"/>
  <c r="J36" i="72"/>
  <c r="F54" i="43"/>
  <c r="AG30" i="65"/>
  <c r="AJ8" i="65"/>
  <c r="AK28" i="65"/>
  <c r="AJ29" i="65"/>
  <c r="AI30" i="65"/>
  <c r="AM30" i="65"/>
  <c r="AK8" i="65"/>
  <c r="AL28" i="65"/>
  <c r="AK29" i="65"/>
  <c r="AJ30" i="65"/>
  <c r="AM28" i="65"/>
  <c r="AK30" i="65"/>
  <c r="AI8" i="65"/>
  <c r="AI29" i="65"/>
  <c r="AL30" i="65"/>
  <c r="AL8" i="65"/>
  <c r="AI28" i="65"/>
  <c r="AI26" i="65" s="1"/>
  <c r="AL29" i="65"/>
  <c r="AM8" i="65"/>
  <c r="AJ28" i="65"/>
  <c r="AJ26" i="65" s="1"/>
  <c r="AM29" i="65"/>
  <c r="S14" i="64"/>
  <c r="V37" i="27"/>
  <c r="Q197" i="43" s="1"/>
  <c r="V36" i="73"/>
  <c r="R55" i="43"/>
  <c r="I38" i="73"/>
  <c r="I39" i="27"/>
  <c r="D199" i="43" s="1"/>
  <c r="I38" i="72"/>
  <c r="E59" i="43"/>
  <c r="M39" i="27"/>
  <c r="H199" i="43" s="1"/>
  <c r="M38" i="73"/>
  <c r="M38" i="72"/>
  <c r="I59" i="43"/>
  <c r="Q38" i="73"/>
  <c r="Q39" i="27"/>
  <c r="L199" i="43" s="1"/>
  <c r="Q38" i="72"/>
  <c r="M59" i="43"/>
  <c r="U38" i="73"/>
  <c r="U38" i="72"/>
  <c r="U39" i="27"/>
  <c r="P199" i="43" s="1"/>
  <c r="Q59" i="43"/>
  <c r="Y38" i="73"/>
  <c r="Y39" i="27"/>
  <c r="T199" i="43" s="1"/>
  <c r="Y38" i="72"/>
  <c r="U59" i="43"/>
  <c r="AC39" i="27"/>
  <c r="AC38" i="73"/>
  <c r="AC38" i="72"/>
  <c r="Y59" i="43"/>
  <c r="AG38" i="73"/>
  <c r="AG38" i="72"/>
  <c r="AG39" i="27"/>
  <c r="AC59" i="43"/>
  <c r="AK38" i="73"/>
  <c r="AK39" i="27"/>
  <c r="AK38" i="72"/>
  <c r="AG59" i="43"/>
  <c r="AH59" i="43" s="1"/>
  <c r="AI59" i="43" s="1"/>
  <c r="AJ59" i="43" s="1"/>
  <c r="AK59" i="43" s="1"/>
  <c r="AL59" i="43" s="1"/>
  <c r="F28" i="64"/>
  <c r="E28" i="64" s="1"/>
  <c r="F9" i="61" s="1"/>
  <c r="G9" i="61" s="1"/>
  <c r="AJ8" i="64"/>
  <c r="AK8" i="64"/>
  <c r="AI8" i="64"/>
  <c r="AL8" i="64"/>
  <c r="AM8" i="64"/>
  <c r="AF7" i="64"/>
  <c r="AK7" i="64"/>
  <c r="AL7" i="64"/>
  <c r="AI7" i="64"/>
  <c r="AJ7" i="64"/>
  <c r="AM7" i="64"/>
  <c r="E31" i="65"/>
  <c r="F21" i="61" s="1"/>
  <c r="H21" i="61"/>
  <c r="H5" i="65"/>
  <c r="G13" i="65"/>
  <c r="K39" i="27"/>
  <c r="F199" i="43" s="1"/>
  <c r="K38" i="72"/>
  <c r="K38" i="73"/>
  <c r="G59" i="43"/>
  <c r="O39" i="27"/>
  <c r="J199" i="43" s="1"/>
  <c r="O38" i="73"/>
  <c r="O38" i="72"/>
  <c r="K59" i="43"/>
  <c r="S39" i="27"/>
  <c r="N199" i="43" s="1"/>
  <c r="S38" i="72"/>
  <c r="S38" i="73"/>
  <c r="O59" i="43"/>
  <c r="W39" i="27"/>
  <c r="R199" i="43" s="1"/>
  <c r="W38" i="73"/>
  <c r="W38" i="72"/>
  <c r="S59" i="43"/>
  <c r="AE39" i="27"/>
  <c r="AE38" i="73"/>
  <c r="AE38" i="72"/>
  <c r="AA59" i="43"/>
  <c r="AI39" i="27"/>
  <c r="AI38" i="72"/>
  <c r="AI38" i="73"/>
  <c r="AE59" i="43"/>
  <c r="F31" i="66"/>
  <c r="J29" i="61"/>
  <c r="L29" i="61" s="1"/>
  <c r="N29" i="61" s="1"/>
  <c r="P29" i="61" s="1"/>
  <c r="R29" i="61" s="1"/>
  <c r="J39" i="27"/>
  <c r="E199" i="43" s="1"/>
  <c r="J38" i="72"/>
  <c r="J38" i="73"/>
  <c r="F59" i="43"/>
  <c r="N39" i="27"/>
  <c r="I199" i="43" s="1"/>
  <c r="N38" i="73"/>
  <c r="N38" i="72"/>
  <c r="J59" i="43"/>
  <c r="R39" i="27"/>
  <c r="M199" i="43" s="1"/>
  <c r="R38" i="72"/>
  <c r="R38" i="73"/>
  <c r="N59" i="43"/>
  <c r="V38" i="73"/>
  <c r="V38" i="72"/>
  <c r="V39" i="27"/>
  <c r="Q199" i="43" s="1"/>
  <c r="R59" i="43"/>
  <c r="Z39" i="27"/>
  <c r="Z38" i="72"/>
  <c r="Z38" i="73"/>
  <c r="V59" i="43"/>
  <c r="AD39" i="27"/>
  <c r="AD38" i="73"/>
  <c r="AD38" i="72"/>
  <c r="Z59" i="43"/>
  <c r="AH39" i="27"/>
  <c r="AH38" i="72"/>
  <c r="AH38" i="73"/>
  <c r="AD59" i="43"/>
  <c r="BN22" i="61"/>
  <c r="BO22" i="61" s="1"/>
  <c r="B90" i="43"/>
  <c r="B108" i="43" s="1"/>
  <c r="AD43" i="66"/>
  <c r="AD42" i="66"/>
  <c r="AD44" i="66"/>
  <c r="F36" i="65"/>
  <c r="P65" i="24"/>
  <c r="N36" i="65"/>
  <c r="X65" i="24"/>
  <c r="M36" i="65"/>
  <c r="W65" i="24"/>
  <c r="G36" i="65"/>
  <c r="Q65" i="24"/>
  <c r="O36" i="65"/>
  <c r="Y65" i="24"/>
  <c r="H36" i="65"/>
  <c r="R65" i="24"/>
  <c r="BR22" i="61"/>
  <c r="BS22" i="61" s="1"/>
  <c r="I36" i="65"/>
  <c r="S65" i="24"/>
  <c r="J36" i="65"/>
  <c r="T65" i="24"/>
  <c r="K36" i="65"/>
  <c r="U65" i="24"/>
  <c r="BT22" i="61"/>
  <c r="BU22" i="61" s="1"/>
  <c r="L36" i="65"/>
  <c r="V65" i="24"/>
  <c r="H15" i="30"/>
  <c r="P15" i="30"/>
  <c r="AB15" i="30"/>
  <c r="M15" i="30"/>
  <c r="AL15" i="30"/>
  <c r="N15" i="30"/>
  <c r="AM15" i="30"/>
  <c r="AP15" i="30"/>
  <c r="W15" i="30"/>
  <c r="AG15" i="30"/>
  <c r="J15" i="30"/>
  <c r="V15" i="30"/>
  <c r="AO15" i="30"/>
  <c r="Y15" i="30"/>
  <c r="AF15" i="30"/>
  <c r="T15" i="30"/>
  <c r="AH15" i="30"/>
  <c r="O15" i="30"/>
  <c r="AC15" i="30"/>
  <c r="X15" i="30"/>
  <c r="U15" i="30"/>
  <c r="AD15" i="30"/>
  <c r="AK15" i="30"/>
  <c r="Z15" i="30"/>
  <c r="AE15" i="30"/>
  <c r="S15" i="30"/>
  <c r="Q15" i="30"/>
  <c r="K15" i="30"/>
  <c r="AJ15" i="30"/>
  <c r="L15" i="30"/>
  <c r="AA15" i="30"/>
  <c r="I15" i="30"/>
  <c r="AN15" i="30"/>
  <c r="R15" i="30"/>
  <c r="AI15" i="30"/>
  <c r="P15" i="66"/>
  <c r="Y8" i="66"/>
  <c r="G7" i="65"/>
  <c r="G15" i="65" s="1"/>
  <c r="O7" i="65"/>
  <c r="O15" i="65" s="1"/>
  <c r="W7" i="65"/>
  <c r="W15" i="65" s="1"/>
  <c r="AE7" i="65"/>
  <c r="AE15" i="65" s="1"/>
  <c r="H7" i="65"/>
  <c r="H15" i="65" s="1"/>
  <c r="P7" i="65"/>
  <c r="P15" i="65" s="1"/>
  <c r="X7" i="65"/>
  <c r="X15" i="65" s="1"/>
  <c r="AF7" i="65"/>
  <c r="AF15" i="65" s="1"/>
  <c r="Y7" i="65"/>
  <c r="Y15" i="65" s="1"/>
  <c r="AG7" i="65"/>
  <c r="AG15" i="65" s="1"/>
  <c r="Q7" i="65"/>
  <c r="Q15" i="65" s="1"/>
  <c r="J7" i="65"/>
  <c r="J15" i="65" s="1"/>
  <c r="R7" i="65"/>
  <c r="R15" i="65" s="1"/>
  <c r="Z7" i="65"/>
  <c r="Z15" i="65" s="1"/>
  <c r="AH7" i="65"/>
  <c r="AH15" i="65" s="1"/>
  <c r="I7" i="65"/>
  <c r="I15" i="65" s="1"/>
  <c r="K7" i="65"/>
  <c r="S7" i="65"/>
  <c r="S15" i="65" s="1"/>
  <c r="AA7" i="65"/>
  <c r="AA15" i="65" s="1"/>
  <c r="L7" i="65"/>
  <c r="L15" i="65" s="1"/>
  <c r="T7" i="65"/>
  <c r="T15" i="65" s="1"/>
  <c r="AB7" i="65"/>
  <c r="AB15" i="65" s="1"/>
  <c r="M7" i="65"/>
  <c r="M15" i="65" s="1"/>
  <c r="U7" i="65"/>
  <c r="U15" i="65" s="1"/>
  <c r="AC7" i="65"/>
  <c r="AC15" i="65" s="1"/>
  <c r="F7" i="65"/>
  <c r="F15" i="65" s="1"/>
  <c r="N7" i="65"/>
  <c r="N15" i="65" s="1"/>
  <c r="V7" i="65"/>
  <c r="V15" i="65" s="1"/>
  <c r="G7" i="64"/>
  <c r="O7" i="64"/>
  <c r="W7" i="64"/>
  <c r="T7" i="64"/>
  <c r="U7" i="64"/>
  <c r="AE7" i="64"/>
  <c r="I8" i="66"/>
  <c r="X15" i="66"/>
  <c r="R7" i="64"/>
  <c r="L7" i="64"/>
  <c r="AB7" i="64"/>
  <c r="M7" i="64"/>
  <c r="F7" i="64"/>
  <c r="N7" i="64"/>
  <c r="V7" i="64"/>
  <c r="AG7" i="64"/>
  <c r="Q8" i="66"/>
  <c r="AF15" i="66"/>
  <c r="H7" i="64"/>
  <c r="P7" i="64"/>
  <c r="X7" i="64"/>
  <c r="AG8" i="66"/>
  <c r="I7" i="64"/>
  <c r="Q7" i="64"/>
  <c r="Y7" i="64"/>
  <c r="Z7" i="64"/>
  <c r="J7" i="64"/>
  <c r="K7" i="64"/>
  <c r="S7" i="64"/>
  <c r="AA7" i="64"/>
  <c r="H15" i="66"/>
  <c r="AH7" i="64"/>
  <c r="AC7" i="64"/>
  <c r="AD7" i="64"/>
  <c r="F5" i="64"/>
  <c r="K6" i="66"/>
  <c r="K14" i="66" s="1"/>
  <c r="S6" i="66"/>
  <c r="AA6" i="66"/>
  <c r="AA14" i="66" s="1"/>
  <c r="M6" i="66"/>
  <c r="M14" i="66" s="1"/>
  <c r="U6" i="66"/>
  <c r="U14" i="66" s="1"/>
  <c r="AC6" i="66"/>
  <c r="AC14" i="66" s="1"/>
  <c r="AB6" i="66"/>
  <c r="AB14" i="66" s="1"/>
  <c r="N6" i="66"/>
  <c r="N14" i="66" s="1"/>
  <c r="V6" i="66"/>
  <c r="V14" i="66" s="1"/>
  <c r="AD6" i="66"/>
  <c r="AD14" i="66" s="1"/>
  <c r="G6" i="66"/>
  <c r="G14" i="66" s="1"/>
  <c r="O6" i="66"/>
  <c r="O14" i="66" s="1"/>
  <c r="W6" i="66"/>
  <c r="W14" i="66" s="1"/>
  <c r="AE6" i="66"/>
  <c r="AE14" i="66" s="1"/>
  <c r="T6" i="66"/>
  <c r="T14" i="66" s="1"/>
  <c r="H6" i="66"/>
  <c r="H14" i="66" s="1"/>
  <c r="P6" i="66"/>
  <c r="P14" i="66" s="1"/>
  <c r="X6" i="66"/>
  <c r="X14" i="66" s="1"/>
  <c r="AF6" i="66"/>
  <c r="AF14" i="66" s="1"/>
  <c r="L6" i="66"/>
  <c r="L14" i="66" s="1"/>
  <c r="I6" i="66"/>
  <c r="I14" i="66" s="1"/>
  <c r="Q6" i="66"/>
  <c r="Q14" i="66" s="1"/>
  <c r="Y6" i="66"/>
  <c r="Y14" i="66" s="1"/>
  <c r="AG6" i="66"/>
  <c r="AG14" i="66" s="1"/>
  <c r="J6" i="66"/>
  <c r="J14" i="66" s="1"/>
  <c r="R6" i="66"/>
  <c r="R14" i="66" s="1"/>
  <c r="Z6" i="66"/>
  <c r="Z14" i="66" s="1"/>
  <c r="F30" i="64"/>
  <c r="E30" i="64" s="1"/>
  <c r="F11" i="61" s="1"/>
  <c r="G11" i="61" s="1"/>
  <c r="G32" i="64"/>
  <c r="H13" i="61" s="1"/>
  <c r="AE8" i="64"/>
  <c r="M28" i="65"/>
  <c r="M8" i="65"/>
  <c r="Y29" i="65"/>
  <c r="G8" i="64"/>
  <c r="AD15" i="65"/>
  <c r="U8" i="65"/>
  <c r="L8" i="64"/>
  <c r="X8" i="65"/>
  <c r="O8" i="64"/>
  <c r="AC8" i="65"/>
  <c r="T8" i="64"/>
  <c r="AF8" i="65"/>
  <c r="P8" i="65"/>
  <c r="W8" i="64"/>
  <c r="AB8" i="64"/>
  <c r="G28" i="64"/>
  <c r="H9" i="61" s="1"/>
  <c r="K15" i="65"/>
  <c r="H8" i="65"/>
  <c r="N37" i="64"/>
  <c r="H32" i="64"/>
  <c r="G37" i="64"/>
  <c r="Q63" i="24" s="1"/>
  <c r="O37" i="64"/>
  <c r="I32" i="64"/>
  <c r="H37" i="64"/>
  <c r="J32" i="64"/>
  <c r="I37" i="64"/>
  <c r="K32" i="64"/>
  <c r="J37" i="64"/>
  <c r="F37" i="64"/>
  <c r="L32" i="64"/>
  <c r="M32" i="64" s="1"/>
  <c r="N32" i="64" s="1"/>
  <c r="O32" i="64" s="1"/>
  <c r="P32" i="64" s="1"/>
  <c r="Q32" i="64" s="1"/>
  <c r="R32" i="64" s="1"/>
  <c r="S32" i="64" s="1"/>
  <c r="T32" i="64" s="1"/>
  <c r="U32" i="64" s="1"/>
  <c r="V32" i="64" s="1"/>
  <c r="W32" i="64" s="1"/>
  <c r="X32" i="64" s="1"/>
  <c r="Y32" i="64" s="1"/>
  <c r="Z32" i="64" s="1"/>
  <c r="AA32" i="64" s="1"/>
  <c r="AB32" i="64" s="1"/>
  <c r="AC32" i="64" s="1"/>
  <c r="AD32" i="64" s="1"/>
  <c r="AE32" i="64" s="1"/>
  <c r="AF32" i="64" s="1"/>
  <c r="AG32" i="64" s="1"/>
  <c r="AH32" i="64" s="1"/>
  <c r="AI32" i="64" s="1"/>
  <c r="K37" i="64"/>
  <c r="F5" i="65"/>
  <c r="F13" i="65" s="1"/>
  <c r="E32" i="64"/>
  <c r="L37" i="64"/>
  <c r="F32" i="64"/>
  <c r="M37" i="64"/>
  <c r="AD16" i="66"/>
  <c r="H5" i="64"/>
  <c r="M8" i="64"/>
  <c r="U8" i="64"/>
  <c r="AC8" i="64"/>
  <c r="F29" i="64"/>
  <c r="E29" i="64" s="1"/>
  <c r="F10" i="61" s="1"/>
  <c r="G10" i="61" s="1"/>
  <c r="F8" i="65"/>
  <c r="N8" i="65"/>
  <c r="V8" i="65"/>
  <c r="AD8" i="65"/>
  <c r="V28" i="65"/>
  <c r="G8" i="66"/>
  <c r="O8" i="66"/>
  <c r="W8" i="66"/>
  <c r="AE8" i="66"/>
  <c r="F15" i="66"/>
  <c r="F12" i="66" s="1"/>
  <c r="F18" i="66" s="1"/>
  <c r="N15" i="66"/>
  <c r="V15" i="66"/>
  <c r="AD15" i="66"/>
  <c r="G27" i="66"/>
  <c r="K6" i="64"/>
  <c r="F8" i="64"/>
  <c r="N8" i="64"/>
  <c r="V8" i="64"/>
  <c r="AD8" i="64"/>
  <c r="G29" i="64"/>
  <c r="H10" i="61" s="1"/>
  <c r="G8" i="65"/>
  <c r="O8" i="65"/>
  <c r="W8" i="65"/>
  <c r="AE8" i="65"/>
  <c r="P29" i="65"/>
  <c r="H8" i="66"/>
  <c r="P8" i="66"/>
  <c r="X8" i="66"/>
  <c r="AF8" i="66"/>
  <c r="G15" i="66"/>
  <c r="O15" i="66"/>
  <c r="W15" i="66"/>
  <c r="AE15" i="66"/>
  <c r="AA6" i="64"/>
  <c r="H8" i="64"/>
  <c r="P8" i="64"/>
  <c r="X8" i="64"/>
  <c r="AF8" i="64"/>
  <c r="G30" i="64"/>
  <c r="H30" i="64" s="1"/>
  <c r="I30" i="64" s="1"/>
  <c r="J30" i="64" s="1"/>
  <c r="K30" i="64" s="1"/>
  <c r="L30" i="64" s="1"/>
  <c r="M30" i="64" s="1"/>
  <c r="N30" i="64" s="1"/>
  <c r="O30" i="64" s="1"/>
  <c r="P30" i="64" s="1"/>
  <c r="Q30" i="64" s="1"/>
  <c r="R30" i="64" s="1"/>
  <c r="S30" i="64" s="1"/>
  <c r="T30" i="64" s="1"/>
  <c r="U30" i="64" s="1"/>
  <c r="V30" i="64" s="1"/>
  <c r="W30" i="64" s="1"/>
  <c r="X30" i="64" s="1"/>
  <c r="Y30" i="64" s="1"/>
  <c r="Z30" i="64" s="1"/>
  <c r="AA30" i="64" s="1"/>
  <c r="AB30" i="64" s="1"/>
  <c r="AC30" i="64" s="1"/>
  <c r="AD30" i="64" s="1"/>
  <c r="AE30" i="64" s="1"/>
  <c r="AF30" i="64" s="1"/>
  <c r="AG30" i="64" s="1"/>
  <c r="AH30" i="64" s="1"/>
  <c r="AI30" i="64" s="1"/>
  <c r="AJ30" i="64" s="1"/>
  <c r="AK30" i="64" s="1"/>
  <c r="AL30" i="64" s="1"/>
  <c r="AM30" i="64" s="1"/>
  <c r="I8" i="65"/>
  <c r="Q8" i="65"/>
  <c r="Y8" i="65"/>
  <c r="AG8" i="65"/>
  <c r="R30" i="65"/>
  <c r="J8" i="66"/>
  <c r="R8" i="66"/>
  <c r="Z8" i="66"/>
  <c r="AH8" i="66"/>
  <c r="I15" i="66"/>
  <c r="Q15" i="66"/>
  <c r="Y15" i="66"/>
  <c r="AG15" i="66"/>
  <c r="G30" i="66"/>
  <c r="I8" i="64"/>
  <c r="Q8" i="64"/>
  <c r="Y8" i="64"/>
  <c r="AG8" i="64"/>
  <c r="F27" i="64"/>
  <c r="E27" i="64" s="1"/>
  <c r="J8" i="65"/>
  <c r="R8" i="65"/>
  <c r="Z8" i="65"/>
  <c r="AH8" i="65"/>
  <c r="AA30" i="65"/>
  <c r="K8" i="66"/>
  <c r="S8" i="66"/>
  <c r="AA8" i="66"/>
  <c r="J15" i="66"/>
  <c r="R15" i="66"/>
  <c r="Z15" i="66"/>
  <c r="AH15" i="66"/>
  <c r="J8" i="64"/>
  <c r="R8" i="64"/>
  <c r="Z8" i="64"/>
  <c r="AH8" i="64"/>
  <c r="G27" i="64"/>
  <c r="K8" i="65"/>
  <c r="S8" i="65"/>
  <c r="AA8" i="65"/>
  <c r="L8" i="66"/>
  <c r="T8" i="66"/>
  <c r="AB8" i="66"/>
  <c r="K15" i="66"/>
  <c r="S15" i="66"/>
  <c r="AA15" i="66"/>
  <c r="AF15" i="64"/>
  <c r="K8" i="64"/>
  <c r="S8" i="64"/>
  <c r="AA8" i="64"/>
  <c r="L8" i="65"/>
  <c r="T8" i="65"/>
  <c r="AB8" i="65"/>
  <c r="M8" i="66"/>
  <c r="U8" i="66"/>
  <c r="AC8" i="66"/>
  <c r="L15" i="66"/>
  <c r="T15" i="66"/>
  <c r="AB15" i="66"/>
  <c r="N8" i="66"/>
  <c r="V8" i="66"/>
  <c r="M15" i="66"/>
  <c r="U15" i="66"/>
  <c r="G6" i="64"/>
  <c r="I6" i="64"/>
  <c r="Q6" i="64"/>
  <c r="Y6" i="64"/>
  <c r="AG6" i="64"/>
  <c r="H29" i="65"/>
  <c r="J30" i="65"/>
  <c r="L6" i="64"/>
  <c r="J6" i="64"/>
  <c r="R6" i="64"/>
  <c r="Z6" i="64"/>
  <c r="AH6" i="64"/>
  <c r="F28" i="65"/>
  <c r="I29" i="65"/>
  <c r="K30" i="65"/>
  <c r="T6" i="64"/>
  <c r="N28" i="65"/>
  <c r="Q29" i="65"/>
  <c r="S30" i="65"/>
  <c r="M6" i="64"/>
  <c r="U6" i="64"/>
  <c r="AC6" i="64"/>
  <c r="U28" i="65"/>
  <c r="X29" i="65"/>
  <c r="Z30" i="65"/>
  <c r="N6" i="64"/>
  <c r="V6" i="64"/>
  <c r="AD6" i="64"/>
  <c r="W6" i="64"/>
  <c r="AE6" i="64"/>
  <c r="AC28" i="65"/>
  <c r="AF29" i="65"/>
  <c r="AH30" i="65"/>
  <c r="AB6" i="64"/>
  <c r="O6" i="64"/>
  <c r="H6" i="64"/>
  <c r="P6" i="64"/>
  <c r="X6" i="64"/>
  <c r="AD28" i="65"/>
  <c r="AG29" i="65"/>
  <c r="I5" i="65"/>
  <c r="I22" i="61"/>
  <c r="T22" i="61"/>
  <c r="U22" i="61" s="1"/>
  <c r="AJ22" i="61"/>
  <c r="AK22" i="61" s="1"/>
  <c r="AZ22" i="61"/>
  <c r="BA22" i="61" s="1"/>
  <c r="G28" i="65"/>
  <c r="O28" i="65"/>
  <c r="W28" i="65"/>
  <c r="AE28" i="65"/>
  <c r="J29" i="65"/>
  <c r="R29" i="65"/>
  <c r="Z29" i="65"/>
  <c r="AH29" i="65"/>
  <c r="L30" i="65"/>
  <c r="T30" i="65"/>
  <c r="AB30" i="65"/>
  <c r="F12" i="61"/>
  <c r="G12" i="61" s="1"/>
  <c r="H28" i="65"/>
  <c r="P28" i="65"/>
  <c r="X28" i="65"/>
  <c r="AF28" i="65"/>
  <c r="K29" i="65"/>
  <c r="S29" i="65"/>
  <c r="AA29" i="65"/>
  <c r="M30" i="65"/>
  <c r="U30" i="65"/>
  <c r="AC30" i="65"/>
  <c r="G32" i="66"/>
  <c r="I28" i="65"/>
  <c r="Q28" i="65"/>
  <c r="Y28" i="65"/>
  <c r="AG28" i="65"/>
  <c r="L29" i="65"/>
  <c r="T29" i="65"/>
  <c r="AB29" i="65"/>
  <c r="F30" i="65"/>
  <c r="N30" i="65"/>
  <c r="V30" i="65"/>
  <c r="AD30" i="65"/>
  <c r="H32" i="66"/>
  <c r="L32" i="66"/>
  <c r="M32" i="66" s="1"/>
  <c r="N32" i="66" s="1"/>
  <c r="O32" i="66" s="1"/>
  <c r="P32" i="66" s="1"/>
  <c r="Q32" i="66" s="1"/>
  <c r="R32" i="66" s="1"/>
  <c r="S32" i="66" s="1"/>
  <c r="T32" i="66" s="1"/>
  <c r="U32" i="66" s="1"/>
  <c r="V32" i="66" s="1"/>
  <c r="W32" i="66" s="1"/>
  <c r="X32" i="66" s="1"/>
  <c r="Y32" i="66" s="1"/>
  <c r="Z32" i="66" s="1"/>
  <c r="AA32" i="66" s="1"/>
  <c r="AB32" i="66" s="1"/>
  <c r="AC32" i="66" s="1"/>
  <c r="AD32" i="66" s="1"/>
  <c r="AE32" i="66" s="1"/>
  <c r="AF32" i="66" s="1"/>
  <c r="AG32" i="66" s="1"/>
  <c r="AH32" i="66" s="1"/>
  <c r="J28" i="65"/>
  <c r="R28" i="65"/>
  <c r="Z28" i="65"/>
  <c r="AH28" i="65"/>
  <c r="M29" i="65"/>
  <c r="U29" i="65"/>
  <c r="AC29" i="65"/>
  <c r="G30" i="65"/>
  <c r="O30" i="65"/>
  <c r="W30" i="65"/>
  <c r="AE30" i="65"/>
  <c r="I32" i="66"/>
  <c r="H12" i="61"/>
  <c r="K28" i="65"/>
  <c r="S28" i="65"/>
  <c r="AA28" i="65"/>
  <c r="F29" i="65"/>
  <c r="H19" i="61" s="1"/>
  <c r="N29" i="65"/>
  <c r="V29" i="65"/>
  <c r="AD29" i="65"/>
  <c r="H30" i="65"/>
  <c r="P30" i="65"/>
  <c r="X30" i="65"/>
  <c r="AF30" i="65"/>
  <c r="J32" i="66"/>
  <c r="L28" i="65"/>
  <c r="T28" i="65"/>
  <c r="AB28" i="65"/>
  <c r="G29" i="65"/>
  <c r="O29" i="65"/>
  <c r="W29" i="65"/>
  <c r="AE29" i="65"/>
  <c r="I30" i="65"/>
  <c r="Q30" i="65"/>
  <c r="Y30" i="65"/>
  <c r="V22" i="61"/>
  <c r="W22" i="61" s="1"/>
  <c r="AL22" i="61"/>
  <c r="AM22" i="61" s="1"/>
  <c r="BB22" i="61"/>
  <c r="BC22" i="61" s="1"/>
  <c r="J22" i="61"/>
  <c r="K22" i="61" s="1"/>
  <c r="Z22" i="61"/>
  <c r="AA22" i="61" s="1"/>
  <c r="AP22" i="61"/>
  <c r="AQ22" i="61" s="1"/>
  <c r="BF22" i="61"/>
  <c r="BG22" i="61" s="1"/>
  <c r="L22" i="61"/>
  <c r="M22" i="61" s="1"/>
  <c r="AB22" i="61"/>
  <c r="AC22" i="61" s="1"/>
  <c r="AR22" i="61"/>
  <c r="AS22" i="61" s="1"/>
  <c r="BH22" i="61"/>
  <c r="BI22" i="61" s="1"/>
  <c r="N22" i="61"/>
  <c r="O22" i="61" s="1"/>
  <c r="AD22" i="61"/>
  <c r="AE22" i="61" s="1"/>
  <c r="AT22" i="61"/>
  <c r="AU22" i="61" s="1"/>
  <c r="BJ22" i="61"/>
  <c r="BK22" i="61" s="1"/>
  <c r="R22" i="61"/>
  <c r="S22" i="61" s="1"/>
  <c r="AH22" i="61"/>
  <c r="AI22" i="61" s="1"/>
  <c r="AX22" i="61"/>
  <c r="AY22" i="61" s="1"/>
  <c r="P22" i="61"/>
  <c r="Q22" i="61" s="1"/>
  <c r="X22" i="61"/>
  <c r="Y22" i="61" s="1"/>
  <c r="AF22" i="61"/>
  <c r="AG22" i="61" s="1"/>
  <c r="AN22" i="61"/>
  <c r="AO22" i="61" s="1"/>
  <c r="AV22" i="61"/>
  <c r="AW22" i="61" s="1"/>
  <c r="BD22" i="61"/>
  <c r="BE22" i="61" s="1"/>
  <c r="BL22" i="61"/>
  <c r="BM22" i="61" s="1"/>
  <c r="K29" i="61"/>
  <c r="M29" i="61"/>
  <c r="O29" i="61"/>
  <c r="Q29" i="61"/>
  <c r="G16" i="63"/>
  <c r="H16" i="63" s="1"/>
  <c r="G17" i="63"/>
  <c r="H17" i="63" s="1"/>
  <c r="G6" i="63"/>
  <c r="H6" i="63" s="1"/>
  <c r="G11" i="63"/>
  <c r="H11" i="63" s="1"/>
  <c r="G12" i="63"/>
  <c r="H12" i="63" s="1"/>
  <c r="G7" i="63"/>
  <c r="H7" i="63" s="1"/>
  <c r="H13" i="65"/>
  <c r="S14" i="66"/>
  <c r="BT19" i="61" l="1"/>
  <c r="BU19" i="61" s="1"/>
  <c r="BN19" i="61"/>
  <c r="BO19" i="61" s="1"/>
  <c r="BR19" i="61"/>
  <c r="BS19" i="61" s="1"/>
  <c r="BP19" i="61"/>
  <c r="BQ19" i="61" s="1"/>
  <c r="V14" i="64"/>
  <c r="Y36" i="73"/>
  <c r="Y37" i="27"/>
  <c r="T197" i="43" s="1"/>
  <c r="U55" i="43"/>
  <c r="Z14" i="64"/>
  <c r="AC36" i="73"/>
  <c r="AC37" i="27"/>
  <c r="Y55" i="43"/>
  <c r="I5" i="64"/>
  <c r="K36" i="27"/>
  <c r="F196" i="43" s="1"/>
  <c r="K36" i="72"/>
  <c r="G54" i="43"/>
  <c r="W15" i="64"/>
  <c r="Z38" i="27"/>
  <c r="Z37" i="73"/>
  <c r="Z37" i="72"/>
  <c r="V56" i="43"/>
  <c r="AP38" i="27"/>
  <c r="AP37" i="73"/>
  <c r="AQ37" i="73" s="1"/>
  <c r="AP37" i="72"/>
  <c r="AQ37" i="72" s="1"/>
  <c r="AM15" i="64"/>
  <c r="X14" i="64"/>
  <c r="AA37" i="27"/>
  <c r="AA36" i="73"/>
  <c r="W55" i="43"/>
  <c r="AB14" i="64"/>
  <c r="AE37" i="27"/>
  <c r="AE36" i="73"/>
  <c r="AA55" i="43"/>
  <c r="AE14" i="64"/>
  <c r="AH37" i="27"/>
  <c r="AH36" i="73"/>
  <c r="AD55" i="43"/>
  <c r="N14" i="64"/>
  <c r="Q37" i="27"/>
  <c r="L197" i="43" s="1"/>
  <c r="Q36" i="73"/>
  <c r="M55" i="43"/>
  <c r="AC14" i="64"/>
  <c r="AF36" i="73"/>
  <c r="AF37" i="27"/>
  <c r="AB55" i="43"/>
  <c r="R14" i="64"/>
  <c r="U36" i="73"/>
  <c r="U37" i="27"/>
  <c r="P197" i="43" s="1"/>
  <c r="Q55" i="43"/>
  <c r="I14" i="64"/>
  <c r="L37" i="27"/>
  <c r="G197" i="43" s="1"/>
  <c r="L36" i="73"/>
  <c r="H55" i="43"/>
  <c r="V34" i="27"/>
  <c r="W34" i="73"/>
  <c r="W34" i="72"/>
  <c r="M34" i="27"/>
  <c r="N34" i="73"/>
  <c r="N34" i="72"/>
  <c r="T34" i="27"/>
  <c r="U34" i="72"/>
  <c r="U34" i="73"/>
  <c r="K34" i="27"/>
  <c r="L34" i="72"/>
  <c r="L34" i="73"/>
  <c r="AG34" i="27"/>
  <c r="AH34" i="73"/>
  <c r="AH34" i="72"/>
  <c r="K14" i="64"/>
  <c r="N37" i="27"/>
  <c r="I197" i="43" s="1"/>
  <c r="N36" i="73"/>
  <c r="J55" i="43"/>
  <c r="AF34" i="27"/>
  <c r="AG34" i="72"/>
  <c r="AG34" i="73"/>
  <c r="S34" i="73"/>
  <c r="R34" i="27"/>
  <c r="S34" i="72"/>
  <c r="AD15" i="64"/>
  <c r="AG38" i="27"/>
  <c r="AG37" i="73"/>
  <c r="AG37" i="72"/>
  <c r="AC56" i="43"/>
  <c r="AA15" i="64"/>
  <c r="AD37" i="73"/>
  <c r="AD38" i="27"/>
  <c r="AD37" i="72"/>
  <c r="Z56" i="43"/>
  <c r="Z15" i="64"/>
  <c r="AC38" i="27"/>
  <c r="AC37" i="72"/>
  <c r="AC37" i="73"/>
  <c r="Y56" i="43"/>
  <c r="N15" i="64"/>
  <c r="Q38" i="27"/>
  <c r="L198" i="43" s="1"/>
  <c r="Q37" i="73"/>
  <c r="Q37" i="72"/>
  <c r="M56" i="43"/>
  <c r="L15" i="64"/>
  <c r="O38" i="27"/>
  <c r="J198" i="43" s="1"/>
  <c r="O37" i="73"/>
  <c r="O37" i="72"/>
  <c r="K56" i="43"/>
  <c r="AE15" i="64"/>
  <c r="AH37" i="73"/>
  <c r="AH38" i="27"/>
  <c r="AH37" i="72"/>
  <c r="AD56" i="43"/>
  <c r="O15" i="64"/>
  <c r="R37" i="73"/>
  <c r="R38" i="27"/>
  <c r="M198" i="43" s="1"/>
  <c r="R37" i="72"/>
  <c r="N56" i="43"/>
  <c r="AM37" i="73"/>
  <c r="AM38" i="27"/>
  <c r="AJ15" i="64"/>
  <c r="AM37" i="72"/>
  <c r="AI37" i="73"/>
  <c r="AI37" i="72"/>
  <c r="AI38" i="27"/>
  <c r="AE56" i="43"/>
  <c r="AN34" i="27"/>
  <c r="AO34" i="72"/>
  <c r="AK16" i="64"/>
  <c r="AK44" i="64"/>
  <c r="AK43" i="64"/>
  <c r="AO34" i="73"/>
  <c r="AK42" i="64"/>
  <c r="D38" i="72"/>
  <c r="AL44" i="65"/>
  <c r="AL42" i="65"/>
  <c r="AL16" i="65"/>
  <c r="AL43" i="65"/>
  <c r="AM37" i="27"/>
  <c r="AM36" i="73"/>
  <c r="AJ14" i="64"/>
  <c r="AL14" i="64"/>
  <c r="AO36" i="73"/>
  <c r="AO37" i="27"/>
  <c r="I39" i="72"/>
  <c r="O14" i="64"/>
  <c r="R37" i="27"/>
  <c r="M197" i="43" s="1"/>
  <c r="R36" i="73"/>
  <c r="N55" i="43"/>
  <c r="Q14" i="64"/>
  <c r="T36" i="73"/>
  <c r="T37" i="27"/>
  <c r="O197" i="43" s="1"/>
  <c r="P55" i="43"/>
  <c r="U34" i="27"/>
  <c r="P194" i="43" s="1"/>
  <c r="V34" i="73"/>
  <c r="V34" i="72"/>
  <c r="I34" i="27"/>
  <c r="J34" i="73"/>
  <c r="J34" i="72"/>
  <c r="J15" i="64"/>
  <c r="M38" i="27"/>
  <c r="H198" i="43" s="1"/>
  <c r="M37" i="72"/>
  <c r="M37" i="73"/>
  <c r="I56" i="43"/>
  <c r="I15" i="64"/>
  <c r="L37" i="72"/>
  <c r="L38" i="27"/>
  <c r="G198" i="43" s="1"/>
  <c r="L37" i="73"/>
  <c r="H56" i="43"/>
  <c r="H15" i="64"/>
  <c r="K37" i="73"/>
  <c r="K38" i="27"/>
  <c r="F198" i="43" s="1"/>
  <c r="K37" i="72"/>
  <c r="G56" i="43"/>
  <c r="V15" i="64"/>
  <c r="Y38" i="27"/>
  <c r="T198" i="43" s="1"/>
  <c r="Y37" i="73"/>
  <c r="Y37" i="72"/>
  <c r="U56" i="43"/>
  <c r="AK15" i="64"/>
  <c r="AN38" i="27"/>
  <c r="AN37" i="73"/>
  <c r="AN37" i="72"/>
  <c r="AI43" i="65"/>
  <c r="AI42" i="65"/>
  <c r="AI44" i="65"/>
  <c r="AI16" i="65"/>
  <c r="P14" i="64"/>
  <c r="S37" i="27"/>
  <c r="N197" i="43" s="1"/>
  <c r="S36" i="73"/>
  <c r="O55" i="43"/>
  <c r="W14" i="64"/>
  <c r="Z36" i="73"/>
  <c r="Z37" i="27"/>
  <c r="V55" i="43"/>
  <c r="U14" i="64"/>
  <c r="X37" i="27"/>
  <c r="S197" i="43" s="1"/>
  <c r="X36" i="73"/>
  <c r="T55" i="43"/>
  <c r="E28" i="65"/>
  <c r="F18" i="61" s="1"/>
  <c r="H18" i="61"/>
  <c r="J14" i="64"/>
  <c r="M36" i="73"/>
  <c r="M37" i="27"/>
  <c r="H197" i="43" s="1"/>
  <c r="I55" i="43"/>
  <c r="AG14" i="64"/>
  <c r="AJ36" i="73"/>
  <c r="AJ37" i="27"/>
  <c r="AF55" i="43"/>
  <c r="J37" i="27"/>
  <c r="E197" i="43" s="1"/>
  <c r="J36" i="73"/>
  <c r="F55" i="43"/>
  <c r="N34" i="27"/>
  <c r="O34" i="73"/>
  <c r="O34" i="72"/>
  <c r="AK34" i="27"/>
  <c r="AL34" i="73"/>
  <c r="AL34" i="72"/>
  <c r="G18" i="61"/>
  <c r="L34" i="27"/>
  <c r="M34" i="72"/>
  <c r="M34" i="73"/>
  <c r="AI34" i="27"/>
  <c r="AJ34" i="72"/>
  <c r="AJ34" i="73"/>
  <c r="AA14" i="64"/>
  <c r="AD37" i="27"/>
  <c r="AD36" i="73"/>
  <c r="Z55" i="43"/>
  <c r="Y34" i="27"/>
  <c r="Z34" i="73"/>
  <c r="Z34" i="72"/>
  <c r="H27" i="66"/>
  <c r="I27" i="66" s="1"/>
  <c r="J27" i="61"/>
  <c r="X34" i="27"/>
  <c r="S194" i="43" s="1"/>
  <c r="Y34" i="72"/>
  <c r="Y34" i="73"/>
  <c r="J34" i="27"/>
  <c r="K34" i="73"/>
  <c r="K34" i="72"/>
  <c r="AI34" i="73"/>
  <c r="AI34" i="72"/>
  <c r="AH34" i="27"/>
  <c r="AC15" i="64"/>
  <c r="AF38" i="27"/>
  <c r="AF37" i="73"/>
  <c r="AF37" i="72"/>
  <c r="AB56" i="43"/>
  <c r="S15" i="64"/>
  <c r="V38" i="27"/>
  <c r="Q198" i="43" s="1"/>
  <c r="V37" i="73"/>
  <c r="V37" i="72"/>
  <c r="R56" i="43"/>
  <c r="Y15" i="64"/>
  <c r="AB38" i="27"/>
  <c r="AB37" i="72"/>
  <c r="AB37" i="73"/>
  <c r="X56" i="43"/>
  <c r="X15" i="64"/>
  <c r="AA37" i="73"/>
  <c r="AA38" i="27"/>
  <c r="AA37" i="72"/>
  <c r="W56" i="43"/>
  <c r="F15" i="64"/>
  <c r="I38" i="27"/>
  <c r="D198" i="43" s="1"/>
  <c r="E56" i="43"/>
  <c r="R15" i="64"/>
  <c r="U38" i="27"/>
  <c r="P198" i="43" s="1"/>
  <c r="U37" i="72"/>
  <c r="U37" i="73"/>
  <c r="Q56" i="43"/>
  <c r="U15" i="64"/>
  <c r="X37" i="73"/>
  <c r="X37" i="72"/>
  <c r="X38" i="27"/>
  <c r="S198" i="43" s="1"/>
  <c r="T56" i="43"/>
  <c r="G15" i="64"/>
  <c r="J38" i="27"/>
  <c r="E198" i="43" s="1"/>
  <c r="J37" i="73"/>
  <c r="J37" i="72"/>
  <c r="F56" i="43"/>
  <c r="T29" i="61"/>
  <c r="S29" i="61"/>
  <c r="BP21" i="61"/>
  <c r="BQ21" i="61" s="1"/>
  <c r="BN21" i="61"/>
  <c r="BO21" i="61" s="1"/>
  <c r="BR21" i="61"/>
  <c r="BS21" i="61" s="1"/>
  <c r="BT21" i="61"/>
  <c r="BU21" i="61" s="1"/>
  <c r="AI15" i="64"/>
  <c r="AL38" i="27"/>
  <c r="AL37" i="73"/>
  <c r="AL37" i="72"/>
  <c r="AP34" i="27"/>
  <c r="AM42" i="64"/>
  <c r="AM16" i="64"/>
  <c r="AM44" i="64"/>
  <c r="AM43" i="64"/>
  <c r="AJ44" i="64"/>
  <c r="AM34" i="27"/>
  <c r="AN34" i="73"/>
  <c r="AN34" i="72"/>
  <c r="AJ42" i="64"/>
  <c r="AJ43" i="64"/>
  <c r="AJ16" i="64"/>
  <c r="AM16" i="65"/>
  <c r="AM42" i="65"/>
  <c r="AM43" i="65"/>
  <c r="AM44" i="65"/>
  <c r="AM26" i="65"/>
  <c r="AK16" i="65"/>
  <c r="AK42" i="65"/>
  <c r="AK44" i="65"/>
  <c r="AK43" i="65"/>
  <c r="AK26" i="65"/>
  <c r="AK14" i="64"/>
  <c r="AN37" i="27"/>
  <c r="AN36" i="73"/>
  <c r="AF14" i="64"/>
  <c r="AI37" i="27"/>
  <c r="AI36" i="73"/>
  <c r="AE55" i="43"/>
  <c r="AJ15" i="65"/>
  <c r="AE34" i="73"/>
  <c r="AD34" i="27"/>
  <c r="AE34" i="72"/>
  <c r="AB34" i="27"/>
  <c r="AC34" i="72"/>
  <c r="AC34" i="73"/>
  <c r="S34" i="27"/>
  <c r="T34" i="72"/>
  <c r="T34" i="73"/>
  <c r="Z34" i="27"/>
  <c r="AA34" i="73"/>
  <c r="AA34" i="72"/>
  <c r="F13" i="64"/>
  <c r="I36" i="27"/>
  <c r="D196" i="43" s="1"/>
  <c r="E54" i="43"/>
  <c r="AB15" i="64"/>
  <c r="AE38" i="27"/>
  <c r="AE37" i="73"/>
  <c r="AE37" i="72"/>
  <c r="AA56" i="43"/>
  <c r="AI16" i="64"/>
  <c r="AL34" i="27"/>
  <c r="AM34" i="73"/>
  <c r="AI43" i="64"/>
  <c r="AM34" i="72"/>
  <c r="AI42" i="64"/>
  <c r="AI44" i="64"/>
  <c r="AP37" i="27"/>
  <c r="AP36" i="73"/>
  <c r="AQ36" i="73" s="1"/>
  <c r="AM14" i="64"/>
  <c r="I39" i="73"/>
  <c r="E30" i="65"/>
  <c r="F20" i="61" s="1"/>
  <c r="H20" i="61"/>
  <c r="H14" i="64"/>
  <c r="K37" i="27"/>
  <c r="F197" i="43" s="1"/>
  <c r="K36" i="73"/>
  <c r="G55" i="43"/>
  <c r="AD14" i="64"/>
  <c r="AG37" i="27"/>
  <c r="AG36" i="73"/>
  <c r="AC55" i="43"/>
  <c r="M14" i="64"/>
  <c r="P36" i="73"/>
  <c r="P37" i="27"/>
  <c r="K197" i="43" s="1"/>
  <c r="L55" i="43"/>
  <c r="T14" i="64"/>
  <c r="W37" i="27"/>
  <c r="R197" i="43" s="1"/>
  <c r="W36" i="73"/>
  <c r="S55" i="43"/>
  <c r="AH14" i="64"/>
  <c r="AK36" i="73"/>
  <c r="AK37" i="27"/>
  <c r="AG55" i="43"/>
  <c r="AH55" i="43" s="1"/>
  <c r="AI55" i="43" s="1"/>
  <c r="AJ55" i="43" s="1"/>
  <c r="AK55" i="43" s="1"/>
  <c r="AL55" i="43" s="1"/>
  <c r="L14" i="64"/>
  <c r="O37" i="27"/>
  <c r="J197" i="43" s="1"/>
  <c r="O36" i="73"/>
  <c r="K55" i="43"/>
  <c r="Y14" i="64"/>
  <c r="AB37" i="27"/>
  <c r="AB36" i="73"/>
  <c r="X55" i="43"/>
  <c r="AC34" i="27"/>
  <c r="AD34" i="73"/>
  <c r="AD34" i="72"/>
  <c r="AJ34" i="27"/>
  <c r="AK34" i="72"/>
  <c r="AK34" i="73"/>
  <c r="H30" i="66"/>
  <c r="I30" i="66" s="1"/>
  <c r="J30" i="66" s="1"/>
  <c r="K30" i="66" s="1"/>
  <c r="L30" i="66" s="1"/>
  <c r="M30" i="66" s="1"/>
  <c r="N30" i="66" s="1"/>
  <c r="O30" i="66" s="1"/>
  <c r="P30" i="66" s="1"/>
  <c r="Q30" i="66" s="1"/>
  <c r="R30" i="66" s="1"/>
  <c r="S30" i="66" s="1"/>
  <c r="T30" i="66" s="1"/>
  <c r="U30" i="66" s="1"/>
  <c r="V30" i="66" s="1"/>
  <c r="W30" i="66" s="1"/>
  <c r="X30" i="66" s="1"/>
  <c r="Y30" i="66" s="1"/>
  <c r="Z30" i="66" s="1"/>
  <c r="AA30" i="66" s="1"/>
  <c r="AB30" i="66" s="1"/>
  <c r="AC30" i="66" s="1"/>
  <c r="AD30" i="66" s="1"/>
  <c r="AE30" i="66" s="1"/>
  <c r="AF30" i="66" s="1"/>
  <c r="AG30" i="66" s="1"/>
  <c r="AH30" i="66" s="1"/>
  <c r="J28" i="61"/>
  <c r="L28" i="61" s="1"/>
  <c r="N28" i="61" s="1"/>
  <c r="P28" i="61" s="1"/>
  <c r="R28" i="61" s="1"/>
  <c r="AA34" i="27"/>
  <c r="AB34" i="72"/>
  <c r="AB34" i="73"/>
  <c r="Q34" i="27"/>
  <c r="R34" i="73"/>
  <c r="R34" i="72"/>
  <c r="P34" i="27"/>
  <c r="Q34" i="72"/>
  <c r="Q34" i="73"/>
  <c r="AE34" i="27"/>
  <c r="AF34" i="72"/>
  <c r="AF34" i="73"/>
  <c r="W34" i="27"/>
  <c r="X34" i="72"/>
  <c r="X34" i="73"/>
  <c r="O34" i="27"/>
  <c r="P34" i="72"/>
  <c r="P34" i="73"/>
  <c r="AH15" i="64"/>
  <c r="AK38" i="27"/>
  <c r="AK37" i="72"/>
  <c r="AK37" i="73"/>
  <c r="AG56" i="43"/>
  <c r="AH56" i="43" s="1"/>
  <c r="AI56" i="43" s="1"/>
  <c r="AJ56" i="43" s="1"/>
  <c r="AK56" i="43" s="1"/>
  <c r="AL56" i="43" s="1"/>
  <c r="K15" i="64"/>
  <c r="N37" i="73"/>
  <c r="N38" i="27"/>
  <c r="I198" i="43" s="1"/>
  <c r="N37" i="72"/>
  <c r="J56" i="43"/>
  <c r="Q15" i="64"/>
  <c r="T38" i="27"/>
  <c r="O198" i="43" s="1"/>
  <c r="T37" i="72"/>
  <c r="T37" i="73"/>
  <c r="P56" i="43"/>
  <c r="P15" i="64"/>
  <c r="S37" i="73"/>
  <c r="S38" i="27"/>
  <c r="N198" i="43" s="1"/>
  <c r="S37" i="72"/>
  <c r="O56" i="43"/>
  <c r="AG15" i="64"/>
  <c r="AJ38" i="27"/>
  <c r="AJ37" i="72"/>
  <c r="AJ37" i="73"/>
  <c r="AF56" i="43"/>
  <c r="M15" i="64"/>
  <c r="P38" i="27"/>
  <c r="K198" i="43" s="1"/>
  <c r="P37" i="73"/>
  <c r="P37" i="72"/>
  <c r="L56" i="43"/>
  <c r="T15" i="64"/>
  <c r="W37" i="73"/>
  <c r="W38" i="27"/>
  <c r="R198" i="43" s="1"/>
  <c r="W37" i="72"/>
  <c r="S56" i="43"/>
  <c r="E31" i="66"/>
  <c r="F29" i="61" s="1"/>
  <c r="G29" i="61" s="1"/>
  <c r="H29" i="61"/>
  <c r="I29" i="61" s="1"/>
  <c r="AO38" i="27"/>
  <c r="AO37" i="73"/>
  <c r="AO37" i="72"/>
  <c r="AL15" i="64"/>
  <c r="AL42" i="64"/>
  <c r="AO34" i="27"/>
  <c r="AP34" i="73"/>
  <c r="AQ34" i="73" s="1"/>
  <c r="AP34" i="72"/>
  <c r="AQ34" i="72" s="1"/>
  <c r="AL16" i="64"/>
  <c r="AL44" i="64"/>
  <c r="AL43" i="64"/>
  <c r="D38" i="73"/>
  <c r="AL26" i="65"/>
  <c r="AJ43" i="65"/>
  <c r="AJ44" i="65"/>
  <c r="AJ16" i="65"/>
  <c r="AJ42" i="65"/>
  <c r="AL37" i="27"/>
  <c r="AI14" i="64"/>
  <c r="AL36" i="73"/>
  <c r="D130" i="43"/>
  <c r="H40" i="27"/>
  <c r="C201" i="43"/>
  <c r="O16" i="66"/>
  <c r="O43" i="66"/>
  <c r="O42" i="66"/>
  <c r="O44" i="66"/>
  <c r="AB16" i="66"/>
  <c r="AB12" i="66" s="1"/>
  <c r="AB43" i="66"/>
  <c r="AB42" i="66"/>
  <c r="AB44" i="66"/>
  <c r="S16" i="66"/>
  <c r="S42" i="66"/>
  <c r="S44" i="66"/>
  <c r="S43" i="66"/>
  <c r="AE16" i="66"/>
  <c r="AE12" i="66" s="1"/>
  <c r="AE43" i="66"/>
  <c r="AE42" i="66"/>
  <c r="AE44" i="66"/>
  <c r="Y16" i="66"/>
  <c r="Y42" i="66"/>
  <c r="Y44" i="66"/>
  <c r="Y43" i="66"/>
  <c r="T16" i="66"/>
  <c r="T12" i="66" s="1"/>
  <c r="T43" i="66"/>
  <c r="T42" i="66"/>
  <c r="T44" i="66"/>
  <c r="K16" i="66"/>
  <c r="K42" i="66"/>
  <c r="K44" i="66"/>
  <c r="K43" i="66"/>
  <c r="AH16" i="66"/>
  <c r="AH12" i="66" s="1"/>
  <c r="AH42" i="66"/>
  <c r="AH44" i="66"/>
  <c r="AH43" i="66"/>
  <c r="W16" i="66"/>
  <c r="W43" i="66"/>
  <c r="W42" i="66"/>
  <c r="W44" i="66"/>
  <c r="G16" i="66"/>
  <c r="G12" i="66" s="1"/>
  <c r="G43" i="66"/>
  <c r="G42" i="66"/>
  <c r="G44" i="66"/>
  <c r="Q16" i="66"/>
  <c r="Q42" i="66"/>
  <c r="Q44" i="66"/>
  <c r="Q43" i="66"/>
  <c r="U16" i="66"/>
  <c r="U12" i="66" s="1"/>
  <c r="U43" i="66"/>
  <c r="U44" i="66"/>
  <c r="U42" i="66"/>
  <c r="J16" i="66"/>
  <c r="J42" i="66"/>
  <c r="J44" i="66"/>
  <c r="J43" i="66"/>
  <c r="AF16" i="66"/>
  <c r="AF12" i="66" s="1"/>
  <c r="AF42" i="66"/>
  <c r="AF44" i="66"/>
  <c r="AF43" i="66"/>
  <c r="Z16" i="66"/>
  <c r="Z42" i="66"/>
  <c r="Z44" i="66"/>
  <c r="Z43" i="66"/>
  <c r="M16" i="66"/>
  <c r="M12" i="66" s="1"/>
  <c r="M43" i="66"/>
  <c r="M44" i="66"/>
  <c r="M42" i="66"/>
  <c r="X16" i="66"/>
  <c r="X42" i="66"/>
  <c r="X44" i="66"/>
  <c r="X43" i="66"/>
  <c r="I16" i="66"/>
  <c r="I12" i="66" s="1"/>
  <c r="I42" i="66"/>
  <c r="I44" i="66"/>
  <c r="I43" i="66"/>
  <c r="L16" i="66"/>
  <c r="L43" i="66"/>
  <c r="L44" i="66"/>
  <c r="L42" i="66"/>
  <c r="AC16" i="66"/>
  <c r="AC43" i="66"/>
  <c r="AC42" i="66"/>
  <c r="AC44" i="66"/>
  <c r="R16" i="66"/>
  <c r="R42" i="66"/>
  <c r="R44" i="66"/>
  <c r="R43" i="66"/>
  <c r="V16" i="66"/>
  <c r="V43" i="66"/>
  <c r="V42" i="66"/>
  <c r="V44" i="66"/>
  <c r="P16" i="66"/>
  <c r="P42" i="66"/>
  <c r="P44" i="66"/>
  <c r="P43" i="66"/>
  <c r="AG16" i="66"/>
  <c r="AG12" i="66" s="1"/>
  <c r="AG42" i="66"/>
  <c r="AG44" i="66"/>
  <c r="AG43" i="66"/>
  <c r="N43" i="66"/>
  <c r="N42" i="66"/>
  <c r="N44" i="66"/>
  <c r="AA16" i="66"/>
  <c r="AA42" i="66"/>
  <c r="AA44" i="66"/>
  <c r="AA43" i="66"/>
  <c r="H16" i="66"/>
  <c r="H42" i="66"/>
  <c r="H44" i="66"/>
  <c r="H43" i="66"/>
  <c r="R16" i="65"/>
  <c r="R43" i="65"/>
  <c r="R42" i="65"/>
  <c r="R44" i="65"/>
  <c r="U16" i="65"/>
  <c r="U42" i="65"/>
  <c r="U43" i="65"/>
  <c r="U44" i="65"/>
  <c r="AB16" i="65"/>
  <c r="AB42" i="65"/>
  <c r="AB43" i="65"/>
  <c r="AB44" i="65"/>
  <c r="J16" i="65"/>
  <c r="J42" i="65"/>
  <c r="J44" i="65"/>
  <c r="J43" i="65"/>
  <c r="AG16" i="65"/>
  <c r="AG42" i="65"/>
  <c r="AG44" i="65"/>
  <c r="AG43" i="65"/>
  <c r="V16" i="65"/>
  <c r="V43" i="65"/>
  <c r="V44" i="65"/>
  <c r="V42" i="65"/>
  <c r="P16" i="65"/>
  <c r="P42" i="65"/>
  <c r="P44" i="65"/>
  <c r="P43" i="65"/>
  <c r="Z16" i="65"/>
  <c r="Z43" i="65"/>
  <c r="Z42" i="65"/>
  <c r="Z44" i="65"/>
  <c r="K16" i="65"/>
  <c r="K43" i="65"/>
  <c r="K42" i="65"/>
  <c r="K44" i="65"/>
  <c r="AD16" i="65"/>
  <c r="AD42" i="65"/>
  <c r="AD44" i="65"/>
  <c r="AD43" i="65"/>
  <c r="T16" i="65"/>
  <c r="T43" i="65"/>
  <c r="T42" i="65"/>
  <c r="T44" i="65"/>
  <c r="Y16" i="65"/>
  <c r="Y43" i="65"/>
  <c r="Y42" i="65"/>
  <c r="Y44" i="65"/>
  <c r="N16" i="65"/>
  <c r="N42" i="65"/>
  <c r="N43" i="65"/>
  <c r="N44" i="65"/>
  <c r="AF16" i="65"/>
  <c r="AF43" i="65"/>
  <c r="AF42" i="65"/>
  <c r="AF44" i="65"/>
  <c r="L16" i="65"/>
  <c r="L43" i="65"/>
  <c r="L44" i="65"/>
  <c r="L42" i="65"/>
  <c r="I16" i="65"/>
  <c r="I42" i="65"/>
  <c r="I44" i="65"/>
  <c r="I43" i="65"/>
  <c r="AE16" i="65"/>
  <c r="AE42" i="65"/>
  <c r="AE44" i="65"/>
  <c r="AE43" i="65"/>
  <c r="H16" i="65"/>
  <c r="H12" i="65" s="1"/>
  <c r="H42" i="65"/>
  <c r="H44" i="65"/>
  <c r="H43" i="65"/>
  <c r="AC16" i="65"/>
  <c r="AC43" i="65"/>
  <c r="AC42" i="65"/>
  <c r="AC44" i="65"/>
  <c r="M16" i="65"/>
  <c r="M44" i="65"/>
  <c r="M43" i="65"/>
  <c r="M42" i="65"/>
  <c r="G16" i="65"/>
  <c r="G12" i="65" s="1"/>
  <c r="G42" i="65"/>
  <c r="G44" i="65"/>
  <c r="G43" i="65"/>
  <c r="F16" i="65"/>
  <c r="F43" i="65"/>
  <c r="F42" i="65"/>
  <c r="F44" i="65"/>
  <c r="W16" i="65"/>
  <c r="W42" i="65"/>
  <c r="W44" i="65"/>
  <c r="W43" i="65"/>
  <c r="S16" i="65"/>
  <c r="S43" i="65"/>
  <c r="S42" i="65"/>
  <c r="S44" i="65"/>
  <c r="Q16" i="65"/>
  <c r="Q43" i="65"/>
  <c r="Q42" i="65"/>
  <c r="Q44" i="65"/>
  <c r="AA16" i="65"/>
  <c r="AA43" i="65"/>
  <c r="AA42" i="65"/>
  <c r="AA44" i="65"/>
  <c r="AH16" i="65"/>
  <c r="AH43" i="65"/>
  <c r="AH42" i="65"/>
  <c r="AH44" i="65"/>
  <c r="O16" i="65"/>
  <c r="O42" i="65"/>
  <c r="O44" i="65"/>
  <c r="O43" i="65"/>
  <c r="X16" i="65"/>
  <c r="X42" i="65"/>
  <c r="X44" i="65"/>
  <c r="X43" i="65"/>
  <c r="K16" i="64"/>
  <c r="I194" i="43"/>
  <c r="K42" i="64"/>
  <c r="K44" i="64"/>
  <c r="K43" i="64"/>
  <c r="J57" i="43"/>
  <c r="U16" i="64"/>
  <c r="T57" i="43"/>
  <c r="U43" i="64"/>
  <c r="U44" i="64"/>
  <c r="U42" i="64"/>
  <c r="X16" i="64"/>
  <c r="X42" i="64"/>
  <c r="X44" i="64"/>
  <c r="W57" i="43"/>
  <c r="X43" i="64"/>
  <c r="M16" i="64"/>
  <c r="M42" i="64"/>
  <c r="M44" i="64"/>
  <c r="L57" i="43"/>
  <c r="M43" i="64"/>
  <c r="K194" i="43"/>
  <c r="AB16" i="64"/>
  <c r="AA57" i="43"/>
  <c r="AB43" i="64"/>
  <c r="AB42" i="64"/>
  <c r="AB44" i="64"/>
  <c r="L16" i="64"/>
  <c r="K57" i="43"/>
  <c r="L43" i="64"/>
  <c r="J194" i="43"/>
  <c r="L42" i="64"/>
  <c r="L44" i="64"/>
  <c r="AD16" i="64"/>
  <c r="AC57" i="43"/>
  <c r="AD43" i="64"/>
  <c r="AD42" i="64"/>
  <c r="AD44" i="64"/>
  <c r="AH16" i="64"/>
  <c r="AH42" i="64"/>
  <c r="AH44" i="64"/>
  <c r="AG57" i="43"/>
  <c r="AH57" i="43" s="1"/>
  <c r="AI57" i="43" s="1"/>
  <c r="AJ57" i="43" s="1"/>
  <c r="AK57" i="43" s="1"/>
  <c r="AL57" i="43" s="1"/>
  <c r="AH43" i="64"/>
  <c r="V16" i="64"/>
  <c r="T194" i="43"/>
  <c r="U57" i="43"/>
  <c r="V43" i="64"/>
  <c r="V42" i="64"/>
  <c r="V44" i="64"/>
  <c r="G16" i="64"/>
  <c r="G42" i="64"/>
  <c r="F57" i="43"/>
  <c r="G43" i="64"/>
  <c r="E194" i="43"/>
  <c r="G44" i="64"/>
  <c r="AF16" i="64"/>
  <c r="AF42" i="64"/>
  <c r="AF44" i="64"/>
  <c r="AE57" i="43"/>
  <c r="AF43" i="64"/>
  <c r="Z16" i="64"/>
  <c r="Z42" i="64"/>
  <c r="Z44" i="64"/>
  <c r="Y57" i="43"/>
  <c r="Z43" i="64"/>
  <c r="AG16" i="64"/>
  <c r="AG42" i="64"/>
  <c r="AG44" i="64"/>
  <c r="AG43" i="64"/>
  <c r="AF57" i="43"/>
  <c r="N16" i="64"/>
  <c r="M57" i="43"/>
  <c r="N43" i="64"/>
  <c r="L194" i="43"/>
  <c r="N42" i="64"/>
  <c r="N44" i="64"/>
  <c r="T16" i="64"/>
  <c r="S57" i="43"/>
  <c r="T43" i="64"/>
  <c r="R194" i="43"/>
  <c r="T42" i="64"/>
  <c r="T44" i="64"/>
  <c r="AE16" i="64"/>
  <c r="AE42" i="64"/>
  <c r="AD57" i="43"/>
  <c r="AE43" i="64"/>
  <c r="AE44" i="64"/>
  <c r="H16" i="64"/>
  <c r="H42" i="64"/>
  <c r="H44" i="64"/>
  <c r="G57" i="43"/>
  <c r="H43" i="64"/>
  <c r="F194" i="43"/>
  <c r="AA16" i="64"/>
  <c r="AA43" i="64"/>
  <c r="AA42" i="64"/>
  <c r="AA44" i="64"/>
  <c r="Z57" i="43"/>
  <c r="R16" i="64"/>
  <c r="R42" i="64"/>
  <c r="R44" i="64"/>
  <c r="Q57" i="43"/>
  <c r="R43" i="64"/>
  <c r="Y16" i="64"/>
  <c r="Y42" i="64"/>
  <c r="Y44" i="64"/>
  <c r="X57" i="43"/>
  <c r="Y43" i="64"/>
  <c r="F16" i="64"/>
  <c r="D194" i="43"/>
  <c r="F42" i="64"/>
  <c r="E57" i="43"/>
  <c r="F44" i="64"/>
  <c r="F43" i="64"/>
  <c r="I16" i="64"/>
  <c r="G194" i="43"/>
  <c r="I42" i="64"/>
  <c r="I44" i="64"/>
  <c r="I43" i="64"/>
  <c r="H57" i="43"/>
  <c r="P16" i="64"/>
  <c r="P42" i="64"/>
  <c r="P44" i="64"/>
  <c r="O57" i="43"/>
  <c r="P43" i="64"/>
  <c r="N194" i="43"/>
  <c r="W16" i="64"/>
  <c r="W44" i="64"/>
  <c r="V57" i="43"/>
  <c r="W43" i="64"/>
  <c r="W42" i="64"/>
  <c r="S16" i="64"/>
  <c r="Q194" i="43"/>
  <c r="S42" i="64"/>
  <c r="S44" i="64"/>
  <c r="S43" i="64"/>
  <c r="R57" i="43"/>
  <c r="J16" i="64"/>
  <c r="H194" i="43"/>
  <c r="J42" i="64"/>
  <c r="J44" i="64"/>
  <c r="I57" i="43"/>
  <c r="J43" i="64"/>
  <c r="Q16" i="64"/>
  <c r="O194" i="43"/>
  <c r="Q42" i="64"/>
  <c r="Q44" i="64"/>
  <c r="Q43" i="64"/>
  <c r="P57" i="43"/>
  <c r="AC16" i="64"/>
  <c r="AB57" i="43"/>
  <c r="AC43" i="64"/>
  <c r="AC42" i="64"/>
  <c r="AC44" i="64"/>
  <c r="O16" i="64"/>
  <c r="O42" i="64"/>
  <c r="O44" i="64"/>
  <c r="N57" i="43"/>
  <c r="O43" i="64"/>
  <c r="M194" i="43"/>
  <c r="F32" i="66"/>
  <c r="H30" i="61" s="1"/>
  <c r="J30" i="61"/>
  <c r="L30" i="61" s="1"/>
  <c r="N30" i="61" s="1"/>
  <c r="P30" i="61" s="1"/>
  <c r="R30" i="61" s="1"/>
  <c r="BW22" i="61"/>
  <c r="M36" i="64"/>
  <c r="W63" i="24"/>
  <c r="J36" i="64"/>
  <c r="T63" i="24"/>
  <c r="N36" i="64"/>
  <c r="X63" i="24"/>
  <c r="L36" i="64"/>
  <c r="V63" i="24"/>
  <c r="I36" i="64"/>
  <c r="S63" i="24"/>
  <c r="F36" i="64"/>
  <c r="P63" i="24"/>
  <c r="H36" i="64"/>
  <c r="R63" i="24"/>
  <c r="K36" i="64"/>
  <c r="U63" i="24"/>
  <c r="AJ32" i="64"/>
  <c r="O36" i="64"/>
  <c r="Y63" i="24"/>
  <c r="AZ10" i="61"/>
  <c r="BA10" i="61" s="1"/>
  <c r="BR10" i="61"/>
  <c r="BS10" i="61" s="1"/>
  <c r="BN10" i="61"/>
  <c r="BO10" i="61" s="1"/>
  <c r="BT10" i="61"/>
  <c r="BU10" i="61" s="1"/>
  <c r="BP10" i="61"/>
  <c r="BQ10" i="61" s="1"/>
  <c r="BR9" i="61"/>
  <c r="BS9" i="61" s="1"/>
  <c r="BN9" i="61"/>
  <c r="BO9" i="61" s="1"/>
  <c r="BT9" i="61"/>
  <c r="BU9" i="61" s="1"/>
  <c r="BP9" i="61"/>
  <c r="BQ9" i="61" s="1"/>
  <c r="AZ13" i="61"/>
  <c r="BA13" i="61" s="1"/>
  <c r="BR13" i="61"/>
  <c r="BS13" i="61" s="1"/>
  <c r="BN13" i="61"/>
  <c r="BO13" i="61" s="1"/>
  <c r="BT13" i="61"/>
  <c r="BU13" i="61" s="1"/>
  <c r="BP13" i="61"/>
  <c r="BQ13" i="61" s="1"/>
  <c r="AX12" i="61"/>
  <c r="AY12" i="61" s="1"/>
  <c r="BT12" i="61"/>
  <c r="BU12" i="61" s="1"/>
  <c r="BP12" i="61"/>
  <c r="BQ12" i="61" s="1"/>
  <c r="BR12" i="61"/>
  <c r="BS12" i="61" s="1"/>
  <c r="BN12" i="61"/>
  <c r="BO12" i="61" s="1"/>
  <c r="AD4" i="66"/>
  <c r="AD24" i="66" s="1"/>
  <c r="AH12" i="61"/>
  <c r="AI12" i="61" s="1"/>
  <c r="X12" i="61"/>
  <c r="Y12" i="61" s="1"/>
  <c r="Z12" i="61"/>
  <c r="AA12" i="61" s="1"/>
  <c r="AN12" i="61"/>
  <c r="AO12" i="61" s="1"/>
  <c r="R12" i="61"/>
  <c r="S12" i="61" s="1"/>
  <c r="J12" i="61"/>
  <c r="K12" i="61" s="1"/>
  <c r="AF12" i="61"/>
  <c r="AG12" i="61" s="1"/>
  <c r="BB12" i="61"/>
  <c r="BC12" i="61" s="1"/>
  <c r="P12" i="61"/>
  <c r="Q12" i="61" s="1"/>
  <c r="AJ12" i="61"/>
  <c r="AK12" i="61" s="1"/>
  <c r="AD12" i="61"/>
  <c r="AE12" i="61" s="1"/>
  <c r="AR12" i="61"/>
  <c r="AS12" i="61" s="1"/>
  <c r="G21" i="61"/>
  <c r="Q4" i="66"/>
  <c r="Q24" i="66" s="1"/>
  <c r="Q12" i="66"/>
  <c r="AC12" i="66"/>
  <c r="Y12" i="66"/>
  <c r="Y4" i="66"/>
  <c r="Y24" i="66" s="1"/>
  <c r="BJ10" i="61"/>
  <c r="BK10" i="61" s="1"/>
  <c r="BL13" i="61"/>
  <c r="BM13" i="61" s="1"/>
  <c r="AE4" i="66"/>
  <c r="AE24" i="66" s="1"/>
  <c r="I4" i="66"/>
  <c r="I24" i="66" s="1"/>
  <c r="L26" i="61" s="1"/>
  <c r="X13" i="61"/>
  <c r="Y13" i="61" s="1"/>
  <c r="R12" i="66"/>
  <c r="BF13" i="61"/>
  <c r="BG13" i="61" s="1"/>
  <c r="AG4" i="66"/>
  <c r="AG24" i="66" s="1"/>
  <c r="T13" i="61"/>
  <c r="U13" i="61" s="1"/>
  <c r="AN13" i="61"/>
  <c r="AO13" i="61" s="1"/>
  <c r="R4" i="66"/>
  <c r="R24" i="66" s="1"/>
  <c r="AT13" i="61"/>
  <c r="AU13" i="61" s="1"/>
  <c r="N13" i="61"/>
  <c r="O13" i="61" s="1"/>
  <c r="AL13" i="61"/>
  <c r="AM13" i="61" s="1"/>
  <c r="AF13" i="61"/>
  <c r="AG13" i="61" s="1"/>
  <c r="I13" i="61"/>
  <c r="BD13" i="61"/>
  <c r="BE13" i="61" s="1"/>
  <c r="L13" i="61"/>
  <c r="M13" i="61" s="1"/>
  <c r="AV13" i="61"/>
  <c r="AW13" i="61" s="1"/>
  <c r="AP13" i="61"/>
  <c r="AQ13" i="61" s="1"/>
  <c r="AB13" i="61"/>
  <c r="AC13" i="61" s="1"/>
  <c r="AH13" i="61"/>
  <c r="AI13" i="61" s="1"/>
  <c r="AD13" i="61"/>
  <c r="AE13" i="61" s="1"/>
  <c r="V13" i="61"/>
  <c r="W13" i="61" s="1"/>
  <c r="BH13" i="61"/>
  <c r="BI13" i="61" s="1"/>
  <c r="P13" i="61"/>
  <c r="Q13" i="61" s="1"/>
  <c r="J13" i="61"/>
  <c r="K13" i="61" s="1"/>
  <c r="AX13" i="61"/>
  <c r="AY13" i="61" s="1"/>
  <c r="AR13" i="61"/>
  <c r="AS13" i="61" s="1"/>
  <c r="BB13" i="61"/>
  <c r="BC13" i="61" s="1"/>
  <c r="AJ13" i="61"/>
  <c r="AK13" i="61" s="1"/>
  <c r="BJ13" i="61"/>
  <c r="BK13" i="61" s="1"/>
  <c r="R13" i="61"/>
  <c r="S13" i="61" s="1"/>
  <c r="Z13" i="61"/>
  <c r="AA13" i="61" s="1"/>
  <c r="S12" i="66"/>
  <c r="AF4" i="66"/>
  <c r="AF24" i="66" s="1"/>
  <c r="P18" i="61"/>
  <c r="Q18" i="61" s="1"/>
  <c r="H8" i="61"/>
  <c r="H4" i="65"/>
  <c r="H24" i="65" s="1"/>
  <c r="F13" i="61"/>
  <c r="G13" i="61" s="1"/>
  <c r="G4" i="65"/>
  <c r="G24" i="65" s="1"/>
  <c r="F27" i="66"/>
  <c r="G4" i="66"/>
  <c r="AE26" i="65"/>
  <c r="W12" i="66"/>
  <c r="AA4" i="66"/>
  <c r="AA24" i="66" s="1"/>
  <c r="AB4" i="66"/>
  <c r="AB24" i="66" s="1"/>
  <c r="AH10" i="61"/>
  <c r="AI10" i="61" s="1"/>
  <c r="M26" i="65"/>
  <c r="AL10" i="61"/>
  <c r="AM10" i="61" s="1"/>
  <c r="AN10" i="61"/>
  <c r="AO10" i="61" s="1"/>
  <c r="AX9" i="61"/>
  <c r="AY9" i="61" s="1"/>
  <c r="T9" i="61"/>
  <c r="U9" i="61" s="1"/>
  <c r="N9" i="61"/>
  <c r="O9" i="61" s="1"/>
  <c r="AR9" i="61"/>
  <c r="AS9" i="61" s="1"/>
  <c r="AH9" i="61"/>
  <c r="AI9" i="61" s="1"/>
  <c r="Z4" i="66"/>
  <c r="Z24" i="66" s="1"/>
  <c r="U4" i="66"/>
  <c r="U24" i="66" s="1"/>
  <c r="R19" i="61"/>
  <c r="S19" i="61" s="1"/>
  <c r="H11" i="61"/>
  <c r="BL21" i="61"/>
  <c r="BM21" i="61" s="1"/>
  <c r="F4" i="64"/>
  <c r="F23" i="64" s="1"/>
  <c r="H6" i="61" s="1"/>
  <c r="I6" i="61" s="1"/>
  <c r="H28" i="64"/>
  <c r="I28" i="64" s="1"/>
  <c r="J28" i="64" s="1"/>
  <c r="K28" i="64" s="1"/>
  <c r="L28" i="64" s="1"/>
  <c r="M28" i="64" s="1"/>
  <c r="N28" i="64" s="1"/>
  <c r="O28" i="64" s="1"/>
  <c r="P28" i="64" s="1"/>
  <c r="Q28" i="64" s="1"/>
  <c r="R28" i="64" s="1"/>
  <c r="S28" i="64" s="1"/>
  <c r="T28" i="64" s="1"/>
  <c r="U28" i="64" s="1"/>
  <c r="V28" i="64" s="1"/>
  <c r="W28" i="64" s="1"/>
  <c r="X28" i="64" s="1"/>
  <c r="Y28" i="64" s="1"/>
  <c r="Z28" i="64" s="1"/>
  <c r="AA28" i="64" s="1"/>
  <c r="AB28" i="64" s="1"/>
  <c r="AC28" i="64" s="1"/>
  <c r="AD28" i="64" s="1"/>
  <c r="AE28" i="64" s="1"/>
  <c r="AF28" i="64" s="1"/>
  <c r="AG28" i="64" s="1"/>
  <c r="AH28" i="64" s="1"/>
  <c r="AI28" i="64" s="1"/>
  <c r="AJ28" i="64" s="1"/>
  <c r="AK28" i="64" s="1"/>
  <c r="AL28" i="64" s="1"/>
  <c r="AM28" i="64" s="1"/>
  <c r="Z12" i="66"/>
  <c r="G26" i="65"/>
  <c r="F12" i="64"/>
  <c r="AB12" i="61"/>
  <c r="AC12" i="61" s="1"/>
  <c r="BL12" i="61"/>
  <c r="BM12" i="61" s="1"/>
  <c r="L12" i="61"/>
  <c r="M12" i="61" s="1"/>
  <c r="BF12" i="61"/>
  <c r="BG12" i="61" s="1"/>
  <c r="T12" i="61"/>
  <c r="U12" i="61" s="1"/>
  <c r="AZ12" i="61"/>
  <c r="BA12" i="61" s="1"/>
  <c r="AX18" i="61"/>
  <c r="AY18" i="61" s="1"/>
  <c r="I4" i="65"/>
  <c r="I24" i="65" s="1"/>
  <c r="N12" i="61"/>
  <c r="O12" i="61" s="1"/>
  <c r="BW12" i="61" s="1"/>
  <c r="H12" i="66"/>
  <c r="AV12" i="61"/>
  <c r="AW12" i="61" s="1"/>
  <c r="AP12" i="61"/>
  <c r="AQ12" i="61" s="1"/>
  <c r="BD12" i="61"/>
  <c r="BE12" i="61" s="1"/>
  <c r="AP18" i="61"/>
  <c r="AQ18" i="61" s="1"/>
  <c r="N26" i="65"/>
  <c r="BJ12" i="61"/>
  <c r="BK12" i="61" s="1"/>
  <c r="AL12" i="61"/>
  <c r="AM12" i="61" s="1"/>
  <c r="AN18" i="61"/>
  <c r="AO18" i="61" s="1"/>
  <c r="F30" i="66"/>
  <c r="AT12" i="61"/>
  <c r="AU12" i="61" s="1"/>
  <c r="BH12" i="61"/>
  <c r="BI12" i="61" s="1"/>
  <c r="V12" i="61"/>
  <c r="W12" i="61" s="1"/>
  <c r="X18" i="61"/>
  <c r="Y18" i="61" s="1"/>
  <c r="J18" i="61"/>
  <c r="K18" i="61" s="1"/>
  <c r="O12" i="66"/>
  <c r="J12" i="66"/>
  <c r="I12" i="61"/>
  <c r="AH18" i="61"/>
  <c r="AI18" i="61" s="1"/>
  <c r="AT18" i="61"/>
  <c r="AU18" i="61" s="1"/>
  <c r="AH4" i="66"/>
  <c r="AH24" i="66" s="1"/>
  <c r="W4" i="66"/>
  <c r="F26" i="64"/>
  <c r="H27" i="64"/>
  <c r="I27" i="64" s="1"/>
  <c r="J27" i="64" s="1"/>
  <c r="K27" i="64" s="1"/>
  <c r="L27" i="64" s="1"/>
  <c r="M27" i="64" s="1"/>
  <c r="N27" i="64" s="1"/>
  <c r="O27" i="64" s="1"/>
  <c r="H26" i="66"/>
  <c r="AZ18" i="61"/>
  <c r="BA18" i="61" s="1"/>
  <c r="BL18" i="61"/>
  <c r="BM18" i="61" s="1"/>
  <c r="BF18" i="61"/>
  <c r="BG18" i="61" s="1"/>
  <c r="BB18" i="61"/>
  <c r="BC18" i="61" s="1"/>
  <c r="R18" i="61"/>
  <c r="S18" i="61" s="1"/>
  <c r="AD18" i="61"/>
  <c r="AE18" i="61" s="1"/>
  <c r="AR18" i="61"/>
  <c r="AS18" i="61" s="1"/>
  <c r="O4" i="66"/>
  <c r="O24" i="66" s="1"/>
  <c r="I18" i="61"/>
  <c r="BD18" i="61"/>
  <c r="BE18" i="61" s="1"/>
  <c r="AJ18" i="61"/>
  <c r="AK18" i="61" s="1"/>
  <c r="Z18" i="61"/>
  <c r="AA18" i="61" s="1"/>
  <c r="N18" i="61"/>
  <c r="O18" i="61" s="1"/>
  <c r="AB18" i="61"/>
  <c r="AC18" i="61" s="1"/>
  <c r="AC26" i="65"/>
  <c r="V18" i="61"/>
  <c r="W18" i="61" s="1"/>
  <c r="V12" i="66"/>
  <c r="F12" i="65"/>
  <c r="AA12" i="66"/>
  <c r="AV18" i="61"/>
  <c r="AW18" i="61" s="1"/>
  <c r="T18" i="61"/>
  <c r="U18" i="61" s="1"/>
  <c r="BJ18" i="61"/>
  <c r="BK18" i="61" s="1"/>
  <c r="L18" i="61"/>
  <c r="M18" i="61" s="1"/>
  <c r="AG26" i="65"/>
  <c r="G20" i="61"/>
  <c r="BH18" i="61"/>
  <c r="BI18" i="61" s="1"/>
  <c r="AF18" i="61"/>
  <c r="AG18" i="61" s="1"/>
  <c r="AH26" i="65"/>
  <c r="V4" i="66"/>
  <c r="V24" i="66" s="1"/>
  <c r="R9" i="61"/>
  <c r="S9" i="61" s="1"/>
  <c r="F4" i="65"/>
  <c r="F24" i="65" s="1"/>
  <c r="H17" i="61" s="1"/>
  <c r="L9" i="61"/>
  <c r="M9" i="61" s="1"/>
  <c r="G26" i="66"/>
  <c r="AB9" i="61"/>
  <c r="AC9" i="61" s="1"/>
  <c r="R26" i="65"/>
  <c r="I9" i="61"/>
  <c r="BW9" i="61" s="1"/>
  <c r="BL9" i="61"/>
  <c r="BM9" i="61" s="1"/>
  <c r="J9" i="61"/>
  <c r="K9" i="61" s="1"/>
  <c r="BF9" i="61"/>
  <c r="BG9" i="61" s="1"/>
  <c r="BD9" i="61"/>
  <c r="BE9" i="61" s="1"/>
  <c r="P4" i="66"/>
  <c r="T4" i="66"/>
  <c r="T24" i="66" s="1"/>
  <c r="H13" i="64"/>
  <c r="H12" i="64" s="1"/>
  <c r="AV9" i="61"/>
  <c r="AW9" i="61" s="1"/>
  <c r="BJ9" i="61"/>
  <c r="BK9" i="61" s="1"/>
  <c r="AP9" i="61"/>
  <c r="AQ9" i="61" s="1"/>
  <c r="AN9" i="61"/>
  <c r="AO9" i="61" s="1"/>
  <c r="BB9" i="61"/>
  <c r="BC9" i="61" s="1"/>
  <c r="S4" i="66"/>
  <c r="S24" i="66" s="1"/>
  <c r="P12" i="66"/>
  <c r="AF9" i="61"/>
  <c r="AG9" i="61" s="1"/>
  <c r="AT9" i="61"/>
  <c r="AU9" i="61" s="1"/>
  <c r="Z9" i="61"/>
  <c r="AA9" i="61" s="1"/>
  <c r="X9" i="61"/>
  <c r="Y9" i="61" s="1"/>
  <c r="AL9" i="61"/>
  <c r="AM9" i="61" s="1"/>
  <c r="AZ9" i="61"/>
  <c r="BA9" i="61" s="1"/>
  <c r="H4" i="66"/>
  <c r="H24" i="66" s="1"/>
  <c r="P9" i="61"/>
  <c r="Q9" i="61" s="1"/>
  <c r="AD9" i="61"/>
  <c r="AE9" i="61" s="1"/>
  <c r="BH9" i="61"/>
  <c r="BI9" i="61" s="1"/>
  <c r="V9" i="61"/>
  <c r="W9" i="61" s="1"/>
  <c r="AJ9" i="61"/>
  <c r="AK9" i="61" s="1"/>
  <c r="AD12" i="66"/>
  <c r="J26" i="65"/>
  <c r="W26" i="65"/>
  <c r="L12" i="66"/>
  <c r="E26" i="64"/>
  <c r="E34" i="64" s="1"/>
  <c r="E46" i="64" s="1"/>
  <c r="E49" i="64" s="1"/>
  <c r="E50" i="64" s="1"/>
  <c r="G36" i="64"/>
  <c r="F8" i="61"/>
  <c r="G8" i="61" s="1"/>
  <c r="T10" i="61"/>
  <c r="U10" i="61" s="1"/>
  <c r="AP10" i="61"/>
  <c r="AQ10" i="61" s="1"/>
  <c r="S26" i="65"/>
  <c r="AX10" i="61"/>
  <c r="AY10" i="61" s="1"/>
  <c r="BD10" i="61"/>
  <c r="BE10" i="61" s="1"/>
  <c r="L4" i="66"/>
  <c r="L24" i="66" s="1"/>
  <c r="J5" i="65"/>
  <c r="J4" i="65" s="1"/>
  <c r="AJ10" i="61"/>
  <c r="AK10" i="61" s="1"/>
  <c r="V10" i="61"/>
  <c r="W10" i="61" s="1"/>
  <c r="AT10" i="61"/>
  <c r="AU10" i="61" s="1"/>
  <c r="BH10" i="61"/>
  <c r="BI10" i="61" s="1"/>
  <c r="Z10" i="61"/>
  <c r="AA10" i="61" s="1"/>
  <c r="N10" i="61"/>
  <c r="O10" i="61" s="1"/>
  <c r="AD26" i="65"/>
  <c r="U26" i="65"/>
  <c r="H29" i="64"/>
  <c r="I29" i="64" s="1"/>
  <c r="J4" i="66"/>
  <c r="AC4" i="66"/>
  <c r="I13" i="65"/>
  <c r="X10" i="61"/>
  <c r="Y10" i="61" s="1"/>
  <c r="AD10" i="61"/>
  <c r="AE10" i="61" s="1"/>
  <c r="J10" i="61"/>
  <c r="K10" i="61" s="1"/>
  <c r="AR10" i="61"/>
  <c r="AS10" i="61" s="1"/>
  <c r="P10" i="61"/>
  <c r="Q10" i="61" s="1"/>
  <c r="I10" i="61"/>
  <c r="BW10" i="61" s="1"/>
  <c r="M4" i="66"/>
  <c r="X4" i="66"/>
  <c r="L10" i="61"/>
  <c r="M10" i="61" s="1"/>
  <c r="BL10" i="61"/>
  <c r="BM10" i="61" s="1"/>
  <c r="AB10" i="61"/>
  <c r="AC10" i="61" s="1"/>
  <c r="AH20" i="61"/>
  <c r="AI20" i="61" s="1"/>
  <c r="K12" i="66"/>
  <c r="AV10" i="61"/>
  <c r="AW10" i="61" s="1"/>
  <c r="R10" i="61"/>
  <c r="S10" i="61" s="1"/>
  <c r="BB10" i="61"/>
  <c r="BC10" i="61" s="1"/>
  <c r="Y26" i="65"/>
  <c r="N16" i="66"/>
  <c r="N12" i="66" s="1"/>
  <c r="N4" i="66"/>
  <c r="X12" i="66"/>
  <c r="AF10" i="61"/>
  <c r="AG10" i="61" s="1"/>
  <c r="BF10" i="61"/>
  <c r="BG10" i="61" s="1"/>
  <c r="K4" i="66"/>
  <c r="K24" i="66" s="1"/>
  <c r="AA26" i="65"/>
  <c r="Q26" i="65"/>
  <c r="G26" i="64"/>
  <c r="I26" i="65"/>
  <c r="AF26" i="65"/>
  <c r="AB26" i="65"/>
  <c r="K26" i="65"/>
  <c r="H4" i="64"/>
  <c r="H24" i="64" s="1"/>
  <c r="V26" i="65"/>
  <c r="O26" i="65"/>
  <c r="Z26" i="65"/>
  <c r="G14" i="64"/>
  <c r="G12" i="64" s="1"/>
  <c r="G4" i="64"/>
  <c r="E29" i="65"/>
  <c r="F26" i="65"/>
  <c r="J5" i="64"/>
  <c r="I4" i="64"/>
  <c r="I24" i="64" s="1"/>
  <c r="X26" i="65"/>
  <c r="T26" i="65"/>
  <c r="P26" i="65"/>
  <c r="L26" i="65"/>
  <c r="H26" i="65"/>
  <c r="J27" i="66"/>
  <c r="I26" i="66"/>
  <c r="H48" i="27" l="1"/>
  <c r="C208" i="43" s="1"/>
  <c r="C218" i="43" s="1"/>
  <c r="C200" i="43"/>
  <c r="D37" i="73"/>
  <c r="D34" i="73"/>
  <c r="E26" i="65"/>
  <c r="E34" i="65" s="1"/>
  <c r="E46" i="65" s="1"/>
  <c r="E49" i="65" s="1"/>
  <c r="E50" i="65" s="1"/>
  <c r="F19" i="61"/>
  <c r="G19" i="61" s="1"/>
  <c r="I42" i="27"/>
  <c r="J41" i="73"/>
  <c r="J41" i="72"/>
  <c r="AJ41" i="65"/>
  <c r="AL41" i="64"/>
  <c r="I47" i="73"/>
  <c r="U29" i="61"/>
  <c r="V29" i="61"/>
  <c r="L27" i="61"/>
  <c r="K27" i="61"/>
  <c r="I47" i="72"/>
  <c r="I46" i="27"/>
  <c r="D206" i="43" s="1"/>
  <c r="J45" i="73"/>
  <c r="J45" i="72"/>
  <c r="G15" i="61"/>
  <c r="J46" i="27"/>
  <c r="E206" i="43" s="1"/>
  <c r="K45" i="73"/>
  <c r="K44" i="73" s="1"/>
  <c r="K49" i="73" s="1"/>
  <c r="K45" i="72"/>
  <c r="K44" i="72" s="1"/>
  <c r="K49" i="72" s="1"/>
  <c r="E30" i="66"/>
  <c r="F28" i="61" s="1"/>
  <c r="G28" i="61" s="1"/>
  <c r="H28" i="61"/>
  <c r="K46" i="27"/>
  <c r="F206" i="43" s="1"/>
  <c r="L45" i="73"/>
  <c r="L44" i="73" s="1"/>
  <c r="L49" i="73" s="1"/>
  <c r="L45" i="72"/>
  <c r="L44" i="72" s="1"/>
  <c r="L49" i="72" s="1"/>
  <c r="L46" i="27"/>
  <c r="G206" i="43" s="1"/>
  <c r="M45" i="72"/>
  <c r="M44" i="72" s="1"/>
  <c r="M49" i="72" s="1"/>
  <c r="M45" i="73"/>
  <c r="M44" i="73" s="1"/>
  <c r="M49" i="73" s="1"/>
  <c r="Q46" i="27"/>
  <c r="L206" i="43" s="1"/>
  <c r="R45" i="73"/>
  <c r="R44" i="73" s="1"/>
  <c r="R49" i="73" s="1"/>
  <c r="R45" i="72"/>
  <c r="R44" i="72" s="1"/>
  <c r="R49" i="72" s="1"/>
  <c r="P46" i="27"/>
  <c r="K206" i="43" s="1"/>
  <c r="Q45" i="72"/>
  <c r="Q44" i="72" s="1"/>
  <c r="Q49" i="72" s="1"/>
  <c r="Q45" i="73"/>
  <c r="Q44" i="73" s="1"/>
  <c r="Q49" i="73" s="1"/>
  <c r="AF18" i="66"/>
  <c r="T28" i="61"/>
  <c r="S28" i="61"/>
  <c r="BP20" i="61"/>
  <c r="BQ20" i="61" s="1"/>
  <c r="BR20" i="61"/>
  <c r="BS20" i="61" s="1"/>
  <c r="BN20" i="61"/>
  <c r="BO20" i="61" s="1"/>
  <c r="BT20" i="61"/>
  <c r="BU20" i="61" s="1"/>
  <c r="AI41" i="64"/>
  <c r="AM41" i="65"/>
  <c r="AJ41" i="64"/>
  <c r="AM41" i="64"/>
  <c r="BT18" i="61"/>
  <c r="BU18" i="61" s="1"/>
  <c r="BN18" i="61"/>
  <c r="BO18" i="61" s="1"/>
  <c r="BR18" i="61"/>
  <c r="BS18" i="61" s="1"/>
  <c r="BP18" i="61"/>
  <c r="BQ18" i="61" s="1"/>
  <c r="AI41" i="65"/>
  <c r="AK41" i="64"/>
  <c r="AL18" i="61"/>
  <c r="AM18" i="61" s="1"/>
  <c r="BW18" i="61" s="1"/>
  <c r="I13" i="64"/>
  <c r="I12" i="64" s="1"/>
  <c r="L36" i="27"/>
  <c r="G196" i="43" s="1"/>
  <c r="L36" i="72"/>
  <c r="H54" i="43"/>
  <c r="R46" i="27"/>
  <c r="M206" i="43" s="1"/>
  <c r="S45" i="73"/>
  <c r="S44" i="73" s="1"/>
  <c r="S49" i="73" s="1"/>
  <c r="S45" i="72"/>
  <c r="S44" i="72" s="1"/>
  <c r="S49" i="72" s="1"/>
  <c r="N46" i="27"/>
  <c r="I206" i="43" s="1"/>
  <c r="O45" i="73"/>
  <c r="O44" i="73" s="1"/>
  <c r="O49" i="73" s="1"/>
  <c r="O45" i="72"/>
  <c r="O44" i="72" s="1"/>
  <c r="O49" i="72" s="1"/>
  <c r="O46" i="27"/>
  <c r="J206" i="43" s="1"/>
  <c r="P45" i="73"/>
  <c r="P44" i="73" s="1"/>
  <c r="P49" i="73" s="1"/>
  <c r="P45" i="72"/>
  <c r="P44" i="72" s="1"/>
  <c r="P49" i="72" s="1"/>
  <c r="M46" i="27"/>
  <c r="H206" i="43" s="1"/>
  <c r="N45" i="73"/>
  <c r="N44" i="73" s="1"/>
  <c r="N49" i="73" s="1"/>
  <c r="N45" i="72"/>
  <c r="N44" i="72" s="1"/>
  <c r="N49" i="72" s="1"/>
  <c r="D36" i="73"/>
  <c r="M36" i="27"/>
  <c r="H196" i="43" s="1"/>
  <c r="M36" i="72"/>
  <c r="I54" i="43"/>
  <c r="J42" i="27"/>
  <c r="E202" i="43" s="1"/>
  <c r="K41" i="73"/>
  <c r="K41" i="72"/>
  <c r="K42" i="27"/>
  <c r="L41" i="73"/>
  <c r="L41" i="72"/>
  <c r="D34" i="72"/>
  <c r="AK41" i="65"/>
  <c r="D37" i="72"/>
  <c r="AL41" i="65"/>
  <c r="E27" i="66"/>
  <c r="F27" i="61" s="1"/>
  <c r="G27" i="61" s="1"/>
  <c r="H27" i="61"/>
  <c r="I27" i="61" s="1"/>
  <c r="BN26" i="61"/>
  <c r="BO26" i="61" s="1"/>
  <c r="BB26" i="61"/>
  <c r="BC26" i="61" s="1"/>
  <c r="AN26" i="61"/>
  <c r="AO26" i="61" s="1"/>
  <c r="AB26" i="61"/>
  <c r="AC26" i="61" s="1"/>
  <c r="BH26" i="61"/>
  <c r="BI26" i="61" s="1"/>
  <c r="V26" i="61"/>
  <c r="W26" i="61" s="1"/>
  <c r="T26" i="61"/>
  <c r="U26" i="61" s="1"/>
  <c r="BL26" i="61"/>
  <c r="BM26" i="61" s="1"/>
  <c r="AZ26" i="61"/>
  <c r="BA26" i="61" s="1"/>
  <c r="Z26" i="61"/>
  <c r="AA26" i="61" s="1"/>
  <c r="BT26" i="61"/>
  <c r="BU26" i="61" s="1"/>
  <c r="AH26" i="61"/>
  <c r="AI26" i="61" s="1"/>
  <c r="AX26" i="61"/>
  <c r="AY26" i="61" s="1"/>
  <c r="AL26" i="61"/>
  <c r="AM26" i="61" s="1"/>
  <c r="X26" i="61"/>
  <c r="Y26" i="61" s="1"/>
  <c r="BF26" i="61"/>
  <c r="BG26" i="61" s="1"/>
  <c r="AF26" i="61"/>
  <c r="AG26" i="61" s="1"/>
  <c r="N26" i="61"/>
  <c r="O26" i="61" s="1"/>
  <c r="BJ26" i="61"/>
  <c r="BK26" i="61" s="1"/>
  <c r="AV26" i="61"/>
  <c r="AW26" i="61" s="1"/>
  <c r="AJ26" i="61"/>
  <c r="AK26" i="61" s="1"/>
  <c r="AT26" i="61"/>
  <c r="AU26" i="61" s="1"/>
  <c r="BR26" i="61"/>
  <c r="BS26" i="61" s="1"/>
  <c r="BD26" i="61"/>
  <c r="BE26" i="61" s="1"/>
  <c r="AR26" i="61"/>
  <c r="AS26" i="61" s="1"/>
  <c r="R26" i="61"/>
  <c r="S26" i="61" s="1"/>
  <c r="BP26" i="61"/>
  <c r="BQ26" i="61" s="1"/>
  <c r="AP26" i="61"/>
  <c r="AQ26" i="61" s="1"/>
  <c r="AD26" i="61"/>
  <c r="AE26" i="61" s="1"/>
  <c r="P26" i="61"/>
  <c r="Q26" i="61" s="1"/>
  <c r="M26" i="61"/>
  <c r="I12" i="65"/>
  <c r="BF17" i="61"/>
  <c r="BG17" i="61" s="1"/>
  <c r="BP17" i="61"/>
  <c r="BQ17" i="61" s="1"/>
  <c r="L17" i="61"/>
  <c r="M17" i="61" s="1"/>
  <c r="X17" i="61"/>
  <c r="Y17" i="61" s="1"/>
  <c r="R17" i="61"/>
  <c r="S17" i="61" s="1"/>
  <c r="J17" i="61"/>
  <c r="K17" i="61" s="1"/>
  <c r="N17" i="61"/>
  <c r="O17" i="61" s="1"/>
  <c r="BH17" i="61"/>
  <c r="BI17" i="61" s="1"/>
  <c r="AF17" i="61"/>
  <c r="AG17" i="61" s="1"/>
  <c r="Z17" i="61"/>
  <c r="AA17" i="61" s="1"/>
  <c r="V17" i="61"/>
  <c r="W17" i="61" s="1"/>
  <c r="T17" i="61"/>
  <c r="U17" i="61" s="1"/>
  <c r="AV17" i="61"/>
  <c r="AW17" i="61" s="1"/>
  <c r="AZ17" i="61"/>
  <c r="BA17" i="61" s="1"/>
  <c r="AD17" i="61"/>
  <c r="AE17" i="61" s="1"/>
  <c r="AN17" i="61"/>
  <c r="AO17" i="61" s="1"/>
  <c r="AH17" i="61"/>
  <c r="AI17" i="61" s="1"/>
  <c r="AL17" i="61"/>
  <c r="AM17" i="61" s="1"/>
  <c r="AP17" i="61"/>
  <c r="AQ17" i="61" s="1"/>
  <c r="BN17" i="61"/>
  <c r="BO17" i="61" s="1"/>
  <c r="AB17" i="61"/>
  <c r="AC17" i="61" s="1"/>
  <c r="AT17" i="61"/>
  <c r="AU17" i="61" s="1"/>
  <c r="BD17" i="61"/>
  <c r="BE17" i="61" s="1"/>
  <c r="AX17" i="61"/>
  <c r="AY17" i="61" s="1"/>
  <c r="BJ17" i="61"/>
  <c r="BK17" i="61" s="1"/>
  <c r="BT17" i="61"/>
  <c r="BU17" i="61" s="1"/>
  <c r="AJ17" i="61"/>
  <c r="AK17" i="61" s="1"/>
  <c r="BB17" i="61"/>
  <c r="BC17" i="61" s="1"/>
  <c r="BL17" i="61"/>
  <c r="BM17" i="61" s="1"/>
  <c r="BR17" i="61"/>
  <c r="BS17" i="61" s="1"/>
  <c r="AR17" i="61"/>
  <c r="AS17" i="61" s="1"/>
  <c r="I17" i="61"/>
  <c r="P17" i="61"/>
  <c r="Q17" i="61" s="1"/>
  <c r="D202" i="43"/>
  <c r="E131" i="43"/>
  <c r="G131" i="43"/>
  <c r="F202" i="43"/>
  <c r="F131" i="43"/>
  <c r="T30" i="61"/>
  <c r="S30" i="61"/>
  <c r="BW13" i="61"/>
  <c r="AK32" i="64"/>
  <c r="BD8" i="61"/>
  <c r="BE8" i="61" s="1"/>
  <c r="BR8" i="61"/>
  <c r="BS8" i="61" s="1"/>
  <c r="BN8" i="61"/>
  <c r="BO8" i="61" s="1"/>
  <c r="BT8" i="61"/>
  <c r="BU8" i="61" s="1"/>
  <c r="BP8" i="61"/>
  <c r="BQ8" i="61" s="1"/>
  <c r="BD11" i="61"/>
  <c r="BE11" i="61" s="1"/>
  <c r="BT11" i="61"/>
  <c r="BU11" i="61" s="1"/>
  <c r="BP11" i="61"/>
  <c r="BQ11" i="61" s="1"/>
  <c r="BR11" i="61"/>
  <c r="BS11" i="61" s="1"/>
  <c r="BN11" i="61"/>
  <c r="BO11" i="61" s="1"/>
  <c r="G5" i="61"/>
  <c r="AD18" i="66"/>
  <c r="BJ19" i="61"/>
  <c r="BK19" i="61" s="1"/>
  <c r="Y18" i="66"/>
  <c r="AD19" i="61"/>
  <c r="AE19" i="61" s="1"/>
  <c r="Q18" i="66"/>
  <c r="AH19" i="61"/>
  <c r="AI19" i="61" s="1"/>
  <c r="BJ11" i="61"/>
  <c r="BK11" i="61" s="1"/>
  <c r="AE18" i="66"/>
  <c r="AT21" i="61"/>
  <c r="AU21" i="61" s="1"/>
  <c r="AX19" i="61"/>
  <c r="AY19" i="61" s="1"/>
  <c r="H18" i="65"/>
  <c r="I18" i="66"/>
  <c r="AD21" i="61"/>
  <c r="AE21" i="61" s="1"/>
  <c r="G18" i="65"/>
  <c r="I21" i="61"/>
  <c r="BW21" i="61" s="1"/>
  <c r="F23" i="65"/>
  <c r="H16" i="61" s="1"/>
  <c r="Z18" i="66"/>
  <c r="AJ20" i="61"/>
  <c r="AK20" i="61" s="1"/>
  <c r="N19" i="61"/>
  <c r="O19" i="61" s="1"/>
  <c r="Z19" i="61"/>
  <c r="AA19" i="61" s="1"/>
  <c r="BF19" i="61"/>
  <c r="BG19" i="61" s="1"/>
  <c r="I19" i="61"/>
  <c r="BL19" i="61"/>
  <c r="BM19" i="61" s="1"/>
  <c r="AT19" i="61"/>
  <c r="AU19" i="61" s="1"/>
  <c r="AJ19" i="61"/>
  <c r="AK19" i="61" s="1"/>
  <c r="AP8" i="61"/>
  <c r="AQ8" i="61" s="1"/>
  <c r="J8" i="61"/>
  <c r="K8" i="61" s="1"/>
  <c r="AB8" i="61"/>
  <c r="AC8" i="61" s="1"/>
  <c r="L8" i="61"/>
  <c r="M8" i="61" s="1"/>
  <c r="AF8" i="61"/>
  <c r="AG8" i="61" s="1"/>
  <c r="AH8" i="61"/>
  <c r="AI8" i="61" s="1"/>
  <c r="BJ8" i="61"/>
  <c r="BK8" i="61" s="1"/>
  <c r="BF8" i="61"/>
  <c r="BG8" i="61" s="1"/>
  <c r="V8" i="61"/>
  <c r="W8" i="61" s="1"/>
  <c r="BW8" i="61" s="1"/>
  <c r="BH8" i="61"/>
  <c r="BI8" i="61" s="1"/>
  <c r="I8" i="61"/>
  <c r="BL8" i="61"/>
  <c r="BM8" i="61" s="1"/>
  <c r="X8" i="61"/>
  <c r="Y8" i="61" s="1"/>
  <c r="AG18" i="66"/>
  <c r="J21" i="61"/>
  <c r="K21" i="61" s="1"/>
  <c r="R18" i="66"/>
  <c r="T8" i="61"/>
  <c r="U8" i="61" s="1"/>
  <c r="P8" i="61"/>
  <c r="Q8" i="61" s="1"/>
  <c r="AV8" i="61"/>
  <c r="AW8" i="61" s="1"/>
  <c r="Z8" i="61"/>
  <c r="AA8" i="61" s="1"/>
  <c r="AN8" i="61"/>
  <c r="AO8" i="61" s="1"/>
  <c r="AJ8" i="61"/>
  <c r="AK8" i="61" s="1"/>
  <c r="R8" i="61"/>
  <c r="S8" i="61" s="1"/>
  <c r="AR8" i="61"/>
  <c r="AS8" i="61" s="1"/>
  <c r="N8" i="61"/>
  <c r="O8" i="61" s="1"/>
  <c r="AT8" i="61"/>
  <c r="AU8" i="61" s="1"/>
  <c r="AD8" i="61"/>
  <c r="AE8" i="61" s="1"/>
  <c r="AZ8" i="61"/>
  <c r="BA8" i="61" s="1"/>
  <c r="AL8" i="61"/>
  <c r="AM8" i="61" s="1"/>
  <c r="BB8" i="61"/>
  <c r="BC8" i="61" s="1"/>
  <c r="AX8" i="61"/>
  <c r="AY8" i="61" s="1"/>
  <c r="AA18" i="66"/>
  <c r="AV11" i="61"/>
  <c r="AW11" i="61" s="1"/>
  <c r="AF11" i="61"/>
  <c r="AG11" i="61" s="1"/>
  <c r="T11" i="61"/>
  <c r="U11" i="61" s="1"/>
  <c r="AT11" i="61"/>
  <c r="AU11" i="61" s="1"/>
  <c r="Z11" i="61"/>
  <c r="AA11" i="61" s="1"/>
  <c r="AN11" i="61"/>
  <c r="AO11" i="61" s="1"/>
  <c r="I11" i="61"/>
  <c r="V11" i="61"/>
  <c r="W11" i="61" s="1"/>
  <c r="AJ11" i="61"/>
  <c r="AK11" i="61" s="1"/>
  <c r="BB11" i="61"/>
  <c r="BC11" i="61" s="1"/>
  <c r="X11" i="61"/>
  <c r="Y11" i="61" s="1"/>
  <c r="AH11" i="61"/>
  <c r="AI11" i="61" s="1"/>
  <c r="BH11" i="61"/>
  <c r="BI11" i="61" s="1"/>
  <c r="L11" i="61"/>
  <c r="M11" i="61" s="1"/>
  <c r="AL11" i="61"/>
  <c r="AM11" i="61" s="1"/>
  <c r="AX11" i="61"/>
  <c r="AY11" i="61" s="1"/>
  <c r="AD11" i="61"/>
  <c r="AE11" i="61" s="1"/>
  <c r="J11" i="61"/>
  <c r="K11" i="61" s="1"/>
  <c r="AZ11" i="61"/>
  <c r="BA11" i="61" s="1"/>
  <c r="AB11" i="61"/>
  <c r="AC11" i="61" s="1"/>
  <c r="BL11" i="61"/>
  <c r="BM11" i="61" s="1"/>
  <c r="AP11" i="61"/>
  <c r="AQ11" i="61" s="1"/>
  <c r="V19" i="61"/>
  <c r="W19" i="61" s="1"/>
  <c r="AR11" i="61"/>
  <c r="AS11" i="61" s="1"/>
  <c r="P11" i="61"/>
  <c r="Q11" i="61" s="1"/>
  <c r="N11" i="61"/>
  <c r="O11" i="61" s="1"/>
  <c r="BF11" i="61"/>
  <c r="BG11" i="61" s="1"/>
  <c r="R11" i="61"/>
  <c r="S11" i="61" s="1"/>
  <c r="L19" i="61"/>
  <c r="M19" i="61" s="1"/>
  <c r="P19" i="61"/>
  <c r="Q19" i="61" s="1"/>
  <c r="G18" i="66"/>
  <c r="BJ21" i="61"/>
  <c r="BK21" i="61" s="1"/>
  <c r="F26" i="66"/>
  <c r="F34" i="66" s="1"/>
  <c r="P18" i="66"/>
  <c r="F24" i="64"/>
  <c r="H7" i="61" s="1"/>
  <c r="I7" i="61" s="1"/>
  <c r="I18" i="65"/>
  <c r="F18" i="64"/>
  <c r="AB18" i="66"/>
  <c r="U18" i="66"/>
  <c r="G23" i="66"/>
  <c r="J25" i="61" s="1"/>
  <c r="K25" i="61" s="1"/>
  <c r="G24" i="66"/>
  <c r="J26" i="61" s="1"/>
  <c r="K26" i="61" s="1"/>
  <c r="P24" i="66"/>
  <c r="AZ20" i="61"/>
  <c r="BA20" i="61" s="1"/>
  <c r="AX20" i="61"/>
  <c r="AY20" i="61" s="1"/>
  <c r="I20" i="61"/>
  <c r="BW20" i="61" s="1"/>
  <c r="T18" i="66"/>
  <c r="R20" i="61"/>
  <c r="S20" i="61" s="1"/>
  <c r="T20" i="61"/>
  <c r="U20" i="61" s="1"/>
  <c r="F18" i="65"/>
  <c r="N21" i="61"/>
  <c r="O21" i="61" s="1"/>
  <c r="V21" i="61"/>
  <c r="W21" i="61" s="1"/>
  <c r="BF21" i="61"/>
  <c r="BG21" i="61" s="1"/>
  <c r="AR21" i="61"/>
  <c r="AS21" i="61" s="1"/>
  <c r="P21" i="61"/>
  <c r="Q21" i="61" s="1"/>
  <c r="BB21" i="61"/>
  <c r="BC21" i="61" s="1"/>
  <c r="AZ21" i="61"/>
  <c r="BA21" i="61" s="1"/>
  <c r="X21" i="61"/>
  <c r="Y21" i="61" s="1"/>
  <c r="BH21" i="61"/>
  <c r="BI21" i="61" s="1"/>
  <c r="AF21" i="61"/>
  <c r="AG21" i="61" s="1"/>
  <c r="AX21" i="61"/>
  <c r="AY21" i="61" s="1"/>
  <c r="AH21" i="61"/>
  <c r="AI21" i="61" s="1"/>
  <c r="AN21" i="61"/>
  <c r="AO21" i="61" s="1"/>
  <c r="AJ21" i="61"/>
  <c r="AK21" i="61" s="1"/>
  <c r="L21" i="61"/>
  <c r="M21" i="61" s="1"/>
  <c r="AV21" i="61"/>
  <c r="AW21" i="61" s="1"/>
  <c r="Z21" i="61"/>
  <c r="AA21" i="61" s="1"/>
  <c r="AP21" i="61"/>
  <c r="AQ21" i="61" s="1"/>
  <c r="T21" i="61"/>
  <c r="U21" i="61" s="1"/>
  <c r="BD21" i="61"/>
  <c r="BE21" i="61" s="1"/>
  <c r="AB21" i="61"/>
  <c r="AC21" i="61" s="1"/>
  <c r="AL21" i="61"/>
  <c r="AM21" i="61" s="1"/>
  <c r="R21" i="61"/>
  <c r="S21" i="61" s="1"/>
  <c r="AP19" i="61"/>
  <c r="AQ19" i="61" s="1"/>
  <c r="AB19" i="61"/>
  <c r="AC19" i="61" s="1"/>
  <c r="AR19" i="61"/>
  <c r="AS19" i="61" s="1"/>
  <c r="J19" i="61"/>
  <c r="K19" i="61" s="1"/>
  <c r="AZ19" i="61"/>
  <c r="BA19" i="61" s="1"/>
  <c r="BH19" i="61"/>
  <c r="BI19" i="61" s="1"/>
  <c r="X19" i="61"/>
  <c r="Y19" i="61" s="1"/>
  <c r="AL19" i="61"/>
  <c r="AM19" i="61" s="1"/>
  <c r="AF19" i="61"/>
  <c r="AG19" i="61" s="1"/>
  <c r="AN19" i="61"/>
  <c r="AO19" i="61" s="1"/>
  <c r="BD19" i="61"/>
  <c r="BE19" i="61" s="1"/>
  <c r="BB19" i="61"/>
  <c r="BC19" i="61" s="1"/>
  <c r="AV19" i="61"/>
  <c r="AW19" i="61" s="1"/>
  <c r="T19" i="61"/>
  <c r="U19" i="61" s="1"/>
  <c r="H18" i="66"/>
  <c r="X18" i="66"/>
  <c r="X24" i="66"/>
  <c r="AH18" i="66"/>
  <c r="O18" i="66"/>
  <c r="W18" i="66"/>
  <c r="W24" i="66"/>
  <c r="H26" i="64"/>
  <c r="V18" i="66"/>
  <c r="G18" i="64"/>
  <c r="S18" i="66"/>
  <c r="K5" i="65"/>
  <c r="K13" i="65" s="1"/>
  <c r="K12" i="65" s="1"/>
  <c r="J13" i="65"/>
  <c r="J12" i="65" s="1"/>
  <c r="J18" i="65" s="1"/>
  <c r="K28" i="61"/>
  <c r="O28" i="61"/>
  <c r="I28" i="61"/>
  <c r="M28" i="61"/>
  <c r="Q28" i="61"/>
  <c r="K18" i="66"/>
  <c r="M24" i="66"/>
  <c r="M18" i="66"/>
  <c r="AC24" i="66"/>
  <c r="AC18" i="66"/>
  <c r="V20" i="61"/>
  <c r="W20" i="61" s="1"/>
  <c r="AP20" i="61"/>
  <c r="AQ20" i="61" s="1"/>
  <c r="AR20" i="61"/>
  <c r="AS20" i="61" s="1"/>
  <c r="AV20" i="61"/>
  <c r="AW20" i="61" s="1"/>
  <c r="AL20" i="61"/>
  <c r="AM20" i="61" s="1"/>
  <c r="BF20" i="61"/>
  <c r="BG20" i="61" s="1"/>
  <c r="BH20" i="61"/>
  <c r="BI20" i="61" s="1"/>
  <c r="BD20" i="61"/>
  <c r="BE20" i="61" s="1"/>
  <c r="BB20" i="61"/>
  <c r="BC20" i="61" s="1"/>
  <c r="BL20" i="61"/>
  <c r="BM20" i="61" s="1"/>
  <c r="N20" i="61"/>
  <c r="O20" i="61" s="1"/>
  <c r="AD20" i="61"/>
  <c r="AE20" i="61" s="1"/>
  <c r="P20" i="61"/>
  <c r="Q20" i="61" s="1"/>
  <c r="AT20" i="61"/>
  <c r="AU20" i="61" s="1"/>
  <c r="J20" i="61"/>
  <c r="K20" i="61" s="1"/>
  <c r="L20" i="61"/>
  <c r="M20" i="61" s="1"/>
  <c r="BJ20" i="61"/>
  <c r="BK20" i="61" s="1"/>
  <c r="AF20" i="61"/>
  <c r="AG20" i="61" s="1"/>
  <c r="X20" i="61"/>
  <c r="Y20" i="61" s="1"/>
  <c r="Z20" i="61"/>
  <c r="AA20" i="61" s="1"/>
  <c r="AB20" i="61"/>
  <c r="AC20" i="61" s="1"/>
  <c r="AN20" i="61"/>
  <c r="AO20" i="61" s="1"/>
  <c r="J18" i="66"/>
  <c r="J24" i="66"/>
  <c r="N18" i="66"/>
  <c r="N24" i="66"/>
  <c r="J29" i="64"/>
  <c r="I26" i="64"/>
  <c r="L18" i="66"/>
  <c r="G23" i="64"/>
  <c r="J6" i="61" s="1"/>
  <c r="G24" i="64"/>
  <c r="J7" i="61" s="1"/>
  <c r="H18" i="64"/>
  <c r="K5" i="64"/>
  <c r="J13" i="64"/>
  <c r="J12" i="64" s="1"/>
  <c r="J4" i="64"/>
  <c r="P27" i="64"/>
  <c r="J24" i="65"/>
  <c r="J26" i="66"/>
  <c r="K27" i="66"/>
  <c r="M42" i="27" l="1"/>
  <c r="N41" i="72"/>
  <c r="N41" i="73"/>
  <c r="L42" i="27"/>
  <c r="M41" i="72"/>
  <c r="M41" i="73"/>
  <c r="J44" i="73"/>
  <c r="D45" i="73"/>
  <c r="N36" i="27"/>
  <c r="I196" i="43" s="1"/>
  <c r="N36" i="72"/>
  <c r="J54" i="43"/>
  <c r="BW11" i="61"/>
  <c r="AM41" i="27"/>
  <c r="AN40" i="72"/>
  <c r="AN40" i="73"/>
  <c r="V28" i="61"/>
  <c r="U28" i="61"/>
  <c r="BW19" i="61"/>
  <c r="AQ40" i="73"/>
  <c r="AQ40" i="72"/>
  <c r="AP41" i="27"/>
  <c r="I18" i="64"/>
  <c r="AO40" i="72"/>
  <c r="AO40" i="73"/>
  <c r="AN41" i="27"/>
  <c r="N27" i="61"/>
  <c r="M27" i="61"/>
  <c r="E26" i="66"/>
  <c r="E34" i="66" s="1"/>
  <c r="AL41" i="27"/>
  <c r="AM40" i="73"/>
  <c r="AM40" i="72"/>
  <c r="J44" i="72"/>
  <c r="D45" i="72"/>
  <c r="X29" i="61"/>
  <c r="W29" i="61"/>
  <c r="AO41" i="27"/>
  <c r="AP40" i="73"/>
  <c r="AP40" i="72"/>
  <c r="BW26" i="61"/>
  <c r="G24" i="61"/>
  <c r="G31" i="61" s="1"/>
  <c r="BF16" i="61"/>
  <c r="BG16" i="61" s="1"/>
  <c r="BG15" i="61" s="1"/>
  <c r="AJ16" i="61"/>
  <c r="AK16" i="61" s="1"/>
  <c r="AK15" i="61" s="1"/>
  <c r="AD16" i="61"/>
  <c r="AE16" i="61" s="1"/>
  <c r="AE15" i="61" s="1"/>
  <c r="T16" i="61"/>
  <c r="U16" i="61" s="1"/>
  <c r="U15" i="61" s="1"/>
  <c r="AN16" i="61"/>
  <c r="AO16" i="61" s="1"/>
  <c r="AO15" i="61" s="1"/>
  <c r="AH16" i="61"/>
  <c r="AI16" i="61" s="1"/>
  <c r="AI15" i="61" s="1"/>
  <c r="BL16" i="61"/>
  <c r="BM16" i="61" s="1"/>
  <c r="BM15" i="61" s="1"/>
  <c r="BN16" i="61"/>
  <c r="BO16" i="61" s="1"/>
  <c r="BO15" i="61" s="1"/>
  <c r="AZ16" i="61"/>
  <c r="BA16" i="61" s="1"/>
  <c r="BA15" i="61" s="1"/>
  <c r="AV16" i="61"/>
  <c r="AW16" i="61" s="1"/>
  <c r="AW15" i="61" s="1"/>
  <c r="AP16" i="61"/>
  <c r="AQ16" i="61" s="1"/>
  <c r="AQ15" i="61" s="1"/>
  <c r="BP16" i="61"/>
  <c r="BQ16" i="61" s="1"/>
  <c r="BQ15" i="61" s="1"/>
  <c r="BH16" i="61"/>
  <c r="BI16" i="61" s="1"/>
  <c r="BI15" i="61" s="1"/>
  <c r="AR16" i="61"/>
  <c r="AS16" i="61" s="1"/>
  <c r="AS15" i="61" s="1"/>
  <c r="BD16" i="61"/>
  <c r="BE16" i="61" s="1"/>
  <c r="BE15" i="61" s="1"/>
  <c r="AX16" i="61"/>
  <c r="AY16" i="61" s="1"/>
  <c r="AY15" i="61" s="1"/>
  <c r="V16" i="61"/>
  <c r="W16" i="61" s="1"/>
  <c r="W15" i="61" s="1"/>
  <c r="Z16" i="61"/>
  <c r="AA16" i="61" s="1"/>
  <c r="AA15" i="61" s="1"/>
  <c r="BT16" i="61"/>
  <c r="BU16" i="61" s="1"/>
  <c r="BU15" i="61" s="1"/>
  <c r="BJ16" i="61"/>
  <c r="BK16" i="61" s="1"/>
  <c r="BK15" i="61" s="1"/>
  <c r="AL16" i="61"/>
  <c r="AM16" i="61" s="1"/>
  <c r="AM15" i="61" s="1"/>
  <c r="BB16" i="61"/>
  <c r="BC16" i="61" s="1"/>
  <c r="BC15" i="61" s="1"/>
  <c r="I16" i="61"/>
  <c r="AT16" i="61"/>
  <c r="AU16" i="61" s="1"/>
  <c r="AU15" i="61" s="1"/>
  <c r="AF16" i="61"/>
  <c r="AG16" i="61" s="1"/>
  <c r="AG15" i="61" s="1"/>
  <c r="BR16" i="61"/>
  <c r="BS16" i="61" s="1"/>
  <c r="BS15" i="61" s="1"/>
  <c r="N16" i="61"/>
  <c r="O16" i="61" s="1"/>
  <c r="O15" i="61" s="1"/>
  <c r="P16" i="61"/>
  <c r="Q16" i="61" s="1"/>
  <c r="Q15" i="61" s="1"/>
  <c r="J16" i="61"/>
  <c r="K16" i="61" s="1"/>
  <c r="K15" i="61" s="1"/>
  <c r="AB16" i="61"/>
  <c r="AC16" i="61" s="1"/>
  <c r="AC15" i="61" s="1"/>
  <c r="X16" i="61"/>
  <c r="Y16" i="61" s="1"/>
  <c r="Y15" i="61" s="1"/>
  <c r="R16" i="61"/>
  <c r="S16" i="61" s="1"/>
  <c r="S15" i="61" s="1"/>
  <c r="L16" i="61"/>
  <c r="M16" i="61" s="1"/>
  <c r="M15" i="61" s="1"/>
  <c r="BW17" i="61"/>
  <c r="K6" i="61"/>
  <c r="K5" i="61" s="1"/>
  <c r="L6" i="61"/>
  <c r="M6" i="61" s="1"/>
  <c r="BH6" i="61"/>
  <c r="BI6" i="61" s="1"/>
  <c r="N6" i="61"/>
  <c r="O6" i="61" s="1"/>
  <c r="AV6" i="61"/>
  <c r="AW6" i="61" s="1"/>
  <c r="AX6" i="61"/>
  <c r="AY6" i="61" s="1"/>
  <c r="Z6" i="61"/>
  <c r="AA6" i="61" s="1"/>
  <c r="AB6" i="61"/>
  <c r="AC6" i="61" s="1"/>
  <c r="BJ6" i="61"/>
  <c r="BK6" i="61" s="1"/>
  <c r="BN6" i="61"/>
  <c r="BO6" i="61" s="1"/>
  <c r="AZ6" i="61"/>
  <c r="BA6" i="61" s="1"/>
  <c r="BR6" i="61"/>
  <c r="BS6" i="61" s="1"/>
  <c r="AN6" i="61"/>
  <c r="AO6" i="61" s="1"/>
  <c r="AO5" i="61" s="1"/>
  <c r="AP6" i="61"/>
  <c r="AQ6" i="61" s="1"/>
  <c r="AR6" i="61"/>
  <c r="AS6" i="61" s="1"/>
  <c r="R6" i="61"/>
  <c r="S6" i="61" s="1"/>
  <c r="BT6" i="61"/>
  <c r="BU6" i="61" s="1"/>
  <c r="BP6" i="61"/>
  <c r="BQ6" i="61" s="1"/>
  <c r="AT6" i="61"/>
  <c r="AU6" i="61" s="1"/>
  <c r="X6" i="61"/>
  <c r="Y6" i="61" s="1"/>
  <c r="AH6" i="61"/>
  <c r="AI6" i="61" s="1"/>
  <c r="BF6" i="61"/>
  <c r="BG6" i="61" s="1"/>
  <c r="V6" i="61"/>
  <c r="W6" i="61" s="1"/>
  <c r="AD6" i="61"/>
  <c r="AE6" i="61" s="1"/>
  <c r="AF6" i="61"/>
  <c r="AG6" i="61" s="1"/>
  <c r="AG5" i="61" s="1"/>
  <c r="BL6" i="61"/>
  <c r="BM6" i="61" s="1"/>
  <c r="T6" i="61"/>
  <c r="U6" i="61" s="1"/>
  <c r="AL6" i="61"/>
  <c r="AM6" i="61" s="1"/>
  <c r="AM5" i="61" s="1"/>
  <c r="P6" i="61"/>
  <c r="Q6" i="61" s="1"/>
  <c r="Q5" i="61" s="1"/>
  <c r="BD6" i="61"/>
  <c r="BE6" i="61" s="1"/>
  <c r="AJ6" i="61"/>
  <c r="AK6" i="61" s="1"/>
  <c r="BB6" i="61"/>
  <c r="BC6" i="61" s="1"/>
  <c r="H202" i="43"/>
  <c r="I131" i="43"/>
  <c r="K7" i="61"/>
  <c r="BF7" i="61"/>
  <c r="BG7" i="61" s="1"/>
  <c r="L7" i="61"/>
  <c r="M7" i="61" s="1"/>
  <c r="M5" i="61" s="1"/>
  <c r="AB7" i="61"/>
  <c r="AC7" i="61" s="1"/>
  <c r="BJ7" i="61"/>
  <c r="BK7" i="61" s="1"/>
  <c r="AD7" i="61"/>
  <c r="AE7" i="61" s="1"/>
  <c r="R7" i="61"/>
  <c r="S7" i="61" s="1"/>
  <c r="S5" i="61" s="1"/>
  <c r="BT7" i="61"/>
  <c r="BU7" i="61" s="1"/>
  <c r="AV7" i="61"/>
  <c r="AW7" i="61" s="1"/>
  <c r="AF7" i="61"/>
  <c r="AG7" i="61" s="1"/>
  <c r="AR7" i="61"/>
  <c r="AS7" i="61" s="1"/>
  <c r="P7" i="61"/>
  <c r="Q7" i="61" s="1"/>
  <c r="AL7" i="61"/>
  <c r="AM7" i="61" s="1"/>
  <c r="AN7" i="61"/>
  <c r="AO7" i="61" s="1"/>
  <c r="BH7" i="61"/>
  <c r="BI7" i="61" s="1"/>
  <c r="BI5" i="61" s="1"/>
  <c r="AX7" i="61"/>
  <c r="AY7" i="61" s="1"/>
  <c r="AY5" i="61" s="1"/>
  <c r="V7" i="61"/>
  <c r="W7" i="61" s="1"/>
  <c r="W5" i="61" s="1"/>
  <c r="BD7" i="61"/>
  <c r="BE7" i="61" s="1"/>
  <c r="BN7" i="61"/>
  <c r="BO7" i="61" s="1"/>
  <c r="BO5" i="61" s="1"/>
  <c r="BR7" i="61"/>
  <c r="BS7" i="61" s="1"/>
  <c r="N7" i="61"/>
  <c r="O7" i="61" s="1"/>
  <c r="X7" i="61"/>
  <c r="Y7" i="61" s="1"/>
  <c r="T7" i="61"/>
  <c r="U7" i="61" s="1"/>
  <c r="AJ7" i="61"/>
  <c r="AK7" i="61" s="1"/>
  <c r="AK5" i="61" s="1"/>
  <c r="Z7" i="61"/>
  <c r="AA7" i="61" s="1"/>
  <c r="BP7" i="61"/>
  <c r="BQ7" i="61" s="1"/>
  <c r="BQ5" i="61" s="1"/>
  <c r="BB7" i="61"/>
  <c r="BC7" i="61" s="1"/>
  <c r="BC5" i="61" s="1"/>
  <c r="BL7" i="61"/>
  <c r="BM7" i="61" s="1"/>
  <c r="AH7" i="61"/>
  <c r="AI7" i="61" s="1"/>
  <c r="AZ7" i="61"/>
  <c r="BA7" i="61" s="1"/>
  <c r="AP7" i="61"/>
  <c r="AQ7" i="61" s="1"/>
  <c r="AQ5" i="61" s="1"/>
  <c r="AT7" i="61"/>
  <c r="AU7" i="61" s="1"/>
  <c r="V30" i="61"/>
  <c r="U30" i="61"/>
  <c r="AL32" i="64"/>
  <c r="AE5" i="61"/>
  <c r="BG5" i="61"/>
  <c r="BK5" i="61"/>
  <c r="BM5" i="61"/>
  <c r="AA5" i="61"/>
  <c r="AI5" i="61"/>
  <c r="I5" i="61"/>
  <c r="AC5" i="61"/>
  <c r="AS5" i="61"/>
  <c r="G10" i="63"/>
  <c r="F20" i="65"/>
  <c r="F34" i="65" s="1"/>
  <c r="F39" i="65" s="1"/>
  <c r="G23" i="65"/>
  <c r="G20" i="65" s="1"/>
  <c r="G34" i="65" s="1"/>
  <c r="F37" i="66"/>
  <c r="F20" i="64"/>
  <c r="F34" i="64" s="1"/>
  <c r="K4" i="65"/>
  <c r="K18" i="65" s="1"/>
  <c r="H23" i="66"/>
  <c r="G20" i="66"/>
  <c r="G34" i="66" s="1"/>
  <c r="L5" i="65"/>
  <c r="L4" i="65" s="1"/>
  <c r="K29" i="64"/>
  <c r="J26" i="64"/>
  <c r="H23" i="64"/>
  <c r="G20" i="64"/>
  <c r="G34" i="64" s="1"/>
  <c r="J24" i="64"/>
  <c r="J18" i="64"/>
  <c r="L5" i="64"/>
  <c r="K13" i="64"/>
  <c r="K12" i="64" s="1"/>
  <c r="K4" i="64"/>
  <c r="G5" i="63"/>
  <c r="K26" i="66"/>
  <c r="L27" i="66"/>
  <c r="Q27" i="64"/>
  <c r="N42" i="27" l="1"/>
  <c r="O41" i="73"/>
  <c r="O41" i="72"/>
  <c r="O36" i="27"/>
  <c r="J196" i="43" s="1"/>
  <c r="O36" i="72"/>
  <c r="K54" i="43"/>
  <c r="Y5" i="61"/>
  <c r="BS5" i="61"/>
  <c r="O5" i="61"/>
  <c r="Y29" i="61"/>
  <c r="Z29" i="61"/>
  <c r="AI130" i="43"/>
  <c r="AJ130" i="43"/>
  <c r="AL130" i="43"/>
  <c r="J49" i="73"/>
  <c r="D49" i="73" s="1"/>
  <c r="D44" i="73"/>
  <c r="AW5" i="61"/>
  <c r="BW7" i="61"/>
  <c r="U5" i="61"/>
  <c r="AU5" i="61"/>
  <c r="BA5" i="61"/>
  <c r="AH130" i="43"/>
  <c r="W28" i="61"/>
  <c r="X28" i="61"/>
  <c r="BU5" i="61"/>
  <c r="BE5" i="61"/>
  <c r="AK130" i="43"/>
  <c r="J49" i="72"/>
  <c r="D49" i="72" s="1"/>
  <c r="D44" i="72"/>
  <c r="P27" i="61"/>
  <c r="O27" i="61"/>
  <c r="G202" i="43"/>
  <c r="H131" i="43"/>
  <c r="BW16" i="61"/>
  <c r="I15" i="61"/>
  <c r="BW15" i="61" s="1"/>
  <c r="I202" i="43"/>
  <c r="J131" i="43"/>
  <c r="BW6" i="61"/>
  <c r="F36" i="66"/>
  <c r="F39" i="66" s="1"/>
  <c r="P67" i="24"/>
  <c r="X30" i="61"/>
  <c r="W30" i="61"/>
  <c r="AM32" i="64"/>
  <c r="BW5" i="61"/>
  <c r="H23" i="65"/>
  <c r="H20" i="65" s="1"/>
  <c r="H34" i="65" s="1"/>
  <c r="F41" i="66"/>
  <c r="H10" i="63"/>
  <c r="F39" i="64"/>
  <c r="K24" i="65"/>
  <c r="G37" i="66"/>
  <c r="I23" i="66"/>
  <c r="L25" i="61" s="1"/>
  <c r="H20" i="66"/>
  <c r="H34" i="66" s="1"/>
  <c r="M5" i="65"/>
  <c r="N5" i="65" s="1"/>
  <c r="L13" i="65"/>
  <c r="L12" i="65" s="1"/>
  <c r="L18" i="65" s="1"/>
  <c r="L29" i="64"/>
  <c r="K26" i="64"/>
  <c r="H20" i="64"/>
  <c r="H34" i="64" s="1"/>
  <c r="I23" i="64"/>
  <c r="G39" i="64"/>
  <c r="K24" i="64"/>
  <c r="K18" i="64"/>
  <c r="L4" i="64"/>
  <c r="M5" i="64"/>
  <c r="L13" i="64"/>
  <c r="L12" i="64" s="1"/>
  <c r="H5" i="63"/>
  <c r="R27" i="64"/>
  <c r="L26" i="66"/>
  <c r="M27" i="66"/>
  <c r="G39" i="65"/>
  <c r="L24" i="65"/>
  <c r="P36" i="27" l="1"/>
  <c r="K196" i="43" s="1"/>
  <c r="P36" i="72"/>
  <c r="L54" i="43"/>
  <c r="Y28" i="61"/>
  <c r="Z28" i="61"/>
  <c r="R27" i="61"/>
  <c r="Q27" i="61"/>
  <c r="O42" i="27"/>
  <c r="J202" i="43" s="1"/>
  <c r="P41" i="73"/>
  <c r="P41" i="72"/>
  <c r="AB29" i="61"/>
  <c r="AA29" i="61"/>
  <c r="BH25" i="61"/>
  <c r="BI25" i="61" s="1"/>
  <c r="AV25" i="61"/>
  <c r="AW25" i="61" s="1"/>
  <c r="AH25" i="61"/>
  <c r="AI25" i="61" s="1"/>
  <c r="V25" i="61"/>
  <c r="W25" i="61" s="1"/>
  <c r="BB25" i="61"/>
  <c r="BC25" i="61" s="1"/>
  <c r="P25" i="61"/>
  <c r="Q25" i="61" s="1"/>
  <c r="AN25" i="61"/>
  <c r="AO25" i="61" s="1"/>
  <c r="BT25" i="61"/>
  <c r="BU25" i="61" s="1"/>
  <c r="BF25" i="61"/>
  <c r="BG25" i="61" s="1"/>
  <c r="AT25" i="61"/>
  <c r="AU25" i="61" s="1"/>
  <c r="T25" i="61"/>
  <c r="U25" i="61" s="1"/>
  <c r="BN25" i="61"/>
  <c r="BO25" i="61" s="1"/>
  <c r="AB25" i="61"/>
  <c r="AC25" i="61" s="1"/>
  <c r="BR25" i="61"/>
  <c r="BS25" i="61" s="1"/>
  <c r="AR25" i="61"/>
  <c r="AS25" i="61" s="1"/>
  <c r="AF25" i="61"/>
  <c r="AG25" i="61" s="1"/>
  <c r="R25" i="61"/>
  <c r="S25" i="61" s="1"/>
  <c r="AZ25" i="61"/>
  <c r="BA25" i="61" s="1"/>
  <c r="BP25" i="61"/>
  <c r="BQ25" i="61" s="1"/>
  <c r="BD25" i="61"/>
  <c r="BE25" i="61" s="1"/>
  <c r="AP25" i="61"/>
  <c r="AQ25" i="61" s="1"/>
  <c r="AD25" i="61"/>
  <c r="AE25" i="61" s="1"/>
  <c r="Z25" i="61"/>
  <c r="AA25" i="61" s="1"/>
  <c r="BL25" i="61"/>
  <c r="BM25" i="61" s="1"/>
  <c r="AX25" i="61"/>
  <c r="AY25" i="61" s="1"/>
  <c r="AL25" i="61"/>
  <c r="AM25" i="61" s="1"/>
  <c r="N25" i="61"/>
  <c r="O25" i="61" s="1"/>
  <c r="BJ25" i="61"/>
  <c r="BK25" i="61" s="1"/>
  <c r="AJ25" i="61"/>
  <c r="AK25" i="61" s="1"/>
  <c r="X25" i="61"/>
  <c r="Y25" i="61" s="1"/>
  <c r="M25" i="61"/>
  <c r="F46" i="66"/>
  <c r="F49" i="66" s="1"/>
  <c r="G36" i="66"/>
  <c r="G39" i="66" s="1"/>
  <c r="Q67" i="24"/>
  <c r="Y30" i="61"/>
  <c r="Z30" i="61"/>
  <c r="I23" i="65"/>
  <c r="J23" i="65" s="1"/>
  <c r="F41" i="64"/>
  <c r="F41" i="65"/>
  <c r="F46" i="65" s="1"/>
  <c r="F49" i="65" s="1"/>
  <c r="M4" i="65"/>
  <c r="M24" i="65" s="1"/>
  <c r="G41" i="66"/>
  <c r="H37" i="66"/>
  <c r="J23" i="66"/>
  <c r="I20" i="66"/>
  <c r="I34" i="66" s="1"/>
  <c r="G15" i="63"/>
  <c r="M13" i="65"/>
  <c r="M12" i="65" s="1"/>
  <c r="M29" i="64"/>
  <c r="L26" i="64"/>
  <c r="G41" i="64"/>
  <c r="G41" i="65"/>
  <c r="G46" i="65" s="1"/>
  <c r="G49" i="65" s="1"/>
  <c r="O30" i="61"/>
  <c r="K30" i="61"/>
  <c r="I30" i="61"/>
  <c r="Q30" i="61"/>
  <c r="M30" i="61"/>
  <c r="M24" i="61" s="1"/>
  <c r="I20" i="64"/>
  <c r="I34" i="64" s="1"/>
  <c r="J23" i="64"/>
  <c r="H39" i="64"/>
  <c r="M13" i="64"/>
  <c r="M12" i="64" s="1"/>
  <c r="M4" i="64"/>
  <c r="N5" i="64"/>
  <c r="L24" i="64"/>
  <c r="L18" i="64"/>
  <c r="H39" i="65"/>
  <c r="S27" i="64"/>
  <c r="N13" i="65"/>
  <c r="N12" i="65" s="1"/>
  <c r="O5" i="65"/>
  <c r="N4" i="65"/>
  <c r="M26" i="66"/>
  <c r="N27" i="66"/>
  <c r="I20" i="65"/>
  <c r="I34" i="65" s="1"/>
  <c r="P42" i="27" l="1"/>
  <c r="Q41" i="73"/>
  <c r="Q41" i="72"/>
  <c r="Q36" i="27"/>
  <c r="L196" i="43" s="1"/>
  <c r="Q36" i="72"/>
  <c r="M54" i="43"/>
  <c r="K40" i="73"/>
  <c r="K39" i="73" s="1"/>
  <c r="K47" i="73" s="1"/>
  <c r="K40" i="72"/>
  <c r="K39" i="72" s="1"/>
  <c r="K47" i="72" s="1"/>
  <c r="K131" i="43"/>
  <c r="AB28" i="61"/>
  <c r="AA28" i="61"/>
  <c r="J40" i="73"/>
  <c r="J40" i="72"/>
  <c r="AD29" i="61"/>
  <c r="AC29" i="61"/>
  <c r="S24" i="61"/>
  <c r="S31" i="61" s="1"/>
  <c r="T27" i="61"/>
  <c r="S27" i="61"/>
  <c r="G46" i="66"/>
  <c r="G49" i="66" s="1"/>
  <c r="BW25" i="61"/>
  <c r="G46" i="64"/>
  <c r="G49" i="64" s="1"/>
  <c r="J41" i="27"/>
  <c r="K202" i="43"/>
  <c r="L131" i="43"/>
  <c r="F46" i="64"/>
  <c r="F49" i="64" s="1"/>
  <c r="I41" i="27"/>
  <c r="K24" i="61"/>
  <c r="K31" i="61" s="1"/>
  <c r="O24" i="61"/>
  <c r="O31" i="61" s="1"/>
  <c r="AB30" i="61"/>
  <c r="AA30" i="61"/>
  <c r="Q24" i="61"/>
  <c r="Q31" i="61" s="1"/>
  <c r="H36" i="66"/>
  <c r="H39" i="66" s="1"/>
  <c r="R67" i="24"/>
  <c r="I24" i="61"/>
  <c r="H15" i="63"/>
  <c r="H19" i="63" s="1"/>
  <c r="I18" i="63" s="1"/>
  <c r="M31" i="61"/>
  <c r="M18" i="65"/>
  <c r="I37" i="66"/>
  <c r="J20" i="66"/>
  <c r="J34" i="66" s="1"/>
  <c r="K23" i="66"/>
  <c r="H41" i="66"/>
  <c r="H41" i="64"/>
  <c r="N29" i="64"/>
  <c r="M26" i="64"/>
  <c r="J20" i="64"/>
  <c r="J34" i="64" s="1"/>
  <c r="K23" i="64"/>
  <c r="I39" i="64"/>
  <c r="O5" i="64"/>
  <c r="N4" i="64"/>
  <c r="N13" i="64"/>
  <c r="N12" i="64" s="1"/>
  <c r="M24" i="64"/>
  <c r="M18" i="64"/>
  <c r="N26" i="66"/>
  <c r="O27" i="66"/>
  <c r="O4" i="65"/>
  <c r="P5" i="65"/>
  <c r="O13" i="65"/>
  <c r="O12" i="65" s="1"/>
  <c r="H41" i="65"/>
  <c r="H46" i="65" s="1"/>
  <c r="N24" i="65"/>
  <c r="N18" i="65"/>
  <c r="I39" i="65"/>
  <c r="T27" i="64"/>
  <c r="F50" i="64"/>
  <c r="G50" i="64" s="1"/>
  <c r="F50" i="65"/>
  <c r="G50" i="65" s="1"/>
  <c r="J20" i="65"/>
  <c r="J34" i="65" s="1"/>
  <c r="K23" i="65"/>
  <c r="AF29" i="61" l="1"/>
  <c r="AE29" i="61"/>
  <c r="AD28" i="61"/>
  <c r="AC28" i="61"/>
  <c r="J39" i="73"/>
  <c r="R36" i="27"/>
  <c r="M196" i="43" s="1"/>
  <c r="R36" i="72"/>
  <c r="N54" i="43"/>
  <c r="Q42" i="27"/>
  <c r="M131" i="43" s="1"/>
  <c r="R41" i="73"/>
  <c r="R41" i="72"/>
  <c r="L40" i="73"/>
  <c r="L39" i="73" s="1"/>
  <c r="L47" i="73" s="1"/>
  <c r="L40" i="72"/>
  <c r="L39" i="72" s="1"/>
  <c r="L47" i="72" s="1"/>
  <c r="U27" i="61"/>
  <c r="U24" i="61" s="1"/>
  <c r="U31" i="61" s="1"/>
  <c r="V27" i="61"/>
  <c r="J39" i="72"/>
  <c r="L202" i="43"/>
  <c r="H46" i="64"/>
  <c r="H49" i="64" s="1"/>
  <c r="K41" i="27"/>
  <c r="D201" i="43"/>
  <c r="I40" i="27"/>
  <c r="E130" i="43"/>
  <c r="E201" i="43"/>
  <c r="J40" i="27"/>
  <c r="F130" i="43"/>
  <c r="I8" i="63"/>
  <c r="I13" i="63"/>
  <c r="I36" i="66"/>
  <c r="I39" i="66" s="1"/>
  <c r="S67" i="24"/>
  <c r="AD30" i="61"/>
  <c r="AC30" i="61"/>
  <c r="H46" i="66"/>
  <c r="H49" i="66" s="1"/>
  <c r="I31" i="61"/>
  <c r="I6" i="63"/>
  <c r="I7" i="63"/>
  <c r="I17" i="63"/>
  <c r="I12" i="63"/>
  <c r="I16" i="63"/>
  <c r="I11" i="63"/>
  <c r="J37" i="66"/>
  <c r="K20" i="66"/>
  <c r="K34" i="66" s="1"/>
  <c r="L23" i="66"/>
  <c r="I41" i="66"/>
  <c r="I41" i="64"/>
  <c r="O29" i="64"/>
  <c r="N26" i="64"/>
  <c r="H50" i="64"/>
  <c r="K20" i="64"/>
  <c r="K34" i="64" s="1"/>
  <c r="L23" i="64"/>
  <c r="J39" i="64"/>
  <c r="N24" i="64"/>
  <c r="N18" i="64"/>
  <c r="P5" i="64"/>
  <c r="O13" i="64"/>
  <c r="O12" i="64" s="1"/>
  <c r="O4" i="64"/>
  <c r="K20" i="65"/>
  <c r="K34" i="65" s="1"/>
  <c r="L23" i="65"/>
  <c r="J39" i="65"/>
  <c r="O26" i="66"/>
  <c r="P27" i="66"/>
  <c r="P4" i="65"/>
  <c r="Q5" i="65"/>
  <c r="P13" i="65"/>
  <c r="P12" i="65" s="1"/>
  <c r="U27" i="64"/>
  <c r="H49" i="65"/>
  <c r="H50" i="65" s="1"/>
  <c r="I41" i="65"/>
  <c r="I46" i="65" s="1"/>
  <c r="I49" i="65" s="1"/>
  <c r="O24" i="65"/>
  <c r="O18" i="65"/>
  <c r="R42" i="27" l="1"/>
  <c r="S41" i="73"/>
  <c r="S41" i="72"/>
  <c r="M40" i="73"/>
  <c r="M39" i="73" s="1"/>
  <c r="M47" i="73" s="1"/>
  <c r="M40" i="72"/>
  <c r="J47" i="72"/>
  <c r="S36" i="27"/>
  <c r="N196" i="43" s="1"/>
  <c r="S36" i="72"/>
  <c r="O54" i="43"/>
  <c r="AE28" i="61"/>
  <c r="AF28" i="61"/>
  <c r="X27" i="61"/>
  <c r="W27" i="61"/>
  <c r="W24" i="61" s="1"/>
  <c r="W31" i="61" s="1"/>
  <c r="J47" i="73"/>
  <c r="AH29" i="61"/>
  <c r="AG29" i="61"/>
  <c r="I46" i="66"/>
  <c r="I49" i="66" s="1"/>
  <c r="M202" i="43"/>
  <c r="N131" i="43"/>
  <c r="D200" i="43"/>
  <c r="I48" i="27"/>
  <c r="D208" i="43" s="1"/>
  <c r="D218" i="43" s="1"/>
  <c r="F201" i="43"/>
  <c r="G130" i="43"/>
  <c r="K40" i="27"/>
  <c r="J48" i="27"/>
  <c r="E208" i="43" s="1"/>
  <c r="E218" i="43" s="1"/>
  <c r="E200" i="43"/>
  <c r="I46" i="64"/>
  <c r="I49" i="64" s="1"/>
  <c r="L41" i="27"/>
  <c r="J36" i="66"/>
  <c r="J39" i="66" s="1"/>
  <c r="T67" i="24"/>
  <c r="AF30" i="61"/>
  <c r="AE30" i="61"/>
  <c r="I5" i="63"/>
  <c r="I15" i="63"/>
  <c r="I10" i="63"/>
  <c r="J41" i="66"/>
  <c r="I50" i="65"/>
  <c r="K37" i="66"/>
  <c r="L20" i="66"/>
  <c r="L34" i="66" s="1"/>
  <c r="M23" i="66"/>
  <c r="I50" i="64"/>
  <c r="J41" i="64"/>
  <c r="P29" i="64"/>
  <c r="O26" i="64"/>
  <c r="M23" i="64"/>
  <c r="L20" i="64"/>
  <c r="L34" i="64" s="1"/>
  <c r="K39" i="64"/>
  <c r="O18" i="64"/>
  <c r="O24" i="64"/>
  <c r="P13" i="64"/>
  <c r="P12" i="64" s="1"/>
  <c r="P4" i="64"/>
  <c r="Q5" i="64"/>
  <c r="Q4" i="65"/>
  <c r="Q13" i="65"/>
  <c r="Q12" i="65" s="1"/>
  <c r="R5" i="65"/>
  <c r="J41" i="65"/>
  <c r="J46" i="65" s="1"/>
  <c r="J49" i="65" s="1"/>
  <c r="P24" i="65"/>
  <c r="P18" i="65"/>
  <c r="L20" i="65"/>
  <c r="L34" i="65" s="1"/>
  <c r="M23" i="65"/>
  <c r="V27" i="64"/>
  <c r="P26" i="66"/>
  <c r="Q27" i="66"/>
  <c r="K39" i="65"/>
  <c r="S42" i="27" l="1"/>
  <c r="T41" i="73"/>
  <c r="T41" i="72"/>
  <c r="N40" i="73"/>
  <c r="N39" i="73" s="1"/>
  <c r="N47" i="73" s="1"/>
  <c r="N40" i="72"/>
  <c r="N39" i="72" s="1"/>
  <c r="N47" i="72" s="1"/>
  <c r="T36" i="27"/>
  <c r="O196" i="43" s="1"/>
  <c r="T36" i="72"/>
  <c r="P54" i="43"/>
  <c r="AJ29" i="61"/>
  <c r="AI29" i="61"/>
  <c r="Y27" i="61"/>
  <c r="Y24" i="61" s="1"/>
  <c r="Y31" i="61" s="1"/>
  <c r="Z27" i="61"/>
  <c r="AH28" i="61"/>
  <c r="AG28" i="61"/>
  <c r="M39" i="72"/>
  <c r="H130" i="43"/>
  <c r="L40" i="27"/>
  <c r="G201" i="43"/>
  <c r="J46" i="64"/>
  <c r="J49" i="64" s="1"/>
  <c r="M41" i="27"/>
  <c r="O131" i="43"/>
  <c r="N202" i="43"/>
  <c r="F200" i="43"/>
  <c r="K48" i="27"/>
  <c r="F208" i="43" s="1"/>
  <c r="F218" i="43" s="1"/>
  <c r="K36" i="66"/>
  <c r="K39" i="66" s="1"/>
  <c r="U67" i="24"/>
  <c r="AG30" i="61"/>
  <c r="AH30" i="61"/>
  <c r="J46" i="66"/>
  <c r="J49" i="66" s="1"/>
  <c r="I19" i="63"/>
  <c r="J50" i="64"/>
  <c r="J50" i="65"/>
  <c r="N23" i="66"/>
  <c r="M20" i="66"/>
  <c r="M34" i="66" s="1"/>
  <c r="L37" i="66"/>
  <c r="K41" i="66"/>
  <c r="Q29" i="64"/>
  <c r="P26" i="64"/>
  <c r="K41" i="64"/>
  <c r="L39" i="64"/>
  <c r="M20" i="64"/>
  <c r="M34" i="64" s="1"/>
  <c r="N23" i="64"/>
  <c r="R5" i="64"/>
  <c r="Q13" i="64"/>
  <c r="Q12" i="64" s="1"/>
  <c r="Q4" i="64"/>
  <c r="P24" i="64"/>
  <c r="P18" i="64"/>
  <c r="N23" i="65"/>
  <c r="M20" i="65"/>
  <c r="M34" i="65" s="1"/>
  <c r="L39" i="65"/>
  <c r="R27" i="66"/>
  <c r="Q26" i="66"/>
  <c r="Q24" i="65"/>
  <c r="Q18" i="65"/>
  <c r="K41" i="65"/>
  <c r="K46" i="65" s="1"/>
  <c r="K49" i="65" s="1"/>
  <c r="W27" i="64"/>
  <c r="R4" i="65"/>
  <c r="R13" i="65"/>
  <c r="R12" i="65" s="1"/>
  <c r="S5" i="65"/>
  <c r="O40" i="73" l="1"/>
  <c r="O40" i="72"/>
  <c r="AB27" i="61"/>
  <c r="AA27" i="61"/>
  <c r="AA24" i="61" s="1"/>
  <c r="AA31" i="61" s="1"/>
  <c r="AI28" i="61"/>
  <c r="AJ28" i="61"/>
  <c r="U36" i="27"/>
  <c r="P196" i="43" s="1"/>
  <c r="U36" i="72"/>
  <c r="Q54" i="43"/>
  <c r="M47" i="72"/>
  <c r="AK29" i="61"/>
  <c r="AL29" i="61"/>
  <c r="T42" i="27"/>
  <c r="O202" i="43" s="1"/>
  <c r="U41" i="72"/>
  <c r="U41" i="73"/>
  <c r="K46" i="66"/>
  <c r="K49" i="66" s="1"/>
  <c r="H201" i="43"/>
  <c r="I130" i="43"/>
  <c r="M40" i="27"/>
  <c r="K46" i="64"/>
  <c r="K49" i="64" s="1"/>
  <c r="K50" i="64" s="1"/>
  <c r="N41" i="27"/>
  <c r="P131" i="43"/>
  <c r="L48" i="27"/>
  <c r="G208" i="43" s="1"/>
  <c r="G218" i="43" s="1"/>
  <c r="G200" i="43"/>
  <c r="L36" i="66"/>
  <c r="L39" i="66" s="1"/>
  <c r="V67" i="24"/>
  <c r="AJ30" i="61"/>
  <c r="AI30" i="61"/>
  <c r="K50" i="65"/>
  <c r="L41" i="66"/>
  <c r="L46" i="66" s="1"/>
  <c r="L49" i="66" s="1"/>
  <c r="M37" i="66"/>
  <c r="N20" i="66"/>
  <c r="N34" i="66" s="1"/>
  <c r="O23" i="66"/>
  <c r="L41" i="64"/>
  <c r="R29" i="64"/>
  <c r="Q26" i="64"/>
  <c r="O23" i="64"/>
  <c r="N20" i="64"/>
  <c r="N34" i="64" s="1"/>
  <c r="M39" i="64"/>
  <c r="Q24" i="64"/>
  <c r="Q18" i="64"/>
  <c r="S5" i="64"/>
  <c r="R13" i="64"/>
  <c r="R12" i="64" s="1"/>
  <c r="R4" i="64"/>
  <c r="S4" i="65"/>
  <c r="S13" i="65"/>
  <c r="S12" i="65" s="1"/>
  <c r="T5" i="65"/>
  <c r="M39" i="65"/>
  <c r="R26" i="66"/>
  <c r="S27" i="66"/>
  <c r="O23" i="65"/>
  <c r="N20" i="65"/>
  <c r="N34" i="65" s="1"/>
  <c r="R24" i="65"/>
  <c r="R18" i="65"/>
  <c r="L41" i="65"/>
  <c r="L46" i="65" s="1"/>
  <c r="L49" i="65" s="1"/>
  <c r="X27" i="64"/>
  <c r="AK28" i="61" l="1"/>
  <c r="AL28" i="61"/>
  <c r="O39" i="72"/>
  <c r="U42" i="27"/>
  <c r="V41" i="72"/>
  <c r="V41" i="73"/>
  <c r="AM29" i="61"/>
  <c r="AN29" i="61"/>
  <c r="O39" i="73"/>
  <c r="AC27" i="61"/>
  <c r="AC24" i="61" s="1"/>
  <c r="AC31" i="61" s="1"/>
  <c r="AD27" i="61"/>
  <c r="V36" i="27"/>
  <c r="Q196" i="43" s="1"/>
  <c r="V36" i="72"/>
  <c r="R54" i="43"/>
  <c r="P40" i="72"/>
  <c r="P39" i="72" s="1"/>
  <c r="P47" i="72" s="1"/>
  <c r="P40" i="73"/>
  <c r="P39" i="73" s="1"/>
  <c r="P47" i="73" s="1"/>
  <c r="I201" i="43"/>
  <c r="J130" i="43"/>
  <c r="N40" i="27"/>
  <c r="P202" i="43"/>
  <c r="Q131" i="43"/>
  <c r="M48" i="27"/>
  <c r="H208" i="43" s="1"/>
  <c r="H218" i="43" s="1"/>
  <c r="H200" i="43"/>
  <c r="L46" i="64"/>
  <c r="L49" i="64" s="1"/>
  <c r="L50" i="64" s="1"/>
  <c r="O41" i="27"/>
  <c r="AL30" i="61"/>
  <c r="AK30" i="61"/>
  <c r="M36" i="66"/>
  <c r="M39" i="66" s="1"/>
  <c r="W67" i="24"/>
  <c r="L50" i="65"/>
  <c r="P23" i="66"/>
  <c r="O20" i="66"/>
  <c r="O34" i="66" s="1"/>
  <c r="M41" i="66"/>
  <c r="N37" i="66"/>
  <c r="S29" i="64"/>
  <c r="R26" i="64"/>
  <c r="M41" i="64"/>
  <c r="N39" i="64"/>
  <c r="O20" i="64"/>
  <c r="O34" i="64" s="1"/>
  <c r="P23" i="64"/>
  <c r="R18" i="64"/>
  <c r="R24" i="64"/>
  <c r="S4" i="64"/>
  <c r="S13" i="64"/>
  <c r="S12" i="64" s="1"/>
  <c r="T5" i="64"/>
  <c r="N39" i="65"/>
  <c r="O20" i="65"/>
  <c r="O34" i="65" s="1"/>
  <c r="P23" i="65"/>
  <c r="S26" i="66"/>
  <c r="T27" i="66"/>
  <c r="T4" i="65"/>
  <c r="T13" i="65"/>
  <c r="T12" i="65" s="1"/>
  <c r="U5" i="65"/>
  <c r="Y27" i="64"/>
  <c r="S24" i="65"/>
  <c r="S18" i="65"/>
  <c r="M41" i="65"/>
  <c r="M46" i="65" s="1"/>
  <c r="M49" i="65" s="1"/>
  <c r="Q40" i="72" l="1"/>
  <c r="Q39" i="72" s="1"/>
  <c r="Q47" i="72" s="1"/>
  <c r="Q40" i="73"/>
  <c r="Q39" i="73" s="1"/>
  <c r="Q47" i="73" s="1"/>
  <c r="O47" i="73"/>
  <c r="AM28" i="61"/>
  <c r="AN28" i="61"/>
  <c r="V42" i="27"/>
  <c r="R131" i="43" s="1"/>
  <c r="W41" i="73"/>
  <c r="W41" i="72"/>
  <c r="AE27" i="61"/>
  <c r="AE24" i="61" s="1"/>
  <c r="AE31" i="61" s="1"/>
  <c r="AF27" i="61"/>
  <c r="AP29" i="61"/>
  <c r="AO29" i="61"/>
  <c r="O47" i="72"/>
  <c r="W36" i="27"/>
  <c r="R196" i="43" s="1"/>
  <c r="W36" i="72"/>
  <c r="S54" i="43"/>
  <c r="M46" i="66"/>
  <c r="M49" i="66" s="1"/>
  <c r="M46" i="64"/>
  <c r="M49" i="64" s="1"/>
  <c r="M50" i="64" s="1"/>
  <c r="P41" i="27"/>
  <c r="Q202" i="43"/>
  <c r="N48" i="27"/>
  <c r="I208" i="43" s="1"/>
  <c r="I218" i="43" s="1"/>
  <c r="I200" i="43"/>
  <c r="J201" i="43"/>
  <c r="O40" i="27"/>
  <c r="K130" i="43"/>
  <c r="N36" i="66"/>
  <c r="N39" i="66" s="1"/>
  <c r="X67" i="24"/>
  <c r="AM30" i="61"/>
  <c r="AN30" i="61"/>
  <c r="M50" i="65"/>
  <c r="N41" i="66"/>
  <c r="N46" i="66" s="1"/>
  <c r="N49" i="66" s="1"/>
  <c r="O37" i="66"/>
  <c r="P20" i="66"/>
  <c r="P34" i="66" s="1"/>
  <c r="Q23" i="66"/>
  <c r="N41" i="65"/>
  <c r="N46" i="65" s="1"/>
  <c r="N49" i="65" s="1"/>
  <c r="N41" i="64"/>
  <c r="T29" i="64"/>
  <c r="S26" i="64"/>
  <c r="O39" i="64"/>
  <c r="Q23" i="64"/>
  <c r="P20" i="64"/>
  <c r="P34" i="64" s="1"/>
  <c r="T4" i="64"/>
  <c r="U5" i="64"/>
  <c r="T13" i="64"/>
  <c r="T12" i="64" s="1"/>
  <c r="S18" i="64"/>
  <c r="S24" i="64"/>
  <c r="U13" i="65"/>
  <c r="U12" i="65" s="1"/>
  <c r="V5" i="65"/>
  <c r="U4" i="65"/>
  <c r="T24" i="65"/>
  <c r="T18" i="65"/>
  <c r="T26" i="66"/>
  <c r="U27" i="66"/>
  <c r="P20" i="65"/>
  <c r="P34" i="65" s="1"/>
  <c r="Q23" i="65"/>
  <c r="Z27" i="64"/>
  <c r="O39" i="65"/>
  <c r="X36" i="27" l="1"/>
  <c r="S196" i="43" s="1"/>
  <c r="X36" i="72"/>
  <c r="T54" i="43"/>
  <c r="AH27" i="61"/>
  <c r="AG27" i="61"/>
  <c r="AG24" i="61" s="1"/>
  <c r="AG31" i="61" s="1"/>
  <c r="AO28" i="61"/>
  <c r="AP28" i="61"/>
  <c r="W42" i="27"/>
  <c r="R202" i="43" s="1"/>
  <c r="X41" i="73"/>
  <c r="X41" i="72"/>
  <c r="R40" i="73"/>
  <c r="R39" i="73" s="1"/>
  <c r="R47" i="73" s="1"/>
  <c r="R40" i="72"/>
  <c r="R39" i="72" s="1"/>
  <c r="AQ29" i="61"/>
  <c r="AR29" i="61"/>
  <c r="O48" i="27"/>
  <c r="J208" i="43" s="1"/>
  <c r="J218" i="43" s="1"/>
  <c r="J200" i="43"/>
  <c r="N46" i="64"/>
  <c r="N49" i="64" s="1"/>
  <c r="N50" i="64" s="1"/>
  <c r="Q41" i="27"/>
  <c r="K201" i="43"/>
  <c r="L130" i="43"/>
  <c r="P40" i="27"/>
  <c r="O36" i="66"/>
  <c r="O39" i="66" s="1"/>
  <c r="Y67" i="24"/>
  <c r="AO30" i="61"/>
  <c r="AP30" i="61"/>
  <c r="N50" i="65"/>
  <c r="O41" i="66"/>
  <c r="R23" i="66"/>
  <c r="Q20" i="66"/>
  <c r="Q34" i="66" s="1"/>
  <c r="P39" i="66"/>
  <c r="O41" i="64"/>
  <c r="U29" i="64"/>
  <c r="T26" i="64"/>
  <c r="P39" i="64"/>
  <c r="R23" i="64"/>
  <c r="Q20" i="64"/>
  <c r="Q34" i="64" s="1"/>
  <c r="V5" i="64"/>
  <c r="U4" i="64"/>
  <c r="U13" i="64"/>
  <c r="U12" i="64" s="1"/>
  <c r="T18" i="64"/>
  <c r="T24" i="64"/>
  <c r="O41" i="65"/>
  <c r="O46" i="65" s="1"/>
  <c r="O49" i="65" s="1"/>
  <c r="U24" i="65"/>
  <c r="U18" i="65"/>
  <c r="Q20" i="65"/>
  <c r="Q34" i="65" s="1"/>
  <c r="R23" i="65"/>
  <c r="V13" i="65"/>
  <c r="V12" i="65" s="1"/>
  <c r="W5" i="65"/>
  <c r="V4" i="65"/>
  <c r="AA27" i="64"/>
  <c r="P39" i="65"/>
  <c r="U26" i="66"/>
  <c r="V27" i="66"/>
  <c r="R47" i="72" l="1"/>
  <c r="AJ27" i="61"/>
  <c r="AI27" i="61"/>
  <c r="AI24" i="61" s="1"/>
  <c r="AI31" i="61" s="1"/>
  <c r="S131" i="43"/>
  <c r="AR28" i="61"/>
  <c r="AQ28" i="61"/>
  <c r="Y36" i="27"/>
  <c r="T196" i="43" s="1"/>
  <c r="Y36" i="72"/>
  <c r="U54" i="43"/>
  <c r="AT29" i="61"/>
  <c r="AS29" i="61"/>
  <c r="X42" i="27"/>
  <c r="Y41" i="73"/>
  <c r="Y41" i="72"/>
  <c r="S40" i="73"/>
  <c r="S39" i="73" s="1"/>
  <c r="S47" i="73" s="1"/>
  <c r="S40" i="72"/>
  <c r="S39" i="72" s="1"/>
  <c r="S47" i="72" s="1"/>
  <c r="O46" i="66"/>
  <c r="O49" i="66" s="1"/>
  <c r="P48" i="27"/>
  <c r="K208" i="43" s="1"/>
  <c r="K218" i="43" s="1"/>
  <c r="K200" i="43"/>
  <c r="S202" i="43"/>
  <c r="T131" i="43"/>
  <c r="L201" i="43"/>
  <c r="M130" i="43"/>
  <c r="Q40" i="27"/>
  <c r="O46" i="64"/>
  <c r="O49" i="64" s="1"/>
  <c r="O50" i="64" s="1"/>
  <c r="R41" i="27"/>
  <c r="AR30" i="61"/>
  <c r="AQ30" i="61"/>
  <c r="O50" i="65"/>
  <c r="P41" i="66"/>
  <c r="P46" i="66" s="1"/>
  <c r="P49" i="66" s="1"/>
  <c r="Q39" i="66"/>
  <c r="S23" i="66"/>
  <c r="R20" i="66"/>
  <c r="R34" i="66" s="1"/>
  <c r="V29" i="64"/>
  <c r="U26" i="64"/>
  <c r="Q39" i="64"/>
  <c r="S23" i="64"/>
  <c r="R20" i="64"/>
  <c r="R34" i="64" s="1"/>
  <c r="P41" i="64"/>
  <c r="U24" i="64"/>
  <c r="U18" i="64"/>
  <c r="V13" i="64"/>
  <c r="V12" i="64" s="1"/>
  <c r="V4" i="64"/>
  <c r="W5" i="64"/>
  <c r="V26" i="66"/>
  <c r="W27" i="66"/>
  <c r="V24" i="65"/>
  <c r="V18" i="65"/>
  <c r="W4" i="65"/>
  <c r="W13" i="65"/>
  <c r="W12" i="65" s="1"/>
  <c r="X5" i="65"/>
  <c r="R20" i="65"/>
  <c r="R34" i="65" s="1"/>
  <c r="S23" i="65"/>
  <c r="AB27" i="64"/>
  <c r="Q39" i="65"/>
  <c r="P41" i="65"/>
  <c r="P46" i="65" s="1"/>
  <c r="P49" i="65" s="1"/>
  <c r="T40" i="73" l="1"/>
  <c r="T39" i="73" s="1"/>
  <c r="T47" i="73" s="1"/>
  <c r="T40" i="72"/>
  <c r="T39" i="72" s="1"/>
  <c r="T47" i="72" s="1"/>
  <c r="Y42" i="27"/>
  <c r="Z41" i="73"/>
  <c r="Z41" i="72"/>
  <c r="AS28" i="61"/>
  <c r="AT28" i="61"/>
  <c r="AV29" i="61"/>
  <c r="AU29" i="61"/>
  <c r="AK27" i="61"/>
  <c r="AK24" i="61" s="1"/>
  <c r="AK31" i="61" s="1"/>
  <c r="AL27" i="61"/>
  <c r="Z36" i="27"/>
  <c r="Z36" i="72"/>
  <c r="V54" i="43"/>
  <c r="P46" i="64"/>
  <c r="P49" i="64" s="1"/>
  <c r="P50" i="64" s="1"/>
  <c r="S41" i="27"/>
  <c r="M201" i="43"/>
  <c r="N130" i="43"/>
  <c r="R40" i="27"/>
  <c r="L200" i="43"/>
  <c r="Q48" i="27"/>
  <c r="L208" i="43" s="1"/>
  <c r="L218" i="43" s="1"/>
  <c r="T202" i="43"/>
  <c r="U131" i="43"/>
  <c r="AT30" i="61"/>
  <c r="AS30" i="61"/>
  <c r="P50" i="65"/>
  <c r="R39" i="66"/>
  <c r="T23" i="66"/>
  <c r="S20" i="66"/>
  <c r="S34" i="66" s="1"/>
  <c r="Q41" i="66"/>
  <c r="Q46" i="66" s="1"/>
  <c r="Q49" i="66" s="1"/>
  <c r="Q41" i="64"/>
  <c r="W29" i="64"/>
  <c r="V26" i="64"/>
  <c r="R39" i="64"/>
  <c r="T23" i="64"/>
  <c r="S20" i="64"/>
  <c r="S34" i="64" s="1"/>
  <c r="W4" i="64"/>
  <c r="W13" i="64"/>
  <c r="W12" i="64" s="1"/>
  <c r="X5" i="64"/>
  <c r="Q41" i="65"/>
  <c r="Q46" i="65" s="1"/>
  <c r="Q49" i="65" s="1"/>
  <c r="V24" i="64"/>
  <c r="V18" i="64"/>
  <c r="AC27" i="64"/>
  <c r="S20" i="65"/>
  <c r="S34" i="65" s="1"/>
  <c r="T23" i="65"/>
  <c r="R39" i="65"/>
  <c r="X4" i="65"/>
  <c r="X13" i="65"/>
  <c r="X12" i="65" s="1"/>
  <c r="Y5" i="65"/>
  <c r="W24" i="65"/>
  <c r="W18" i="65"/>
  <c r="W26" i="66"/>
  <c r="X27" i="66"/>
  <c r="AM27" i="61" l="1"/>
  <c r="AM24" i="61" s="1"/>
  <c r="AM31" i="61" s="1"/>
  <c r="AN27" i="61"/>
  <c r="AU28" i="61"/>
  <c r="AV28" i="61"/>
  <c r="AA36" i="72"/>
  <c r="AA36" i="27"/>
  <c r="W54" i="43"/>
  <c r="U40" i="73"/>
  <c r="U39" i="73" s="1"/>
  <c r="U47" i="73" s="1"/>
  <c r="U40" i="72"/>
  <c r="U39" i="72" s="1"/>
  <c r="U47" i="72" s="1"/>
  <c r="Z42" i="27"/>
  <c r="V131" i="43" s="1"/>
  <c r="AA41" i="73"/>
  <c r="AA41" i="72"/>
  <c r="AW29" i="61"/>
  <c r="AX29" i="61"/>
  <c r="Q46" i="64"/>
  <c r="Q49" i="64" s="1"/>
  <c r="Q50" i="64" s="1"/>
  <c r="T41" i="27"/>
  <c r="M200" i="43"/>
  <c r="R48" i="27"/>
  <c r="M208" i="43" s="1"/>
  <c r="M218" i="43" s="1"/>
  <c r="N201" i="43"/>
  <c r="S40" i="27"/>
  <c r="O130" i="43"/>
  <c r="AV30" i="61"/>
  <c r="AU30" i="61"/>
  <c r="Q50" i="65"/>
  <c r="U23" i="66"/>
  <c r="T20" i="66"/>
  <c r="T34" i="66" s="1"/>
  <c r="S39" i="66"/>
  <c r="R41" i="66"/>
  <c r="R46" i="66" s="1"/>
  <c r="R49" i="66" s="1"/>
  <c r="R41" i="64"/>
  <c r="X29" i="64"/>
  <c r="W26" i="64"/>
  <c r="S39" i="64"/>
  <c r="U23" i="64"/>
  <c r="T20" i="64"/>
  <c r="T34" i="64" s="1"/>
  <c r="X4" i="64"/>
  <c r="Y5" i="64"/>
  <c r="X13" i="64"/>
  <c r="X12" i="64" s="1"/>
  <c r="W18" i="64"/>
  <c r="W24" i="64"/>
  <c r="X24" i="65"/>
  <c r="X18" i="65"/>
  <c r="AD27" i="64"/>
  <c r="Y4" i="65"/>
  <c r="Y13" i="65"/>
  <c r="Y12" i="65" s="1"/>
  <c r="Z5" i="65"/>
  <c r="X26" i="66"/>
  <c r="Y27" i="66"/>
  <c r="S39" i="65"/>
  <c r="R41" i="65"/>
  <c r="R46" i="65" s="1"/>
  <c r="R49" i="65" s="1"/>
  <c r="T20" i="65"/>
  <c r="T34" i="65" s="1"/>
  <c r="U23" i="65"/>
  <c r="AB36" i="27" l="1"/>
  <c r="AB36" i="72"/>
  <c r="X54" i="43"/>
  <c r="AZ29" i="61"/>
  <c r="AY29" i="61"/>
  <c r="AP27" i="61"/>
  <c r="AO27" i="61"/>
  <c r="AO24" i="61" s="1"/>
  <c r="AO31" i="61" s="1"/>
  <c r="AA42" i="27"/>
  <c r="W131" i="43" s="1"/>
  <c r="AB41" i="73"/>
  <c r="AB41" i="72"/>
  <c r="V40" i="73"/>
  <c r="V39" i="73" s="1"/>
  <c r="V47" i="73" s="1"/>
  <c r="V40" i="72"/>
  <c r="V39" i="72" s="1"/>
  <c r="V47" i="72" s="1"/>
  <c r="AW28" i="61"/>
  <c r="AX28" i="61"/>
  <c r="R46" i="64"/>
  <c r="R49" i="64" s="1"/>
  <c r="R50" i="64" s="1"/>
  <c r="U41" i="27"/>
  <c r="S48" i="27"/>
  <c r="N208" i="43" s="1"/>
  <c r="N218" i="43" s="1"/>
  <c r="N200" i="43"/>
  <c r="P130" i="43"/>
  <c r="O201" i="43"/>
  <c r="T40" i="27"/>
  <c r="AX30" i="61"/>
  <c r="AW30" i="61"/>
  <c r="R50" i="65"/>
  <c r="S41" i="66"/>
  <c r="S46" i="66" s="1"/>
  <c r="S49" i="66" s="1"/>
  <c r="T39" i="66"/>
  <c r="U20" i="66"/>
  <c r="U34" i="66" s="1"/>
  <c r="V23" i="66"/>
  <c r="Y29" i="64"/>
  <c r="X26" i="64"/>
  <c r="T39" i="64"/>
  <c r="U20" i="64"/>
  <c r="U34" i="64" s="1"/>
  <c r="V23" i="64"/>
  <c r="S41" i="64"/>
  <c r="Y4" i="64"/>
  <c r="Z5" i="64"/>
  <c r="Y13" i="64"/>
  <c r="Y12" i="64" s="1"/>
  <c r="X24" i="64"/>
  <c r="X18" i="64"/>
  <c r="Z27" i="66"/>
  <c r="Y26" i="66"/>
  <c r="AE27" i="64"/>
  <c r="V23" i="65"/>
  <c r="U20" i="65"/>
  <c r="U34" i="65" s="1"/>
  <c r="T39" i="65"/>
  <c r="Z4" i="65"/>
  <c r="Z13" i="65"/>
  <c r="Z12" i="65" s="1"/>
  <c r="AA5" i="65"/>
  <c r="S41" i="65"/>
  <c r="S46" i="65" s="1"/>
  <c r="S49" i="65" s="1"/>
  <c r="Y24" i="65"/>
  <c r="Y18" i="65"/>
  <c r="W40" i="73" l="1"/>
  <c r="W39" i="73" s="1"/>
  <c r="W47" i="73" s="1"/>
  <c r="W40" i="72"/>
  <c r="W39" i="72" s="1"/>
  <c r="W47" i="72" s="1"/>
  <c r="AC36" i="27"/>
  <c r="AC36" i="72"/>
  <c r="Y54" i="43"/>
  <c r="AY28" i="61"/>
  <c r="AZ28" i="61"/>
  <c r="AQ27" i="61"/>
  <c r="AQ24" i="61" s="1"/>
  <c r="AQ31" i="61" s="1"/>
  <c r="AR27" i="61"/>
  <c r="AB42" i="27"/>
  <c r="X131" i="43" s="1"/>
  <c r="AC41" i="72"/>
  <c r="AC41" i="73"/>
  <c r="BA29" i="61"/>
  <c r="BB29" i="61"/>
  <c r="O200" i="43"/>
  <c r="T48" i="27"/>
  <c r="O208" i="43" s="1"/>
  <c r="O218" i="43" s="1"/>
  <c r="S46" i="64"/>
  <c r="S49" i="64" s="1"/>
  <c r="S50" i="64" s="1"/>
  <c r="V41" i="27"/>
  <c r="P201" i="43"/>
  <c r="Q130" i="43"/>
  <c r="U40" i="27"/>
  <c r="AY30" i="61"/>
  <c r="AZ30" i="61"/>
  <c r="S50" i="65"/>
  <c r="V20" i="66"/>
  <c r="V34" i="66" s="1"/>
  <c r="W23" i="66"/>
  <c r="U39" i="66"/>
  <c r="T41" i="66"/>
  <c r="T46" i="66" s="1"/>
  <c r="T49" i="66" s="1"/>
  <c r="T41" i="64"/>
  <c r="Z29" i="64"/>
  <c r="Y26" i="64"/>
  <c r="V20" i="64"/>
  <c r="V34" i="64" s="1"/>
  <c r="W23" i="64"/>
  <c r="U39" i="64"/>
  <c r="Z4" i="64"/>
  <c r="AA5" i="64"/>
  <c r="Z13" i="64"/>
  <c r="Z12" i="64" s="1"/>
  <c r="Y18" i="64"/>
  <c r="Y24" i="64"/>
  <c r="U39" i="65"/>
  <c r="W23" i="65"/>
  <c r="V20" i="65"/>
  <c r="V34" i="65" s="1"/>
  <c r="AA4" i="65"/>
  <c r="AA13" i="65"/>
  <c r="AA12" i="65" s="1"/>
  <c r="AB5" i="65"/>
  <c r="T41" i="65"/>
  <c r="T46" i="65" s="1"/>
  <c r="T49" i="65" s="1"/>
  <c r="AF27" i="64"/>
  <c r="Z24" i="65"/>
  <c r="Z18" i="65"/>
  <c r="Z26" i="66"/>
  <c r="AA27" i="66"/>
  <c r="AD36" i="27" l="1"/>
  <c r="AD36" i="72"/>
  <c r="Z54" i="43"/>
  <c r="AT27" i="61"/>
  <c r="AS27" i="61"/>
  <c r="AS24" i="61" s="1"/>
  <c r="AS31" i="61" s="1"/>
  <c r="AC42" i="27"/>
  <c r="Y131" i="43" s="1"/>
  <c r="AD41" i="72"/>
  <c r="AD41" i="73"/>
  <c r="X40" i="72"/>
  <c r="X39" i="72" s="1"/>
  <c r="X47" i="72" s="1"/>
  <c r="X40" i="73"/>
  <c r="X39" i="73" s="1"/>
  <c r="X47" i="73" s="1"/>
  <c r="BB28" i="61"/>
  <c r="BA28" i="61"/>
  <c r="BD29" i="61"/>
  <c r="BC29" i="61"/>
  <c r="T46" i="64"/>
  <c r="T49" i="64" s="1"/>
  <c r="T50" i="64" s="1"/>
  <c r="W41" i="27"/>
  <c r="U48" i="27"/>
  <c r="P208" i="43" s="1"/>
  <c r="P218" i="43" s="1"/>
  <c r="P200" i="43"/>
  <c r="Q201" i="43"/>
  <c r="R130" i="43"/>
  <c r="V40" i="27"/>
  <c r="BB30" i="61"/>
  <c r="BA30" i="61"/>
  <c r="T50" i="65"/>
  <c r="U41" i="66"/>
  <c r="U46" i="66" s="1"/>
  <c r="U49" i="66" s="1"/>
  <c r="X23" i="66"/>
  <c r="W20" i="66"/>
  <c r="W34" i="66" s="1"/>
  <c r="V39" i="66"/>
  <c r="AA29" i="64"/>
  <c r="Z26" i="64"/>
  <c r="U41" i="64"/>
  <c r="X23" i="64"/>
  <c r="W20" i="64"/>
  <c r="W34" i="64" s="1"/>
  <c r="V39" i="64"/>
  <c r="U41" i="65"/>
  <c r="U46" i="65" s="1"/>
  <c r="U49" i="65" s="1"/>
  <c r="AB5" i="64"/>
  <c r="AA13" i="64"/>
  <c r="AA12" i="64" s="1"/>
  <c r="AA4" i="64"/>
  <c r="Z24" i="64"/>
  <c r="Z18" i="64"/>
  <c r="AG27" i="64"/>
  <c r="AB4" i="65"/>
  <c r="AB13" i="65"/>
  <c r="AB12" i="65" s="1"/>
  <c r="AC5" i="65"/>
  <c r="AA26" i="66"/>
  <c r="AB27" i="66"/>
  <c r="W20" i="65"/>
  <c r="W34" i="65" s="1"/>
  <c r="X23" i="65"/>
  <c r="AA24" i="65"/>
  <c r="AA18" i="65"/>
  <c r="V39" i="65"/>
  <c r="AE36" i="27" l="1"/>
  <c r="AE36" i="72"/>
  <c r="AA54" i="43"/>
  <c r="BC28" i="61"/>
  <c r="BD28" i="61"/>
  <c r="U50" i="65"/>
  <c r="Y40" i="72"/>
  <c r="Y39" i="72" s="1"/>
  <c r="Y47" i="72" s="1"/>
  <c r="Y40" i="73"/>
  <c r="Y39" i="73" s="1"/>
  <c r="Y47" i="73" s="1"/>
  <c r="AD42" i="27"/>
  <c r="Z131" i="43" s="1"/>
  <c r="AE41" i="73"/>
  <c r="AE41" i="72"/>
  <c r="AU27" i="61"/>
  <c r="AU24" i="61" s="1"/>
  <c r="AU31" i="61" s="1"/>
  <c r="AV27" i="61"/>
  <c r="BE29" i="61"/>
  <c r="BF29" i="61"/>
  <c r="U46" i="64"/>
  <c r="U49" i="64" s="1"/>
  <c r="U50" i="64" s="1"/>
  <c r="X41" i="27"/>
  <c r="V48" i="27"/>
  <c r="Q208" i="43" s="1"/>
  <c r="Q218" i="43" s="1"/>
  <c r="Q200" i="43"/>
  <c r="R201" i="43"/>
  <c r="S130" i="43"/>
  <c r="W40" i="27"/>
  <c r="BD30" i="61"/>
  <c r="BC30" i="61"/>
  <c r="V41" i="66"/>
  <c r="V46" i="66" s="1"/>
  <c r="V49" i="66" s="1"/>
  <c r="W39" i="66"/>
  <c r="Y23" i="66"/>
  <c r="X20" i="66"/>
  <c r="X34" i="66" s="1"/>
  <c r="AB29" i="64"/>
  <c r="AA26" i="64"/>
  <c r="V41" i="64"/>
  <c r="W39" i="64"/>
  <c r="Y23" i="64"/>
  <c r="X20" i="64"/>
  <c r="X34" i="64" s="1"/>
  <c r="AA24" i="64"/>
  <c r="AA18" i="64"/>
  <c r="AC5" i="64"/>
  <c r="AB13" i="64"/>
  <c r="AB12" i="64" s="1"/>
  <c r="AB4" i="64"/>
  <c r="V41" i="65"/>
  <c r="V46" i="65" s="1"/>
  <c r="V49" i="65" s="1"/>
  <c r="V50" i="65" s="1"/>
  <c r="AC13" i="65"/>
  <c r="AC12" i="65" s="1"/>
  <c r="AD5" i="65"/>
  <c r="AC4" i="65"/>
  <c r="AB24" i="65"/>
  <c r="AB18" i="65"/>
  <c r="X20" i="65"/>
  <c r="X34" i="65" s="1"/>
  <c r="Y23" i="65"/>
  <c r="W39" i="65"/>
  <c r="AH27" i="64"/>
  <c r="AI27" i="64" s="1"/>
  <c r="AB26" i="66"/>
  <c r="AC27" i="66"/>
  <c r="AE42" i="27" l="1"/>
  <c r="AA131" i="43" s="1"/>
  <c r="AF41" i="73"/>
  <c r="AF41" i="72"/>
  <c r="AW27" i="61"/>
  <c r="AW24" i="61" s="1"/>
  <c r="AW31" i="61" s="1"/>
  <c r="AX27" i="61"/>
  <c r="BF28" i="61"/>
  <c r="BE28" i="61"/>
  <c r="BH29" i="61"/>
  <c r="BG29" i="61"/>
  <c r="Z40" i="73"/>
  <c r="Z39" i="73" s="1"/>
  <c r="Z47" i="73" s="1"/>
  <c r="Z40" i="72"/>
  <c r="Z39" i="72" s="1"/>
  <c r="Z47" i="72" s="1"/>
  <c r="AJ27" i="64"/>
  <c r="AF36" i="27"/>
  <c r="AF36" i="72"/>
  <c r="AB54" i="43"/>
  <c r="V46" i="64"/>
  <c r="V49" i="64" s="1"/>
  <c r="V50" i="64" s="1"/>
  <c r="Y41" i="27"/>
  <c r="W48" i="27"/>
  <c r="R208" i="43" s="1"/>
  <c r="R218" i="43" s="1"/>
  <c r="R200" i="43"/>
  <c r="S201" i="43"/>
  <c r="T130" i="43"/>
  <c r="X40" i="27"/>
  <c r="BF30" i="61"/>
  <c r="BE30" i="61"/>
  <c r="W41" i="66"/>
  <c r="W46" i="66" s="1"/>
  <c r="W49" i="66" s="1"/>
  <c r="X39" i="66"/>
  <c r="Z23" i="66"/>
  <c r="Y20" i="66"/>
  <c r="Y34" i="66" s="1"/>
  <c r="W41" i="65"/>
  <c r="W46" i="65" s="1"/>
  <c r="W49" i="65" s="1"/>
  <c r="W50" i="65" s="1"/>
  <c r="AC29" i="64"/>
  <c r="AB26" i="64"/>
  <c r="X39" i="64"/>
  <c r="Y20" i="64"/>
  <c r="Y34" i="64" s="1"/>
  <c r="Z23" i="64"/>
  <c r="W41" i="64"/>
  <c r="AB24" i="64"/>
  <c r="AB18" i="64"/>
  <c r="AC13" i="64"/>
  <c r="AC12" i="64" s="1"/>
  <c r="AC4" i="64"/>
  <c r="AD5" i="64"/>
  <c r="AC26" i="66"/>
  <c r="AD27" i="66"/>
  <c r="X39" i="65"/>
  <c r="AC24" i="65"/>
  <c r="AC18" i="65"/>
  <c r="Y20" i="65"/>
  <c r="Y34" i="65" s="1"/>
  <c r="Z23" i="65"/>
  <c r="AD13" i="65"/>
  <c r="AD12" i="65" s="1"/>
  <c r="AE5" i="65"/>
  <c r="AD4" i="65"/>
  <c r="AA40" i="73" l="1"/>
  <c r="AA39" i="73" s="1"/>
  <c r="AA47" i="73" s="1"/>
  <c r="AA40" i="72"/>
  <c r="AA39" i="72" s="1"/>
  <c r="AA47" i="72" s="1"/>
  <c r="AF42" i="27"/>
  <c r="AB131" i="43" s="1"/>
  <c r="AG41" i="73"/>
  <c r="AG41" i="72"/>
  <c r="BH28" i="61"/>
  <c r="BG28" i="61"/>
  <c r="AY27" i="61"/>
  <c r="AY24" i="61" s="1"/>
  <c r="AY31" i="61" s="1"/>
  <c r="AZ27" i="61"/>
  <c r="AG36" i="27"/>
  <c r="AG36" i="72"/>
  <c r="AC54" i="43"/>
  <c r="AK27" i="64"/>
  <c r="BJ29" i="61"/>
  <c r="BI29" i="61"/>
  <c r="T201" i="43"/>
  <c r="U130" i="43"/>
  <c r="Y40" i="27"/>
  <c r="X48" i="27"/>
  <c r="S208" i="43" s="1"/>
  <c r="S218" i="43" s="1"/>
  <c r="S200" i="43"/>
  <c r="W46" i="64"/>
  <c r="W49" i="64" s="1"/>
  <c r="W50" i="64" s="1"/>
  <c r="Z41" i="27"/>
  <c r="BH30" i="61"/>
  <c r="BG30" i="61"/>
  <c r="X41" i="66"/>
  <c r="X46" i="66" s="1"/>
  <c r="X49" i="66" s="1"/>
  <c r="Y39" i="66"/>
  <c r="Z20" i="66"/>
  <c r="Z34" i="66" s="1"/>
  <c r="AA23" i="66"/>
  <c r="AD29" i="64"/>
  <c r="AC26" i="64"/>
  <c r="AA23" i="64"/>
  <c r="Z20" i="64"/>
  <c r="Z34" i="64" s="1"/>
  <c r="Y39" i="64"/>
  <c r="X41" i="64"/>
  <c r="AC24" i="64"/>
  <c r="AC18" i="64"/>
  <c r="AD13" i="64"/>
  <c r="AD12" i="64" s="1"/>
  <c r="AD4" i="64"/>
  <c r="AE5" i="64"/>
  <c r="AD24" i="65"/>
  <c r="AD18" i="65"/>
  <c r="AE4" i="65"/>
  <c r="AE13" i="65"/>
  <c r="AE12" i="65" s="1"/>
  <c r="AF5" i="65"/>
  <c r="Y39" i="65"/>
  <c r="AD26" i="66"/>
  <c r="AE27" i="66"/>
  <c r="Z20" i="65"/>
  <c r="Z34" i="65" s="1"/>
  <c r="AA23" i="65"/>
  <c r="X41" i="65"/>
  <c r="X46" i="65" s="1"/>
  <c r="X49" i="65" s="1"/>
  <c r="X50" i="65" s="1"/>
  <c r="AH36" i="27" l="1"/>
  <c r="AH36" i="72"/>
  <c r="AD54" i="43"/>
  <c r="AB40" i="73"/>
  <c r="AB39" i="73" s="1"/>
  <c r="AB47" i="73" s="1"/>
  <c r="AB40" i="72"/>
  <c r="AB39" i="72" s="1"/>
  <c r="AB47" i="72" s="1"/>
  <c r="BI28" i="61"/>
  <c r="BJ28" i="61"/>
  <c r="AG42" i="27"/>
  <c r="AC131" i="43" s="1"/>
  <c r="AH41" i="73"/>
  <c r="AH41" i="72"/>
  <c r="AL27" i="64"/>
  <c r="BB27" i="61"/>
  <c r="BA27" i="61"/>
  <c r="BA24" i="61" s="1"/>
  <c r="BA31" i="61" s="1"/>
  <c r="BL29" i="61"/>
  <c r="BK29" i="61"/>
  <c r="V130" i="43"/>
  <c r="Z40" i="27"/>
  <c r="Z48" i="27" s="1"/>
  <c r="Y48" i="27"/>
  <c r="T208" i="43" s="1"/>
  <c r="T218" i="43" s="1"/>
  <c r="T200" i="43"/>
  <c r="X46" i="64"/>
  <c r="X49" i="64" s="1"/>
  <c r="X50" i="64" s="1"/>
  <c r="AA41" i="27"/>
  <c r="BI30" i="61"/>
  <c r="BJ30" i="61"/>
  <c r="AA20" i="66"/>
  <c r="AA34" i="66" s="1"/>
  <c r="AB23" i="66"/>
  <c r="Z39" i="66"/>
  <c r="Y41" i="66"/>
  <c r="Y46" i="66" s="1"/>
  <c r="Y49" i="66" s="1"/>
  <c r="AE29" i="64"/>
  <c r="AD26" i="64"/>
  <c r="Y41" i="64"/>
  <c r="Z39" i="64"/>
  <c r="AA20" i="64"/>
  <c r="AA34" i="64" s="1"/>
  <c r="AB23" i="64"/>
  <c r="AE13" i="64"/>
  <c r="AE12" i="64" s="1"/>
  <c r="AF5" i="64"/>
  <c r="AE4" i="64"/>
  <c r="AD24" i="64"/>
  <c r="AD18" i="64"/>
  <c r="Y41" i="65"/>
  <c r="Y46" i="65" s="1"/>
  <c r="Y49" i="65" s="1"/>
  <c r="Y50" i="65" s="1"/>
  <c r="AA20" i="65"/>
  <c r="AA34" i="65" s="1"/>
  <c r="AB23" i="65"/>
  <c r="AE24" i="65"/>
  <c r="AE18" i="65"/>
  <c r="Z39" i="65"/>
  <c r="AE26" i="66"/>
  <c r="AF27" i="66"/>
  <c r="AF4" i="65"/>
  <c r="AG5" i="65"/>
  <c r="AF13" i="65"/>
  <c r="AF12" i="65" s="1"/>
  <c r="AI36" i="27" l="1"/>
  <c r="AI36" i="72"/>
  <c r="AE54" i="43"/>
  <c r="BN29" i="61"/>
  <c r="BM29" i="61"/>
  <c r="AM27" i="64"/>
  <c r="AC40" i="73"/>
  <c r="AC39" i="73" s="1"/>
  <c r="AC47" i="73" s="1"/>
  <c r="AC40" i="72"/>
  <c r="AC39" i="72" s="1"/>
  <c r="AC47" i="72" s="1"/>
  <c r="BL28" i="61"/>
  <c r="BK28" i="61"/>
  <c r="AH42" i="27"/>
  <c r="AD131" i="43" s="1"/>
  <c r="AI41" i="73"/>
  <c r="AI41" i="72"/>
  <c r="BD27" i="61"/>
  <c r="BC27" i="61"/>
  <c r="BC24" i="61" s="1"/>
  <c r="BC31" i="61" s="1"/>
  <c r="Y46" i="64"/>
  <c r="Y49" i="64" s="1"/>
  <c r="Y50" i="64" s="1"/>
  <c r="AB41" i="27"/>
  <c r="W130" i="43"/>
  <c r="AA40" i="27"/>
  <c r="AA48" i="27" s="1"/>
  <c r="BK30" i="61"/>
  <c r="BL30" i="61"/>
  <c r="Z41" i="66"/>
  <c r="Z46" i="66" s="1"/>
  <c r="Z49" i="66" s="1"/>
  <c r="AB20" i="66"/>
  <c r="AB34" i="66" s="1"/>
  <c r="AC23" i="66"/>
  <c r="AA39" i="66"/>
  <c r="AF29" i="64"/>
  <c r="AE26" i="64"/>
  <c r="AB20" i="64"/>
  <c r="AB34" i="64" s="1"/>
  <c r="AC23" i="64"/>
  <c r="AA39" i="64"/>
  <c r="Z41" i="64"/>
  <c r="AE24" i="64"/>
  <c r="AE18" i="64"/>
  <c r="AF4" i="64"/>
  <c r="AG5" i="64"/>
  <c r="AF13" i="64"/>
  <c r="AF12" i="64" s="1"/>
  <c r="AF24" i="65"/>
  <c r="AF18" i="65"/>
  <c r="AB20" i="65"/>
  <c r="AB34" i="65" s="1"/>
  <c r="AC23" i="65"/>
  <c r="AG4" i="65"/>
  <c r="AG13" i="65"/>
  <c r="AG12" i="65" s="1"/>
  <c r="AH5" i="65"/>
  <c r="AI5" i="65" s="1"/>
  <c r="AA39" i="65"/>
  <c r="AF26" i="66"/>
  <c r="AG27" i="66"/>
  <c r="Z41" i="65"/>
  <c r="Z46" i="65" s="1"/>
  <c r="Z49" i="65" s="1"/>
  <c r="Z50" i="65" s="1"/>
  <c r="AJ36" i="27" l="1"/>
  <c r="AJ36" i="72"/>
  <c r="AF54" i="43"/>
  <c r="AD40" i="73"/>
  <c r="AD39" i="73" s="1"/>
  <c r="AD47" i="73" s="1"/>
  <c r="AD40" i="72"/>
  <c r="AD39" i="72" s="1"/>
  <c r="AD47" i="72" s="1"/>
  <c r="BF27" i="61"/>
  <c r="BE27" i="61"/>
  <c r="BE24" i="61" s="1"/>
  <c r="BE31" i="61" s="1"/>
  <c r="BN28" i="61"/>
  <c r="BM28" i="61"/>
  <c r="AI13" i="65"/>
  <c r="AI12" i="65" s="1"/>
  <c r="AI18" i="65" s="1"/>
  <c r="AJ5" i="65"/>
  <c r="AI4" i="65"/>
  <c r="AI24" i="65" s="1"/>
  <c r="AI42" i="27"/>
  <c r="AE131" i="43" s="1"/>
  <c r="AJ41" i="73"/>
  <c r="AJ41" i="72"/>
  <c r="BP29" i="61"/>
  <c r="BO29" i="61"/>
  <c r="Z46" i="64"/>
  <c r="Z49" i="64" s="1"/>
  <c r="Z50" i="64" s="1"/>
  <c r="AC41" i="27"/>
  <c r="X130" i="43"/>
  <c r="AB40" i="27"/>
  <c r="AB48" i="27" s="1"/>
  <c r="BM30" i="61"/>
  <c r="BN30" i="61"/>
  <c r="AA41" i="66"/>
  <c r="AA46" i="66" s="1"/>
  <c r="AA49" i="66" s="1"/>
  <c r="AC20" i="66"/>
  <c r="AC34" i="66" s="1"/>
  <c r="AD23" i="66"/>
  <c r="AB39" i="66"/>
  <c r="AG29" i="64"/>
  <c r="AF26" i="64"/>
  <c r="AA41" i="64"/>
  <c r="AC20" i="64"/>
  <c r="AC34" i="64" s="1"/>
  <c r="AD23" i="64"/>
  <c r="AB39" i="64"/>
  <c r="AG4" i="64"/>
  <c r="AG13" i="64"/>
  <c r="AG12" i="64" s="1"/>
  <c r="AH5" i="64"/>
  <c r="AF24" i="64"/>
  <c r="AF18" i="64"/>
  <c r="AG24" i="65"/>
  <c r="AG18" i="65"/>
  <c r="AD23" i="65"/>
  <c r="AC20" i="65"/>
  <c r="AC34" i="65" s="1"/>
  <c r="AH4" i="65"/>
  <c r="AH13" i="65"/>
  <c r="AH12" i="65" s="1"/>
  <c r="AB39" i="65"/>
  <c r="AA41" i="65"/>
  <c r="AA46" i="65" s="1"/>
  <c r="AA49" i="65" s="1"/>
  <c r="AA50" i="65" s="1"/>
  <c r="AH27" i="66"/>
  <c r="AH26" i="66" s="1"/>
  <c r="AG26" i="66"/>
  <c r="AK36" i="27" l="1"/>
  <c r="AI5" i="64"/>
  <c r="AK36" i="72"/>
  <c r="AG54" i="43"/>
  <c r="AH54" i="43" s="1"/>
  <c r="AI54" i="43" s="1"/>
  <c r="AJ54" i="43" s="1"/>
  <c r="AK54" i="43" s="1"/>
  <c r="AL54" i="43" s="1"/>
  <c r="BR29" i="61"/>
  <c r="BQ29" i="61"/>
  <c r="BH27" i="61"/>
  <c r="BG27" i="61"/>
  <c r="BG24" i="61" s="1"/>
  <c r="BG31" i="61" s="1"/>
  <c r="AE40" i="73"/>
  <c r="AE39" i="73" s="1"/>
  <c r="AE47" i="73" s="1"/>
  <c r="AE40" i="72"/>
  <c r="AE39" i="72" s="1"/>
  <c r="AE47" i="72" s="1"/>
  <c r="AJ42" i="27"/>
  <c r="AF131" i="43" s="1"/>
  <c r="AK41" i="72"/>
  <c r="AK41" i="73"/>
  <c r="AK5" i="65"/>
  <c r="AJ13" i="65"/>
  <c r="AJ12" i="65" s="1"/>
  <c r="AJ4" i="65"/>
  <c r="AJ24" i="65" s="1"/>
  <c r="BO28" i="61"/>
  <c r="BP28" i="61"/>
  <c r="AA46" i="64"/>
  <c r="AA49" i="64" s="1"/>
  <c r="AA50" i="64" s="1"/>
  <c r="AD41" i="27"/>
  <c r="Y130" i="43"/>
  <c r="AC40" i="27"/>
  <c r="AC48" i="27" s="1"/>
  <c r="BO30" i="61"/>
  <c r="BP30" i="61"/>
  <c r="AB41" i="66"/>
  <c r="AB46" i="66" s="1"/>
  <c r="AB49" i="66" s="1"/>
  <c r="AC39" i="66"/>
  <c r="AD20" i="66"/>
  <c r="AD34" i="66" s="1"/>
  <c r="AE23" i="66"/>
  <c r="AH29" i="64"/>
  <c r="AG26" i="64"/>
  <c r="AB41" i="64"/>
  <c r="AE23" i="64"/>
  <c r="AD20" i="64"/>
  <c r="AD34" i="64" s="1"/>
  <c r="AC39" i="64"/>
  <c r="AH4" i="64"/>
  <c r="AH13" i="64"/>
  <c r="AH12" i="64" s="1"/>
  <c r="AG18" i="64"/>
  <c r="AG24" i="64"/>
  <c r="AE23" i="65"/>
  <c r="AD20" i="65"/>
  <c r="AD34" i="65" s="1"/>
  <c r="AC39" i="65"/>
  <c r="AH24" i="65"/>
  <c r="AH18" i="65"/>
  <c r="AB41" i="65"/>
  <c r="AB46" i="65" s="1"/>
  <c r="AB49" i="65" s="1"/>
  <c r="AB50" i="65" s="1"/>
  <c r="AF40" i="72" l="1"/>
  <c r="AF39" i="72" s="1"/>
  <c r="AF47" i="72" s="1"/>
  <c r="AF40" i="73"/>
  <c r="AF39" i="73" s="1"/>
  <c r="AF47" i="73" s="1"/>
  <c r="AJ18" i="65"/>
  <c r="BJ27" i="61"/>
  <c r="BI27" i="61"/>
  <c r="BI24" i="61" s="1"/>
  <c r="BI31" i="61" s="1"/>
  <c r="AH26" i="64"/>
  <c r="AI29" i="64"/>
  <c r="BR28" i="61"/>
  <c r="BQ28" i="61"/>
  <c r="AL5" i="65"/>
  <c r="AK13" i="65"/>
  <c r="AK12" i="65" s="1"/>
  <c r="AK18" i="65" s="1"/>
  <c r="AK4" i="65"/>
  <c r="AK24" i="65" s="1"/>
  <c r="AL36" i="72"/>
  <c r="AL36" i="27"/>
  <c r="AI13" i="64"/>
  <c r="AI12" i="64" s="1"/>
  <c r="AI4" i="64"/>
  <c r="AJ5" i="64"/>
  <c r="AK42" i="27"/>
  <c r="AG131" i="43" s="1"/>
  <c r="AL41" i="72"/>
  <c r="AL41" i="73"/>
  <c r="BS29" i="61"/>
  <c r="BT29" i="61"/>
  <c r="BU29" i="61" s="1"/>
  <c r="Z130" i="43"/>
  <c r="AD40" i="27"/>
  <c r="AD48" i="27" s="1"/>
  <c r="AB46" i="64"/>
  <c r="AB49" i="64" s="1"/>
  <c r="AB50" i="64" s="1"/>
  <c r="AE41" i="27"/>
  <c r="BR30" i="61"/>
  <c r="BQ30" i="61"/>
  <c r="AF23" i="66"/>
  <c r="AE20" i="66"/>
  <c r="AE34" i="66" s="1"/>
  <c r="AD39" i="66"/>
  <c r="AC41" i="66"/>
  <c r="AC46" i="66" s="1"/>
  <c r="AC49" i="66" s="1"/>
  <c r="AC41" i="64"/>
  <c r="AD39" i="64"/>
  <c r="AE20" i="64"/>
  <c r="AE34" i="64" s="1"/>
  <c r="AF23" i="64"/>
  <c r="AC41" i="65"/>
  <c r="AC46" i="65" s="1"/>
  <c r="AC49" i="65" s="1"/>
  <c r="AC50" i="65" s="1"/>
  <c r="AH24" i="64"/>
  <c r="AH18" i="64"/>
  <c r="AE20" i="65"/>
  <c r="AE34" i="65" s="1"/>
  <c r="AF23" i="65"/>
  <c r="AD39" i="65"/>
  <c r="AM5" i="65" l="1"/>
  <c r="AL4" i="65"/>
  <c r="AL13" i="65"/>
  <c r="AL12" i="65" s="1"/>
  <c r="AI24" i="64"/>
  <c r="AI18" i="64"/>
  <c r="BS28" i="61"/>
  <c r="BT28" i="61"/>
  <c r="BU28" i="61" s="1"/>
  <c r="BL27" i="61"/>
  <c r="BK27" i="61"/>
  <c r="BK24" i="61" s="1"/>
  <c r="BK31" i="61" s="1"/>
  <c r="AM36" i="72"/>
  <c r="AM36" i="27"/>
  <c r="AK5" i="64"/>
  <c r="AJ4" i="64"/>
  <c r="AJ13" i="64"/>
  <c r="AJ12" i="64" s="1"/>
  <c r="AG40" i="72"/>
  <c r="AG39" i="72" s="1"/>
  <c r="AG47" i="72" s="1"/>
  <c r="AG40" i="73"/>
  <c r="AG39" i="73" s="1"/>
  <c r="AG47" i="73" s="1"/>
  <c r="BW29" i="61"/>
  <c r="AL42" i="27"/>
  <c r="AM41" i="73"/>
  <c r="AM39" i="73" s="1"/>
  <c r="AM47" i="73" s="1"/>
  <c r="AM41" i="72"/>
  <c r="AM39" i="72" s="1"/>
  <c r="AM47" i="72" s="1"/>
  <c r="AJ29" i="64"/>
  <c r="AI26" i="64"/>
  <c r="AC46" i="64"/>
  <c r="AC49" i="64" s="1"/>
  <c r="AC50" i="64" s="1"/>
  <c r="AF41" i="27"/>
  <c r="AA130" i="43"/>
  <c r="AE40" i="27"/>
  <c r="AE48" i="27" s="1"/>
  <c r="BS30" i="61"/>
  <c r="BT30" i="61"/>
  <c r="BU30" i="61" s="1"/>
  <c r="AD41" i="66"/>
  <c r="AD46" i="66" s="1"/>
  <c r="AD49" i="66" s="1"/>
  <c r="AE39" i="66"/>
  <c r="AG23" i="66"/>
  <c r="AF20" i="66"/>
  <c r="AF34" i="66" s="1"/>
  <c r="AG23" i="64"/>
  <c r="AF20" i="64"/>
  <c r="AF34" i="64" s="1"/>
  <c r="AE39" i="64"/>
  <c r="AD41" i="64"/>
  <c r="AD41" i="65"/>
  <c r="AD46" i="65" s="1"/>
  <c r="AD49" i="65" s="1"/>
  <c r="AD50" i="65" s="1"/>
  <c r="AE39" i="65"/>
  <c r="AF20" i="65"/>
  <c r="AF34" i="65" s="1"/>
  <c r="AG23" i="65"/>
  <c r="AH131" i="43" l="1"/>
  <c r="AL40" i="27"/>
  <c r="AL48" i="27" s="1"/>
  <c r="AM42" i="27"/>
  <c r="AN41" i="73"/>
  <c r="AN39" i="73" s="1"/>
  <c r="AN47" i="73" s="1"/>
  <c r="AN41" i="72"/>
  <c r="AN39" i="72" s="1"/>
  <c r="AN47" i="72" s="1"/>
  <c r="AL18" i="65"/>
  <c r="AL24" i="65"/>
  <c r="AH40" i="73"/>
  <c r="AH39" i="73" s="1"/>
  <c r="AH47" i="73" s="1"/>
  <c r="AH40" i="72"/>
  <c r="AH39" i="72" s="1"/>
  <c r="AH47" i="72" s="1"/>
  <c r="AN36" i="27"/>
  <c r="AN36" i="72"/>
  <c r="AK13" i="64"/>
  <c r="AK12" i="64" s="1"/>
  <c r="AK4" i="64"/>
  <c r="AL5" i="64"/>
  <c r="BN27" i="61"/>
  <c r="BM27" i="61"/>
  <c r="BM24" i="61" s="1"/>
  <c r="BM31" i="61" s="1"/>
  <c r="BW31" i="61" s="1"/>
  <c r="BW28" i="61"/>
  <c r="BX28" i="61" s="1"/>
  <c r="AK29" i="64"/>
  <c r="AJ26" i="64"/>
  <c r="AJ18" i="64"/>
  <c r="AJ24" i="64"/>
  <c r="AM4" i="65"/>
  <c r="AM13" i="65"/>
  <c r="AM12" i="65" s="1"/>
  <c r="AD46" i="64"/>
  <c r="AD49" i="64" s="1"/>
  <c r="AD50" i="64" s="1"/>
  <c r="AG41" i="27"/>
  <c r="AB130" i="43"/>
  <c r="AF40" i="27"/>
  <c r="AF48" i="27" s="1"/>
  <c r="BW30" i="61"/>
  <c r="BX30" i="61" s="1"/>
  <c r="AG20" i="66"/>
  <c r="AG34" i="66" s="1"/>
  <c r="AH23" i="66"/>
  <c r="AH20" i="66" s="1"/>
  <c r="AH34" i="66" s="1"/>
  <c r="AE41" i="66"/>
  <c r="AE46" i="66" s="1"/>
  <c r="AE49" i="66" s="1"/>
  <c r="AF39" i="66"/>
  <c r="AE41" i="64"/>
  <c r="AF39" i="64"/>
  <c r="AH23" i="64"/>
  <c r="AG20" i="64"/>
  <c r="AG34" i="64" s="1"/>
  <c r="AE41" i="65"/>
  <c r="AE46" i="65" s="1"/>
  <c r="AE49" i="65" s="1"/>
  <c r="AE50" i="65" s="1"/>
  <c r="AG20" i="65"/>
  <c r="AG34" i="65" s="1"/>
  <c r="AH23" i="65"/>
  <c r="AF39" i="65"/>
  <c r="AL29" i="64" l="1"/>
  <c r="AK26" i="64"/>
  <c r="AO36" i="27"/>
  <c r="AO36" i="72"/>
  <c r="AM5" i="64"/>
  <c r="AL4" i="64"/>
  <c r="AL13" i="64"/>
  <c r="AL12" i="64" s="1"/>
  <c r="AI131" i="43"/>
  <c r="AM40" i="27"/>
  <c r="AM48" i="27" s="1"/>
  <c r="AK24" i="64"/>
  <c r="AK18" i="64"/>
  <c r="AM24" i="65"/>
  <c r="AM18" i="65"/>
  <c r="BO27" i="61"/>
  <c r="BO24" i="61" s="1"/>
  <c r="BP27" i="61"/>
  <c r="AI40" i="73"/>
  <c r="AI39" i="73" s="1"/>
  <c r="AI47" i="73" s="1"/>
  <c r="AI40" i="72"/>
  <c r="AI39" i="72" s="1"/>
  <c r="AI47" i="72" s="1"/>
  <c r="BX7" i="61"/>
  <c r="BX9" i="61"/>
  <c r="BX20" i="61"/>
  <c r="BX22" i="61"/>
  <c r="BX11" i="61"/>
  <c r="BX16" i="61"/>
  <c r="BX15" i="61" s="1"/>
  <c r="BX12" i="61"/>
  <c r="BX17" i="61"/>
  <c r="BX21" i="61"/>
  <c r="BX26" i="61"/>
  <c r="BX18" i="61"/>
  <c r="BX13" i="61"/>
  <c r="BX25" i="61"/>
  <c r="BX8" i="61"/>
  <c r="BX10" i="61"/>
  <c r="BX19" i="61"/>
  <c r="BX29" i="61"/>
  <c r="BX6" i="61"/>
  <c r="BX5" i="61" s="1"/>
  <c r="AN42" i="27"/>
  <c r="AO41" i="73"/>
  <c r="AO39" i="73" s="1"/>
  <c r="AO47" i="73" s="1"/>
  <c r="AO41" i="72"/>
  <c r="AO39" i="72" s="1"/>
  <c r="AO47" i="72" s="1"/>
  <c r="AH20" i="65"/>
  <c r="AH34" i="65" s="1"/>
  <c r="AI23" i="65"/>
  <c r="AE46" i="64"/>
  <c r="AE49" i="64" s="1"/>
  <c r="AE50" i="64" s="1"/>
  <c r="AH41" i="27"/>
  <c r="AH20" i="64"/>
  <c r="AH34" i="64" s="1"/>
  <c r="AI23" i="64"/>
  <c r="AC130" i="43"/>
  <c r="AG40" i="27"/>
  <c r="AG48" i="27" s="1"/>
  <c r="AF41" i="66"/>
  <c r="AF46" i="66" s="1"/>
  <c r="AF49" i="66" s="1"/>
  <c r="AH39" i="66"/>
  <c r="AG39" i="66"/>
  <c r="AF41" i="64"/>
  <c r="AH39" i="64"/>
  <c r="AG39" i="64"/>
  <c r="AF41" i="65"/>
  <c r="AF46" i="65" s="1"/>
  <c r="AF49" i="65" s="1"/>
  <c r="AF50" i="65" s="1"/>
  <c r="AH39" i="65"/>
  <c r="AG39" i="65"/>
  <c r="BQ27" i="61" l="1"/>
  <c r="BQ24" i="61" s="1"/>
  <c r="BQ31" i="61" s="1"/>
  <c r="BR27" i="61"/>
  <c r="AO42" i="27"/>
  <c r="AP41" i="73"/>
  <c r="AP39" i="73" s="1"/>
  <c r="AP47" i="73" s="1"/>
  <c r="AP41" i="72"/>
  <c r="AP39" i="72" s="1"/>
  <c r="AP47" i="72" s="1"/>
  <c r="BO31" i="61"/>
  <c r="AL24" i="64"/>
  <c r="AL18" i="64"/>
  <c r="AJ40" i="73"/>
  <c r="AJ39" i="73" s="1"/>
  <c r="AJ47" i="73" s="1"/>
  <c r="AJ40" i="72"/>
  <c r="AJ39" i="72" s="1"/>
  <c r="AJ47" i="72" s="1"/>
  <c r="AJ131" i="43"/>
  <c r="AN40" i="27"/>
  <c r="AN48" i="27" s="1"/>
  <c r="AP36" i="27"/>
  <c r="AP36" i="72"/>
  <c r="AQ36" i="72" s="1"/>
  <c r="D36" i="72" s="1"/>
  <c r="AM4" i="64"/>
  <c r="AM13" i="64"/>
  <c r="AM12" i="64" s="1"/>
  <c r="AM29" i="64"/>
  <c r="AM26" i="64" s="1"/>
  <c r="AL26" i="64"/>
  <c r="AJ23" i="65"/>
  <c r="AI20" i="65"/>
  <c r="AI34" i="65" s="1"/>
  <c r="AI39" i="65" s="1"/>
  <c r="AI46" i="65" s="1"/>
  <c r="AI49" i="65" s="1"/>
  <c r="AF46" i="64"/>
  <c r="AF49" i="64" s="1"/>
  <c r="AF50" i="64" s="1"/>
  <c r="AI41" i="27"/>
  <c r="AD130" i="43"/>
  <c r="AH40" i="27"/>
  <c r="AH48" i="27" s="1"/>
  <c r="AJ23" i="64"/>
  <c r="AI20" i="64"/>
  <c r="AI34" i="64" s="1"/>
  <c r="AI39" i="64" s="1"/>
  <c r="AI46" i="64" s="1"/>
  <c r="AI49" i="64" s="1"/>
  <c r="AH41" i="64"/>
  <c r="AH41" i="66"/>
  <c r="AH46" i="66" s="1"/>
  <c r="AH49" i="66" s="1"/>
  <c r="AG41" i="66"/>
  <c r="AG46" i="66" s="1"/>
  <c r="AG41" i="64"/>
  <c r="AH41" i="65"/>
  <c r="AH46" i="65" s="1"/>
  <c r="AG41" i="65"/>
  <c r="AG46" i="65" s="1"/>
  <c r="AG49" i="65" s="1"/>
  <c r="AG50" i="65" s="1"/>
  <c r="AK40" i="73" l="1"/>
  <c r="AK39" i="73" s="1"/>
  <c r="AK47" i="73" s="1"/>
  <c r="AK40" i="72"/>
  <c r="AK39" i="72" s="1"/>
  <c r="AK47" i="72" s="1"/>
  <c r="AK131" i="43"/>
  <c r="AO40" i="27"/>
  <c r="AO48" i="27" s="1"/>
  <c r="BT27" i="61"/>
  <c r="BU27" i="61" s="1"/>
  <c r="BS27" i="61"/>
  <c r="BS24" i="61" s="1"/>
  <c r="AP42" i="27"/>
  <c r="AQ41" i="73"/>
  <c r="AQ41" i="72"/>
  <c r="AL40" i="73"/>
  <c r="AL40" i="72"/>
  <c r="AM18" i="64"/>
  <c r="AM24" i="64"/>
  <c r="AK23" i="65"/>
  <c r="AJ20" i="65"/>
  <c r="AJ34" i="65" s="1"/>
  <c r="AJ39" i="65" s="1"/>
  <c r="AJ46" i="65" s="1"/>
  <c r="AJ49" i="65" s="1"/>
  <c r="AH46" i="64"/>
  <c r="AH49" i="64" s="1"/>
  <c r="AK41" i="27"/>
  <c r="AG46" i="64"/>
  <c r="AG49" i="64" s="1"/>
  <c r="AG50" i="64" s="1"/>
  <c r="AJ41" i="27"/>
  <c r="AE130" i="43"/>
  <c r="AI40" i="27"/>
  <c r="AI48" i="27" s="1"/>
  <c r="AK23" i="64"/>
  <c r="AJ20" i="64"/>
  <c r="AJ34" i="64" s="1"/>
  <c r="AJ39" i="64" s="1"/>
  <c r="AJ46" i="64" s="1"/>
  <c r="AJ49" i="64" s="1"/>
  <c r="AG49" i="66"/>
  <c r="I80" i="66"/>
  <c r="AH49" i="65"/>
  <c r="AH50" i="65" s="1"/>
  <c r="AI50" i="65" s="1"/>
  <c r="I79" i="65"/>
  <c r="D52" i="65" s="1"/>
  <c r="I80" i="65"/>
  <c r="I79" i="64" l="1"/>
  <c r="AL39" i="72"/>
  <c r="AL47" i="72" s="1"/>
  <c r="D40" i="72"/>
  <c r="AL131" i="43"/>
  <c r="AP40" i="27"/>
  <c r="AP48" i="27" s="1"/>
  <c r="D54" i="65"/>
  <c r="B5" i="72"/>
  <c r="I80" i="64"/>
  <c r="D54" i="64" s="1"/>
  <c r="AH50" i="64"/>
  <c r="AI50" i="64" s="1"/>
  <c r="AJ50" i="64" s="1"/>
  <c r="AL39" i="73"/>
  <c r="AL47" i="73" s="1"/>
  <c r="D40" i="73"/>
  <c r="BS31" i="61"/>
  <c r="AQ39" i="73"/>
  <c r="D41" i="73"/>
  <c r="D54" i="66"/>
  <c r="B5" i="73"/>
  <c r="AQ39" i="72"/>
  <c r="D41" i="72"/>
  <c r="BW27" i="61"/>
  <c r="BX27" i="61" s="1"/>
  <c r="BX24" i="61" s="1"/>
  <c r="BX31" i="61" s="1"/>
  <c r="BU24" i="61"/>
  <c r="BU31" i="61" s="1"/>
  <c r="AJ50" i="65"/>
  <c r="AK20" i="65"/>
  <c r="AK34" i="65" s="1"/>
  <c r="AK39" i="65" s="1"/>
  <c r="AK46" i="65" s="1"/>
  <c r="AK49" i="65" s="1"/>
  <c r="AL23" i="65"/>
  <c r="AL23" i="64"/>
  <c r="AK20" i="64"/>
  <c r="AK34" i="64" s="1"/>
  <c r="AK39" i="64" s="1"/>
  <c r="AK46" i="64" s="1"/>
  <c r="AK49" i="64" s="1"/>
  <c r="AK50" i="64" s="1"/>
  <c r="AG130" i="43"/>
  <c r="AK40" i="27"/>
  <c r="AK48" i="27" s="1"/>
  <c r="D41" i="27"/>
  <c r="AF130" i="43"/>
  <c r="AJ40" i="27"/>
  <c r="AJ48" i="27" s="1"/>
  <c r="D52" i="64"/>
  <c r="E5" i="27"/>
  <c r="M21" i="12"/>
  <c r="M20" i="12"/>
  <c r="K35" i="28"/>
  <c r="B5" i="27" l="1"/>
  <c r="AQ47" i="72"/>
  <c r="D47" i="72" s="1"/>
  <c r="D39" i="72"/>
  <c r="AQ47" i="73"/>
  <c r="D47" i="73" s="1"/>
  <c r="D39" i="73"/>
  <c r="BW24" i="61"/>
  <c r="E5" i="73"/>
  <c r="E5" i="72"/>
  <c r="AM23" i="65"/>
  <c r="AM20" i="65" s="1"/>
  <c r="AM34" i="65" s="1"/>
  <c r="AM39" i="65" s="1"/>
  <c r="AM46" i="65" s="1"/>
  <c r="AM49" i="65" s="1"/>
  <c r="AL20" i="65"/>
  <c r="AL34" i="65" s="1"/>
  <c r="AL39" i="65" s="1"/>
  <c r="AL46" i="65" s="1"/>
  <c r="AL49" i="65" s="1"/>
  <c r="AK50" i="65"/>
  <c r="AM23" i="64"/>
  <c r="AM20" i="64" s="1"/>
  <c r="AM34" i="64" s="1"/>
  <c r="AM39" i="64" s="1"/>
  <c r="AM46" i="64" s="1"/>
  <c r="AM49" i="64" s="1"/>
  <c r="AL20" i="64"/>
  <c r="AL34" i="64" s="1"/>
  <c r="AL39" i="64" s="1"/>
  <c r="AL46" i="64" s="1"/>
  <c r="AL49" i="64" s="1"/>
  <c r="AL50" i="64" s="1"/>
  <c r="AM50" i="64" s="1"/>
  <c r="E15" i="59"/>
  <c r="AL50" i="65" l="1"/>
  <c r="AM50" i="65" s="1"/>
  <c r="E8" i="43" l="1"/>
  <c r="E9" i="43"/>
  <c r="E10" i="43"/>
  <c r="F10" i="43"/>
  <c r="D10" i="43"/>
  <c r="D9" i="43"/>
  <c r="D8" i="43"/>
  <c r="D47" i="28"/>
  <c r="B55" i="28"/>
  <c r="C55" i="28" s="1"/>
  <c r="D55" i="28"/>
  <c r="E62" i="28" s="1"/>
  <c r="F55" i="28"/>
  <c r="G59" i="28" s="1"/>
  <c r="N37" i="28"/>
  <c r="C61" i="28" l="1"/>
  <c r="C60" i="28"/>
  <c r="C59" i="28"/>
  <c r="E63" i="28"/>
  <c r="G62" i="28"/>
  <c r="E58" i="28"/>
  <c r="C62" i="28"/>
  <c r="E57" i="28"/>
  <c r="G61" i="28"/>
  <c r="G60" i="28"/>
  <c r="G58" i="28"/>
  <c r="G56" i="28"/>
  <c r="E56" i="28"/>
  <c r="G63" i="28"/>
  <c r="E59" i="28"/>
  <c r="C56" i="28"/>
  <c r="E61" i="28"/>
  <c r="C58" i="28"/>
  <c r="G55" i="28"/>
  <c r="C63" i="28"/>
  <c r="E60" i="28"/>
  <c r="G57" i="28"/>
  <c r="E55" i="28"/>
  <c r="C57" i="28"/>
  <c r="A46" i="25" l="1"/>
  <c r="H53" i="26" l="1"/>
  <c r="H54" i="26"/>
  <c r="K26" i="43" l="1"/>
  <c r="AA26" i="43"/>
  <c r="L26" i="43"/>
  <c r="T26" i="43"/>
  <c r="AB26" i="43"/>
  <c r="AJ26" i="43"/>
  <c r="E26" i="43"/>
  <c r="M26" i="43"/>
  <c r="U26" i="43"/>
  <c r="AC26" i="43"/>
  <c r="AK26" i="43"/>
  <c r="F26" i="43"/>
  <c r="N26" i="43"/>
  <c r="V26" i="43"/>
  <c r="AD26" i="43"/>
  <c r="AL26" i="43"/>
  <c r="G26" i="43"/>
  <c r="O26" i="43"/>
  <c r="W26" i="43"/>
  <c r="AE26" i="43"/>
  <c r="H26" i="43"/>
  <c r="P26" i="43"/>
  <c r="X26" i="43"/>
  <c r="AF26" i="43"/>
  <c r="AI26" i="43"/>
  <c r="I26" i="43"/>
  <c r="Q26" i="43"/>
  <c r="Y26" i="43"/>
  <c r="AG26" i="43"/>
  <c r="S26" i="43"/>
  <c r="J26" i="43"/>
  <c r="R26" i="43"/>
  <c r="Z26" i="43"/>
  <c r="AH26" i="43"/>
  <c r="B96" i="43" l="1"/>
  <c r="B109" i="43" s="1"/>
  <c r="AA27" i="25"/>
  <c r="Z15" i="25"/>
  <c r="AA15" i="25" s="1"/>
  <c r="AB15" i="25" s="1"/>
  <c r="AC15" i="25" s="1"/>
  <c r="AD15" i="25" s="1"/>
  <c r="AE15" i="25" s="1"/>
  <c r="AF15" i="25" s="1"/>
  <c r="AG15" i="25" s="1"/>
  <c r="AH15" i="25" s="1"/>
  <c r="AI15" i="25" s="1"/>
  <c r="AJ15" i="25" s="1"/>
  <c r="AK15" i="25" s="1"/>
  <c r="AL15" i="25" s="1"/>
  <c r="AM15" i="25" s="1"/>
  <c r="AN15" i="25" s="1"/>
  <c r="AO15" i="25" s="1"/>
  <c r="AP15" i="25" s="1"/>
  <c r="AQ15" i="25" s="1"/>
  <c r="AR15" i="25" s="1"/>
  <c r="AS15" i="25" s="1"/>
  <c r="AT15" i="25" s="1"/>
  <c r="AU15" i="25" s="1"/>
  <c r="AV15" i="25" s="1"/>
  <c r="AW15" i="25" s="1"/>
  <c r="AX15" i="25" s="1"/>
  <c r="AY15" i="25" s="1"/>
  <c r="AZ15" i="25" s="1"/>
  <c r="BA15" i="25" s="1"/>
  <c r="BB15" i="25" s="1"/>
  <c r="BC15" i="25" s="1"/>
  <c r="BD15" i="25" s="1"/>
  <c r="BE15" i="25" s="1"/>
  <c r="BF15" i="25" s="1"/>
  <c r="BG15" i="25" s="1"/>
  <c r="BH15" i="25" s="1"/>
  <c r="BI15" i="25" s="1"/>
  <c r="BJ15" i="25" s="1"/>
  <c r="BK15" i="25" s="1"/>
  <c r="BL15" i="25" s="1"/>
  <c r="Z14" i="25"/>
  <c r="AA14" i="25" s="1"/>
  <c r="AB14" i="25" s="1"/>
  <c r="AC14" i="25" s="1"/>
  <c r="AD14" i="25" s="1"/>
  <c r="AE14" i="25" s="1"/>
  <c r="AF14" i="25" s="1"/>
  <c r="AG14" i="25" s="1"/>
  <c r="AH14" i="25" s="1"/>
  <c r="AI14" i="25" s="1"/>
  <c r="AJ14" i="25" s="1"/>
  <c r="AK14" i="25" s="1"/>
  <c r="AL14" i="25" s="1"/>
  <c r="AM14" i="25" s="1"/>
  <c r="AN14" i="25" s="1"/>
  <c r="AO14" i="25" s="1"/>
  <c r="AP14" i="25" s="1"/>
  <c r="AQ14" i="25" s="1"/>
  <c r="AR14" i="25" s="1"/>
  <c r="AS14" i="25" s="1"/>
  <c r="AT14" i="25" s="1"/>
  <c r="AU14" i="25" s="1"/>
  <c r="AV14" i="25" s="1"/>
  <c r="AW14" i="25" s="1"/>
  <c r="AX14" i="25" s="1"/>
  <c r="AY14" i="25" s="1"/>
  <c r="AZ14" i="25" s="1"/>
  <c r="BA14" i="25" s="1"/>
  <c r="BB14" i="25" s="1"/>
  <c r="BC14" i="25" s="1"/>
  <c r="BD14" i="25" s="1"/>
  <c r="BE14" i="25" s="1"/>
  <c r="BF14" i="25" s="1"/>
  <c r="BG14" i="25" s="1"/>
  <c r="BH14" i="25" s="1"/>
  <c r="BI14" i="25" s="1"/>
  <c r="BJ14" i="25" s="1"/>
  <c r="BK14" i="25" s="1"/>
  <c r="BL14" i="25" s="1"/>
  <c r="Z13" i="25"/>
  <c r="AA13" i="25" s="1"/>
  <c r="AB13" i="25" s="1"/>
  <c r="AC13" i="25" s="1"/>
  <c r="AD13" i="25" s="1"/>
  <c r="AE13" i="25" s="1"/>
  <c r="AF13" i="25" s="1"/>
  <c r="AG13" i="25" s="1"/>
  <c r="AH13" i="25" s="1"/>
  <c r="AI13" i="25" s="1"/>
  <c r="AJ13" i="25" s="1"/>
  <c r="AK13" i="25" s="1"/>
  <c r="AL13" i="25" s="1"/>
  <c r="AM13" i="25" s="1"/>
  <c r="AN13" i="25" s="1"/>
  <c r="AO13" i="25" s="1"/>
  <c r="AP13" i="25" s="1"/>
  <c r="AQ13" i="25" s="1"/>
  <c r="AR13" i="25" s="1"/>
  <c r="AS13" i="25" s="1"/>
  <c r="AT13" i="25" s="1"/>
  <c r="AU13" i="25" s="1"/>
  <c r="AV13" i="25" s="1"/>
  <c r="AW13" i="25" s="1"/>
  <c r="AX13" i="25" s="1"/>
  <c r="AY13" i="25" s="1"/>
  <c r="AZ13" i="25" s="1"/>
  <c r="BA13" i="25" s="1"/>
  <c r="BB13" i="25" s="1"/>
  <c r="BC13" i="25" s="1"/>
  <c r="BD13" i="25" s="1"/>
  <c r="BE13" i="25" s="1"/>
  <c r="BF13" i="25" s="1"/>
  <c r="BG13" i="25" s="1"/>
  <c r="BH13" i="25" s="1"/>
  <c r="BI13" i="25" s="1"/>
  <c r="BJ13" i="25" s="1"/>
  <c r="BK13" i="25" s="1"/>
  <c r="BL13" i="25" s="1"/>
  <c r="AC18" i="25"/>
  <c r="F8" i="43" s="1"/>
  <c r="MQ53" i="25"/>
  <c r="OB53" i="25"/>
  <c r="OC53" i="25"/>
  <c r="OD53" i="25"/>
  <c r="OE53" i="25"/>
  <c r="MP53" i="25"/>
  <c r="MO53" i="25"/>
  <c r="MI54" i="25"/>
  <c r="MJ54" i="25"/>
  <c r="MK54" i="25"/>
  <c r="ML54" i="25"/>
  <c r="MM54" i="25"/>
  <c r="MN54" i="25"/>
  <c r="MH54" i="25"/>
  <c r="MQ51" i="25"/>
  <c r="MR51" i="25"/>
  <c r="MS51" i="25"/>
  <c r="MT51" i="25"/>
  <c r="MU51" i="25"/>
  <c r="MV51" i="25"/>
  <c r="MW51" i="25"/>
  <c r="MX51" i="25"/>
  <c r="MY51" i="25"/>
  <c r="MZ51" i="25"/>
  <c r="NA51" i="25"/>
  <c r="NB51" i="25"/>
  <c r="NC51" i="25"/>
  <c r="ND51" i="25"/>
  <c r="NE51" i="25"/>
  <c r="NF51" i="25"/>
  <c r="NG51" i="25"/>
  <c r="NH51" i="25"/>
  <c r="NI51" i="25"/>
  <c r="NJ51" i="25"/>
  <c r="NK51" i="25"/>
  <c r="NL51" i="25"/>
  <c r="NM51" i="25"/>
  <c r="NN51" i="25"/>
  <c r="NO51" i="25"/>
  <c r="NP51" i="25"/>
  <c r="NQ51" i="25"/>
  <c r="NR51" i="25"/>
  <c r="NS51" i="25"/>
  <c r="NT51" i="25"/>
  <c r="NU51" i="25"/>
  <c r="NV51" i="25"/>
  <c r="NW51" i="25"/>
  <c r="NX51" i="25"/>
  <c r="NY51" i="25"/>
  <c r="NZ51" i="25"/>
  <c r="OA51" i="25"/>
  <c r="OB51" i="25"/>
  <c r="OC51" i="25"/>
  <c r="OD51" i="25"/>
  <c r="OE51" i="25"/>
  <c r="AD18" i="25" l="1"/>
  <c r="AE18" i="25" l="1"/>
  <c r="G8" i="43"/>
  <c r="AF18" i="25" l="1"/>
  <c r="H8" i="43"/>
  <c r="AG18" i="25" l="1"/>
  <c r="I8" i="43"/>
  <c r="AH18" i="25" l="1"/>
  <c r="J8" i="43"/>
  <c r="AI18" i="25" l="1"/>
  <c r="K8" i="43"/>
  <c r="AJ18" i="25" l="1"/>
  <c r="L8" i="43"/>
  <c r="AK18" i="25" l="1"/>
  <c r="M8" i="43"/>
  <c r="M16" i="12"/>
  <c r="AL18" i="25" l="1"/>
  <c r="N8" i="43"/>
  <c r="E158" i="43"/>
  <c r="F158" i="43" s="1"/>
  <c r="G158" i="43" s="1"/>
  <c r="H158" i="43" s="1"/>
  <c r="I158" i="43" s="1"/>
  <c r="J158" i="43" s="1"/>
  <c r="K158" i="43" s="1"/>
  <c r="L158" i="43" s="1"/>
  <c r="M158" i="43" s="1"/>
  <c r="N158" i="43" s="1"/>
  <c r="O158" i="43" s="1"/>
  <c r="P158" i="43" s="1"/>
  <c r="Q158" i="43" s="1"/>
  <c r="R158" i="43" s="1"/>
  <c r="S158" i="43" s="1"/>
  <c r="B163" i="43"/>
  <c r="B165" i="43"/>
  <c r="B161" i="43"/>
  <c r="E163" i="43"/>
  <c r="F163" i="43"/>
  <c r="G163" i="43"/>
  <c r="H163" i="43"/>
  <c r="I163" i="43"/>
  <c r="J163" i="43"/>
  <c r="K163" i="43"/>
  <c r="L163" i="43"/>
  <c r="M163" i="43"/>
  <c r="N163" i="43"/>
  <c r="O163" i="43"/>
  <c r="P163" i="43"/>
  <c r="Q163" i="43"/>
  <c r="R163" i="43"/>
  <c r="S163" i="43"/>
  <c r="E165" i="43"/>
  <c r="F165" i="43"/>
  <c r="G165" i="43"/>
  <c r="H165" i="43"/>
  <c r="I165" i="43"/>
  <c r="J165" i="43"/>
  <c r="K165" i="43"/>
  <c r="L165" i="43"/>
  <c r="M165" i="43"/>
  <c r="N165" i="43"/>
  <c r="O165" i="43"/>
  <c r="P165" i="43"/>
  <c r="Q165" i="43"/>
  <c r="R165" i="43"/>
  <c r="S165" i="43"/>
  <c r="AM18" i="25" l="1"/>
  <c r="O8" i="43"/>
  <c r="D164" i="43"/>
  <c r="E164" i="43" s="1"/>
  <c r="F164" i="43" s="1"/>
  <c r="G164" i="43" s="1"/>
  <c r="H164" i="43" s="1"/>
  <c r="I164" i="43" s="1"/>
  <c r="J164" i="43" s="1"/>
  <c r="K164" i="43" s="1"/>
  <c r="L164" i="43" s="1"/>
  <c r="M164" i="43" s="1"/>
  <c r="N164" i="43" s="1"/>
  <c r="O164" i="43" s="1"/>
  <c r="P164" i="43" s="1"/>
  <c r="Q164" i="43" s="1"/>
  <c r="R164" i="43" s="1"/>
  <c r="S164" i="43" s="1"/>
  <c r="D165" i="43"/>
  <c r="D163" i="43"/>
  <c r="D216" i="43"/>
  <c r="E216" i="43" s="1"/>
  <c r="F216" i="43" s="1"/>
  <c r="G216" i="43" s="1"/>
  <c r="H216" i="43" s="1"/>
  <c r="I216" i="43" s="1"/>
  <c r="J216" i="43" s="1"/>
  <c r="K216" i="43" s="1"/>
  <c r="L216" i="43" s="1"/>
  <c r="M216" i="43" s="1"/>
  <c r="N216" i="43" s="1"/>
  <c r="O216" i="43" s="1"/>
  <c r="P216" i="43" s="1"/>
  <c r="Q216" i="43" s="1"/>
  <c r="R216" i="43" s="1"/>
  <c r="S216" i="43" s="1"/>
  <c r="T216" i="43" s="1"/>
  <c r="D192" i="43"/>
  <c r="E67" i="43"/>
  <c r="F67" i="43" s="1"/>
  <c r="G67" i="43" s="1"/>
  <c r="H67" i="43" s="1"/>
  <c r="I67" i="43" s="1"/>
  <c r="J67" i="43" s="1"/>
  <c r="K67" i="43" s="1"/>
  <c r="L67" i="43" s="1"/>
  <c r="M67" i="43" s="1"/>
  <c r="N67" i="43" s="1"/>
  <c r="O67" i="43" s="1"/>
  <c r="P67" i="43" s="1"/>
  <c r="Q67" i="43" s="1"/>
  <c r="R67" i="43" s="1"/>
  <c r="S67" i="43" s="1"/>
  <c r="T67" i="43" s="1"/>
  <c r="U67" i="43" s="1"/>
  <c r="V67" i="43" s="1"/>
  <c r="W67" i="43" s="1"/>
  <c r="X67" i="43" s="1"/>
  <c r="Y67" i="43" s="1"/>
  <c r="Z67" i="43" s="1"/>
  <c r="AA67" i="43" s="1"/>
  <c r="AB67" i="43" s="1"/>
  <c r="AC67" i="43" s="1"/>
  <c r="AD67" i="43" s="1"/>
  <c r="AE67" i="43" s="1"/>
  <c r="AF67" i="43" s="1"/>
  <c r="AG67" i="43" s="1"/>
  <c r="AH67" i="43" s="1"/>
  <c r="AI67" i="43" s="1"/>
  <c r="AJ67" i="43" s="1"/>
  <c r="AK67" i="43" s="1"/>
  <c r="AL67" i="43" s="1"/>
  <c r="E73" i="43"/>
  <c r="F73" i="43" s="1"/>
  <c r="G73" i="43" s="1"/>
  <c r="H73" i="43" s="1"/>
  <c r="I73" i="43" s="1"/>
  <c r="J73" i="43" s="1"/>
  <c r="K73" i="43" s="1"/>
  <c r="L73" i="43" s="1"/>
  <c r="M73" i="43" s="1"/>
  <c r="N73" i="43" s="1"/>
  <c r="O73" i="43" s="1"/>
  <c r="P73" i="43" s="1"/>
  <c r="Q73" i="43" s="1"/>
  <c r="R73" i="43" s="1"/>
  <c r="S73" i="43" s="1"/>
  <c r="T73" i="43" s="1"/>
  <c r="U73" i="43" s="1"/>
  <c r="V73" i="43" s="1"/>
  <c r="W73" i="43" s="1"/>
  <c r="X73" i="43" s="1"/>
  <c r="Y73" i="43" s="1"/>
  <c r="Z73" i="43" s="1"/>
  <c r="AA73" i="43" s="1"/>
  <c r="AB73" i="43" s="1"/>
  <c r="AC73" i="43" s="1"/>
  <c r="AD73" i="43" s="1"/>
  <c r="AE73" i="43" s="1"/>
  <c r="AF73" i="43" s="1"/>
  <c r="AG73" i="43" s="1"/>
  <c r="AH73" i="43" s="1"/>
  <c r="AI73" i="43" s="1"/>
  <c r="AJ73" i="43" s="1"/>
  <c r="AK73" i="43" s="1"/>
  <c r="AL73" i="43" s="1"/>
  <c r="E95" i="43"/>
  <c r="E89" i="43"/>
  <c r="F89" i="43" s="1"/>
  <c r="G89" i="43" s="1"/>
  <c r="H89" i="43" s="1"/>
  <c r="I89" i="43" s="1"/>
  <c r="J89" i="43" s="1"/>
  <c r="K89" i="43" s="1"/>
  <c r="L89" i="43" s="1"/>
  <c r="M89" i="43" s="1"/>
  <c r="N89" i="43" s="1"/>
  <c r="O89" i="43" s="1"/>
  <c r="P89" i="43" s="1"/>
  <c r="Q89" i="43" s="1"/>
  <c r="R89" i="43" s="1"/>
  <c r="S89" i="43" s="1"/>
  <c r="T89" i="43" s="1"/>
  <c r="U89" i="43" s="1"/>
  <c r="V89" i="43" s="1"/>
  <c r="W89" i="43" s="1"/>
  <c r="X89" i="43" s="1"/>
  <c r="Y89" i="43" s="1"/>
  <c r="Z89" i="43" s="1"/>
  <c r="AA89" i="43" s="1"/>
  <c r="AB89" i="43" s="1"/>
  <c r="AC89" i="43" s="1"/>
  <c r="AD89" i="43" s="1"/>
  <c r="AE89" i="43" s="1"/>
  <c r="AF89" i="43" s="1"/>
  <c r="AG89" i="43" s="1"/>
  <c r="AH89" i="43" s="1"/>
  <c r="AI89" i="43" s="1"/>
  <c r="AJ89" i="43" s="1"/>
  <c r="AK89" i="43" s="1"/>
  <c r="AL89" i="43" s="1"/>
  <c r="B26" i="43"/>
  <c r="F95" i="43" l="1"/>
  <c r="AN18" i="25"/>
  <c r="P8" i="43"/>
  <c r="E192" i="43"/>
  <c r="F192" i="43" s="1"/>
  <c r="G192" i="43" s="1"/>
  <c r="H192" i="43" s="1"/>
  <c r="I192" i="43" s="1"/>
  <c r="J192" i="43" s="1"/>
  <c r="K192" i="43" s="1"/>
  <c r="L192" i="43" s="1"/>
  <c r="M192" i="43" s="1"/>
  <c r="N192" i="43" s="1"/>
  <c r="O192" i="43" s="1"/>
  <c r="P192" i="43" s="1"/>
  <c r="Q192" i="43" s="1"/>
  <c r="R192" i="43" s="1"/>
  <c r="S192" i="43" s="1"/>
  <c r="T192" i="43" s="1"/>
  <c r="D166" i="43"/>
  <c r="E166" i="43" s="1"/>
  <c r="F166" i="43" s="1"/>
  <c r="G166" i="43" s="1"/>
  <c r="H166" i="43" s="1"/>
  <c r="I166" i="43" s="1"/>
  <c r="J166" i="43" s="1"/>
  <c r="K166" i="43" s="1"/>
  <c r="L166" i="43" s="1"/>
  <c r="M166" i="43" s="1"/>
  <c r="N166" i="43" s="1"/>
  <c r="O166" i="43" s="1"/>
  <c r="P166" i="43" s="1"/>
  <c r="Q166" i="43" s="1"/>
  <c r="R166" i="43" s="1"/>
  <c r="S166" i="43" s="1"/>
  <c r="G95" i="43" l="1"/>
  <c r="AO18" i="25"/>
  <c r="Q8" i="43"/>
  <c r="AB21" i="25"/>
  <c r="H30" i="25"/>
  <c r="H31" i="25"/>
  <c r="H95" i="43" l="1"/>
  <c r="AP18" i="25"/>
  <c r="R8" i="43"/>
  <c r="AB22" i="25"/>
  <c r="I95" i="43" l="1"/>
  <c r="AC22" i="25"/>
  <c r="AD22" i="25" s="1"/>
  <c r="AE22" i="25" s="1"/>
  <c r="AF22" i="25" s="1"/>
  <c r="AG22" i="25" s="1"/>
  <c r="AH22" i="25" s="1"/>
  <c r="AI22" i="25" s="1"/>
  <c r="AJ22" i="25" s="1"/>
  <c r="AK22" i="25" s="1"/>
  <c r="AL22" i="25" s="1"/>
  <c r="AM22" i="25" s="1"/>
  <c r="AN22" i="25" s="1"/>
  <c r="AO22" i="25" s="1"/>
  <c r="AP22" i="25" s="1"/>
  <c r="AQ22" i="25" s="1"/>
  <c r="AR22" i="25" s="1"/>
  <c r="AS22" i="25" s="1"/>
  <c r="AT22" i="25" s="1"/>
  <c r="AU22" i="25" s="1"/>
  <c r="AV22" i="25" s="1"/>
  <c r="AW22" i="25" s="1"/>
  <c r="AX22" i="25" s="1"/>
  <c r="AY22" i="25" s="1"/>
  <c r="AZ22" i="25" s="1"/>
  <c r="BA22" i="25" s="1"/>
  <c r="BB22" i="25" s="1"/>
  <c r="BC22" i="25" s="1"/>
  <c r="BD22" i="25" s="1"/>
  <c r="BE22" i="25" s="1"/>
  <c r="BF22" i="25" s="1"/>
  <c r="BG22" i="25" s="1"/>
  <c r="BH22" i="25" s="1"/>
  <c r="BI22" i="25" s="1"/>
  <c r="BJ22" i="25" s="1"/>
  <c r="BK22" i="25" s="1"/>
  <c r="BL22" i="25" s="1"/>
  <c r="AB27" i="25"/>
  <c r="AQ18" i="25"/>
  <c r="S8" i="43"/>
  <c r="D47" i="26"/>
  <c r="J95" i="43" l="1"/>
  <c r="AR18" i="25"/>
  <c r="T8" i="43"/>
  <c r="K95" i="43" l="1"/>
  <c r="AS18" i="25"/>
  <c r="U8" i="43"/>
  <c r="L95" i="43" l="1"/>
  <c r="AT18" i="25"/>
  <c r="V8" i="43"/>
  <c r="D53" i="26"/>
  <c r="B20" i="26"/>
  <c r="A41" i="25"/>
  <c r="A44" i="25"/>
  <c r="A47" i="25"/>
  <c r="A55" i="25"/>
  <c r="M95" i="43" l="1"/>
  <c r="B28" i="26"/>
  <c r="I75" i="24" s="1"/>
  <c r="B25" i="26"/>
  <c r="I73" i="24" s="1"/>
  <c r="AU18" i="25"/>
  <c r="W8" i="43"/>
  <c r="B22" i="26"/>
  <c r="I71" i="24" s="1"/>
  <c r="N95" i="43" l="1"/>
  <c r="AV18" i="25"/>
  <c r="X8" i="43"/>
  <c r="O95" i="43" l="1"/>
  <c r="AW18" i="25"/>
  <c r="Y8" i="43"/>
  <c r="D40" i="26"/>
  <c r="P95" i="43" l="1"/>
  <c r="AX18" i="25"/>
  <c r="Z8" i="43"/>
  <c r="F88" i="29"/>
  <c r="Q95" i="43" l="1"/>
  <c r="AY18" i="25"/>
  <c r="AA8" i="43"/>
  <c r="R95" i="43" l="1"/>
  <c r="AZ18" i="25"/>
  <c r="AB8" i="43"/>
  <c r="S95" i="43" l="1"/>
  <c r="BA18" i="25"/>
  <c r="AC8" i="43"/>
  <c r="P1" i="59"/>
  <c r="F6" i="59"/>
  <c r="F5" i="59"/>
  <c r="E14" i="59"/>
  <c r="A4" i="59"/>
  <c r="O37" i="28"/>
  <c r="P37" i="28"/>
  <c r="Q37" i="28"/>
  <c r="R37" i="28"/>
  <c r="M37" i="28"/>
  <c r="T95" i="43" l="1"/>
  <c r="BB18" i="25"/>
  <c r="AD8" i="43"/>
  <c r="Q1" i="59"/>
  <c r="R1" i="59" s="1"/>
  <c r="S1" i="59" s="1"/>
  <c r="T1" i="59" s="1"/>
  <c r="U1" i="59" s="1"/>
  <c r="V1" i="59" s="1"/>
  <c r="W1" i="59" s="1"/>
  <c r="X1" i="59" s="1"/>
  <c r="Y1" i="59" s="1"/>
  <c r="Z1" i="59" s="1"/>
  <c r="AA1" i="59" s="1"/>
  <c r="AB1" i="59" s="1"/>
  <c r="AC1" i="59" s="1"/>
  <c r="AD1" i="59" s="1"/>
  <c r="AE1" i="59" s="1"/>
  <c r="AF1" i="59" s="1"/>
  <c r="AG1" i="59" s="1"/>
  <c r="AH1" i="59" s="1"/>
  <c r="AI1" i="59" s="1"/>
  <c r="AJ1" i="59" s="1"/>
  <c r="AK1" i="59" s="1"/>
  <c r="AL1" i="59" s="1"/>
  <c r="AM1" i="59" s="1"/>
  <c r="AN1" i="59" s="1"/>
  <c r="AO1" i="59" s="1"/>
  <c r="AP1" i="59" s="1"/>
  <c r="AQ1" i="59" s="1"/>
  <c r="AR1" i="59" s="1"/>
  <c r="AS1" i="59" s="1"/>
  <c r="AT1" i="59" s="1"/>
  <c r="AU1" i="59" s="1"/>
  <c r="AV1" i="59" s="1"/>
  <c r="U95" i="43" l="1"/>
  <c r="BC18" i="25"/>
  <c r="AE8" i="43"/>
  <c r="V95" i="43" l="1"/>
  <c r="AC44" i="28"/>
  <c r="AC45" i="28" s="1"/>
  <c r="T44" i="28"/>
  <c r="T45" i="28" s="1"/>
  <c r="AK44" i="28"/>
  <c r="AK45" i="28" s="1"/>
  <c r="AR44" i="28"/>
  <c r="AR45" i="28" s="1"/>
  <c r="AJ44" i="28"/>
  <c r="AJ45" i="28" s="1"/>
  <c r="AA44" i="28"/>
  <c r="AA45" i="28" s="1"/>
  <c r="AP44" i="28"/>
  <c r="AP45" i="28" s="1"/>
  <c r="Z44" i="28"/>
  <c r="Z45" i="28" s="1"/>
  <c r="AW44" i="28"/>
  <c r="AW45" i="28" s="1"/>
  <c r="Y44" i="28"/>
  <c r="Y45" i="28" s="1"/>
  <c r="AV44" i="28"/>
  <c r="AV45" i="28" s="1"/>
  <c r="AF44" i="28"/>
  <c r="AF45" i="28" s="1"/>
  <c r="X44" i="28"/>
  <c r="X45" i="28" s="1"/>
  <c r="AS44" i="28"/>
  <c r="AS45" i="28" s="1"/>
  <c r="AQ44" i="28"/>
  <c r="AQ45" i="28" s="1"/>
  <c r="S44" i="28"/>
  <c r="S45" i="28" s="1"/>
  <c r="AG44" i="28"/>
  <c r="AG45" i="28" s="1"/>
  <c r="AU44" i="28"/>
  <c r="AU45" i="28" s="1"/>
  <c r="W44" i="28"/>
  <c r="W45" i="28" s="1"/>
  <c r="U44" i="28"/>
  <c r="U45" i="28" s="1"/>
  <c r="AB44" i="28"/>
  <c r="AB45" i="28" s="1"/>
  <c r="AI44" i="28"/>
  <c r="AI45" i="28" s="1"/>
  <c r="AH44" i="28"/>
  <c r="AH45" i="28" s="1"/>
  <c r="R44" i="28"/>
  <c r="R45" i="28" s="1"/>
  <c r="AO44" i="28"/>
  <c r="AO45" i="28" s="1"/>
  <c r="Q44" i="28"/>
  <c r="Q45" i="28" s="1"/>
  <c r="AN44" i="28"/>
  <c r="AN45" i="28" s="1"/>
  <c r="AM44" i="28"/>
  <c r="AM45" i="28" s="1"/>
  <c r="AE44" i="28"/>
  <c r="AE45" i="28" s="1"/>
  <c r="AT44" i="28"/>
  <c r="AT45" i="28" s="1"/>
  <c r="AL44" i="28"/>
  <c r="AL45" i="28" s="1"/>
  <c r="AD44" i="28"/>
  <c r="AD45" i="28" s="1"/>
  <c r="V44" i="28"/>
  <c r="V45" i="28" s="1"/>
  <c r="BD18" i="25"/>
  <c r="AF8" i="43"/>
  <c r="W95" i="43" l="1"/>
  <c r="BE18" i="25"/>
  <c r="AG8" i="43"/>
  <c r="X95" i="43" l="1"/>
  <c r="BF18" i="25"/>
  <c r="AH8" i="43"/>
  <c r="BA2" i="28"/>
  <c r="O1" i="28"/>
  <c r="C68" i="28" s="1"/>
  <c r="H29" i="27"/>
  <c r="E1" i="43"/>
  <c r="F1" i="43" s="1"/>
  <c r="G1" i="43" s="1"/>
  <c r="H1" i="43" s="1"/>
  <c r="I1" i="43" s="1"/>
  <c r="J1" i="43" s="1"/>
  <c r="K1" i="43" s="1"/>
  <c r="L1" i="43" s="1"/>
  <c r="M1" i="43" s="1"/>
  <c r="N1" i="43" s="1"/>
  <c r="O1" i="43" s="1"/>
  <c r="P1" i="43" s="1"/>
  <c r="Q1" i="43" s="1"/>
  <c r="R1" i="43" s="1"/>
  <c r="S1" i="43" s="1"/>
  <c r="T1" i="43" s="1"/>
  <c r="U1" i="43" s="1"/>
  <c r="V1" i="43" s="1"/>
  <c r="W1" i="43" s="1"/>
  <c r="X1" i="43" s="1"/>
  <c r="Y1" i="43" s="1"/>
  <c r="Z1" i="43" s="1"/>
  <c r="AA1" i="43" s="1"/>
  <c r="AB1" i="43" s="1"/>
  <c r="AC1" i="43" s="1"/>
  <c r="AD1" i="43" s="1"/>
  <c r="AE1" i="43" s="1"/>
  <c r="AF1" i="43" s="1"/>
  <c r="AG1" i="43" s="1"/>
  <c r="AH1" i="43" s="1"/>
  <c r="AI1" i="43" s="1"/>
  <c r="AJ1" i="43" s="1"/>
  <c r="AK1" i="43" s="1"/>
  <c r="AL1" i="43" s="1"/>
  <c r="Y95" i="43" l="1"/>
  <c r="BG18" i="25"/>
  <c r="AI8" i="43"/>
  <c r="N1" i="24"/>
  <c r="O1" i="55"/>
  <c r="P1" i="55" s="1"/>
  <c r="Z95" i="43" l="1"/>
  <c r="BH18" i="25"/>
  <c r="AJ8" i="43"/>
  <c r="AA95" i="43" l="1"/>
  <c r="BI18" i="25"/>
  <c r="AK8" i="43"/>
  <c r="M15" i="12"/>
  <c r="M13" i="12"/>
  <c r="M12" i="12"/>
  <c r="AB95" i="43" l="1"/>
  <c r="BJ18" i="25"/>
  <c r="BK18" i="25" s="1"/>
  <c r="BL18" i="25" s="1"/>
  <c r="AL8" i="43"/>
  <c r="BA13" i="28"/>
  <c r="AZ13" i="28"/>
  <c r="AY13" i="28"/>
  <c r="AX13" i="28"/>
  <c r="X94" i="43"/>
  <c r="Y94" i="43" s="1"/>
  <c r="Z94" i="43" s="1"/>
  <c r="AA94" i="43" s="1"/>
  <c r="AB94" i="43" s="1"/>
  <c r="AC94" i="43" s="1"/>
  <c r="AD94" i="43" s="1"/>
  <c r="AE94" i="43" s="1"/>
  <c r="AF94" i="43" s="1"/>
  <c r="AG94" i="43" s="1"/>
  <c r="AH94" i="43" s="1"/>
  <c r="AI94" i="43" s="1"/>
  <c r="AJ94" i="43" s="1"/>
  <c r="AK94" i="43" s="1"/>
  <c r="AL94" i="43" s="1"/>
  <c r="AC95" i="43" l="1"/>
  <c r="E53" i="43"/>
  <c r="F53" i="43" s="1"/>
  <c r="G53" i="43" s="1"/>
  <c r="H53" i="43" s="1"/>
  <c r="I53" i="43" s="1"/>
  <c r="J53" i="43" s="1"/>
  <c r="K53" i="43" s="1"/>
  <c r="L53" i="43" s="1"/>
  <c r="M53" i="43" s="1"/>
  <c r="N53" i="43" s="1"/>
  <c r="O53" i="43" s="1"/>
  <c r="P53" i="43" s="1"/>
  <c r="Q53" i="43" s="1"/>
  <c r="R53" i="43" s="1"/>
  <c r="S53" i="43" s="1"/>
  <c r="T53" i="43" s="1"/>
  <c r="U53" i="43" s="1"/>
  <c r="V53" i="43" s="1"/>
  <c r="W53" i="43" s="1"/>
  <c r="X53" i="43" s="1"/>
  <c r="Y53" i="43" s="1"/>
  <c r="Z53" i="43" s="1"/>
  <c r="AA53" i="43" s="1"/>
  <c r="AB53" i="43" s="1"/>
  <c r="AC53" i="43" s="1"/>
  <c r="AD53" i="43" s="1"/>
  <c r="AE53" i="43" s="1"/>
  <c r="AF53" i="43" s="1"/>
  <c r="AG53" i="43" s="1"/>
  <c r="AH53" i="43" s="1"/>
  <c r="AI53" i="43" s="1"/>
  <c r="AJ53" i="43" s="1"/>
  <c r="AK53" i="43" s="1"/>
  <c r="AL53" i="43" s="1"/>
  <c r="X52" i="43"/>
  <c r="Y52" i="43" s="1"/>
  <c r="Z52" i="43" s="1"/>
  <c r="AA52" i="43" s="1"/>
  <c r="AB52" i="43" s="1"/>
  <c r="AC52" i="43" s="1"/>
  <c r="AD52" i="43" s="1"/>
  <c r="AE52" i="43" s="1"/>
  <c r="AF52" i="43" s="1"/>
  <c r="AG52" i="43" s="1"/>
  <c r="AH52" i="43" s="1"/>
  <c r="AI52" i="43" s="1"/>
  <c r="AJ52" i="43" s="1"/>
  <c r="AK52" i="43" s="1"/>
  <c r="AL52" i="43" s="1"/>
  <c r="AD95" i="43" l="1"/>
  <c r="K40" i="26"/>
  <c r="AE95" i="43" l="1"/>
  <c r="K34" i="26"/>
  <c r="AF95" i="43" l="1"/>
  <c r="BA18" i="28"/>
  <c r="AZ18" i="28"/>
  <c r="AY18" i="28"/>
  <c r="AX18" i="28"/>
  <c r="AG95" i="43" l="1"/>
  <c r="A4" i="55"/>
  <c r="D45" i="43"/>
  <c r="E45" i="43" s="1"/>
  <c r="D46" i="43"/>
  <c r="AH95" i="43" l="1"/>
  <c r="Z80" i="29"/>
  <c r="Z82" i="29"/>
  <c r="Z81" i="29"/>
  <c r="Z74" i="29"/>
  <c r="Z73" i="29"/>
  <c r="Z76" i="29"/>
  <c r="Z75" i="29"/>
  <c r="Z72" i="29"/>
  <c r="Z63" i="29"/>
  <c r="D74" i="43" s="1"/>
  <c r="Z64" i="29"/>
  <c r="D75" i="43" s="1"/>
  <c r="Z65" i="29"/>
  <c r="D76" i="43" s="1"/>
  <c r="Z66" i="29"/>
  <c r="D77" i="43" s="1"/>
  <c r="Z67" i="29"/>
  <c r="D78" i="43" s="1"/>
  <c r="AI95" i="43" l="1"/>
  <c r="Z78" i="29"/>
  <c r="Z59" i="29" s="1"/>
  <c r="Z61" i="29"/>
  <c r="Z57" i="29" s="1"/>
  <c r="Z70" i="29"/>
  <c r="Z58" i="29" s="1"/>
  <c r="E40" i="26"/>
  <c r="I43" i="73" l="1"/>
  <c r="I43" i="72"/>
  <c r="AJ95" i="43"/>
  <c r="H44" i="27"/>
  <c r="Z89" i="29"/>
  <c r="Z87" i="29"/>
  <c r="L40" i="26"/>
  <c r="J40" i="26"/>
  <c r="I40" i="26"/>
  <c r="H40" i="26"/>
  <c r="G40" i="26"/>
  <c r="F40" i="26"/>
  <c r="I42" i="72" l="1"/>
  <c r="I42" i="73"/>
  <c r="AK95" i="43"/>
  <c r="C204" i="43"/>
  <c r="H43" i="27"/>
  <c r="C203" i="43" s="1"/>
  <c r="OE54" i="25"/>
  <c r="OD54" i="25"/>
  <c r="OC54" i="25"/>
  <c r="OB54" i="25"/>
  <c r="MF54" i="25"/>
  <c r="ME54" i="25"/>
  <c r="MD54" i="25"/>
  <c r="MC54" i="25"/>
  <c r="MB54" i="25"/>
  <c r="MA54" i="25"/>
  <c r="LZ54" i="25"/>
  <c r="LY54" i="25"/>
  <c r="LX54" i="25"/>
  <c r="LW54" i="25"/>
  <c r="LV54" i="25"/>
  <c r="LU54" i="25"/>
  <c r="LT54" i="25"/>
  <c r="LS54" i="25"/>
  <c r="LR54" i="25"/>
  <c r="LQ54" i="25"/>
  <c r="LP54" i="25"/>
  <c r="LO54" i="25"/>
  <c r="LN54" i="25"/>
  <c r="LM54" i="25"/>
  <c r="LL54" i="25"/>
  <c r="LK54" i="25"/>
  <c r="LJ54" i="25"/>
  <c r="LI54" i="25"/>
  <c r="LH54" i="25"/>
  <c r="LG54" i="25"/>
  <c r="LF54" i="25"/>
  <c r="LE54" i="25"/>
  <c r="LD54" i="25"/>
  <c r="LC54" i="25"/>
  <c r="LB54" i="25"/>
  <c r="LA54" i="25"/>
  <c r="KZ54" i="25"/>
  <c r="KY54" i="25"/>
  <c r="KX54" i="25"/>
  <c r="KW54" i="25"/>
  <c r="KV54" i="25"/>
  <c r="KU54" i="25"/>
  <c r="KT54" i="25"/>
  <c r="KS54" i="25"/>
  <c r="KR54" i="25"/>
  <c r="KQ54" i="25"/>
  <c r="KP54" i="25"/>
  <c r="KO54" i="25"/>
  <c r="KN54" i="25"/>
  <c r="KM54" i="25"/>
  <c r="KL54" i="25"/>
  <c r="KK54" i="25"/>
  <c r="KJ54" i="25"/>
  <c r="KI54" i="25"/>
  <c r="KH54" i="25"/>
  <c r="KG54" i="25"/>
  <c r="KF54" i="25"/>
  <c r="KE54" i="25"/>
  <c r="KD54" i="25"/>
  <c r="KC54" i="25"/>
  <c r="KB54" i="25"/>
  <c r="KA54" i="25"/>
  <c r="JZ54" i="25"/>
  <c r="JY54" i="25"/>
  <c r="JX54" i="25"/>
  <c r="JW54" i="25"/>
  <c r="JV54" i="25"/>
  <c r="JU54" i="25"/>
  <c r="JT54" i="25"/>
  <c r="JS54" i="25"/>
  <c r="JR54" i="25"/>
  <c r="JQ54" i="25"/>
  <c r="JP54" i="25"/>
  <c r="JO54" i="25"/>
  <c r="JN54" i="25"/>
  <c r="JM54" i="25"/>
  <c r="JL54" i="25"/>
  <c r="JK54" i="25"/>
  <c r="JJ54" i="25"/>
  <c r="JI54" i="25"/>
  <c r="JH54" i="25"/>
  <c r="JG54" i="25"/>
  <c r="JF54" i="25"/>
  <c r="JE54" i="25"/>
  <c r="JD54" i="25"/>
  <c r="JC54" i="25"/>
  <c r="JB54" i="25"/>
  <c r="JA54" i="25"/>
  <c r="IZ54" i="25"/>
  <c r="IY54" i="25"/>
  <c r="IX54" i="25"/>
  <c r="IW54" i="25"/>
  <c r="IV54" i="25"/>
  <c r="IU54" i="25"/>
  <c r="IT54" i="25"/>
  <c r="IS54" i="25"/>
  <c r="IR54" i="25"/>
  <c r="IQ54" i="25"/>
  <c r="IP54" i="25"/>
  <c r="IO54" i="25"/>
  <c r="IN54" i="25"/>
  <c r="IM54" i="25"/>
  <c r="IL54" i="25"/>
  <c r="IK54" i="25"/>
  <c r="IJ54" i="25"/>
  <c r="II54" i="25"/>
  <c r="IH54" i="25"/>
  <c r="IG54" i="25"/>
  <c r="IF54" i="25"/>
  <c r="IE54" i="25"/>
  <c r="ID54" i="25"/>
  <c r="IC54" i="25"/>
  <c r="IB54" i="25"/>
  <c r="IA54" i="25"/>
  <c r="HZ54" i="25"/>
  <c r="HY54" i="25"/>
  <c r="HX54" i="25"/>
  <c r="HW54" i="25"/>
  <c r="HV54" i="25"/>
  <c r="HU54" i="25"/>
  <c r="HT54" i="25"/>
  <c r="HS54" i="25"/>
  <c r="HR54" i="25"/>
  <c r="HQ54" i="25"/>
  <c r="HP54" i="25"/>
  <c r="HO54" i="25"/>
  <c r="HN54" i="25"/>
  <c r="HM54" i="25"/>
  <c r="HL54" i="25"/>
  <c r="HK54" i="25"/>
  <c r="HJ54" i="25"/>
  <c r="HI54" i="25"/>
  <c r="HH54" i="25"/>
  <c r="HG54" i="25"/>
  <c r="HF54" i="25"/>
  <c r="HE54" i="25"/>
  <c r="HD54" i="25"/>
  <c r="HC54" i="25"/>
  <c r="HB54" i="25"/>
  <c r="HA54" i="25"/>
  <c r="GZ54" i="25"/>
  <c r="GY54" i="25"/>
  <c r="GX54" i="25"/>
  <c r="GW54" i="25"/>
  <c r="GV54" i="25"/>
  <c r="GU54" i="25"/>
  <c r="GT54" i="25"/>
  <c r="GS54" i="25"/>
  <c r="GR54" i="25"/>
  <c r="GQ54" i="25"/>
  <c r="GP54" i="25"/>
  <c r="GO54" i="25"/>
  <c r="GN54" i="25"/>
  <c r="GM54" i="25"/>
  <c r="GL54" i="25"/>
  <c r="GK54" i="25"/>
  <c r="GJ54" i="25"/>
  <c r="GI54" i="25"/>
  <c r="GH54" i="25"/>
  <c r="GG54" i="25"/>
  <c r="GF54" i="25"/>
  <c r="GE54" i="25"/>
  <c r="GD54" i="25"/>
  <c r="GC54" i="25"/>
  <c r="GB54" i="25"/>
  <c r="GA54" i="25"/>
  <c r="FZ54" i="25"/>
  <c r="FY54" i="25"/>
  <c r="FX54" i="25"/>
  <c r="FW54" i="25"/>
  <c r="FV54" i="25"/>
  <c r="FU54" i="25"/>
  <c r="FT54" i="25"/>
  <c r="FS54" i="25"/>
  <c r="FR54" i="25"/>
  <c r="FQ54" i="25"/>
  <c r="FP54" i="25"/>
  <c r="FO54" i="25"/>
  <c r="FN54" i="25"/>
  <c r="FM54" i="25"/>
  <c r="FL54" i="25"/>
  <c r="FK54" i="25"/>
  <c r="FJ54" i="25"/>
  <c r="FI54" i="25"/>
  <c r="FH54" i="25"/>
  <c r="FG54" i="25"/>
  <c r="FF54" i="25"/>
  <c r="FE54" i="25"/>
  <c r="FD54" i="25"/>
  <c r="FC54" i="25"/>
  <c r="FB54" i="25"/>
  <c r="FA54" i="25"/>
  <c r="EZ54" i="25"/>
  <c r="EY54" i="25"/>
  <c r="EX54" i="25"/>
  <c r="EW54" i="25"/>
  <c r="EV54" i="25"/>
  <c r="EU54" i="25"/>
  <c r="ET54" i="25"/>
  <c r="ES54" i="25"/>
  <c r="ER54" i="25"/>
  <c r="EQ54" i="25"/>
  <c r="EP54" i="25"/>
  <c r="EO54" i="25"/>
  <c r="EN54" i="25"/>
  <c r="EM54" i="25"/>
  <c r="EL54" i="25"/>
  <c r="EK54" i="25"/>
  <c r="EJ54" i="25"/>
  <c r="EI54" i="25"/>
  <c r="EH54" i="25"/>
  <c r="EG54" i="25"/>
  <c r="EF54" i="25"/>
  <c r="EE54" i="25"/>
  <c r="ED54" i="25"/>
  <c r="EC54" i="25"/>
  <c r="EB54" i="25"/>
  <c r="EA54" i="25"/>
  <c r="DZ54" i="25"/>
  <c r="DY54" i="25"/>
  <c r="DX54" i="25"/>
  <c r="DW54" i="25"/>
  <c r="DV54" i="25"/>
  <c r="DU54" i="25"/>
  <c r="DT54" i="25"/>
  <c r="DS54" i="25"/>
  <c r="DR54" i="25"/>
  <c r="DQ54" i="25"/>
  <c r="DP54" i="25"/>
  <c r="DO54" i="25"/>
  <c r="DN54" i="25"/>
  <c r="DM54" i="25"/>
  <c r="DL54" i="25"/>
  <c r="DK54" i="25"/>
  <c r="DJ54" i="25"/>
  <c r="DI54" i="25"/>
  <c r="DH54" i="25"/>
  <c r="DG54" i="25"/>
  <c r="DF54" i="25"/>
  <c r="DE54" i="25"/>
  <c r="DD54" i="25"/>
  <c r="DC54" i="25"/>
  <c r="DB54" i="25"/>
  <c r="DA54" i="25"/>
  <c r="CZ54" i="25"/>
  <c r="CY54" i="25"/>
  <c r="CX54" i="25"/>
  <c r="CW54" i="25"/>
  <c r="CV54" i="25"/>
  <c r="CU54" i="25"/>
  <c r="CT54" i="25"/>
  <c r="CS54" i="25"/>
  <c r="CR54" i="25"/>
  <c r="CQ54" i="25"/>
  <c r="CP54" i="25"/>
  <c r="CO54" i="25"/>
  <c r="CN54" i="25"/>
  <c r="CM54" i="25"/>
  <c r="CL54" i="25"/>
  <c r="CK54" i="25"/>
  <c r="CJ54" i="25"/>
  <c r="CI54" i="25"/>
  <c r="CH54" i="25"/>
  <c r="CG54" i="25"/>
  <c r="CF54" i="25"/>
  <c r="CE54" i="25"/>
  <c r="CD54" i="25"/>
  <c r="CC54" i="25"/>
  <c r="CB54" i="25"/>
  <c r="CA54" i="25"/>
  <c r="BZ54" i="25"/>
  <c r="BY54" i="25"/>
  <c r="BX54" i="25"/>
  <c r="BW54" i="25"/>
  <c r="BV54" i="25"/>
  <c r="BU54" i="25"/>
  <c r="BT54" i="25"/>
  <c r="BS54" i="25"/>
  <c r="BR54" i="25"/>
  <c r="BQ54" i="25"/>
  <c r="BP54" i="25"/>
  <c r="BO54" i="25"/>
  <c r="BN54" i="25"/>
  <c r="BM54" i="25"/>
  <c r="BL54" i="25"/>
  <c r="BK54" i="25"/>
  <c r="BJ54" i="25"/>
  <c r="BI54" i="25"/>
  <c r="BH54" i="25"/>
  <c r="BG54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AL95" i="43" l="1"/>
  <c r="Q1" i="55"/>
  <c r="R1" i="55" l="1"/>
  <c r="S1" i="55" l="1"/>
  <c r="T1" i="55" l="1"/>
  <c r="U1" i="55" l="1"/>
  <c r="D73" i="26"/>
  <c r="V1" i="55" l="1"/>
  <c r="W1" i="55" l="1"/>
  <c r="X1" i="55" l="1"/>
  <c r="D26" i="43"/>
  <c r="Y1" i="55" l="1"/>
  <c r="Z1" i="55" l="1"/>
  <c r="AA1" i="55" l="1"/>
  <c r="E37" i="25"/>
  <c r="B37" i="25" s="1"/>
  <c r="E25" i="25"/>
  <c r="B25" i="25" s="1"/>
  <c r="B10" i="25" s="1"/>
  <c r="AB1" i="55" l="1"/>
  <c r="AC1" i="55" l="1"/>
  <c r="AD1" i="55" l="1"/>
  <c r="AE1" i="55" l="1"/>
  <c r="AA2" i="29"/>
  <c r="AA80" i="29" l="1"/>
  <c r="AA81" i="29"/>
  <c r="AA82" i="29"/>
  <c r="AA76" i="29"/>
  <c r="AA72" i="29"/>
  <c r="AA74" i="29"/>
  <c r="AA75" i="29"/>
  <c r="AA73" i="29"/>
  <c r="AA64" i="29"/>
  <c r="E75" i="43" s="1"/>
  <c r="AA63" i="29"/>
  <c r="E74" i="43" s="1"/>
  <c r="AA65" i="29"/>
  <c r="E76" i="43" s="1"/>
  <c r="AA66" i="29"/>
  <c r="E77" i="43" s="1"/>
  <c r="AA67" i="29"/>
  <c r="E78" i="43" s="1"/>
  <c r="AF1" i="55"/>
  <c r="AB2" i="29"/>
  <c r="AB80" i="29" l="1"/>
  <c r="AB82" i="29"/>
  <c r="AB81" i="29"/>
  <c r="AA78" i="29"/>
  <c r="AA59" i="29" s="1"/>
  <c r="AB75" i="29"/>
  <c r="AB76" i="29"/>
  <c r="AB72" i="29"/>
  <c r="AB74" i="29"/>
  <c r="AB73" i="29"/>
  <c r="AB64" i="29"/>
  <c r="F75" i="43" s="1"/>
  <c r="AB63" i="29"/>
  <c r="F74" i="43" s="1"/>
  <c r="AA61" i="29"/>
  <c r="AA57" i="29" s="1"/>
  <c r="AA70" i="29"/>
  <c r="AA58" i="29" s="1"/>
  <c r="AB65" i="29"/>
  <c r="F76" i="43" s="1"/>
  <c r="AB66" i="29"/>
  <c r="F77" i="43" s="1"/>
  <c r="AB67" i="29"/>
  <c r="F78" i="43" s="1"/>
  <c r="AG1" i="55"/>
  <c r="AC2" i="29"/>
  <c r="J43" i="73" l="1"/>
  <c r="J43" i="72"/>
  <c r="I44" i="27"/>
  <c r="AA89" i="29"/>
  <c r="AC82" i="29"/>
  <c r="AC81" i="29"/>
  <c r="AC80" i="29"/>
  <c r="AB78" i="29"/>
  <c r="AB59" i="29" s="1"/>
  <c r="AC75" i="29"/>
  <c r="AC72" i="29"/>
  <c r="AC74" i="29"/>
  <c r="AC73" i="29"/>
  <c r="AC76" i="29"/>
  <c r="AC63" i="29"/>
  <c r="G74" i="43" s="1"/>
  <c r="AC64" i="29"/>
  <c r="G75" i="43" s="1"/>
  <c r="AA87" i="29"/>
  <c r="AB61" i="29"/>
  <c r="AB70" i="29"/>
  <c r="AB58" i="29" s="1"/>
  <c r="AC65" i="29"/>
  <c r="G76" i="43" s="1"/>
  <c r="AC67" i="29"/>
  <c r="G78" i="43" s="1"/>
  <c r="AC66" i="29"/>
  <c r="G77" i="43" s="1"/>
  <c r="AH1" i="55"/>
  <c r="AD2" i="29"/>
  <c r="J42" i="72" l="1"/>
  <c r="J42" i="73"/>
  <c r="D204" i="43"/>
  <c r="I43" i="27"/>
  <c r="D203" i="43" s="1"/>
  <c r="AB57" i="29"/>
  <c r="AB89" i="29"/>
  <c r="AD81" i="29"/>
  <c r="AD80" i="29"/>
  <c r="AD82" i="29"/>
  <c r="AC78" i="29"/>
  <c r="AC59" i="29" s="1"/>
  <c r="AD74" i="29"/>
  <c r="AD73" i="29"/>
  <c r="AD76" i="29"/>
  <c r="AD75" i="29"/>
  <c r="AD72" i="29"/>
  <c r="AD64" i="29"/>
  <c r="H75" i="43" s="1"/>
  <c r="AD63" i="29"/>
  <c r="H74" i="43" s="1"/>
  <c r="AB87" i="29"/>
  <c r="AC61" i="29"/>
  <c r="AC57" i="29" s="1"/>
  <c r="AC70" i="29"/>
  <c r="AC58" i="29" s="1"/>
  <c r="AD65" i="29"/>
  <c r="H76" i="43" s="1"/>
  <c r="AD66" i="29"/>
  <c r="H77" i="43" s="1"/>
  <c r="AD67" i="29"/>
  <c r="H78" i="43" s="1"/>
  <c r="AI1" i="55"/>
  <c r="AE2" i="29"/>
  <c r="K43" i="73" l="1"/>
  <c r="K43" i="72"/>
  <c r="L43" i="73"/>
  <c r="L43" i="72"/>
  <c r="J44" i="27"/>
  <c r="K44" i="27"/>
  <c r="AC89" i="29"/>
  <c r="AE82" i="29"/>
  <c r="AE81" i="29"/>
  <c r="AE80" i="29"/>
  <c r="AD78" i="29"/>
  <c r="AD59" i="29" s="1"/>
  <c r="AE73" i="29"/>
  <c r="AE74" i="29"/>
  <c r="AE72" i="29"/>
  <c r="AE76" i="29"/>
  <c r="AE75" i="29"/>
  <c r="AE64" i="29"/>
  <c r="I75" i="43" s="1"/>
  <c r="AE63" i="29"/>
  <c r="I74" i="43" s="1"/>
  <c r="AC87" i="29"/>
  <c r="AD61" i="29"/>
  <c r="AD57" i="29" s="1"/>
  <c r="AD70" i="29"/>
  <c r="AD58" i="29" s="1"/>
  <c r="AE65" i="29"/>
  <c r="I76" i="43" s="1"/>
  <c r="AE66" i="29"/>
  <c r="I77" i="43" s="1"/>
  <c r="AE67" i="29"/>
  <c r="I78" i="43" s="1"/>
  <c r="AJ1" i="55"/>
  <c r="AF2" i="29"/>
  <c r="L42" i="72" l="1"/>
  <c r="M43" i="72"/>
  <c r="M43" i="73"/>
  <c r="L42" i="73"/>
  <c r="K42" i="72"/>
  <c r="K42" i="73"/>
  <c r="F204" i="43"/>
  <c r="K43" i="27"/>
  <c r="E204" i="43"/>
  <c r="J43" i="27"/>
  <c r="L44" i="27"/>
  <c r="AD89" i="29"/>
  <c r="AF81" i="29"/>
  <c r="AF80" i="29"/>
  <c r="AF82" i="29"/>
  <c r="AE78" i="29"/>
  <c r="AE59" i="29" s="1"/>
  <c r="AF76" i="29"/>
  <c r="AF72" i="29"/>
  <c r="AF75" i="29"/>
  <c r="AF73" i="29"/>
  <c r="AF74" i="29"/>
  <c r="AF63" i="29"/>
  <c r="J74" i="43" s="1"/>
  <c r="AF64" i="29"/>
  <c r="J75" i="43" s="1"/>
  <c r="AD87" i="29"/>
  <c r="AE61" i="29"/>
  <c r="AE57" i="29" s="1"/>
  <c r="AE70" i="29"/>
  <c r="AE58" i="29" s="1"/>
  <c r="AF65" i="29"/>
  <c r="J76" i="43" s="1"/>
  <c r="AF66" i="29"/>
  <c r="J77" i="43" s="1"/>
  <c r="AF67" i="29"/>
  <c r="J78" i="43" s="1"/>
  <c r="AK1" i="55"/>
  <c r="AG2" i="29"/>
  <c r="N43" i="72" l="1"/>
  <c r="N43" i="73"/>
  <c r="M42" i="73"/>
  <c r="M42" i="72"/>
  <c r="G204" i="43"/>
  <c r="L43" i="27"/>
  <c r="M44" i="27"/>
  <c r="AE89" i="29"/>
  <c r="AE87" i="29"/>
  <c r="AG80" i="29"/>
  <c r="AG82" i="29"/>
  <c r="AG81" i="29"/>
  <c r="AF78" i="29"/>
  <c r="AF59" i="29" s="1"/>
  <c r="AG75" i="29"/>
  <c r="AG72" i="29"/>
  <c r="AG74" i="29"/>
  <c r="AG76" i="29"/>
  <c r="AG73" i="29"/>
  <c r="AG64" i="29"/>
  <c r="K75" i="43" s="1"/>
  <c r="AG63" i="29"/>
  <c r="K74" i="43" s="1"/>
  <c r="AF61" i="29"/>
  <c r="AF57" i="29" s="1"/>
  <c r="AF70" i="29"/>
  <c r="AF58" i="29" s="1"/>
  <c r="AG65" i="29"/>
  <c r="K76" i="43" s="1"/>
  <c r="AG67" i="29"/>
  <c r="K78" i="43" s="1"/>
  <c r="AG66" i="29"/>
  <c r="K77" i="43" s="1"/>
  <c r="AL1" i="55"/>
  <c r="AH2" i="29"/>
  <c r="O43" i="72" l="1"/>
  <c r="O43" i="73"/>
  <c r="N42" i="73"/>
  <c r="N42" i="72"/>
  <c r="H204" i="43"/>
  <c r="M43" i="27"/>
  <c r="N44" i="27"/>
  <c r="AF89" i="29"/>
  <c r="AH82" i="29"/>
  <c r="AH80" i="29"/>
  <c r="AH81" i="29"/>
  <c r="AG78" i="29"/>
  <c r="AG59" i="29" s="1"/>
  <c r="AH74" i="29"/>
  <c r="AH76" i="29"/>
  <c r="AH73" i="29"/>
  <c r="AH72" i="29"/>
  <c r="AH75" i="29"/>
  <c r="AH63" i="29"/>
  <c r="L74" i="43" s="1"/>
  <c r="AH64" i="29"/>
  <c r="L75" i="43" s="1"/>
  <c r="AF87" i="29"/>
  <c r="AG61" i="29"/>
  <c r="AG57" i="29" s="1"/>
  <c r="AG70" i="29"/>
  <c r="AG58" i="29" s="1"/>
  <c r="AH65" i="29"/>
  <c r="L76" i="43" s="1"/>
  <c r="AH66" i="29"/>
  <c r="L77" i="43" s="1"/>
  <c r="AH67" i="29"/>
  <c r="L78" i="43" s="1"/>
  <c r="AM1" i="55"/>
  <c r="AI2" i="29"/>
  <c r="P43" i="73" l="1"/>
  <c r="P43" i="72"/>
  <c r="O42" i="73"/>
  <c r="O42" i="72"/>
  <c r="I204" i="43"/>
  <c r="N43" i="27"/>
  <c r="O44" i="27"/>
  <c r="AG89" i="29"/>
  <c r="AI80" i="29"/>
  <c r="AI82" i="29"/>
  <c r="AI81" i="29"/>
  <c r="AH78" i="29"/>
  <c r="AH59" i="29" s="1"/>
  <c r="AI76" i="29"/>
  <c r="AI73" i="29"/>
  <c r="AI74" i="29"/>
  <c r="AI72" i="29"/>
  <c r="AI75" i="29"/>
  <c r="AI63" i="29"/>
  <c r="M74" i="43" s="1"/>
  <c r="AI64" i="29"/>
  <c r="M75" i="43" s="1"/>
  <c r="AG87" i="29"/>
  <c r="AH61" i="29"/>
  <c r="AH57" i="29" s="1"/>
  <c r="AH70" i="29"/>
  <c r="AH58" i="29" s="1"/>
  <c r="AI65" i="29"/>
  <c r="M76" i="43" s="1"/>
  <c r="AI67" i="29"/>
  <c r="M78" i="43" s="1"/>
  <c r="AI66" i="29"/>
  <c r="M77" i="43" s="1"/>
  <c r="AN1" i="55"/>
  <c r="AJ2" i="29"/>
  <c r="P42" i="72" l="1"/>
  <c r="Q43" i="73"/>
  <c r="Q43" i="72"/>
  <c r="P42" i="73"/>
  <c r="J204" i="43"/>
  <c r="O43" i="27"/>
  <c r="P44" i="27"/>
  <c r="AH89" i="29"/>
  <c r="AJ81" i="29"/>
  <c r="AJ80" i="29"/>
  <c r="AJ82" i="29"/>
  <c r="AI78" i="29"/>
  <c r="AI59" i="29" s="1"/>
  <c r="AJ76" i="29"/>
  <c r="AJ72" i="29"/>
  <c r="AJ74" i="29"/>
  <c r="AJ73" i="29"/>
  <c r="AJ75" i="29"/>
  <c r="AJ63" i="29"/>
  <c r="N74" i="43" s="1"/>
  <c r="AJ64" i="29"/>
  <c r="N75" i="43" s="1"/>
  <c r="AH87" i="29"/>
  <c r="AI61" i="29"/>
  <c r="AI70" i="29"/>
  <c r="AI58" i="29" s="1"/>
  <c r="AJ65" i="29"/>
  <c r="N76" i="43" s="1"/>
  <c r="AJ67" i="29"/>
  <c r="N78" i="43" s="1"/>
  <c r="AJ66" i="29"/>
  <c r="N77" i="43" s="1"/>
  <c r="AO1" i="55"/>
  <c r="AK2" i="29"/>
  <c r="Q42" i="72" l="1"/>
  <c r="Q42" i="73"/>
  <c r="K204" i="43"/>
  <c r="P43" i="27"/>
  <c r="AI57" i="29"/>
  <c r="AI89" i="29"/>
  <c r="AK81" i="29"/>
  <c r="AK82" i="29"/>
  <c r="AK80" i="29"/>
  <c r="AJ78" i="29"/>
  <c r="AJ59" i="29" s="1"/>
  <c r="AK76" i="29"/>
  <c r="AK74" i="29"/>
  <c r="AK75" i="29"/>
  <c r="AK72" i="29"/>
  <c r="AK73" i="29"/>
  <c r="AK63" i="29"/>
  <c r="O74" i="43" s="1"/>
  <c r="AK64" i="29"/>
  <c r="O75" i="43" s="1"/>
  <c r="AI87" i="29"/>
  <c r="AJ61" i="29"/>
  <c r="AJ57" i="29" s="1"/>
  <c r="AJ70" i="29"/>
  <c r="AJ58" i="29" s="1"/>
  <c r="AK65" i="29"/>
  <c r="O76" i="43" s="1"/>
  <c r="AK67" i="29"/>
  <c r="O78" i="43" s="1"/>
  <c r="AK66" i="29"/>
  <c r="O77" i="43" s="1"/>
  <c r="AP1" i="55"/>
  <c r="AL2" i="29"/>
  <c r="R43" i="73" l="1"/>
  <c r="R43" i="72"/>
  <c r="S43" i="73"/>
  <c r="S43" i="72"/>
  <c r="Q44" i="27"/>
  <c r="R44" i="27"/>
  <c r="AJ89" i="29"/>
  <c r="AL82" i="29"/>
  <c r="AL81" i="29"/>
  <c r="AL80" i="29"/>
  <c r="AL74" i="29"/>
  <c r="AL73" i="29"/>
  <c r="AL76" i="29"/>
  <c r="AL75" i="29"/>
  <c r="AL72" i="29"/>
  <c r="AK78" i="29"/>
  <c r="AK59" i="29" s="1"/>
  <c r="AL64" i="29"/>
  <c r="P75" i="43" s="1"/>
  <c r="AL63" i="29"/>
  <c r="P74" i="43" s="1"/>
  <c r="AJ87" i="29"/>
  <c r="AK61" i="29"/>
  <c r="AK70" i="29"/>
  <c r="AK58" i="29" s="1"/>
  <c r="AL65" i="29"/>
  <c r="P76" i="43" s="1"/>
  <c r="AL66" i="29"/>
  <c r="P77" i="43" s="1"/>
  <c r="AL67" i="29"/>
  <c r="P78" i="43" s="1"/>
  <c r="AQ1" i="55"/>
  <c r="AM2" i="29"/>
  <c r="S42" i="72" l="1"/>
  <c r="S42" i="73"/>
  <c r="R42" i="72"/>
  <c r="R42" i="73"/>
  <c r="M204" i="43"/>
  <c r="R43" i="27"/>
  <c r="L204" i="43"/>
  <c r="Q43" i="27"/>
  <c r="AK57" i="29"/>
  <c r="AK89" i="29"/>
  <c r="AM80" i="29"/>
  <c r="AM82" i="29"/>
  <c r="AM81" i="29"/>
  <c r="AL78" i="29"/>
  <c r="AL59" i="29" s="1"/>
  <c r="AM73" i="29"/>
  <c r="AM72" i="29"/>
  <c r="AM74" i="29"/>
  <c r="AM76" i="29"/>
  <c r="AM75" i="29"/>
  <c r="AM63" i="29"/>
  <c r="Q74" i="43" s="1"/>
  <c r="AM64" i="29"/>
  <c r="Q75" i="43" s="1"/>
  <c r="AK87" i="29"/>
  <c r="AL61" i="29"/>
  <c r="AL57" i="29" s="1"/>
  <c r="AL70" i="29"/>
  <c r="AL58" i="29" s="1"/>
  <c r="AM65" i="29"/>
  <c r="Q76" i="43" s="1"/>
  <c r="AM66" i="29"/>
  <c r="Q77" i="43" s="1"/>
  <c r="AM67" i="29"/>
  <c r="Q78" i="43" s="1"/>
  <c r="AR1" i="55"/>
  <c r="AN2" i="29"/>
  <c r="T43" i="73" l="1"/>
  <c r="T43" i="72"/>
  <c r="U43" i="72"/>
  <c r="U43" i="73"/>
  <c r="S44" i="27"/>
  <c r="T44" i="27"/>
  <c r="AL89" i="29"/>
  <c r="AN82" i="29"/>
  <c r="AN81" i="29"/>
  <c r="AN80" i="29"/>
  <c r="AM78" i="29"/>
  <c r="AM59" i="29" s="1"/>
  <c r="AN72" i="29"/>
  <c r="AN74" i="29"/>
  <c r="AN76" i="29"/>
  <c r="AN75" i="29"/>
  <c r="AN73" i="29"/>
  <c r="AN63" i="29"/>
  <c r="R74" i="43" s="1"/>
  <c r="AN64" i="29"/>
  <c r="R75" i="43" s="1"/>
  <c r="AL87" i="29"/>
  <c r="AM61" i="29"/>
  <c r="AM70" i="29"/>
  <c r="AM58" i="29" s="1"/>
  <c r="AN65" i="29"/>
  <c r="R76" i="43" s="1"/>
  <c r="AN66" i="29"/>
  <c r="R77" i="43" s="1"/>
  <c r="AN67" i="29"/>
  <c r="R78" i="43" s="1"/>
  <c r="AO2" i="29"/>
  <c r="AS1" i="55"/>
  <c r="T42" i="73" l="1"/>
  <c r="U42" i="73"/>
  <c r="U42" i="72"/>
  <c r="T42" i="72"/>
  <c r="O204" i="43"/>
  <c r="T43" i="27"/>
  <c r="N204" i="43"/>
  <c r="S43" i="27"/>
  <c r="AM57" i="29"/>
  <c r="AM89" i="29"/>
  <c r="AO80" i="29"/>
  <c r="AO82" i="29"/>
  <c r="AO81" i="29"/>
  <c r="AN78" i="29"/>
  <c r="AN59" i="29" s="1"/>
  <c r="AO74" i="29"/>
  <c r="AO75" i="29"/>
  <c r="AO76" i="29"/>
  <c r="AO73" i="29"/>
  <c r="AO72" i="29"/>
  <c r="AO64" i="29"/>
  <c r="S75" i="43" s="1"/>
  <c r="AO63" i="29"/>
  <c r="S74" i="43" s="1"/>
  <c r="AM87" i="29"/>
  <c r="AN61" i="29"/>
  <c r="AN57" i="29" s="1"/>
  <c r="AN70" i="29"/>
  <c r="AN58" i="29" s="1"/>
  <c r="AO65" i="29"/>
  <c r="S76" i="43" s="1"/>
  <c r="AP2" i="29"/>
  <c r="AO66" i="29"/>
  <c r="S77" i="43" s="1"/>
  <c r="AO67" i="29"/>
  <c r="S78" i="43" s="1"/>
  <c r="AT1" i="55"/>
  <c r="V43" i="72" l="1"/>
  <c r="V43" i="73"/>
  <c r="W43" i="72"/>
  <c r="W43" i="73"/>
  <c r="U44" i="27"/>
  <c r="V44" i="27"/>
  <c r="AN89" i="29"/>
  <c r="AP80" i="29"/>
  <c r="AP82" i="29"/>
  <c r="AP81" i="29"/>
  <c r="AO78" i="29"/>
  <c r="AO59" i="29" s="1"/>
  <c r="AP73" i="29"/>
  <c r="AP74" i="29"/>
  <c r="AP76" i="29"/>
  <c r="AP72" i="29"/>
  <c r="AP75" i="29"/>
  <c r="AP63" i="29"/>
  <c r="T74" i="43" s="1"/>
  <c r="AP64" i="29"/>
  <c r="T75" i="43" s="1"/>
  <c r="AN87" i="29"/>
  <c r="AO61" i="29"/>
  <c r="AQ2" i="29"/>
  <c r="AP66" i="29"/>
  <c r="T77" i="43" s="1"/>
  <c r="AP67" i="29"/>
  <c r="T78" i="43" s="1"/>
  <c r="AO70" i="29"/>
  <c r="AO58" i="29" s="1"/>
  <c r="AP65" i="29"/>
  <c r="T76" i="43" s="1"/>
  <c r="AU1" i="55"/>
  <c r="W42" i="73" l="1"/>
  <c r="W42" i="72"/>
  <c r="V42" i="73"/>
  <c r="V42" i="72"/>
  <c r="P204" i="43"/>
  <c r="U43" i="27"/>
  <c r="Q204" i="43"/>
  <c r="V43" i="27"/>
  <c r="AO57" i="29"/>
  <c r="AO89" i="29"/>
  <c r="AQ81" i="29"/>
  <c r="AQ80" i="29"/>
  <c r="AQ82" i="29"/>
  <c r="AP78" i="29"/>
  <c r="AP59" i="29" s="1"/>
  <c r="AQ72" i="29"/>
  <c r="AQ76" i="29"/>
  <c r="AQ75" i="29"/>
  <c r="AQ74" i="29"/>
  <c r="AQ73" i="29"/>
  <c r="AQ63" i="29"/>
  <c r="U74" i="43" s="1"/>
  <c r="AQ64" i="29"/>
  <c r="U75" i="43" s="1"/>
  <c r="AQ67" i="29"/>
  <c r="U78" i="43" s="1"/>
  <c r="AQ66" i="29"/>
  <c r="U77" i="43" s="1"/>
  <c r="AR2" i="29"/>
  <c r="AQ65" i="29"/>
  <c r="U76" i="43" s="1"/>
  <c r="AO87" i="29"/>
  <c r="AP61" i="29"/>
  <c r="AP57" i="29" s="1"/>
  <c r="AP70" i="29"/>
  <c r="AP58" i="29" s="1"/>
  <c r="AV1" i="55"/>
  <c r="X43" i="73" l="1"/>
  <c r="X43" i="72"/>
  <c r="Y43" i="73"/>
  <c r="Y43" i="72"/>
  <c r="W44" i="27"/>
  <c r="X44" i="27"/>
  <c r="AP89" i="29"/>
  <c r="AR81" i="29"/>
  <c r="AR80" i="29"/>
  <c r="AR82" i="29"/>
  <c r="AR76" i="29"/>
  <c r="AR72" i="29"/>
  <c r="AR74" i="29"/>
  <c r="AR73" i="29"/>
  <c r="AR75" i="29"/>
  <c r="AQ78" i="29"/>
  <c r="AQ59" i="29" s="1"/>
  <c r="AR64" i="29"/>
  <c r="V75" i="43" s="1"/>
  <c r="AR63" i="29"/>
  <c r="V74" i="43" s="1"/>
  <c r="AQ70" i="29"/>
  <c r="AQ58" i="29" s="1"/>
  <c r="AR66" i="29"/>
  <c r="V77" i="43" s="1"/>
  <c r="AR65" i="29"/>
  <c r="V76" i="43" s="1"/>
  <c r="AS2" i="29"/>
  <c r="AR67" i="29"/>
  <c r="V78" i="43" s="1"/>
  <c r="AQ61" i="29"/>
  <c r="AQ57" i="29" s="1"/>
  <c r="AP87" i="29"/>
  <c r="AW1" i="55"/>
  <c r="Z43" i="73" l="1"/>
  <c r="Z43" i="72"/>
  <c r="Y42" i="72"/>
  <c r="Y42" i="73"/>
  <c r="X42" i="72"/>
  <c r="X42" i="73"/>
  <c r="S204" i="43"/>
  <c r="X43" i="27"/>
  <c r="R204" i="43"/>
  <c r="W43" i="27"/>
  <c r="Y44" i="27"/>
  <c r="AQ87" i="29"/>
  <c r="AQ89" i="29"/>
  <c r="AS82" i="29"/>
  <c r="AS81" i="29"/>
  <c r="AS80" i="29"/>
  <c r="AR78" i="29"/>
  <c r="AR59" i="29" s="1"/>
  <c r="AS76" i="29"/>
  <c r="AS74" i="29"/>
  <c r="AS72" i="29"/>
  <c r="AS73" i="29"/>
  <c r="AS75" i="29"/>
  <c r="AS63" i="29"/>
  <c r="W74" i="43" s="1"/>
  <c r="AS64" i="29"/>
  <c r="W75" i="43" s="1"/>
  <c r="AS66" i="29"/>
  <c r="W77" i="43" s="1"/>
  <c r="AR70" i="29"/>
  <c r="AR58" i="29" s="1"/>
  <c r="AR61" i="29"/>
  <c r="AR57" i="29" s="1"/>
  <c r="AS67" i="29"/>
  <c r="W78" i="43" s="1"/>
  <c r="AT2" i="29"/>
  <c r="AS65" i="29"/>
  <c r="W76" i="43" s="1"/>
  <c r="AA43" i="73" l="1"/>
  <c r="AA43" i="72"/>
  <c r="Z42" i="72"/>
  <c r="Z42" i="73"/>
  <c r="T204" i="43"/>
  <c r="Y43" i="27"/>
  <c r="Z44" i="27"/>
  <c r="Z43" i="27" s="1"/>
  <c r="AR89" i="29"/>
  <c r="AR87" i="29"/>
  <c r="AT82" i="29"/>
  <c r="AT80" i="29"/>
  <c r="AT81" i="29"/>
  <c r="AS78" i="29"/>
  <c r="AS59" i="29" s="1"/>
  <c r="AT74" i="29"/>
  <c r="AT76" i="29"/>
  <c r="AT75" i="29"/>
  <c r="AT72" i="29"/>
  <c r="AT73" i="29"/>
  <c r="AT63" i="29"/>
  <c r="X74" i="43" s="1"/>
  <c r="AT64" i="29"/>
  <c r="X75" i="43" s="1"/>
  <c r="AT66" i="29"/>
  <c r="X77" i="43" s="1"/>
  <c r="AS61" i="29"/>
  <c r="AS57" i="29" s="1"/>
  <c r="AS70" i="29"/>
  <c r="AS58" i="29" s="1"/>
  <c r="AT67" i="29"/>
  <c r="X78" i="43" s="1"/>
  <c r="AT65" i="29"/>
  <c r="X76" i="43" s="1"/>
  <c r="AU2" i="29"/>
  <c r="AB43" i="73" l="1"/>
  <c r="AB43" i="72"/>
  <c r="AA42" i="72"/>
  <c r="AA42" i="73"/>
  <c r="AA44" i="27"/>
  <c r="AA43" i="27" s="1"/>
  <c r="AS89" i="29"/>
  <c r="AS87" i="29"/>
  <c r="AU82" i="29"/>
  <c r="AU81" i="29"/>
  <c r="AU80" i="29"/>
  <c r="AT78" i="29"/>
  <c r="AT59" i="29" s="1"/>
  <c r="AU72" i="29"/>
  <c r="AU76" i="29"/>
  <c r="AU75" i="29"/>
  <c r="AU73" i="29"/>
  <c r="AU74" i="29"/>
  <c r="AU63" i="29"/>
  <c r="Y74" i="43" s="1"/>
  <c r="AU64" i="29"/>
  <c r="Y75" i="43" s="1"/>
  <c r="AU67" i="29"/>
  <c r="Y78" i="43" s="1"/>
  <c r="AU65" i="29"/>
  <c r="Y76" i="43" s="1"/>
  <c r="AU66" i="29"/>
  <c r="Y77" i="43" s="1"/>
  <c r="AV2" i="29"/>
  <c r="AT61" i="29"/>
  <c r="AT57" i="29" s="1"/>
  <c r="AT70" i="29"/>
  <c r="AT58" i="29" s="1"/>
  <c r="AB42" i="72" l="1"/>
  <c r="AC43" i="72"/>
  <c r="AC43" i="73"/>
  <c r="AB42" i="73"/>
  <c r="AB44" i="27"/>
  <c r="AB43" i="27" s="1"/>
  <c r="AT89" i="29"/>
  <c r="AT87" i="29"/>
  <c r="AV81" i="29"/>
  <c r="AV82" i="29"/>
  <c r="AV80" i="29"/>
  <c r="AU78" i="29"/>
  <c r="AU59" i="29" s="1"/>
  <c r="AV72" i="29"/>
  <c r="AV74" i="29"/>
  <c r="AV75" i="29"/>
  <c r="AV73" i="29"/>
  <c r="AV76" i="29"/>
  <c r="AV64" i="29"/>
  <c r="Z75" i="43" s="1"/>
  <c r="AV63" i="29"/>
  <c r="Z74" i="43" s="1"/>
  <c r="AV67" i="29"/>
  <c r="Z78" i="43" s="1"/>
  <c r="AW2" i="29"/>
  <c r="AV66" i="29"/>
  <c r="Z77" i="43" s="1"/>
  <c r="AV65" i="29"/>
  <c r="Z76" i="43" s="1"/>
  <c r="AU70" i="29"/>
  <c r="AU58" i="29" s="1"/>
  <c r="AU61" i="29"/>
  <c r="AU57" i="29" s="1"/>
  <c r="AC42" i="73" l="1"/>
  <c r="AC42" i="72"/>
  <c r="AD43" i="72"/>
  <c r="AD43" i="73"/>
  <c r="AC44" i="27"/>
  <c r="AC43" i="27" s="1"/>
  <c r="AU87" i="29"/>
  <c r="AU89" i="29"/>
  <c r="AW80" i="29"/>
  <c r="AW81" i="29"/>
  <c r="AW82" i="29"/>
  <c r="AV78" i="29"/>
  <c r="AV59" i="29" s="1"/>
  <c r="AW76" i="29"/>
  <c r="AW73" i="29"/>
  <c r="AW74" i="29"/>
  <c r="AW72" i="29"/>
  <c r="AW75" i="29"/>
  <c r="AW67" i="29"/>
  <c r="AA78" i="43" s="1"/>
  <c r="AW63" i="29"/>
  <c r="AA74" i="43" s="1"/>
  <c r="AW64" i="29"/>
  <c r="AA75" i="43" s="1"/>
  <c r="AW66" i="29"/>
  <c r="AA77" i="43" s="1"/>
  <c r="AX2" i="29"/>
  <c r="AW65" i="29"/>
  <c r="AA76" i="43" s="1"/>
  <c r="AV70" i="29"/>
  <c r="AV58" i="29" s="1"/>
  <c r="AV61" i="29"/>
  <c r="AV57" i="29" s="1"/>
  <c r="AD42" i="73" l="1"/>
  <c r="AD42" i="72"/>
  <c r="AE43" i="72"/>
  <c r="AE43" i="73"/>
  <c r="AD44" i="27"/>
  <c r="AD43" i="27" s="1"/>
  <c r="AV87" i="29"/>
  <c r="AV89" i="29"/>
  <c r="AX81" i="29"/>
  <c r="AX82" i="29"/>
  <c r="AX80" i="29"/>
  <c r="AX74" i="29"/>
  <c r="AX76" i="29"/>
  <c r="AX73" i="29"/>
  <c r="AX72" i="29"/>
  <c r="AX75" i="29"/>
  <c r="AW78" i="29"/>
  <c r="AW59" i="29" s="1"/>
  <c r="AY2" i="29"/>
  <c r="AY63" i="29" s="1"/>
  <c r="AC74" i="43" s="1"/>
  <c r="AX66" i="29"/>
  <c r="AB77" i="43" s="1"/>
  <c r="AX67" i="29"/>
  <c r="AB78" i="43" s="1"/>
  <c r="AX65" i="29"/>
  <c r="AB76" i="43" s="1"/>
  <c r="AW70" i="29"/>
  <c r="AW58" i="29" s="1"/>
  <c r="AX63" i="29"/>
  <c r="AB74" i="43" s="1"/>
  <c r="AX64" i="29"/>
  <c r="AB75" i="43" s="1"/>
  <c r="AW61" i="29"/>
  <c r="AW57" i="29" s="1"/>
  <c r="AE42" i="73" l="1"/>
  <c r="AE42" i="72"/>
  <c r="AF43" i="73"/>
  <c r="AF43" i="72"/>
  <c r="AE44" i="27"/>
  <c r="AE43" i="27" s="1"/>
  <c r="AW89" i="29"/>
  <c r="AW87" i="29"/>
  <c r="AZ2" i="29"/>
  <c r="AZ82" i="29" s="1"/>
  <c r="AY81" i="29"/>
  <c r="AY80" i="29"/>
  <c r="AY82" i="29"/>
  <c r="AX78" i="29"/>
  <c r="AX59" i="29" s="1"/>
  <c r="AY74" i="29"/>
  <c r="AY72" i="29"/>
  <c r="AY75" i="29"/>
  <c r="AY76" i="29"/>
  <c r="AY73" i="29"/>
  <c r="AY65" i="29"/>
  <c r="AC76" i="43" s="1"/>
  <c r="AY66" i="29"/>
  <c r="AC77" i="43" s="1"/>
  <c r="AY67" i="29"/>
  <c r="AC78" i="43" s="1"/>
  <c r="AY64" i="29"/>
  <c r="AC75" i="43" s="1"/>
  <c r="AX70" i="29"/>
  <c r="AX58" i="29" s="1"/>
  <c r="AX61" i="29"/>
  <c r="AX57" i="29" s="1"/>
  <c r="AZ64" i="29"/>
  <c r="AD75" i="43" s="1"/>
  <c r="AZ66" i="29" l="1"/>
  <c r="AD77" i="43" s="1"/>
  <c r="AZ67" i="29"/>
  <c r="AD78" i="43" s="1"/>
  <c r="AF42" i="72"/>
  <c r="AF42" i="73"/>
  <c r="AG43" i="73"/>
  <c r="AG43" i="72"/>
  <c r="AF44" i="27"/>
  <c r="AF43" i="27" s="1"/>
  <c r="AZ65" i="29"/>
  <c r="AD76" i="43" s="1"/>
  <c r="AZ63" i="29"/>
  <c r="AD74" i="43" s="1"/>
  <c r="BA2" i="29"/>
  <c r="AZ76" i="29"/>
  <c r="AZ75" i="29"/>
  <c r="AZ73" i="29"/>
  <c r="AZ72" i="29"/>
  <c r="AZ74" i="29"/>
  <c r="AZ80" i="29"/>
  <c r="AZ81" i="29"/>
  <c r="AX87" i="29"/>
  <c r="AX89" i="29"/>
  <c r="BA80" i="29"/>
  <c r="BA81" i="29"/>
  <c r="BA82" i="29"/>
  <c r="AY78" i="29"/>
  <c r="AY59" i="29" s="1"/>
  <c r="BA72" i="29"/>
  <c r="BA74" i="29"/>
  <c r="BA76" i="29"/>
  <c r="BA73" i="29"/>
  <c r="BA75" i="29"/>
  <c r="AY70" i="29"/>
  <c r="AY58" i="29" s="1"/>
  <c r="AY61" i="29"/>
  <c r="AY57" i="29" s="1"/>
  <c r="BA63" i="29"/>
  <c r="AE74" i="43" s="1"/>
  <c r="BA64" i="29"/>
  <c r="AE75" i="43" s="1"/>
  <c r="BA65" i="29"/>
  <c r="AE76" i="43" s="1"/>
  <c r="BA66" i="29"/>
  <c r="AE77" i="43" s="1"/>
  <c r="BA67" i="29"/>
  <c r="AE78" i="43" s="1"/>
  <c r="BB2" i="29"/>
  <c r="AG42" i="72" l="1"/>
  <c r="AG42" i="73"/>
  <c r="AH43" i="73"/>
  <c r="AH43" i="72"/>
  <c r="AG44" i="27"/>
  <c r="AG43" i="27" s="1"/>
  <c r="AZ61" i="29"/>
  <c r="AZ57" i="29" s="1"/>
  <c r="AZ70" i="29"/>
  <c r="AZ58" i="29" s="1"/>
  <c r="AZ78" i="29"/>
  <c r="AY87" i="29"/>
  <c r="AY89" i="29"/>
  <c r="BB82" i="29"/>
  <c r="BB81" i="29"/>
  <c r="BB80" i="29"/>
  <c r="BA78" i="29"/>
  <c r="BA59" i="29" s="1"/>
  <c r="BB76" i="29"/>
  <c r="BB75" i="29"/>
  <c r="BB72" i="29"/>
  <c r="BB73" i="29"/>
  <c r="BB74" i="29"/>
  <c r="BB63" i="29"/>
  <c r="AF74" i="43" s="1"/>
  <c r="BB64" i="29"/>
  <c r="AF75" i="43" s="1"/>
  <c r="AZ87" i="29"/>
  <c r="BA61" i="29"/>
  <c r="BA57" i="29" s="1"/>
  <c r="BA70" i="29"/>
  <c r="BA58" i="29" s="1"/>
  <c r="BB65" i="29"/>
  <c r="AF76" i="43" s="1"/>
  <c r="BB66" i="29"/>
  <c r="AF77" i="43" s="1"/>
  <c r="BB67" i="29"/>
  <c r="AF78" i="43" s="1"/>
  <c r="BC2" i="29"/>
  <c r="AH42" i="72" l="1"/>
  <c r="AH42" i="73"/>
  <c r="AI43" i="73"/>
  <c r="AI43" i="72"/>
  <c r="AJ43" i="73"/>
  <c r="AJ43" i="72"/>
  <c r="AH44" i="27"/>
  <c r="AH43" i="27" s="1"/>
  <c r="AI44" i="27"/>
  <c r="AI43" i="27" s="1"/>
  <c r="AZ59" i="29"/>
  <c r="AZ89" i="29"/>
  <c r="BA89" i="29"/>
  <c r="BC80" i="29"/>
  <c r="BC81" i="29"/>
  <c r="BC82" i="29"/>
  <c r="BB78" i="29"/>
  <c r="BB59" i="29" s="1"/>
  <c r="BC75" i="29"/>
  <c r="BC76" i="29"/>
  <c r="BC72" i="29"/>
  <c r="BC74" i="29"/>
  <c r="BC73" i="29"/>
  <c r="BC64" i="29"/>
  <c r="AG75" i="43" s="1"/>
  <c r="BC63" i="29"/>
  <c r="AG74" i="43" s="1"/>
  <c r="BC67" i="29"/>
  <c r="AG78" i="43" s="1"/>
  <c r="BC65" i="29"/>
  <c r="AG76" i="43" s="1"/>
  <c r="BC66" i="29"/>
  <c r="AG77" i="43" s="1"/>
  <c r="BA87" i="29"/>
  <c r="BB61" i="29"/>
  <c r="BB57" i="29" s="1"/>
  <c r="BB70" i="29"/>
  <c r="BB58" i="29" s="1"/>
  <c r="BD2" i="29"/>
  <c r="AJ42" i="73" l="1"/>
  <c r="AI42" i="72"/>
  <c r="AK43" i="72"/>
  <c r="AK43" i="73"/>
  <c r="AK42" i="73" s="1"/>
  <c r="AI42" i="73"/>
  <c r="AJ42" i="72"/>
  <c r="AJ44" i="27"/>
  <c r="AJ43" i="27" s="1"/>
  <c r="BB89" i="29"/>
  <c r="BD80" i="29"/>
  <c r="BD81" i="29"/>
  <c r="BD82" i="29"/>
  <c r="BC78" i="29"/>
  <c r="BC59" i="29" s="1"/>
  <c r="BD72" i="29"/>
  <c r="BD74" i="29"/>
  <c r="BD75" i="29"/>
  <c r="BD73" i="29"/>
  <c r="BD76" i="29"/>
  <c r="BD66" i="29"/>
  <c r="AH77" i="43" s="1"/>
  <c r="BD63" i="29"/>
  <c r="AH74" i="43" s="1"/>
  <c r="BD67" i="29"/>
  <c r="AH78" i="43" s="1"/>
  <c r="BD64" i="29"/>
  <c r="AH75" i="43" s="1"/>
  <c r="BD65" i="29"/>
  <c r="AH76" i="43" s="1"/>
  <c r="BB87" i="29"/>
  <c r="BC61" i="29"/>
  <c r="BC57" i="29" s="1"/>
  <c r="BC70" i="29"/>
  <c r="BC58" i="29" s="1"/>
  <c r="BE2" i="29"/>
  <c r="AK42" i="72" l="1"/>
  <c r="AL43" i="72"/>
  <c r="AL43" i="73"/>
  <c r="AK44" i="27"/>
  <c r="AK43" i="27" s="1"/>
  <c r="BC89" i="29"/>
  <c r="BE81" i="29"/>
  <c r="BE80" i="29"/>
  <c r="BE82" i="29"/>
  <c r="BD78" i="29"/>
  <c r="BD59" i="29" s="1"/>
  <c r="BE72" i="29"/>
  <c r="BE76" i="29"/>
  <c r="BE73" i="29"/>
  <c r="BE75" i="29"/>
  <c r="BE74" i="29"/>
  <c r="BE65" i="29"/>
  <c r="AI76" i="43" s="1"/>
  <c r="BE64" i="29"/>
  <c r="AI75" i="43" s="1"/>
  <c r="BE66" i="29"/>
  <c r="AI77" i="43" s="1"/>
  <c r="BE67" i="29"/>
  <c r="AI78" i="43" s="1"/>
  <c r="BE63" i="29"/>
  <c r="AI74" i="43" s="1"/>
  <c r="BC87" i="29"/>
  <c r="BD61" i="29"/>
  <c r="BD57" i="29" s="1"/>
  <c r="BD70" i="29"/>
  <c r="BD58" i="29" s="1"/>
  <c r="BF2" i="29"/>
  <c r="AL42" i="73" l="1"/>
  <c r="AL42" i="72"/>
  <c r="AM43" i="72"/>
  <c r="AM43" i="73"/>
  <c r="AL44" i="27"/>
  <c r="AL43" i="27" s="1"/>
  <c r="BD89" i="29"/>
  <c r="BD87" i="29"/>
  <c r="BF81" i="29"/>
  <c r="BF80" i="29"/>
  <c r="BF82" i="29"/>
  <c r="BE78" i="29"/>
  <c r="BE59" i="29" s="1"/>
  <c r="BF76" i="29"/>
  <c r="BF72" i="29"/>
  <c r="BF74" i="29"/>
  <c r="BF75" i="29"/>
  <c r="BF73" i="29"/>
  <c r="BF67" i="29"/>
  <c r="AJ78" i="43" s="1"/>
  <c r="BF65" i="29"/>
  <c r="AJ76" i="43" s="1"/>
  <c r="BF63" i="29"/>
  <c r="AJ74" i="43" s="1"/>
  <c r="BF66" i="29"/>
  <c r="AJ77" i="43" s="1"/>
  <c r="BF64" i="29"/>
  <c r="AJ75" i="43" s="1"/>
  <c r="BE61" i="29"/>
  <c r="BE57" i="29" s="1"/>
  <c r="BE70" i="29"/>
  <c r="BE58" i="29" s="1"/>
  <c r="BG2" i="29"/>
  <c r="AN43" i="73" l="1"/>
  <c r="AN43" i="72"/>
  <c r="AM42" i="73"/>
  <c r="AM42" i="72"/>
  <c r="AM44" i="27"/>
  <c r="AM43" i="27" s="1"/>
  <c r="BE89" i="29"/>
  <c r="BG81" i="29"/>
  <c r="BG80" i="29"/>
  <c r="BG82" i="29"/>
  <c r="BF78" i="29"/>
  <c r="BF59" i="29" s="1"/>
  <c r="BG72" i="29"/>
  <c r="BG75" i="29"/>
  <c r="BG74" i="29"/>
  <c r="BG76" i="29"/>
  <c r="BG73" i="29"/>
  <c r="BG64" i="29"/>
  <c r="AK75" i="43" s="1"/>
  <c r="BG67" i="29"/>
  <c r="AK78" i="43" s="1"/>
  <c r="BG66" i="29"/>
  <c r="AK77" i="43" s="1"/>
  <c r="BG63" i="29"/>
  <c r="AK74" i="43" s="1"/>
  <c r="BG65" i="29"/>
  <c r="AK76" i="43" s="1"/>
  <c r="BE87" i="29"/>
  <c r="BF61" i="29"/>
  <c r="BF57" i="29" s="1"/>
  <c r="BF70" i="29"/>
  <c r="BF58" i="29" s="1"/>
  <c r="AO43" i="73" l="1"/>
  <c r="AO43" i="72"/>
  <c r="AN42" i="72"/>
  <c r="AN42" i="73"/>
  <c r="AN44" i="27"/>
  <c r="AN43" i="27" s="1"/>
  <c r="BF89" i="29"/>
  <c r="BG78" i="29"/>
  <c r="BG59" i="29" s="1"/>
  <c r="BF87" i="29"/>
  <c r="BG61" i="29"/>
  <c r="BG57" i="29" s="1"/>
  <c r="BG70" i="29"/>
  <c r="BG58" i="29" s="1"/>
  <c r="AP43" i="73" l="1"/>
  <c r="AP43" i="72"/>
  <c r="AO42" i="72"/>
  <c r="AO42" i="73"/>
  <c r="AO44" i="27"/>
  <c r="BG89" i="29"/>
  <c r="G89" i="29" s="1"/>
  <c r="G78" i="29"/>
  <c r="G59" i="29" s="1"/>
  <c r="BG87" i="29"/>
  <c r="B8" i="25"/>
  <c r="J50" i="25"/>
  <c r="K50" i="25" s="1"/>
  <c r="L50" i="25" s="1"/>
  <c r="M50" i="25" s="1"/>
  <c r="N50" i="25" s="1"/>
  <c r="O50" i="25" s="1"/>
  <c r="P50" i="25" s="1"/>
  <c r="Q50" i="25" s="1"/>
  <c r="R50" i="25" s="1"/>
  <c r="S50" i="25" s="1"/>
  <c r="T50" i="25" s="1"/>
  <c r="U50" i="25" s="1"/>
  <c r="V50" i="25" s="1"/>
  <c r="W50" i="25" s="1"/>
  <c r="X50" i="25" s="1"/>
  <c r="Y50" i="25" s="1"/>
  <c r="Z50" i="25" s="1"/>
  <c r="AA50" i="25" s="1"/>
  <c r="AB50" i="25" s="1"/>
  <c r="AC50" i="25" s="1"/>
  <c r="AD50" i="25" s="1"/>
  <c r="AE50" i="25" s="1"/>
  <c r="AF50" i="25" s="1"/>
  <c r="AG50" i="25" s="1"/>
  <c r="AH50" i="25" s="1"/>
  <c r="AI50" i="25" s="1"/>
  <c r="AJ50" i="25" s="1"/>
  <c r="AK50" i="25" s="1"/>
  <c r="AL50" i="25" s="1"/>
  <c r="AM50" i="25" s="1"/>
  <c r="AN50" i="25" s="1"/>
  <c r="AO50" i="25" s="1"/>
  <c r="AP50" i="25" s="1"/>
  <c r="AQ50" i="25" s="1"/>
  <c r="AR50" i="25" s="1"/>
  <c r="AS50" i="25" s="1"/>
  <c r="AT50" i="25" s="1"/>
  <c r="AU50" i="25" s="1"/>
  <c r="AV50" i="25" s="1"/>
  <c r="AW50" i="25" s="1"/>
  <c r="AX50" i="25" s="1"/>
  <c r="AY50" i="25" s="1"/>
  <c r="AZ50" i="25" s="1"/>
  <c r="BA50" i="25" s="1"/>
  <c r="BB50" i="25" s="1"/>
  <c r="BC50" i="25" s="1"/>
  <c r="BD50" i="25" s="1"/>
  <c r="BE50" i="25" s="1"/>
  <c r="BF50" i="25" s="1"/>
  <c r="BG50" i="25" s="1"/>
  <c r="BH50" i="25" s="1"/>
  <c r="BI50" i="25" s="1"/>
  <c r="BJ50" i="25" s="1"/>
  <c r="BK50" i="25" s="1"/>
  <c r="BL50" i="25" s="1"/>
  <c r="BM50" i="25" s="1"/>
  <c r="BN50" i="25" s="1"/>
  <c r="BO50" i="25" s="1"/>
  <c r="BP50" i="25" s="1"/>
  <c r="BQ50" i="25" s="1"/>
  <c r="BR50" i="25" s="1"/>
  <c r="BS50" i="25" s="1"/>
  <c r="BT50" i="25" s="1"/>
  <c r="BU50" i="25" s="1"/>
  <c r="BV50" i="25" s="1"/>
  <c r="BW50" i="25" s="1"/>
  <c r="BX50" i="25" s="1"/>
  <c r="BY50" i="25" s="1"/>
  <c r="BZ50" i="25" s="1"/>
  <c r="CA50" i="25" s="1"/>
  <c r="CB50" i="25" s="1"/>
  <c r="CC50" i="25" s="1"/>
  <c r="CD50" i="25" s="1"/>
  <c r="CE50" i="25" s="1"/>
  <c r="CF50" i="25" s="1"/>
  <c r="CG50" i="25" s="1"/>
  <c r="CH50" i="25" s="1"/>
  <c r="CI50" i="25" s="1"/>
  <c r="CJ50" i="25" s="1"/>
  <c r="CK50" i="25" s="1"/>
  <c r="CL50" i="25" s="1"/>
  <c r="CM50" i="25" s="1"/>
  <c r="CN50" i="25" s="1"/>
  <c r="CO50" i="25" s="1"/>
  <c r="CP50" i="25" s="1"/>
  <c r="CQ50" i="25" s="1"/>
  <c r="CR50" i="25" s="1"/>
  <c r="CS50" i="25" s="1"/>
  <c r="CT50" i="25" s="1"/>
  <c r="CU50" i="25" s="1"/>
  <c r="CV50" i="25" s="1"/>
  <c r="CW50" i="25" s="1"/>
  <c r="CX50" i="25" s="1"/>
  <c r="CY50" i="25" s="1"/>
  <c r="CZ50" i="25" s="1"/>
  <c r="DA50" i="25" s="1"/>
  <c r="DB50" i="25" s="1"/>
  <c r="DC50" i="25" s="1"/>
  <c r="DD50" i="25" s="1"/>
  <c r="DE50" i="25" s="1"/>
  <c r="DF50" i="25" s="1"/>
  <c r="DG50" i="25" s="1"/>
  <c r="DH50" i="25" s="1"/>
  <c r="DI50" i="25" s="1"/>
  <c r="DJ50" i="25" s="1"/>
  <c r="DK50" i="25" s="1"/>
  <c r="DL50" i="25" s="1"/>
  <c r="DM50" i="25" s="1"/>
  <c r="DN50" i="25" s="1"/>
  <c r="DO50" i="25" s="1"/>
  <c r="DP50" i="25" s="1"/>
  <c r="DQ50" i="25" s="1"/>
  <c r="DR50" i="25" s="1"/>
  <c r="DS50" i="25" s="1"/>
  <c r="DT50" i="25" s="1"/>
  <c r="DU50" i="25" s="1"/>
  <c r="DV50" i="25" s="1"/>
  <c r="DW50" i="25" s="1"/>
  <c r="DX50" i="25" s="1"/>
  <c r="DY50" i="25" s="1"/>
  <c r="DZ50" i="25" s="1"/>
  <c r="EA50" i="25" s="1"/>
  <c r="EB50" i="25" s="1"/>
  <c r="EC50" i="25" s="1"/>
  <c r="ED50" i="25" s="1"/>
  <c r="EE50" i="25" s="1"/>
  <c r="EF50" i="25" s="1"/>
  <c r="EG50" i="25" s="1"/>
  <c r="EH50" i="25" s="1"/>
  <c r="EI50" i="25" s="1"/>
  <c r="EJ50" i="25" s="1"/>
  <c r="EK50" i="25" s="1"/>
  <c r="EL50" i="25" s="1"/>
  <c r="EM50" i="25" s="1"/>
  <c r="EN50" i="25" s="1"/>
  <c r="EO50" i="25" s="1"/>
  <c r="EP50" i="25" s="1"/>
  <c r="EQ50" i="25" s="1"/>
  <c r="ER50" i="25" s="1"/>
  <c r="ES50" i="25" s="1"/>
  <c r="ET50" i="25" s="1"/>
  <c r="EU50" i="25" s="1"/>
  <c r="EV50" i="25" s="1"/>
  <c r="EW50" i="25" s="1"/>
  <c r="EX50" i="25" s="1"/>
  <c r="EY50" i="25" s="1"/>
  <c r="EZ50" i="25" s="1"/>
  <c r="FA50" i="25" s="1"/>
  <c r="FB50" i="25" s="1"/>
  <c r="FC50" i="25" s="1"/>
  <c r="FD50" i="25" s="1"/>
  <c r="FE50" i="25" s="1"/>
  <c r="FF50" i="25" s="1"/>
  <c r="FG50" i="25" s="1"/>
  <c r="FH50" i="25" s="1"/>
  <c r="FI50" i="25" s="1"/>
  <c r="FJ50" i="25" s="1"/>
  <c r="FK50" i="25" s="1"/>
  <c r="FL50" i="25" s="1"/>
  <c r="FM50" i="25" s="1"/>
  <c r="FN50" i="25" s="1"/>
  <c r="FO50" i="25" s="1"/>
  <c r="FP50" i="25" s="1"/>
  <c r="FQ50" i="25" s="1"/>
  <c r="FR50" i="25" s="1"/>
  <c r="FS50" i="25" s="1"/>
  <c r="FT50" i="25" s="1"/>
  <c r="FU50" i="25" s="1"/>
  <c r="FV50" i="25" s="1"/>
  <c r="FW50" i="25" s="1"/>
  <c r="FX50" i="25" s="1"/>
  <c r="FY50" i="25" s="1"/>
  <c r="FZ50" i="25" s="1"/>
  <c r="GA50" i="25" s="1"/>
  <c r="GB50" i="25" s="1"/>
  <c r="GC50" i="25" s="1"/>
  <c r="GD50" i="25" s="1"/>
  <c r="GE50" i="25" s="1"/>
  <c r="GF50" i="25" s="1"/>
  <c r="GG50" i="25" s="1"/>
  <c r="GH50" i="25" s="1"/>
  <c r="GI50" i="25" s="1"/>
  <c r="GJ50" i="25" s="1"/>
  <c r="GK50" i="25" s="1"/>
  <c r="GL50" i="25" s="1"/>
  <c r="GM50" i="25" s="1"/>
  <c r="GN50" i="25" s="1"/>
  <c r="GO50" i="25" s="1"/>
  <c r="GP50" i="25" s="1"/>
  <c r="GQ50" i="25" s="1"/>
  <c r="GR50" i="25" s="1"/>
  <c r="GS50" i="25" s="1"/>
  <c r="GT50" i="25" s="1"/>
  <c r="GU50" i="25" s="1"/>
  <c r="GV50" i="25" s="1"/>
  <c r="GW50" i="25" s="1"/>
  <c r="GX50" i="25" s="1"/>
  <c r="GY50" i="25" s="1"/>
  <c r="GZ50" i="25" s="1"/>
  <c r="HA50" i="25" s="1"/>
  <c r="HB50" i="25" s="1"/>
  <c r="HC50" i="25" s="1"/>
  <c r="HD50" i="25" s="1"/>
  <c r="HE50" i="25" s="1"/>
  <c r="HF50" i="25" s="1"/>
  <c r="HG50" i="25" s="1"/>
  <c r="HH50" i="25" s="1"/>
  <c r="HI50" i="25" s="1"/>
  <c r="HJ50" i="25" s="1"/>
  <c r="HK50" i="25" s="1"/>
  <c r="HL50" i="25" s="1"/>
  <c r="HM50" i="25" s="1"/>
  <c r="HN50" i="25" s="1"/>
  <c r="HO50" i="25" s="1"/>
  <c r="HP50" i="25" s="1"/>
  <c r="HQ50" i="25" s="1"/>
  <c r="HR50" i="25" s="1"/>
  <c r="HS50" i="25" s="1"/>
  <c r="HT50" i="25" s="1"/>
  <c r="HU50" i="25" s="1"/>
  <c r="HV50" i="25" s="1"/>
  <c r="HW50" i="25" s="1"/>
  <c r="HX50" i="25" s="1"/>
  <c r="HY50" i="25" s="1"/>
  <c r="HZ50" i="25" s="1"/>
  <c r="IA50" i="25" s="1"/>
  <c r="IB50" i="25" s="1"/>
  <c r="IC50" i="25" s="1"/>
  <c r="ID50" i="25" s="1"/>
  <c r="IE50" i="25" s="1"/>
  <c r="IF50" i="25" s="1"/>
  <c r="IG50" i="25" s="1"/>
  <c r="IH50" i="25" s="1"/>
  <c r="II50" i="25" s="1"/>
  <c r="IJ50" i="25" s="1"/>
  <c r="IK50" i="25" s="1"/>
  <c r="IL50" i="25" s="1"/>
  <c r="IM50" i="25" s="1"/>
  <c r="IN50" i="25" s="1"/>
  <c r="IO50" i="25" s="1"/>
  <c r="IP50" i="25" s="1"/>
  <c r="IQ50" i="25" s="1"/>
  <c r="IR50" i="25" s="1"/>
  <c r="IS50" i="25" s="1"/>
  <c r="IT50" i="25" s="1"/>
  <c r="IU50" i="25" s="1"/>
  <c r="IV50" i="25" s="1"/>
  <c r="IW50" i="25" s="1"/>
  <c r="IX50" i="25" s="1"/>
  <c r="IY50" i="25" s="1"/>
  <c r="IZ50" i="25" s="1"/>
  <c r="JA50" i="25" s="1"/>
  <c r="JB50" i="25" s="1"/>
  <c r="JC50" i="25" s="1"/>
  <c r="JD50" i="25" s="1"/>
  <c r="JE50" i="25" s="1"/>
  <c r="JF50" i="25" s="1"/>
  <c r="JG50" i="25" s="1"/>
  <c r="JH50" i="25" s="1"/>
  <c r="JI50" i="25" s="1"/>
  <c r="JJ50" i="25" s="1"/>
  <c r="JK50" i="25" s="1"/>
  <c r="JL50" i="25" s="1"/>
  <c r="JM50" i="25" s="1"/>
  <c r="JN50" i="25" s="1"/>
  <c r="JO50" i="25" s="1"/>
  <c r="JP50" i="25" s="1"/>
  <c r="JQ50" i="25" s="1"/>
  <c r="JR50" i="25" s="1"/>
  <c r="JS50" i="25" s="1"/>
  <c r="JT50" i="25" s="1"/>
  <c r="JU50" i="25" s="1"/>
  <c r="JV50" i="25" s="1"/>
  <c r="JW50" i="25" s="1"/>
  <c r="JX50" i="25" s="1"/>
  <c r="JY50" i="25" s="1"/>
  <c r="JZ50" i="25" s="1"/>
  <c r="KA50" i="25" s="1"/>
  <c r="KB50" i="25" s="1"/>
  <c r="KC50" i="25" s="1"/>
  <c r="KD50" i="25" s="1"/>
  <c r="KE50" i="25" s="1"/>
  <c r="KF50" i="25" s="1"/>
  <c r="KG50" i="25" s="1"/>
  <c r="KH50" i="25" s="1"/>
  <c r="KI50" i="25" s="1"/>
  <c r="KJ50" i="25" s="1"/>
  <c r="KK50" i="25" s="1"/>
  <c r="KL50" i="25" s="1"/>
  <c r="KM50" i="25" s="1"/>
  <c r="KN50" i="25" s="1"/>
  <c r="KO50" i="25" s="1"/>
  <c r="KP50" i="25" s="1"/>
  <c r="KQ50" i="25" s="1"/>
  <c r="KR50" i="25" s="1"/>
  <c r="KS50" i="25" s="1"/>
  <c r="KT50" i="25" s="1"/>
  <c r="KU50" i="25" s="1"/>
  <c r="KV50" i="25" s="1"/>
  <c r="KW50" i="25" s="1"/>
  <c r="KX50" i="25" s="1"/>
  <c r="KY50" i="25" s="1"/>
  <c r="KZ50" i="25" s="1"/>
  <c r="LA50" i="25" s="1"/>
  <c r="LB50" i="25" s="1"/>
  <c r="LC50" i="25" s="1"/>
  <c r="LD50" i="25" s="1"/>
  <c r="LE50" i="25" s="1"/>
  <c r="LF50" i="25" s="1"/>
  <c r="LG50" i="25" s="1"/>
  <c r="LH50" i="25" s="1"/>
  <c r="LI50" i="25" s="1"/>
  <c r="LJ50" i="25" s="1"/>
  <c r="LK50" i="25" s="1"/>
  <c r="LL50" i="25" s="1"/>
  <c r="LM50" i="25" s="1"/>
  <c r="LN50" i="25" s="1"/>
  <c r="LO50" i="25" s="1"/>
  <c r="LP50" i="25" s="1"/>
  <c r="LQ50" i="25" s="1"/>
  <c r="LR50" i="25" s="1"/>
  <c r="LS50" i="25" s="1"/>
  <c r="LT50" i="25" s="1"/>
  <c r="LU50" i="25" s="1"/>
  <c r="LV50" i="25" s="1"/>
  <c r="LW50" i="25" s="1"/>
  <c r="LX50" i="25" s="1"/>
  <c r="LY50" i="25" s="1"/>
  <c r="LZ50" i="25" s="1"/>
  <c r="MA50" i="25" s="1"/>
  <c r="MB50" i="25" s="1"/>
  <c r="MC50" i="25" s="1"/>
  <c r="MD50" i="25" s="1"/>
  <c r="ME50" i="25" s="1"/>
  <c r="MF50" i="25" s="1"/>
  <c r="MG50" i="25" s="1"/>
  <c r="MH50" i="25" s="1"/>
  <c r="MI50" i="25" s="1"/>
  <c r="AP42" i="72" l="1"/>
  <c r="AQ43" i="72"/>
  <c r="AP42" i="73"/>
  <c r="AQ43" i="73"/>
  <c r="AO43" i="27"/>
  <c r="AP44" i="27"/>
  <c r="AP43" i="27" s="1"/>
  <c r="MJ50" i="25"/>
  <c r="B4" i="59"/>
  <c r="B4" i="55"/>
  <c r="D43" i="73" l="1"/>
  <c r="AQ42" i="73"/>
  <c r="D42" i="73" s="1"/>
  <c r="AQ42" i="72"/>
  <c r="D42" i="72" s="1"/>
  <c r="D43" i="72"/>
  <c r="MK50" i="25"/>
  <c r="M18" i="12"/>
  <c r="ML50" i="25" l="1"/>
  <c r="M19" i="12"/>
  <c r="M17" i="12"/>
  <c r="M11" i="12"/>
  <c r="M10" i="12"/>
  <c r="M9" i="12"/>
  <c r="MM50" i="25" l="1"/>
  <c r="BA8" i="28"/>
  <c r="AZ8" i="28"/>
  <c r="AY8" i="28"/>
  <c r="AX8" i="28"/>
  <c r="MN50" i="25" l="1"/>
  <c r="MN55" i="25" s="1"/>
  <c r="MN56" i="25" s="1"/>
  <c r="A2" i="43"/>
  <c r="MM55" i="25" l="1"/>
  <c r="E36" i="43"/>
  <c r="BA20" i="28"/>
  <c r="AZ20" i="28"/>
  <c r="AY20" i="28"/>
  <c r="AX20" i="28"/>
  <c r="MM56" i="25" l="1"/>
  <c r="ML55" i="25"/>
  <c r="ML56" i="25" l="1"/>
  <c r="MK55" i="25"/>
  <c r="E107" i="43"/>
  <c r="MK56" i="25" l="1"/>
  <c r="MJ55" i="25"/>
  <c r="E140" i="43"/>
  <c r="E135" i="43"/>
  <c r="E129" i="43"/>
  <c r="E25" i="43"/>
  <c r="F25" i="43" s="1"/>
  <c r="G25" i="43" s="1"/>
  <c r="E18" i="43"/>
  <c r="F18" i="43" s="1"/>
  <c r="G18" i="43" s="1"/>
  <c r="H18" i="43" s="1"/>
  <c r="I18" i="43" s="1"/>
  <c r="J18" i="43" s="1"/>
  <c r="K18" i="43" s="1"/>
  <c r="L18" i="43" s="1"/>
  <c r="M18" i="43" s="1"/>
  <c r="N18" i="43" s="1"/>
  <c r="O18" i="43" s="1"/>
  <c r="P18" i="43" s="1"/>
  <c r="Q18" i="43" s="1"/>
  <c r="R18" i="43" s="1"/>
  <c r="S18" i="43" s="1"/>
  <c r="T18" i="43" s="1"/>
  <c r="U18" i="43" s="1"/>
  <c r="V18" i="43" s="1"/>
  <c r="W18" i="43" s="1"/>
  <c r="X18" i="43" s="1"/>
  <c r="Y18" i="43" s="1"/>
  <c r="Z18" i="43" s="1"/>
  <c r="AA18" i="43" s="1"/>
  <c r="AB18" i="43" s="1"/>
  <c r="AC18" i="43" s="1"/>
  <c r="AD18" i="43" s="1"/>
  <c r="AE18" i="43" s="1"/>
  <c r="AF18" i="43" s="1"/>
  <c r="AG18" i="43" s="1"/>
  <c r="AH18" i="43" s="1"/>
  <c r="AI18" i="43" s="1"/>
  <c r="AJ18" i="43" s="1"/>
  <c r="AK18" i="43" s="1"/>
  <c r="AL18" i="43" s="1"/>
  <c r="MJ56" i="25" l="1"/>
  <c r="MI55" i="25"/>
  <c r="MI56" i="25" s="1"/>
  <c r="H25" i="43"/>
  <c r="I25" i="43" s="1"/>
  <c r="J25" i="43" s="1"/>
  <c r="K25" i="43" s="1"/>
  <c r="L25" i="43" s="1"/>
  <c r="M25" i="43" s="1"/>
  <c r="N25" i="43" s="1"/>
  <c r="O25" i="43" s="1"/>
  <c r="P25" i="43" s="1"/>
  <c r="Q25" i="43" s="1"/>
  <c r="R25" i="43" s="1"/>
  <c r="S25" i="43" s="1"/>
  <c r="T25" i="43" s="1"/>
  <c r="U25" i="43" s="1"/>
  <c r="V25" i="43" s="1"/>
  <c r="W25" i="43" s="1"/>
  <c r="X25" i="43" s="1"/>
  <c r="Y25" i="43" s="1"/>
  <c r="Z25" i="43" s="1"/>
  <c r="AA25" i="43" s="1"/>
  <c r="AB25" i="43" s="1"/>
  <c r="AC25" i="43" s="1"/>
  <c r="AD25" i="43" s="1"/>
  <c r="AE25" i="43" s="1"/>
  <c r="AF25" i="43" s="1"/>
  <c r="AG25" i="43" s="1"/>
  <c r="AH25" i="43" s="1"/>
  <c r="AI25" i="43" s="1"/>
  <c r="AJ25" i="43" s="1"/>
  <c r="AK25" i="43" s="1"/>
  <c r="AL25" i="43" s="1"/>
  <c r="E36" i="25" l="1"/>
  <c r="E35" i="25"/>
  <c r="D123" i="26"/>
  <c r="E6" i="43" l="1"/>
  <c r="F6" i="43" s="1"/>
  <c r="G6" i="43" s="1"/>
  <c r="H6" i="43" s="1"/>
  <c r="I6" i="43" s="1"/>
  <c r="J6" i="43" s="1"/>
  <c r="K6" i="43" s="1"/>
  <c r="L6" i="43" s="1"/>
  <c r="M6" i="43" s="1"/>
  <c r="N6" i="43" s="1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B38" i="25"/>
  <c r="A56" i="25" l="1"/>
  <c r="MG54" i="25"/>
  <c r="BA29" i="28" l="1"/>
  <c r="BA28" i="28" s="1"/>
  <c r="AZ29" i="28"/>
  <c r="AZ28" i="28" s="1"/>
  <c r="AY29" i="28"/>
  <c r="AY28" i="28" s="1"/>
  <c r="AX29" i="28"/>
  <c r="AX28" i="28" s="1"/>
  <c r="BA22" i="28"/>
  <c r="AZ22" i="28"/>
  <c r="AY22" i="28"/>
  <c r="AX22" i="28"/>
  <c r="BA23" i="28"/>
  <c r="AZ23" i="28"/>
  <c r="AY23" i="28"/>
  <c r="AX23" i="28"/>
  <c r="N1" i="28"/>
  <c r="M1" i="28" s="1"/>
  <c r="D33" i="28"/>
  <c r="L1" i="28" l="1"/>
  <c r="AX24" i="28"/>
  <c r="AX25" i="28" s="1"/>
  <c r="AY24" i="28"/>
  <c r="AY25" i="28" s="1"/>
  <c r="AZ24" i="28"/>
  <c r="AZ25" i="28" s="1"/>
  <c r="BA24" i="28"/>
  <c r="BA25" i="28" s="1"/>
  <c r="AD34" i="25"/>
  <c r="S37" i="28" l="1"/>
  <c r="G10" i="43"/>
  <c r="K1" i="28"/>
  <c r="AE34" i="25"/>
  <c r="I41" i="25"/>
  <c r="Z43" i="25"/>
  <c r="Y43" i="25"/>
  <c r="X43" i="25"/>
  <c r="H42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AC20" i="25"/>
  <c r="F9" i="43" s="1"/>
  <c r="X31" i="25"/>
  <c r="W31" i="25"/>
  <c r="T37" i="28" l="1"/>
  <c r="H10" i="43"/>
  <c r="MR53" i="25"/>
  <c r="AC30" i="25"/>
  <c r="AC27" i="25"/>
  <c r="AA43" i="25"/>
  <c r="AD20" i="25"/>
  <c r="G9" i="43" s="1"/>
  <c r="J41" i="25"/>
  <c r="AF34" i="25"/>
  <c r="I42" i="25"/>
  <c r="U37" i="28" l="1"/>
  <c r="I10" i="43"/>
  <c r="AB43" i="25"/>
  <c r="MS53" i="25"/>
  <c r="AD27" i="25"/>
  <c r="AE20" i="25"/>
  <c r="H9" i="43" s="1"/>
  <c r="AG34" i="25"/>
  <c r="J42" i="25"/>
  <c r="K41" i="25"/>
  <c r="Y31" i="25"/>
  <c r="V37" i="28" l="1"/>
  <c r="J10" i="43"/>
  <c r="AC43" i="25"/>
  <c r="MT53" i="25"/>
  <c r="AE27" i="25"/>
  <c r="AA30" i="25"/>
  <c r="AF20" i="25"/>
  <c r="I9" i="43" s="1"/>
  <c r="AH34" i="25"/>
  <c r="K42" i="25"/>
  <c r="L41" i="25"/>
  <c r="Z31" i="25"/>
  <c r="AA19" i="25"/>
  <c r="W37" i="28" l="1"/>
  <c r="K10" i="43"/>
  <c r="MU53" i="25"/>
  <c r="AF27" i="25"/>
  <c r="AD43" i="25"/>
  <c r="AB30" i="25"/>
  <c r="AG20" i="25"/>
  <c r="J9" i="43" s="1"/>
  <c r="AI34" i="25"/>
  <c r="M41" i="25"/>
  <c r="L42" i="25"/>
  <c r="AA31" i="25"/>
  <c r="AB19" i="25"/>
  <c r="AC21" i="25"/>
  <c r="AC26" i="25" s="1"/>
  <c r="X37" i="28" l="1"/>
  <c r="L10" i="43"/>
  <c r="MV53" i="25"/>
  <c r="AE43" i="25"/>
  <c r="AG27" i="25"/>
  <c r="AH20" i="25"/>
  <c r="K9" i="43" s="1"/>
  <c r="AJ34" i="25"/>
  <c r="N41" i="25"/>
  <c r="M42" i="25"/>
  <c r="AD21" i="25"/>
  <c r="AD26" i="25" s="1"/>
  <c r="AC19" i="25"/>
  <c r="AB31" i="25"/>
  <c r="Y37" i="28" l="1"/>
  <c r="M10" i="43"/>
  <c r="MW53" i="25"/>
  <c r="AH27" i="25"/>
  <c r="AF43" i="25"/>
  <c r="AD30" i="25"/>
  <c r="AI20" i="25"/>
  <c r="L9" i="43" s="1"/>
  <c r="AK34" i="25"/>
  <c r="O41" i="25"/>
  <c r="N42" i="25"/>
  <c r="AE21" i="25"/>
  <c r="AE26" i="25" s="1"/>
  <c r="AD19" i="25"/>
  <c r="AC31" i="25"/>
  <c r="Z37" i="28" l="1"/>
  <c r="N10" i="43"/>
  <c r="MX53" i="25"/>
  <c r="AI27" i="25"/>
  <c r="AG43" i="25"/>
  <c r="MO54" i="25"/>
  <c r="AE30" i="25"/>
  <c r="AJ20" i="25"/>
  <c r="M9" i="43" s="1"/>
  <c r="AL34" i="25"/>
  <c r="P41" i="25"/>
  <c r="O42" i="25"/>
  <c r="AD31" i="25"/>
  <c r="AE19" i="25"/>
  <c r="AF21" i="25"/>
  <c r="AF26" i="25" s="1"/>
  <c r="AA37" i="28" l="1"/>
  <c r="O10" i="43"/>
  <c r="AH43" i="25"/>
  <c r="MO55" i="25"/>
  <c r="MY53" i="25"/>
  <c r="AJ27" i="25"/>
  <c r="AF30" i="25"/>
  <c r="MP54" i="25"/>
  <c r="AK20" i="25"/>
  <c r="N9" i="43" s="1"/>
  <c r="AM34" i="25"/>
  <c r="P42" i="25"/>
  <c r="Q41" i="25"/>
  <c r="AG21" i="25"/>
  <c r="AG26" i="25" s="1"/>
  <c r="AE31" i="25"/>
  <c r="AF19" i="25"/>
  <c r="AB37" i="28" l="1"/>
  <c r="P10" i="43"/>
  <c r="AK27" i="25"/>
  <c r="MZ53" i="25"/>
  <c r="MP55" i="25"/>
  <c r="AI43" i="25"/>
  <c r="AG30" i="25"/>
  <c r="MQ54" i="25"/>
  <c r="AL20" i="25"/>
  <c r="O9" i="43" s="1"/>
  <c r="Q42" i="25"/>
  <c r="R41" i="25"/>
  <c r="AN34" i="25"/>
  <c r="AF31" i="25"/>
  <c r="AG19" i="25"/>
  <c r="AH21" i="25"/>
  <c r="AH26" i="25" s="1"/>
  <c r="AC37" i="28" l="1"/>
  <c r="Q10" i="43"/>
  <c r="NA53" i="25"/>
  <c r="AJ43" i="25"/>
  <c r="AL27" i="25"/>
  <c r="AH30" i="25"/>
  <c r="MR54" i="25"/>
  <c r="AM20" i="25"/>
  <c r="P9" i="43" s="1"/>
  <c r="AO34" i="25"/>
  <c r="S41" i="25"/>
  <c r="R42" i="25"/>
  <c r="AI21" i="25"/>
  <c r="AI26" i="25" s="1"/>
  <c r="AG31" i="25"/>
  <c r="AH19" i="25"/>
  <c r="AD37" i="28" l="1"/>
  <c r="R10" i="43"/>
  <c r="NB53" i="25"/>
  <c r="AM27" i="25"/>
  <c r="AK43" i="25"/>
  <c r="MS54" i="25"/>
  <c r="AI30" i="25"/>
  <c r="AN20" i="25"/>
  <c r="Q9" i="43" s="1"/>
  <c r="T41" i="25"/>
  <c r="S42" i="25"/>
  <c r="AP34" i="25"/>
  <c r="AJ21" i="25"/>
  <c r="AJ26" i="25" s="1"/>
  <c r="AI19" i="25"/>
  <c r="AH31" i="25"/>
  <c r="AE37" i="28" l="1"/>
  <c r="S10" i="43"/>
  <c r="AN27" i="25"/>
  <c r="NC53" i="25"/>
  <c r="AL43" i="25"/>
  <c r="MT54" i="25"/>
  <c r="AJ30" i="25"/>
  <c r="AO20" i="25"/>
  <c r="R9" i="43" s="1"/>
  <c r="AQ34" i="25"/>
  <c r="U41" i="25"/>
  <c r="T42" i="25"/>
  <c r="AI31" i="25"/>
  <c r="AJ19" i="25"/>
  <c r="AK21" i="25"/>
  <c r="AK26" i="25" s="1"/>
  <c r="AF37" i="28" l="1"/>
  <c r="T10" i="43"/>
  <c r="ND53" i="25"/>
  <c r="AM43" i="25"/>
  <c r="AO27" i="25"/>
  <c r="AK30" i="25"/>
  <c r="MU54" i="25"/>
  <c r="AP20" i="25"/>
  <c r="S9" i="43" s="1"/>
  <c r="U42" i="25"/>
  <c r="V41" i="25"/>
  <c r="AR34" i="25"/>
  <c r="AL21" i="25"/>
  <c r="AL26" i="25" s="1"/>
  <c r="AJ31" i="25"/>
  <c r="AK19" i="25"/>
  <c r="AG37" i="28" l="1"/>
  <c r="U10" i="43"/>
  <c r="AN43" i="25"/>
  <c r="NE53" i="25"/>
  <c r="AP27" i="25"/>
  <c r="MV54" i="25"/>
  <c r="AL30" i="25"/>
  <c r="AQ20" i="25"/>
  <c r="T9" i="43" s="1"/>
  <c r="AS34" i="25"/>
  <c r="V42" i="25"/>
  <c r="W41" i="25"/>
  <c r="AM21" i="25"/>
  <c r="AM26" i="25" s="1"/>
  <c r="AK31" i="25"/>
  <c r="AL19" i="25"/>
  <c r="AH37" i="28" l="1"/>
  <c r="V10" i="43"/>
  <c r="AQ27" i="25"/>
  <c r="AO43" i="25"/>
  <c r="NF53" i="25"/>
  <c r="L35" i="28"/>
  <c r="MW54" i="25"/>
  <c r="AM30" i="25"/>
  <c r="AR20" i="25"/>
  <c r="U9" i="43" s="1"/>
  <c r="X41" i="25"/>
  <c r="W42" i="25"/>
  <c r="AT34" i="25"/>
  <c r="AL31" i="25"/>
  <c r="AM19" i="25"/>
  <c r="AN21" i="25"/>
  <c r="AN26" i="25" s="1"/>
  <c r="AI37" i="28" l="1"/>
  <c r="W10" i="43"/>
  <c r="AP43" i="25"/>
  <c r="NG53" i="25"/>
  <c r="AR27" i="25"/>
  <c r="AN30" i="25"/>
  <c r="MX54" i="25"/>
  <c r="AS20" i="25"/>
  <c r="V9" i="43" s="1"/>
  <c r="AU34" i="25"/>
  <c r="X42" i="25"/>
  <c r="Y41" i="25"/>
  <c r="AM31" i="25"/>
  <c r="AN19" i="25"/>
  <c r="AO21" i="25"/>
  <c r="AO26" i="25" s="1"/>
  <c r="AJ37" i="28" l="1"/>
  <c r="X10" i="43"/>
  <c r="NH53" i="25"/>
  <c r="AS27" i="25"/>
  <c r="AQ43" i="25"/>
  <c r="AO30" i="25"/>
  <c r="MY54" i="25"/>
  <c r="AT20" i="25"/>
  <c r="W9" i="43" s="1"/>
  <c r="Z41" i="25"/>
  <c r="Y42" i="25"/>
  <c r="AV34" i="25"/>
  <c r="AN31" i="25"/>
  <c r="AO19" i="25"/>
  <c r="AP21" i="25"/>
  <c r="AP26" i="25" s="1"/>
  <c r="AK37" i="28" l="1"/>
  <c r="Y10" i="43"/>
  <c r="AT27" i="25"/>
  <c r="NI53" i="25"/>
  <c r="AR43" i="25"/>
  <c r="MZ54" i="25"/>
  <c r="AP30" i="25"/>
  <c r="AU20" i="25"/>
  <c r="X9" i="43" s="1"/>
  <c r="AW34" i="25"/>
  <c r="AA41" i="25"/>
  <c r="Z42" i="25"/>
  <c r="AO31" i="25"/>
  <c r="AP19" i="25"/>
  <c r="AQ21" i="25"/>
  <c r="AQ26" i="25" s="1"/>
  <c r="AL37" i="28" l="1"/>
  <c r="Z10" i="43"/>
  <c r="NJ53" i="25"/>
  <c r="AS43" i="25"/>
  <c r="AU27" i="25"/>
  <c r="NA54" i="25"/>
  <c r="AQ30" i="25"/>
  <c r="AV20" i="25"/>
  <c r="Y9" i="43" s="1"/>
  <c r="AB41" i="25"/>
  <c r="AA42" i="25"/>
  <c r="AX34" i="25"/>
  <c r="AR21" i="25"/>
  <c r="AR26" i="25" s="1"/>
  <c r="AP31" i="25"/>
  <c r="AQ19" i="25"/>
  <c r="AM37" i="28" l="1"/>
  <c r="AA10" i="43"/>
  <c r="AT43" i="25"/>
  <c r="NK53" i="25"/>
  <c r="AV27" i="25"/>
  <c r="NB54" i="25"/>
  <c r="AR30" i="25"/>
  <c r="AW20" i="25"/>
  <c r="Z9" i="43" s="1"/>
  <c r="AY34" i="25"/>
  <c r="AC41" i="25"/>
  <c r="AB42" i="25"/>
  <c r="AQ31" i="25"/>
  <c r="AR19" i="25"/>
  <c r="AS21" i="25"/>
  <c r="AS26" i="25" s="1"/>
  <c r="AN37" i="28" l="1"/>
  <c r="AB10" i="43"/>
  <c r="AW27" i="25"/>
  <c r="AU43" i="25"/>
  <c r="NL53" i="25"/>
  <c r="NC54" i="25"/>
  <c r="AS30" i="25"/>
  <c r="AX20" i="25"/>
  <c r="AA9" i="43" s="1"/>
  <c r="AD41" i="25"/>
  <c r="AC42" i="25"/>
  <c r="AZ34" i="25"/>
  <c r="AS19" i="25"/>
  <c r="AR31" i="25"/>
  <c r="AT21" i="25"/>
  <c r="AT26" i="25" s="1"/>
  <c r="AO37" i="28" l="1"/>
  <c r="AC10" i="43"/>
  <c r="AV43" i="25"/>
  <c r="NM53" i="25"/>
  <c r="AX27" i="25"/>
  <c r="AT30" i="25"/>
  <c r="ND54" i="25"/>
  <c r="AY20" i="25"/>
  <c r="AB9" i="43" s="1"/>
  <c r="BA34" i="25"/>
  <c r="AE41" i="25"/>
  <c r="AD42" i="25"/>
  <c r="AU21" i="25"/>
  <c r="AU26" i="25" s="1"/>
  <c r="AT19" i="25"/>
  <c r="AS31" i="25"/>
  <c r="AP37" i="28" l="1"/>
  <c r="AD10" i="43"/>
  <c r="AY27" i="25"/>
  <c r="AW43" i="25"/>
  <c r="NN53" i="25"/>
  <c r="AU30" i="25"/>
  <c r="NE54" i="25"/>
  <c r="AZ20" i="25"/>
  <c r="AC9" i="43" s="1"/>
  <c r="AF41" i="25"/>
  <c r="AE42" i="25"/>
  <c r="BB34" i="25"/>
  <c r="AT31" i="25"/>
  <c r="AU19" i="25"/>
  <c r="AV21" i="25"/>
  <c r="AV26" i="25" s="1"/>
  <c r="AQ37" i="28" l="1"/>
  <c r="AE10" i="43"/>
  <c r="NO53" i="25"/>
  <c r="AX43" i="25"/>
  <c r="AZ27" i="25"/>
  <c r="AV30" i="25"/>
  <c r="NF54" i="25"/>
  <c r="BA20" i="25"/>
  <c r="AD9" i="43" s="1"/>
  <c r="BC34" i="25"/>
  <c r="AG41" i="25"/>
  <c r="AF42" i="25"/>
  <c r="AW21" i="25"/>
  <c r="AW26" i="25" s="1"/>
  <c r="AU31" i="25"/>
  <c r="AV19" i="25"/>
  <c r="AR37" i="28" l="1"/>
  <c r="AF10" i="43"/>
  <c r="BA27" i="25"/>
  <c r="NP53" i="25"/>
  <c r="AY43" i="25"/>
  <c r="AW30" i="25"/>
  <c r="NG54" i="25"/>
  <c r="BB20" i="25"/>
  <c r="AE9" i="43" s="1"/>
  <c r="AH41" i="25"/>
  <c r="AG42" i="25"/>
  <c r="BD34" i="25"/>
  <c r="AV31" i="25"/>
  <c r="AW19" i="25"/>
  <c r="AX21" i="25"/>
  <c r="AX26" i="25" s="1"/>
  <c r="AS37" i="28" l="1"/>
  <c r="AG10" i="43"/>
  <c r="AZ43" i="25"/>
  <c r="NQ53" i="25"/>
  <c r="BB27" i="25"/>
  <c r="NH54" i="25"/>
  <c r="AX30" i="25"/>
  <c r="BC20" i="25"/>
  <c r="AF9" i="43" s="1"/>
  <c r="BE34" i="25"/>
  <c r="AI41" i="25"/>
  <c r="AH42" i="25"/>
  <c r="AW31" i="25"/>
  <c r="AX19" i="25"/>
  <c r="AY21" i="25"/>
  <c r="AY26" i="25" s="1"/>
  <c r="AT37" i="28" l="1"/>
  <c r="AH10" i="43"/>
  <c r="BC27" i="25"/>
  <c r="NR53" i="25"/>
  <c r="BA43" i="25"/>
  <c r="NI54" i="25"/>
  <c r="AY30" i="25"/>
  <c r="BD20" i="25"/>
  <c r="AG9" i="43" s="1"/>
  <c r="AI42" i="25"/>
  <c r="AJ41" i="25"/>
  <c r="BF34" i="25"/>
  <c r="AZ21" i="25"/>
  <c r="AZ26" i="25" s="1"/>
  <c r="AX31" i="25"/>
  <c r="AY19" i="25"/>
  <c r="AU37" i="28" l="1"/>
  <c r="AI10" i="43"/>
  <c r="BB43" i="25"/>
  <c r="NS53" i="25"/>
  <c r="BD27" i="25"/>
  <c r="NJ54" i="25"/>
  <c r="AZ30" i="25"/>
  <c r="BE20" i="25"/>
  <c r="AH9" i="43" s="1"/>
  <c r="BG34" i="25"/>
  <c r="AJ42" i="25"/>
  <c r="AK41" i="25"/>
  <c r="AY31" i="25"/>
  <c r="AZ19" i="25"/>
  <c r="BA21" i="25"/>
  <c r="BA26" i="25" s="1"/>
  <c r="AV37" i="28" l="1"/>
  <c r="AJ10" i="43"/>
  <c r="BE27" i="25"/>
  <c r="NT53" i="25"/>
  <c r="BC43" i="25"/>
  <c r="BA30" i="25"/>
  <c r="NK54" i="25"/>
  <c r="BF20" i="25"/>
  <c r="AI9" i="43" s="1"/>
  <c r="AK42" i="25"/>
  <c r="AL41" i="25"/>
  <c r="BH34" i="25"/>
  <c r="BB21" i="25"/>
  <c r="BB26" i="25" s="1"/>
  <c r="AZ31" i="25"/>
  <c r="BA19" i="25"/>
  <c r="AW37" i="28" l="1"/>
  <c r="AK10" i="43"/>
  <c r="NU53" i="25"/>
  <c r="BD43" i="25"/>
  <c r="BF27" i="25"/>
  <c r="BB30" i="25"/>
  <c r="NL54" i="25"/>
  <c r="BG20" i="25"/>
  <c r="AJ9" i="43" s="1"/>
  <c r="BI34" i="25"/>
  <c r="AM41" i="25"/>
  <c r="AL42" i="25"/>
  <c r="BC21" i="25"/>
  <c r="BC26" i="25" s="1"/>
  <c r="BB19" i="25"/>
  <c r="BA31" i="25"/>
  <c r="AX37" i="28" l="1"/>
  <c r="AL10" i="43"/>
  <c r="BG27" i="25"/>
  <c r="BE43" i="25"/>
  <c r="NV53" i="25"/>
  <c r="BC30" i="25"/>
  <c r="NM54" i="25"/>
  <c r="BH20" i="25"/>
  <c r="AK9" i="43" s="1"/>
  <c r="AN41" i="25"/>
  <c r="AM42" i="25"/>
  <c r="BJ34" i="25"/>
  <c r="AY37" i="28" s="1"/>
  <c r="BC19" i="25"/>
  <c r="BB31" i="25"/>
  <c r="BD21" i="25"/>
  <c r="BD26" i="25" s="1"/>
  <c r="NW53" i="25" l="1"/>
  <c r="BF43" i="25"/>
  <c r="BH27" i="25"/>
  <c r="BD30" i="25"/>
  <c r="NN54" i="25"/>
  <c r="BI20" i="25"/>
  <c r="AL9" i="43" s="1"/>
  <c r="BK34" i="25"/>
  <c r="AZ37" i="28" s="1"/>
  <c r="AN42" i="25"/>
  <c r="AO41" i="25"/>
  <c r="BC31" i="25"/>
  <c r="BD19" i="25"/>
  <c r="BE21" i="25"/>
  <c r="BE26" i="25" s="1"/>
  <c r="NX53" i="25" l="1"/>
  <c r="BI27" i="25"/>
  <c r="BG43" i="25"/>
  <c r="BE30" i="25"/>
  <c r="NO54" i="25"/>
  <c r="BJ20" i="25"/>
  <c r="AO42" i="25"/>
  <c r="AP41" i="25"/>
  <c r="BL34" i="25"/>
  <c r="BA37" i="28" s="1"/>
  <c r="BF21" i="25"/>
  <c r="BF26" i="25" s="1"/>
  <c r="BE19" i="25"/>
  <c r="BD31" i="25"/>
  <c r="NW54" i="25" l="1"/>
  <c r="NY53" i="25"/>
  <c r="BH43" i="25"/>
  <c r="BJ27" i="25"/>
  <c r="NP54" i="25"/>
  <c r="BF30" i="25"/>
  <c r="BK20" i="25"/>
  <c r="AP42" i="25"/>
  <c r="AQ41" i="25"/>
  <c r="BG21" i="25"/>
  <c r="BG26" i="25" s="1"/>
  <c r="BE31" i="25"/>
  <c r="BF19" i="25"/>
  <c r="BI43" i="25" l="1"/>
  <c r="NX54" i="25"/>
  <c r="NZ53" i="25"/>
  <c r="BK27" i="25"/>
  <c r="BG30" i="25"/>
  <c r="NQ54" i="25"/>
  <c r="AQ42" i="25"/>
  <c r="AR41" i="25"/>
  <c r="BF31" i="25"/>
  <c r="BG19" i="25"/>
  <c r="BH21" i="25"/>
  <c r="BH26" i="25" s="1"/>
  <c r="NZ54" i="25" l="1"/>
  <c r="BJ43" i="25"/>
  <c r="NR54" i="25"/>
  <c r="BH30" i="25"/>
  <c r="AS41" i="25"/>
  <c r="AR42" i="25"/>
  <c r="BG31" i="25"/>
  <c r="BH19" i="25"/>
  <c r="BI21" i="25"/>
  <c r="BI26" i="25" s="1"/>
  <c r="BK43" i="25" l="1"/>
  <c r="NS54" i="25"/>
  <c r="BI30" i="25"/>
  <c r="AT41" i="25"/>
  <c r="AS42" i="25"/>
  <c r="BH31" i="25"/>
  <c r="BI19" i="25"/>
  <c r="BJ21" i="25"/>
  <c r="BJ26" i="25" s="1"/>
  <c r="NT54" i="25" l="1"/>
  <c r="BJ30" i="25"/>
  <c r="AU41" i="25"/>
  <c r="AT42" i="25"/>
  <c r="BJ19" i="25"/>
  <c r="BI31" i="25"/>
  <c r="BK21" i="25"/>
  <c r="BK26" i="25" s="1"/>
  <c r="BK30" i="25" l="1"/>
  <c r="NU54" i="25"/>
  <c r="AV41" i="25"/>
  <c r="AU42" i="25"/>
  <c r="BJ31" i="25"/>
  <c r="BK19" i="25"/>
  <c r="AV42" i="25" l="1"/>
  <c r="AW41" i="25"/>
  <c r="BK31" i="25"/>
  <c r="AW42" i="25" l="1"/>
  <c r="AX41" i="25"/>
  <c r="AY41" i="25" l="1"/>
  <c r="AX42" i="25"/>
  <c r="AY42" i="25" l="1"/>
  <c r="AZ41" i="25"/>
  <c r="BA41" i="25" l="1"/>
  <c r="AZ42" i="25"/>
  <c r="P1" i="28"/>
  <c r="BA15" i="28"/>
  <c r="AZ15" i="28"/>
  <c r="AY15" i="28"/>
  <c r="AX15" i="28"/>
  <c r="D77" i="26"/>
  <c r="D78" i="26"/>
  <c r="Q1" i="28" l="1"/>
  <c r="D68" i="28"/>
  <c r="BB41" i="25"/>
  <c r="BA42" i="25"/>
  <c r="R1" i="28" l="1"/>
  <c r="E68" i="28"/>
  <c r="BC41" i="25"/>
  <c r="BB42" i="25"/>
  <c r="S1" i="28" l="1"/>
  <c r="F68" i="28"/>
  <c r="BD41" i="25"/>
  <c r="BC42" i="25"/>
  <c r="T1" i="28" l="1"/>
  <c r="G68" i="28"/>
  <c r="BD42" i="25"/>
  <c r="BE41" i="25"/>
  <c r="U1" i="28" l="1"/>
  <c r="H68" i="28"/>
  <c r="BE42" i="25"/>
  <c r="BF41" i="25"/>
  <c r="V1" i="28" l="1"/>
  <c r="I68" i="28"/>
  <c r="BF42" i="25"/>
  <c r="BG41" i="25"/>
  <c r="W1" i="28" l="1"/>
  <c r="J68" i="28"/>
  <c r="BG42" i="25"/>
  <c r="BH41" i="25"/>
  <c r="X1" i="28" l="1"/>
  <c r="K68" i="28"/>
  <c r="BI41" i="25"/>
  <c r="BH42" i="25"/>
  <c r="K35" i="26"/>
  <c r="I1" i="30"/>
  <c r="J1" i="30" s="1"/>
  <c r="Y1" i="28" l="1"/>
  <c r="L68" i="28"/>
  <c r="K1" i="30"/>
  <c r="L1" i="30" s="1"/>
  <c r="M1" i="30" s="1"/>
  <c r="N1" i="30" s="1"/>
  <c r="O1" i="30" s="1"/>
  <c r="P1" i="30" s="1"/>
  <c r="Q1" i="30" s="1"/>
  <c r="R1" i="30" s="1"/>
  <c r="S1" i="30" s="1"/>
  <c r="T1" i="30" s="1"/>
  <c r="U1" i="30" s="1"/>
  <c r="V1" i="30" s="1"/>
  <c r="W1" i="30" s="1"/>
  <c r="X1" i="30" s="1"/>
  <c r="Y1" i="30" s="1"/>
  <c r="Z1" i="30" s="1"/>
  <c r="AA1" i="30" s="1"/>
  <c r="AB1" i="30" s="1"/>
  <c r="AC1" i="30" s="1"/>
  <c r="AD1" i="30" s="1"/>
  <c r="AE1" i="30" s="1"/>
  <c r="AF1" i="30" s="1"/>
  <c r="AG1" i="30" s="1"/>
  <c r="AH1" i="30" s="1"/>
  <c r="AI1" i="30" s="1"/>
  <c r="AJ1" i="30" s="1"/>
  <c r="AK1" i="30" s="1"/>
  <c r="AL1" i="30" s="1"/>
  <c r="AM1" i="30" s="1"/>
  <c r="AN1" i="30" s="1"/>
  <c r="AO1" i="30" s="1"/>
  <c r="AP1" i="30" s="1"/>
  <c r="BJ41" i="25"/>
  <c r="BI42" i="25"/>
  <c r="Z1" i="28" l="1"/>
  <c r="AA1" i="28" s="1"/>
  <c r="AB1" i="28" s="1"/>
  <c r="AC1" i="28" s="1"/>
  <c r="AD1" i="28" s="1"/>
  <c r="AE1" i="28" s="1"/>
  <c r="AF1" i="28" s="1"/>
  <c r="AG1" i="28" s="1"/>
  <c r="AH1" i="28" s="1"/>
  <c r="AI1" i="28" s="1"/>
  <c r="AJ1" i="28" s="1"/>
  <c r="AK1" i="28" s="1"/>
  <c r="AL1" i="28" s="1"/>
  <c r="AM1" i="28" s="1"/>
  <c r="AN1" i="28" s="1"/>
  <c r="AO1" i="28" s="1"/>
  <c r="AP1" i="28" s="1"/>
  <c r="AQ1" i="28" s="1"/>
  <c r="AR1" i="28" s="1"/>
  <c r="AS1" i="28" s="1"/>
  <c r="AT1" i="28" s="1"/>
  <c r="AU1" i="28" s="1"/>
  <c r="AV1" i="28" s="1"/>
  <c r="AW1" i="28" s="1"/>
  <c r="AX1" i="28" s="1"/>
  <c r="AY1" i="28" s="1"/>
  <c r="AZ1" i="28" s="1"/>
  <c r="BA1" i="28" s="1"/>
  <c r="M68" i="28"/>
  <c r="BK41" i="25"/>
  <c r="BJ42" i="25"/>
  <c r="BL41" i="25" l="1"/>
  <c r="BK42" i="25"/>
  <c r="BL42" i="25" l="1"/>
  <c r="P1" i="24" l="1"/>
  <c r="Q1" i="24" l="1"/>
  <c r="R1" i="24" l="1"/>
  <c r="S1" i="24" l="1"/>
  <c r="T1" i="24" l="1"/>
  <c r="AA1" i="29"/>
  <c r="AB1" i="29" s="1"/>
  <c r="AC1" i="29" s="1"/>
  <c r="AD1" i="29" s="1"/>
  <c r="AE1" i="29" s="1"/>
  <c r="AF1" i="29" s="1"/>
  <c r="AG1" i="29" s="1"/>
  <c r="AH1" i="29" s="1"/>
  <c r="AI1" i="29" s="1"/>
  <c r="AJ1" i="29" s="1"/>
  <c r="AK1" i="29" s="1"/>
  <c r="AL1" i="29" s="1"/>
  <c r="AM1" i="29" s="1"/>
  <c r="AN1" i="29" s="1"/>
  <c r="AO1" i="29" s="1"/>
  <c r="AP1" i="29" s="1"/>
  <c r="AQ1" i="29" s="1"/>
  <c r="AR1" i="29" s="1"/>
  <c r="AS1" i="29" s="1"/>
  <c r="AT1" i="29" s="1"/>
  <c r="AU1" i="29" s="1"/>
  <c r="AV1" i="29" s="1"/>
  <c r="AW1" i="29" s="1"/>
  <c r="AX1" i="29" s="1"/>
  <c r="AY1" i="29" s="1"/>
  <c r="AZ1" i="29" s="1"/>
  <c r="BA1" i="29" s="1"/>
  <c r="BB1" i="29" s="1"/>
  <c r="BC1" i="29" s="1"/>
  <c r="BD1" i="29" s="1"/>
  <c r="BE1" i="29" s="1"/>
  <c r="BF1" i="29" s="1"/>
  <c r="BG1" i="29" s="1"/>
  <c r="U1" i="24" l="1"/>
  <c r="V1" i="24" l="1"/>
  <c r="W1" i="24" l="1"/>
  <c r="X1" i="24" l="1"/>
  <c r="I54" i="25"/>
  <c r="Y1" i="24" l="1"/>
  <c r="H43" i="25" a="1"/>
  <c r="H43" i="25" s="1"/>
  <c r="L43" i="25" a="1"/>
  <c r="L43" i="25" s="1"/>
  <c r="N43" i="25" a="1"/>
  <c r="N43" i="25" s="1"/>
  <c r="P43" i="25" a="1"/>
  <c r="P43" i="25" s="1"/>
  <c r="R43" i="25" a="1"/>
  <c r="R43" i="25" s="1"/>
  <c r="T43" i="25" a="1"/>
  <c r="T43" i="25" s="1"/>
  <c r="V43" i="25" a="1"/>
  <c r="V43" i="25" s="1"/>
  <c r="J43" i="25" a="1"/>
  <c r="J43" i="25" s="1"/>
  <c r="I43" i="25" a="1"/>
  <c r="I43" i="25" s="1"/>
  <c r="K43" i="25" a="1"/>
  <c r="K43" i="25" s="1"/>
  <c r="M43" i="25" a="1"/>
  <c r="M43" i="25" s="1"/>
  <c r="O43" i="25" a="1"/>
  <c r="O43" i="25" s="1"/>
  <c r="Q43" i="25" a="1"/>
  <c r="Q43" i="25" s="1"/>
  <c r="S43" i="25" a="1"/>
  <c r="S43" i="25" s="1"/>
  <c r="U43" i="25" a="1"/>
  <c r="U43" i="25" s="1"/>
  <c r="W43" i="25" a="1"/>
  <c r="W43" i="25" s="1"/>
  <c r="Z1" i="24" l="1"/>
  <c r="AA1" i="24" l="1"/>
  <c r="AB1" i="24" l="1"/>
  <c r="AC1" i="24" l="1"/>
  <c r="AD1" i="24" l="1"/>
  <c r="X66" i="43"/>
  <c r="Y66" i="43" s="1"/>
  <c r="Z66" i="43" s="1"/>
  <c r="AA66" i="43" s="1"/>
  <c r="AB66" i="43" s="1"/>
  <c r="AC66" i="43" s="1"/>
  <c r="AD66" i="43" s="1"/>
  <c r="AE66" i="43" s="1"/>
  <c r="AF66" i="43" s="1"/>
  <c r="AG66" i="43" s="1"/>
  <c r="AH66" i="43" s="1"/>
  <c r="AI66" i="43" s="1"/>
  <c r="AJ66" i="43" s="1"/>
  <c r="AK66" i="43" s="1"/>
  <c r="AL66" i="43" s="1"/>
  <c r="AE1" i="24" l="1"/>
  <c r="AF1" i="24" l="1"/>
  <c r="AG1" i="24" l="1"/>
  <c r="P2" i="24"/>
  <c r="AH1" i="24" l="1"/>
  <c r="Q2" i="24"/>
  <c r="X72" i="43"/>
  <c r="Y72" i="43" s="1"/>
  <c r="Z72" i="43" s="1"/>
  <c r="AA72" i="43" s="1"/>
  <c r="AB72" i="43" s="1"/>
  <c r="AC72" i="43" s="1"/>
  <c r="AD72" i="43" s="1"/>
  <c r="AE72" i="43" s="1"/>
  <c r="AF72" i="43" s="1"/>
  <c r="AG72" i="43" s="1"/>
  <c r="AH72" i="43" s="1"/>
  <c r="AI72" i="43" s="1"/>
  <c r="AJ72" i="43" s="1"/>
  <c r="AK72" i="43" s="1"/>
  <c r="AL72" i="43" s="1"/>
  <c r="F135" i="43"/>
  <c r="G135" i="43" s="1"/>
  <c r="H135" i="43" s="1"/>
  <c r="I135" i="43" s="1"/>
  <c r="J135" i="43" s="1"/>
  <c r="K135" i="43" s="1"/>
  <c r="L135" i="43" s="1"/>
  <c r="M135" i="43" s="1"/>
  <c r="N135" i="43" s="1"/>
  <c r="O135" i="43" s="1"/>
  <c r="P135" i="43" s="1"/>
  <c r="Q135" i="43" s="1"/>
  <c r="R135" i="43" s="1"/>
  <c r="S135" i="43" s="1"/>
  <c r="T135" i="43" s="1"/>
  <c r="U135" i="43" s="1"/>
  <c r="V135" i="43" s="1"/>
  <c r="W135" i="43" s="1"/>
  <c r="X135" i="43" s="1"/>
  <c r="Y135" i="43" s="1"/>
  <c r="Z135" i="43" s="1"/>
  <c r="AA135" i="43" s="1"/>
  <c r="AB135" i="43" s="1"/>
  <c r="AC135" i="43" s="1"/>
  <c r="AD135" i="43" s="1"/>
  <c r="AE135" i="43" s="1"/>
  <c r="AF135" i="43" s="1"/>
  <c r="AG135" i="43" s="1"/>
  <c r="AH135" i="43" s="1"/>
  <c r="AI135" i="43" s="1"/>
  <c r="AJ135" i="43" s="1"/>
  <c r="AK135" i="43" s="1"/>
  <c r="AL135" i="43" s="1"/>
  <c r="X134" i="43"/>
  <c r="Y134" i="43" s="1"/>
  <c r="Z134" i="43" s="1"/>
  <c r="AA134" i="43" s="1"/>
  <c r="AB134" i="43" s="1"/>
  <c r="AC134" i="43" s="1"/>
  <c r="AD134" i="43" s="1"/>
  <c r="AE134" i="43" s="1"/>
  <c r="AF134" i="43" s="1"/>
  <c r="AG134" i="43" s="1"/>
  <c r="AH134" i="43" s="1"/>
  <c r="AI134" i="43" s="1"/>
  <c r="AJ134" i="43" s="1"/>
  <c r="AK134" i="43" s="1"/>
  <c r="AL134" i="43" s="1"/>
  <c r="AI1" i="24" l="1"/>
  <c r="R2" i="24"/>
  <c r="AJ1" i="24" l="1"/>
  <c r="S2" i="24"/>
  <c r="AK1" i="24" l="1"/>
  <c r="T2" i="24"/>
  <c r="AL1" i="24" l="1"/>
  <c r="U2" i="24"/>
  <c r="AM1" i="24" l="1"/>
  <c r="V2" i="24"/>
  <c r="AN1" i="24" l="1"/>
  <c r="W2" i="24"/>
  <c r="AO1" i="24" l="1"/>
  <c r="X2" i="24"/>
  <c r="AP1" i="24" l="1"/>
  <c r="Y2" i="24"/>
  <c r="D66" i="26"/>
  <c r="D68" i="26" s="1"/>
  <c r="AQ1" i="24" l="1"/>
  <c r="Z2" i="24"/>
  <c r="AR1" i="24" l="1"/>
  <c r="AS1" i="24" s="1"/>
  <c r="AA2" i="24"/>
  <c r="AT1" i="24" l="1"/>
  <c r="AB2" i="24"/>
  <c r="AU1" i="24" l="1"/>
  <c r="AC2" i="24"/>
  <c r="AV1" i="24" l="1"/>
  <c r="AD2" i="24"/>
  <c r="AW1" i="24" l="1"/>
  <c r="AE2" i="24"/>
  <c r="AF2" i="24" l="1"/>
  <c r="AG2" i="24" l="1"/>
  <c r="AH2" i="24" l="1"/>
  <c r="AI2" i="24" l="1"/>
  <c r="AJ2" i="24" l="1"/>
  <c r="AK2" i="24" l="1"/>
  <c r="AL2" i="24" l="1"/>
  <c r="AM2" i="24" l="1"/>
  <c r="AN2" i="24" l="1"/>
  <c r="AO2" i="24" l="1"/>
  <c r="AP2" i="24" l="1"/>
  <c r="AQ2" i="24" l="1"/>
  <c r="AR2" i="24" l="1"/>
  <c r="AS2" i="24" s="1"/>
  <c r="AT2" i="24" l="1"/>
  <c r="F140" i="43"/>
  <c r="G140" i="43" s="1"/>
  <c r="H140" i="43" s="1"/>
  <c r="I140" i="43" s="1"/>
  <c r="J140" i="43" s="1"/>
  <c r="K140" i="43" s="1"/>
  <c r="L140" i="43" s="1"/>
  <c r="M140" i="43" s="1"/>
  <c r="N140" i="43" s="1"/>
  <c r="O140" i="43" s="1"/>
  <c r="P140" i="43" s="1"/>
  <c r="Q140" i="43" s="1"/>
  <c r="R140" i="43" s="1"/>
  <c r="S140" i="43" s="1"/>
  <c r="T140" i="43" s="1"/>
  <c r="U140" i="43" s="1"/>
  <c r="V140" i="43" s="1"/>
  <c r="W140" i="43" s="1"/>
  <c r="X140" i="43" s="1"/>
  <c r="Y140" i="43" s="1"/>
  <c r="Z140" i="43" s="1"/>
  <c r="AA140" i="43" s="1"/>
  <c r="AB140" i="43" s="1"/>
  <c r="AC140" i="43" s="1"/>
  <c r="AD140" i="43" s="1"/>
  <c r="AE140" i="43" s="1"/>
  <c r="AF140" i="43" s="1"/>
  <c r="AG140" i="43" s="1"/>
  <c r="AH140" i="43" s="1"/>
  <c r="AI140" i="43" s="1"/>
  <c r="AJ140" i="43" s="1"/>
  <c r="AK140" i="43" s="1"/>
  <c r="AL140" i="43" s="1"/>
  <c r="X139" i="43"/>
  <c r="Y139" i="43" s="1"/>
  <c r="Z139" i="43" s="1"/>
  <c r="AA139" i="43" s="1"/>
  <c r="AB139" i="43" s="1"/>
  <c r="AC139" i="43" s="1"/>
  <c r="AD139" i="43" s="1"/>
  <c r="AE139" i="43" s="1"/>
  <c r="AF139" i="43" s="1"/>
  <c r="AG139" i="43" s="1"/>
  <c r="AH139" i="43" s="1"/>
  <c r="AI139" i="43" s="1"/>
  <c r="AJ139" i="43" s="1"/>
  <c r="AK139" i="43" s="1"/>
  <c r="AL139" i="43" s="1"/>
  <c r="F129" i="43"/>
  <c r="G129" i="43" s="1"/>
  <c r="H129" i="43" s="1"/>
  <c r="I129" i="43" s="1"/>
  <c r="J129" i="43" s="1"/>
  <c r="K129" i="43" s="1"/>
  <c r="L129" i="43" s="1"/>
  <c r="M129" i="43" s="1"/>
  <c r="N129" i="43" s="1"/>
  <c r="O129" i="43" s="1"/>
  <c r="P129" i="43" s="1"/>
  <c r="Q129" i="43" s="1"/>
  <c r="R129" i="43" s="1"/>
  <c r="S129" i="43" s="1"/>
  <c r="T129" i="43" s="1"/>
  <c r="U129" i="43" s="1"/>
  <c r="V129" i="43" s="1"/>
  <c r="W129" i="43" s="1"/>
  <c r="X129" i="43" s="1"/>
  <c r="Y129" i="43" s="1"/>
  <c r="Z129" i="43" s="1"/>
  <c r="AA129" i="43" s="1"/>
  <c r="AB129" i="43" s="1"/>
  <c r="AC129" i="43" s="1"/>
  <c r="AD129" i="43" s="1"/>
  <c r="AE129" i="43" s="1"/>
  <c r="AF129" i="43" s="1"/>
  <c r="AG129" i="43" s="1"/>
  <c r="AH129" i="43" s="1"/>
  <c r="AI129" i="43" s="1"/>
  <c r="AJ129" i="43" s="1"/>
  <c r="AK129" i="43" s="1"/>
  <c r="AL129" i="43" s="1"/>
  <c r="X128" i="43"/>
  <c r="Y128" i="43" s="1"/>
  <c r="Z128" i="43" s="1"/>
  <c r="AA128" i="43" s="1"/>
  <c r="AB128" i="43" s="1"/>
  <c r="AC128" i="43" s="1"/>
  <c r="AD128" i="43" s="1"/>
  <c r="AE128" i="43" s="1"/>
  <c r="AF128" i="43" s="1"/>
  <c r="AG128" i="43" s="1"/>
  <c r="AH128" i="43" s="1"/>
  <c r="AI128" i="43" s="1"/>
  <c r="AJ128" i="43" s="1"/>
  <c r="AK128" i="43" s="1"/>
  <c r="AL128" i="43" s="1"/>
  <c r="F107" i="43"/>
  <c r="G107" i="43" s="1"/>
  <c r="H107" i="43" s="1"/>
  <c r="I107" i="43" s="1"/>
  <c r="J107" i="43" s="1"/>
  <c r="K107" i="43" s="1"/>
  <c r="L107" i="43" s="1"/>
  <c r="M107" i="43" s="1"/>
  <c r="N107" i="43" s="1"/>
  <c r="O107" i="43" s="1"/>
  <c r="P107" i="43" s="1"/>
  <c r="Q107" i="43" s="1"/>
  <c r="R107" i="43" s="1"/>
  <c r="S107" i="43" s="1"/>
  <c r="T107" i="43" s="1"/>
  <c r="U107" i="43" s="1"/>
  <c r="V107" i="43" s="1"/>
  <c r="W107" i="43" s="1"/>
  <c r="X107" i="43" s="1"/>
  <c r="Y107" i="43" s="1"/>
  <c r="Z107" i="43" s="1"/>
  <c r="AA107" i="43" s="1"/>
  <c r="AB107" i="43" s="1"/>
  <c r="AC107" i="43" s="1"/>
  <c r="AD107" i="43" s="1"/>
  <c r="AE107" i="43" s="1"/>
  <c r="AF107" i="43" s="1"/>
  <c r="AG107" i="43" s="1"/>
  <c r="AH107" i="43" s="1"/>
  <c r="AI107" i="43" s="1"/>
  <c r="AJ107" i="43" s="1"/>
  <c r="AK107" i="43" s="1"/>
  <c r="AL107" i="43" s="1"/>
  <c r="X106" i="43"/>
  <c r="Y106" i="43" s="1"/>
  <c r="Z106" i="43" s="1"/>
  <c r="AA106" i="43" s="1"/>
  <c r="AB106" i="43" s="1"/>
  <c r="AC106" i="43" s="1"/>
  <c r="AD106" i="43" s="1"/>
  <c r="AE106" i="43" s="1"/>
  <c r="AF106" i="43" s="1"/>
  <c r="AG106" i="43" s="1"/>
  <c r="AH106" i="43" s="1"/>
  <c r="AI106" i="43" s="1"/>
  <c r="AJ106" i="43" s="1"/>
  <c r="AK106" i="43" s="1"/>
  <c r="AL106" i="43" s="1"/>
  <c r="X17" i="43"/>
  <c r="Y17" i="43" s="1"/>
  <c r="Z17" i="43" s="1"/>
  <c r="AA17" i="43" s="1"/>
  <c r="AB17" i="43" s="1"/>
  <c r="AC17" i="43" s="1"/>
  <c r="AD17" i="43" s="1"/>
  <c r="AE17" i="43" s="1"/>
  <c r="AF17" i="43" s="1"/>
  <c r="AG17" i="43" s="1"/>
  <c r="AH17" i="43" s="1"/>
  <c r="AI17" i="43" s="1"/>
  <c r="AJ17" i="43" s="1"/>
  <c r="AK17" i="43" s="1"/>
  <c r="AL17" i="43" s="1"/>
  <c r="E7" i="43"/>
  <c r="F7" i="43" s="1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W7" i="43" s="1"/>
  <c r="X7" i="43" s="1"/>
  <c r="Y7" i="43" s="1"/>
  <c r="Z7" i="43" s="1"/>
  <c r="AA7" i="43" s="1"/>
  <c r="AB7" i="43" s="1"/>
  <c r="AC7" i="43" s="1"/>
  <c r="AD7" i="43" s="1"/>
  <c r="AE7" i="43" s="1"/>
  <c r="AF7" i="43" s="1"/>
  <c r="AG7" i="43" s="1"/>
  <c r="AH7" i="43" s="1"/>
  <c r="AI7" i="43" s="1"/>
  <c r="AJ7" i="43" s="1"/>
  <c r="AK7" i="43" s="1"/>
  <c r="AL7" i="43" s="1"/>
  <c r="X88" i="43"/>
  <c r="Y88" i="43" s="1"/>
  <c r="Z88" i="43" s="1"/>
  <c r="AA88" i="43" s="1"/>
  <c r="AB88" i="43" s="1"/>
  <c r="AC88" i="43" s="1"/>
  <c r="AD88" i="43" s="1"/>
  <c r="AE88" i="43" s="1"/>
  <c r="AF88" i="43" s="1"/>
  <c r="AG88" i="43" s="1"/>
  <c r="AH88" i="43" s="1"/>
  <c r="AI88" i="43" s="1"/>
  <c r="AJ88" i="43" s="1"/>
  <c r="AK88" i="43" s="1"/>
  <c r="AL88" i="43" s="1"/>
  <c r="X24" i="43"/>
  <c r="Y24" i="43" s="1"/>
  <c r="Z24" i="43" s="1"/>
  <c r="AA24" i="43" s="1"/>
  <c r="AB24" i="43" s="1"/>
  <c r="AC24" i="43" s="1"/>
  <c r="AD24" i="43" s="1"/>
  <c r="AE24" i="43" s="1"/>
  <c r="AF24" i="43" s="1"/>
  <c r="AG24" i="43" s="1"/>
  <c r="AH24" i="43" s="1"/>
  <c r="AI24" i="43" s="1"/>
  <c r="AJ24" i="43" s="1"/>
  <c r="AK24" i="43" s="1"/>
  <c r="AL24" i="43" s="1"/>
  <c r="F36" i="43"/>
  <c r="X35" i="43"/>
  <c r="Y35" i="43" s="1"/>
  <c r="Z35" i="43" s="1"/>
  <c r="AA35" i="43" s="1"/>
  <c r="AB35" i="43" s="1"/>
  <c r="AC35" i="43" s="1"/>
  <c r="AD35" i="43" s="1"/>
  <c r="AE35" i="43" s="1"/>
  <c r="AF35" i="43" s="1"/>
  <c r="AG35" i="43" s="1"/>
  <c r="AH35" i="43" s="1"/>
  <c r="AI35" i="43" s="1"/>
  <c r="AJ35" i="43" s="1"/>
  <c r="AK35" i="43" s="1"/>
  <c r="AL35" i="43" s="1"/>
  <c r="AU2" i="24" l="1"/>
  <c r="G36" i="43"/>
  <c r="H36" i="43" s="1"/>
  <c r="I36" i="43" s="1"/>
  <c r="J36" i="43" s="1"/>
  <c r="K36" i="43" s="1"/>
  <c r="L36" i="43" s="1"/>
  <c r="M36" i="43" s="1"/>
  <c r="N36" i="43" s="1"/>
  <c r="O36" i="43" s="1"/>
  <c r="P36" i="43" s="1"/>
  <c r="Q36" i="43" s="1"/>
  <c r="R36" i="43" s="1"/>
  <c r="S36" i="43" s="1"/>
  <c r="T36" i="43" s="1"/>
  <c r="U36" i="43" s="1"/>
  <c r="V36" i="43" s="1"/>
  <c r="W36" i="43" s="1"/>
  <c r="X36" i="43" s="1"/>
  <c r="Y36" i="43" s="1"/>
  <c r="Z36" i="43" s="1"/>
  <c r="AA36" i="43" s="1"/>
  <c r="AB36" i="43" s="1"/>
  <c r="AC36" i="43" s="1"/>
  <c r="AD36" i="43" s="1"/>
  <c r="AE36" i="43" s="1"/>
  <c r="AF36" i="43" s="1"/>
  <c r="AG36" i="43" s="1"/>
  <c r="AH36" i="43" s="1"/>
  <c r="AI36" i="43" s="1"/>
  <c r="AJ36" i="43" s="1"/>
  <c r="AK36" i="43" s="1"/>
  <c r="AL36" i="43" s="1"/>
  <c r="AV2" i="24" l="1"/>
  <c r="I29" i="27"/>
  <c r="AW2" i="24" l="1"/>
  <c r="J29" i="27"/>
  <c r="K29" i="27" s="1"/>
  <c r="L29" i="27" s="1"/>
  <c r="M29" i="27" s="1"/>
  <c r="N29" i="27" s="1"/>
  <c r="O29" i="27" s="1"/>
  <c r="P29" i="27" s="1"/>
  <c r="Q29" i="27" s="1"/>
  <c r="R29" i="27" s="1"/>
  <c r="S29" i="27" s="1"/>
  <c r="T29" i="27" s="1"/>
  <c r="U29" i="27" s="1"/>
  <c r="V29" i="27" s="1"/>
  <c r="W29" i="27" s="1"/>
  <c r="X29" i="27" s="1"/>
  <c r="Y29" i="27" s="1"/>
  <c r="Z29" i="27" s="1"/>
  <c r="AA29" i="27" s="1"/>
  <c r="AB29" i="27" s="1"/>
  <c r="AC29" i="27" s="1"/>
  <c r="AD29" i="27" s="1"/>
  <c r="AE29" i="27" s="1"/>
  <c r="AF29" i="27" s="1"/>
  <c r="AG29" i="27" s="1"/>
  <c r="AH29" i="27" s="1"/>
  <c r="AI29" i="27" s="1"/>
  <c r="AJ29" i="27" l="1"/>
  <c r="AK29" i="27" s="1"/>
  <c r="AL29" i="27" s="1"/>
  <c r="AM29" i="27" s="1"/>
  <c r="AN29" i="27" s="1"/>
  <c r="AO29" i="27" s="1"/>
  <c r="AP29" i="27" s="1"/>
  <c r="D6" i="29" l="1"/>
  <c r="BD55" i="29" l="1"/>
  <c r="AZ55" i="29"/>
  <c r="AV55" i="29"/>
  <c r="AQ55" i="29"/>
  <c r="AH55" i="29"/>
  <c r="AC55" i="29"/>
  <c r="BF55" i="29"/>
  <c r="BE55" i="29"/>
  <c r="AW55" i="29"/>
  <c r="AE55" i="29"/>
  <c r="AY55" i="29"/>
  <c r="BG55" i="29"/>
  <c r="BA55" i="29"/>
  <c r="AU55" i="29"/>
  <c r="AP55" i="29"/>
  <c r="AI55" i="29"/>
  <c r="AR55" i="29"/>
  <c r="AO55" i="29"/>
  <c r="AN55" i="29"/>
  <c r="AM55" i="29"/>
  <c r="AG55" i="29"/>
  <c r="AD55" i="29"/>
  <c r="BB55" i="29"/>
  <c r="AX55" i="29"/>
  <c r="AS55" i="29"/>
  <c r="AJ55" i="29"/>
  <c r="AF55" i="29"/>
  <c r="AB55" i="29"/>
  <c r="BC55" i="29"/>
  <c r="AT55" i="29"/>
  <c r="AL55" i="29"/>
  <c r="AK55" i="29"/>
  <c r="AA55" i="29"/>
  <c r="Z55" i="29"/>
  <c r="E4" i="29"/>
  <c r="I60" i="24" l="1"/>
  <c r="D54" i="26" l="1"/>
  <c r="D62" i="26"/>
  <c r="D94" i="26" l="1"/>
  <c r="D16" i="26"/>
  <c r="D15" i="26"/>
  <c r="B4" i="24" l="1"/>
  <c r="E4" i="24"/>
  <c r="E3" i="29"/>
  <c r="MO51" i="25" l="1"/>
  <c r="MP51" i="25"/>
  <c r="J1" i="25"/>
  <c r="D49" i="26" l="1"/>
  <c r="D71" i="26" s="1"/>
  <c r="S161" i="43"/>
  <c r="E24" i="25" l="1"/>
  <c r="B24" i="25" s="1"/>
  <c r="E23" i="25"/>
  <c r="B23" i="25" s="1"/>
  <c r="E34" i="26" l="1"/>
  <c r="E35" i="26" s="1"/>
  <c r="J34" i="26" l="1"/>
  <c r="J35" i="26" s="1"/>
  <c r="F34" i="26"/>
  <c r="F35" i="26" s="1"/>
  <c r="R161" i="43"/>
  <c r="Q161" i="43"/>
  <c r="P161" i="43"/>
  <c r="O161" i="43"/>
  <c r="N161" i="43"/>
  <c r="M161" i="43"/>
  <c r="L161" i="43"/>
  <c r="K161" i="43"/>
  <c r="J161" i="43"/>
  <c r="I161" i="43"/>
  <c r="H161" i="43"/>
  <c r="G161" i="43"/>
  <c r="F161" i="43"/>
  <c r="E161" i="43"/>
  <c r="D34" i="26"/>
  <c r="A3" i="29"/>
  <c r="B3" i="29"/>
  <c r="BA11" i="28"/>
  <c r="AZ11" i="28"/>
  <c r="AY11" i="28"/>
  <c r="AX11" i="28"/>
  <c r="BA10" i="28"/>
  <c r="AZ10" i="28"/>
  <c r="AY10" i="28"/>
  <c r="AX10" i="28"/>
  <c r="D8" i="26"/>
  <c r="D96" i="26"/>
  <c r="D95" i="26"/>
  <c r="BL43" i="25"/>
  <c r="B9" i="25"/>
  <c r="B7" i="25"/>
  <c r="B6" i="25"/>
  <c r="B5" i="25"/>
  <c r="B4" i="25"/>
  <c r="D162" i="43" l="1"/>
  <c r="E162" i="43" s="1"/>
  <c r="F162" i="43" s="1"/>
  <c r="G162" i="43" s="1"/>
  <c r="H162" i="43" s="1"/>
  <c r="I162" i="43" s="1"/>
  <c r="J162" i="43" s="1"/>
  <c r="K162" i="43" s="1"/>
  <c r="L162" i="43" s="1"/>
  <c r="M162" i="43" s="1"/>
  <c r="N162" i="43" s="1"/>
  <c r="O162" i="43" s="1"/>
  <c r="P162" i="43" s="1"/>
  <c r="Q162" i="43" s="1"/>
  <c r="R162" i="43" s="1"/>
  <c r="S162" i="43" s="1"/>
  <c r="E159" i="43"/>
  <c r="D161" i="43"/>
  <c r="E4" i="55"/>
  <c r="E4" i="59"/>
  <c r="E5" i="59"/>
  <c r="E6" i="59"/>
  <c r="D35" i="26"/>
  <c r="D4" i="24"/>
  <c r="E3" i="25"/>
  <c r="D4" i="29"/>
  <c r="H34" i="26"/>
  <c r="H35" i="26" s="1"/>
  <c r="I34" i="26"/>
  <c r="I35" i="26" s="1"/>
  <c r="G34" i="26"/>
  <c r="G35" i="26" s="1"/>
  <c r="D18" i="26"/>
  <c r="K1" i="25"/>
  <c r="D3" i="29"/>
  <c r="F159" i="43" l="1"/>
  <c r="D159" i="43"/>
  <c r="AK7" i="25"/>
  <c r="A12" i="25"/>
  <c r="B12" i="25"/>
  <c r="B6" i="59" s="1"/>
  <c r="BG6" i="25"/>
  <c r="AD6" i="25"/>
  <c r="J6" i="25"/>
  <c r="BJ7" i="25"/>
  <c r="AA6" i="25"/>
  <c r="AM7" i="25"/>
  <c r="AQ6" i="25"/>
  <c r="H4" i="25"/>
  <c r="B11" i="25"/>
  <c r="X6" i="25"/>
  <c r="AT7" i="25"/>
  <c r="AN6" i="25"/>
  <c r="BJ6" i="25"/>
  <c r="BK6" i="25"/>
  <c r="BD6" i="25"/>
  <c r="AE6" i="25"/>
  <c r="S7" i="25"/>
  <c r="V7" i="25"/>
  <c r="AV6" i="25"/>
  <c r="AN7" i="25"/>
  <c r="BK7" i="25"/>
  <c r="AV7" i="25"/>
  <c r="AT6" i="25"/>
  <c r="AU6" i="25"/>
  <c r="S6" i="25"/>
  <c r="AI6" i="25"/>
  <c r="AU7" i="25"/>
  <c r="AY6" i="25"/>
  <c r="BC7" i="25"/>
  <c r="BB7" i="25"/>
  <c r="X7" i="25"/>
  <c r="AD7" i="25"/>
  <c r="N6" i="25"/>
  <c r="H6" i="25"/>
  <c r="W7" i="25"/>
  <c r="K6" i="25"/>
  <c r="Q6" i="25"/>
  <c r="V6" i="25"/>
  <c r="AO6" i="25"/>
  <c r="O6" i="25"/>
  <c r="O7" i="25"/>
  <c r="AW6" i="25"/>
  <c r="K7" i="25"/>
  <c r="BC6" i="25"/>
  <c r="I6" i="25"/>
  <c r="AF7" i="25"/>
  <c r="P7" i="25"/>
  <c r="AH6" i="25"/>
  <c r="Q7" i="25"/>
  <c r="AP7" i="25"/>
  <c r="Y7" i="25"/>
  <c r="AX7" i="25"/>
  <c r="AW7" i="25"/>
  <c r="BG7" i="25"/>
  <c r="L6" i="25"/>
  <c r="AJ7" i="25"/>
  <c r="J7" i="25"/>
  <c r="AY7" i="25"/>
  <c r="M7" i="25"/>
  <c r="AJ6" i="25"/>
  <c r="AP6" i="25"/>
  <c r="T6" i="25"/>
  <c r="I7" i="25"/>
  <c r="BH6" i="25"/>
  <c r="BE7" i="25"/>
  <c r="R7" i="25"/>
  <c r="AB7" i="25"/>
  <c r="BI6" i="25"/>
  <c r="W6" i="25"/>
  <c r="Y6" i="25"/>
  <c r="AG7" i="25"/>
  <c r="AX6" i="25"/>
  <c r="BF7" i="25"/>
  <c r="AB6" i="25"/>
  <c r="AR7" i="25"/>
  <c r="U7" i="25"/>
  <c r="AM6" i="25"/>
  <c r="AG6" i="25"/>
  <c r="AO7" i="25"/>
  <c r="BF6" i="25"/>
  <c r="AQ7" i="25"/>
  <c r="AR6" i="25"/>
  <c r="AZ7" i="25"/>
  <c r="AS7" i="25"/>
  <c r="AZ6" i="25"/>
  <c r="BH7" i="25"/>
  <c r="M6" i="25"/>
  <c r="BA7" i="25"/>
  <c r="AK6" i="25"/>
  <c r="BI7" i="25"/>
  <c r="P6" i="25"/>
  <c r="N7" i="25"/>
  <c r="AL6" i="25"/>
  <c r="AL7" i="25"/>
  <c r="BE6" i="25"/>
  <c r="R6" i="25"/>
  <c r="Z7" i="25"/>
  <c r="L7" i="25"/>
  <c r="AA7" i="25"/>
  <c r="AS6" i="25"/>
  <c r="AF6" i="25"/>
  <c r="AE7" i="25"/>
  <c r="BB6" i="25"/>
  <c r="BD7" i="25"/>
  <c r="H7" i="25"/>
  <c r="Z6" i="25"/>
  <c r="AH7" i="25"/>
  <c r="T7" i="25"/>
  <c r="AI7" i="25"/>
  <c r="BA6" i="25"/>
  <c r="U6" i="25"/>
  <c r="AC7" i="25"/>
  <c r="AC6" i="25"/>
  <c r="A11" i="25"/>
  <c r="L1" i="25"/>
  <c r="G159" i="43" s="1"/>
  <c r="V5" i="25"/>
  <c r="N5" i="25"/>
  <c r="AA4" i="25"/>
  <c r="S4" i="25"/>
  <c r="K4" i="25"/>
  <c r="S5" i="25"/>
  <c r="K5" i="25"/>
  <c r="X4" i="25"/>
  <c r="P4" i="25"/>
  <c r="R5" i="25"/>
  <c r="J5" i="25"/>
  <c r="W4" i="25"/>
  <c r="O4" i="25"/>
  <c r="Q5" i="25"/>
  <c r="I5" i="25"/>
  <c r="V4" i="25"/>
  <c r="N4" i="25"/>
  <c r="X5" i="25"/>
  <c r="P5" i="25"/>
  <c r="H5" i="25"/>
  <c r="U4" i="25"/>
  <c r="M4" i="25"/>
  <c r="W5" i="25"/>
  <c r="O5" i="25"/>
  <c r="AB4" i="25"/>
  <c r="T4" i="25"/>
  <c r="L4" i="25"/>
  <c r="U5" i="25"/>
  <c r="M5" i="25"/>
  <c r="Z4" i="25"/>
  <c r="R4" i="25"/>
  <c r="J4" i="25"/>
  <c r="T5" i="25"/>
  <c r="L5" i="25"/>
  <c r="Y4" i="25"/>
  <c r="Q4" i="25"/>
  <c r="I4" i="25"/>
  <c r="AC4" i="25"/>
  <c r="Y5" i="25"/>
  <c r="AD4" i="25"/>
  <c r="Z5" i="25"/>
  <c r="AE4" i="25"/>
  <c r="AA5" i="25"/>
  <c r="AF4" i="25"/>
  <c r="AB5" i="25"/>
  <c r="AG4" i="25"/>
  <c r="AC5" i="25"/>
  <c r="AH4" i="25"/>
  <c r="AI4" i="25"/>
  <c r="AD5" i="25"/>
  <c r="AJ4" i="25"/>
  <c r="AE5" i="25"/>
  <c r="AK4" i="25"/>
  <c r="AF5" i="25"/>
  <c r="AG5" i="25"/>
  <c r="AL4" i="25"/>
  <c r="AM4" i="25"/>
  <c r="AH5" i="25"/>
  <c r="AN4" i="25"/>
  <c r="AI5" i="25"/>
  <c r="AO4" i="25"/>
  <c r="AJ5" i="25"/>
  <c r="AK5" i="25"/>
  <c r="AP4" i="25"/>
  <c r="AQ4" i="25"/>
  <c r="AL5" i="25"/>
  <c r="AM5" i="25"/>
  <c r="AR4" i="25"/>
  <c r="AS4" i="25"/>
  <c r="AN5" i="25"/>
  <c r="AO5" i="25"/>
  <c r="AT4" i="25"/>
  <c r="AU4" i="25"/>
  <c r="AP5" i="25"/>
  <c r="AV4" i="25"/>
  <c r="AQ5" i="25"/>
  <c r="AW4" i="25"/>
  <c r="AR5" i="25"/>
  <c r="AX4" i="25"/>
  <c r="AS5" i="25"/>
  <c r="AY4" i="25"/>
  <c r="AT5" i="25"/>
  <c r="AZ4" i="25"/>
  <c r="AU5" i="25"/>
  <c r="AV5" i="25"/>
  <c r="BA4" i="25"/>
  <c r="BB4" i="25"/>
  <c r="AW5" i="25"/>
  <c r="BC4" i="25"/>
  <c r="AX5" i="25"/>
  <c r="AY5" i="25"/>
  <c r="BD4" i="25"/>
  <c r="AZ5" i="25"/>
  <c r="BE4" i="25"/>
  <c r="BA5" i="25"/>
  <c r="BF4" i="25"/>
  <c r="BB5" i="25"/>
  <c r="BG4" i="25"/>
  <c r="BC5" i="25"/>
  <c r="BH4" i="25"/>
  <c r="BI4" i="25"/>
  <c r="BD5" i="25"/>
  <c r="BE5" i="25"/>
  <c r="BJ4" i="25"/>
  <c r="BK4" i="25"/>
  <c r="BF5" i="25"/>
  <c r="BG5" i="25"/>
  <c r="BH5" i="25"/>
  <c r="BI5" i="25"/>
  <c r="BJ5" i="25"/>
  <c r="BK5" i="25"/>
  <c r="D74" i="26"/>
  <c r="B5" i="59" l="1"/>
  <c r="A4" i="29"/>
  <c r="A5" i="59"/>
  <c r="A6" i="59"/>
  <c r="B4" i="29"/>
  <c r="M1" i="25"/>
  <c r="H159" i="43" s="1"/>
  <c r="N1" i="25" l="1"/>
  <c r="I159" i="43" s="1"/>
  <c r="L34" i="26"/>
  <c r="L35" i="26" s="1"/>
  <c r="O1" i="25" l="1"/>
  <c r="J159" i="43" s="1"/>
  <c r="P1" i="25" l="1"/>
  <c r="K159" i="43" s="1"/>
  <c r="Q1" i="25" l="1"/>
  <c r="L159" i="43" s="1"/>
  <c r="R1" i="25" l="1"/>
  <c r="M159" i="43" s="1"/>
  <c r="S1" i="25" l="1"/>
  <c r="N159" i="43" s="1"/>
  <c r="T1" i="25" l="1"/>
  <c r="O159" i="43" s="1"/>
  <c r="U1" i="25" l="1"/>
  <c r="P159" i="43" s="1"/>
  <c r="V1" i="25" l="1"/>
  <c r="Q159" i="43" s="1"/>
  <c r="W1" i="25" l="1"/>
  <c r="R159" i="43" s="1"/>
  <c r="X1" i="25" l="1"/>
  <c r="Y1" i="25" l="1"/>
  <c r="Z1" i="25" l="1"/>
  <c r="O29" i="28"/>
  <c r="O28" i="28" s="1"/>
  <c r="AA1" i="25" l="1"/>
  <c r="AB1" i="25" l="1"/>
  <c r="P29" i="28"/>
  <c r="P28" i="28" s="1"/>
  <c r="AC1" i="25" l="1"/>
  <c r="Q29" i="28"/>
  <c r="Q28" i="28" s="1"/>
  <c r="AD1" i="25" l="1"/>
  <c r="R29" i="28"/>
  <c r="R28" i="28" s="1"/>
  <c r="AE1" i="25" l="1"/>
  <c r="S29" i="28"/>
  <c r="S28" i="28" s="1"/>
  <c r="AF1" i="25" l="1"/>
  <c r="T29" i="28"/>
  <c r="T28" i="28" s="1"/>
  <c r="AG1" i="25" l="1"/>
  <c r="U29" i="28"/>
  <c r="U28" i="28" s="1"/>
  <c r="AH1" i="25" l="1"/>
  <c r="V29" i="28"/>
  <c r="V28" i="28" s="1"/>
  <c r="AI1" i="25" l="1"/>
  <c r="W29" i="28"/>
  <c r="W28" i="28" s="1"/>
  <c r="AJ1" i="25" l="1"/>
  <c r="X29" i="28"/>
  <c r="X28" i="28" s="1"/>
  <c r="AK1" i="25" l="1"/>
  <c r="Y29" i="28"/>
  <c r="Y28" i="28" s="1"/>
  <c r="AL1" i="25" l="1"/>
  <c r="Z29" i="28"/>
  <c r="Z28" i="28" s="1"/>
  <c r="AM1" i="25" l="1"/>
  <c r="AA29" i="28"/>
  <c r="AA28" i="28" s="1"/>
  <c r="AN1" i="25" l="1"/>
  <c r="AB29" i="28"/>
  <c r="AB28" i="28" s="1"/>
  <c r="AO1" i="25" l="1"/>
  <c r="AC29" i="28"/>
  <c r="AC28" i="28" s="1"/>
  <c r="AP1" i="25" l="1"/>
  <c r="AD29" i="28"/>
  <c r="AD28" i="28" s="1"/>
  <c r="AQ1" i="25" l="1"/>
  <c r="AE29" i="28"/>
  <c r="AE28" i="28" s="1"/>
  <c r="AR1" i="25" l="1"/>
  <c r="AF29" i="28"/>
  <c r="AF28" i="28" s="1"/>
  <c r="AS1" i="25" l="1"/>
  <c r="AG29" i="28"/>
  <c r="AG28" i="28" s="1"/>
  <c r="AT1" i="25" l="1"/>
  <c r="BL20" i="25"/>
  <c r="AH29" i="28"/>
  <c r="AH28" i="28" s="1"/>
  <c r="OA53" i="25" l="1"/>
  <c r="BL27" i="25"/>
  <c r="NY54" i="25"/>
  <c r="NV54" i="25"/>
  <c r="AU1" i="25"/>
  <c r="AI29" i="28"/>
  <c r="AI28" i="28" s="1"/>
  <c r="BL21" i="25"/>
  <c r="BL6" i="25" s="1"/>
  <c r="BL30" i="25"/>
  <c r="BL26" i="25" l="1"/>
  <c r="OA54" i="25"/>
  <c r="BL4" i="25"/>
  <c r="BL7" i="25"/>
  <c r="AV1" i="25"/>
  <c r="AJ29" i="28"/>
  <c r="AJ28" i="28" s="1"/>
  <c r="AW1" i="25" l="1"/>
  <c r="AK29" i="28"/>
  <c r="AK28" i="28" s="1"/>
  <c r="AX1" i="25" l="1"/>
  <c r="AL29" i="28"/>
  <c r="AL28" i="28" s="1"/>
  <c r="BL19" i="25"/>
  <c r="AY1" i="25" l="1"/>
  <c r="AM29" i="28"/>
  <c r="AM28" i="28" s="1"/>
  <c r="BL31" i="25"/>
  <c r="BL5" i="25" l="1"/>
  <c r="AZ1" i="25"/>
  <c r="AN29" i="28"/>
  <c r="AN28" i="28" s="1"/>
  <c r="BA1" i="25" l="1"/>
  <c r="AO29" i="28"/>
  <c r="AO28" i="28" s="1"/>
  <c r="BB1" i="25" l="1"/>
  <c r="AP29" i="28"/>
  <c r="AP28" i="28" s="1"/>
  <c r="BC1" i="25" l="1"/>
  <c r="AQ29" i="28"/>
  <c r="AQ28" i="28" s="1"/>
  <c r="BD1" i="25" l="1"/>
  <c r="AR29" i="28"/>
  <c r="AR28" i="28" s="1"/>
  <c r="AS29" i="28" l="1"/>
  <c r="AS28" i="28" s="1"/>
  <c r="BE1" i="25"/>
  <c r="AT29" i="28"/>
  <c r="AT28" i="28" s="1"/>
  <c r="BF1" i="25" l="1"/>
  <c r="AU29" i="28"/>
  <c r="AU28" i="28" s="1"/>
  <c r="BG1" i="25" l="1"/>
  <c r="AV29" i="28"/>
  <c r="AV28" i="28" s="1"/>
  <c r="BH1" i="25" l="1"/>
  <c r="AW29" i="28"/>
  <c r="AW28" i="28" s="1"/>
  <c r="BI1" i="25" l="1"/>
  <c r="BJ1" i="25" l="1"/>
  <c r="S159" i="43" l="1"/>
  <c r="D160" i="43"/>
  <c r="E160" i="43" s="1"/>
  <c r="F160" i="43" s="1"/>
  <c r="G160" i="43" s="1"/>
  <c r="H160" i="43" s="1"/>
  <c r="I160" i="43" s="1"/>
  <c r="J160" i="43" s="1"/>
  <c r="K160" i="43" s="1"/>
  <c r="L160" i="43" s="1"/>
  <c r="M160" i="43" s="1"/>
  <c r="N160" i="43" s="1"/>
  <c r="O160" i="43" s="1"/>
  <c r="P160" i="43" s="1"/>
  <c r="Q160" i="43" s="1"/>
  <c r="R160" i="43" s="1"/>
  <c r="S160" i="43" s="1"/>
  <c r="BK1" i="25"/>
  <c r="BL1" i="25" l="1"/>
  <c r="O11" i="28" l="1"/>
  <c r="P11" i="28" l="1"/>
  <c r="Q11" i="28" l="1"/>
  <c r="R11" i="28" l="1"/>
  <c r="S11" i="28" l="1"/>
  <c r="T11" i="28" l="1"/>
  <c r="U11" i="28" l="1"/>
  <c r="V11" i="28" l="1"/>
  <c r="W11" i="28" l="1"/>
  <c r="X11" i="28" l="1"/>
  <c r="Y11" i="28" l="1"/>
  <c r="Z11" i="28" l="1"/>
  <c r="AA11" i="28" l="1"/>
  <c r="AB11" i="28" l="1"/>
  <c r="AD11" i="28" l="1"/>
  <c r="AC11" i="28"/>
  <c r="AE11" i="28" l="1"/>
  <c r="AF11" i="28" l="1"/>
  <c r="AG11" i="28" l="1"/>
  <c r="AH11" i="28" l="1"/>
  <c r="AI11" i="28" l="1"/>
  <c r="AJ11" i="28" l="1"/>
  <c r="AK11" i="28" l="1"/>
  <c r="AL11" i="28" l="1"/>
  <c r="AM11" i="28" l="1"/>
  <c r="AN11" i="28"/>
  <c r="AO11" i="28" l="1"/>
  <c r="AQ11" i="28" l="1"/>
  <c r="AP11" i="28"/>
  <c r="AR11" i="28" l="1"/>
  <c r="AS11" i="28" l="1"/>
  <c r="AT11" i="28" l="1"/>
  <c r="AU11" i="28" l="1"/>
  <c r="AV11" i="28" l="1"/>
  <c r="AW11" i="28" l="1"/>
  <c r="O10" i="28" l="1"/>
  <c r="P10" i="28" l="1"/>
  <c r="Q10" i="28" l="1"/>
  <c r="R10" i="28" l="1"/>
  <c r="S10" i="28" l="1"/>
  <c r="T10" i="28" l="1"/>
  <c r="U10" i="28" l="1"/>
  <c r="V10" i="28" l="1"/>
  <c r="W10" i="28" l="1"/>
  <c r="X10" i="28" l="1"/>
  <c r="Y10" i="28" l="1"/>
  <c r="Z10" i="28" l="1"/>
  <c r="AA10" i="28" l="1"/>
  <c r="AB10" i="28" l="1"/>
  <c r="AC10" i="28" l="1"/>
  <c r="AD10" i="28" l="1"/>
  <c r="AE10" i="28" l="1"/>
  <c r="AF10" i="28" l="1"/>
  <c r="AG10" i="28" l="1"/>
  <c r="AH10" i="28" l="1"/>
  <c r="AI10" i="28" l="1"/>
  <c r="AJ10" i="28" l="1"/>
  <c r="AK10" i="28" l="1"/>
  <c r="AL10" i="28" l="1"/>
  <c r="AM10" i="28" l="1"/>
  <c r="AN10" i="28" l="1"/>
  <c r="AO10" i="28" l="1"/>
  <c r="AP10" i="28" l="1"/>
  <c r="AQ10" i="28" l="1"/>
  <c r="AR10" i="28" l="1"/>
  <c r="AS10" i="28" l="1"/>
  <c r="AT10" i="28" l="1"/>
  <c r="AU10" i="28" l="1"/>
  <c r="AV10" i="28" l="1"/>
  <c r="AW10" i="28" l="1"/>
  <c r="Z88" i="29" l="1"/>
  <c r="AP88" i="29"/>
  <c r="AG88" i="29"/>
  <c r="AA88" i="29"/>
  <c r="BC88" i="29"/>
  <c r="AR88" i="29"/>
  <c r="AI88" i="29"/>
  <c r="AB88" i="29"/>
  <c r="AZ88" i="29"/>
  <c r="BG88" i="29"/>
  <c r="BA88" i="29"/>
  <c r="AX88" i="29"/>
  <c r="AQ88" i="29"/>
  <c r="AJ88" i="29"/>
  <c r="AM88" i="29"/>
  <c r="BB88" i="29"/>
  <c r="BE88" i="29"/>
  <c r="AD88" i="29"/>
  <c r="AW88" i="29"/>
  <c r="BF88" i="29"/>
  <c r="AS88" i="29"/>
  <c r="AL88" i="29"/>
  <c r="AN88" i="29"/>
  <c r="AF88" i="29"/>
  <c r="AU88" i="29"/>
  <c r="AV88" i="29"/>
  <c r="AH88" i="29"/>
  <c r="BD88" i="29"/>
  <c r="AC88" i="29"/>
  <c r="AO88" i="29"/>
  <c r="AT88" i="29"/>
  <c r="AE88" i="29"/>
  <c r="AY88" i="29"/>
  <c r="AK88" i="29"/>
  <c r="G61" i="29" l="1"/>
  <c r="G57" i="29" s="1"/>
  <c r="G88" i="29" l="1"/>
  <c r="D25" i="24" l="1"/>
  <c r="Y44" i="25" l="1"/>
  <c r="Y46" i="25" l="1"/>
  <c r="Y8" i="25" l="1"/>
  <c r="Z44" i="25"/>
  <c r="Z46" i="25" l="1"/>
  <c r="Y39" i="25"/>
  <c r="M2" i="28"/>
  <c r="Y38" i="25"/>
  <c r="MO56" i="25"/>
  <c r="AA44" i="25"/>
  <c r="AA46" i="25" l="1"/>
  <c r="Y12" i="25"/>
  <c r="Y11" i="25"/>
  <c r="Z8" i="25"/>
  <c r="MP56" i="25"/>
  <c r="MQ55" i="25"/>
  <c r="AB44" i="25" l="1"/>
  <c r="Z39" i="25"/>
  <c r="N2" i="28"/>
  <c r="N36" i="28" s="1"/>
  <c r="Z38" i="25"/>
  <c r="Y4" i="29"/>
  <c r="AA8" i="25"/>
  <c r="MQ56" i="25"/>
  <c r="MR55" i="25"/>
  <c r="I30" i="72" l="1"/>
  <c r="I30" i="73"/>
  <c r="AC44" i="25"/>
  <c r="Z11" i="25"/>
  <c r="Z12" i="25"/>
  <c r="D2" i="43"/>
  <c r="Z3" i="29"/>
  <c r="H30" i="27"/>
  <c r="O4" i="55"/>
  <c r="O14" i="55" s="1"/>
  <c r="O4" i="59"/>
  <c r="O2" i="28"/>
  <c r="AA39" i="25"/>
  <c r="O4" i="24"/>
  <c r="AA38" i="25"/>
  <c r="AB46" i="25"/>
  <c r="MR56" i="25"/>
  <c r="MS55" i="25"/>
  <c r="I61" i="73" l="1"/>
  <c r="I58" i="73"/>
  <c r="I62" i="73"/>
  <c r="I69" i="73"/>
  <c r="I60" i="73"/>
  <c r="I64" i="73"/>
  <c r="I65" i="73"/>
  <c r="I67" i="73"/>
  <c r="I64" i="72"/>
  <c r="I62" i="72"/>
  <c r="I61" i="72"/>
  <c r="I58" i="72"/>
  <c r="I60" i="72"/>
  <c r="I69" i="72"/>
  <c r="I65" i="72"/>
  <c r="I67" i="72"/>
  <c r="O57" i="24"/>
  <c r="O35" i="24"/>
  <c r="O34" i="24" s="1"/>
  <c r="O46" i="24"/>
  <c r="I51" i="72" s="1"/>
  <c r="D60" i="43"/>
  <c r="D136" i="43" s="1"/>
  <c r="D141" i="43" s="1"/>
  <c r="O13" i="55"/>
  <c r="H61" i="27"/>
  <c r="H59" i="27"/>
  <c r="H62" i="27"/>
  <c r="H64" i="27"/>
  <c r="H67" i="27"/>
  <c r="H63" i="27"/>
  <c r="H71" i="27"/>
  <c r="H66" i="27"/>
  <c r="H69" i="27"/>
  <c r="Z46" i="29"/>
  <c r="Z42" i="29" s="1"/>
  <c r="Z45" i="29"/>
  <c r="Z16" i="29"/>
  <c r="Z30" i="29"/>
  <c r="Z31" i="29"/>
  <c r="Z27" i="29" s="1"/>
  <c r="Z15" i="29"/>
  <c r="O54" i="24"/>
  <c r="O51" i="24"/>
  <c r="O43" i="24"/>
  <c r="AD44" i="25"/>
  <c r="AB8" i="25"/>
  <c r="AA11" i="25"/>
  <c r="AA12" i="25"/>
  <c r="O40" i="24"/>
  <c r="O32" i="24"/>
  <c r="AC46" i="25"/>
  <c r="MS56" i="25"/>
  <c r="MT55" i="25"/>
  <c r="I68" i="72" l="1"/>
  <c r="I63" i="73"/>
  <c r="I68" i="73"/>
  <c r="O11" i="24"/>
  <c r="D102" i="43"/>
  <c r="H52" i="27"/>
  <c r="I50" i="72"/>
  <c r="I75" i="72"/>
  <c r="O56" i="24"/>
  <c r="O21" i="24" s="1"/>
  <c r="I21" i="24" s="1"/>
  <c r="I51" i="73"/>
  <c r="I63" i="72"/>
  <c r="J30" i="73"/>
  <c r="J30" i="72"/>
  <c r="I66" i="72"/>
  <c r="I66" i="73"/>
  <c r="O45" i="24"/>
  <c r="O16" i="24" s="1"/>
  <c r="O12" i="55"/>
  <c r="H70" i="27"/>
  <c r="H75" i="27" s="1"/>
  <c r="H68" i="27"/>
  <c r="H65" i="27"/>
  <c r="Z41" i="29"/>
  <c r="Z39" i="29" s="1"/>
  <c r="Z44" i="29"/>
  <c r="Z29" i="29"/>
  <c r="Z26" i="29"/>
  <c r="Z24" i="29" s="1"/>
  <c r="D69" i="43"/>
  <c r="Z10" i="29"/>
  <c r="D68" i="43"/>
  <c r="O50" i="24"/>
  <c r="O53" i="24"/>
  <c r="O20" i="24" s="1"/>
  <c r="O42" i="24"/>
  <c r="O15" i="24" s="1"/>
  <c r="P4" i="59"/>
  <c r="AA3" i="29"/>
  <c r="P4" i="55"/>
  <c r="E2" i="43"/>
  <c r="AB39" i="25"/>
  <c r="AB38" i="25"/>
  <c r="P4" i="24"/>
  <c r="P2" i="28"/>
  <c r="I30" i="27"/>
  <c r="O5" i="59"/>
  <c r="AE44" i="25"/>
  <c r="AC8" i="25"/>
  <c r="O6" i="59"/>
  <c r="Z4" i="29"/>
  <c r="O8" i="55"/>
  <c r="O31" i="24"/>
  <c r="AD46" i="25"/>
  <c r="MT56" i="25"/>
  <c r="MU55" i="25"/>
  <c r="I73" i="73" l="1"/>
  <c r="I74" i="72"/>
  <c r="I71" i="73"/>
  <c r="J69" i="72"/>
  <c r="J64" i="72"/>
  <c r="J62" i="72"/>
  <c r="J58" i="72"/>
  <c r="J61" i="72"/>
  <c r="J65" i="72"/>
  <c r="J60" i="72"/>
  <c r="J67" i="72"/>
  <c r="J58" i="73"/>
  <c r="J69" i="73"/>
  <c r="J65" i="73"/>
  <c r="J61" i="73"/>
  <c r="J64" i="73"/>
  <c r="J62" i="73"/>
  <c r="J60" i="73"/>
  <c r="J67" i="73"/>
  <c r="I11" i="24"/>
  <c r="I73" i="72"/>
  <c r="I71" i="72"/>
  <c r="K30" i="73"/>
  <c r="K30" i="72"/>
  <c r="I50" i="73"/>
  <c r="I75" i="73"/>
  <c r="D110" i="43"/>
  <c r="O48" i="24"/>
  <c r="P57" i="24"/>
  <c r="P35" i="24"/>
  <c r="P34" i="24" s="1"/>
  <c r="I52" i="27" s="1"/>
  <c r="I51" i="27" s="1"/>
  <c r="P46" i="24"/>
  <c r="J51" i="72" s="1"/>
  <c r="E60" i="43"/>
  <c r="E136" i="43" s="1"/>
  <c r="E141" i="43" s="1"/>
  <c r="P14" i="55"/>
  <c r="P13" i="55" s="1"/>
  <c r="P12" i="55" s="1"/>
  <c r="O7" i="55"/>
  <c r="H73" i="27"/>
  <c r="I63" i="27"/>
  <c r="I66" i="27"/>
  <c r="I61" i="27"/>
  <c r="I67" i="27"/>
  <c r="I59" i="27"/>
  <c r="I64" i="27"/>
  <c r="I62" i="27"/>
  <c r="I71" i="27"/>
  <c r="I69" i="27"/>
  <c r="Z34" i="29"/>
  <c r="Z35" i="29" s="1"/>
  <c r="Z33" i="29"/>
  <c r="AA46" i="29"/>
  <c r="AA42" i="29" s="1"/>
  <c r="AA45" i="29"/>
  <c r="Z48" i="29"/>
  <c r="Z49" i="29"/>
  <c r="Z50" i="29" s="1"/>
  <c r="AA16" i="29"/>
  <c r="AA11" i="29" s="1"/>
  <c r="AA30" i="29"/>
  <c r="AA31" i="29"/>
  <c r="AA27" i="29" s="1"/>
  <c r="AA15" i="29"/>
  <c r="O19" i="24"/>
  <c r="P54" i="24"/>
  <c r="P51" i="24"/>
  <c r="O39" i="24"/>
  <c r="O37" i="24" s="1"/>
  <c r="AF44" i="25"/>
  <c r="AD8" i="25"/>
  <c r="AE46" i="25"/>
  <c r="AB11" i="25"/>
  <c r="Q2" i="28"/>
  <c r="Q50" i="28" s="1"/>
  <c r="F2" i="43"/>
  <c r="AC38" i="25"/>
  <c r="AC39" i="25"/>
  <c r="AB3" i="29"/>
  <c r="Q4" i="59"/>
  <c r="Q4" i="24"/>
  <c r="Q4" i="55"/>
  <c r="J30" i="27"/>
  <c r="AB12" i="25"/>
  <c r="O10" i="24"/>
  <c r="P40" i="24"/>
  <c r="P29" i="24"/>
  <c r="P28" i="24" s="1"/>
  <c r="P43" i="24"/>
  <c r="P32" i="24"/>
  <c r="MU56" i="25"/>
  <c r="MV55" i="25"/>
  <c r="J50" i="72" l="1"/>
  <c r="J75" i="72"/>
  <c r="J74" i="72" s="1"/>
  <c r="P56" i="24"/>
  <c r="J51" i="73"/>
  <c r="J50" i="73" s="1"/>
  <c r="I74" i="73"/>
  <c r="J63" i="73"/>
  <c r="J68" i="73"/>
  <c r="J63" i="72"/>
  <c r="K60" i="72"/>
  <c r="K64" i="72"/>
  <c r="K63" i="72" s="1"/>
  <c r="K71" i="72" s="1"/>
  <c r="K62" i="72"/>
  <c r="K69" i="72"/>
  <c r="K68" i="72" s="1"/>
  <c r="K73" i="72" s="1"/>
  <c r="K61" i="72"/>
  <c r="K58" i="72"/>
  <c r="K65" i="72"/>
  <c r="K67" i="72"/>
  <c r="K66" i="72" s="1"/>
  <c r="J68" i="72"/>
  <c r="L30" i="73"/>
  <c r="L30" i="72"/>
  <c r="K61" i="73"/>
  <c r="K69" i="73"/>
  <c r="K68" i="73" s="1"/>
  <c r="K73" i="73" s="1"/>
  <c r="K58" i="73"/>
  <c r="K60" i="73"/>
  <c r="K65" i="73"/>
  <c r="K62" i="73"/>
  <c r="K64" i="73"/>
  <c r="K67" i="73"/>
  <c r="K66" i="73" s="1"/>
  <c r="J66" i="73"/>
  <c r="J66" i="72"/>
  <c r="Q57" i="24"/>
  <c r="P9" i="24"/>
  <c r="D96" i="43"/>
  <c r="D109" i="43" s="1"/>
  <c r="Q35" i="24"/>
  <c r="Q34" i="24" s="1"/>
  <c r="J52" i="27" s="1"/>
  <c r="J51" i="27" s="1"/>
  <c r="Q46" i="24"/>
  <c r="P45" i="24"/>
  <c r="P16" i="24" s="1"/>
  <c r="F60" i="43"/>
  <c r="F136" i="43" s="1"/>
  <c r="F141" i="43" s="1"/>
  <c r="Q14" i="55"/>
  <c r="Q13" i="55" s="1"/>
  <c r="Q12" i="55" s="1"/>
  <c r="I65" i="27"/>
  <c r="J66" i="27"/>
  <c r="J61" i="27"/>
  <c r="J63" i="27"/>
  <c r="J67" i="27"/>
  <c r="J71" i="27"/>
  <c r="J59" i="27"/>
  <c r="J62" i="27"/>
  <c r="J64" i="27"/>
  <c r="J69" i="27"/>
  <c r="I68" i="27"/>
  <c r="I70" i="27"/>
  <c r="AB46" i="29"/>
  <c r="AB42" i="29" s="1"/>
  <c r="AB45" i="29"/>
  <c r="AA44" i="29"/>
  <c r="AA41" i="29"/>
  <c r="AA39" i="29" s="1"/>
  <c r="AA29" i="29"/>
  <c r="AA26" i="29"/>
  <c r="AA24" i="29" s="1"/>
  <c r="AB16" i="29"/>
  <c r="AB31" i="29"/>
  <c r="AB27" i="29" s="1"/>
  <c r="AB30" i="29"/>
  <c r="E69" i="43"/>
  <c r="E68" i="43"/>
  <c r="AB15" i="29"/>
  <c r="O18" i="24"/>
  <c r="P50" i="24"/>
  <c r="P53" i="24"/>
  <c r="P20" i="24" s="1"/>
  <c r="Q51" i="24"/>
  <c r="Q50" i="24" s="1"/>
  <c r="Q54" i="24"/>
  <c r="Q53" i="24" s="1"/>
  <c r="Q20" i="24" s="1"/>
  <c r="O14" i="24"/>
  <c r="P31" i="24"/>
  <c r="P10" i="24" s="1"/>
  <c r="AE8" i="25"/>
  <c r="P39" i="24"/>
  <c r="AA10" i="29"/>
  <c r="AA14" i="29"/>
  <c r="AC12" i="25"/>
  <c r="G2" i="43"/>
  <c r="R2" i="28"/>
  <c r="R50" i="28" s="1"/>
  <c r="K30" i="27"/>
  <c r="R4" i="59"/>
  <c r="AD39" i="25"/>
  <c r="R4" i="55"/>
  <c r="AC3" i="29"/>
  <c r="AD38" i="25"/>
  <c r="R4" i="24"/>
  <c r="AG44" i="25"/>
  <c r="AC11" i="25"/>
  <c r="P5" i="59"/>
  <c r="P8" i="55"/>
  <c r="P42" i="24"/>
  <c r="P15" i="24" s="1"/>
  <c r="AA4" i="29"/>
  <c r="P6" i="59"/>
  <c r="Q32" i="24"/>
  <c r="Q40" i="24"/>
  <c r="Q43" i="24"/>
  <c r="Q29" i="24"/>
  <c r="Q28" i="24" s="1"/>
  <c r="O75" i="24"/>
  <c r="O66" i="24"/>
  <c r="AF46" i="25"/>
  <c r="MV56" i="25"/>
  <c r="MW55" i="25"/>
  <c r="Q45" i="24" l="1"/>
  <c r="K51" i="72"/>
  <c r="Q56" i="24"/>
  <c r="K51" i="73"/>
  <c r="K50" i="73" s="1"/>
  <c r="M30" i="73"/>
  <c r="M30" i="72"/>
  <c r="I16" i="24"/>
  <c r="E102" i="43"/>
  <c r="L61" i="72"/>
  <c r="L58" i="72"/>
  <c r="L64" i="72"/>
  <c r="L69" i="72"/>
  <c r="L65" i="72"/>
  <c r="L62" i="72"/>
  <c r="L60" i="72"/>
  <c r="L67" i="72"/>
  <c r="L58" i="73"/>
  <c r="L64" i="73"/>
  <c r="L61" i="73"/>
  <c r="L65" i="73"/>
  <c r="L69" i="73"/>
  <c r="L60" i="73"/>
  <c r="L62" i="73"/>
  <c r="L67" i="73"/>
  <c r="L66" i="73" s="1"/>
  <c r="J73" i="72"/>
  <c r="J71" i="72"/>
  <c r="K63" i="73"/>
  <c r="K71" i="73" s="1"/>
  <c r="J71" i="73"/>
  <c r="E90" i="43"/>
  <c r="J73" i="73"/>
  <c r="Q19" i="24"/>
  <c r="Q48" i="24"/>
  <c r="P26" i="24"/>
  <c r="R57" i="24"/>
  <c r="P14" i="24"/>
  <c r="P13" i="24" s="1"/>
  <c r="P37" i="24"/>
  <c r="P19" i="24"/>
  <c r="P18" i="24" s="1"/>
  <c r="P48" i="24"/>
  <c r="Q9" i="24"/>
  <c r="R35" i="24"/>
  <c r="R34" i="24" s="1"/>
  <c r="K52" i="27" s="1"/>
  <c r="K51" i="27" s="1"/>
  <c r="R46" i="24"/>
  <c r="P8" i="24"/>
  <c r="E96" i="43"/>
  <c r="E109" i="43" s="1"/>
  <c r="G60" i="43"/>
  <c r="G136" i="43" s="1"/>
  <c r="G141" i="43" s="1"/>
  <c r="R14" i="55"/>
  <c r="R13" i="55" s="1"/>
  <c r="R12" i="55" s="1"/>
  <c r="P7" i="55"/>
  <c r="J68" i="27"/>
  <c r="J70" i="27"/>
  <c r="J75" i="27" s="1"/>
  <c r="J65" i="27"/>
  <c r="J73" i="27" s="1"/>
  <c r="I73" i="27"/>
  <c r="I75" i="27"/>
  <c r="K61" i="27"/>
  <c r="K71" i="27"/>
  <c r="K66" i="27"/>
  <c r="K63" i="27"/>
  <c r="K62" i="27"/>
  <c r="K59" i="27"/>
  <c r="K67" i="27"/>
  <c r="K64" i="27"/>
  <c r="K69" i="27"/>
  <c r="AA33" i="29"/>
  <c r="AA34" i="29"/>
  <c r="AA35" i="29" s="1"/>
  <c r="AA48" i="29"/>
  <c r="AA49" i="29"/>
  <c r="AA50" i="29" s="1"/>
  <c r="AC45" i="29"/>
  <c r="AC46" i="29"/>
  <c r="AC42" i="29" s="1"/>
  <c r="AB44" i="29"/>
  <c r="AB41" i="29"/>
  <c r="AB39" i="29" s="1"/>
  <c r="AB29" i="29"/>
  <c r="AB26" i="29"/>
  <c r="AB24" i="29" s="1"/>
  <c r="AC16" i="29"/>
  <c r="AC31" i="29"/>
  <c r="AC27" i="29" s="1"/>
  <c r="AC30" i="29"/>
  <c r="E203" i="43"/>
  <c r="Q18" i="24"/>
  <c r="F68" i="43"/>
  <c r="AB11" i="29"/>
  <c r="F69" i="43"/>
  <c r="AC15" i="29"/>
  <c r="O13" i="24"/>
  <c r="O74" i="24"/>
  <c r="R51" i="24"/>
  <c r="R50" i="24" s="1"/>
  <c r="R54" i="24"/>
  <c r="R53" i="24" s="1"/>
  <c r="R20" i="24" s="1"/>
  <c r="O73" i="24"/>
  <c r="Q42" i="24"/>
  <c r="Q15" i="24" s="1"/>
  <c r="AH44" i="25"/>
  <c r="Q5" i="59"/>
  <c r="AD12" i="25"/>
  <c r="AB4" i="29"/>
  <c r="Q6" i="59"/>
  <c r="AG46" i="25"/>
  <c r="AA8" i="29"/>
  <c r="AA19" i="29" s="1"/>
  <c r="R40" i="24"/>
  <c r="R29" i="24"/>
  <c r="R28" i="24" s="1"/>
  <c r="R43" i="24"/>
  <c r="R32" i="24"/>
  <c r="AE39" i="25"/>
  <c r="S4" i="59"/>
  <c r="S2" i="28"/>
  <c r="S50" i="28" s="1"/>
  <c r="S4" i="24"/>
  <c r="L30" i="27"/>
  <c r="AE38" i="25"/>
  <c r="S4" i="55"/>
  <c r="H2" i="43"/>
  <c r="AD3" i="29"/>
  <c r="AF8" i="25"/>
  <c r="Q39" i="24"/>
  <c r="Q31" i="24"/>
  <c r="Q26" i="24" s="1"/>
  <c r="AD11" i="25"/>
  <c r="AB14" i="29"/>
  <c r="AB10" i="29"/>
  <c r="MW56" i="25"/>
  <c r="MX55" i="25"/>
  <c r="R56" i="24" l="1"/>
  <c r="L51" i="73"/>
  <c r="L50" i="73" s="1"/>
  <c r="K50" i="72"/>
  <c r="K75" i="72"/>
  <c r="K74" i="72" s="1"/>
  <c r="R45" i="24"/>
  <c r="L51" i="72"/>
  <c r="L66" i="72"/>
  <c r="N30" i="72"/>
  <c r="N30" i="73"/>
  <c r="L68" i="73"/>
  <c r="E110" i="43"/>
  <c r="D99" i="43"/>
  <c r="F90" i="43"/>
  <c r="M58" i="72"/>
  <c r="M60" i="72"/>
  <c r="M61" i="72"/>
  <c r="M62" i="72"/>
  <c r="M65" i="72"/>
  <c r="M64" i="72"/>
  <c r="M69" i="72"/>
  <c r="M68" i="72" s="1"/>
  <c r="M73" i="72" s="1"/>
  <c r="M67" i="72"/>
  <c r="M66" i="72" s="1"/>
  <c r="L63" i="73"/>
  <c r="L71" i="73" s="1"/>
  <c r="L68" i="72"/>
  <c r="M69" i="73"/>
  <c r="M61" i="73"/>
  <c r="M64" i="73"/>
  <c r="M65" i="73"/>
  <c r="M58" i="73"/>
  <c r="M60" i="73"/>
  <c r="M62" i="73"/>
  <c r="M67" i="73"/>
  <c r="L63" i="72"/>
  <c r="R9" i="24"/>
  <c r="R19" i="24"/>
  <c r="R18" i="24" s="1"/>
  <c r="R48" i="24"/>
  <c r="Q14" i="24"/>
  <c r="Q37" i="24"/>
  <c r="S57" i="24"/>
  <c r="S35" i="24"/>
  <c r="S34" i="24" s="1"/>
  <c r="L52" i="27" s="1"/>
  <c r="L51" i="27" s="1"/>
  <c r="S46" i="24"/>
  <c r="H60" i="43"/>
  <c r="H136" i="43" s="1"/>
  <c r="H141" i="43" s="1"/>
  <c r="S14" i="55"/>
  <c r="S13" i="55" s="1"/>
  <c r="S12" i="55" s="1"/>
  <c r="K68" i="27"/>
  <c r="L64" i="27"/>
  <c r="L59" i="27"/>
  <c r="L71" i="27"/>
  <c r="L66" i="27"/>
  <c r="L63" i="27"/>
  <c r="L61" i="27"/>
  <c r="L62" i="27"/>
  <c r="L67" i="27"/>
  <c r="L69" i="27"/>
  <c r="K65" i="27"/>
  <c r="K70" i="27"/>
  <c r="AB33" i="29"/>
  <c r="AB34" i="29"/>
  <c r="AB35" i="29" s="1"/>
  <c r="AD45" i="29"/>
  <c r="AD46" i="29"/>
  <c r="AD42" i="29" s="1"/>
  <c r="AB48" i="29"/>
  <c r="AB49" i="29"/>
  <c r="AB50" i="29" s="1"/>
  <c r="AC44" i="29"/>
  <c r="AC41" i="29"/>
  <c r="AC39" i="29" s="1"/>
  <c r="AC29" i="29"/>
  <c r="AC26" i="29"/>
  <c r="AC24" i="29" s="1"/>
  <c r="AD16" i="29"/>
  <c r="AD30" i="29"/>
  <c r="AD31" i="29"/>
  <c r="AD27" i="29" s="1"/>
  <c r="H45" i="27"/>
  <c r="G69" i="43"/>
  <c r="F203" i="43"/>
  <c r="Q10" i="24"/>
  <c r="G68" i="43"/>
  <c r="AC11" i="29"/>
  <c r="AD15" i="29"/>
  <c r="P66" i="24"/>
  <c r="S54" i="24"/>
  <c r="S53" i="24" s="1"/>
  <c r="S20" i="24" s="1"/>
  <c r="S51" i="24"/>
  <c r="S50" i="24" s="1"/>
  <c r="O64" i="24"/>
  <c r="AI44" i="25"/>
  <c r="AA18" i="29"/>
  <c r="AB8" i="29"/>
  <c r="AB19" i="29" s="1"/>
  <c r="S43" i="24"/>
  <c r="S29" i="24"/>
  <c r="S28" i="24" s="1"/>
  <c r="S40" i="24"/>
  <c r="S32" i="24"/>
  <c r="AC4" i="29"/>
  <c r="R6" i="59"/>
  <c r="R5" i="59"/>
  <c r="AF38" i="25"/>
  <c r="I2" i="43"/>
  <c r="T4" i="55"/>
  <c r="AE3" i="29"/>
  <c r="M30" i="27"/>
  <c r="T2" i="28"/>
  <c r="T50" i="28" s="1"/>
  <c r="T4" i="59"/>
  <c r="T4" i="24"/>
  <c r="AF39" i="25"/>
  <c r="AE12" i="25"/>
  <c r="O72" i="24"/>
  <c r="R31" i="24"/>
  <c r="R26" i="24" s="1"/>
  <c r="AC14" i="29"/>
  <c r="AC10" i="29"/>
  <c r="P71" i="24"/>
  <c r="P62" i="24"/>
  <c r="AE11" i="25"/>
  <c r="R42" i="24"/>
  <c r="R15" i="24" s="1"/>
  <c r="R39" i="24"/>
  <c r="AG8" i="25"/>
  <c r="AH46" i="25"/>
  <c r="MX56" i="25"/>
  <c r="MY55" i="25"/>
  <c r="S45" i="24" l="1"/>
  <c r="M51" i="72"/>
  <c r="S56" i="24"/>
  <c r="M51" i="73"/>
  <c r="M50" i="73" s="1"/>
  <c r="L50" i="72"/>
  <c r="L75" i="72"/>
  <c r="L74" i="72" s="1"/>
  <c r="L73" i="72"/>
  <c r="L73" i="73"/>
  <c r="L71" i="72"/>
  <c r="G90" i="43"/>
  <c r="M63" i="73"/>
  <c r="M63" i="72"/>
  <c r="M71" i="72" s="1"/>
  <c r="N62" i="73"/>
  <c r="N64" i="73"/>
  <c r="N65" i="73"/>
  <c r="N60" i="73"/>
  <c r="N58" i="73"/>
  <c r="N61" i="73"/>
  <c r="N69" i="73"/>
  <c r="N68" i="73" s="1"/>
  <c r="N73" i="73" s="1"/>
  <c r="N67" i="73"/>
  <c r="N66" i="73" s="1"/>
  <c r="M66" i="73"/>
  <c r="N61" i="72"/>
  <c r="N60" i="72"/>
  <c r="N62" i="72"/>
  <c r="N65" i="72"/>
  <c r="N69" i="72"/>
  <c r="N58" i="72"/>
  <c r="N64" i="72"/>
  <c r="N67" i="72"/>
  <c r="O30" i="73"/>
  <c r="O30" i="72"/>
  <c r="M68" i="73"/>
  <c r="M73" i="73" s="1"/>
  <c r="Q13" i="24"/>
  <c r="T57" i="24"/>
  <c r="S19" i="24"/>
  <c r="S18" i="24" s="1"/>
  <c r="S48" i="24"/>
  <c r="S9" i="24"/>
  <c r="R14" i="24"/>
  <c r="R13" i="24" s="1"/>
  <c r="R37" i="24"/>
  <c r="T35" i="24"/>
  <c r="T34" i="24" s="1"/>
  <c r="M52" i="27" s="1"/>
  <c r="M51" i="27" s="1"/>
  <c r="T46" i="24"/>
  <c r="H77" i="27"/>
  <c r="H76" i="27" s="1"/>
  <c r="C212" i="43"/>
  <c r="C221" i="43" s="1"/>
  <c r="Q8" i="24"/>
  <c r="F96" i="43"/>
  <c r="F109" i="43" s="1"/>
  <c r="H51" i="27"/>
  <c r="C211" i="43" s="1"/>
  <c r="H50" i="27"/>
  <c r="C210" i="43" s="1"/>
  <c r="C220" i="43" s="1"/>
  <c r="C205" i="43"/>
  <c r="I60" i="43"/>
  <c r="I136" i="43" s="1"/>
  <c r="I141" i="43" s="1"/>
  <c r="T14" i="55"/>
  <c r="T13" i="55" s="1"/>
  <c r="T12" i="55" s="1"/>
  <c r="L70" i="27"/>
  <c r="L75" i="27" s="1"/>
  <c r="M63" i="27"/>
  <c r="M67" i="27"/>
  <c r="M71" i="27"/>
  <c r="M66" i="27"/>
  <c r="M61" i="27"/>
  <c r="M62" i="27"/>
  <c r="M59" i="27"/>
  <c r="M64" i="27"/>
  <c r="M69" i="27"/>
  <c r="K73" i="27"/>
  <c r="L68" i="27"/>
  <c r="L65" i="27"/>
  <c r="L73" i="27" s="1"/>
  <c r="K75" i="27"/>
  <c r="AE45" i="29"/>
  <c r="AE46" i="29"/>
  <c r="AE42" i="29" s="1"/>
  <c r="AC33" i="29"/>
  <c r="AC34" i="29"/>
  <c r="AC35" i="29" s="1"/>
  <c r="AC48" i="29"/>
  <c r="AC49" i="29"/>
  <c r="AC50" i="29" s="1"/>
  <c r="AD44" i="29"/>
  <c r="AD41" i="29"/>
  <c r="AD39" i="29" s="1"/>
  <c r="AD26" i="29"/>
  <c r="AD24" i="29" s="1"/>
  <c r="AD29" i="29"/>
  <c r="AE16" i="29"/>
  <c r="AE11" i="29" s="1"/>
  <c r="AE31" i="29"/>
  <c r="AE27" i="29" s="1"/>
  <c r="AE30" i="29"/>
  <c r="I45" i="27"/>
  <c r="H69" i="43"/>
  <c r="G203" i="43"/>
  <c r="R10" i="24"/>
  <c r="H68" i="43"/>
  <c r="AD11" i="29"/>
  <c r="AE15" i="29"/>
  <c r="P75" i="24"/>
  <c r="P74" i="24" s="1"/>
  <c r="T51" i="24"/>
  <c r="T50" i="24" s="1"/>
  <c r="T54" i="24"/>
  <c r="T53" i="24" s="1"/>
  <c r="T20" i="24" s="1"/>
  <c r="S31" i="24"/>
  <c r="S26" i="24" s="1"/>
  <c r="AH8" i="25"/>
  <c r="P70" i="24"/>
  <c r="Q66" i="24"/>
  <c r="Q75" i="24"/>
  <c r="AD10" i="29"/>
  <c r="AD14" i="29"/>
  <c r="Q71" i="24"/>
  <c r="S42" i="24"/>
  <c r="S15" i="24" s="1"/>
  <c r="P73" i="24"/>
  <c r="P64" i="24"/>
  <c r="P61" i="24" s="1"/>
  <c r="E108" i="43"/>
  <c r="E111" i="43" s="1"/>
  <c r="AC8" i="29"/>
  <c r="AC19" i="29" s="1"/>
  <c r="AD4" i="29"/>
  <c r="S6" i="59"/>
  <c r="AF11" i="25"/>
  <c r="S39" i="24"/>
  <c r="AJ44" i="25"/>
  <c r="S5" i="59"/>
  <c r="AF12" i="25"/>
  <c r="AF3" i="29"/>
  <c r="U4" i="24"/>
  <c r="J2" i="43"/>
  <c r="U4" i="59"/>
  <c r="AG39" i="25"/>
  <c r="AG38" i="25"/>
  <c r="N30" i="27"/>
  <c r="U2" i="28"/>
  <c r="U50" i="28" s="1"/>
  <c r="U4" i="55"/>
  <c r="T40" i="24"/>
  <c r="T43" i="24"/>
  <c r="T29" i="24"/>
  <c r="T28" i="24" s="1"/>
  <c r="T32" i="24"/>
  <c r="AB18" i="29"/>
  <c r="AB20" i="29"/>
  <c r="AI46" i="25"/>
  <c r="MY56" i="25"/>
  <c r="MZ55" i="25"/>
  <c r="T56" i="24" l="1"/>
  <c r="N51" i="73"/>
  <c r="N50" i="73" s="1"/>
  <c r="M50" i="72"/>
  <c r="M75" i="72"/>
  <c r="M74" i="72" s="1"/>
  <c r="T45" i="24"/>
  <c r="N51" i="72"/>
  <c r="P30" i="73"/>
  <c r="P30" i="72"/>
  <c r="H90" i="43"/>
  <c r="O61" i="72"/>
  <c r="O58" i="72"/>
  <c r="O60" i="72"/>
  <c r="O65" i="72"/>
  <c r="O69" i="72"/>
  <c r="O68" i="72" s="1"/>
  <c r="O73" i="72" s="1"/>
  <c r="O62" i="72"/>
  <c r="O64" i="72"/>
  <c r="O63" i="72" s="1"/>
  <c r="O71" i="72" s="1"/>
  <c r="O67" i="72"/>
  <c r="O60" i="73"/>
  <c r="O61" i="73"/>
  <c r="O69" i="73"/>
  <c r="O68" i="73" s="1"/>
  <c r="O73" i="73" s="1"/>
  <c r="O62" i="73"/>
  <c r="O58" i="73"/>
  <c r="O65" i="73"/>
  <c r="O64" i="73"/>
  <c r="O63" i="73" s="1"/>
  <c r="O71" i="73" s="1"/>
  <c r="O67" i="73"/>
  <c r="M71" i="73"/>
  <c r="N66" i="72"/>
  <c r="N63" i="72"/>
  <c r="N71" i="72" s="1"/>
  <c r="N63" i="73"/>
  <c r="N71" i="73" s="1"/>
  <c r="N68" i="72"/>
  <c r="T19" i="24"/>
  <c r="T18" i="24" s="1"/>
  <c r="T48" i="24"/>
  <c r="T9" i="24"/>
  <c r="S14" i="24"/>
  <c r="S37" i="24"/>
  <c r="U57" i="24"/>
  <c r="U35" i="24"/>
  <c r="U34" i="24" s="1"/>
  <c r="N52" i="27" s="1"/>
  <c r="N51" i="27" s="1"/>
  <c r="U46" i="24"/>
  <c r="D211" i="43"/>
  <c r="R8" i="24"/>
  <c r="G96" i="43"/>
  <c r="G109" i="43" s="1"/>
  <c r="I50" i="27"/>
  <c r="D210" i="43" s="1"/>
  <c r="D220" i="43" s="1"/>
  <c r="D205" i="43"/>
  <c r="J60" i="43"/>
  <c r="J136" i="43" s="1"/>
  <c r="J141" i="43" s="1"/>
  <c r="U14" i="55"/>
  <c r="U13" i="55" s="1"/>
  <c r="U12" i="55" s="1"/>
  <c r="M65" i="27"/>
  <c r="M73" i="27" s="1"/>
  <c r="M68" i="27"/>
  <c r="N71" i="27"/>
  <c r="N62" i="27"/>
  <c r="N64" i="27"/>
  <c r="N61" i="27"/>
  <c r="N66" i="27"/>
  <c r="N59" i="27"/>
  <c r="N63" i="27"/>
  <c r="N67" i="27"/>
  <c r="N69" i="27"/>
  <c r="M70" i="27"/>
  <c r="AF46" i="29"/>
  <c r="AF42" i="29" s="1"/>
  <c r="AF45" i="29"/>
  <c r="AD33" i="29"/>
  <c r="AD34" i="29"/>
  <c r="AD35" i="29" s="1"/>
  <c r="AD49" i="29"/>
  <c r="AD50" i="29" s="1"/>
  <c r="AD48" i="29"/>
  <c r="AE41" i="29"/>
  <c r="AE39" i="29" s="1"/>
  <c r="AE44" i="29"/>
  <c r="AE26" i="29"/>
  <c r="AE24" i="29" s="1"/>
  <c r="AE29" i="29"/>
  <c r="AF16" i="29"/>
  <c r="AF31" i="29"/>
  <c r="AF27" i="29" s="1"/>
  <c r="AF30" i="29"/>
  <c r="J45" i="27"/>
  <c r="Q62" i="24"/>
  <c r="I69" i="43"/>
  <c r="H203" i="43"/>
  <c r="S10" i="24"/>
  <c r="I68" i="43"/>
  <c r="AF15" i="29"/>
  <c r="Q74" i="24"/>
  <c r="U54" i="24"/>
  <c r="U53" i="24" s="1"/>
  <c r="U20" i="24" s="1"/>
  <c r="U51" i="24"/>
  <c r="U50" i="24" s="1"/>
  <c r="T31" i="24"/>
  <c r="T10" i="24" s="1"/>
  <c r="AI8" i="25"/>
  <c r="AG12" i="25"/>
  <c r="AC20" i="29"/>
  <c r="AC18" i="29"/>
  <c r="R62" i="24"/>
  <c r="R71" i="24"/>
  <c r="T39" i="24"/>
  <c r="Q73" i="24"/>
  <c r="Q64" i="24"/>
  <c r="AJ46" i="25"/>
  <c r="AE10" i="29"/>
  <c r="AE14" i="29"/>
  <c r="R66" i="24"/>
  <c r="R75" i="24"/>
  <c r="AK44" i="25"/>
  <c r="AE4" i="29"/>
  <c r="T6" i="59"/>
  <c r="P72" i="24"/>
  <c r="AH39" i="25"/>
  <c r="V4" i="59"/>
  <c r="AG3" i="29"/>
  <c r="V2" i="28"/>
  <c r="V50" i="28" s="1"/>
  <c r="V4" i="24"/>
  <c r="K2" i="43"/>
  <c r="V4" i="55"/>
  <c r="AH38" i="25"/>
  <c r="O30" i="27"/>
  <c r="T42" i="24"/>
  <c r="T15" i="24" s="1"/>
  <c r="AG11" i="25"/>
  <c r="U43" i="24"/>
  <c r="U40" i="24"/>
  <c r="U29" i="24"/>
  <c r="U28" i="24" s="1"/>
  <c r="U32" i="24"/>
  <c r="F108" i="43"/>
  <c r="F111" i="43" s="1"/>
  <c r="T5" i="59"/>
  <c r="Q70" i="24"/>
  <c r="AD8" i="29"/>
  <c r="AD19" i="29" s="1"/>
  <c r="MZ56" i="25"/>
  <c r="NA55" i="25"/>
  <c r="U56" i="24" l="1"/>
  <c r="O51" i="73"/>
  <c r="O50" i="73" s="1"/>
  <c r="U45" i="24"/>
  <c r="O51" i="72"/>
  <c r="N50" i="72"/>
  <c r="N75" i="72"/>
  <c r="N74" i="72" s="1"/>
  <c r="O66" i="72"/>
  <c r="O66" i="73"/>
  <c r="P65" i="72"/>
  <c r="P69" i="72"/>
  <c r="P62" i="72"/>
  <c r="P61" i="72"/>
  <c r="P64" i="72"/>
  <c r="P58" i="72"/>
  <c r="P60" i="72"/>
  <c r="P67" i="72"/>
  <c r="P66" i="72" s="1"/>
  <c r="I90" i="43"/>
  <c r="N73" i="72"/>
  <c r="P60" i="73"/>
  <c r="P62" i="73"/>
  <c r="P64" i="73"/>
  <c r="P61" i="73"/>
  <c r="P69" i="73"/>
  <c r="P68" i="73" s="1"/>
  <c r="P73" i="73" s="1"/>
  <c r="P58" i="73"/>
  <c r="P65" i="73"/>
  <c r="P67" i="73"/>
  <c r="P66" i="73" s="1"/>
  <c r="J75" i="73"/>
  <c r="Q30" i="72"/>
  <c r="Q30" i="73"/>
  <c r="U19" i="24"/>
  <c r="U18" i="24" s="1"/>
  <c r="U48" i="24"/>
  <c r="T26" i="24"/>
  <c r="S13" i="24"/>
  <c r="T14" i="24"/>
  <c r="T37" i="24"/>
  <c r="U9" i="24"/>
  <c r="V57" i="24"/>
  <c r="V35" i="24"/>
  <c r="V34" i="24" s="1"/>
  <c r="O52" i="27" s="1"/>
  <c r="O51" i="27" s="1"/>
  <c r="V46" i="24"/>
  <c r="Q61" i="24"/>
  <c r="J50" i="27"/>
  <c r="E210" i="43" s="1"/>
  <c r="E220" i="43" s="1"/>
  <c r="E205" i="43"/>
  <c r="E212" i="43"/>
  <c r="E221" i="43" s="1"/>
  <c r="S8" i="24"/>
  <c r="H96" i="43"/>
  <c r="H109" i="43" s="1"/>
  <c r="I77" i="27"/>
  <c r="I76" i="27" s="1"/>
  <c r="D212" i="43"/>
  <c r="D221" i="43" s="1"/>
  <c r="T8" i="24"/>
  <c r="I96" i="43"/>
  <c r="I109" i="43" s="1"/>
  <c r="K60" i="43"/>
  <c r="K136" i="43" s="1"/>
  <c r="K141" i="43" s="1"/>
  <c r="V14" i="55"/>
  <c r="V13" i="55" s="1"/>
  <c r="V12" i="55" s="1"/>
  <c r="N70" i="27"/>
  <c r="N75" i="27" s="1"/>
  <c r="N65" i="27"/>
  <c r="N73" i="27" s="1"/>
  <c r="M75" i="27"/>
  <c r="N68" i="27"/>
  <c r="O63" i="27"/>
  <c r="O71" i="27"/>
  <c r="O59" i="27"/>
  <c r="O67" i="27"/>
  <c r="O64" i="27"/>
  <c r="O62" i="27"/>
  <c r="O66" i="27"/>
  <c r="O61" i="27"/>
  <c r="O69" i="27"/>
  <c r="AG46" i="29"/>
  <c r="AG42" i="29" s="1"/>
  <c r="AG45" i="29"/>
  <c r="AE33" i="29"/>
  <c r="AE34" i="29"/>
  <c r="AE35" i="29" s="1"/>
  <c r="AE49" i="29"/>
  <c r="AE50" i="29" s="1"/>
  <c r="AE48" i="29"/>
  <c r="AF41" i="29"/>
  <c r="AF39" i="29" s="1"/>
  <c r="AF44" i="29"/>
  <c r="AF26" i="29"/>
  <c r="AF24" i="29" s="1"/>
  <c r="AF29" i="29"/>
  <c r="AG16" i="29"/>
  <c r="AG31" i="29"/>
  <c r="AG27" i="29" s="1"/>
  <c r="AG30" i="29"/>
  <c r="I203" i="43"/>
  <c r="K45" i="27"/>
  <c r="T13" i="24"/>
  <c r="P69" i="24"/>
  <c r="J68" i="43"/>
  <c r="AF11" i="29"/>
  <c r="J69" i="43"/>
  <c r="AG15" i="29"/>
  <c r="R74" i="24"/>
  <c r="V54" i="24"/>
  <c r="V53" i="24" s="1"/>
  <c r="V20" i="24" s="1"/>
  <c r="V51" i="24"/>
  <c r="V50" i="24" s="1"/>
  <c r="U31" i="24"/>
  <c r="U26" i="24" s="1"/>
  <c r="U5" i="59"/>
  <c r="Q72" i="24"/>
  <c r="Q69" i="24" s="1"/>
  <c r="AF4" i="29"/>
  <c r="U6" i="59"/>
  <c r="S71" i="24"/>
  <c r="S62" i="24"/>
  <c r="P22" i="28"/>
  <c r="P24" i="28" s="1"/>
  <c r="P25" i="28" s="1"/>
  <c r="AJ8" i="25"/>
  <c r="AF14" i="29"/>
  <c r="AF10" i="29"/>
  <c r="AL44" i="25"/>
  <c r="AH12" i="25"/>
  <c r="G108" i="43"/>
  <c r="G111" i="43" s="1"/>
  <c r="AD20" i="29"/>
  <c r="AD18" i="29"/>
  <c r="S75" i="24"/>
  <c r="S66" i="24"/>
  <c r="U39" i="24"/>
  <c r="U42" i="24"/>
  <c r="AH11" i="25"/>
  <c r="V29" i="24"/>
  <c r="V28" i="24" s="1"/>
  <c r="V40" i="24"/>
  <c r="V32" i="24"/>
  <c r="V43" i="24"/>
  <c r="R73" i="24"/>
  <c r="R64" i="24"/>
  <c r="R61" i="24" s="1"/>
  <c r="AK46" i="25"/>
  <c r="R70" i="24"/>
  <c r="AE8" i="29"/>
  <c r="AE19" i="29" s="1"/>
  <c r="AI39" i="25"/>
  <c r="W2" i="28"/>
  <c r="W50" i="28" s="1"/>
  <c r="AI38" i="25"/>
  <c r="W4" i="55"/>
  <c r="W4" i="24"/>
  <c r="W4" i="59"/>
  <c r="L2" i="43"/>
  <c r="P30" i="27"/>
  <c r="AH3" i="29"/>
  <c r="NA56" i="25"/>
  <c r="NB55" i="25"/>
  <c r="O50" i="72" l="1"/>
  <c r="O75" i="72"/>
  <c r="O74" i="72" s="1"/>
  <c r="V45" i="24"/>
  <c r="P51" i="72"/>
  <c r="V56" i="24"/>
  <c r="P51" i="73"/>
  <c r="P50" i="73" s="1"/>
  <c r="P63" i="73"/>
  <c r="R30" i="72"/>
  <c r="R30" i="73"/>
  <c r="Q64" i="72"/>
  <c r="Q63" i="72" s="1"/>
  <c r="Q71" i="72" s="1"/>
  <c r="Q62" i="72"/>
  <c r="Q61" i="72"/>
  <c r="Q60" i="72"/>
  <c r="Q69" i="72"/>
  <c r="Q68" i="72" s="1"/>
  <c r="Q73" i="72" s="1"/>
  <c r="Q58" i="72"/>
  <c r="Q65" i="72"/>
  <c r="Q67" i="72"/>
  <c r="K75" i="73"/>
  <c r="K74" i="73" s="1"/>
  <c r="J90" i="43"/>
  <c r="P71" i="73"/>
  <c r="P68" i="72"/>
  <c r="Q61" i="73"/>
  <c r="Q58" i="73"/>
  <c r="Q60" i="73"/>
  <c r="Q65" i="73"/>
  <c r="Q64" i="73"/>
  <c r="Q69" i="73"/>
  <c r="Q68" i="73" s="1"/>
  <c r="Q73" i="73" s="1"/>
  <c r="Q62" i="73"/>
  <c r="Q67" i="73"/>
  <c r="Q66" i="73" s="1"/>
  <c r="J74" i="73"/>
  <c r="P63" i="72"/>
  <c r="W57" i="24"/>
  <c r="V19" i="24"/>
  <c r="V18" i="24" s="1"/>
  <c r="V48" i="24"/>
  <c r="V9" i="24"/>
  <c r="U14" i="24"/>
  <c r="U37" i="24"/>
  <c r="W35" i="24"/>
  <c r="W34" i="24" s="1"/>
  <c r="P52" i="27" s="1"/>
  <c r="P51" i="27" s="1"/>
  <c r="W46" i="24"/>
  <c r="J77" i="27"/>
  <c r="J76" i="27" s="1"/>
  <c r="E211" i="43"/>
  <c r="K50" i="27"/>
  <c r="F210" i="43" s="1"/>
  <c r="F220" i="43" s="1"/>
  <c r="F205" i="43"/>
  <c r="L60" i="43"/>
  <c r="L136" i="43" s="1"/>
  <c r="L141" i="43" s="1"/>
  <c r="W14" i="55"/>
  <c r="W13" i="55" s="1"/>
  <c r="W12" i="55" s="1"/>
  <c r="O68" i="27"/>
  <c r="O65" i="27"/>
  <c r="O73" i="27" s="1"/>
  <c r="P67" i="27"/>
  <c r="P59" i="27"/>
  <c r="P63" i="27"/>
  <c r="P61" i="27"/>
  <c r="P66" i="27"/>
  <c r="P62" i="27"/>
  <c r="P64" i="27"/>
  <c r="P71" i="27"/>
  <c r="P69" i="27"/>
  <c r="O70" i="27"/>
  <c r="AF34" i="29"/>
  <c r="AF35" i="29" s="1"/>
  <c r="AF33" i="29"/>
  <c r="AH45" i="29"/>
  <c r="AH46" i="29"/>
  <c r="AH42" i="29" s="1"/>
  <c r="AF49" i="29"/>
  <c r="AF50" i="29" s="1"/>
  <c r="AF48" i="29"/>
  <c r="AG41" i="29"/>
  <c r="AG39" i="29" s="1"/>
  <c r="AG44" i="29"/>
  <c r="AG26" i="29"/>
  <c r="AG24" i="29" s="1"/>
  <c r="AG29" i="29"/>
  <c r="AH16" i="29"/>
  <c r="AH30" i="29"/>
  <c r="AH31" i="29"/>
  <c r="AH27" i="29" s="1"/>
  <c r="L45" i="27"/>
  <c r="S70" i="24"/>
  <c r="K69" i="43"/>
  <c r="J203" i="43"/>
  <c r="U15" i="24"/>
  <c r="U10" i="24"/>
  <c r="K68" i="43"/>
  <c r="AG11" i="29"/>
  <c r="AH15" i="29"/>
  <c r="S74" i="24"/>
  <c r="W51" i="24"/>
  <c r="W50" i="24" s="1"/>
  <c r="W54" i="24"/>
  <c r="W53" i="24" s="1"/>
  <c r="W20" i="24" s="1"/>
  <c r="W40" i="24"/>
  <c r="W29" i="24"/>
  <c r="W28" i="24" s="1"/>
  <c r="W43" i="24"/>
  <c r="W32" i="24"/>
  <c r="H108" i="43"/>
  <c r="H111" i="43" s="1"/>
  <c r="AK8" i="25"/>
  <c r="AL46" i="25"/>
  <c r="R72" i="24"/>
  <c r="R69" i="24" s="1"/>
  <c r="X2" i="28"/>
  <c r="X50" i="28" s="1"/>
  <c r="AJ38" i="25"/>
  <c r="X4" i="59"/>
  <c r="AJ39" i="25"/>
  <c r="AI3" i="29"/>
  <c r="M2" i="43"/>
  <c r="X4" i="55"/>
  <c r="X4" i="24"/>
  <c r="Q30" i="27"/>
  <c r="AG10" i="29"/>
  <c r="AG14" i="29"/>
  <c r="T71" i="24"/>
  <c r="AI11" i="25"/>
  <c r="AI12" i="25"/>
  <c r="AE18" i="29"/>
  <c r="AE20" i="29"/>
  <c r="AM44" i="25"/>
  <c r="S64" i="24"/>
  <c r="S61" i="24" s="1"/>
  <c r="S73" i="24"/>
  <c r="T75" i="24"/>
  <c r="T66" i="24"/>
  <c r="V42" i="24"/>
  <c r="V15" i="24" s="1"/>
  <c r="V31" i="24"/>
  <c r="V26" i="24" s="1"/>
  <c r="V39" i="24"/>
  <c r="V5" i="59"/>
  <c r="Q22" i="28"/>
  <c r="Q24" i="28" s="1"/>
  <c r="Q25" i="28" s="1"/>
  <c r="V6" i="59"/>
  <c r="AG4" i="29"/>
  <c r="AF8" i="29"/>
  <c r="AF19" i="29" s="1"/>
  <c r="NB56" i="25"/>
  <c r="NC55" i="25"/>
  <c r="W56" i="24" l="1"/>
  <c r="Q51" i="73"/>
  <c r="Q50" i="73" s="1"/>
  <c r="P75" i="72"/>
  <c r="P74" i="72" s="1"/>
  <c r="P50" i="72"/>
  <c r="W45" i="24"/>
  <c r="Q51" i="72"/>
  <c r="G211" i="43"/>
  <c r="Q66" i="72"/>
  <c r="P73" i="72"/>
  <c r="L75" i="73"/>
  <c r="S30" i="73"/>
  <c r="S30" i="72"/>
  <c r="K90" i="43"/>
  <c r="R61" i="73"/>
  <c r="R60" i="73"/>
  <c r="R58" i="73"/>
  <c r="R69" i="73"/>
  <c r="R68" i="73" s="1"/>
  <c r="R73" i="73" s="1"/>
  <c r="R65" i="73"/>
  <c r="R64" i="73"/>
  <c r="R62" i="73"/>
  <c r="R67" i="73"/>
  <c r="R66" i="73" s="1"/>
  <c r="R69" i="72"/>
  <c r="R68" i="72" s="1"/>
  <c r="R73" i="72" s="1"/>
  <c r="R64" i="72"/>
  <c r="R62" i="72"/>
  <c r="R61" i="72"/>
  <c r="R65" i="72"/>
  <c r="R58" i="72"/>
  <c r="R60" i="72"/>
  <c r="R67" i="72"/>
  <c r="R66" i="72" s="1"/>
  <c r="P71" i="72"/>
  <c r="Q63" i="73"/>
  <c r="Q71" i="73" s="1"/>
  <c r="V14" i="24"/>
  <c r="V13" i="24" s="1"/>
  <c r="V37" i="24"/>
  <c r="U13" i="24"/>
  <c r="X57" i="24"/>
  <c r="W9" i="24"/>
  <c r="W19" i="24"/>
  <c r="W18" i="24" s="1"/>
  <c r="W48" i="24"/>
  <c r="X35" i="24"/>
  <c r="X34" i="24" s="1"/>
  <c r="Q52" i="27" s="1"/>
  <c r="Q51" i="27" s="1"/>
  <c r="X46" i="24"/>
  <c r="K77" i="27"/>
  <c r="K76" i="27" s="1"/>
  <c r="F212" i="43"/>
  <c r="F221" i="43" s="1"/>
  <c r="U8" i="24"/>
  <c r="J96" i="43"/>
  <c r="J109" i="43" s="1"/>
  <c r="F211" i="43"/>
  <c r="L50" i="27"/>
  <c r="G210" i="43" s="1"/>
  <c r="G220" i="43" s="1"/>
  <c r="G205" i="43"/>
  <c r="M60" i="43"/>
  <c r="M136" i="43" s="1"/>
  <c r="M141" i="43" s="1"/>
  <c r="X14" i="55"/>
  <c r="X13" i="55" s="1"/>
  <c r="X12" i="55" s="1"/>
  <c r="P70" i="27"/>
  <c r="P75" i="27" s="1"/>
  <c r="P65" i="27"/>
  <c r="P73" i="27" s="1"/>
  <c r="P68" i="27"/>
  <c r="O75" i="27"/>
  <c r="Q63" i="27"/>
  <c r="Q61" i="27"/>
  <c r="Q66" i="27"/>
  <c r="Q64" i="27"/>
  <c r="Q62" i="27"/>
  <c r="Q59" i="27"/>
  <c r="Q71" i="27"/>
  <c r="Q67" i="27"/>
  <c r="Q69" i="27"/>
  <c r="AI46" i="29"/>
  <c r="AI42" i="29" s="1"/>
  <c r="AI45" i="29"/>
  <c r="AG34" i="29"/>
  <c r="AG35" i="29" s="1"/>
  <c r="AG33" i="29"/>
  <c r="AG49" i="29"/>
  <c r="AG50" i="29" s="1"/>
  <c r="AG48" i="29"/>
  <c r="AH44" i="29"/>
  <c r="AH41" i="29"/>
  <c r="AH39" i="29" s="1"/>
  <c r="AI16" i="29"/>
  <c r="AI30" i="29"/>
  <c r="AI31" i="29"/>
  <c r="AI27" i="29" s="1"/>
  <c r="AH29" i="29"/>
  <c r="AH26" i="29"/>
  <c r="AH24" i="29" s="1"/>
  <c r="M45" i="27"/>
  <c r="L69" i="43"/>
  <c r="K203" i="43"/>
  <c r="V10" i="24"/>
  <c r="AH11" i="29"/>
  <c r="L68" i="43"/>
  <c r="AI15" i="29"/>
  <c r="T74" i="24"/>
  <c r="T62" i="24"/>
  <c r="X54" i="24"/>
  <c r="X53" i="24" s="1"/>
  <c r="X20" i="24" s="1"/>
  <c r="X51" i="24"/>
  <c r="X50" i="24" s="1"/>
  <c r="W31" i="24"/>
  <c r="W26" i="24" s="1"/>
  <c r="W42" i="24"/>
  <c r="W15" i="24" s="1"/>
  <c r="T73" i="24"/>
  <c r="T64" i="24"/>
  <c r="W5" i="59"/>
  <c r="AH10" i="29"/>
  <c r="AH14" i="29"/>
  <c r="T70" i="24"/>
  <c r="AG8" i="29"/>
  <c r="AG19" i="29" s="1"/>
  <c r="X43" i="24"/>
  <c r="X29" i="24"/>
  <c r="X28" i="24" s="1"/>
  <c r="X40" i="24"/>
  <c r="X32" i="24"/>
  <c r="Y4" i="24"/>
  <c r="AK39" i="25"/>
  <c r="AJ3" i="29"/>
  <c r="R30" i="27"/>
  <c r="Y2" i="28"/>
  <c r="Y50" i="28" s="1"/>
  <c r="Y4" i="55"/>
  <c r="Y4" i="59"/>
  <c r="N2" i="43"/>
  <c r="AK38" i="25"/>
  <c r="AJ11" i="25"/>
  <c r="AN44" i="25"/>
  <c r="U66" i="24"/>
  <c r="U75" i="24"/>
  <c r="U71" i="24"/>
  <c r="U62" i="24"/>
  <c r="W6" i="59"/>
  <c r="AH4" i="29"/>
  <c r="AJ12" i="25"/>
  <c r="AL8" i="25"/>
  <c r="W39" i="24"/>
  <c r="AF20" i="29"/>
  <c r="AF18" i="29"/>
  <c r="S72" i="24"/>
  <c r="S69" i="24" s="1"/>
  <c r="AM46" i="25"/>
  <c r="I108" i="43"/>
  <c r="R22" i="28"/>
  <c r="R24" i="28" s="1"/>
  <c r="R25" i="28" s="1"/>
  <c r="NC56" i="25"/>
  <c r="ND55" i="25"/>
  <c r="X45" i="24" l="1"/>
  <c r="R51" i="72"/>
  <c r="X56" i="24"/>
  <c r="R51" i="73"/>
  <c r="R50" i="73" s="1"/>
  <c r="R63" i="73"/>
  <c r="R71" i="73" s="1"/>
  <c r="Q50" i="72"/>
  <c r="Q75" i="72"/>
  <c r="Q74" i="72" s="1"/>
  <c r="S61" i="73"/>
  <c r="S69" i="73"/>
  <c r="S68" i="73" s="1"/>
  <c r="S73" i="73" s="1"/>
  <c r="S58" i="73"/>
  <c r="S60" i="73"/>
  <c r="S65" i="73"/>
  <c r="S64" i="73"/>
  <c r="S62" i="73"/>
  <c r="S67" i="73"/>
  <c r="S66" i="73" s="1"/>
  <c r="L74" i="73"/>
  <c r="T30" i="73"/>
  <c r="T30" i="72"/>
  <c r="M75" i="73"/>
  <c r="M74" i="73" s="1"/>
  <c r="H211" i="43"/>
  <c r="L90" i="43"/>
  <c r="R63" i="72"/>
  <c r="R71" i="72" s="1"/>
  <c r="S61" i="72"/>
  <c r="S64" i="72"/>
  <c r="S58" i="72"/>
  <c r="S60" i="72"/>
  <c r="S69" i="72"/>
  <c r="S68" i="72" s="1"/>
  <c r="S73" i="72" s="1"/>
  <c r="S65" i="72"/>
  <c r="S62" i="72"/>
  <c r="S67" i="72"/>
  <c r="S66" i="72" s="1"/>
  <c r="Y57" i="24"/>
  <c r="X19" i="24"/>
  <c r="X18" i="24" s="1"/>
  <c r="X48" i="24"/>
  <c r="X9" i="24"/>
  <c r="W14" i="24"/>
  <c r="W37" i="24"/>
  <c r="Y35" i="24"/>
  <c r="Y34" i="24" s="1"/>
  <c r="R52" i="27" s="1"/>
  <c r="R51" i="27" s="1"/>
  <c r="Y46" i="24"/>
  <c r="M50" i="27"/>
  <c r="H210" i="43" s="1"/>
  <c r="H220" i="43" s="1"/>
  <c r="H205" i="43"/>
  <c r="L77" i="27"/>
  <c r="L76" i="27" s="1"/>
  <c r="G212" i="43"/>
  <c r="G221" i="43" s="1"/>
  <c r="V8" i="24"/>
  <c r="K96" i="43"/>
  <c r="K109" i="43" s="1"/>
  <c r="N60" i="43"/>
  <c r="N136" i="43" s="1"/>
  <c r="N141" i="43" s="1"/>
  <c r="Y14" i="55"/>
  <c r="Y13" i="55" s="1"/>
  <c r="Y12" i="55" s="1"/>
  <c r="Q65" i="27"/>
  <c r="Q73" i="27" s="1"/>
  <c r="Q68" i="27"/>
  <c r="R66" i="27"/>
  <c r="R61" i="27"/>
  <c r="R63" i="27"/>
  <c r="R67" i="27"/>
  <c r="R71" i="27"/>
  <c r="R59" i="27"/>
  <c r="R62" i="27"/>
  <c r="R64" i="27"/>
  <c r="R69" i="27"/>
  <c r="Q70" i="27"/>
  <c r="Q75" i="27" s="1"/>
  <c r="AH33" i="29"/>
  <c r="AH34" i="29"/>
  <c r="AH35" i="29" s="1"/>
  <c r="AH49" i="29"/>
  <c r="AH50" i="29" s="1"/>
  <c r="AH48" i="29"/>
  <c r="AJ45" i="29"/>
  <c r="AJ46" i="29"/>
  <c r="AJ42" i="29" s="1"/>
  <c r="AI44" i="29"/>
  <c r="AI41" i="29"/>
  <c r="AI39" i="29" s="1"/>
  <c r="AJ16" i="29"/>
  <c r="AJ31" i="29"/>
  <c r="AJ27" i="29" s="1"/>
  <c r="AJ30" i="29"/>
  <c r="AI29" i="29"/>
  <c r="AI26" i="29"/>
  <c r="AI24" i="29" s="1"/>
  <c r="L203" i="43"/>
  <c r="U70" i="24"/>
  <c r="W10" i="24"/>
  <c r="M68" i="43"/>
  <c r="AI11" i="29"/>
  <c r="M69" i="43"/>
  <c r="AJ15" i="29"/>
  <c r="I111" i="43"/>
  <c r="U74" i="24"/>
  <c r="T61" i="24"/>
  <c r="Y51" i="24"/>
  <c r="Y50" i="24" s="1"/>
  <c r="Y54" i="24"/>
  <c r="Y53" i="24" s="1"/>
  <c r="Y20" i="24" s="1"/>
  <c r="U64" i="24"/>
  <c r="U61" i="24" s="1"/>
  <c r="U73" i="24"/>
  <c r="AL38" i="25"/>
  <c r="Z4" i="55"/>
  <c r="O2" i="43"/>
  <c r="Z2" i="28"/>
  <c r="Z50" i="28" s="1"/>
  <c r="Z4" i="24"/>
  <c r="AL39" i="25"/>
  <c r="AK3" i="29"/>
  <c r="Z4" i="59"/>
  <c r="S30" i="27"/>
  <c r="AI4" i="29"/>
  <c r="X6" i="59"/>
  <c r="AN46" i="25"/>
  <c r="AI10" i="29"/>
  <c r="AI14" i="29"/>
  <c r="X39" i="24"/>
  <c r="AO44" i="25"/>
  <c r="AM8" i="25"/>
  <c r="V71" i="24"/>
  <c r="V62" i="24"/>
  <c r="AK11" i="25"/>
  <c r="X42" i="24"/>
  <c r="AG18" i="29"/>
  <c r="AG20" i="29"/>
  <c r="AH8" i="29"/>
  <c r="AH19" i="29" s="1"/>
  <c r="V75" i="24"/>
  <c r="V66" i="24"/>
  <c r="S22" i="28"/>
  <c r="S24" i="28" s="1"/>
  <c r="S25" i="28" s="1"/>
  <c r="X5" i="59"/>
  <c r="AK12" i="25"/>
  <c r="T72" i="24"/>
  <c r="T69" i="24" s="1"/>
  <c r="J108" i="43"/>
  <c r="J111" i="43" s="1"/>
  <c r="Y40" i="24"/>
  <c r="Y32" i="24"/>
  <c r="Y29" i="24"/>
  <c r="Y28" i="24" s="1"/>
  <c r="Y43" i="24"/>
  <c r="X31" i="24"/>
  <c r="X26" i="24" s="1"/>
  <c r="ND56" i="25"/>
  <c r="NE55" i="25"/>
  <c r="Y56" i="24" l="1"/>
  <c r="S51" i="73"/>
  <c r="S50" i="73" s="1"/>
  <c r="Y45" i="24"/>
  <c r="S51" i="72"/>
  <c r="R50" i="72"/>
  <c r="R75" i="72"/>
  <c r="R74" i="72" s="1"/>
  <c r="U30" i="73"/>
  <c r="U30" i="72"/>
  <c r="S63" i="73"/>
  <c r="S71" i="73" s="1"/>
  <c r="M90" i="43"/>
  <c r="N75" i="73"/>
  <c r="N77" i="27"/>
  <c r="N76" i="27" s="1"/>
  <c r="S63" i="72"/>
  <c r="S71" i="72" s="1"/>
  <c r="T60" i="73"/>
  <c r="T58" i="73"/>
  <c r="T64" i="73"/>
  <c r="T63" i="73" s="1"/>
  <c r="T71" i="73" s="1"/>
  <c r="T62" i="73"/>
  <c r="T69" i="73"/>
  <c r="T68" i="73" s="1"/>
  <c r="T73" i="73" s="1"/>
  <c r="T65" i="73"/>
  <c r="T61" i="73"/>
  <c r="T67" i="73"/>
  <c r="T66" i="73" s="1"/>
  <c r="T62" i="72"/>
  <c r="T60" i="72"/>
  <c r="T58" i="72"/>
  <c r="T64" i="72"/>
  <c r="T69" i="72"/>
  <c r="T68" i="72" s="1"/>
  <c r="T73" i="72" s="1"/>
  <c r="T61" i="72"/>
  <c r="T65" i="72"/>
  <c r="T67" i="72"/>
  <c r="T66" i="72" s="1"/>
  <c r="Y19" i="24"/>
  <c r="Y18" i="24" s="1"/>
  <c r="Y48" i="24"/>
  <c r="W13" i="24"/>
  <c r="Z57" i="24"/>
  <c r="Y9" i="24"/>
  <c r="X14" i="24"/>
  <c r="X37" i="24"/>
  <c r="Z35" i="24"/>
  <c r="Z34" i="24" s="1"/>
  <c r="S52" i="27" s="1"/>
  <c r="S51" i="27" s="1"/>
  <c r="Z46" i="24"/>
  <c r="M77" i="27"/>
  <c r="M76" i="27" s="1"/>
  <c r="H212" i="43"/>
  <c r="H221" i="43" s="1"/>
  <c r="W8" i="24"/>
  <c r="L96" i="43"/>
  <c r="L109" i="43" s="1"/>
  <c r="O60" i="43"/>
  <c r="O136" i="43" s="1"/>
  <c r="O141" i="43" s="1"/>
  <c r="Z14" i="55"/>
  <c r="Z13" i="55" s="1"/>
  <c r="Z12" i="55" s="1"/>
  <c r="R68" i="27"/>
  <c r="R70" i="27"/>
  <c r="R75" i="27" s="1"/>
  <c r="S61" i="27"/>
  <c r="S71" i="27"/>
  <c r="S66" i="27"/>
  <c r="S62" i="27"/>
  <c r="S59" i="27"/>
  <c r="S63" i="27"/>
  <c r="S64" i="27"/>
  <c r="S67" i="27"/>
  <c r="S69" i="27"/>
  <c r="R65" i="27"/>
  <c r="R73" i="27" s="1"/>
  <c r="AI33" i="29"/>
  <c r="AI34" i="29"/>
  <c r="AI35" i="29" s="1"/>
  <c r="AK46" i="29"/>
  <c r="AK42" i="29" s="1"/>
  <c r="AK45" i="29"/>
  <c r="AI48" i="29"/>
  <c r="AI49" i="29"/>
  <c r="AI50" i="29" s="1"/>
  <c r="AJ44" i="29"/>
  <c r="AJ41" i="29"/>
  <c r="AJ39" i="29" s="1"/>
  <c r="AK16" i="29"/>
  <c r="AK31" i="29"/>
  <c r="AK27" i="29" s="1"/>
  <c r="AK30" i="29"/>
  <c r="AJ29" i="29"/>
  <c r="AJ26" i="29"/>
  <c r="AJ24" i="29" s="1"/>
  <c r="M203" i="43"/>
  <c r="N45" i="27"/>
  <c r="I205" i="43" s="1"/>
  <c r="O45" i="27"/>
  <c r="X15" i="24"/>
  <c r="X10" i="24"/>
  <c r="N68" i="43"/>
  <c r="AJ11" i="29"/>
  <c r="N69" i="43"/>
  <c r="AK15" i="29"/>
  <c r="V74" i="24"/>
  <c r="Z51" i="24"/>
  <c r="Z50" i="24" s="1"/>
  <c r="Z54" i="24"/>
  <c r="Z53" i="24" s="1"/>
  <c r="Z20" i="24" s="1"/>
  <c r="Y42" i="24"/>
  <c r="Y15" i="24" s="1"/>
  <c r="Y31" i="24"/>
  <c r="Y26" i="24" s="1"/>
  <c r="AJ10" i="29"/>
  <c r="AJ14" i="29"/>
  <c r="AJ4" i="29"/>
  <c r="Y6" i="59"/>
  <c r="W71" i="24"/>
  <c r="Z40" i="24"/>
  <c r="Z29" i="24"/>
  <c r="Z28" i="24" s="1"/>
  <c r="Z43" i="24"/>
  <c r="Z32" i="24"/>
  <c r="U72" i="24"/>
  <c r="U69" i="24" s="1"/>
  <c r="W66" i="24"/>
  <c r="W75" i="24"/>
  <c r="AP44" i="25"/>
  <c r="Y39" i="24"/>
  <c r="T22" i="28"/>
  <c r="T24" i="28" s="1"/>
  <c r="T25" i="28" s="1"/>
  <c r="AI8" i="29"/>
  <c r="AI19" i="29" s="1"/>
  <c r="V73" i="24"/>
  <c r="V64" i="24"/>
  <c r="V61" i="24" s="1"/>
  <c r="AH18" i="29"/>
  <c r="AH20" i="29"/>
  <c r="Y5" i="59"/>
  <c r="V70" i="24"/>
  <c r="AO46" i="25"/>
  <c r="AN8" i="25"/>
  <c r="AL11" i="25"/>
  <c r="K108" i="43"/>
  <c r="K111" i="43" s="1"/>
  <c r="P2" i="43"/>
  <c r="AA4" i="55"/>
  <c r="AM38" i="25"/>
  <c r="AA4" i="24"/>
  <c r="AA2" i="28"/>
  <c r="AA50" i="28" s="1"/>
  <c r="AL3" i="29"/>
  <c r="T30" i="27"/>
  <c r="AM39" i="25"/>
  <c r="AA4" i="59"/>
  <c r="AL12" i="25"/>
  <c r="NE56" i="25"/>
  <c r="NF55" i="25"/>
  <c r="S50" i="72" l="1"/>
  <c r="S75" i="72"/>
  <c r="S74" i="72" s="1"/>
  <c r="Z45" i="24"/>
  <c r="T51" i="72"/>
  <c r="Z56" i="24"/>
  <c r="T51" i="73"/>
  <c r="T50" i="73" s="1"/>
  <c r="I211" i="43"/>
  <c r="N90" i="43"/>
  <c r="N74" i="73"/>
  <c r="V30" i="72"/>
  <c r="V30" i="73"/>
  <c r="J211" i="43"/>
  <c r="U62" i="72"/>
  <c r="U65" i="72"/>
  <c r="U58" i="72"/>
  <c r="U60" i="72"/>
  <c r="U61" i="72"/>
  <c r="U64" i="72"/>
  <c r="U69" i="72"/>
  <c r="U68" i="72" s="1"/>
  <c r="U73" i="72" s="1"/>
  <c r="U67" i="72"/>
  <c r="U66" i="72" s="1"/>
  <c r="U61" i="73"/>
  <c r="U64" i="73"/>
  <c r="U65" i="73"/>
  <c r="U62" i="73"/>
  <c r="U58" i="73"/>
  <c r="U69" i="73"/>
  <c r="U68" i="73" s="1"/>
  <c r="U73" i="73" s="1"/>
  <c r="U60" i="73"/>
  <c r="U67" i="73"/>
  <c r="U66" i="73" s="1"/>
  <c r="I212" i="43"/>
  <c r="I221" i="43" s="1"/>
  <c r="T63" i="72"/>
  <c r="T71" i="72" s="1"/>
  <c r="O75" i="73"/>
  <c r="O74" i="73" s="1"/>
  <c r="Z9" i="24"/>
  <c r="AA57" i="24"/>
  <c r="Y14" i="24"/>
  <c r="Y13" i="24" s="1"/>
  <c r="Y37" i="24"/>
  <c r="Z19" i="24"/>
  <c r="Z18" i="24" s="1"/>
  <c r="Z48" i="24"/>
  <c r="AA35" i="24"/>
  <c r="AA34" i="24" s="1"/>
  <c r="T52" i="27" s="1"/>
  <c r="T51" i="27" s="1"/>
  <c r="AA46" i="24"/>
  <c r="X8" i="24"/>
  <c r="M96" i="43"/>
  <c r="M109" i="43" s="1"/>
  <c r="O50" i="27"/>
  <c r="J210" i="43" s="1"/>
  <c r="J220" i="43" s="1"/>
  <c r="J205" i="43"/>
  <c r="P60" i="43"/>
  <c r="P136" i="43" s="1"/>
  <c r="P141" i="43" s="1"/>
  <c r="AA14" i="55"/>
  <c r="AA13" i="55" s="1"/>
  <c r="AA12" i="55" s="1"/>
  <c r="S70" i="27"/>
  <c r="S75" i="27" s="1"/>
  <c r="S68" i="27"/>
  <c r="S65" i="27"/>
  <c r="S73" i="27" s="1"/>
  <c r="T64" i="27"/>
  <c r="T59" i="27"/>
  <c r="T71" i="27"/>
  <c r="T61" i="27"/>
  <c r="T66" i="27"/>
  <c r="T62" i="27"/>
  <c r="T63" i="27"/>
  <c r="T67" i="27"/>
  <c r="T69" i="27"/>
  <c r="N50" i="27"/>
  <c r="I210" i="43" s="1"/>
  <c r="I220" i="43" s="1"/>
  <c r="AJ33" i="29"/>
  <c r="AJ34" i="29"/>
  <c r="AJ35" i="29" s="1"/>
  <c r="AJ48" i="29"/>
  <c r="AJ49" i="29"/>
  <c r="AJ50" i="29" s="1"/>
  <c r="AL46" i="29"/>
  <c r="AL42" i="29" s="1"/>
  <c r="AL45" i="29"/>
  <c r="AK44" i="29"/>
  <c r="AK41" i="29"/>
  <c r="AK39" i="29" s="1"/>
  <c r="AL16" i="29"/>
  <c r="AL31" i="29"/>
  <c r="AL27" i="29" s="1"/>
  <c r="AL30" i="29"/>
  <c r="AK29" i="29"/>
  <c r="AK26" i="29"/>
  <c r="AK24" i="29" s="1"/>
  <c r="P45" i="27"/>
  <c r="N203" i="43"/>
  <c r="X13" i="24"/>
  <c r="Y10" i="24"/>
  <c r="O68" i="43"/>
  <c r="AK11" i="29"/>
  <c r="O69" i="43"/>
  <c r="AL15" i="29"/>
  <c r="W74" i="24"/>
  <c r="W62" i="24"/>
  <c r="W70" i="24"/>
  <c r="AA54" i="24"/>
  <c r="AA53" i="24" s="1"/>
  <c r="AA20" i="24" s="1"/>
  <c r="AA51" i="24"/>
  <c r="AA50" i="24" s="1"/>
  <c r="Z42" i="24"/>
  <c r="Z15" i="24" s="1"/>
  <c r="AM11" i="25"/>
  <c r="X71" i="24"/>
  <c r="X62" i="24"/>
  <c r="U22" i="28"/>
  <c r="U24" i="28" s="1"/>
  <c r="U25" i="28" s="1"/>
  <c r="AI18" i="29"/>
  <c r="AI20" i="29"/>
  <c r="AP46" i="25"/>
  <c r="Z39" i="24"/>
  <c r="AM12" i="25"/>
  <c r="Z5" i="59"/>
  <c r="AM3" i="29"/>
  <c r="AB4" i="24"/>
  <c r="AB4" i="59"/>
  <c r="AB4" i="55"/>
  <c r="AN38" i="25"/>
  <c r="U30" i="27"/>
  <c r="AN39" i="25"/>
  <c r="Q2" i="43"/>
  <c r="AB2" i="28"/>
  <c r="AB50" i="28" s="1"/>
  <c r="W73" i="24"/>
  <c r="W64" i="24"/>
  <c r="Z31" i="24"/>
  <c r="Z26" i="24" s="1"/>
  <c r="AA40" i="24"/>
  <c r="AA29" i="24"/>
  <c r="AA28" i="24" s="1"/>
  <c r="AA43" i="24"/>
  <c r="AA32" i="24"/>
  <c r="L108" i="43"/>
  <c r="AJ8" i="29"/>
  <c r="AJ19" i="29" s="1"/>
  <c r="AQ44" i="25"/>
  <c r="AK4" i="29"/>
  <c r="Z6" i="59"/>
  <c r="AK14" i="29"/>
  <c r="AK10" i="29"/>
  <c r="AO8" i="25"/>
  <c r="V72" i="24"/>
  <c r="V69" i="24" s="1"/>
  <c r="X66" i="24"/>
  <c r="X75" i="24"/>
  <c r="NF56" i="25"/>
  <c r="NG55" i="25"/>
  <c r="T50" i="72" l="1"/>
  <c r="T75" i="72"/>
  <c r="T74" i="72" s="1"/>
  <c r="AA45" i="24"/>
  <c r="U51" i="72"/>
  <c r="U63" i="73"/>
  <c r="U71" i="73" s="1"/>
  <c r="AA56" i="24"/>
  <c r="U51" i="73"/>
  <c r="U50" i="73" s="1"/>
  <c r="O90" i="43"/>
  <c r="P75" i="73"/>
  <c r="P74" i="73" s="1"/>
  <c r="U63" i="72"/>
  <c r="U71" i="72" s="1"/>
  <c r="V58" i="73"/>
  <c r="V62" i="73"/>
  <c r="V60" i="73"/>
  <c r="V69" i="73"/>
  <c r="V68" i="73" s="1"/>
  <c r="V73" i="73" s="1"/>
  <c r="V61" i="73"/>
  <c r="V65" i="73"/>
  <c r="V64" i="73"/>
  <c r="V67" i="73"/>
  <c r="V66" i="73" s="1"/>
  <c r="W30" i="73"/>
  <c r="W30" i="72"/>
  <c r="V61" i="72"/>
  <c r="V58" i="72"/>
  <c r="V60" i="72"/>
  <c r="V62" i="72"/>
  <c r="V65" i="72"/>
  <c r="V69" i="72"/>
  <c r="V68" i="72" s="1"/>
  <c r="V73" i="72" s="1"/>
  <c r="V64" i="72"/>
  <c r="V67" i="72"/>
  <c r="V66" i="72" s="1"/>
  <c r="Z14" i="24"/>
  <c r="Z13" i="24" s="1"/>
  <c r="Z37" i="24"/>
  <c r="AA19" i="24"/>
  <c r="AA18" i="24" s="1"/>
  <c r="AA48" i="24"/>
  <c r="AA9" i="24"/>
  <c r="AB57" i="24"/>
  <c r="AB35" i="24"/>
  <c r="AB34" i="24" s="1"/>
  <c r="U52" i="27" s="1"/>
  <c r="U51" i="27" s="1"/>
  <c r="AB46" i="24"/>
  <c r="K212" i="43"/>
  <c r="K221" i="43" s="1"/>
  <c r="P50" i="27"/>
  <c r="K210" i="43" s="1"/>
  <c r="K220" i="43" s="1"/>
  <c r="K205" i="43"/>
  <c r="Y8" i="24"/>
  <c r="N96" i="43"/>
  <c r="N109" i="43" s="1"/>
  <c r="O77" i="27"/>
  <c r="O76" i="27" s="1"/>
  <c r="J212" i="43"/>
  <c r="J221" i="43" s="1"/>
  <c r="Q60" i="43"/>
  <c r="Q136" i="43" s="1"/>
  <c r="Q141" i="43" s="1"/>
  <c r="AB14" i="55"/>
  <c r="AB13" i="55" s="1"/>
  <c r="AB12" i="55" s="1"/>
  <c r="T68" i="27"/>
  <c r="T70" i="27"/>
  <c r="T75" i="27" s="1"/>
  <c r="T65" i="27"/>
  <c r="T73" i="27" s="1"/>
  <c r="U63" i="27"/>
  <c r="U67" i="27"/>
  <c r="U71" i="27"/>
  <c r="U66" i="27"/>
  <c r="U62" i="27"/>
  <c r="U59" i="27"/>
  <c r="U64" i="27"/>
  <c r="U61" i="27"/>
  <c r="U69" i="27"/>
  <c r="AK33" i="29"/>
  <c r="AK34" i="29"/>
  <c r="AK35" i="29" s="1"/>
  <c r="AM45" i="29"/>
  <c r="AM46" i="29"/>
  <c r="AM42" i="29" s="1"/>
  <c r="AK49" i="29"/>
  <c r="AK50" i="29" s="1"/>
  <c r="AK48" i="29"/>
  <c r="AL44" i="29"/>
  <c r="AL41" i="29"/>
  <c r="AL39" i="29" s="1"/>
  <c r="AM16" i="29"/>
  <c r="AM31" i="29"/>
  <c r="AM27" i="29" s="1"/>
  <c r="AM30" i="29"/>
  <c r="AL29" i="29"/>
  <c r="AL26" i="29"/>
  <c r="AL24" i="29" s="1"/>
  <c r="Q45" i="27"/>
  <c r="O203" i="43"/>
  <c r="Z10" i="24"/>
  <c r="P68" i="43"/>
  <c r="AL11" i="29"/>
  <c r="P69" i="43"/>
  <c r="AM15" i="29"/>
  <c r="X74" i="24"/>
  <c r="W61" i="24"/>
  <c r="L111" i="43"/>
  <c r="AB54" i="24"/>
  <c r="AB53" i="24" s="1"/>
  <c r="AB20" i="24" s="1"/>
  <c r="AB51" i="24"/>
  <c r="AB50" i="24" s="1"/>
  <c r="AA31" i="24"/>
  <c r="AA10" i="24" s="1"/>
  <c r="Y71" i="24"/>
  <c r="Y62" i="24"/>
  <c r="AQ46" i="25"/>
  <c r="AN11" i="25"/>
  <c r="AB43" i="24"/>
  <c r="AB40" i="24"/>
  <c r="AB29" i="24"/>
  <c r="AB28" i="24" s="1"/>
  <c r="AB32" i="24"/>
  <c r="X70" i="24"/>
  <c r="AL10" i="29"/>
  <c r="AL14" i="29"/>
  <c r="AC2" i="28"/>
  <c r="AC50" i="28" s="1"/>
  <c r="AO38" i="25"/>
  <c r="V30" i="27"/>
  <c r="AC4" i="59"/>
  <c r="AC4" i="55"/>
  <c r="AN3" i="29"/>
  <c r="R2" i="43"/>
  <c r="AO39" i="25"/>
  <c r="AC4" i="24"/>
  <c r="AN12" i="25"/>
  <c r="AA6" i="59"/>
  <c r="AL4" i="29"/>
  <c r="AJ20" i="29"/>
  <c r="AJ18" i="29"/>
  <c r="AA39" i="24"/>
  <c r="W72" i="24"/>
  <c r="W69" i="24" s="1"/>
  <c r="V22" i="28"/>
  <c r="V24" i="28" s="1"/>
  <c r="V25" i="28" s="1"/>
  <c r="AA5" i="59"/>
  <c r="AR44" i="25"/>
  <c r="AK8" i="29"/>
  <c r="AK19" i="29" s="1"/>
  <c r="AA42" i="24"/>
  <c r="Y66" i="24"/>
  <c r="Y75" i="24"/>
  <c r="AP8" i="25"/>
  <c r="X64" i="24"/>
  <c r="X61" i="24" s="1"/>
  <c r="X73" i="24"/>
  <c r="M108" i="43"/>
  <c r="M111" i="43" s="1"/>
  <c r="NG56" i="25"/>
  <c r="NH55" i="25"/>
  <c r="AB45" i="24" l="1"/>
  <c r="V51" i="72"/>
  <c r="U50" i="72"/>
  <c r="U75" i="72"/>
  <c r="U74" i="72" s="1"/>
  <c r="AB56" i="24"/>
  <c r="V51" i="73"/>
  <c r="V50" i="73" s="1"/>
  <c r="V63" i="73"/>
  <c r="V71" i="73" s="1"/>
  <c r="L211" i="43"/>
  <c r="V63" i="72"/>
  <c r="V71" i="72" s="1"/>
  <c r="W58" i="73"/>
  <c r="W65" i="73"/>
  <c r="W64" i="73"/>
  <c r="W63" i="73" s="1"/>
  <c r="W71" i="73" s="1"/>
  <c r="W61" i="73"/>
  <c r="W60" i="73"/>
  <c r="W69" i="73"/>
  <c r="W68" i="73" s="1"/>
  <c r="W73" i="73" s="1"/>
  <c r="W62" i="73"/>
  <c r="W67" i="73"/>
  <c r="W66" i="73" s="1"/>
  <c r="Q75" i="73"/>
  <c r="Q74" i="73" s="1"/>
  <c r="X30" i="73"/>
  <c r="X30" i="72"/>
  <c r="W61" i="72"/>
  <c r="W58" i="72"/>
  <c r="W60" i="72"/>
  <c r="W64" i="72"/>
  <c r="W65" i="72"/>
  <c r="W69" i="72"/>
  <c r="W68" i="72" s="1"/>
  <c r="W73" i="72" s="1"/>
  <c r="W62" i="72"/>
  <c r="W67" i="72"/>
  <c r="W66" i="72" s="1"/>
  <c r="P90" i="43"/>
  <c r="AB19" i="24"/>
  <c r="AB18" i="24" s="1"/>
  <c r="AB48" i="24"/>
  <c r="AB9" i="24"/>
  <c r="AA26" i="24"/>
  <c r="AA14" i="24"/>
  <c r="AA37" i="24"/>
  <c r="AC57" i="24"/>
  <c r="AC35" i="24"/>
  <c r="AC34" i="24" s="1"/>
  <c r="V52" i="27" s="1"/>
  <c r="V51" i="27" s="1"/>
  <c r="AC46" i="24"/>
  <c r="P77" i="27"/>
  <c r="P76" i="27" s="1"/>
  <c r="K211" i="43"/>
  <c r="Q50" i="27"/>
  <c r="L210" i="43" s="1"/>
  <c r="L220" i="43" s="1"/>
  <c r="L205" i="43"/>
  <c r="AA8" i="24"/>
  <c r="P96" i="43"/>
  <c r="P109" i="43" s="1"/>
  <c r="Z8" i="24"/>
  <c r="O96" i="43"/>
  <c r="O109" i="43" s="1"/>
  <c r="R60" i="43"/>
  <c r="R136" i="43" s="1"/>
  <c r="R141" i="43" s="1"/>
  <c r="AC14" i="55"/>
  <c r="AC13" i="55" s="1"/>
  <c r="AC12" i="55" s="1"/>
  <c r="U70" i="27"/>
  <c r="U75" i="27" s="1"/>
  <c r="U68" i="27"/>
  <c r="U65" i="27"/>
  <c r="U73" i="27" s="1"/>
  <c r="V71" i="27"/>
  <c r="V62" i="27"/>
  <c r="V66" i="27"/>
  <c r="V59" i="27"/>
  <c r="V67" i="27"/>
  <c r="V64" i="27"/>
  <c r="V63" i="27"/>
  <c r="V61" i="27"/>
  <c r="V69" i="27"/>
  <c r="AN46" i="29"/>
  <c r="AN42" i="29" s="1"/>
  <c r="AN45" i="29"/>
  <c r="AL33" i="29"/>
  <c r="AL34" i="29"/>
  <c r="AL35" i="29" s="1"/>
  <c r="AL49" i="29"/>
  <c r="AL50" i="29" s="1"/>
  <c r="AL48" i="29"/>
  <c r="AM41" i="29"/>
  <c r="AM39" i="29" s="1"/>
  <c r="AM44" i="29"/>
  <c r="AN16" i="29"/>
  <c r="AN31" i="29"/>
  <c r="AN27" i="29" s="1"/>
  <c r="AN30" i="29"/>
  <c r="AM26" i="29"/>
  <c r="AM24" i="29" s="1"/>
  <c r="AM29" i="29"/>
  <c r="R45" i="27"/>
  <c r="Q69" i="43"/>
  <c r="P203" i="43"/>
  <c r="AA15" i="24"/>
  <c r="AM11" i="29"/>
  <c r="Q68" i="43"/>
  <c r="AN15" i="29"/>
  <c r="Y74" i="24"/>
  <c r="AC54" i="24"/>
  <c r="AC53" i="24" s="1"/>
  <c r="AC20" i="24" s="1"/>
  <c r="AC51" i="24"/>
  <c r="AC50" i="24" s="1"/>
  <c r="AB31" i="24"/>
  <c r="AB10" i="24" s="1"/>
  <c r="AD2" i="28"/>
  <c r="AD50" i="28" s="1"/>
  <c r="AP38" i="25"/>
  <c r="W30" i="27"/>
  <c r="AD4" i="55"/>
  <c r="AO3" i="29"/>
  <c r="AP39" i="25"/>
  <c r="AD4" i="59"/>
  <c r="S2" i="43"/>
  <c r="AD4" i="24"/>
  <c r="AR46" i="25"/>
  <c r="X72" i="24"/>
  <c r="X69" i="24" s="1"/>
  <c r="AK20" i="29"/>
  <c r="AK18" i="29"/>
  <c r="W22" i="28"/>
  <c r="W24" i="28" s="1"/>
  <c r="W25" i="28" s="1"/>
  <c r="AM4" i="29"/>
  <c r="AB6" i="59"/>
  <c r="AC43" i="24"/>
  <c r="AC32" i="24"/>
  <c r="AC29" i="24"/>
  <c r="AC28" i="24" s="1"/>
  <c r="AC40" i="24"/>
  <c r="AO11" i="25"/>
  <c r="AB42" i="24"/>
  <c r="AB15" i="24" s="1"/>
  <c r="N108" i="43"/>
  <c r="N111" i="43" s="1"/>
  <c r="Z71" i="24"/>
  <c r="Z62" i="24"/>
  <c r="AS44" i="25"/>
  <c r="AM14" i="29"/>
  <c r="AM10" i="29"/>
  <c r="AO12" i="25"/>
  <c r="AB39" i="24"/>
  <c r="Z66" i="24"/>
  <c r="Z75" i="24"/>
  <c r="AL8" i="29"/>
  <c r="AL19" i="29" s="1"/>
  <c r="AB5" i="59"/>
  <c r="Y64" i="24"/>
  <c r="Y61" i="24" s="1"/>
  <c r="Y73" i="24"/>
  <c r="AQ8" i="25"/>
  <c r="Y70" i="24"/>
  <c r="NH56" i="25"/>
  <c r="NI55" i="25"/>
  <c r="AC56" i="24" l="1"/>
  <c r="W51" i="73"/>
  <c r="W50" i="73" s="1"/>
  <c r="AC45" i="24"/>
  <c r="W51" i="72"/>
  <c r="V50" i="72"/>
  <c r="V75" i="72"/>
  <c r="V74" i="72" s="1"/>
  <c r="X58" i="73"/>
  <c r="X60" i="73"/>
  <c r="X62" i="73"/>
  <c r="X64" i="73"/>
  <c r="X61" i="73"/>
  <c r="X65" i="73"/>
  <c r="X69" i="73"/>
  <c r="X68" i="73" s="1"/>
  <c r="X73" i="73" s="1"/>
  <c r="X67" i="73"/>
  <c r="X66" i="73" s="1"/>
  <c r="X64" i="72"/>
  <c r="X58" i="72"/>
  <c r="X60" i="72"/>
  <c r="X65" i="72"/>
  <c r="X62" i="72"/>
  <c r="X61" i="72"/>
  <c r="X69" i="72"/>
  <c r="X68" i="72" s="1"/>
  <c r="X73" i="72" s="1"/>
  <c r="X67" i="72"/>
  <c r="X66" i="72" s="1"/>
  <c r="Q90" i="43"/>
  <c r="Y30" i="72"/>
  <c r="Y30" i="73"/>
  <c r="W63" i="72"/>
  <c r="W71" i="72" s="1"/>
  <c r="R75" i="73"/>
  <c r="R74" i="73" s="1"/>
  <c r="AA13" i="24"/>
  <c r="AB26" i="24"/>
  <c r="AB14" i="24"/>
  <c r="AB13" i="24" s="1"/>
  <c r="AB37" i="24"/>
  <c r="AC19" i="24"/>
  <c r="AC18" i="24" s="1"/>
  <c r="AC48" i="24"/>
  <c r="AC9" i="24"/>
  <c r="AD57" i="24"/>
  <c r="AD35" i="24"/>
  <c r="AD34" i="24" s="1"/>
  <c r="W52" i="27" s="1"/>
  <c r="W51" i="27" s="1"/>
  <c r="AD46" i="24"/>
  <c r="AB8" i="24"/>
  <c r="Q96" i="43"/>
  <c r="Q109" i="43" s="1"/>
  <c r="R50" i="27"/>
  <c r="M210" i="43" s="1"/>
  <c r="M220" i="43" s="1"/>
  <c r="M205" i="43"/>
  <c r="M212" i="43"/>
  <c r="M221" i="43" s="1"/>
  <c r="Q77" i="27"/>
  <c r="Q76" i="27" s="1"/>
  <c r="L212" i="43"/>
  <c r="L221" i="43" s="1"/>
  <c r="S60" i="43"/>
  <c r="S136" i="43" s="1"/>
  <c r="S141" i="43" s="1"/>
  <c r="M211" i="43"/>
  <c r="AD14" i="55"/>
  <c r="AD13" i="55" s="1"/>
  <c r="AD12" i="55" s="1"/>
  <c r="V68" i="27"/>
  <c r="V70" i="27"/>
  <c r="V75" i="27" s="1"/>
  <c r="V65" i="27"/>
  <c r="V73" i="27" s="1"/>
  <c r="W63" i="27"/>
  <c r="W71" i="27"/>
  <c r="W59" i="27"/>
  <c r="W67" i="27"/>
  <c r="W64" i="27"/>
  <c r="W62" i="27"/>
  <c r="W66" i="27"/>
  <c r="W61" i="27"/>
  <c r="W69" i="27"/>
  <c r="AM49" i="29"/>
  <c r="AM50" i="29" s="1"/>
  <c r="AM48" i="29"/>
  <c r="AO45" i="29"/>
  <c r="AO46" i="29"/>
  <c r="AO42" i="29" s="1"/>
  <c r="AM33" i="29"/>
  <c r="AM34" i="29"/>
  <c r="AM35" i="29" s="1"/>
  <c r="AN41" i="29"/>
  <c r="AN39" i="29" s="1"/>
  <c r="AN44" i="29"/>
  <c r="AO16" i="29"/>
  <c r="AO11" i="29" s="1"/>
  <c r="AO31" i="29"/>
  <c r="AO27" i="29" s="1"/>
  <c r="AO30" i="29"/>
  <c r="AN26" i="29"/>
  <c r="AN24" i="29" s="1"/>
  <c r="AN29" i="29"/>
  <c r="S45" i="27"/>
  <c r="R69" i="43"/>
  <c r="Q203" i="43"/>
  <c r="AN11" i="29"/>
  <c r="R68" i="43"/>
  <c r="AO15" i="29"/>
  <c r="Z74" i="24"/>
  <c r="AD54" i="24"/>
  <c r="AD53" i="24" s="1"/>
  <c r="AD20" i="24" s="1"/>
  <c r="AD51" i="24"/>
  <c r="AD50" i="24" s="1"/>
  <c r="AC39" i="24"/>
  <c r="AQ39" i="25"/>
  <c r="AE4" i="55"/>
  <c r="T2" i="43"/>
  <c r="X30" i="27"/>
  <c r="AE2" i="28"/>
  <c r="AE50" i="28" s="1"/>
  <c r="AE4" i="24"/>
  <c r="AE4" i="59"/>
  <c r="AQ38" i="25"/>
  <c r="AP3" i="29"/>
  <c r="Z70" i="24"/>
  <c r="AC31" i="24"/>
  <c r="AC26" i="24" s="1"/>
  <c r="AT44" i="25"/>
  <c r="Y72" i="24"/>
  <c r="Y69" i="24" s="1"/>
  <c r="AC5" i="59"/>
  <c r="AA75" i="24"/>
  <c r="AA66" i="24"/>
  <c r="AL20" i="29"/>
  <c r="AL18" i="29"/>
  <c r="AN4" i="29"/>
  <c r="AC6" i="59"/>
  <c r="O108" i="43"/>
  <c r="O111" i="43" s="1"/>
  <c r="AS46" i="25"/>
  <c r="AC42" i="24"/>
  <c r="AN10" i="29"/>
  <c r="AN14" i="29"/>
  <c r="AD29" i="24"/>
  <c r="AD28" i="24" s="1"/>
  <c r="AD32" i="24"/>
  <c r="AD43" i="24"/>
  <c r="AD40" i="24"/>
  <c r="AP12" i="25"/>
  <c r="AA62" i="24"/>
  <c r="AA71" i="24"/>
  <c r="AM8" i="29"/>
  <c r="AM19" i="29" s="1"/>
  <c r="Z73" i="24"/>
  <c r="Z64" i="24"/>
  <c r="Z61" i="24" s="1"/>
  <c r="X22" i="28"/>
  <c r="X24" i="28" s="1"/>
  <c r="X25" i="28" s="1"/>
  <c r="AR8" i="25"/>
  <c r="AP11" i="25"/>
  <c r="NI56" i="25"/>
  <c r="NJ55" i="25"/>
  <c r="AD56" i="24" l="1"/>
  <c r="X51" i="73"/>
  <c r="X50" i="73" s="1"/>
  <c r="X63" i="73"/>
  <c r="X71" i="73" s="1"/>
  <c r="W50" i="72"/>
  <c r="W75" i="72"/>
  <c r="W74" i="72" s="1"/>
  <c r="AD45" i="24"/>
  <c r="X51" i="72"/>
  <c r="R90" i="43"/>
  <c r="Y64" i="72"/>
  <c r="Y62" i="72"/>
  <c r="Y61" i="72"/>
  <c r="Y58" i="72"/>
  <c r="Y60" i="72"/>
  <c r="Y69" i="72"/>
  <c r="Y68" i="72" s="1"/>
  <c r="Y73" i="72" s="1"/>
  <c r="Y65" i="72"/>
  <c r="Y67" i="72"/>
  <c r="Y66" i="72" s="1"/>
  <c r="X63" i="72"/>
  <c r="X71" i="72" s="1"/>
  <c r="Y69" i="73"/>
  <c r="Y68" i="73" s="1"/>
  <c r="Y73" i="73" s="1"/>
  <c r="Y61" i="73"/>
  <c r="Y62" i="73"/>
  <c r="Y65" i="73"/>
  <c r="Y64" i="73"/>
  <c r="Y58" i="73"/>
  <c r="Y60" i="73"/>
  <c r="Y67" i="73"/>
  <c r="Y66" i="73" s="1"/>
  <c r="S75" i="73"/>
  <c r="S74" i="73" s="1"/>
  <c r="Z30" i="72"/>
  <c r="Z30" i="73"/>
  <c r="AD19" i="24"/>
  <c r="AD48" i="24"/>
  <c r="AD9" i="24"/>
  <c r="AE57" i="24"/>
  <c r="AC14" i="24"/>
  <c r="AC37" i="24"/>
  <c r="AE35" i="24"/>
  <c r="AE34" i="24" s="1"/>
  <c r="X52" i="27" s="1"/>
  <c r="X51" i="27" s="1"/>
  <c r="AE46" i="24"/>
  <c r="R77" i="27"/>
  <c r="R76" i="27" s="1"/>
  <c r="S50" i="27"/>
  <c r="N210" i="43" s="1"/>
  <c r="N220" i="43" s="1"/>
  <c r="N205" i="43"/>
  <c r="T60" i="43"/>
  <c r="T136" i="43" s="1"/>
  <c r="T141" i="43" s="1"/>
  <c r="AE14" i="55"/>
  <c r="AE13" i="55" s="1"/>
  <c r="AE12" i="55" s="1"/>
  <c r="W68" i="27"/>
  <c r="W70" i="27"/>
  <c r="W75" i="27" s="1"/>
  <c r="X67" i="27"/>
  <c r="X59" i="27"/>
  <c r="X63" i="27"/>
  <c r="X61" i="27"/>
  <c r="X62" i="27"/>
  <c r="X66" i="27"/>
  <c r="X71" i="27"/>
  <c r="X64" i="27"/>
  <c r="X69" i="27"/>
  <c r="W65" i="27"/>
  <c r="W73" i="27" s="1"/>
  <c r="AN34" i="29"/>
  <c r="AN35" i="29" s="1"/>
  <c r="AN33" i="29"/>
  <c r="AN49" i="29"/>
  <c r="AN50" i="29" s="1"/>
  <c r="AN48" i="29"/>
  <c r="AP46" i="29"/>
  <c r="AP42" i="29" s="1"/>
  <c r="AP45" i="29"/>
  <c r="AO41" i="29"/>
  <c r="AO39" i="29" s="1"/>
  <c r="AO44" i="29"/>
  <c r="AO26" i="29"/>
  <c r="AO24" i="29" s="1"/>
  <c r="AO29" i="29"/>
  <c r="AP16" i="29"/>
  <c r="AP11" i="29" s="1"/>
  <c r="AP30" i="29"/>
  <c r="AP31" i="29"/>
  <c r="AP27" i="29" s="1"/>
  <c r="T45" i="27"/>
  <c r="S69" i="43"/>
  <c r="R203" i="43"/>
  <c r="AD18" i="24"/>
  <c r="AC15" i="24"/>
  <c r="AC10" i="24"/>
  <c r="S68" i="43"/>
  <c r="AP15" i="29"/>
  <c r="AA74" i="24"/>
  <c r="AE54" i="24"/>
  <c r="AE53" i="24" s="1"/>
  <c r="AE20" i="24" s="1"/>
  <c r="AE51" i="24"/>
  <c r="AE50" i="24" s="1"/>
  <c r="AD39" i="24"/>
  <c r="AO10" i="29"/>
  <c r="AO14" i="29"/>
  <c r="AA73" i="24"/>
  <c r="AA64" i="24"/>
  <c r="AA61" i="24" s="1"/>
  <c r="AD31" i="24"/>
  <c r="AD26" i="24" s="1"/>
  <c r="AN8" i="29"/>
  <c r="AN19" i="29" s="1"/>
  <c r="AS8" i="25"/>
  <c r="Y22" i="28"/>
  <c r="Y24" i="28" s="1"/>
  <c r="Y25" i="28" s="1"/>
  <c r="AO4" i="29"/>
  <c r="AD6" i="59"/>
  <c r="AQ12" i="25"/>
  <c r="AR39" i="25"/>
  <c r="AF4" i="59"/>
  <c r="AF4" i="55"/>
  <c r="Y30" i="27"/>
  <c r="AF4" i="24"/>
  <c r="AF2" i="28"/>
  <c r="AF50" i="28" s="1"/>
  <c r="AQ3" i="29"/>
  <c r="U2" i="43"/>
  <c r="AR38" i="25"/>
  <c r="AM20" i="29"/>
  <c r="AM18" i="29"/>
  <c r="AA70" i="24"/>
  <c r="P108" i="43"/>
  <c r="P111" i="43" s="1"/>
  <c r="AD42" i="24"/>
  <c r="AB71" i="24"/>
  <c r="AB62" i="24"/>
  <c r="AB75" i="24"/>
  <c r="AB66" i="24"/>
  <c r="AQ11" i="25"/>
  <c r="AE40" i="24"/>
  <c r="AE32" i="24"/>
  <c r="AE43" i="24"/>
  <c r="AE29" i="24"/>
  <c r="AE28" i="24" s="1"/>
  <c r="AU44" i="25"/>
  <c r="AD5" i="59"/>
  <c r="Z72" i="24"/>
  <c r="Z69" i="24" s="1"/>
  <c r="AT46" i="25"/>
  <c r="NJ56" i="25"/>
  <c r="NK55" i="25"/>
  <c r="AE45" i="24" l="1"/>
  <c r="Y51" i="72"/>
  <c r="AE56" i="24"/>
  <c r="Y51" i="73"/>
  <c r="Y50" i="73" s="1"/>
  <c r="X75" i="72"/>
  <c r="X74" i="72" s="1"/>
  <c r="X50" i="72"/>
  <c r="Y63" i="73"/>
  <c r="Y71" i="73" s="1"/>
  <c r="Z69" i="72"/>
  <c r="Z68" i="72" s="1"/>
  <c r="Z73" i="72" s="1"/>
  <c r="Z62" i="72"/>
  <c r="Z60" i="72"/>
  <c r="Z64" i="72"/>
  <c r="Z61" i="72"/>
  <c r="Z65" i="72"/>
  <c r="Z58" i="72"/>
  <c r="Z67" i="72"/>
  <c r="Z66" i="72" s="1"/>
  <c r="Z64" i="73"/>
  <c r="Z62" i="73"/>
  <c r="Z60" i="73"/>
  <c r="Z58" i="73"/>
  <c r="Z69" i="73"/>
  <c r="Z68" i="73" s="1"/>
  <c r="Z73" i="73" s="1"/>
  <c r="Z65" i="73"/>
  <c r="Z61" i="73"/>
  <c r="Z67" i="73"/>
  <c r="Z66" i="73" s="1"/>
  <c r="S90" i="43"/>
  <c r="AA30" i="73"/>
  <c r="AA30" i="72"/>
  <c r="O211" i="43"/>
  <c r="Y63" i="72"/>
  <c r="Y71" i="72" s="1"/>
  <c r="T75" i="73"/>
  <c r="T74" i="73" s="1"/>
  <c r="AE9" i="24"/>
  <c r="AE19" i="24"/>
  <c r="AE18" i="24" s="1"/>
  <c r="AE48" i="24"/>
  <c r="AD14" i="24"/>
  <c r="AD37" i="24"/>
  <c r="AC13" i="24"/>
  <c r="AF57" i="24"/>
  <c r="AF35" i="24"/>
  <c r="AF34" i="24" s="1"/>
  <c r="Y52" i="27" s="1"/>
  <c r="Y51" i="27" s="1"/>
  <c r="AF46" i="24"/>
  <c r="T50" i="27"/>
  <c r="O210" i="43" s="1"/>
  <c r="O220" i="43" s="1"/>
  <c r="O205" i="43"/>
  <c r="S77" i="27"/>
  <c r="S76" i="27" s="1"/>
  <c r="N212" i="43"/>
  <c r="N221" i="43" s="1"/>
  <c r="AC8" i="24"/>
  <c r="R96" i="43"/>
  <c r="R109" i="43" s="1"/>
  <c r="N211" i="43"/>
  <c r="U60" i="43"/>
  <c r="U136" i="43" s="1"/>
  <c r="U141" i="43" s="1"/>
  <c r="AF14" i="55"/>
  <c r="AF13" i="55" s="1"/>
  <c r="AF12" i="55" s="1"/>
  <c r="X68" i="27"/>
  <c r="X70" i="27"/>
  <c r="X75" i="27" s="1"/>
  <c r="X65" i="27"/>
  <c r="X73" i="27" s="1"/>
  <c r="Y63" i="27"/>
  <c r="Y64" i="27"/>
  <c r="Y62" i="27"/>
  <c r="Y66" i="27"/>
  <c r="Y71" i="27"/>
  <c r="Y61" i="27"/>
  <c r="Y59" i="27"/>
  <c r="Y67" i="27"/>
  <c r="Y69" i="27"/>
  <c r="AO34" i="29"/>
  <c r="AO35" i="29" s="1"/>
  <c r="AO33" i="29"/>
  <c r="AQ45" i="29"/>
  <c r="AQ46" i="29"/>
  <c r="AQ42" i="29" s="1"/>
  <c r="AO49" i="29"/>
  <c r="AO50" i="29" s="1"/>
  <c r="AO48" i="29"/>
  <c r="AP41" i="29"/>
  <c r="AP39" i="29" s="1"/>
  <c r="AP44" i="29"/>
  <c r="AP29" i="29"/>
  <c r="AP26" i="29"/>
  <c r="AP24" i="29" s="1"/>
  <c r="AQ16" i="29"/>
  <c r="AQ30" i="29"/>
  <c r="AQ31" i="29"/>
  <c r="AQ27" i="29" s="1"/>
  <c r="U45" i="27"/>
  <c r="AB70" i="24"/>
  <c r="T69" i="43"/>
  <c r="S203" i="43"/>
  <c r="AD15" i="24"/>
  <c r="AD10" i="24"/>
  <c r="T68" i="43"/>
  <c r="AQ15" i="29"/>
  <c r="AB74" i="24"/>
  <c r="AF54" i="24"/>
  <c r="AF53" i="24" s="1"/>
  <c r="AF20" i="24" s="1"/>
  <c r="AF51" i="24"/>
  <c r="AF50" i="24" s="1"/>
  <c r="AC73" i="24"/>
  <c r="Z22" i="28"/>
  <c r="Z24" i="28" s="1"/>
  <c r="Z25" i="28" s="1"/>
  <c r="AE42" i="24"/>
  <c r="AE15" i="24" s="1"/>
  <c r="AR3" i="29"/>
  <c r="Z30" i="27"/>
  <c r="AG4" i="24"/>
  <c r="AG4" i="59"/>
  <c r="AG4" i="55"/>
  <c r="V2" i="43"/>
  <c r="AS38" i="25"/>
  <c r="AG2" i="28"/>
  <c r="AG50" i="28" s="1"/>
  <c r="AS39" i="25"/>
  <c r="AN18" i="29"/>
  <c r="AN20" i="29"/>
  <c r="AU46" i="25"/>
  <c r="AE31" i="24"/>
  <c r="AE26" i="24" s="1"/>
  <c r="AF32" i="24"/>
  <c r="AF40" i="24"/>
  <c r="AF43" i="24"/>
  <c r="AF29" i="24"/>
  <c r="AF28" i="24" s="1"/>
  <c r="AE6" i="59"/>
  <c r="AP4" i="29"/>
  <c r="AP10" i="29"/>
  <c r="AP14" i="29"/>
  <c r="AO8" i="29"/>
  <c r="AO19" i="29" s="1"/>
  <c r="Q108" i="43"/>
  <c r="Q111" i="43" s="1"/>
  <c r="AB73" i="24"/>
  <c r="AB64" i="24"/>
  <c r="AB61" i="24" s="1"/>
  <c r="AT8" i="25"/>
  <c r="AE39" i="24"/>
  <c r="AC75" i="24"/>
  <c r="AC66" i="24"/>
  <c r="AV44" i="25"/>
  <c r="AE5" i="59"/>
  <c r="AR11" i="25"/>
  <c r="AR12" i="25"/>
  <c r="AA72" i="24"/>
  <c r="AA69" i="24" s="1"/>
  <c r="AC71" i="24"/>
  <c r="AC62" i="24"/>
  <c r="NK56" i="25"/>
  <c r="NL55" i="25"/>
  <c r="AF45" i="24" l="1"/>
  <c r="Z51" i="72"/>
  <c r="Y75" i="72"/>
  <c r="Y74" i="72" s="1"/>
  <c r="Y50" i="72"/>
  <c r="AF56" i="24"/>
  <c r="Z51" i="73"/>
  <c r="Z50" i="73" s="1"/>
  <c r="Z63" i="73"/>
  <c r="Z71" i="73" s="1"/>
  <c r="U75" i="73"/>
  <c r="U74" i="73" s="1"/>
  <c r="AA69" i="72"/>
  <c r="AA68" i="72" s="1"/>
  <c r="AA73" i="72" s="1"/>
  <c r="AA60" i="72"/>
  <c r="AA62" i="72"/>
  <c r="AA58" i="72"/>
  <c r="AA61" i="72"/>
  <c r="AA65" i="72"/>
  <c r="AA64" i="72"/>
  <c r="AA67" i="72"/>
  <c r="AA66" i="72" s="1"/>
  <c r="AA61" i="73"/>
  <c r="AA58" i="73"/>
  <c r="AA62" i="73"/>
  <c r="AA64" i="73"/>
  <c r="AA63" i="73" s="1"/>
  <c r="AA71" i="73" s="1"/>
  <c r="AA69" i="73"/>
  <c r="AA68" i="73" s="1"/>
  <c r="AA73" i="73" s="1"/>
  <c r="AA60" i="73"/>
  <c r="AA65" i="73"/>
  <c r="AA67" i="73"/>
  <c r="AA66" i="73" s="1"/>
  <c r="Z63" i="72"/>
  <c r="Z71" i="72" s="1"/>
  <c r="T90" i="43"/>
  <c r="AB30" i="73"/>
  <c r="AB30" i="72"/>
  <c r="P211" i="43"/>
  <c r="AD13" i="24"/>
  <c r="AE14" i="24"/>
  <c r="AE13" i="24" s="1"/>
  <c r="AE37" i="24"/>
  <c r="AG57" i="24"/>
  <c r="AF19" i="24"/>
  <c r="AF18" i="24" s="1"/>
  <c r="AF48" i="24"/>
  <c r="AF9" i="24"/>
  <c r="AG35" i="24"/>
  <c r="AG34" i="24" s="1"/>
  <c r="Z52" i="27" s="1"/>
  <c r="Z51" i="27" s="1"/>
  <c r="AG46" i="24"/>
  <c r="T77" i="27"/>
  <c r="T76" i="27" s="1"/>
  <c r="O212" i="43"/>
  <c r="O221" i="43" s="1"/>
  <c r="U50" i="27"/>
  <c r="P210" i="43" s="1"/>
  <c r="P220" i="43" s="1"/>
  <c r="P205" i="43"/>
  <c r="AD8" i="24"/>
  <c r="S96" i="43"/>
  <c r="S109" i="43" s="1"/>
  <c r="V60" i="43"/>
  <c r="V136" i="43" s="1"/>
  <c r="V141" i="43" s="1"/>
  <c r="AG14" i="55"/>
  <c r="AG13" i="55" s="1"/>
  <c r="AG12" i="55" s="1"/>
  <c r="Y68" i="27"/>
  <c r="Y70" i="27"/>
  <c r="Y75" i="27" s="1"/>
  <c r="Y65" i="27"/>
  <c r="Y73" i="27" s="1"/>
  <c r="Z66" i="27"/>
  <c r="Z63" i="27"/>
  <c r="Z67" i="27"/>
  <c r="Z71" i="27"/>
  <c r="Z59" i="27"/>
  <c r="Z61" i="27"/>
  <c r="Z62" i="27"/>
  <c r="Z64" i="27"/>
  <c r="Z69" i="27"/>
  <c r="AP33" i="29"/>
  <c r="AP34" i="29"/>
  <c r="AP35" i="29" s="1"/>
  <c r="AR46" i="29"/>
  <c r="AR42" i="29" s="1"/>
  <c r="AR45" i="29"/>
  <c r="AP49" i="29"/>
  <c r="AP50" i="29" s="1"/>
  <c r="AP48" i="29"/>
  <c r="AQ44" i="29"/>
  <c r="AQ41" i="29"/>
  <c r="AQ39" i="29" s="1"/>
  <c r="AQ29" i="29"/>
  <c r="AQ26" i="29"/>
  <c r="AQ24" i="29" s="1"/>
  <c r="AR16" i="29"/>
  <c r="AR31" i="29"/>
  <c r="AR27" i="29" s="1"/>
  <c r="AR30" i="29"/>
  <c r="T203" i="43"/>
  <c r="AE10" i="24"/>
  <c r="U68" i="43"/>
  <c r="AQ11" i="29"/>
  <c r="U69" i="43"/>
  <c r="AR15" i="29"/>
  <c r="AC74" i="24"/>
  <c r="AC64" i="24"/>
  <c r="AC61" i="24" s="1"/>
  <c r="AG54" i="24"/>
  <c r="AG53" i="24" s="1"/>
  <c r="AG20" i="24" s="1"/>
  <c r="AG51" i="24"/>
  <c r="AG50" i="24" s="1"/>
  <c r="R108" i="43"/>
  <c r="R111" i="43" s="1"/>
  <c r="AD73" i="24"/>
  <c r="AA22" i="28"/>
  <c r="AA24" i="28" s="1"/>
  <c r="AA25" i="28" s="1"/>
  <c r="AB22" i="28"/>
  <c r="AB24" i="28" s="1"/>
  <c r="AB25" i="28" s="1"/>
  <c r="AF5" i="59"/>
  <c r="AF42" i="24"/>
  <c r="AF15" i="24" s="1"/>
  <c r="AF39" i="24"/>
  <c r="AU8" i="25"/>
  <c r="AS12" i="25"/>
  <c r="AG43" i="24"/>
  <c r="AG29" i="24"/>
  <c r="AG28" i="24" s="1"/>
  <c r="AG32" i="24"/>
  <c r="AG40" i="24"/>
  <c r="AD66" i="24"/>
  <c r="AD75" i="24"/>
  <c r="AQ10" i="29"/>
  <c r="AQ14" i="29"/>
  <c r="AB72" i="24"/>
  <c r="AB69" i="24" s="1"/>
  <c r="AD71" i="24"/>
  <c r="AD62" i="24"/>
  <c r="AW44" i="25"/>
  <c r="AC70" i="24"/>
  <c r="AC72" i="24"/>
  <c r="AQ4" i="29"/>
  <c r="AF6" i="59"/>
  <c r="AS11" i="25"/>
  <c r="AV46" i="25"/>
  <c r="AT38" i="25"/>
  <c r="AS3" i="29"/>
  <c r="AH4" i="59"/>
  <c r="AT39" i="25"/>
  <c r="AH4" i="24"/>
  <c r="AH4" i="55"/>
  <c r="AH2" i="28"/>
  <c r="AH50" i="28" s="1"/>
  <c r="AA30" i="27"/>
  <c r="W2" i="43"/>
  <c r="AO20" i="29"/>
  <c r="AO18" i="29"/>
  <c r="AP8" i="29"/>
  <c r="AP19" i="29" s="1"/>
  <c r="AF31" i="24"/>
  <c r="AF26" i="24" s="1"/>
  <c r="NL56" i="25"/>
  <c r="NM55" i="25"/>
  <c r="AG45" i="24" l="1"/>
  <c r="AA51" i="72"/>
  <c r="Z50" i="72"/>
  <c r="Z75" i="72"/>
  <c r="Z74" i="72" s="1"/>
  <c r="AG56" i="24"/>
  <c r="AA51" i="73"/>
  <c r="AA50" i="73" s="1"/>
  <c r="AB62" i="72"/>
  <c r="AB65" i="72"/>
  <c r="AB61" i="72"/>
  <c r="AB64" i="72"/>
  <c r="AB69" i="72"/>
  <c r="AB68" i="72" s="1"/>
  <c r="AB73" i="72" s="1"/>
  <c r="AB58" i="72"/>
  <c r="AB60" i="72"/>
  <c r="AB67" i="72"/>
  <c r="AB66" i="72" s="1"/>
  <c r="U90" i="43"/>
  <c r="AB69" i="73"/>
  <c r="AB68" i="73" s="1"/>
  <c r="AB73" i="73" s="1"/>
  <c r="AB60" i="73"/>
  <c r="AB58" i="73"/>
  <c r="AB64" i="73"/>
  <c r="AB63" i="73" s="1"/>
  <c r="AB71" i="73" s="1"/>
  <c r="AB61" i="73"/>
  <c r="AB65" i="73"/>
  <c r="AB62" i="73"/>
  <c r="AB67" i="73"/>
  <c r="AB66" i="73" s="1"/>
  <c r="AC30" i="73"/>
  <c r="AC30" i="72"/>
  <c r="V75" i="73"/>
  <c r="V74" i="73" s="1"/>
  <c r="AA63" i="72"/>
  <c r="AA71" i="72" s="1"/>
  <c r="AG19" i="24"/>
  <c r="AG18" i="24" s="1"/>
  <c r="AG48" i="24"/>
  <c r="AG9" i="24"/>
  <c r="AH57" i="24"/>
  <c r="AF14" i="24"/>
  <c r="AF13" i="24" s="1"/>
  <c r="AF37" i="24"/>
  <c r="AH35" i="24"/>
  <c r="AH34" i="24" s="1"/>
  <c r="AA52" i="27" s="1"/>
  <c r="AA51" i="27" s="1"/>
  <c r="AH46" i="24"/>
  <c r="AE8" i="24"/>
  <c r="T96" i="43"/>
  <c r="T109" i="43" s="1"/>
  <c r="U77" i="27"/>
  <c r="U76" i="27" s="1"/>
  <c r="P212" i="43"/>
  <c r="P221" i="43" s="1"/>
  <c r="W60" i="43"/>
  <c r="W136" i="43" s="1"/>
  <c r="W141" i="43" s="1"/>
  <c r="AH14" i="55"/>
  <c r="AH13" i="55" s="1"/>
  <c r="AH12" i="55" s="1"/>
  <c r="Z70" i="27"/>
  <c r="Z75" i="27" s="1"/>
  <c r="Z68" i="27"/>
  <c r="AA61" i="27"/>
  <c r="AA62" i="27"/>
  <c r="AA59" i="27"/>
  <c r="AA64" i="27"/>
  <c r="AA66" i="27"/>
  <c r="AA67" i="27"/>
  <c r="AA63" i="27"/>
  <c r="AA71" i="27"/>
  <c r="AA69" i="27"/>
  <c r="Z65" i="27"/>
  <c r="Z73" i="27" s="1"/>
  <c r="AQ33" i="29"/>
  <c r="AQ34" i="29"/>
  <c r="AQ35" i="29" s="1"/>
  <c r="AS46" i="29"/>
  <c r="AS42" i="29" s="1"/>
  <c r="AS45" i="29"/>
  <c r="AQ48" i="29"/>
  <c r="AQ49" i="29"/>
  <c r="AQ50" i="29" s="1"/>
  <c r="AR44" i="29"/>
  <c r="AR41" i="29"/>
  <c r="AR39" i="29" s="1"/>
  <c r="AS16" i="29"/>
  <c r="AS31" i="29"/>
  <c r="AS27" i="29" s="1"/>
  <c r="AS30" i="29"/>
  <c r="AR26" i="29"/>
  <c r="AR24" i="29" s="1"/>
  <c r="AR29" i="29"/>
  <c r="V45" i="27"/>
  <c r="Q205" i="43" s="1"/>
  <c r="V69" i="43"/>
  <c r="AF10" i="24"/>
  <c r="AR11" i="29"/>
  <c r="V68" i="43"/>
  <c r="AS15" i="29"/>
  <c r="AD74" i="24"/>
  <c r="AH54" i="24"/>
  <c r="AH53" i="24" s="1"/>
  <c r="AH20" i="24" s="1"/>
  <c r="AH51" i="24"/>
  <c r="AH50" i="24" s="1"/>
  <c r="S108" i="43"/>
  <c r="S111" i="43" s="1"/>
  <c r="AD64" i="24"/>
  <c r="AD61" i="24" s="1"/>
  <c r="AT11" i="25"/>
  <c r="AI4" i="55"/>
  <c r="AI4" i="59"/>
  <c r="AT3" i="29"/>
  <c r="AU39" i="25"/>
  <c r="AB30" i="27"/>
  <c r="AI2" i="28"/>
  <c r="AI50" i="28" s="1"/>
  <c r="AI4" i="24"/>
  <c r="X2" i="43"/>
  <c r="AU38" i="25"/>
  <c r="AD72" i="24"/>
  <c r="AH32" i="24"/>
  <c r="AH40" i="24"/>
  <c r="AH43" i="24"/>
  <c r="AH29" i="24"/>
  <c r="AH28" i="24" s="1"/>
  <c r="AQ8" i="29"/>
  <c r="AQ19" i="29" s="1"/>
  <c r="AE71" i="24"/>
  <c r="AG42" i="24"/>
  <c r="AG15" i="24" s="1"/>
  <c r="AP20" i="29"/>
  <c r="AP18" i="29"/>
  <c r="AT12" i="25"/>
  <c r="AV8" i="25"/>
  <c r="AG5" i="59"/>
  <c r="AC69" i="24"/>
  <c r="AW46" i="25"/>
  <c r="AD70" i="24"/>
  <c r="AC22" i="28"/>
  <c r="AC24" i="28" s="1"/>
  <c r="AC25" i="28" s="1"/>
  <c r="AG31" i="24"/>
  <c r="AG26" i="24" s="1"/>
  <c r="AR4" i="29"/>
  <c r="AG6" i="59"/>
  <c r="AX44" i="25"/>
  <c r="AR10" i="29"/>
  <c r="AR14" i="29"/>
  <c r="AE75" i="24"/>
  <c r="AE66" i="24"/>
  <c r="AG39" i="24"/>
  <c r="NM56" i="25"/>
  <c r="NN55" i="25"/>
  <c r="AH45" i="24" l="1"/>
  <c r="AB51" i="72"/>
  <c r="AH56" i="24"/>
  <c r="AB51" i="73"/>
  <c r="AB50" i="73" s="1"/>
  <c r="AB63" i="72"/>
  <c r="AB71" i="72" s="1"/>
  <c r="AA50" i="72"/>
  <c r="AA75" i="72"/>
  <c r="AA74" i="72" s="1"/>
  <c r="AD30" i="73"/>
  <c r="AD30" i="72"/>
  <c r="AC69" i="73"/>
  <c r="AC68" i="73" s="1"/>
  <c r="AC73" i="73" s="1"/>
  <c r="AC61" i="73"/>
  <c r="AC64" i="73"/>
  <c r="AC65" i="73"/>
  <c r="AC58" i="73"/>
  <c r="AC60" i="73"/>
  <c r="AC62" i="73"/>
  <c r="AC67" i="73"/>
  <c r="AC66" i="73" s="1"/>
  <c r="V90" i="43"/>
  <c r="AC61" i="72"/>
  <c r="AC64" i="72"/>
  <c r="AC58" i="72"/>
  <c r="AC60" i="72"/>
  <c r="AC65" i="72"/>
  <c r="AC69" i="72"/>
  <c r="AC68" i="72" s="1"/>
  <c r="AC73" i="72" s="1"/>
  <c r="AC62" i="72"/>
  <c r="AC67" i="72"/>
  <c r="AC66" i="72" s="1"/>
  <c r="AH19" i="24"/>
  <c r="AH18" i="24" s="1"/>
  <c r="AH48" i="24"/>
  <c r="AG14" i="24"/>
  <c r="AG37" i="24"/>
  <c r="AH9" i="24"/>
  <c r="AI57" i="24"/>
  <c r="AI35" i="24"/>
  <c r="AI34" i="24" s="1"/>
  <c r="AB52" i="27" s="1"/>
  <c r="AB51" i="27" s="1"/>
  <c r="AI46" i="24"/>
  <c r="AF8" i="24"/>
  <c r="U96" i="43"/>
  <c r="U109" i="43" s="1"/>
  <c r="X60" i="43"/>
  <c r="X136" i="43" s="1"/>
  <c r="X141" i="43" s="1"/>
  <c r="AI14" i="55"/>
  <c r="AI13" i="55" s="1"/>
  <c r="AI12" i="55" s="1"/>
  <c r="AA70" i="27"/>
  <c r="AA75" i="27" s="1"/>
  <c r="AA68" i="27"/>
  <c r="AA65" i="27"/>
  <c r="AA73" i="27" s="1"/>
  <c r="AB64" i="27"/>
  <c r="AB59" i="27"/>
  <c r="AB61" i="27"/>
  <c r="AB67" i="27"/>
  <c r="AB62" i="27"/>
  <c r="AB71" i="27"/>
  <c r="AB66" i="27"/>
  <c r="AB63" i="27"/>
  <c r="AB69" i="27"/>
  <c r="Q211" i="43"/>
  <c r="V50" i="27"/>
  <c r="Q210" i="43" s="1"/>
  <c r="Q220" i="43" s="1"/>
  <c r="AT46" i="29"/>
  <c r="AT42" i="29" s="1"/>
  <c r="AT45" i="29"/>
  <c r="AR33" i="29"/>
  <c r="AR34" i="29"/>
  <c r="AR35" i="29" s="1"/>
  <c r="AR48" i="29"/>
  <c r="AR49" i="29"/>
  <c r="AR50" i="29" s="1"/>
  <c r="AS44" i="29"/>
  <c r="AS41" i="29"/>
  <c r="AS39" i="29" s="1"/>
  <c r="AT16" i="29"/>
  <c r="AT11" i="29" s="1"/>
  <c r="AT30" i="29"/>
  <c r="AT31" i="29"/>
  <c r="AT27" i="29" s="1"/>
  <c r="AS29" i="29"/>
  <c r="AS26" i="29"/>
  <c r="AS24" i="29" s="1"/>
  <c r="W45" i="27"/>
  <c r="R205" i="43" s="1"/>
  <c r="X45" i="27"/>
  <c r="AG13" i="24"/>
  <c r="AG10" i="24"/>
  <c r="W68" i="43"/>
  <c r="AS11" i="29"/>
  <c r="W69" i="43"/>
  <c r="AT15" i="29"/>
  <c r="AE74" i="24"/>
  <c r="AE62" i="24"/>
  <c r="AE70" i="24"/>
  <c r="AI54" i="24"/>
  <c r="AI53" i="24" s="1"/>
  <c r="AI20" i="24" s="1"/>
  <c r="AI51" i="24"/>
  <c r="AI50" i="24" s="1"/>
  <c r="AD69" i="24"/>
  <c r="AH31" i="24"/>
  <c r="AH10" i="24" s="1"/>
  <c r="AH39" i="24"/>
  <c r="AH42" i="24"/>
  <c r="AH15" i="24" s="1"/>
  <c r="AR8" i="29"/>
  <c r="AR19" i="29" s="1"/>
  <c r="AW8" i="25"/>
  <c r="AH6" i="59"/>
  <c r="AS4" i="29"/>
  <c r="AQ20" i="29"/>
  <c r="AQ18" i="29"/>
  <c r="T108" i="43"/>
  <c r="AI40" i="24"/>
  <c r="AI32" i="24"/>
  <c r="AI43" i="24"/>
  <c r="AI29" i="24"/>
  <c r="AI28" i="24" s="1"/>
  <c r="AX46" i="25"/>
  <c r="AV39" i="25"/>
  <c r="AJ4" i="24"/>
  <c r="AV38" i="25"/>
  <c r="AJ2" i="28"/>
  <c r="AJ50" i="28" s="1"/>
  <c r="AC30" i="27"/>
  <c r="Y2" i="43"/>
  <c r="AJ4" i="55"/>
  <c r="AU3" i="29"/>
  <c r="AJ4" i="59"/>
  <c r="AE64" i="24"/>
  <c r="AE73" i="24"/>
  <c r="AH5" i="59"/>
  <c r="AD22" i="28"/>
  <c r="AD24" i="28" s="1"/>
  <c r="AD25" i="28" s="1"/>
  <c r="AU11" i="25"/>
  <c r="AY44" i="25"/>
  <c r="AF71" i="24"/>
  <c r="AF62" i="24"/>
  <c r="AF66" i="24"/>
  <c r="AF75" i="24"/>
  <c r="AS10" i="29"/>
  <c r="AS14" i="29"/>
  <c r="AU12" i="25"/>
  <c r="NN56" i="25"/>
  <c r="NO55" i="25"/>
  <c r="AI56" i="24" l="1"/>
  <c r="AC51" i="73"/>
  <c r="AC50" i="73" s="1"/>
  <c r="AI45" i="24"/>
  <c r="AC51" i="72"/>
  <c r="AB50" i="72"/>
  <c r="AB75" i="72"/>
  <c r="AB74" i="72" s="1"/>
  <c r="AD60" i="72"/>
  <c r="AD61" i="72"/>
  <c r="AD58" i="72"/>
  <c r="AD62" i="72"/>
  <c r="AD65" i="72"/>
  <c r="AD69" i="72"/>
  <c r="AD68" i="72" s="1"/>
  <c r="AD73" i="72" s="1"/>
  <c r="AD64" i="72"/>
  <c r="AD63" i="72" s="1"/>
  <c r="AD71" i="72" s="1"/>
  <c r="AD67" i="72"/>
  <c r="AD66" i="72" s="1"/>
  <c r="AE30" i="73"/>
  <c r="AE30" i="72"/>
  <c r="R211" i="43"/>
  <c r="AC63" i="73"/>
  <c r="AC71" i="73" s="1"/>
  <c r="AD64" i="73"/>
  <c r="AD62" i="73"/>
  <c r="AD58" i="73"/>
  <c r="AD60" i="73"/>
  <c r="AD61" i="73"/>
  <c r="AD69" i="73"/>
  <c r="AD68" i="73" s="1"/>
  <c r="AD73" i="73" s="1"/>
  <c r="AD65" i="73"/>
  <c r="AD67" i="73"/>
  <c r="AD66" i="73" s="1"/>
  <c r="W75" i="73"/>
  <c r="W74" i="73" s="1"/>
  <c r="W90" i="43"/>
  <c r="AC63" i="72"/>
  <c r="AC71" i="72" s="1"/>
  <c r="AH26" i="24"/>
  <c r="AH14" i="24"/>
  <c r="AH37" i="24"/>
  <c r="AI19" i="24"/>
  <c r="AI18" i="24" s="1"/>
  <c r="AI48" i="24"/>
  <c r="AJ57" i="24"/>
  <c r="AI9" i="24"/>
  <c r="AJ35" i="24"/>
  <c r="AJ34" i="24" s="1"/>
  <c r="AC52" i="27" s="1"/>
  <c r="AC51" i="27" s="1"/>
  <c r="AJ46" i="24"/>
  <c r="AG8" i="24"/>
  <c r="V96" i="43"/>
  <c r="V109" i="43" s="1"/>
  <c r="AH8" i="24"/>
  <c r="W96" i="43"/>
  <c r="W109" i="43" s="1"/>
  <c r="V77" i="27"/>
  <c r="V76" i="27" s="1"/>
  <c r="Q212" i="43"/>
  <c r="Q221" i="43" s="1"/>
  <c r="X50" i="27"/>
  <c r="S210" i="43" s="1"/>
  <c r="S220" i="43" s="1"/>
  <c r="S205" i="43"/>
  <c r="Y60" i="43"/>
  <c r="Y136" i="43" s="1"/>
  <c r="Y141" i="43" s="1"/>
  <c r="AJ14" i="55"/>
  <c r="AJ13" i="55" s="1"/>
  <c r="AJ12" i="55" s="1"/>
  <c r="AB70" i="27"/>
  <c r="AB75" i="27" s="1"/>
  <c r="AB65" i="27"/>
  <c r="AB73" i="27" s="1"/>
  <c r="AB68" i="27"/>
  <c r="AC71" i="27"/>
  <c r="AC66" i="27"/>
  <c r="AC62" i="27"/>
  <c r="AC59" i="27"/>
  <c r="AC64" i="27"/>
  <c r="AC61" i="27"/>
  <c r="AC63" i="27"/>
  <c r="AC67" i="27"/>
  <c r="AC69" i="27"/>
  <c r="S211" i="43"/>
  <c r="W50" i="27"/>
  <c r="R210" i="43" s="1"/>
  <c r="R220" i="43" s="1"/>
  <c r="AS33" i="29"/>
  <c r="AS34" i="29"/>
  <c r="AS35" i="29" s="1"/>
  <c r="AU46" i="29"/>
  <c r="AU42" i="29" s="1"/>
  <c r="AU45" i="29"/>
  <c r="AS48" i="29"/>
  <c r="AS49" i="29"/>
  <c r="AS50" i="29" s="1"/>
  <c r="AT44" i="29"/>
  <c r="AT41" i="29"/>
  <c r="AT39" i="29" s="1"/>
  <c r="AT26" i="29"/>
  <c r="AT24" i="29" s="1"/>
  <c r="AT29" i="29"/>
  <c r="AU16" i="29"/>
  <c r="AU11" i="29" s="1"/>
  <c r="AU31" i="29"/>
  <c r="AU27" i="29" s="1"/>
  <c r="AU30" i="29"/>
  <c r="Y45" i="27"/>
  <c r="X69" i="43"/>
  <c r="AH13" i="24"/>
  <c r="X68" i="43"/>
  <c r="AU15" i="29"/>
  <c r="AF74" i="24"/>
  <c r="AE61" i="24"/>
  <c r="T111" i="43"/>
  <c r="AJ54" i="24"/>
  <c r="AJ53" i="24" s="1"/>
  <c r="AJ20" i="24" s="1"/>
  <c r="AJ51" i="24"/>
  <c r="AJ50" i="24" s="1"/>
  <c r="AI42" i="24"/>
  <c r="AI15" i="24" s="1"/>
  <c r="AI31" i="24"/>
  <c r="AI10" i="24" s="1"/>
  <c r="AE22" i="28"/>
  <c r="AE24" i="28" s="1"/>
  <c r="AE25" i="28" s="1"/>
  <c r="AZ44" i="25"/>
  <c r="AF70" i="24"/>
  <c r="AI5" i="59"/>
  <c r="AX8" i="25"/>
  <c r="AI6" i="59"/>
  <c r="AT4" i="29"/>
  <c r="AT14" i="29"/>
  <c r="AT10" i="29"/>
  <c r="AV11" i="25"/>
  <c r="AV12" i="25"/>
  <c r="AF73" i="24"/>
  <c r="AF64" i="24"/>
  <c r="AF61" i="24" s="1"/>
  <c r="AE72" i="24"/>
  <c r="AE69" i="24" s="1"/>
  <c r="AJ29" i="24"/>
  <c r="AJ28" i="24" s="1"/>
  <c r="AJ32" i="24"/>
  <c r="AJ43" i="24"/>
  <c r="AJ40" i="24"/>
  <c r="AI39" i="24"/>
  <c r="AG75" i="24"/>
  <c r="AG66" i="24"/>
  <c r="AS8" i="29"/>
  <c r="AS19" i="29" s="1"/>
  <c r="AY46" i="25"/>
  <c r="AG71" i="24"/>
  <c r="AG62" i="24"/>
  <c r="U108" i="43"/>
  <c r="U111" i="43" s="1"/>
  <c r="AD30" i="27"/>
  <c r="AV3" i="29"/>
  <c r="AK2" i="28"/>
  <c r="AK50" i="28" s="1"/>
  <c r="Z2" i="43"/>
  <c r="AW39" i="25"/>
  <c r="AK4" i="59"/>
  <c r="AW38" i="25"/>
  <c r="AK4" i="55"/>
  <c r="AK4" i="24"/>
  <c r="AR20" i="29"/>
  <c r="AR18" i="29"/>
  <c r="NO56" i="25"/>
  <c r="NP55" i="25"/>
  <c r="AC50" i="72" l="1"/>
  <c r="AC75" i="72"/>
  <c r="AC74" i="72" s="1"/>
  <c r="AJ56" i="24"/>
  <c r="AD51" i="73"/>
  <c r="AD50" i="73" s="1"/>
  <c r="AD63" i="73"/>
  <c r="AD71" i="73" s="1"/>
  <c r="AJ45" i="24"/>
  <c r="AD51" i="72"/>
  <c r="X90" i="43"/>
  <c r="Y75" i="73"/>
  <c r="Y74" i="73" s="1"/>
  <c r="T211" i="43"/>
  <c r="X75" i="73"/>
  <c r="X74" i="73" s="1"/>
  <c r="AE61" i="72"/>
  <c r="AE60" i="72"/>
  <c r="AE65" i="72"/>
  <c r="AE69" i="72"/>
  <c r="AE68" i="72" s="1"/>
  <c r="AE73" i="72" s="1"/>
  <c r="AE62" i="72"/>
  <c r="AE64" i="72"/>
  <c r="AE63" i="72" s="1"/>
  <c r="AE71" i="72" s="1"/>
  <c r="AE58" i="72"/>
  <c r="AE67" i="72"/>
  <c r="AE66" i="72" s="1"/>
  <c r="AF30" i="73"/>
  <c r="AF30" i="72"/>
  <c r="AE69" i="73"/>
  <c r="AE68" i="73" s="1"/>
  <c r="AE73" i="73" s="1"/>
  <c r="AE62" i="73"/>
  <c r="AE58" i="73"/>
  <c r="AE65" i="73"/>
  <c r="AE64" i="73"/>
  <c r="AE60" i="73"/>
  <c r="AE61" i="73"/>
  <c r="AE67" i="73"/>
  <c r="AE66" i="73" s="1"/>
  <c r="AJ9" i="24"/>
  <c r="AK57" i="24"/>
  <c r="AI26" i="24"/>
  <c r="AI14" i="24"/>
  <c r="AI37" i="24"/>
  <c r="AJ19" i="24"/>
  <c r="AJ18" i="24" s="1"/>
  <c r="AJ48" i="24"/>
  <c r="AK35" i="24"/>
  <c r="AK34" i="24" s="1"/>
  <c r="AD52" i="27" s="1"/>
  <c r="AD51" i="27" s="1"/>
  <c r="AK46" i="24"/>
  <c r="Y50" i="27"/>
  <c r="T210" i="43" s="1"/>
  <c r="T220" i="43" s="1"/>
  <c r="T205" i="43"/>
  <c r="X77" i="27"/>
  <c r="X76" i="27" s="1"/>
  <c r="S212" i="43"/>
  <c r="S221" i="43" s="1"/>
  <c r="AI8" i="24"/>
  <c r="X96" i="43"/>
  <c r="X109" i="43" s="1"/>
  <c r="W77" i="27"/>
  <c r="W76" i="27" s="1"/>
  <c r="R212" i="43"/>
  <c r="R221" i="43" s="1"/>
  <c r="Z60" i="43"/>
  <c r="Z136" i="43" s="1"/>
  <c r="Z141" i="43" s="1"/>
  <c r="AK14" i="55"/>
  <c r="AK13" i="55" s="1"/>
  <c r="AK12" i="55" s="1"/>
  <c r="AC68" i="27"/>
  <c r="AC70" i="27"/>
  <c r="AC75" i="27" s="1"/>
  <c r="AC65" i="27"/>
  <c r="AC73" i="27" s="1"/>
  <c r="AD62" i="27"/>
  <c r="AD71" i="27"/>
  <c r="AD66" i="27"/>
  <c r="AD59" i="27"/>
  <c r="AD67" i="27"/>
  <c r="AD63" i="27"/>
  <c r="AD64" i="27"/>
  <c r="AD61" i="27"/>
  <c r="AD69" i="27"/>
  <c r="AT33" i="29"/>
  <c r="AT34" i="29"/>
  <c r="AT35" i="29" s="1"/>
  <c r="AV46" i="29"/>
  <c r="AV42" i="29" s="1"/>
  <c r="AV45" i="29"/>
  <c r="AT49" i="29"/>
  <c r="AT50" i="29" s="1"/>
  <c r="AT48" i="29"/>
  <c r="AU41" i="29"/>
  <c r="AU39" i="29" s="1"/>
  <c r="AU44" i="29"/>
  <c r="AU26" i="29"/>
  <c r="AU24" i="29" s="1"/>
  <c r="AU29" i="29"/>
  <c r="AV16" i="29"/>
  <c r="AV31" i="29"/>
  <c r="AV27" i="29" s="1"/>
  <c r="AV30" i="29"/>
  <c r="Z45" i="27"/>
  <c r="Z50" i="27" s="1"/>
  <c r="Y69" i="43"/>
  <c r="Y68" i="43"/>
  <c r="AV15" i="29"/>
  <c r="AG74" i="24"/>
  <c r="AK54" i="24"/>
  <c r="AK53" i="24" s="1"/>
  <c r="AK20" i="24" s="1"/>
  <c r="AK51" i="24"/>
  <c r="AK50" i="24" s="1"/>
  <c r="AH73" i="24"/>
  <c r="AJ31" i="24"/>
  <c r="AJ26" i="24" s="1"/>
  <c r="AJ39" i="24"/>
  <c r="V108" i="43"/>
  <c r="V111" i="43" s="1"/>
  <c r="AJ42" i="24"/>
  <c r="AU4" i="29"/>
  <c r="AJ6" i="59"/>
  <c r="AH66" i="24"/>
  <c r="AH75" i="24"/>
  <c r="BA44" i="25"/>
  <c r="AK43" i="24"/>
  <c r="AK29" i="24"/>
  <c r="AK28" i="24" s="1"/>
  <c r="AK32" i="24"/>
  <c r="AK40" i="24"/>
  <c r="AS18" i="29"/>
  <c r="AS20" i="29"/>
  <c r="AF72" i="24"/>
  <c r="AF69" i="24" s="1"/>
  <c r="AW3" i="29"/>
  <c r="AX39" i="25"/>
  <c r="AE30" i="27"/>
  <c r="AA2" i="43"/>
  <c r="AL4" i="55"/>
  <c r="AL4" i="59"/>
  <c r="AL4" i="24"/>
  <c r="AX38" i="25"/>
  <c r="AL2" i="28"/>
  <c r="AL50" i="28" s="1"/>
  <c r="AG70" i="24"/>
  <c r="AJ5" i="59"/>
  <c r="AT8" i="29"/>
  <c r="AT19" i="29" s="1"/>
  <c r="AH71" i="24"/>
  <c r="AH62" i="24"/>
  <c r="AZ46" i="25"/>
  <c r="AW11" i="25"/>
  <c r="AW12" i="25"/>
  <c r="AG73" i="24"/>
  <c r="AG64" i="24"/>
  <c r="AG61" i="24" s="1"/>
  <c r="AY8" i="25"/>
  <c r="AU10" i="29"/>
  <c r="AU14" i="29"/>
  <c r="NP56" i="25"/>
  <c r="NQ55" i="25"/>
  <c r="AK56" i="24" l="1"/>
  <c r="AE51" i="73"/>
  <c r="AE50" i="73" s="1"/>
  <c r="AD50" i="72"/>
  <c r="AD75" i="72"/>
  <c r="AD74" i="72" s="1"/>
  <c r="AK45" i="24"/>
  <c r="AE51" i="72"/>
  <c r="AE63" i="73"/>
  <c r="AE71" i="73" s="1"/>
  <c r="AF58" i="73"/>
  <c r="AF60" i="73"/>
  <c r="AF62" i="73"/>
  <c r="AF64" i="73"/>
  <c r="AF61" i="73"/>
  <c r="AF65" i="73"/>
  <c r="AF69" i="73"/>
  <c r="AF68" i="73" s="1"/>
  <c r="AF73" i="73" s="1"/>
  <c r="AF67" i="73"/>
  <c r="AF66" i="73" s="1"/>
  <c r="Y90" i="43"/>
  <c r="Z75" i="73"/>
  <c r="Z74" i="73" s="1"/>
  <c r="AG30" i="72"/>
  <c r="AG30" i="73"/>
  <c r="AI13" i="24"/>
  <c r="AF64" i="72"/>
  <c r="AF69" i="72"/>
  <c r="AF68" i="72" s="1"/>
  <c r="AF73" i="72" s="1"/>
  <c r="AF58" i="72"/>
  <c r="AF60" i="72"/>
  <c r="AF65" i="72"/>
  <c r="AF62" i="72"/>
  <c r="AF61" i="72"/>
  <c r="AF67" i="72"/>
  <c r="AF66" i="72" s="1"/>
  <c r="AL57" i="24"/>
  <c r="AJ14" i="24"/>
  <c r="AJ37" i="24"/>
  <c r="AK19" i="24"/>
  <c r="AK18" i="24" s="1"/>
  <c r="AK48" i="24"/>
  <c r="AK9" i="24"/>
  <c r="AL35" i="24"/>
  <c r="AL34" i="24" s="1"/>
  <c r="AE52" i="27" s="1"/>
  <c r="AE51" i="27" s="1"/>
  <c r="AL46" i="24"/>
  <c r="Z77" i="27"/>
  <c r="Z76" i="27" s="1"/>
  <c r="Y77" i="27"/>
  <c r="Y76" i="27" s="1"/>
  <c r="T212" i="43"/>
  <c r="T221" i="43" s="1"/>
  <c r="AA60" i="43"/>
  <c r="AA136" i="43" s="1"/>
  <c r="AA141" i="43" s="1"/>
  <c r="AL14" i="55"/>
  <c r="AL13" i="55" s="1"/>
  <c r="AL12" i="55" s="1"/>
  <c r="AD68" i="27"/>
  <c r="AD70" i="27"/>
  <c r="AD75" i="27" s="1"/>
  <c r="AE59" i="27"/>
  <c r="AE63" i="27"/>
  <c r="AE71" i="27"/>
  <c r="AE67" i="27"/>
  <c r="AE64" i="27"/>
  <c r="AE62" i="27"/>
  <c r="AE66" i="27"/>
  <c r="AE61" i="27"/>
  <c r="AE69" i="27"/>
  <c r="AD65" i="27"/>
  <c r="AD73" i="27" s="1"/>
  <c r="AW45" i="29"/>
  <c r="AW46" i="29"/>
  <c r="AW42" i="29" s="1"/>
  <c r="AU33" i="29"/>
  <c r="AU34" i="29"/>
  <c r="AU35" i="29" s="1"/>
  <c r="AU49" i="29"/>
  <c r="AU50" i="29" s="1"/>
  <c r="AU48" i="29"/>
  <c r="AV41" i="29"/>
  <c r="AV39" i="29" s="1"/>
  <c r="AV44" i="29"/>
  <c r="AW16" i="29"/>
  <c r="AW31" i="29"/>
  <c r="AW27" i="29" s="1"/>
  <c r="AW30" i="29"/>
  <c r="AV26" i="29"/>
  <c r="AV24" i="29" s="1"/>
  <c r="AV29" i="29"/>
  <c r="AH70" i="24"/>
  <c r="AA45" i="27"/>
  <c r="AA50" i="27" s="1"/>
  <c r="AJ15" i="24"/>
  <c r="AJ10" i="24"/>
  <c r="Z68" i="43"/>
  <c r="AV11" i="29"/>
  <c r="Z69" i="43"/>
  <c r="AW15" i="29"/>
  <c r="AH74" i="24"/>
  <c r="AL54" i="24"/>
  <c r="AL53" i="24" s="1"/>
  <c r="AL20" i="24" s="1"/>
  <c r="AL51" i="24"/>
  <c r="AL50" i="24" s="1"/>
  <c r="W108" i="43"/>
  <c r="W111" i="43" s="1"/>
  <c r="AH64" i="24"/>
  <c r="AH61" i="24" s="1"/>
  <c r="AF22" i="28"/>
  <c r="AF24" i="28" s="1"/>
  <c r="AF25" i="28" s="1"/>
  <c r="AK31" i="24"/>
  <c r="AK10" i="24" s="1"/>
  <c r="AK39" i="24"/>
  <c r="BB44" i="25"/>
  <c r="AU8" i="29"/>
  <c r="AU19" i="29" s="1"/>
  <c r="AT20" i="29"/>
  <c r="AT18" i="29"/>
  <c r="AI75" i="24"/>
  <c r="AI66" i="24"/>
  <c r="AH72" i="24"/>
  <c r="AK6" i="59"/>
  <c r="AV4" i="29"/>
  <c r="AV10" i="29"/>
  <c r="AV14" i="29"/>
  <c r="AX11" i="25"/>
  <c r="AX12" i="25"/>
  <c r="AZ8" i="25"/>
  <c r="AL40" i="24"/>
  <c r="AL43" i="24"/>
  <c r="AL29" i="24"/>
  <c r="AL28" i="24" s="1"/>
  <c r="AL32" i="24"/>
  <c r="AM2" i="28"/>
  <c r="AM50" i="28" s="1"/>
  <c r="AB2" i="43"/>
  <c r="AM4" i="59"/>
  <c r="AX3" i="29"/>
  <c r="AY39" i="25"/>
  <c r="AM4" i="24"/>
  <c r="AY38" i="25"/>
  <c r="AF30" i="27"/>
  <c r="AM4" i="55"/>
  <c r="AG72" i="24"/>
  <c r="AG69" i="24" s="1"/>
  <c r="AI71" i="24"/>
  <c r="AI62" i="24"/>
  <c r="AK5" i="59"/>
  <c r="AK42" i="24"/>
  <c r="AK15" i="24" s="1"/>
  <c r="BA46" i="25"/>
  <c r="NQ56" i="25"/>
  <c r="NR55" i="25"/>
  <c r="AL45" i="24" l="1"/>
  <c r="AF51" i="72"/>
  <c r="AF63" i="73"/>
  <c r="AF71" i="73" s="1"/>
  <c r="AE50" i="72"/>
  <c r="AE75" i="72"/>
  <c r="AE74" i="72" s="1"/>
  <c r="AL56" i="24"/>
  <c r="AF51" i="73"/>
  <c r="AF50" i="73" s="1"/>
  <c r="AJ13" i="24"/>
  <c r="Z90" i="43"/>
  <c r="AG65" i="73"/>
  <c r="AG64" i="73"/>
  <c r="AG61" i="73"/>
  <c r="AG58" i="73"/>
  <c r="AG60" i="73"/>
  <c r="AG62" i="73"/>
  <c r="AG69" i="73"/>
  <c r="AG68" i="73" s="1"/>
  <c r="AG73" i="73" s="1"/>
  <c r="AG67" i="73"/>
  <c r="AG66" i="73" s="1"/>
  <c r="AA75" i="73"/>
  <c r="AA74" i="73" s="1"/>
  <c r="AG60" i="72"/>
  <c r="AG64" i="72"/>
  <c r="AG62" i="72"/>
  <c r="AG58" i="72"/>
  <c r="AG65" i="72"/>
  <c r="AG61" i="72"/>
  <c r="AG69" i="72"/>
  <c r="AG68" i="72" s="1"/>
  <c r="AG73" i="72" s="1"/>
  <c r="AG67" i="72"/>
  <c r="AG66" i="72" s="1"/>
  <c r="AH30" i="73"/>
  <c r="AH30" i="72"/>
  <c r="AF63" i="72"/>
  <c r="AF71" i="72" s="1"/>
  <c r="AK26" i="24"/>
  <c r="AK14" i="24"/>
  <c r="AK37" i="24"/>
  <c r="AL9" i="24"/>
  <c r="AL19" i="24"/>
  <c r="AL48" i="24"/>
  <c r="AM57" i="24"/>
  <c r="AM35" i="24"/>
  <c r="AM34" i="24" s="1"/>
  <c r="AF52" i="27" s="1"/>
  <c r="AF51" i="27" s="1"/>
  <c r="AM46" i="24"/>
  <c r="AK8" i="24"/>
  <c r="Z96" i="43"/>
  <c r="Z109" i="43" s="1"/>
  <c r="AA77" i="27"/>
  <c r="AA76" i="27" s="1"/>
  <c r="AJ8" i="24"/>
  <c r="Y96" i="43"/>
  <c r="Y109" i="43" s="1"/>
  <c r="AB60" i="43"/>
  <c r="AB136" i="43" s="1"/>
  <c r="AB141" i="43" s="1"/>
  <c r="AM14" i="55"/>
  <c r="AM13" i="55" s="1"/>
  <c r="AM12" i="55" s="1"/>
  <c r="AE68" i="27"/>
  <c r="AE65" i="27"/>
  <c r="AE73" i="27" s="1"/>
  <c r="AE70" i="27"/>
  <c r="AE75" i="27" s="1"/>
  <c r="AF67" i="27"/>
  <c r="AF66" i="27"/>
  <c r="AF64" i="27"/>
  <c r="AF61" i="27"/>
  <c r="AF62" i="27"/>
  <c r="AF63" i="27"/>
  <c r="AF71" i="27"/>
  <c r="AF59" i="27"/>
  <c r="AF69" i="27"/>
  <c r="AV34" i="29"/>
  <c r="AV35" i="29" s="1"/>
  <c r="AV33" i="29"/>
  <c r="AX46" i="29"/>
  <c r="AX42" i="29" s="1"/>
  <c r="AX45" i="29"/>
  <c r="AV49" i="29"/>
  <c r="AV50" i="29" s="1"/>
  <c r="AV48" i="29"/>
  <c r="AW41" i="29"/>
  <c r="AW39" i="29" s="1"/>
  <c r="AW44" i="29"/>
  <c r="AW26" i="29"/>
  <c r="AW24" i="29" s="1"/>
  <c r="AW29" i="29"/>
  <c r="AX16" i="29"/>
  <c r="AX30" i="29"/>
  <c r="AX31" i="29"/>
  <c r="AX27" i="29" s="1"/>
  <c r="AB45" i="27"/>
  <c r="AB50" i="27" s="1"/>
  <c r="AK13" i="24"/>
  <c r="AA69" i="43"/>
  <c r="AL18" i="24"/>
  <c r="AA68" i="43"/>
  <c r="AW11" i="29"/>
  <c r="AX15" i="29"/>
  <c r="AH69" i="24"/>
  <c r="AI74" i="24"/>
  <c r="AM54" i="24"/>
  <c r="AM53" i="24" s="1"/>
  <c r="AM20" i="24" s="1"/>
  <c r="AM51" i="24"/>
  <c r="AM50" i="24" s="1"/>
  <c r="AJ73" i="24"/>
  <c r="AL31" i="24"/>
  <c r="AL10" i="24" s="1"/>
  <c r="BC44" i="25"/>
  <c r="AY11" i="25"/>
  <c r="AY12" i="25"/>
  <c r="AL42" i="24"/>
  <c r="AL15" i="24" s="1"/>
  <c r="AJ71" i="24"/>
  <c r="X108" i="43"/>
  <c r="X111" i="43" s="1"/>
  <c r="AU18" i="29"/>
  <c r="AU20" i="29"/>
  <c r="BB46" i="25"/>
  <c r="AM43" i="24"/>
  <c r="AM29" i="24"/>
  <c r="AM28" i="24" s="1"/>
  <c r="AM32" i="24"/>
  <c r="AM40" i="24"/>
  <c r="AL39" i="24"/>
  <c r="AV8" i="29"/>
  <c r="AV19" i="29" s="1"/>
  <c r="BA8" i="25"/>
  <c r="AW14" i="29"/>
  <c r="AW10" i="29"/>
  <c r="AI70" i="24"/>
  <c r="AJ75" i="24"/>
  <c r="AJ66" i="24"/>
  <c r="AZ39" i="25"/>
  <c r="AG30" i="27"/>
  <c r="AY3" i="29"/>
  <c r="AC2" i="43"/>
  <c r="AN4" i="24"/>
  <c r="AZ38" i="25"/>
  <c r="AN4" i="59"/>
  <c r="AN4" i="55"/>
  <c r="AN2" i="28"/>
  <c r="AN50" i="28" s="1"/>
  <c r="AI73" i="24"/>
  <c r="AI64" i="24"/>
  <c r="AI61" i="24" s="1"/>
  <c r="AH22" i="28"/>
  <c r="AH24" i="28" s="1"/>
  <c r="AH25" i="28" s="1"/>
  <c r="AL6" i="59"/>
  <c r="AW4" i="29"/>
  <c r="AL5" i="59"/>
  <c r="AG22" i="28"/>
  <c r="AG24" i="28" s="1"/>
  <c r="AG25" i="28" s="1"/>
  <c r="NR56" i="25"/>
  <c r="NS55" i="25"/>
  <c r="AM56" i="24" l="1"/>
  <c r="AG51" i="73"/>
  <c r="AG50" i="73" s="1"/>
  <c r="AG63" i="73"/>
  <c r="AG71" i="73" s="1"/>
  <c r="AM45" i="24"/>
  <c r="AG51" i="72"/>
  <c r="AF75" i="72"/>
  <c r="AF74" i="72" s="1"/>
  <c r="AF50" i="72"/>
  <c r="AH62" i="72"/>
  <c r="AH69" i="72"/>
  <c r="AH68" i="72" s="1"/>
  <c r="AH73" i="72" s="1"/>
  <c r="AH58" i="72"/>
  <c r="AH60" i="72"/>
  <c r="AH61" i="72"/>
  <c r="AH65" i="72"/>
  <c r="AH64" i="72"/>
  <c r="AH67" i="72"/>
  <c r="AH66" i="72" s="1"/>
  <c r="AG63" i="72"/>
  <c r="AG71" i="72" s="1"/>
  <c r="AH64" i="73"/>
  <c r="AH62" i="73"/>
  <c r="AH60" i="73"/>
  <c r="AH58" i="73"/>
  <c r="AH69" i="73"/>
  <c r="AH68" i="73" s="1"/>
  <c r="AH73" i="73" s="1"/>
  <c r="AH61" i="73"/>
  <c r="AH65" i="73"/>
  <c r="AH63" i="73" s="1"/>
  <c r="AH71" i="73" s="1"/>
  <c r="AH67" i="73"/>
  <c r="AH66" i="73" s="1"/>
  <c r="AA90" i="43"/>
  <c r="AI30" i="73"/>
  <c r="AI30" i="72"/>
  <c r="AB75" i="73"/>
  <c r="AB74" i="73" s="1"/>
  <c r="AB77" i="27"/>
  <c r="AB76" i="27" s="1"/>
  <c r="AM19" i="24"/>
  <c r="AM48" i="24"/>
  <c r="AL14" i="24"/>
  <c r="AL13" i="24" s="1"/>
  <c r="AL37" i="24"/>
  <c r="AL26" i="24"/>
  <c r="AM9" i="24"/>
  <c r="AN57" i="24"/>
  <c r="AN35" i="24"/>
  <c r="AN34" i="24" s="1"/>
  <c r="AG52" i="27" s="1"/>
  <c r="AG51" i="27" s="1"/>
  <c r="AN46" i="24"/>
  <c r="AL8" i="24"/>
  <c r="AA96" i="43"/>
  <c r="AA109" i="43" s="1"/>
  <c r="AC60" i="43"/>
  <c r="AC136" i="43" s="1"/>
  <c r="AC141" i="43" s="1"/>
  <c r="AN14" i="55"/>
  <c r="AN13" i="55" s="1"/>
  <c r="AN12" i="55" s="1"/>
  <c r="AF70" i="27"/>
  <c r="AF75" i="27" s="1"/>
  <c r="AF68" i="27"/>
  <c r="AF65" i="27"/>
  <c r="AF73" i="27" s="1"/>
  <c r="AG63" i="27"/>
  <c r="AG64" i="27"/>
  <c r="AG62" i="27"/>
  <c r="AG71" i="27"/>
  <c r="AG59" i="27"/>
  <c r="AG67" i="27"/>
  <c r="AG66" i="27"/>
  <c r="AG61" i="27"/>
  <c r="AG69" i="27"/>
  <c r="AW34" i="29"/>
  <c r="AW35" i="29" s="1"/>
  <c r="AW33" i="29"/>
  <c r="AY45" i="29"/>
  <c r="AY46" i="29"/>
  <c r="AY42" i="29" s="1"/>
  <c r="AW49" i="29"/>
  <c r="AW50" i="29" s="1"/>
  <c r="AW48" i="29"/>
  <c r="AX44" i="29"/>
  <c r="AX41" i="29"/>
  <c r="AX39" i="29" s="1"/>
  <c r="AX29" i="29"/>
  <c r="AX26" i="29"/>
  <c r="AX24" i="29" s="1"/>
  <c r="AY16" i="29"/>
  <c r="AY30" i="29"/>
  <c r="AY31" i="29"/>
  <c r="AY27" i="29" s="1"/>
  <c r="AB69" i="43"/>
  <c r="AM18" i="24"/>
  <c r="AX11" i="29"/>
  <c r="AB68" i="43"/>
  <c r="AY15" i="29"/>
  <c r="AJ74" i="24"/>
  <c r="AJ62" i="24"/>
  <c r="AN54" i="24"/>
  <c r="AN53" i="24" s="1"/>
  <c r="AN20" i="24" s="1"/>
  <c r="AN51" i="24"/>
  <c r="AN50" i="24" s="1"/>
  <c r="Y108" i="43"/>
  <c r="Y111" i="43" s="1"/>
  <c r="AJ64" i="24"/>
  <c r="AK73" i="24"/>
  <c r="AI72" i="24"/>
  <c r="AI69" i="24" s="1"/>
  <c r="AM42" i="24"/>
  <c r="AM15" i="24" s="1"/>
  <c r="BB8" i="25"/>
  <c r="AJ70" i="24"/>
  <c r="AX14" i="29"/>
  <c r="AX10" i="29"/>
  <c r="AM6" i="59"/>
  <c r="AX4" i="29"/>
  <c r="BC46" i="25"/>
  <c r="AJ72" i="24"/>
  <c r="AZ11" i="25"/>
  <c r="AZ12" i="25"/>
  <c r="AH30" i="27"/>
  <c r="BA38" i="25"/>
  <c r="AZ3" i="29"/>
  <c r="AD2" i="43"/>
  <c r="AO2" i="28"/>
  <c r="AO50" i="28" s="1"/>
  <c r="AO4" i="24"/>
  <c r="AO4" i="55"/>
  <c r="AO4" i="59"/>
  <c r="BA39" i="25"/>
  <c r="AV18" i="29"/>
  <c r="AV20" i="29"/>
  <c r="AK71" i="24"/>
  <c r="AK62" i="24"/>
  <c r="BD44" i="25"/>
  <c r="AN43" i="24"/>
  <c r="AN29" i="24"/>
  <c r="AN28" i="24" s="1"/>
  <c r="AN40" i="24"/>
  <c r="AN32" i="24"/>
  <c r="AW8" i="29"/>
  <c r="AW19" i="29" s="1"/>
  <c r="AM39" i="24"/>
  <c r="AM31" i="24"/>
  <c r="AM26" i="24" s="1"/>
  <c r="AM5" i="59"/>
  <c r="AK75" i="24"/>
  <c r="AK66" i="24"/>
  <c r="NS56" i="25"/>
  <c r="NT55" i="25"/>
  <c r="AN56" i="24" l="1"/>
  <c r="AH51" i="73"/>
  <c r="AH50" i="73" s="1"/>
  <c r="AN45" i="24"/>
  <c r="AH51" i="72"/>
  <c r="AH63" i="72"/>
  <c r="AH71" i="72" s="1"/>
  <c r="AG50" i="72"/>
  <c r="AG75" i="72"/>
  <c r="AG74" i="72" s="1"/>
  <c r="AC77" i="27"/>
  <c r="AC76" i="27" s="1"/>
  <c r="AC75" i="73"/>
  <c r="AC74" i="73" s="1"/>
  <c r="AB90" i="43"/>
  <c r="AJ30" i="73"/>
  <c r="AJ30" i="72"/>
  <c r="AI58" i="73"/>
  <c r="AI64" i="73"/>
  <c r="AI69" i="73"/>
  <c r="AI68" i="73" s="1"/>
  <c r="AI73" i="73" s="1"/>
  <c r="AI61" i="73"/>
  <c r="AI60" i="73"/>
  <c r="AI65" i="73"/>
  <c r="AI62" i="73"/>
  <c r="AI67" i="73"/>
  <c r="AI66" i="73" s="1"/>
  <c r="AI58" i="72"/>
  <c r="AI69" i="72"/>
  <c r="AI68" i="72" s="1"/>
  <c r="AI73" i="72" s="1"/>
  <c r="AI60" i="72"/>
  <c r="AI62" i="72"/>
  <c r="AI64" i="72"/>
  <c r="AI61" i="72"/>
  <c r="AI65" i="72"/>
  <c r="AI67" i="72"/>
  <c r="AI66" i="72" s="1"/>
  <c r="AO57" i="24"/>
  <c r="AN9" i="24"/>
  <c r="AN19" i="24"/>
  <c r="AN18" i="24" s="1"/>
  <c r="AN48" i="24"/>
  <c r="AM14" i="24"/>
  <c r="AM37" i="24"/>
  <c r="AO35" i="24"/>
  <c r="AO34" i="24" s="1"/>
  <c r="AH52" i="27" s="1"/>
  <c r="AH51" i="27" s="1"/>
  <c r="AO46" i="24"/>
  <c r="AD60" i="43"/>
  <c r="AD136" i="43" s="1"/>
  <c r="AD141" i="43" s="1"/>
  <c r="AO14" i="55"/>
  <c r="AO13" i="55" s="1"/>
  <c r="AO12" i="55" s="1"/>
  <c r="AG68" i="27"/>
  <c r="AG70" i="27"/>
  <c r="AG75" i="27" s="1"/>
  <c r="AH66" i="27"/>
  <c r="AH59" i="27"/>
  <c r="AH67" i="27"/>
  <c r="AH62" i="27"/>
  <c r="AH64" i="27"/>
  <c r="AH63" i="27"/>
  <c r="AH61" i="27"/>
  <c r="AH71" i="27"/>
  <c r="AH69" i="27"/>
  <c r="AG65" i="27"/>
  <c r="AG73" i="27" s="1"/>
  <c r="AC45" i="27"/>
  <c r="AC50" i="27" s="1"/>
  <c r="AZ46" i="29"/>
  <c r="AZ42" i="29" s="1"/>
  <c r="AZ45" i="29"/>
  <c r="AX49" i="29"/>
  <c r="AX50" i="29" s="1"/>
  <c r="AX48" i="29"/>
  <c r="AX33" i="29"/>
  <c r="AX34" i="29"/>
  <c r="AX35" i="29" s="1"/>
  <c r="AY44" i="29"/>
  <c r="AY41" i="29"/>
  <c r="AY39" i="29" s="1"/>
  <c r="AY29" i="29"/>
  <c r="AY26" i="29"/>
  <c r="AY24" i="29" s="1"/>
  <c r="AZ16" i="29"/>
  <c r="AZ31" i="29"/>
  <c r="AZ27" i="29" s="1"/>
  <c r="AZ30" i="29"/>
  <c r="AD45" i="27"/>
  <c r="AD50" i="27" s="1"/>
  <c r="AM10" i="24"/>
  <c r="AC68" i="43"/>
  <c r="AY11" i="29"/>
  <c r="AC69" i="43"/>
  <c r="AZ15" i="29"/>
  <c r="AK74" i="24"/>
  <c r="AJ61" i="24"/>
  <c r="Z108" i="43"/>
  <c r="Z111" i="43" s="1"/>
  <c r="AJ22" i="28"/>
  <c r="AJ24" i="28" s="1"/>
  <c r="AJ25" i="28" s="1"/>
  <c r="AO54" i="24"/>
  <c r="AO53" i="24" s="1"/>
  <c r="AO20" i="24" s="1"/>
  <c r="AO51" i="24"/>
  <c r="AO50" i="24" s="1"/>
  <c r="AK64" i="24"/>
  <c r="AK61" i="24" s="1"/>
  <c r="AI22" i="28"/>
  <c r="AI24" i="28" s="1"/>
  <c r="AI25" i="28" s="1"/>
  <c r="AN31" i="24"/>
  <c r="AN10" i="24" s="1"/>
  <c r="BA11" i="25"/>
  <c r="AX8" i="29"/>
  <c r="AX19" i="29" s="1"/>
  <c r="AW18" i="29"/>
  <c r="AW20" i="29"/>
  <c r="AN42" i="24"/>
  <c r="AN15" i="24" s="1"/>
  <c r="AL75" i="24"/>
  <c r="AL66" i="24"/>
  <c r="AK72" i="24"/>
  <c r="AY4" i="29"/>
  <c r="AN6" i="59"/>
  <c r="AN5" i="59"/>
  <c r="AJ69" i="24"/>
  <c r="AE2" i="43"/>
  <c r="BB39" i="25"/>
  <c r="AP4" i="24"/>
  <c r="BB38" i="25"/>
  <c r="BA3" i="29"/>
  <c r="AI30" i="27"/>
  <c r="AP2" i="28"/>
  <c r="AP50" i="28" s="1"/>
  <c r="AP4" i="59"/>
  <c r="AP4" i="55"/>
  <c r="BE44" i="25"/>
  <c r="AN39" i="24"/>
  <c r="AK70" i="24"/>
  <c r="AY14" i="29"/>
  <c r="AY10" i="29"/>
  <c r="BD46" i="25"/>
  <c r="BA12" i="25"/>
  <c r="AO32" i="24"/>
  <c r="AO29" i="24"/>
  <c r="AO28" i="24" s="1"/>
  <c r="AO40" i="24"/>
  <c r="AO43" i="24"/>
  <c r="AL71" i="24"/>
  <c r="AL62" i="24"/>
  <c r="BC8" i="25"/>
  <c r="NT56" i="25"/>
  <c r="NU55" i="25"/>
  <c r="AO45" i="24" l="1"/>
  <c r="AI51" i="72"/>
  <c r="AH50" i="72"/>
  <c r="AH75" i="72"/>
  <c r="AH74" i="72" s="1"/>
  <c r="AO56" i="24"/>
  <c r="AI51" i="73"/>
  <c r="AI50" i="73" s="1"/>
  <c r="AI63" i="72"/>
  <c r="AI71" i="72" s="1"/>
  <c r="AC90" i="43"/>
  <c r="AJ62" i="72"/>
  <c r="AJ58" i="72"/>
  <c r="AJ60" i="72"/>
  <c r="AJ64" i="72"/>
  <c r="AJ69" i="72"/>
  <c r="AJ68" i="72" s="1"/>
  <c r="AJ73" i="72" s="1"/>
  <c r="AJ61" i="72"/>
  <c r="AJ65" i="72"/>
  <c r="AJ67" i="72"/>
  <c r="AJ66" i="72" s="1"/>
  <c r="AK30" i="73"/>
  <c r="AK30" i="72"/>
  <c r="AI63" i="73"/>
  <c r="AI71" i="73" s="1"/>
  <c r="AJ62" i="73"/>
  <c r="AJ69" i="73"/>
  <c r="AJ68" i="73" s="1"/>
  <c r="AJ73" i="73" s="1"/>
  <c r="AJ60" i="73"/>
  <c r="AJ58" i="73"/>
  <c r="AJ64" i="73"/>
  <c r="AJ63" i="73" s="1"/>
  <c r="AJ71" i="73" s="1"/>
  <c r="AJ61" i="73"/>
  <c r="AJ65" i="73"/>
  <c r="AJ67" i="73"/>
  <c r="AJ66" i="73" s="1"/>
  <c r="AD75" i="73"/>
  <c r="AD74" i="73" s="1"/>
  <c r="AM13" i="24"/>
  <c r="AO19" i="24"/>
  <c r="AO18" i="24" s="1"/>
  <c r="AO48" i="24"/>
  <c r="AN26" i="24"/>
  <c r="AO9" i="24"/>
  <c r="AN14" i="24"/>
  <c r="AN37" i="24"/>
  <c r="AP57" i="24"/>
  <c r="AP35" i="24"/>
  <c r="AP34" i="24" s="1"/>
  <c r="AI52" i="27" s="1"/>
  <c r="AI51" i="27" s="1"/>
  <c r="AP46" i="24"/>
  <c r="AD77" i="27"/>
  <c r="AD76" i="27" s="1"/>
  <c r="AN8" i="24"/>
  <c r="AC96" i="43"/>
  <c r="AC109" i="43" s="1"/>
  <c r="AM8" i="24"/>
  <c r="AB96" i="43"/>
  <c r="AB109" i="43" s="1"/>
  <c r="AE60" i="43"/>
  <c r="AE136" i="43" s="1"/>
  <c r="AE141" i="43" s="1"/>
  <c r="AP14" i="55"/>
  <c r="AP13" i="55" s="1"/>
  <c r="AP12" i="55" s="1"/>
  <c r="AH68" i="27"/>
  <c r="AH70" i="27"/>
  <c r="AH75" i="27" s="1"/>
  <c r="AI61" i="27"/>
  <c r="AI62" i="27"/>
  <c r="AI59" i="27"/>
  <c r="AI64" i="27"/>
  <c r="AI67" i="27"/>
  <c r="AI63" i="27"/>
  <c r="AI71" i="27"/>
  <c r="AI66" i="27"/>
  <c r="AI69" i="27"/>
  <c r="AH65" i="27"/>
  <c r="AH73" i="27" s="1"/>
  <c r="BA46" i="29"/>
  <c r="BA42" i="29" s="1"/>
  <c r="BA45" i="29"/>
  <c r="AY33" i="29"/>
  <c r="AY34" i="29"/>
  <c r="AY35" i="29" s="1"/>
  <c r="AY48" i="29"/>
  <c r="AY49" i="29"/>
  <c r="AY50" i="29" s="1"/>
  <c r="AZ44" i="29"/>
  <c r="AZ41" i="29"/>
  <c r="AZ39" i="29" s="1"/>
  <c r="AZ29" i="29"/>
  <c r="AZ26" i="29"/>
  <c r="AZ24" i="29" s="1"/>
  <c r="BA16" i="29"/>
  <c r="BA31" i="29"/>
  <c r="BA27" i="29" s="1"/>
  <c r="BA30" i="29"/>
  <c r="AE45" i="27"/>
  <c r="AE50" i="27" s="1"/>
  <c r="AL70" i="24"/>
  <c r="AD68" i="43"/>
  <c r="AZ11" i="29"/>
  <c r="AD69" i="43"/>
  <c r="BA15" i="29"/>
  <c r="AL74" i="24"/>
  <c r="AP54" i="24"/>
  <c r="AP53" i="24" s="1"/>
  <c r="AP20" i="24" s="1"/>
  <c r="AP51" i="24"/>
  <c r="AP50" i="24" s="1"/>
  <c r="AK69" i="24"/>
  <c r="AO42" i="24"/>
  <c r="AO15" i="24" s="1"/>
  <c r="AF2" i="43"/>
  <c r="BC38" i="25"/>
  <c r="AQ2" i="28"/>
  <c r="AQ50" i="28" s="1"/>
  <c r="AJ30" i="27"/>
  <c r="AQ4" i="24"/>
  <c r="BC39" i="25"/>
  <c r="BB3" i="29"/>
  <c r="AQ4" i="59"/>
  <c r="AQ4" i="55"/>
  <c r="AZ14" i="29"/>
  <c r="AZ10" i="29"/>
  <c r="AO39" i="24"/>
  <c r="AO31" i="24"/>
  <c r="AO26" i="24" s="1"/>
  <c r="BD8" i="25"/>
  <c r="AP43" i="24"/>
  <c r="AP32" i="24"/>
  <c r="AP29" i="24"/>
  <c r="AP28" i="24" s="1"/>
  <c r="AP40" i="24"/>
  <c r="AM71" i="24"/>
  <c r="BE46" i="25"/>
  <c r="AX20" i="29"/>
  <c r="AX18" i="29"/>
  <c r="AM66" i="24"/>
  <c r="AM75" i="24"/>
  <c r="BB12" i="25"/>
  <c r="AA108" i="43"/>
  <c r="AA111" i="43" s="1"/>
  <c r="AK22" i="28"/>
  <c r="AK24" i="28" s="1"/>
  <c r="AK25" i="28" s="1"/>
  <c r="BF44" i="25"/>
  <c r="AZ4" i="29"/>
  <c r="AO6" i="59"/>
  <c r="AY8" i="29"/>
  <c r="AY19" i="29" s="1"/>
  <c r="BB11" i="25"/>
  <c r="AL73" i="24"/>
  <c r="AL64" i="24"/>
  <c r="AL61" i="24" s="1"/>
  <c r="AO5" i="59"/>
  <c r="NU56" i="25"/>
  <c r="NV55" i="25"/>
  <c r="AP56" i="24" l="1"/>
  <c r="AJ51" i="73"/>
  <c r="AJ50" i="73" s="1"/>
  <c r="AP45" i="24"/>
  <c r="AJ51" i="72"/>
  <c r="AI50" i="72"/>
  <c r="AI75" i="72"/>
  <c r="AI74" i="72" s="1"/>
  <c r="AD90" i="43"/>
  <c r="AE75" i="73"/>
  <c r="AE74" i="73" s="1"/>
  <c r="AE77" i="27"/>
  <c r="AE76" i="27" s="1"/>
  <c r="AK61" i="72"/>
  <c r="AK62" i="72"/>
  <c r="AK58" i="72"/>
  <c r="AK65" i="72"/>
  <c r="AK69" i="72"/>
  <c r="AK68" i="72" s="1"/>
  <c r="AK73" i="72" s="1"/>
  <c r="AK64" i="72"/>
  <c r="AK60" i="72"/>
  <c r="AK67" i="72"/>
  <c r="AK66" i="72" s="1"/>
  <c r="AJ63" i="72"/>
  <c r="AJ71" i="72" s="1"/>
  <c r="AK67" i="73"/>
  <c r="AK66" i="73" s="1"/>
  <c r="AK62" i="73"/>
  <c r="AK61" i="73"/>
  <c r="AK64" i="73"/>
  <c r="AK58" i="73"/>
  <c r="AK69" i="73"/>
  <c r="AK68" i="73" s="1"/>
  <c r="AK73" i="73" s="1"/>
  <c r="AK60" i="73"/>
  <c r="AK65" i="73"/>
  <c r="AL30" i="72"/>
  <c r="AL30" i="73"/>
  <c r="AQ57" i="24"/>
  <c r="AO14" i="24"/>
  <c r="AO13" i="24" s="1"/>
  <c r="AO37" i="24"/>
  <c r="AN13" i="24"/>
  <c r="AP9" i="24"/>
  <c r="AP19" i="24"/>
  <c r="AP18" i="24" s="1"/>
  <c r="AP48" i="24"/>
  <c r="AQ35" i="24"/>
  <c r="AQ34" i="24" s="1"/>
  <c r="AJ52" i="27" s="1"/>
  <c r="AJ51" i="27" s="1"/>
  <c r="AQ46" i="24"/>
  <c r="AF60" i="43"/>
  <c r="AF136" i="43" s="1"/>
  <c r="AF141" i="43" s="1"/>
  <c r="AQ14" i="55"/>
  <c r="AQ13" i="55" s="1"/>
  <c r="AQ12" i="55" s="1"/>
  <c r="AI68" i="27"/>
  <c r="AI65" i="27"/>
  <c r="AI73" i="27" s="1"/>
  <c r="AI70" i="27"/>
  <c r="AI75" i="27" s="1"/>
  <c r="AJ59" i="27"/>
  <c r="AJ64" i="27"/>
  <c r="AJ61" i="27"/>
  <c r="AJ62" i="27"/>
  <c r="AJ71" i="27"/>
  <c r="AJ66" i="27"/>
  <c r="AJ63" i="27"/>
  <c r="AJ67" i="27"/>
  <c r="AJ69" i="27"/>
  <c r="AZ33" i="29"/>
  <c r="AZ34" i="29"/>
  <c r="AZ35" i="29" s="1"/>
  <c r="BB45" i="29"/>
  <c r="BB46" i="29"/>
  <c r="BB42" i="29" s="1"/>
  <c r="AZ48" i="29"/>
  <c r="AZ49" i="29"/>
  <c r="AZ50" i="29" s="1"/>
  <c r="BA44" i="29"/>
  <c r="BA41" i="29"/>
  <c r="BA39" i="29" s="1"/>
  <c r="BA29" i="29"/>
  <c r="BA26" i="29"/>
  <c r="BA24" i="29" s="1"/>
  <c r="BB16" i="29"/>
  <c r="BB31" i="29"/>
  <c r="BB27" i="29" s="1"/>
  <c r="BB30" i="29"/>
  <c r="AF45" i="27"/>
  <c r="AF50" i="27" s="1"/>
  <c r="AO10" i="24"/>
  <c r="AE68" i="43"/>
  <c r="BA11" i="29"/>
  <c r="AE69" i="43"/>
  <c r="BB15" i="29"/>
  <c r="AM74" i="24"/>
  <c r="AM62" i="24"/>
  <c r="AQ54" i="24"/>
  <c r="AQ53" i="24" s="1"/>
  <c r="AQ20" i="24" s="1"/>
  <c r="AQ51" i="24"/>
  <c r="AQ50" i="24" s="1"/>
  <c r="AP39" i="24"/>
  <c r="BF46" i="25"/>
  <c r="AB108" i="43"/>
  <c r="AM70" i="24"/>
  <c r="BC12" i="25"/>
  <c r="AY20" i="29"/>
  <c r="AY18" i="29"/>
  <c r="AN75" i="24"/>
  <c r="AN66" i="24"/>
  <c r="AP31" i="24"/>
  <c r="AP26" i="24" s="1"/>
  <c r="BD38" i="25"/>
  <c r="AR4" i="24"/>
  <c r="AG2" i="43"/>
  <c r="BD39" i="25"/>
  <c r="AR4" i="59"/>
  <c r="AR4" i="55"/>
  <c r="BC3" i="29"/>
  <c r="AK30" i="27"/>
  <c r="AR2" i="28"/>
  <c r="AR50" i="28" s="1"/>
  <c r="AQ32" i="24"/>
  <c r="AQ43" i="24"/>
  <c r="AQ40" i="24"/>
  <c r="AQ29" i="24"/>
  <c r="AQ28" i="24" s="1"/>
  <c r="BC11" i="25"/>
  <c r="AL72" i="24"/>
  <c r="AL69" i="24" s="1"/>
  <c r="BA4" i="29"/>
  <c r="AP6" i="59"/>
  <c r="BE8" i="25"/>
  <c r="AZ8" i="29"/>
  <c r="AZ19" i="29" s="1"/>
  <c r="BG44" i="25"/>
  <c r="AP5" i="59"/>
  <c r="BA10" i="29"/>
  <c r="BA14" i="29"/>
  <c r="AM64" i="24"/>
  <c r="AM73" i="24"/>
  <c r="AN71" i="24"/>
  <c r="AN62" i="24"/>
  <c r="AP42" i="24"/>
  <c r="NV56" i="25"/>
  <c r="NW55" i="25"/>
  <c r="AJ50" i="72" l="1"/>
  <c r="AJ75" i="72"/>
  <c r="AJ74" i="72" s="1"/>
  <c r="AK63" i="73"/>
  <c r="AK71" i="73" s="1"/>
  <c r="AQ45" i="24"/>
  <c r="AK51" i="72"/>
  <c r="AQ56" i="24"/>
  <c r="AK51" i="73"/>
  <c r="AK50" i="73" s="1"/>
  <c r="AM30" i="73"/>
  <c r="AM30" i="72"/>
  <c r="AL69" i="73"/>
  <c r="AL68" i="73" s="1"/>
  <c r="AL73" i="73" s="1"/>
  <c r="AL58" i="73"/>
  <c r="AL61" i="73"/>
  <c r="AL62" i="73"/>
  <c r="AL64" i="73"/>
  <c r="AL63" i="73" s="1"/>
  <c r="AL71" i="73" s="1"/>
  <c r="AL65" i="73"/>
  <c r="AL60" i="73"/>
  <c r="AL67" i="73"/>
  <c r="AL66" i="73" s="1"/>
  <c r="AE90" i="43"/>
  <c r="AL58" i="72"/>
  <c r="AL60" i="72"/>
  <c r="AL64" i="72"/>
  <c r="AL61" i="72"/>
  <c r="AL62" i="72"/>
  <c r="AL65" i="72"/>
  <c r="AL69" i="72"/>
  <c r="AL68" i="72" s="1"/>
  <c r="AL73" i="72" s="1"/>
  <c r="AL67" i="72"/>
  <c r="AL66" i="72" s="1"/>
  <c r="AF77" i="27"/>
  <c r="AF76" i="27" s="1"/>
  <c r="AF75" i="73"/>
  <c r="AF74" i="73" s="1"/>
  <c r="AK63" i="72"/>
  <c r="AK71" i="72" s="1"/>
  <c r="AR57" i="24"/>
  <c r="AQ9" i="24"/>
  <c r="AQ19" i="24"/>
  <c r="AQ18" i="24" s="1"/>
  <c r="AQ48" i="24"/>
  <c r="AP14" i="24"/>
  <c r="AP37" i="24"/>
  <c r="AR35" i="24"/>
  <c r="AR34" i="24" s="1"/>
  <c r="AR46" i="24"/>
  <c r="AL51" i="72" s="1"/>
  <c r="AO8" i="24"/>
  <c r="AD96" i="43"/>
  <c r="AD109" i="43" s="1"/>
  <c r="AS4" i="24"/>
  <c r="AG60" i="43"/>
  <c r="AG136" i="43" s="1"/>
  <c r="AG141" i="43" s="1"/>
  <c r="AR14" i="55"/>
  <c r="AR13" i="55" s="1"/>
  <c r="AR12" i="55" s="1"/>
  <c r="AJ70" i="27"/>
  <c r="AJ75" i="27" s="1"/>
  <c r="AJ68" i="27"/>
  <c r="AK71" i="27"/>
  <c r="AK66" i="27"/>
  <c r="AK62" i="27"/>
  <c r="AK59" i="27"/>
  <c r="AK64" i="27"/>
  <c r="AK61" i="27"/>
  <c r="AK63" i="27"/>
  <c r="AK67" i="27"/>
  <c r="AK69" i="27"/>
  <c r="AJ65" i="27"/>
  <c r="AJ73" i="27" s="1"/>
  <c r="BA33" i="29"/>
  <c r="BA34" i="29"/>
  <c r="BA35" i="29" s="1"/>
  <c r="BC45" i="29"/>
  <c r="BC46" i="29"/>
  <c r="BC42" i="29" s="1"/>
  <c r="BA48" i="29"/>
  <c r="BA49" i="29"/>
  <c r="BA50" i="29" s="1"/>
  <c r="BB41" i="29"/>
  <c r="BB39" i="29" s="1"/>
  <c r="BB44" i="29"/>
  <c r="BC16" i="29"/>
  <c r="BC31" i="29"/>
  <c r="BC27" i="29" s="1"/>
  <c r="BC30" i="29"/>
  <c r="BB26" i="29"/>
  <c r="BB24" i="29" s="1"/>
  <c r="BB29" i="29"/>
  <c r="AG45" i="27"/>
  <c r="AG50" i="27" s="1"/>
  <c r="AP10" i="24"/>
  <c r="AP15" i="24"/>
  <c r="AF68" i="43"/>
  <c r="BB11" i="29"/>
  <c r="AF69" i="43"/>
  <c r="BC15" i="29"/>
  <c r="AB111" i="43"/>
  <c r="AN74" i="24"/>
  <c r="AM61" i="24"/>
  <c r="AR51" i="24"/>
  <c r="AR54" i="24"/>
  <c r="AL22" i="28"/>
  <c r="AL24" i="28" s="1"/>
  <c r="AL25" i="28" s="1"/>
  <c r="AZ20" i="29"/>
  <c r="AZ18" i="29"/>
  <c r="BB14" i="29"/>
  <c r="BB10" i="29"/>
  <c r="AR43" i="24"/>
  <c r="AR40" i="24"/>
  <c r="AR29" i="24"/>
  <c r="AR28" i="24" s="1"/>
  <c r="AR32" i="24"/>
  <c r="AC108" i="43"/>
  <c r="AC111" i="43" s="1"/>
  <c r="AN73" i="24"/>
  <c r="AN64" i="24"/>
  <c r="AN61" i="24" s="1"/>
  <c r="AQ42" i="24"/>
  <c r="AO66" i="24"/>
  <c r="AO75" i="24"/>
  <c r="AM72" i="24"/>
  <c r="AM69" i="24" s="1"/>
  <c r="BA8" i="29"/>
  <c r="BA19" i="29" s="1"/>
  <c r="AO71" i="24"/>
  <c r="BG46" i="25"/>
  <c r="BE38" i="25"/>
  <c r="AS4" i="59"/>
  <c r="AL30" i="27"/>
  <c r="AH2" i="43"/>
  <c r="AS2" i="28"/>
  <c r="AS50" i="28" s="1"/>
  <c r="BD3" i="29"/>
  <c r="AS4" i="55"/>
  <c r="BE39" i="25"/>
  <c r="BD12" i="25"/>
  <c r="BD11" i="25"/>
  <c r="AQ6" i="59"/>
  <c r="BB4" i="29"/>
  <c r="BF8" i="25"/>
  <c r="BH44" i="25"/>
  <c r="AN70" i="24"/>
  <c r="AQ5" i="59"/>
  <c r="AQ39" i="24"/>
  <c r="AQ31" i="24"/>
  <c r="AQ26" i="24" s="1"/>
  <c r="NW56" i="25"/>
  <c r="NX55" i="25"/>
  <c r="I34" i="24" l="1"/>
  <c r="AK52" i="27"/>
  <c r="AK51" i="27" s="1"/>
  <c r="I57" i="24"/>
  <c r="AL51" i="73"/>
  <c r="AL50" i="73" s="1"/>
  <c r="AL50" i="72"/>
  <c r="AL75" i="72"/>
  <c r="AL74" i="72" s="1"/>
  <c r="AK50" i="72"/>
  <c r="AK75" i="72"/>
  <c r="AK74" i="72" s="1"/>
  <c r="AG75" i="73"/>
  <c r="AG74" i="73" s="1"/>
  <c r="AF90" i="43"/>
  <c r="AN30" i="73"/>
  <c r="AN30" i="72"/>
  <c r="AG77" i="27"/>
  <c r="AG76" i="27" s="1"/>
  <c r="AL63" i="72"/>
  <c r="AL71" i="72" s="1"/>
  <c r="AM64" i="72"/>
  <c r="AM61" i="72"/>
  <c r="AM58" i="72"/>
  <c r="AM60" i="72"/>
  <c r="AM65" i="72"/>
  <c r="AM63" i="72" s="1"/>
  <c r="AM71" i="72" s="1"/>
  <c r="AM69" i="72"/>
  <c r="AM68" i="72" s="1"/>
  <c r="AM73" i="72" s="1"/>
  <c r="AM62" i="72"/>
  <c r="AM67" i="72"/>
  <c r="AM66" i="72" s="1"/>
  <c r="AM60" i="73"/>
  <c r="AM69" i="73"/>
  <c r="AM68" i="73" s="1"/>
  <c r="AM73" i="73" s="1"/>
  <c r="AM62" i="73"/>
  <c r="AM58" i="73"/>
  <c r="AM65" i="73"/>
  <c r="AM64" i="73"/>
  <c r="AM61" i="73"/>
  <c r="AM67" i="73"/>
  <c r="AM66" i="73" s="1"/>
  <c r="AR56" i="24"/>
  <c r="I56" i="24" s="1"/>
  <c r="AQ14" i="24"/>
  <c r="AQ37" i="24"/>
  <c r="AR9" i="24"/>
  <c r="AS57" i="24"/>
  <c r="I35" i="24"/>
  <c r="AS46" i="24"/>
  <c r="AR45" i="24"/>
  <c r="I45" i="24" s="1"/>
  <c r="I46" i="24"/>
  <c r="AS32" i="24"/>
  <c r="AS31" i="24" s="1"/>
  <c r="AS10" i="24" s="1"/>
  <c r="AS35" i="24"/>
  <c r="AS34" i="24" s="1"/>
  <c r="AL52" i="27" s="1"/>
  <c r="AL51" i="27" s="1"/>
  <c r="AS54" i="24"/>
  <c r="AS53" i="24" s="1"/>
  <c r="AS20" i="24" s="1"/>
  <c r="AS51" i="24"/>
  <c r="AS50" i="24" s="1"/>
  <c r="AS43" i="24"/>
  <c r="AS42" i="24" s="1"/>
  <c r="AS15" i="24" s="1"/>
  <c r="AS29" i="24"/>
  <c r="AS28" i="24" s="1"/>
  <c r="AS40" i="24"/>
  <c r="AS39" i="24" s="1"/>
  <c r="AP8" i="24"/>
  <c r="AE96" i="43"/>
  <c r="AE109" i="43" s="1"/>
  <c r="AT4" i="24"/>
  <c r="AH60" i="43"/>
  <c r="AH136" i="43" s="1"/>
  <c r="AH141" i="43" s="1"/>
  <c r="AS14" i="55"/>
  <c r="AS13" i="55" s="1"/>
  <c r="AS12" i="55" s="1"/>
  <c r="AK68" i="27"/>
  <c r="AK70" i="27"/>
  <c r="AK75" i="27" s="1"/>
  <c r="AL62" i="27"/>
  <c r="AL71" i="27"/>
  <c r="AL59" i="27"/>
  <c r="AL64" i="27"/>
  <c r="AL67" i="27"/>
  <c r="AL63" i="27"/>
  <c r="AL61" i="27"/>
  <c r="AL66" i="27"/>
  <c r="AL69" i="27"/>
  <c r="AK65" i="27"/>
  <c r="AK73" i="27" s="1"/>
  <c r="BB33" i="29"/>
  <c r="BB34" i="29"/>
  <c r="BB35" i="29" s="1"/>
  <c r="BD46" i="29"/>
  <c r="BD42" i="29" s="1"/>
  <c r="BD45" i="29"/>
  <c r="BB49" i="29"/>
  <c r="BB50" i="29" s="1"/>
  <c r="BB48" i="29"/>
  <c r="BC41" i="29"/>
  <c r="BC39" i="29" s="1"/>
  <c r="BC44" i="29"/>
  <c r="BD16" i="29"/>
  <c r="BD31" i="29"/>
  <c r="BD27" i="29" s="1"/>
  <c r="BD30" i="29"/>
  <c r="BC26" i="29"/>
  <c r="BC24" i="29" s="1"/>
  <c r="BC29" i="29"/>
  <c r="AP13" i="24"/>
  <c r="AH45" i="27"/>
  <c r="AH50" i="27" s="1"/>
  <c r="AQ10" i="24"/>
  <c r="AQ15" i="24"/>
  <c r="AG68" i="43"/>
  <c r="BC11" i="29"/>
  <c r="AG69" i="43"/>
  <c r="BD15" i="29"/>
  <c r="AO74" i="24"/>
  <c r="AO62" i="24"/>
  <c r="AR53" i="24"/>
  <c r="AR20" i="24" s="1"/>
  <c r="I54" i="24"/>
  <c r="AR50" i="24"/>
  <c r="I51" i="24"/>
  <c r="AP64" i="24"/>
  <c r="AR31" i="24"/>
  <c r="AR10" i="24" s="1"/>
  <c r="BG8" i="25"/>
  <c r="BA18" i="29"/>
  <c r="BA20" i="29"/>
  <c r="AN72" i="24"/>
  <c r="AN69" i="24" s="1"/>
  <c r="AP71" i="24"/>
  <c r="AP62" i="24"/>
  <c r="BI44" i="25"/>
  <c r="AI2" i="43"/>
  <c r="AT4" i="59"/>
  <c r="AM30" i="27"/>
  <c r="BF39" i="25"/>
  <c r="BE3" i="29"/>
  <c r="AT4" i="55"/>
  <c r="BF38" i="25"/>
  <c r="AT2" i="28"/>
  <c r="AT50" i="28" s="1"/>
  <c r="AR5" i="59"/>
  <c r="BB8" i="29"/>
  <c r="BB19" i="29" s="1"/>
  <c r="AD108" i="43"/>
  <c r="BH46" i="25"/>
  <c r="BE12" i="25"/>
  <c r="BE11" i="25"/>
  <c r="AO70" i="24"/>
  <c r="AP66" i="24"/>
  <c r="AP75" i="24"/>
  <c r="AR42" i="24"/>
  <c r="AR15" i="24" s="1"/>
  <c r="AM22" i="28"/>
  <c r="AM24" i="28" s="1"/>
  <c r="AM25" i="28" s="1"/>
  <c r="AR6" i="59"/>
  <c r="BC4" i="29"/>
  <c r="AR39" i="24"/>
  <c r="BC14" i="29"/>
  <c r="BC10" i="29"/>
  <c r="AO73" i="24"/>
  <c r="AO64" i="24"/>
  <c r="NY55" i="25"/>
  <c r="NX56" i="25"/>
  <c r="AM63" i="73" l="1"/>
  <c r="AM71" i="73" s="1"/>
  <c r="AS56" i="24"/>
  <c r="AM51" i="73"/>
  <c r="AM50" i="73" s="1"/>
  <c r="AS45" i="24"/>
  <c r="AM51" i="72"/>
  <c r="AG90" i="43"/>
  <c r="AH75" i="73"/>
  <c r="AH74" i="73" s="1"/>
  <c r="AH96" i="43"/>
  <c r="AO30" i="72"/>
  <c r="AO30" i="73"/>
  <c r="AN64" i="72"/>
  <c r="AN58" i="72"/>
  <c r="AN60" i="72"/>
  <c r="AN65" i="72"/>
  <c r="AN62" i="72"/>
  <c r="AN61" i="72"/>
  <c r="AN69" i="72"/>
  <c r="AN68" i="72" s="1"/>
  <c r="AN73" i="72" s="1"/>
  <c r="AN67" i="72"/>
  <c r="AN66" i="72" s="1"/>
  <c r="AH77" i="27"/>
  <c r="AH76" i="27" s="1"/>
  <c r="AN58" i="73"/>
  <c r="AN60" i="73"/>
  <c r="AN62" i="73"/>
  <c r="AN64" i="73"/>
  <c r="AN61" i="73"/>
  <c r="AN65" i="73"/>
  <c r="AN69" i="73"/>
  <c r="AN68" i="73" s="1"/>
  <c r="AN73" i="73" s="1"/>
  <c r="AN67" i="73"/>
  <c r="AN66" i="73" s="1"/>
  <c r="AS9" i="24"/>
  <c r="AS26" i="24"/>
  <c r="AQ13" i="24"/>
  <c r="AT57" i="24"/>
  <c r="AR26" i="24"/>
  <c r="AR14" i="24"/>
  <c r="AR37" i="24"/>
  <c r="AR19" i="24"/>
  <c r="AR48" i="24"/>
  <c r="AS19" i="24"/>
  <c r="AS18" i="24" s="1"/>
  <c r="AS48" i="24"/>
  <c r="AS14" i="24"/>
  <c r="AS13" i="24" s="1"/>
  <c r="AS37" i="24"/>
  <c r="AT46" i="24"/>
  <c r="AT40" i="24"/>
  <c r="AT39" i="24" s="1"/>
  <c r="AT35" i="24"/>
  <c r="AT34" i="24" s="1"/>
  <c r="AM52" i="27" s="1"/>
  <c r="AM51" i="27" s="1"/>
  <c r="AT43" i="24"/>
  <c r="AT42" i="24" s="1"/>
  <c r="AT15" i="24" s="1"/>
  <c r="AT54" i="24"/>
  <c r="AT53" i="24" s="1"/>
  <c r="AT20" i="24" s="1"/>
  <c r="AT51" i="24"/>
  <c r="AT50" i="24" s="1"/>
  <c r="AT29" i="24"/>
  <c r="AT28" i="24" s="1"/>
  <c r="AT32" i="24"/>
  <c r="AT31" i="24" s="1"/>
  <c r="AT10" i="24" s="1"/>
  <c r="AS8" i="24"/>
  <c r="AU4" i="24"/>
  <c r="AQ8" i="24"/>
  <c r="AF96" i="43"/>
  <c r="AF109" i="43" s="1"/>
  <c r="AR8" i="24"/>
  <c r="AG96" i="43"/>
  <c r="AG109" i="43" s="1"/>
  <c r="AI60" i="43"/>
  <c r="AI136" i="43" s="1"/>
  <c r="AI141" i="43" s="1"/>
  <c r="AT14" i="55"/>
  <c r="AT13" i="55" s="1"/>
  <c r="AT12" i="55" s="1"/>
  <c r="AL68" i="27"/>
  <c r="AL65" i="27"/>
  <c r="AL73" i="27" s="1"/>
  <c r="AL70" i="27"/>
  <c r="AL75" i="27" s="1"/>
  <c r="AM71" i="27"/>
  <c r="AM67" i="27"/>
  <c r="AM64" i="27"/>
  <c r="AM62" i="27"/>
  <c r="AM59" i="27"/>
  <c r="AM66" i="27"/>
  <c r="AM61" i="27"/>
  <c r="AM63" i="27"/>
  <c r="AM69" i="27"/>
  <c r="BC33" i="29"/>
  <c r="BC34" i="29"/>
  <c r="BC35" i="29" s="1"/>
  <c r="BC49" i="29"/>
  <c r="BC50" i="29" s="1"/>
  <c r="BC48" i="29"/>
  <c r="BE46" i="29"/>
  <c r="BE42" i="29" s="1"/>
  <c r="BE45" i="29"/>
  <c r="BD41" i="29"/>
  <c r="BD39" i="29" s="1"/>
  <c r="BD44" i="29"/>
  <c r="BD26" i="29"/>
  <c r="BD24" i="29" s="1"/>
  <c r="BD29" i="29"/>
  <c r="BE16" i="29"/>
  <c r="BE31" i="29"/>
  <c r="BE27" i="29" s="1"/>
  <c r="BE30" i="29"/>
  <c r="AI45" i="27"/>
  <c r="AI50" i="27" s="1"/>
  <c r="AR18" i="24"/>
  <c r="AH68" i="43"/>
  <c r="BD11" i="29"/>
  <c r="AH69" i="43"/>
  <c r="BE15" i="29"/>
  <c r="AP74" i="24"/>
  <c r="AD111" i="43"/>
  <c r="AE108" i="43"/>
  <c r="AE111" i="43" s="1"/>
  <c r="AO61" i="24"/>
  <c r="I53" i="24"/>
  <c r="I50" i="24"/>
  <c r="AP73" i="24"/>
  <c r="AS5" i="59"/>
  <c r="BD4" i="29"/>
  <c r="AS6" i="59"/>
  <c r="BB20" i="29"/>
  <c r="BB18" i="29"/>
  <c r="BF12" i="25"/>
  <c r="BJ44" i="25"/>
  <c r="BF11" i="25"/>
  <c r="AP61" i="24"/>
  <c r="BC8" i="29"/>
  <c r="BC19" i="29" s="1"/>
  <c r="AQ71" i="24"/>
  <c r="AQ62" i="24"/>
  <c r="BH8" i="25"/>
  <c r="AQ75" i="24"/>
  <c r="AQ66" i="24"/>
  <c r="AP70" i="24"/>
  <c r="AJ2" i="43"/>
  <c r="BG38" i="25"/>
  <c r="AU4" i="55"/>
  <c r="AN30" i="27"/>
  <c r="AU4" i="59"/>
  <c r="BG39" i="25"/>
  <c r="AU2" i="28"/>
  <c r="AU50" i="28" s="1"/>
  <c r="BF3" i="29"/>
  <c r="BD14" i="29"/>
  <c r="BD10" i="29"/>
  <c r="AO72" i="24"/>
  <c r="AO69" i="24" s="1"/>
  <c r="BI46" i="25"/>
  <c r="AN22" i="28"/>
  <c r="AN24" i="28" s="1"/>
  <c r="AN25" i="28" s="1"/>
  <c r="NY56" i="25"/>
  <c r="NZ55" i="25"/>
  <c r="AT56" i="24" l="1"/>
  <c r="AN51" i="73"/>
  <c r="AN50" i="73" s="1"/>
  <c r="AT45" i="24"/>
  <c r="AN51" i="72"/>
  <c r="AM50" i="72"/>
  <c r="AM75" i="72"/>
  <c r="AM74" i="72" s="1"/>
  <c r="AN63" i="73"/>
  <c r="AN71" i="73" s="1"/>
  <c r="AO62" i="73"/>
  <c r="AO65" i="73"/>
  <c r="AO69" i="73"/>
  <c r="AO68" i="73" s="1"/>
  <c r="AO73" i="73" s="1"/>
  <c r="AO64" i="73"/>
  <c r="AO61" i="73"/>
  <c r="AO58" i="73"/>
  <c r="AO60" i="73"/>
  <c r="AO67" i="73"/>
  <c r="AO66" i="73" s="1"/>
  <c r="AH90" i="43"/>
  <c r="AO58" i="72"/>
  <c r="AO64" i="72"/>
  <c r="AO61" i="72"/>
  <c r="AO60" i="72"/>
  <c r="AO65" i="72"/>
  <c r="AO69" i="72"/>
  <c r="AO68" i="72" s="1"/>
  <c r="AO73" i="72" s="1"/>
  <c r="AO62" i="72"/>
  <c r="AO67" i="72"/>
  <c r="AO66" i="72" s="1"/>
  <c r="AP30" i="72"/>
  <c r="AP30" i="73"/>
  <c r="AI96" i="43"/>
  <c r="AN63" i="72"/>
  <c r="AN71" i="72" s="1"/>
  <c r="AI75" i="73"/>
  <c r="AI74" i="73" s="1"/>
  <c r="AU57" i="24"/>
  <c r="AR13" i="24"/>
  <c r="AT9" i="24"/>
  <c r="AT26" i="24"/>
  <c r="AT14" i="24"/>
  <c r="AT37" i="24"/>
  <c r="AT19" i="24"/>
  <c r="AT48" i="24"/>
  <c r="AU46" i="24"/>
  <c r="AU43" i="24"/>
  <c r="AU42" i="24" s="1"/>
  <c r="AU15" i="24" s="1"/>
  <c r="AU35" i="24"/>
  <c r="AU34" i="24" s="1"/>
  <c r="AN52" i="27" s="1"/>
  <c r="AN51" i="27" s="1"/>
  <c r="AU54" i="24"/>
  <c r="AU53" i="24" s="1"/>
  <c r="AU20" i="24" s="1"/>
  <c r="AU40" i="24"/>
  <c r="AU39" i="24" s="1"/>
  <c r="AU29" i="24"/>
  <c r="AU28" i="24" s="1"/>
  <c r="AU51" i="24"/>
  <c r="AU50" i="24" s="1"/>
  <c r="AU32" i="24"/>
  <c r="AU31" i="24" s="1"/>
  <c r="AU10" i="24" s="1"/>
  <c r="AI77" i="27"/>
  <c r="AI76" i="27" s="1"/>
  <c r="AV4" i="24"/>
  <c r="AJ60" i="43"/>
  <c r="AJ136" i="43" s="1"/>
  <c r="AJ141" i="43" s="1"/>
  <c r="AU14" i="55"/>
  <c r="AU13" i="55" s="1"/>
  <c r="AU12" i="55" s="1"/>
  <c r="AM68" i="27"/>
  <c r="AM70" i="27"/>
  <c r="AM75" i="27" s="1"/>
  <c r="AM65" i="27"/>
  <c r="AM73" i="27" s="1"/>
  <c r="AN67" i="27"/>
  <c r="AN71" i="27"/>
  <c r="AN64" i="27"/>
  <c r="AN66" i="27"/>
  <c r="AN62" i="27"/>
  <c r="AN59" i="27"/>
  <c r="AN63" i="27"/>
  <c r="AN61" i="27"/>
  <c r="AN69" i="27"/>
  <c r="BD49" i="29"/>
  <c r="BD50" i="29" s="1"/>
  <c r="BD48" i="29"/>
  <c r="BD34" i="29"/>
  <c r="BD35" i="29" s="1"/>
  <c r="BD33" i="29"/>
  <c r="BF45" i="29"/>
  <c r="BF46" i="29"/>
  <c r="BF42" i="29" s="1"/>
  <c r="BE41" i="29"/>
  <c r="BE39" i="29" s="1"/>
  <c r="BE44" i="29"/>
  <c r="BE26" i="29"/>
  <c r="BE24" i="29" s="1"/>
  <c r="BE29" i="29"/>
  <c r="BF16" i="29"/>
  <c r="BF30" i="29"/>
  <c r="BF31" i="29"/>
  <c r="BF27" i="29" s="1"/>
  <c r="AI69" i="43"/>
  <c r="AT18" i="24"/>
  <c r="AI68" i="43"/>
  <c r="BE11" i="29"/>
  <c r="AS75" i="24"/>
  <c r="AS74" i="24" s="1"/>
  <c r="AS66" i="24"/>
  <c r="AS73" i="24"/>
  <c r="AS72" i="24" s="1"/>
  <c r="AS64" i="24"/>
  <c r="BF15" i="29"/>
  <c r="AS62" i="24"/>
  <c r="AS71" i="24"/>
  <c r="AR75" i="24"/>
  <c r="AQ74" i="24"/>
  <c r="AP72" i="24"/>
  <c r="AP69" i="24" s="1"/>
  <c r="AH109" i="43"/>
  <c r="AO22" i="28"/>
  <c r="AO24" i="28" s="1"/>
  <c r="AO25" i="28" s="1"/>
  <c r="BK44" i="25"/>
  <c r="AR71" i="24"/>
  <c r="AR62" i="24"/>
  <c r="AQ70" i="24"/>
  <c r="BJ46" i="25"/>
  <c r="AF108" i="43"/>
  <c r="AF111" i="43" s="1"/>
  <c r="BG11" i="25"/>
  <c r="BG3" i="29"/>
  <c r="BH38" i="25"/>
  <c r="AV4" i="55"/>
  <c r="AV4" i="59"/>
  <c r="AV2" i="28"/>
  <c r="AV50" i="28" s="1"/>
  <c r="BH39" i="25"/>
  <c r="AO30" i="27"/>
  <c r="AK2" i="43"/>
  <c r="BC20" i="29"/>
  <c r="BC18" i="29"/>
  <c r="AT5" i="59"/>
  <c r="AP22" i="28"/>
  <c r="AP24" i="28" s="1"/>
  <c r="AP25" i="28" s="1"/>
  <c r="BI8" i="25"/>
  <c r="BE14" i="29"/>
  <c r="BE10" i="29"/>
  <c r="BD8" i="29"/>
  <c r="BD19" i="29" s="1"/>
  <c r="BG12" i="25"/>
  <c r="BE4" i="29"/>
  <c r="AT6" i="59"/>
  <c r="AQ73" i="24"/>
  <c r="AQ64" i="24"/>
  <c r="AQ61" i="24" s="1"/>
  <c r="NZ56" i="25"/>
  <c r="OA55" i="25"/>
  <c r="AN75" i="72" l="1"/>
  <c r="AN74" i="72" s="1"/>
  <c r="AN50" i="72"/>
  <c r="AU45" i="24"/>
  <c r="AO51" i="72"/>
  <c r="AU56" i="24"/>
  <c r="AO51" i="73"/>
  <c r="AO50" i="73" s="1"/>
  <c r="AI90" i="43"/>
  <c r="AP62" i="72"/>
  <c r="AP58" i="72"/>
  <c r="AP60" i="72"/>
  <c r="AP61" i="72"/>
  <c r="AP65" i="72"/>
  <c r="AP64" i="72"/>
  <c r="AP69" i="72"/>
  <c r="AP68" i="72" s="1"/>
  <c r="AP73" i="72" s="1"/>
  <c r="AP67" i="72"/>
  <c r="AP66" i="72" s="1"/>
  <c r="AJ96" i="43"/>
  <c r="AJ75" i="73"/>
  <c r="AJ74" i="73" s="1"/>
  <c r="AQ30" i="73"/>
  <c r="AQ30" i="72"/>
  <c r="AP60" i="73"/>
  <c r="AP64" i="73"/>
  <c r="AP62" i="73"/>
  <c r="AP58" i="73"/>
  <c r="AP65" i="73"/>
  <c r="AP61" i="73"/>
  <c r="AP69" i="73"/>
  <c r="AP68" i="73" s="1"/>
  <c r="AP73" i="73" s="1"/>
  <c r="AP67" i="73"/>
  <c r="AP66" i="73" s="1"/>
  <c r="AO63" i="72"/>
  <c r="AO71" i="72" s="1"/>
  <c r="AO63" i="73"/>
  <c r="AO71" i="73" s="1"/>
  <c r="AT13" i="24"/>
  <c r="AU19" i="24"/>
  <c r="AU18" i="24" s="1"/>
  <c r="AU48" i="24"/>
  <c r="AU9" i="24"/>
  <c r="AU26" i="24"/>
  <c r="AU14" i="24"/>
  <c r="AU37" i="24"/>
  <c r="AV57" i="24"/>
  <c r="AT8" i="24"/>
  <c r="AV46" i="24"/>
  <c r="AV54" i="24"/>
  <c r="AV53" i="24" s="1"/>
  <c r="AV20" i="24" s="1"/>
  <c r="AV35" i="24"/>
  <c r="AV34" i="24" s="1"/>
  <c r="AO52" i="27" s="1"/>
  <c r="AO51" i="27" s="1"/>
  <c r="AV32" i="24"/>
  <c r="AV31" i="24" s="1"/>
  <c r="AV10" i="24" s="1"/>
  <c r="AV43" i="24"/>
  <c r="AV42" i="24" s="1"/>
  <c r="AV15" i="24" s="1"/>
  <c r="AV51" i="24"/>
  <c r="AV50" i="24" s="1"/>
  <c r="AV40" i="24"/>
  <c r="AV39" i="24" s="1"/>
  <c r="AV29" i="24"/>
  <c r="AV28" i="24" s="1"/>
  <c r="AW4" i="24"/>
  <c r="AK60" i="43"/>
  <c r="AK136" i="43" s="1"/>
  <c r="AK141" i="43" s="1"/>
  <c r="AV14" i="55"/>
  <c r="AV13" i="55" s="1"/>
  <c r="AV12" i="55" s="1"/>
  <c r="AN65" i="27"/>
  <c r="AN73" i="27" s="1"/>
  <c r="AN70" i="27"/>
  <c r="AN75" i="27" s="1"/>
  <c r="AN68" i="27"/>
  <c r="AO63" i="27"/>
  <c r="AO64" i="27"/>
  <c r="AO62" i="27"/>
  <c r="AO71" i="27"/>
  <c r="AO59" i="27"/>
  <c r="AO66" i="27"/>
  <c r="AO67" i="27"/>
  <c r="AO61" i="27"/>
  <c r="AO69" i="27"/>
  <c r="BE49" i="29"/>
  <c r="BE50" i="29" s="1"/>
  <c r="BE48" i="29"/>
  <c r="BE34" i="29"/>
  <c r="BE35" i="29" s="1"/>
  <c r="BE33" i="29"/>
  <c r="BG46" i="29"/>
  <c r="BG42" i="29" s="1"/>
  <c r="BG45" i="29"/>
  <c r="BF44" i="29"/>
  <c r="BF41" i="29"/>
  <c r="BF39" i="29" s="1"/>
  <c r="BF29" i="29"/>
  <c r="BF26" i="29"/>
  <c r="BF24" i="29" s="1"/>
  <c r="BG16" i="29"/>
  <c r="BG30" i="29"/>
  <c r="BG31" i="29"/>
  <c r="BG27" i="29" s="1"/>
  <c r="AL45" i="27"/>
  <c r="AL50" i="27" s="1"/>
  <c r="AJ45" i="27"/>
  <c r="AJ50" i="27" s="1"/>
  <c r="AS70" i="24"/>
  <c r="AS69" i="24" s="1"/>
  <c r="AJ68" i="43"/>
  <c r="BF11" i="29"/>
  <c r="AJ69" i="43"/>
  <c r="AS61" i="24"/>
  <c r="BG15" i="29"/>
  <c r="AT75" i="24"/>
  <c r="AT74" i="24" s="1"/>
  <c r="AT66" i="24"/>
  <c r="AT73" i="24"/>
  <c r="AT72" i="24" s="1"/>
  <c r="AT64" i="24"/>
  <c r="AT71" i="24"/>
  <c r="AT62" i="24"/>
  <c r="AR74" i="24"/>
  <c r="AR66" i="24"/>
  <c r="AI109" i="43"/>
  <c r="AG108" i="43"/>
  <c r="AG111" i="43" s="1"/>
  <c r="BE8" i="29"/>
  <c r="BE19" i="29" s="1"/>
  <c r="AW4" i="55"/>
  <c r="AP30" i="27"/>
  <c r="AW2" i="28"/>
  <c r="BI39" i="25"/>
  <c r="BI38" i="25"/>
  <c r="AL2" i="43"/>
  <c r="BL44" i="25"/>
  <c r="AR73" i="24"/>
  <c r="AR64" i="24"/>
  <c r="AQ72" i="24"/>
  <c r="AQ69" i="24" s="1"/>
  <c r="BD18" i="29"/>
  <c r="BD20" i="29"/>
  <c r="BH12" i="25"/>
  <c r="BH11" i="25"/>
  <c r="AU5" i="59"/>
  <c r="BF14" i="29"/>
  <c r="BF10" i="29"/>
  <c r="BJ8" i="25"/>
  <c r="BK46" i="25"/>
  <c r="BF4" i="29"/>
  <c r="AU6" i="59"/>
  <c r="AR70" i="24"/>
  <c r="OB55" i="25"/>
  <c r="OA56" i="25"/>
  <c r="AO75" i="72" l="1"/>
  <c r="AO74" i="72" s="1"/>
  <c r="AO50" i="72"/>
  <c r="AV45" i="24"/>
  <c r="AP51" i="72"/>
  <c r="AV56" i="24"/>
  <c r="AP51" i="73"/>
  <c r="AP50" i="73" s="1"/>
  <c r="AP63" i="73"/>
  <c r="AP71" i="73" s="1"/>
  <c r="AP63" i="72"/>
  <c r="AP71" i="72" s="1"/>
  <c r="AK96" i="43"/>
  <c r="AJ90" i="43"/>
  <c r="AQ64" i="73"/>
  <c r="AQ69" i="73"/>
  <c r="AQ65" i="73"/>
  <c r="AQ62" i="73"/>
  <c r="AQ61" i="73"/>
  <c r="AQ60" i="73"/>
  <c r="AQ58" i="73"/>
  <c r="AQ67" i="73"/>
  <c r="AJ77" i="27"/>
  <c r="AJ76" i="27" s="1"/>
  <c r="AQ69" i="72"/>
  <c r="AQ64" i="72"/>
  <c r="AQ65" i="72"/>
  <c r="AQ58" i="72"/>
  <c r="AQ60" i="72"/>
  <c r="AQ61" i="72"/>
  <c r="AQ62" i="72"/>
  <c r="AQ67" i="72"/>
  <c r="AU8" i="24"/>
  <c r="AV9" i="24"/>
  <c r="AV26" i="24"/>
  <c r="AW57" i="24"/>
  <c r="AU13" i="24"/>
  <c r="AV14" i="24"/>
  <c r="AV37" i="24"/>
  <c r="AV19" i="24"/>
  <c r="AV18" i="24" s="1"/>
  <c r="AV48" i="24"/>
  <c r="AW46" i="24"/>
  <c r="AW32" i="24"/>
  <c r="AW31" i="24" s="1"/>
  <c r="AW10" i="24" s="1"/>
  <c r="AW35" i="24"/>
  <c r="AW34" i="24" s="1"/>
  <c r="AP52" i="27" s="1"/>
  <c r="AP51" i="27" s="1"/>
  <c r="AW29" i="24"/>
  <c r="AW28" i="24" s="1"/>
  <c r="AW43" i="24"/>
  <c r="AW42" i="24" s="1"/>
  <c r="AW15" i="24" s="1"/>
  <c r="AW54" i="24"/>
  <c r="AW53" i="24" s="1"/>
  <c r="AW20" i="24" s="1"/>
  <c r="AW40" i="24"/>
  <c r="AW39" i="24" s="1"/>
  <c r="AW51" i="24"/>
  <c r="AW50" i="24" s="1"/>
  <c r="AL77" i="27"/>
  <c r="AL76" i="27" s="1"/>
  <c r="AL60" i="43"/>
  <c r="AL136" i="43" s="1"/>
  <c r="AL141" i="43" s="1"/>
  <c r="AW14" i="55"/>
  <c r="AW13" i="55" s="1"/>
  <c r="AW12" i="55" s="1"/>
  <c r="AO68" i="27"/>
  <c r="AO70" i="27"/>
  <c r="AO75" i="27" s="1"/>
  <c r="AO65" i="27"/>
  <c r="AO73" i="27" s="1"/>
  <c r="AP66" i="27"/>
  <c r="H91" i="27" s="1"/>
  <c r="AP62" i="27"/>
  <c r="H87" i="27" s="1"/>
  <c r="D87" i="27" s="1"/>
  <c r="AP59" i="27"/>
  <c r="H84" i="27" s="1"/>
  <c r="D84" i="27" s="1"/>
  <c r="AP64" i="27"/>
  <c r="H89" i="27" s="1"/>
  <c r="D89" i="27" s="1"/>
  <c r="AP69" i="27"/>
  <c r="H94" i="27" s="1"/>
  <c r="AP61" i="27"/>
  <c r="H86" i="27" s="1"/>
  <c r="D86" i="27" s="1"/>
  <c r="AP63" i="27"/>
  <c r="H88" i="27" s="1"/>
  <c r="D88" i="27" s="1"/>
  <c r="AP67" i="27"/>
  <c r="H92" i="27" s="1"/>
  <c r="D92" i="27" s="1"/>
  <c r="AP71" i="27"/>
  <c r="H96" i="27" s="1"/>
  <c r="D37" i="27"/>
  <c r="D38" i="27"/>
  <c r="BF49" i="29"/>
  <c r="BF50" i="29" s="1"/>
  <c r="BF48" i="29"/>
  <c r="BF33" i="29"/>
  <c r="BF34" i="29"/>
  <c r="BF35" i="29" s="1"/>
  <c r="BG44" i="29"/>
  <c r="BG41" i="29"/>
  <c r="BG39" i="29" s="1"/>
  <c r="BG29" i="29"/>
  <c r="BG26" i="29"/>
  <c r="BG24" i="29" s="1"/>
  <c r="AM45" i="27"/>
  <c r="AM50" i="27" s="1"/>
  <c r="AK45" i="27"/>
  <c r="AT70" i="24"/>
  <c r="AT69" i="24" s="1"/>
  <c r="AV13" i="24"/>
  <c r="AK68" i="43"/>
  <c r="BG11" i="29"/>
  <c r="AK69" i="43"/>
  <c r="AT61" i="24"/>
  <c r="AU64" i="24"/>
  <c r="AU73" i="24"/>
  <c r="AU72" i="24" s="1"/>
  <c r="AU62" i="24"/>
  <c r="AU71" i="24"/>
  <c r="AU75" i="24"/>
  <c r="AU74" i="24" s="1"/>
  <c r="AU66" i="24"/>
  <c r="AR61" i="24"/>
  <c r="D26" i="28" a="1"/>
  <c r="D26" i="28" s="1"/>
  <c r="AW50" i="28"/>
  <c r="D21" i="28" a="1"/>
  <c r="D21" i="28" s="1"/>
  <c r="AJ109" i="43"/>
  <c r="D19" i="28" a="1"/>
  <c r="D19" i="28" s="1"/>
  <c r="BI11" i="25"/>
  <c r="BK8" i="25"/>
  <c r="AV5" i="59"/>
  <c r="BE18" i="29"/>
  <c r="BE20" i="29"/>
  <c r="BF8" i="29"/>
  <c r="BF19" i="29" s="1"/>
  <c r="AQ22" i="28"/>
  <c r="AQ24" i="28" s="1"/>
  <c r="AQ25" i="28" s="1"/>
  <c r="BL46" i="25"/>
  <c r="I43" i="24"/>
  <c r="I40" i="24"/>
  <c r="BG14" i="29"/>
  <c r="BG10" i="29"/>
  <c r="BJ39" i="25"/>
  <c r="AX2" i="28"/>
  <c r="BJ38" i="25"/>
  <c r="BG4" i="29"/>
  <c r="AV6" i="59"/>
  <c r="AR72" i="24"/>
  <c r="AH108" i="43"/>
  <c r="AH111" i="43" s="1"/>
  <c r="BI12" i="25"/>
  <c r="OB56" i="25"/>
  <c r="OC55" i="25"/>
  <c r="AP50" i="72" l="1"/>
  <c r="AP75" i="72"/>
  <c r="AP74" i="72" s="1"/>
  <c r="AW56" i="24"/>
  <c r="AQ51" i="73"/>
  <c r="AQ50" i="73" s="1"/>
  <c r="AW45" i="24"/>
  <c r="AQ51" i="72"/>
  <c r="AQ68" i="72"/>
  <c r="I93" i="72"/>
  <c r="D69" i="72"/>
  <c r="D62" i="73"/>
  <c r="I86" i="73"/>
  <c r="D86" i="73" s="1"/>
  <c r="D110" i="73" s="1"/>
  <c r="I89" i="72"/>
  <c r="D89" i="72" s="1"/>
  <c r="D112" i="72" s="1"/>
  <c r="D65" i="72"/>
  <c r="AQ66" i="72"/>
  <c r="D66" i="72" s="1"/>
  <c r="I91" i="72"/>
  <c r="D67" i="72"/>
  <c r="AQ63" i="73"/>
  <c r="D65" i="73"/>
  <c r="I89" i="73"/>
  <c r="D89" i="73" s="1"/>
  <c r="D112" i="73" s="1"/>
  <c r="I85" i="73"/>
  <c r="D85" i="73" s="1"/>
  <c r="D109" i="73" s="1"/>
  <c r="D61" i="73"/>
  <c r="AL96" i="43"/>
  <c r="D62" i="72"/>
  <c r="I86" i="72"/>
  <c r="D86" i="72" s="1"/>
  <c r="D110" i="72" s="1"/>
  <c r="AK75" i="73"/>
  <c r="AK74" i="73" s="1"/>
  <c r="AQ68" i="73"/>
  <c r="I93" i="73"/>
  <c r="D69" i="73"/>
  <c r="AQ63" i="72"/>
  <c r="D64" i="72"/>
  <c r="I88" i="72"/>
  <c r="I85" i="72"/>
  <c r="D85" i="72" s="1"/>
  <c r="D109" i="72" s="1"/>
  <c r="D61" i="72"/>
  <c r="I88" i="73"/>
  <c r="D64" i="73"/>
  <c r="AK90" i="43"/>
  <c r="D60" i="72"/>
  <c r="I84" i="72"/>
  <c r="D84" i="72" s="1"/>
  <c r="D108" i="72" s="1"/>
  <c r="AQ66" i="73"/>
  <c r="D66" i="73" s="1"/>
  <c r="D67" i="73"/>
  <c r="I91" i="73"/>
  <c r="AM75" i="73"/>
  <c r="AM74" i="73" s="1"/>
  <c r="D60" i="73"/>
  <c r="I84" i="73"/>
  <c r="D84" i="73" s="1"/>
  <c r="D108" i="73" s="1"/>
  <c r="D58" i="72"/>
  <c r="I82" i="72"/>
  <c r="I82" i="73"/>
  <c r="D58" i="73"/>
  <c r="AV8" i="24"/>
  <c r="AW19" i="24"/>
  <c r="AW18" i="24" s="1"/>
  <c r="AW48" i="24"/>
  <c r="AW14" i="24"/>
  <c r="AW13" i="24" s="1"/>
  <c r="AW37" i="24"/>
  <c r="AW9" i="24"/>
  <c r="AW26" i="24"/>
  <c r="D94" i="27"/>
  <c r="D117" i="27" s="1"/>
  <c r="H93" i="27"/>
  <c r="D93" i="27" s="1"/>
  <c r="AM77" i="27"/>
  <c r="AM76" i="27" s="1"/>
  <c r="D96" i="27"/>
  <c r="D118" i="27" s="1"/>
  <c r="H95" i="27"/>
  <c r="D95" i="27" s="1"/>
  <c r="D91" i="27"/>
  <c r="D115" i="27" s="1"/>
  <c r="H90" i="27"/>
  <c r="D90" i="27" s="1"/>
  <c r="AK77" i="27"/>
  <c r="AK76" i="27" s="1"/>
  <c r="B61" i="43"/>
  <c r="D63" i="27"/>
  <c r="D113" i="27"/>
  <c r="D111" i="27"/>
  <c r="D64" i="27"/>
  <c r="D114" i="27"/>
  <c r="D109" i="27"/>
  <c r="D62" i="27"/>
  <c r="D112" i="27"/>
  <c r="D67" i="27"/>
  <c r="D116" i="27"/>
  <c r="AP68" i="27"/>
  <c r="D68" i="27" s="1"/>
  <c r="D69" i="27"/>
  <c r="D59" i="27"/>
  <c r="AP70" i="27"/>
  <c r="D71" i="27"/>
  <c r="AP65" i="27"/>
  <c r="D66" i="27"/>
  <c r="AK50" i="27"/>
  <c r="BG48" i="29"/>
  <c r="BG49" i="29"/>
  <c r="BG50" i="29" s="1"/>
  <c r="BG33" i="29"/>
  <c r="BG34" i="29"/>
  <c r="BG35" i="29" s="1"/>
  <c r="AU70" i="24"/>
  <c r="AU69" i="24" s="1"/>
  <c r="AR69" i="24"/>
  <c r="I72" i="24"/>
  <c r="AN45" i="27"/>
  <c r="AN50" i="27" s="1"/>
  <c r="AU61" i="24"/>
  <c r="AV75" i="24"/>
  <c r="AV74" i="24" s="1"/>
  <c r="AV66" i="24"/>
  <c r="AV62" i="24"/>
  <c r="AV71" i="24"/>
  <c r="AV64" i="24"/>
  <c r="AV73" i="24"/>
  <c r="AV72" i="24" s="1"/>
  <c r="AK109" i="43"/>
  <c r="AR22" i="28"/>
  <c r="AR24" i="28" s="1"/>
  <c r="AR25" i="28" s="1"/>
  <c r="BJ11" i="25"/>
  <c r="BF18" i="29"/>
  <c r="BF20" i="29"/>
  <c r="I32" i="24"/>
  <c r="AJ108" i="43"/>
  <c r="BK39" i="25"/>
  <c r="AY2" i="28"/>
  <c r="BK38" i="25"/>
  <c r="BG8" i="29"/>
  <c r="BG19" i="29" s="1"/>
  <c r="I20" i="24"/>
  <c r="BL8" i="25"/>
  <c r="AI108" i="43"/>
  <c r="AI111" i="43" s="1"/>
  <c r="BJ12" i="25"/>
  <c r="I48" i="24"/>
  <c r="OD55" i="25"/>
  <c r="OC56" i="25"/>
  <c r="AQ50" i="72" l="1"/>
  <c r="AQ75" i="72"/>
  <c r="AQ74" i="72" s="1"/>
  <c r="D88" i="73"/>
  <c r="D111" i="73" s="1"/>
  <c r="I87" i="73"/>
  <c r="D87" i="73" s="1"/>
  <c r="AQ73" i="73"/>
  <c r="D68" i="73"/>
  <c r="I90" i="72"/>
  <c r="D90" i="72" s="1"/>
  <c r="D91" i="72"/>
  <c r="D113" i="72" s="1"/>
  <c r="D93" i="72"/>
  <c r="D114" i="72" s="1"/>
  <c r="I92" i="72"/>
  <c r="D92" i="72" s="1"/>
  <c r="AL75" i="73"/>
  <c r="AL74" i="73" s="1"/>
  <c r="AQ73" i="72"/>
  <c r="D68" i="72"/>
  <c r="D91" i="73"/>
  <c r="D113" i="73" s="1"/>
  <c r="I90" i="73"/>
  <c r="D90" i="73" s="1"/>
  <c r="D82" i="72"/>
  <c r="D106" i="72" s="1"/>
  <c r="I87" i="72"/>
  <c r="D87" i="72" s="1"/>
  <c r="D88" i="72"/>
  <c r="D111" i="72" s="1"/>
  <c r="AQ71" i="73"/>
  <c r="D63" i="73"/>
  <c r="D93" i="73"/>
  <c r="D114" i="73" s="1"/>
  <c r="I92" i="73"/>
  <c r="D92" i="73" s="1"/>
  <c r="AN75" i="73"/>
  <c r="AN74" i="73" s="1"/>
  <c r="AN77" i="27"/>
  <c r="AN76" i="27" s="1"/>
  <c r="AL90" i="43"/>
  <c r="D82" i="73"/>
  <c r="D106" i="73" s="1"/>
  <c r="AQ71" i="72"/>
  <c r="D63" i="72"/>
  <c r="AW8" i="24"/>
  <c r="AP73" i="27"/>
  <c r="H98" i="27" s="1"/>
  <c r="D98" i="27" s="1"/>
  <c r="D65" i="27"/>
  <c r="AP75" i="27"/>
  <c r="H100" i="27" s="1"/>
  <c r="D100" i="27" s="1"/>
  <c r="D70" i="27"/>
  <c r="AP45" i="27"/>
  <c r="AP50" i="27" s="1"/>
  <c r="AO45" i="27"/>
  <c r="AO50" i="27" s="1"/>
  <c r="AV70" i="24"/>
  <c r="AV69" i="24" s="1"/>
  <c r="AW66" i="24"/>
  <c r="AW75" i="24"/>
  <c r="AW74" i="24" s="1"/>
  <c r="AV61" i="24"/>
  <c r="AW64" i="24"/>
  <c r="AW73" i="24"/>
  <c r="AW72" i="24" s="1"/>
  <c r="AW71" i="24"/>
  <c r="AW62" i="24"/>
  <c r="AL109" i="43"/>
  <c r="AS22" i="28"/>
  <c r="AS24" i="28" s="1"/>
  <c r="AS25" i="28" s="1"/>
  <c r="I39" i="24"/>
  <c r="I14" i="24"/>
  <c r="I37" i="24"/>
  <c r="I31" i="24"/>
  <c r="I42" i="24"/>
  <c r="I19" i="24"/>
  <c r="BL39" i="25"/>
  <c r="BL38" i="25"/>
  <c r="AZ2" i="28"/>
  <c r="D93" i="43"/>
  <c r="I15" i="24"/>
  <c r="BG18" i="29"/>
  <c r="BG20" i="29"/>
  <c r="BK11" i="25"/>
  <c r="BK12" i="25"/>
  <c r="OE55" i="25"/>
  <c r="OD56" i="25"/>
  <c r="AO75" i="73" l="1"/>
  <c r="AO74" i="73" s="1"/>
  <c r="I97" i="72"/>
  <c r="D97" i="72" s="1"/>
  <c r="D73" i="72"/>
  <c r="I95" i="73"/>
  <c r="D71" i="73"/>
  <c r="D73" i="73"/>
  <c r="I97" i="73"/>
  <c r="D97" i="73" s="1"/>
  <c r="I95" i="72"/>
  <c r="D71" i="72"/>
  <c r="D75" i="27"/>
  <c r="D73" i="27"/>
  <c r="D50" i="27"/>
  <c r="AW70" i="24"/>
  <c r="AW69" i="24" s="1"/>
  <c r="AW61" i="24"/>
  <c r="I18" i="24"/>
  <c r="I74" i="24"/>
  <c r="AU22" i="28"/>
  <c r="AU24" i="28" s="1"/>
  <c r="AU25" i="28" s="1"/>
  <c r="BL12" i="25"/>
  <c r="AK108" i="43"/>
  <c r="AK111" i="43" s="1"/>
  <c r="AT22" i="28"/>
  <c r="AT24" i="28" s="1"/>
  <c r="AT25" i="28" s="1"/>
  <c r="OE56" i="25"/>
  <c r="BL11" i="25"/>
  <c r="I10" i="24"/>
  <c r="I13" i="24"/>
  <c r="AO77" i="27" l="1"/>
  <c r="AO76" i="27" s="1"/>
  <c r="D95" i="72"/>
  <c r="D95" i="73"/>
  <c r="AP75" i="73"/>
  <c r="AP74" i="73" s="1"/>
  <c r="J73" i="24" a="1"/>
  <c r="J73" i="24" s="1"/>
  <c r="J72" i="24" s="1"/>
  <c r="J75" i="24" a="1"/>
  <c r="J75" i="24" s="1"/>
  <c r="J74" i="24" s="1"/>
  <c r="AL108" i="43"/>
  <c r="AP77" i="27" l="1"/>
  <c r="AP76" i="27" s="1"/>
  <c r="D76" i="27" s="1"/>
  <c r="D50" i="72"/>
  <c r="D51" i="72"/>
  <c r="D50" i="73"/>
  <c r="AQ75" i="73"/>
  <c r="D51" i="73"/>
  <c r="H102" i="27"/>
  <c r="D102" i="27" s="1"/>
  <c r="AJ111" i="43"/>
  <c r="D39" i="27"/>
  <c r="AV22" i="28"/>
  <c r="D52" i="27"/>
  <c r="D77" i="27" l="1"/>
  <c r="D74" i="72"/>
  <c r="D75" i="72"/>
  <c r="I99" i="72"/>
  <c r="AQ74" i="73"/>
  <c r="D74" i="73" s="1"/>
  <c r="I99" i="73"/>
  <c r="D75" i="73"/>
  <c r="H101" i="27"/>
  <c r="D101" i="27" s="1"/>
  <c r="AU77" i="24"/>
  <c r="AT77" i="24"/>
  <c r="AV77" i="24"/>
  <c r="AW77" i="24"/>
  <c r="AS77" i="24"/>
  <c r="Q77" i="24"/>
  <c r="R77" i="24"/>
  <c r="AW22" i="28"/>
  <c r="AD77" i="24"/>
  <c r="X77" i="24"/>
  <c r="AE77" i="24"/>
  <c r="AI77" i="24"/>
  <c r="AP77" i="24"/>
  <c r="AQ77" i="24"/>
  <c r="P77" i="24"/>
  <c r="AB77" i="24"/>
  <c r="AO77" i="24"/>
  <c r="AA77" i="24"/>
  <c r="W77" i="24"/>
  <c r="AJ77" i="24"/>
  <c r="T77" i="24"/>
  <c r="Y77" i="24"/>
  <c r="AK77" i="24"/>
  <c r="AN77" i="24"/>
  <c r="AH77" i="24"/>
  <c r="V77" i="24"/>
  <c r="AF77" i="24"/>
  <c r="AL77" i="24"/>
  <c r="AC77" i="24"/>
  <c r="AR77" i="24"/>
  <c r="S77" i="24"/>
  <c r="AM77" i="24"/>
  <c r="U77" i="24"/>
  <c r="AG77" i="24"/>
  <c r="Z77" i="24"/>
  <c r="AV24" i="28"/>
  <c r="AV25" i="28" s="1"/>
  <c r="I98" i="73" l="1"/>
  <c r="D98" i="73" s="1"/>
  <c r="D99" i="73"/>
  <c r="D115" i="73" s="1"/>
  <c r="I98" i="72"/>
  <c r="D98" i="72" s="1"/>
  <c r="D99" i="72"/>
  <c r="D115" i="72" s="1"/>
  <c r="D119" i="27"/>
  <c r="AW24" i="28"/>
  <c r="AL111" i="43"/>
  <c r="AR8" i="55" l="1"/>
  <c r="AW8" i="55"/>
  <c r="AQ8" i="55"/>
  <c r="AL8" i="55"/>
  <c r="AU8" i="55"/>
  <c r="AP8" i="55"/>
  <c r="AK8" i="55"/>
  <c r="Z8" i="55"/>
  <c r="AV8" i="55"/>
  <c r="AN8" i="55"/>
  <c r="AF8" i="55"/>
  <c r="AE8" i="55"/>
  <c r="AT8" i="55"/>
  <c r="W8" i="55"/>
  <c r="T8" i="55"/>
  <c r="Q8" i="55"/>
  <c r="AW25" i="28"/>
  <c r="AA8" i="55"/>
  <c r="AH8" i="55"/>
  <c r="AO8" i="55"/>
  <c r="X8" i="55"/>
  <c r="AC8" i="55"/>
  <c r="AB8" i="55"/>
  <c r="AI8" i="55"/>
  <c r="S8" i="55"/>
  <c r="AM8" i="55"/>
  <c r="V8" i="55"/>
  <c r="R8" i="55"/>
  <c r="AG8" i="55"/>
  <c r="AD8" i="55"/>
  <c r="U8" i="55"/>
  <c r="AS8" i="55"/>
  <c r="Y8" i="55"/>
  <c r="AJ8" i="55"/>
  <c r="V7" i="55" l="1"/>
  <c r="AJ7" i="55"/>
  <c r="AV7" i="55"/>
  <c r="AD7" i="55"/>
  <c r="AW7" i="55"/>
  <c r="AH7" i="55"/>
  <c r="AK7" i="55"/>
  <c r="AO7" i="55"/>
  <c r="AG7" i="55"/>
  <c r="AE7" i="55"/>
  <c r="AU7" i="55"/>
  <c r="AR7" i="55"/>
  <c r="R7" i="55"/>
  <c r="AM7" i="55"/>
  <c r="AF7" i="55"/>
  <c r="U7" i="55"/>
  <c r="AQ7" i="55"/>
  <c r="AI7" i="55"/>
  <c r="AP7" i="55"/>
  <c r="Y7" i="55"/>
  <c r="AB7" i="55"/>
  <c r="AC7" i="55"/>
  <c r="AA7" i="55"/>
  <c r="T7" i="55"/>
  <c r="Z7" i="55"/>
  <c r="AL7" i="55"/>
  <c r="AN7" i="55"/>
  <c r="AT7" i="55"/>
  <c r="Q7" i="55"/>
  <c r="AS7" i="55"/>
  <c r="S7" i="55"/>
  <c r="X7" i="55"/>
  <c r="W7" i="55"/>
  <c r="MH55" i="25" l="1"/>
  <c r="MH56" i="25" l="1"/>
  <c r="MG55" i="25"/>
  <c r="MG56" i="25" l="1"/>
  <c r="MF55" i="25"/>
  <c r="ME55" i="25" s="1"/>
  <c r="ME56" i="25" l="1"/>
  <c r="MF56" i="25"/>
  <c r="MD55" i="25"/>
  <c r="MD56" i="25" l="1"/>
  <c r="MC55" i="25"/>
  <c r="MC56" i="25" l="1"/>
  <c r="MB55" i="25"/>
  <c r="MB56" i="25" l="1"/>
  <c r="MA55" i="25"/>
  <c r="MA56" i="25" l="1"/>
  <c r="LZ55" i="25"/>
  <c r="LZ56" i="25" l="1"/>
  <c r="X44" i="25"/>
  <c r="LY55" i="25"/>
  <c r="X46" i="25" l="1"/>
  <c r="LY56" i="25"/>
  <c r="LX55" i="25"/>
  <c r="X8" i="25" l="1"/>
  <c r="LX56" i="25"/>
  <c r="LW55" i="25"/>
  <c r="X39" i="25" l="1"/>
  <c r="X38" i="25"/>
  <c r="L2" i="28"/>
  <c r="LW56" i="25"/>
  <c r="LV55" i="25"/>
  <c r="X11" i="25" l="1"/>
  <c r="X12" i="25"/>
  <c r="M35" i="28"/>
  <c r="LV56" i="25"/>
  <c r="LU55" i="25"/>
  <c r="X4" i="29" l="1"/>
  <c r="N35" i="28"/>
  <c r="O36" i="28"/>
  <c r="LU56" i="25"/>
  <c r="LT55" i="25"/>
  <c r="O35" i="28" l="1"/>
  <c r="C69" i="28" s="1"/>
  <c r="P36" i="28"/>
  <c r="LT56" i="25"/>
  <c r="LS55" i="25"/>
  <c r="P35" i="28" l="1"/>
  <c r="D69" i="28" s="1"/>
  <c r="Q36" i="28"/>
  <c r="LS56" i="25"/>
  <c r="LR55" i="25"/>
  <c r="Q35" i="28" l="1"/>
  <c r="E69" i="28" s="1"/>
  <c r="R36" i="28"/>
  <c r="LR56" i="25"/>
  <c r="LQ55" i="25"/>
  <c r="R35" i="28" l="1"/>
  <c r="F69" i="28" s="1"/>
  <c r="S36" i="28"/>
  <c r="LQ56" i="25"/>
  <c r="LP55" i="25"/>
  <c r="S35" i="28" l="1"/>
  <c r="G69" i="28" s="1"/>
  <c r="T36" i="28"/>
  <c r="LP56" i="25"/>
  <c r="LO55" i="25"/>
  <c r="T35" i="28" l="1"/>
  <c r="H69" i="28" s="1"/>
  <c r="U36" i="28"/>
  <c r="LO56" i="25"/>
  <c r="LN55" i="25"/>
  <c r="U35" i="28" l="1"/>
  <c r="I69" i="28" s="1"/>
  <c r="V36" i="28"/>
  <c r="W44" i="25"/>
  <c r="LN56" i="25"/>
  <c r="LM55" i="25"/>
  <c r="V35" i="28" l="1"/>
  <c r="J69" i="28" s="1"/>
  <c r="W36" i="28"/>
  <c r="W46" i="25"/>
  <c r="LM56" i="25"/>
  <c r="LL55" i="25"/>
  <c r="E30" i="59" l="1"/>
  <c r="E76" i="59"/>
  <c r="E77" i="59"/>
  <c r="E31" i="59"/>
  <c r="E44" i="59"/>
  <c r="E60" i="59"/>
  <c r="E61" i="59"/>
  <c r="E45" i="59"/>
  <c r="W8" i="25"/>
  <c r="W35" i="28"/>
  <c r="K69" i="28" s="1"/>
  <c r="X36" i="28"/>
  <c r="LL56" i="25"/>
  <c r="E17" i="59"/>
  <c r="O17" i="59" s="1"/>
  <c r="E16" i="59"/>
  <c r="LK55" i="25"/>
  <c r="O45" i="59" l="1"/>
  <c r="O48" i="59" s="1"/>
  <c r="P45" i="59"/>
  <c r="P48" i="59" s="1"/>
  <c r="Q45" i="59"/>
  <c r="Q48" i="59" s="1"/>
  <c r="R45" i="59"/>
  <c r="R48" i="59" s="1"/>
  <c r="S45" i="59"/>
  <c r="S48" i="59" s="1"/>
  <c r="T45" i="59"/>
  <c r="T48" i="59" s="1"/>
  <c r="U45" i="59"/>
  <c r="U48" i="59" s="1"/>
  <c r="V45" i="59"/>
  <c r="V48" i="59" s="1"/>
  <c r="W45" i="59"/>
  <c r="W48" i="59" s="1"/>
  <c r="X45" i="59"/>
  <c r="X48" i="59" s="1"/>
  <c r="Y45" i="59"/>
  <c r="Y48" i="59" s="1"/>
  <c r="Z45" i="59"/>
  <c r="Z48" i="59" s="1"/>
  <c r="AA45" i="59"/>
  <c r="AA48" i="59" s="1"/>
  <c r="AB45" i="59"/>
  <c r="AB48" i="59" s="1"/>
  <c r="AC45" i="59"/>
  <c r="AC48" i="59" s="1"/>
  <c r="AD45" i="59"/>
  <c r="AD48" i="59" s="1"/>
  <c r="AE45" i="59"/>
  <c r="AE48" i="59" s="1"/>
  <c r="AF45" i="59"/>
  <c r="AF48" i="59" s="1"/>
  <c r="AG45" i="59"/>
  <c r="AG48" i="59" s="1"/>
  <c r="AH45" i="59"/>
  <c r="AH48" i="59" s="1"/>
  <c r="AI45" i="59"/>
  <c r="AI48" i="59" s="1"/>
  <c r="AJ45" i="59"/>
  <c r="AJ48" i="59" s="1"/>
  <c r="AK45" i="59"/>
  <c r="AK48" i="59" s="1"/>
  <c r="AL45" i="59"/>
  <c r="AL48" i="59" s="1"/>
  <c r="AM45" i="59"/>
  <c r="AM48" i="59" s="1"/>
  <c r="AN45" i="59"/>
  <c r="AN48" i="59" s="1"/>
  <c r="AO45" i="59"/>
  <c r="AO48" i="59" s="1"/>
  <c r="AP45" i="59"/>
  <c r="AP48" i="59" s="1"/>
  <c r="AQ45" i="59"/>
  <c r="AQ48" i="59" s="1"/>
  <c r="AR45" i="59"/>
  <c r="AR48" i="59" s="1"/>
  <c r="AS45" i="59"/>
  <c r="AS48" i="59" s="1"/>
  <c r="AT45" i="59"/>
  <c r="AT48" i="59" s="1"/>
  <c r="AU45" i="59"/>
  <c r="AU48" i="59" s="1"/>
  <c r="AV45" i="59"/>
  <c r="AV48" i="59" s="1"/>
  <c r="O31" i="59"/>
  <c r="O34" i="59" s="1"/>
  <c r="P31" i="59"/>
  <c r="P34" i="59" s="1"/>
  <c r="Q31" i="59"/>
  <c r="Q34" i="59" s="1"/>
  <c r="R31" i="59"/>
  <c r="R34" i="59" s="1"/>
  <c r="S31" i="59"/>
  <c r="S34" i="59" s="1"/>
  <c r="T31" i="59"/>
  <c r="T34" i="59" s="1"/>
  <c r="U31" i="59"/>
  <c r="U34" i="59" s="1"/>
  <c r="V31" i="59"/>
  <c r="V34" i="59" s="1"/>
  <c r="W31" i="59"/>
  <c r="W34" i="59" s="1"/>
  <c r="X31" i="59"/>
  <c r="X34" i="59" s="1"/>
  <c r="Y31" i="59"/>
  <c r="Y34" i="59" s="1"/>
  <c r="Z31" i="59"/>
  <c r="Z34" i="59" s="1"/>
  <c r="AA31" i="59"/>
  <c r="AA34" i="59" s="1"/>
  <c r="AB31" i="59"/>
  <c r="AB34" i="59" s="1"/>
  <c r="AC31" i="59"/>
  <c r="AC34" i="59" s="1"/>
  <c r="AD31" i="59"/>
  <c r="AD34" i="59" s="1"/>
  <c r="AE31" i="59"/>
  <c r="AE34" i="59" s="1"/>
  <c r="AF31" i="59"/>
  <c r="AF34" i="59" s="1"/>
  <c r="AG31" i="59"/>
  <c r="AG34" i="59" s="1"/>
  <c r="AH31" i="59"/>
  <c r="AH34" i="59" s="1"/>
  <c r="AI31" i="59"/>
  <c r="AI34" i="59" s="1"/>
  <c r="AJ31" i="59"/>
  <c r="AJ34" i="59" s="1"/>
  <c r="AK31" i="59"/>
  <c r="AK34" i="59" s="1"/>
  <c r="AL31" i="59"/>
  <c r="AL34" i="59" s="1"/>
  <c r="AM31" i="59"/>
  <c r="AM34" i="59" s="1"/>
  <c r="AN31" i="59"/>
  <c r="AN34" i="59" s="1"/>
  <c r="AO31" i="59"/>
  <c r="AO34" i="59" s="1"/>
  <c r="AP31" i="59"/>
  <c r="AP34" i="59" s="1"/>
  <c r="AQ31" i="59"/>
  <c r="AQ34" i="59" s="1"/>
  <c r="AR31" i="59"/>
  <c r="AR34" i="59" s="1"/>
  <c r="AS31" i="59"/>
  <c r="AS34" i="59" s="1"/>
  <c r="AT31" i="59"/>
  <c r="AT34" i="59" s="1"/>
  <c r="AU31" i="59"/>
  <c r="AU34" i="59" s="1"/>
  <c r="AV31" i="59"/>
  <c r="AV34" i="59" s="1"/>
  <c r="O61" i="59"/>
  <c r="O64" i="59" s="1"/>
  <c r="P61" i="59"/>
  <c r="P64" i="59" s="1"/>
  <c r="Q61" i="59"/>
  <c r="Q64" i="59" s="1"/>
  <c r="R61" i="59"/>
  <c r="R64" i="59" s="1"/>
  <c r="S61" i="59"/>
  <c r="S64" i="59" s="1"/>
  <c r="T61" i="59"/>
  <c r="T64" i="59" s="1"/>
  <c r="U61" i="59"/>
  <c r="U64" i="59" s="1"/>
  <c r="V61" i="59"/>
  <c r="V64" i="59" s="1"/>
  <c r="W61" i="59"/>
  <c r="W64" i="59" s="1"/>
  <c r="X61" i="59"/>
  <c r="X64" i="59" s="1"/>
  <c r="Y61" i="59"/>
  <c r="Y64" i="59" s="1"/>
  <c r="Z61" i="59"/>
  <c r="Z64" i="59" s="1"/>
  <c r="AA61" i="59"/>
  <c r="AA64" i="59" s="1"/>
  <c r="AB61" i="59"/>
  <c r="AB64" i="59" s="1"/>
  <c r="AC61" i="59"/>
  <c r="AC64" i="59" s="1"/>
  <c r="AD61" i="59"/>
  <c r="AD64" i="59" s="1"/>
  <c r="AE61" i="59"/>
  <c r="AE64" i="59" s="1"/>
  <c r="AF61" i="59"/>
  <c r="AF64" i="59" s="1"/>
  <c r="AG61" i="59"/>
  <c r="AG64" i="59" s="1"/>
  <c r="AH61" i="59"/>
  <c r="AH64" i="59" s="1"/>
  <c r="AI61" i="59"/>
  <c r="AI64" i="59" s="1"/>
  <c r="AJ61" i="59"/>
  <c r="AJ64" i="59" s="1"/>
  <c r="AK61" i="59"/>
  <c r="AK64" i="59" s="1"/>
  <c r="AL61" i="59"/>
  <c r="AL64" i="59" s="1"/>
  <c r="AM61" i="59"/>
  <c r="AM64" i="59" s="1"/>
  <c r="AN61" i="59"/>
  <c r="AN64" i="59" s="1"/>
  <c r="AO61" i="59"/>
  <c r="AO64" i="59" s="1"/>
  <c r="AP61" i="59"/>
  <c r="AP64" i="59" s="1"/>
  <c r="AQ61" i="59"/>
  <c r="AQ64" i="59" s="1"/>
  <c r="AR61" i="59"/>
  <c r="AR64" i="59" s="1"/>
  <c r="AS61" i="59"/>
  <c r="AS64" i="59" s="1"/>
  <c r="AT61" i="59"/>
  <c r="AT64" i="59" s="1"/>
  <c r="AU61" i="59"/>
  <c r="AU64" i="59" s="1"/>
  <c r="AV61" i="59"/>
  <c r="AV64" i="59" s="1"/>
  <c r="O77" i="59"/>
  <c r="O80" i="59" s="1"/>
  <c r="P77" i="59"/>
  <c r="P80" i="59" s="1"/>
  <c r="Q77" i="59"/>
  <c r="Q80" i="59" s="1"/>
  <c r="R77" i="59"/>
  <c r="R80" i="59" s="1"/>
  <c r="S77" i="59"/>
  <c r="S80" i="59" s="1"/>
  <c r="T77" i="59"/>
  <c r="T80" i="59" s="1"/>
  <c r="U77" i="59"/>
  <c r="U80" i="59" s="1"/>
  <c r="V77" i="59"/>
  <c r="V80" i="59" s="1"/>
  <c r="W77" i="59"/>
  <c r="W80" i="59" s="1"/>
  <c r="X77" i="59"/>
  <c r="X80" i="59" s="1"/>
  <c r="Y77" i="59"/>
  <c r="Y80" i="59" s="1"/>
  <c r="Z77" i="59"/>
  <c r="Z80" i="59" s="1"/>
  <c r="AA77" i="59"/>
  <c r="AA80" i="59" s="1"/>
  <c r="AB77" i="59"/>
  <c r="AB80" i="59" s="1"/>
  <c r="AC77" i="59"/>
  <c r="AC80" i="59" s="1"/>
  <c r="AD77" i="59"/>
  <c r="AD80" i="59" s="1"/>
  <c r="AE77" i="59"/>
  <c r="AE80" i="59" s="1"/>
  <c r="AF77" i="59"/>
  <c r="AF80" i="59" s="1"/>
  <c r="AG77" i="59"/>
  <c r="AG80" i="59" s="1"/>
  <c r="AH77" i="59"/>
  <c r="AH80" i="59" s="1"/>
  <c r="AI77" i="59"/>
  <c r="AI80" i="59" s="1"/>
  <c r="AJ77" i="59"/>
  <c r="AJ80" i="59" s="1"/>
  <c r="AK77" i="59"/>
  <c r="AK80" i="59" s="1"/>
  <c r="AL77" i="59"/>
  <c r="AL80" i="59" s="1"/>
  <c r="AM77" i="59"/>
  <c r="AM80" i="59" s="1"/>
  <c r="AN77" i="59"/>
  <c r="AN80" i="59" s="1"/>
  <c r="AO77" i="59"/>
  <c r="AO80" i="59" s="1"/>
  <c r="AP77" i="59"/>
  <c r="AP80" i="59" s="1"/>
  <c r="AQ77" i="59"/>
  <c r="AQ80" i="59" s="1"/>
  <c r="AR77" i="59"/>
  <c r="AR80" i="59" s="1"/>
  <c r="AS77" i="59"/>
  <c r="AS80" i="59" s="1"/>
  <c r="AT77" i="59"/>
  <c r="AT80" i="59" s="1"/>
  <c r="AU77" i="59"/>
  <c r="AU80" i="59" s="1"/>
  <c r="AV77" i="59"/>
  <c r="AV80" i="59" s="1"/>
  <c r="O60" i="59"/>
  <c r="O63" i="59" s="1"/>
  <c r="O62" i="59" s="1"/>
  <c r="O58" i="59" s="1"/>
  <c r="O53" i="59" s="1"/>
  <c r="P60" i="59"/>
  <c r="P63" i="59" s="1"/>
  <c r="P62" i="59" s="1"/>
  <c r="P58" i="59" s="1"/>
  <c r="P53" i="59" s="1"/>
  <c r="Q60" i="59"/>
  <c r="Q63" i="59" s="1"/>
  <c r="Q62" i="59" s="1"/>
  <c r="Q58" i="59" s="1"/>
  <c r="Q53" i="59" s="1"/>
  <c r="R60" i="59"/>
  <c r="R63" i="59" s="1"/>
  <c r="R62" i="59" s="1"/>
  <c r="R58" i="59" s="1"/>
  <c r="R53" i="59" s="1"/>
  <c r="S60" i="59"/>
  <c r="S63" i="59" s="1"/>
  <c r="S62" i="59" s="1"/>
  <c r="S58" i="59" s="1"/>
  <c r="S53" i="59" s="1"/>
  <c r="T60" i="59"/>
  <c r="T63" i="59" s="1"/>
  <c r="T62" i="59" s="1"/>
  <c r="T58" i="59" s="1"/>
  <c r="T53" i="59" s="1"/>
  <c r="U60" i="59"/>
  <c r="U63" i="59" s="1"/>
  <c r="U62" i="59" s="1"/>
  <c r="U58" i="59" s="1"/>
  <c r="U53" i="59" s="1"/>
  <c r="V60" i="59"/>
  <c r="V63" i="59" s="1"/>
  <c r="V62" i="59" s="1"/>
  <c r="V58" i="59" s="1"/>
  <c r="V53" i="59" s="1"/>
  <c r="W60" i="59"/>
  <c r="W63" i="59" s="1"/>
  <c r="W62" i="59" s="1"/>
  <c r="W58" i="59" s="1"/>
  <c r="W53" i="59" s="1"/>
  <c r="X60" i="59"/>
  <c r="X63" i="59" s="1"/>
  <c r="X62" i="59" s="1"/>
  <c r="X58" i="59" s="1"/>
  <c r="X53" i="59" s="1"/>
  <c r="Y60" i="59"/>
  <c r="Y63" i="59" s="1"/>
  <c r="Y62" i="59" s="1"/>
  <c r="Y58" i="59" s="1"/>
  <c r="Y53" i="59" s="1"/>
  <c r="Z60" i="59"/>
  <c r="Z63" i="59" s="1"/>
  <c r="Z62" i="59" s="1"/>
  <c r="Z58" i="59" s="1"/>
  <c r="Z53" i="59" s="1"/>
  <c r="AA60" i="59"/>
  <c r="AA63" i="59" s="1"/>
  <c r="AA62" i="59" s="1"/>
  <c r="AA58" i="59" s="1"/>
  <c r="AA53" i="59" s="1"/>
  <c r="AB60" i="59"/>
  <c r="AB63" i="59" s="1"/>
  <c r="AB62" i="59" s="1"/>
  <c r="AB58" i="59" s="1"/>
  <c r="AB53" i="59" s="1"/>
  <c r="AC60" i="59"/>
  <c r="AC63" i="59" s="1"/>
  <c r="AC62" i="59" s="1"/>
  <c r="AC58" i="59" s="1"/>
  <c r="AC53" i="59" s="1"/>
  <c r="AD60" i="59"/>
  <c r="AD63" i="59" s="1"/>
  <c r="AD62" i="59" s="1"/>
  <c r="AD58" i="59" s="1"/>
  <c r="AD53" i="59" s="1"/>
  <c r="AE60" i="59"/>
  <c r="AE63" i="59" s="1"/>
  <c r="AE62" i="59" s="1"/>
  <c r="AE58" i="59" s="1"/>
  <c r="AE53" i="59" s="1"/>
  <c r="AF60" i="59"/>
  <c r="AF63" i="59" s="1"/>
  <c r="AF62" i="59" s="1"/>
  <c r="AF58" i="59" s="1"/>
  <c r="AF53" i="59" s="1"/>
  <c r="AG60" i="59"/>
  <c r="AG63" i="59" s="1"/>
  <c r="AG62" i="59" s="1"/>
  <c r="AG58" i="59" s="1"/>
  <c r="AG53" i="59" s="1"/>
  <c r="AH60" i="59"/>
  <c r="AH63" i="59" s="1"/>
  <c r="AH62" i="59" s="1"/>
  <c r="AH58" i="59" s="1"/>
  <c r="AH53" i="59" s="1"/>
  <c r="AI60" i="59"/>
  <c r="AI63" i="59" s="1"/>
  <c r="AI62" i="59" s="1"/>
  <c r="AI58" i="59" s="1"/>
  <c r="AI53" i="59" s="1"/>
  <c r="AJ60" i="59"/>
  <c r="AJ63" i="59" s="1"/>
  <c r="AJ62" i="59" s="1"/>
  <c r="AJ58" i="59" s="1"/>
  <c r="AJ53" i="59" s="1"/>
  <c r="AK60" i="59"/>
  <c r="AK63" i="59" s="1"/>
  <c r="AK62" i="59" s="1"/>
  <c r="AK58" i="59" s="1"/>
  <c r="AK53" i="59" s="1"/>
  <c r="AL60" i="59"/>
  <c r="AL63" i="59" s="1"/>
  <c r="AL62" i="59" s="1"/>
  <c r="AL58" i="59" s="1"/>
  <c r="AL53" i="59" s="1"/>
  <c r="AM60" i="59"/>
  <c r="AM63" i="59" s="1"/>
  <c r="AM62" i="59" s="1"/>
  <c r="AM58" i="59" s="1"/>
  <c r="AM53" i="59" s="1"/>
  <c r="AN60" i="59"/>
  <c r="AN63" i="59" s="1"/>
  <c r="AN62" i="59" s="1"/>
  <c r="AN58" i="59" s="1"/>
  <c r="AN53" i="59" s="1"/>
  <c r="AO60" i="59"/>
  <c r="AO63" i="59" s="1"/>
  <c r="AO62" i="59" s="1"/>
  <c r="AO58" i="59" s="1"/>
  <c r="AO53" i="59" s="1"/>
  <c r="AP60" i="59"/>
  <c r="AP63" i="59" s="1"/>
  <c r="AP62" i="59" s="1"/>
  <c r="AP58" i="59" s="1"/>
  <c r="AP53" i="59" s="1"/>
  <c r="AQ60" i="59"/>
  <c r="AQ63" i="59" s="1"/>
  <c r="AQ62" i="59" s="1"/>
  <c r="AQ58" i="59" s="1"/>
  <c r="AQ53" i="59" s="1"/>
  <c r="AR60" i="59"/>
  <c r="AR63" i="59" s="1"/>
  <c r="AR62" i="59" s="1"/>
  <c r="AR58" i="59" s="1"/>
  <c r="AR53" i="59" s="1"/>
  <c r="AS60" i="59"/>
  <c r="AS63" i="59" s="1"/>
  <c r="AS62" i="59" s="1"/>
  <c r="AS58" i="59" s="1"/>
  <c r="AS53" i="59" s="1"/>
  <c r="AT60" i="59"/>
  <c r="AT63" i="59" s="1"/>
  <c r="AT62" i="59" s="1"/>
  <c r="AT58" i="59" s="1"/>
  <c r="AT53" i="59" s="1"/>
  <c r="AU60" i="59"/>
  <c r="AU63" i="59" s="1"/>
  <c r="AU62" i="59" s="1"/>
  <c r="AU58" i="59" s="1"/>
  <c r="AU53" i="59" s="1"/>
  <c r="AV60" i="59"/>
  <c r="AV63" i="59" s="1"/>
  <c r="AV62" i="59" s="1"/>
  <c r="AV58" i="59" s="1"/>
  <c r="AV53" i="59" s="1"/>
  <c r="O76" i="59"/>
  <c r="O79" i="59" s="1"/>
  <c r="O78" i="59" s="1"/>
  <c r="O74" i="59" s="1"/>
  <c r="O69" i="59" s="1"/>
  <c r="P76" i="59"/>
  <c r="P79" i="59" s="1"/>
  <c r="P78" i="59" s="1"/>
  <c r="P74" i="59" s="1"/>
  <c r="P69" i="59" s="1"/>
  <c r="Q76" i="59"/>
  <c r="Q79" i="59" s="1"/>
  <c r="Q78" i="59" s="1"/>
  <c r="Q74" i="59" s="1"/>
  <c r="Q69" i="59" s="1"/>
  <c r="R76" i="59"/>
  <c r="R79" i="59" s="1"/>
  <c r="R78" i="59" s="1"/>
  <c r="R74" i="59" s="1"/>
  <c r="R69" i="59" s="1"/>
  <c r="S76" i="59"/>
  <c r="S79" i="59" s="1"/>
  <c r="S78" i="59" s="1"/>
  <c r="S74" i="59" s="1"/>
  <c r="S69" i="59" s="1"/>
  <c r="T76" i="59"/>
  <c r="T79" i="59" s="1"/>
  <c r="T78" i="59" s="1"/>
  <c r="T74" i="59" s="1"/>
  <c r="T69" i="59" s="1"/>
  <c r="U76" i="59"/>
  <c r="U79" i="59" s="1"/>
  <c r="U78" i="59" s="1"/>
  <c r="U74" i="59" s="1"/>
  <c r="U69" i="59" s="1"/>
  <c r="V76" i="59"/>
  <c r="V79" i="59" s="1"/>
  <c r="V78" i="59" s="1"/>
  <c r="V74" i="59" s="1"/>
  <c r="V69" i="59" s="1"/>
  <c r="W76" i="59"/>
  <c r="W79" i="59" s="1"/>
  <c r="W78" i="59" s="1"/>
  <c r="W74" i="59" s="1"/>
  <c r="W69" i="59" s="1"/>
  <c r="X76" i="59"/>
  <c r="X79" i="59" s="1"/>
  <c r="X78" i="59" s="1"/>
  <c r="X74" i="59" s="1"/>
  <c r="X69" i="59" s="1"/>
  <c r="Y76" i="59"/>
  <c r="Y79" i="59" s="1"/>
  <c r="Y78" i="59" s="1"/>
  <c r="Y74" i="59" s="1"/>
  <c r="Y69" i="59" s="1"/>
  <c r="Z76" i="59"/>
  <c r="Z79" i="59" s="1"/>
  <c r="Z78" i="59" s="1"/>
  <c r="Z74" i="59" s="1"/>
  <c r="Z69" i="59" s="1"/>
  <c r="AA76" i="59"/>
  <c r="AA79" i="59" s="1"/>
  <c r="AA78" i="59" s="1"/>
  <c r="AA74" i="59" s="1"/>
  <c r="AA69" i="59" s="1"/>
  <c r="AB76" i="59"/>
  <c r="AB79" i="59" s="1"/>
  <c r="AB78" i="59" s="1"/>
  <c r="AB74" i="59" s="1"/>
  <c r="AB69" i="59" s="1"/>
  <c r="AC76" i="59"/>
  <c r="AC79" i="59" s="1"/>
  <c r="AC78" i="59" s="1"/>
  <c r="AC74" i="59" s="1"/>
  <c r="AC69" i="59" s="1"/>
  <c r="AD76" i="59"/>
  <c r="AD79" i="59" s="1"/>
  <c r="AD78" i="59" s="1"/>
  <c r="AD74" i="59" s="1"/>
  <c r="AD69" i="59" s="1"/>
  <c r="AE76" i="59"/>
  <c r="AE79" i="59" s="1"/>
  <c r="AE78" i="59" s="1"/>
  <c r="AE74" i="59" s="1"/>
  <c r="AE69" i="59" s="1"/>
  <c r="AF76" i="59"/>
  <c r="AF79" i="59" s="1"/>
  <c r="AF78" i="59" s="1"/>
  <c r="AF74" i="59" s="1"/>
  <c r="AF69" i="59" s="1"/>
  <c r="AG76" i="59"/>
  <c r="AG79" i="59" s="1"/>
  <c r="AG78" i="59" s="1"/>
  <c r="AG74" i="59" s="1"/>
  <c r="AG69" i="59" s="1"/>
  <c r="AH76" i="59"/>
  <c r="AH79" i="59" s="1"/>
  <c r="AH78" i="59" s="1"/>
  <c r="AH74" i="59" s="1"/>
  <c r="AH69" i="59" s="1"/>
  <c r="AI76" i="59"/>
  <c r="AI79" i="59" s="1"/>
  <c r="AI78" i="59" s="1"/>
  <c r="AI74" i="59" s="1"/>
  <c r="AI69" i="59" s="1"/>
  <c r="AJ76" i="59"/>
  <c r="AJ79" i="59" s="1"/>
  <c r="AJ78" i="59" s="1"/>
  <c r="AJ74" i="59" s="1"/>
  <c r="AJ69" i="59" s="1"/>
  <c r="AK76" i="59"/>
  <c r="AK79" i="59" s="1"/>
  <c r="AK78" i="59" s="1"/>
  <c r="AK74" i="59" s="1"/>
  <c r="AK69" i="59" s="1"/>
  <c r="AL76" i="59"/>
  <c r="AL79" i="59" s="1"/>
  <c r="AL78" i="59" s="1"/>
  <c r="AL74" i="59" s="1"/>
  <c r="AL69" i="59" s="1"/>
  <c r="AM76" i="59"/>
  <c r="AM79" i="59" s="1"/>
  <c r="AM78" i="59" s="1"/>
  <c r="AM74" i="59" s="1"/>
  <c r="AM69" i="59" s="1"/>
  <c r="AN76" i="59"/>
  <c r="AN79" i="59" s="1"/>
  <c r="AN78" i="59" s="1"/>
  <c r="AN74" i="59" s="1"/>
  <c r="AN69" i="59" s="1"/>
  <c r="AO76" i="59"/>
  <c r="AO79" i="59" s="1"/>
  <c r="AO78" i="59" s="1"/>
  <c r="AO74" i="59" s="1"/>
  <c r="AO69" i="59" s="1"/>
  <c r="AP76" i="59"/>
  <c r="AP79" i="59" s="1"/>
  <c r="AP78" i="59" s="1"/>
  <c r="AP74" i="59" s="1"/>
  <c r="AP69" i="59" s="1"/>
  <c r="AQ76" i="59"/>
  <c r="AQ79" i="59" s="1"/>
  <c r="AQ78" i="59" s="1"/>
  <c r="AQ74" i="59" s="1"/>
  <c r="AQ69" i="59" s="1"/>
  <c r="AR76" i="59"/>
  <c r="AR79" i="59" s="1"/>
  <c r="AR78" i="59" s="1"/>
  <c r="AR74" i="59" s="1"/>
  <c r="AR69" i="59" s="1"/>
  <c r="AS76" i="59"/>
  <c r="AS79" i="59" s="1"/>
  <c r="AS78" i="59" s="1"/>
  <c r="AS74" i="59" s="1"/>
  <c r="AS69" i="59" s="1"/>
  <c r="AT76" i="59"/>
  <c r="AT79" i="59" s="1"/>
  <c r="AT78" i="59" s="1"/>
  <c r="AT74" i="59" s="1"/>
  <c r="AT69" i="59" s="1"/>
  <c r="AU76" i="59"/>
  <c r="AU79" i="59" s="1"/>
  <c r="AU78" i="59" s="1"/>
  <c r="AU74" i="59" s="1"/>
  <c r="AU69" i="59" s="1"/>
  <c r="AV76" i="59"/>
  <c r="AV79" i="59" s="1"/>
  <c r="AV78" i="59" s="1"/>
  <c r="AV74" i="59" s="1"/>
  <c r="AV69" i="59" s="1"/>
  <c r="O44" i="59"/>
  <c r="O47" i="59" s="1"/>
  <c r="O46" i="59" s="1"/>
  <c r="O42" i="59" s="1"/>
  <c r="O37" i="59" s="1"/>
  <c r="P44" i="59"/>
  <c r="P47" i="59" s="1"/>
  <c r="P46" i="59" s="1"/>
  <c r="P42" i="59" s="1"/>
  <c r="P37" i="59" s="1"/>
  <c r="Q44" i="59"/>
  <c r="Q47" i="59" s="1"/>
  <c r="Q46" i="59" s="1"/>
  <c r="Q42" i="59" s="1"/>
  <c r="Q37" i="59" s="1"/>
  <c r="R44" i="59"/>
  <c r="R47" i="59" s="1"/>
  <c r="R46" i="59" s="1"/>
  <c r="R42" i="59" s="1"/>
  <c r="R37" i="59" s="1"/>
  <c r="S44" i="59"/>
  <c r="S47" i="59" s="1"/>
  <c r="S46" i="59" s="1"/>
  <c r="S42" i="59" s="1"/>
  <c r="S37" i="59" s="1"/>
  <c r="T44" i="59"/>
  <c r="T47" i="59" s="1"/>
  <c r="T46" i="59" s="1"/>
  <c r="T42" i="59" s="1"/>
  <c r="T37" i="59" s="1"/>
  <c r="U44" i="59"/>
  <c r="U47" i="59" s="1"/>
  <c r="U46" i="59" s="1"/>
  <c r="U42" i="59" s="1"/>
  <c r="U37" i="59" s="1"/>
  <c r="V44" i="59"/>
  <c r="V47" i="59" s="1"/>
  <c r="V46" i="59" s="1"/>
  <c r="V42" i="59" s="1"/>
  <c r="V37" i="59" s="1"/>
  <c r="W44" i="59"/>
  <c r="W47" i="59" s="1"/>
  <c r="W46" i="59" s="1"/>
  <c r="W42" i="59" s="1"/>
  <c r="W37" i="59" s="1"/>
  <c r="X44" i="59"/>
  <c r="X47" i="59" s="1"/>
  <c r="X46" i="59" s="1"/>
  <c r="X42" i="59" s="1"/>
  <c r="X37" i="59" s="1"/>
  <c r="Y44" i="59"/>
  <c r="Y47" i="59" s="1"/>
  <c r="Y46" i="59" s="1"/>
  <c r="Y42" i="59" s="1"/>
  <c r="Y37" i="59" s="1"/>
  <c r="Z44" i="59"/>
  <c r="Z47" i="59" s="1"/>
  <c r="Z46" i="59" s="1"/>
  <c r="Z42" i="59" s="1"/>
  <c r="Z37" i="59" s="1"/>
  <c r="AA44" i="59"/>
  <c r="AA47" i="59" s="1"/>
  <c r="AA46" i="59" s="1"/>
  <c r="AA42" i="59" s="1"/>
  <c r="AA37" i="59" s="1"/>
  <c r="AB44" i="59"/>
  <c r="AB47" i="59" s="1"/>
  <c r="AB46" i="59" s="1"/>
  <c r="AB42" i="59" s="1"/>
  <c r="AB37" i="59" s="1"/>
  <c r="AC44" i="59"/>
  <c r="AC47" i="59" s="1"/>
  <c r="AC46" i="59" s="1"/>
  <c r="AC42" i="59" s="1"/>
  <c r="AC37" i="59" s="1"/>
  <c r="AD44" i="59"/>
  <c r="AD47" i="59" s="1"/>
  <c r="AD46" i="59" s="1"/>
  <c r="AD42" i="59" s="1"/>
  <c r="AD37" i="59" s="1"/>
  <c r="AE44" i="59"/>
  <c r="AE47" i="59" s="1"/>
  <c r="AE46" i="59" s="1"/>
  <c r="AE42" i="59" s="1"/>
  <c r="AE37" i="59" s="1"/>
  <c r="AF44" i="59"/>
  <c r="AF47" i="59" s="1"/>
  <c r="AF46" i="59" s="1"/>
  <c r="AF42" i="59" s="1"/>
  <c r="AF37" i="59" s="1"/>
  <c r="AG44" i="59"/>
  <c r="AG47" i="59" s="1"/>
  <c r="AG46" i="59" s="1"/>
  <c r="AG42" i="59" s="1"/>
  <c r="AG37" i="59" s="1"/>
  <c r="AH44" i="59"/>
  <c r="AH47" i="59" s="1"/>
  <c r="AH46" i="59" s="1"/>
  <c r="AH42" i="59" s="1"/>
  <c r="AH37" i="59" s="1"/>
  <c r="AI44" i="59"/>
  <c r="AI47" i="59" s="1"/>
  <c r="AI46" i="59" s="1"/>
  <c r="AI42" i="59" s="1"/>
  <c r="AI37" i="59" s="1"/>
  <c r="AJ44" i="59"/>
  <c r="AJ47" i="59" s="1"/>
  <c r="AJ46" i="59" s="1"/>
  <c r="AJ42" i="59" s="1"/>
  <c r="AJ37" i="59" s="1"/>
  <c r="AK44" i="59"/>
  <c r="AK47" i="59" s="1"/>
  <c r="AK46" i="59" s="1"/>
  <c r="AK42" i="59" s="1"/>
  <c r="AK37" i="59" s="1"/>
  <c r="AL44" i="59"/>
  <c r="AL47" i="59" s="1"/>
  <c r="AL46" i="59" s="1"/>
  <c r="AL42" i="59" s="1"/>
  <c r="AL37" i="59" s="1"/>
  <c r="AM44" i="59"/>
  <c r="AM47" i="59" s="1"/>
  <c r="AM46" i="59" s="1"/>
  <c r="AM42" i="59" s="1"/>
  <c r="AM37" i="59" s="1"/>
  <c r="AN44" i="59"/>
  <c r="AN47" i="59" s="1"/>
  <c r="AN46" i="59" s="1"/>
  <c r="AN42" i="59" s="1"/>
  <c r="AN37" i="59" s="1"/>
  <c r="AO44" i="59"/>
  <c r="AO47" i="59" s="1"/>
  <c r="AO46" i="59" s="1"/>
  <c r="AO42" i="59" s="1"/>
  <c r="AO37" i="59" s="1"/>
  <c r="AP44" i="59"/>
  <c r="AP47" i="59" s="1"/>
  <c r="AP46" i="59" s="1"/>
  <c r="AP42" i="59" s="1"/>
  <c r="AP37" i="59" s="1"/>
  <c r="AQ44" i="59"/>
  <c r="AQ47" i="59" s="1"/>
  <c r="AQ46" i="59" s="1"/>
  <c r="AQ42" i="59" s="1"/>
  <c r="AQ37" i="59" s="1"/>
  <c r="AR44" i="59"/>
  <c r="AR47" i="59" s="1"/>
  <c r="AR46" i="59" s="1"/>
  <c r="AR42" i="59" s="1"/>
  <c r="AR37" i="59" s="1"/>
  <c r="AS44" i="59"/>
  <c r="AS47" i="59" s="1"/>
  <c r="AS46" i="59" s="1"/>
  <c r="AS42" i="59" s="1"/>
  <c r="AS37" i="59" s="1"/>
  <c r="AT44" i="59"/>
  <c r="AT47" i="59" s="1"/>
  <c r="AT46" i="59" s="1"/>
  <c r="AT42" i="59" s="1"/>
  <c r="AT37" i="59" s="1"/>
  <c r="AU44" i="59"/>
  <c r="AU47" i="59" s="1"/>
  <c r="AU46" i="59" s="1"/>
  <c r="AU42" i="59" s="1"/>
  <c r="AU37" i="59" s="1"/>
  <c r="AV44" i="59"/>
  <c r="AV47" i="59" s="1"/>
  <c r="AV46" i="59" s="1"/>
  <c r="AV42" i="59" s="1"/>
  <c r="AV37" i="59" s="1"/>
  <c r="O30" i="59"/>
  <c r="O33" i="59" s="1"/>
  <c r="O32" i="59" s="1"/>
  <c r="O28" i="59" s="1"/>
  <c r="O23" i="59" s="1"/>
  <c r="P30" i="59"/>
  <c r="P33" i="59" s="1"/>
  <c r="P32" i="59" s="1"/>
  <c r="P28" i="59" s="1"/>
  <c r="P23" i="59" s="1"/>
  <c r="Q30" i="59"/>
  <c r="Q33" i="59" s="1"/>
  <c r="Q32" i="59" s="1"/>
  <c r="Q28" i="59" s="1"/>
  <c r="Q23" i="59" s="1"/>
  <c r="R30" i="59"/>
  <c r="R33" i="59" s="1"/>
  <c r="R32" i="59" s="1"/>
  <c r="R28" i="59" s="1"/>
  <c r="R23" i="59" s="1"/>
  <c r="S30" i="59"/>
  <c r="S33" i="59" s="1"/>
  <c r="S32" i="59" s="1"/>
  <c r="S28" i="59" s="1"/>
  <c r="S23" i="59" s="1"/>
  <c r="T30" i="59"/>
  <c r="T33" i="59" s="1"/>
  <c r="T32" i="59" s="1"/>
  <c r="T28" i="59" s="1"/>
  <c r="T23" i="59" s="1"/>
  <c r="U30" i="59"/>
  <c r="U33" i="59" s="1"/>
  <c r="U32" i="59" s="1"/>
  <c r="U28" i="59" s="1"/>
  <c r="U23" i="59" s="1"/>
  <c r="V30" i="59"/>
  <c r="V33" i="59" s="1"/>
  <c r="V32" i="59" s="1"/>
  <c r="V28" i="59" s="1"/>
  <c r="V23" i="59" s="1"/>
  <c r="W30" i="59"/>
  <c r="W33" i="59" s="1"/>
  <c r="W32" i="59" s="1"/>
  <c r="W28" i="59" s="1"/>
  <c r="W23" i="59" s="1"/>
  <c r="X30" i="59"/>
  <c r="X33" i="59" s="1"/>
  <c r="X32" i="59" s="1"/>
  <c r="X28" i="59" s="1"/>
  <c r="X23" i="59" s="1"/>
  <c r="Y30" i="59"/>
  <c r="Y33" i="59" s="1"/>
  <c r="Y32" i="59" s="1"/>
  <c r="Y28" i="59" s="1"/>
  <c r="Y23" i="59" s="1"/>
  <c r="Z30" i="59"/>
  <c r="Z33" i="59" s="1"/>
  <c r="Z32" i="59" s="1"/>
  <c r="Z28" i="59" s="1"/>
  <c r="Z23" i="59" s="1"/>
  <c r="AA30" i="59"/>
  <c r="AA33" i="59" s="1"/>
  <c r="AA32" i="59" s="1"/>
  <c r="AA28" i="59" s="1"/>
  <c r="AA23" i="59" s="1"/>
  <c r="AB30" i="59"/>
  <c r="AB33" i="59" s="1"/>
  <c r="AB32" i="59" s="1"/>
  <c r="AB28" i="59" s="1"/>
  <c r="AB23" i="59" s="1"/>
  <c r="AC30" i="59"/>
  <c r="AC33" i="59" s="1"/>
  <c r="AC32" i="59" s="1"/>
  <c r="AC28" i="59" s="1"/>
  <c r="AC23" i="59" s="1"/>
  <c r="AD30" i="59"/>
  <c r="AD33" i="59" s="1"/>
  <c r="AD32" i="59" s="1"/>
  <c r="AD28" i="59" s="1"/>
  <c r="AD23" i="59" s="1"/>
  <c r="AE30" i="59"/>
  <c r="AE33" i="59" s="1"/>
  <c r="AE32" i="59" s="1"/>
  <c r="AE28" i="59" s="1"/>
  <c r="AE23" i="59" s="1"/>
  <c r="AF30" i="59"/>
  <c r="AF33" i="59" s="1"/>
  <c r="AF32" i="59" s="1"/>
  <c r="AF28" i="59" s="1"/>
  <c r="AF23" i="59" s="1"/>
  <c r="AG30" i="59"/>
  <c r="AG33" i="59" s="1"/>
  <c r="AG32" i="59" s="1"/>
  <c r="AG28" i="59" s="1"/>
  <c r="AG23" i="59" s="1"/>
  <c r="AH30" i="59"/>
  <c r="AH33" i="59" s="1"/>
  <c r="AH32" i="59" s="1"/>
  <c r="AH28" i="59" s="1"/>
  <c r="AH23" i="59" s="1"/>
  <c r="AI30" i="59"/>
  <c r="AI33" i="59" s="1"/>
  <c r="AI32" i="59" s="1"/>
  <c r="AI28" i="59" s="1"/>
  <c r="AI23" i="59" s="1"/>
  <c r="AJ30" i="59"/>
  <c r="AJ33" i="59" s="1"/>
  <c r="AJ32" i="59" s="1"/>
  <c r="AJ28" i="59" s="1"/>
  <c r="AJ23" i="59" s="1"/>
  <c r="AK30" i="59"/>
  <c r="AK33" i="59" s="1"/>
  <c r="AK32" i="59" s="1"/>
  <c r="AK28" i="59" s="1"/>
  <c r="AK23" i="59" s="1"/>
  <c r="AL30" i="59"/>
  <c r="AL33" i="59" s="1"/>
  <c r="AL32" i="59" s="1"/>
  <c r="AL28" i="59" s="1"/>
  <c r="AL23" i="59" s="1"/>
  <c r="AM30" i="59"/>
  <c r="AM33" i="59" s="1"/>
  <c r="AM32" i="59" s="1"/>
  <c r="AM28" i="59" s="1"/>
  <c r="AM23" i="59" s="1"/>
  <c r="AN30" i="59"/>
  <c r="AN33" i="59" s="1"/>
  <c r="AN32" i="59" s="1"/>
  <c r="AN28" i="59" s="1"/>
  <c r="AN23" i="59" s="1"/>
  <c r="AO30" i="59"/>
  <c r="AO33" i="59" s="1"/>
  <c r="AO32" i="59" s="1"/>
  <c r="AO28" i="59" s="1"/>
  <c r="AO23" i="59" s="1"/>
  <c r="AP30" i="59"/>
  <c r="AP33" i="59" s="1"/>
  <c r="AP32" i="59" s="1"/>
  <c r="AP28" i="59" s="1"/>
  <c r="AP23" i="59" s="1"/>
  <c r="AQ30" i="59"/>
  <c r="AQ33" i="59" s="1"/>
  <c r="AQ32" i="59" s="1"/>
  <c r="AQ28" i="59" s="1"/>
  <c r="AQ23" i="59" s="1"/>
  <c r="AR30" i="59"/>
  <c r="AR33" i="59" s="1"/>
  <c r="AR32" i="59" s="1"/>
  <c r="AR28" i="59" s="1"/>
  <c r="AR23" i="59" s="1"/>
  <c r="AS30" i="59"/>
  <c r="AS33" i="59" s="1"/>
  <c r="AS32" i="59" s="1"/>
  <c r="AS28" i="59" s="1"/>
  <c r="AS23" i="59" s="1"/>
  <c r="AT30" i="59"/>
  <c r="AT33" i="59" s="1"/>
  <c r="AT32" i="59" s="1"/>
  <c r="AT28" i="59" s="1"/>
  <c r="AT23" i="59" s="1"/>
  <c r="AU30" i="59"/>
  <c r="AU33" i="59" s="1"/>
  <c r="AU32" i="59" s="1"/>
  <c r="AU28" i="59" s="1"/>
  <c r="AU23" i="59" s="1"/>
  <c r="AV30" i="59"/>
  <c r="AV33" i="59" s="1"/>
  <c r="AV32" i="59" s="1"/>
  <c r="AV28" i="59" s="1"/>
  <c r="AV23" i="59" s="1"/>
  <c r="X35" i="28"/>
  <c r="L69" i="28" s="1"/>
  <c r="Y36" i="28"/>
  <c r="W39" i="25"/>
  <c r="W38" i="25"/>
  <c r="LK56" i="25"/>
  <c r="LJ55" i="25"/>
  <c r="O16" i="59"/>
  <c r="X16" i="59"/>
  <c r="X19" i="59" s="1"/>
  <c r="P16" i="59"/>
  <c r="P19" i="59" s="1"/>
  <c r="U16" i="59"/>
  <c r="U19" i="59" s="1"/>
  <c r="AC16" i="59"/>
  <c r="AC19" i="59" s="1"/>
  <c r="AG16" i="59"/>
  <c r="AG19" i="59" s="1"/>
  <c r="AK16" i="59"/>
  <c r="AK19" i="59" s="1"/>
  <c r="AO16" i="59"/>
  <c r="AO19" i="59" s="1"/>
  <c r="AS16" i="59"/>
  <c r="AS19" i="59" s="1"/>
  <c r="Y16" i="59"/>
  <c r="Y19" i="59" s="1"/>
  <c r="Q16" i="59"/>
  <c r="Q19" i="59" s="1"/>
  <c r="Z16" i="59"/>
  <c r="Z19" i="59" s="1"/>
  <c r="AD16" i="59"/>
  <c r="AD19" i="59" s="1"/>
  <c r="AH16" i="59"/>
  <c r="AH19" i="59" s="1"/>
  <c r="AL16" i="59"/>
  <c r="AL19" i="59" s="1"/>
  <c r="AP16" i="59"/>
  <c r="AP19" i="59" s="1"/>
  <c r="AT16" i="59"/>
  <c r="AT19" i="59" s="1"/>
  <c r="W16" i="59"/>
  <c r="W19" i="59" s="1"/>
  <c r="R16" i="59"/>
  <c r="R19" i="59" s="1"/>
  <c r="AA16" i="59"/>
  <c r="AA19" i="59" s="1"/>
  <c r="AE16" i="59"/>
  <c r="AE19" i="59" s="1"/>
  <c r="AI16" i="59"/>
  <c r="AI19" i="59" s="1"/>
  <c r="AN16" i="59"/>
  <c r="AN19" i="59" s="1"/>
  <c r="AQ16" i="59"/>
  <c r="AQ19" i="59" s="1"/>
  <c r="AU16" i="59"/>
  <c r="AU19" i="59" s="1"/>
  <c r="AF16" i="59"/>
  <c r="AF19" i="59" s="1"/>
  <c r="AJ16" i="59"/>
  <c r="AJ19" i="59" s="1"/>
  <c r="AM16" i="59"/>
  <c r="AM19" i="59" s="1"/>
  <c r="AR16" i="59"/>
  <c r="AR19" i="59" s="1"/>
  <c r="S16" i="59"/>
  <c r="S19" i="59" s="1"/>
  <c r="AV16" i="59"/>
  <c r="AV19" i="59" s="1"/>
  <c r="T16" i="59"/>
  <c r="T19" i="59" s="1"/>
  <c r="V16" i="59"/>
  <c r="V19" i="59" s="1"/>
  <c r="AB16" i="59"/>
  <c r="AB19" i="59" s="1"/>
  <c r="V17" i="59"/>
  <c r="V20" i="59" s="1"/>
  <c r="R17" i="59"/>
  <c r="R20" i="59" s="1"/>
  <c r="AA17" i="59"/>
  <c r="AA20" i="59" s="1"/>
  <c r="AD17" i="59"/>
  <c r="AD20" i="59" s="1"/>
  <c r="AG17" i="59"/>
  <c r="AG20" i="59" s="1"/>
  <c r="AL17" i="59"/>
  <c r="AL20" i="59" s="1"/>
  <c r="AP17" i="59"/>
  <c r="AP20" i="59" s="1"/>
  <c r="AT17" i="59"/>
  <c r="AT20" i="59" s="1"/>
  <c r="U17" i="59"/>
  <c r="U20" i="59" s="1"/>
  <c r="W17" i="59"/>
  <c r="W20" i="59" s="1"/>
  <c r="Z17" i="59"/>
  <c r="Z20" i="59" s="1"/>
  <c r="AE17" i="59"/>
  <c r="AE20" i="59" s="1"/>
  <c r="AI17" i="59"/>
  <c r="AI20" i="59" s="1"/>
  <c r="AM17" i="59"/>
  <c r="AM20" i="59" s="1"/>
  <c r="AQ17" i="59"/>
  <c r="AQ20" i="59" s="1"/>
  <c r="AU17" i="59"/>
  <c r="AU20" i="59" s="1"/>
  <c r="P17" i="59"/>
  <c r="P20" i="59" s="1"/>
  <c r="Y17" i="59"/>
  <c r="Y20" i="59" s="1"/>
  <c r="T17" i="59"/>
  <c r="T20" i="59" s="1"/>
  <c r="AB17" i="59"/>
  <c r="AB20" i="59" s="1"/>
  <c r="AF17" i="59"/>
  <c r="AF20" i="59" s="1"/>
  <c r="AJ17" i="59"/>
  <c r="AJ20" i="59" s="1"/>
  <c r="AN17" i="59"/>
  <c r="AN20" i="59" s="1"/>
  <c r="AR17" i="59"/>
  <c r="AR20" i="59" s="1"/>
  <c r="AV17" i="59"/>
  <c r="AV20" i="59" s="1"/>
  <c r="X17" i="59"/>
  <c r="X20" i="59" s="1"/>
  <c r="Q17" i="59"/>
  <c r="Q20" i="59" s="1"/>
  <c r="S17" i="59"/>
  <c r="S20" i="59" s="1"/>
  <c r="AC17" i="59"/>
  <c r="AC20" i="59" s="1"/>
  <c r="AH17" i="59"/>
  <c r="AH20" i="59" s="1"/>
  <c r="AK17" i="59"/>
  <c r="AK20" i="59" s="1"/>
  <c r="AO17" i="59"/>
  <c r="AO20" i="59" s="1"/>
  <c r="AS17" i="59"/>
  <c r="AS20" i="59" s="1"/>
  <c r="W12" i="25" l="1"/>
  <c r="W11" i="25"/>
  <c r="Y35" i="28"/>
  <c r="M69" i="28" s="1"/>
  <c r="Z36" i="28"/>
  <c r="O20" i="59"/>
  <c r="U18" i="59"/>
  <c r="AC18" i="59"/>
  <c r="R18" i="59"/>
  <c r="AK18" i="59"/>
  <c r="W18" i="59"/>
  <c r="O19" i="59"/>
  <c r="AD18" i="59"/>
  <c r="X18" i="59"/>
  <c r="AJ18" i="59"/>
  <c r="AG18" i="59"/>
  <c r="LJ56" i="25"/>
  <c r="LI55" i="25"/>
  <c r="AU18" i="59"/>
  <c r="AV18" i="59"/>
  <c r="AE18" i="59"/>
  <c r="S18" i="59"/>
  <c r="T18" i="59"/>
  <c r="AO18" i="59"/>
  <c r="AT18" i="59"/>
  <c r="AB18" i="59"/>
  <c r="AI18" i="59"/>
  <c r="P18" i="59"/>
  <c r="Z18" i="59"/>
  <c r="AN18" i="59"/>
  <c r="Y18" i="59"/>
  <c r="AF18" i="59"/>
  <c r="AS18" i="59"/>
  <c r="AH18" i="59"/>
  <c r="AM18" i="59"/>
  <c r="V18" i="59"/>
  <c r="AA18" i="59"/>
  <c r="AR18" i="59"/>
  <c r="AQ18" i="59"/>
  <c r="AP18" i="59"/>
  <c r="AL18" i="59"/>
  <c r="Q18" i="59"/>
  <c r="AL35" i="27" l="1"/>
  <c r="AM35" i="73"/>
  <c r="AM35" i="72"/>
  <c r="Y35" i="27"/>
  <c r="Z35" i="73"/>
  <c r="Z35" i="72"/>
  <c r="AK35" i="72"/>
  <c r="AJ35" i="27"/>
  <c r="AJ60" i="27" s="1"/>
  <c r="AJ58" i="27" s="1"/>
  <c r="AJ74" i="27" s="1"/>
  <c r="AK35" i="73"/>
  <c r="AE35" i="27"/>
  <c r="AF35" i="73"/>
  <c r="AF35" i="72"/>
  <c r="AI35" i="73"/>
  <c r="AI35" i="72"/>
  <c r="AH35" i="27"/>
  <c r="AH60" i="27" s="1"/>
  <c r="AH58" i="27" s="1"/>
  <c r="AH74" i="27" s="1"/>
  <c r="N35" i="73"/>
  <c r="M35" i="27"/>
  <c r="N35" i="72"/>
  <c r="AH35" i="73"/>
  <c r="AH35" i="72"/>
  <c r="AG35" i="27"/>
  <c r="U35" i="72"/>
  <c r="T35" i="27"/>
  <c r="U35" i="73"/>
  <c r="AM35" i="27"/>
  <c r="AN35" i="73"/>
  <c r="AN35" i="72"/>
  <c r="AA35" i="73"/>
  <c r="AA35" i="72"/>
  <c r="Z35" i="27"/>
  <c r="AD35" i="73"/>
  <c r="AC35" i="27"/>
  <c r="AC60" i="27" s="1"/>
  <c r="AC58" i="27" s="1"/>
  <c r="AC74" i="27" s="1"/>
  <c r="AD35" i="72"/>
  <c r="AL35" i="73"/>
  <c r="AK35" i="27"/>
  <c r="AL35" i="72"/>
  <c r="R35" i="73"/>
  <c r="R35" i="72"/>
  <c r="Q35" i="27"/>
  <c r="L35" i="72"/>
  <c r="K35" i="27"/>
  <c r="L35" i="73"/>
  <c r="AJ35" i="72"/>
  <c r="AI35" i="27"/>
  <c r="AJ35" i="73"/>
  <c r="N35" i="27"/>
  <c r="O35" i="73"/>
  <c r="O35" i="72"/>
  <c r="M35" i="72"/>
  <c r="L35" i="27"/>
  <c r="M35" i="73"/>
  <c r="T35" i="72"/>
  <c r="S35" i="27"/>
  <c r="T35" i="73"/>
  <c r="Y35" i="72"/>
  <c r="X35" i="27"/>
  <c r="Y35" i="73"/>
  <c r="X35" i="73"/>
  <c r="W35" i="27"/>
  <c r="X35" i="72"/>
  <c r="O35" i="27"/>
  <c r="P35" i="73"/>
  <c r="P35" i="72"/>
  <c r="I35" i="27"/>
  <c r="J35" i="73"/>
  <c r="J35" i="72"/>
  <c r="AO35" i="27"/>
  <c r="AP35" i="27" s="1"/>
  <c r="AP35" i="73"/>
  <c r="AP35" i="72"/>
  <c r="AF35" i="27"/>
  <c r="AG35" i="73"/>
  <c r="AG35" i="72"/>
  <c r="AB35" i="27"/>
  <c r="AC35" i="73"/>
  <c r="AC35" i="72"/>
  <c r="AO35" i="72"/>
  <c r="AN35" i="27"/>
  <c r="AO35" i="73"/>
  <c r="P35" i="27"/>
  <c r="Q35" i="73"/>
  <c r="Q35" i="72"/>
  <c r="V35" i="27"/>
  <c r="W35" i="73"/>
  <c r="W35" i="72"/>
  <c r="S35" i="73"/>
  <c r="S35" i="72"/>
  <c r="R35" i="27"/>
  <c r="K35" i="73"/>
  <c r="K35" i="72"/>
  <c r="J35" i="27"/>
  <c r="AB35" i="72"/>
  <c r="AB35" i="73"/>
  <c r="AA35" i="27"/>
  <c r="AA60" i="27" s="1"/>
  <c r="AA58" i="27" s="1"/>
  <c r="AA74" i="27" s="1"/>
  <c r="V35" i="73"/>
  <c r="V35" i="72"/>
  <c r="U35" i="27"/>
  <c r="AD35" i="27"/>
  <c r="AE35" i="73"/>
  <c r="AE35" i="72"/>
  <c r="AI60" i="27"/>
  <c r="AI58" i="27" s="1"/>
  <c r="AI74" i="27" s="1"/>
  <c r="Z60" i="27"/>
  <c r="Z58" i="27" s="1"/>
  <c r="Z74" i="27" s="1"/>
  <c r="AD60" i="27"/>
  <c r="AD58" i="27" s="1"/>
  <c r="AD74" i="27" s="1"/>
  <c r="AM60" i="27"/>
  <c r="AM58" i="27" s="1"/>
  <c r="AM74" i="27" s="1"/>
  <c r="AE60" i="27"/>
  <c r="AE58" i="27" s="1"/>
  <c r="AE74" i="27" s="1"/>
  <c r="AK60" i="27"/>
  <c r="AK58" i="27" s="1"/>
  <c r="AK74" i="27" s="1"/>
  <c r="AG60" i="27"/>
  <c r="AG58" i="27" s="1"/>
  <c r="AG74" i="27" s="1"/>
  <c r="AL60" i="27"/>
  <c r="AL58" i="27" s="1"/>
  <c r="AL74" i="27" s="1"/>
  <c r="AF60" i="27"/>
  <c r="AF58" i="27" s="1"/>
  <c r="AF74" i="27" s="1"/>
  <c r="AB60" i="27"/>
  <c r="AB58" i="27" s="1"/>
  <c r="AB74" i="27" s="1"/>
  <c r="AN60" i="27"/>
  <c r="AN58" i="27" s="1"/>
  <c r="AN74" i="27" s="1"/>
  <c r="R14" i="59"/>
  <c r="R9" i="59" s="1"/>
  <c r="Z35" i="28"/>
  <c r="AA36" i="28"/>
  <c r="W4" i="29"/>
  <c r="AK14" i="59"/>
  <c r="AK9" i="59" s="1"/>
  <c r="Z14" i="59"/>
  <c r="Z9" i="59" s="1"/>
  <c r="AJ14" i="59"/>
  <c r="AJ9" i="59" s="1"/>
  <c r="AC14" i="59"/>
  <c r="AC9" i="59" s="1"/>
  <c r="AN14" i="59"/>
  <c r="AN9" i="59" s="1"/>
  <c r="AV14" i="59"/>
  <c r="AV9" i="59" s="1"/>
  <c r="U14" i="59"/>
  <c r="U9" i="59" s="1"/>
  <c r="V14" i="59"/>
  <c r="V9" i="59" s="1"/>
  <c r="AM14" i="59"/>
  <c r="AM9" i="59" s="1"/>
  <c r="AE14" i="59"/>
  <c r="AE9" i="59" s="1"/>
  <c r="AP14" i="59"/>
  <c r="AP9" i="59" s="1"/>
  <c r="AS14" i="59"/>
  <c r="AS9" i="59" s="1"/>
  <c r="AI14" i="59"/>
  <c r="AI9" i="59" s="1"/>
  <c r="AU14" i="59"/>
  <c r="AU9" i="59" s="1"/>
  <c r="AD14" i="59"/>
  <c r="AD9" i="59" s="1"/>
  <c r="T14" i="59"/>
  <c r="T9" i="59" s="1"/>
  <c r="AG14" i="59"/>
  <c r="AG9" i="59" s="1"/>
  <c r="AH14" i="59"/>
  <c r="AH9" i="59" s="1"/>
  <c r="P14" i="59"/>
  <c r="P9" i="59" s="1"/>
  <c r="AB14" i="59"/>
  <c r="AB9" i="59" s="1"/>
  <c r="LI56" i="25"/>
  <c r="LH55" i="25"/>
  <c r="S14" i="59"/>
  <c r="S9" i="59" s="1"/>
  <c r="Q14" i="59"/>
  <c r="Q9" i="59" s="1"/>
  <c r="AR14" i="59"/>
  <c r="AR9" i="59" s="1"/>
  <c r="AT14" i="59"/>
  <c r="AT9" i="59" s="1"/>
  <c r="O18" i="59"/>
  <c r="Y14" i="59"/>
  <c r="Y9" i="59" s="1"/>
  <c r="AL14" i="59"/>
  <c r="AL9" i="59" s="1"/>
  <c r="X14" i="59"/>
  <c r="X9" i="59" s="1"/>
  <c r="AQ14" i="59"/>
  <c r="AQ9" i="59" s="1"/>
  <c r="AA14" i="59"/>
  <c r="AA9" i="59" s="1"/>
  <c r="AF14" i="59"/>
  <c r="AF9" i="59" s="1"/>
  <c r="AO14" i="59"/>
  <c r="AO9" i="59" s="1"/>
  <c r="W14" i="59"/>
  <c r="W9" i="59" s="1"/>
  <c r="AG59" i="72" l="1"/>
  <c r="AG57" i="72" s="1"/>
  <c r="AG72" i="72" s="1"/>
  <c r="AG70" i="72" s="1"/>
  <c r="AG33" i="72"/>
  <c r="AG48" i="72" s="1"/>
  <c r="AG46" i="72" s="1"/>
  <c r="V33" i="72"/>
  <c r="V48" i="72" s="1"/>
  <c r="V46" i="72" s="1"/>
  <c r="V59" i="72"/>
  <c r="V57" i="72" s="1"/>
  <c r="V72" i="72" s="1"/>
  <c r="V70" i="72" s="1"/>
  <c r="AG59" i="73"/>
  <c r="AG57" i="73" s="1"/>
  <c r="AG72" i="73" s="1"/>
  <c r="AG70" i="73" s="1"/>
  <c r="AG33" i="73"/>
  <c r="AG48" i="73" s="1"/>
  <c r="AG46" i="73" s="1"/>
  <c r="P59" i="72"/>
  <c r="P57" i="72" s="1"/>
  <c r="P72" i="72" s="1"/>
  <c r="P70" i="72" s="1"/>
  <c r="P33" i="72"/>
  <c r="P48" i="72" s="1"/>
  <c r="P46" i="72" s="1"/>
  <c r="Y33" i="72"/>
  <c r="Y48" i="72" s="1"/>
  <c r="Y46" i="72" s="1"/>
  <c r="Y59" i="72"/>
  <c r="Y57" i="72" s="1"/>
  <c r="Y72" i="72" s="1"/>
  <c r="Y70" i="72" s="1"/>
  <c r="O59" i="73"/>
  <c r="O57" i="73" s="1"/>
  <c r="O72" i="73" s="1"/>
  <c r="O70" i="73" s="1"/>
  <c r="O33" i="73"/>
  <c r="O48" i="73" s="1"/>
  <c r="O46" i="73" s="1"/>
  <c r="AD33" i="73"/>
  <c r="AD48" i="73" s="1"/>
  <c r="AD46" i="73" s="1"/>
  <c r="AD59" i="73"/>
  <c r="AD57" i="73" s="1"/>
  <c r="AD72" i="73" s="1"/>
  <c r="AD70" i="73" s="1"/>
  <c r="AK33" i="72"/>
  <c r="AK48" i="72" s="1"/>
  <c r="AK46" i="72" s="1"/>
  <c r="AK59" i="72"/>
  <c r="AK57" i="72" s="1"/>
  <c r="AK72" i="72" s="1"/>
  <c r="AK70" i="72" s="1"/>
  <c r="U59" i="73"/>
  <c r="U57" i="73" s="1"/>
  <c r="U72" i="73" s="1"/>
  <c r="U70" i="73" s="1"/>
  <c r="U33" i="73"/>
  <c r="U48" i="73" s="1"/>
  <c r="U46" i="73" s="1"/>
  <c r="V33" i="73"/>
  <c r="V48" i="73" s="1"/>
  <c r="V46" i="73" s="1"/>
  <c r="V59" i="73"/>
  <c r="V57" i="73" s="1"/>
  <c r="V72" i="73" s="1"/>
  <c r="V70" i="73" s="1"/>
  <c r="S59" i="72"/>
  <c r="S57" i="72" s="1"/>
  <c r="S72" i="72" s="1"/>
  <c r="S70" i="72" s="1"/>
  <c r="S33" i="72"/>
  <c r="S48" i="72" s="1"/>
  <c r="S46" i="72" s="1"/>
  <c r="AO59" i="73"/>
  <c r="AO57" i="73" s="1"/>
  <c r="AO72" i="73" s="1"/>
  <c r="AO70" i="73" s="1"/>
  <c r="AO33" i="73"/>
  <c r="AO48" i="73" s="1"/>
  <c r="AO46" i="73" s="1"/>
  <c r="P33" i="73"/>
  <c r="P48" i="73" s="1"/>
  <c r="P46" i="73" s="1"/>
  <c r="P59" i="73"/>
  <c r="P57" i="73" s="1"/>
  <c r="P72" i="73" s="1"/>
  <c r="P70" i="73" s="1"/>
  <c r="T33" i="73"/>
  <c r="T48" i="73" s="1"/>
  <c r="T46" i="73" s="1"/>
  <c r="T59" i="73"/>
  <c r="T57" i="73" s="1"/>
  <c r="T72" i="73" s="1"/>
  <c r="T70" i="73" s="1"/>
  <c r="R59" i="72"/>
  <c r="R57" i="72" s="1"/>
  <c r="R72" i="72" s="1"/>
  <c r="R70" i="72" s="1"/>
  <c r="R33" i="72"/>
  <c r="R48" i="72" s="1"/>
  <c r="R46" i="72" s="1"/>
  <c r="U33" i="72"/>
  <c r="U48" i="72" s="1"/>
  <c r="U46" i="72" s="1"/>
  <c r="U59" i="72"/>
  <c r="U57" i="72" s="1"/>
  <c r="U72" i="72" s="1"/>
  <c r="U70" i="72" s="1"/>
  <c r="AI59" i="72"/>
  <c r="AI57" i="72" s="1"/>
  <c r="AI72" i="72" s="1"/>
  <c r="AI70" i="72" s="1"/>
  <c r="AI33" i="72"/>
  <c r="AI48" i="72" s="1"/>
  <c r="AI46" i="72" s="1"/>
  <c r="Z33" i="72"/>
  <c r="Z48" i="72" s="1"/>
  <c r="Z46" i="72" s="1"/>
  <c r="Z59" i="72"/>
  <c r="Z57" i="72" s="1"/>
  <c r="Z72" i="72" s="1"/>
  <c r="Z70" i="72" s="1"/>
  <c r="N33" i="73"/>
  <c r="N48" i="73" s="1"/>
  <c r="N46" i="73" s="1"/>
  <c r="N59" i="73"/>
  <c r="N57" i="73" s="1"/>
  <c r="N72" i="73" s="1"/>
  <c r="N70" i="73" s="1"/>
  <c r="S59" i="73"/>
  <c r="S57" i="73" s="1"/>
  <c r="S72" i="73" s="1"/>
  <c r="S70" i="73" s="1"/>
  <c r="S33" i="73"/>
  <c r="S48" i="73" s="1"/>
  <c r="S46" i="73" s="1"/>
  <c r="AQ35" i="72"/>
  <c r="AP33" i="72"/>
  <c r="AP48" i="72" s="1"/>
  <c r="AP46" i="72" s="1"/>
  <c r="AP59" i="72"/>
  <c r="AP57" i="72" s="1"/>
  <c r="AP72" i="72" s="1"/>
  <c r="AP70" i="72" s="1"/>
  <c r="AJ33" i="73"/>
  <c r="AJ48" i="73" s="1"/>
  <c r="AJ46" i="73" s="1"/>
  <c r="AJ59" i="73"/>
  <c r="AJ57" i="73" s="1"/>
  <c r="AJ72" i="73" s="1"/>
  <c r="AJ70" i="73" s="1"/>
  <c r="R59" i="73"/>
  <c r="R57" i="73" s="1"/>
  <c r="R72" i="73" s="1"/>
  <c r="R70" i="73" s="1"/>
  <c r="R33" i="73"/>
  <c r="R48" i="73" s="1"/>
  <c r="R46" i="73" s="1"/>
  <c r="AA59" i="72"/>
  <c r="AA57" i="72" s="1"/>
  <c r="AA72" i="72" s="1"/>
  <c r="AA70" i="72" s="1"/>
  <c r="AA33" i="72"/>
  <c r="AA48" i="72" s="1"/>
  <c r="AA46" i="72" s="1"/>
  <c r="AI59" i="73"/>
  <c r="AI57" i="73" s="1"/>
  <c r="AI72" i="73" s="1"/>
  <c r="AI70" i="73" s="1"/>
  <c r="AI33" i="73"/>
  <c r="AI48" i="73" s="1"/>
  <c r="AI46" i="73" s="1"/>
  <c r="Z33" i="73"/>
  <c r="Z48" i="73" s="1"/>
  <c r="Z46" i="73" s="1"/>
  <c r="Z59" i="73"/>
  <c r="Z57" i="73" s="1"/>
  <c r="Z72" i="73" s="1"/>
  <c r="Z70" i="73" s="1"/>
  <c r="AB59" i="73"/>
  <c r="AB57" i="73" s="1"/>
  <c r="AB72" i="73" s="1"/>
  <c r="AB70" i="73" s="1"/>
  <c r="AB33" i="73"/>
  <c r="AB48" i="73" s="1"/>
  <c r="AB46" i="73" s="1"/>
  <c r="W33" i="72"/>
  <c r="W48" i="72" s="1"/>
  <c r="W46" i="72" s="1"/>
  <c r="W59" i="72"/>
  <c r="W57" i="72" s="1"/>
  <c r="W72" i="72" s="1"/>
  <c r="W70" i="72" s="1"/>
  <c r="AO59" i="72"/>
  <c r="AO57" i="72" s="1"/>
  <c r="AO72" i="72" s="1"/>
  <c r="AO70" i="72" s="1"/>
  <c r="AO33" i="72"/>
  <c r="AO48" i="72" s="1"/>
  <c r="AO46" i="72" s="1"/>
  <c r="AP59" i="73"/>
  <c r="AP57" i="73" s="1"/>
  <c r="AP72" i="73" s="1"/>
  <c r="AP70" i="73" s="1"/>
  <c r="AQ35" i="73"/>
  <c r="AP33" i="73"/>
  <c r="AP48" i="73" s="1"/>
  <c r="AP46" i="73" s="1"/>
  <c r="X59" i="72"/>
  <c r="X57" i="72" s="1"/>
  <c r="X72" i="72" s="1"/>
  <c r="X70" i="72" s="1"/>
  <c r="X33" i="72"/>
  <c r="X48" i="72" s="1"/>
  <c r="X46" i="72" s="1"/>
  <c r="T59" i="72"/>
  <c r="T57" i="72" s="1"/>
  <c r="T72" i="72" s="1"/>
  <c r="T70" i="72" s="1"/>
  <c r="T33" i="72"/>
  <c r="T48" i="72" s="1"/>
  <c r="T46" i="72" s="1"/>
  <c r="AL59" i="72"/>
  <c r="AL57" i="72" s="1"/>
  <c r="AL72" i="72" s="1"/>
  <c r="AL70" i="72" s="1"/>
  <c r="AL33" i="72"/>
  <c r="AL48" i="72" s="1"/>
  <c r="AL46" i="72" s="1"/>
  <c r="AA59" i="73"/>
  <c r="AA57" i="73" s="1"/>
  <c r="AA72" i="73" s="1"/>
  <c r="AA70" i="73" s="1"/>
  <c r="AA33" i="73"/>
  <c r="AA48" i="73" s="1"/>
  <c r="AA46" i="73" s="1"/>
  <c r="AH33" i="72"/>
  <c r="AH48" i="72" s="1"/>
  <c r="AH46" i="72" s="1"/>
  <c r="AH59" i="72"/>
  <c r="AH57" i="72" s="1"/>
  <c r="AH72" i="72" s="1"/>
  <c r="AH70" i="72" s="1"/>
  <c r="AF59" i="72"/>
  <c r="AF57" i="72" s="1"/>
  <c r="AF72" i="72" s="1"/>
  <c r="AF70" i="72" s="1"/>
  <c r="AF33" i="72"/>
  <c r="AF48" i="72" s="1"/>
  <c r="AF46" i="72" s="1"/>
  <c r="O59" i="72"/>
  <c r="O57" i="72" s="1"/>
  <c r="O72" i="72" s="1"/>
  <c r="O70" i="72" s="1"/>
  <c r="O33" i="72"/>
  <c r="O48" i="72" s="1"/>
  <c r="O46" i="72" s="1"/>
  <c r="AE33" i="72"/>
  <c r="AE48" i="72" s="1"/>
  <c r="AE46" i="72" s="1"/>
  <c r="AE59" i="72"/>
  <c r="AE57" i="72" s="1"/>
  <c r="AE72" i="72" s="1"/>
  <c r="AE70" i="72" s="1"/>
  <c r="AB33" i="72"/>
  <c r="AB48" i="72" s="1"/>
  <c r="AB46" i="72" s="1"/>
  <c r="AB59" i="72"/>
  <c r="AB57" i="72" s="1"/>
  <c r="AB72" i="72" s="1"/>
  <c r="AB70" i="72" s="1"/>
  <c r="W59" i="73"/>
  <c r="W57" i="73" s="1"/>
  <c r="W72" i="73" s="1"/>
  <c r="W70" i="73" s="1"/>
  <c r="W33" i="73"/>
  <c r="W48" i="73" s="1"/>
  <c r="W46" i="73" s="1"/>
  <c r="AC59" i="72"/>
  <c r="AC57" i="72" s="1"/>
  <c r="AC72" i="72" s="1"/>
  <c r="AC70" i="72" s="1"/>
  <c r="AC33" i="72"/>
  <c r="AC48" i="72" s="1"/>
  <c r="AC46" i="72" s="1"/>
  <c r="M59" i="73"/>
  <c r="M57" i="73" s="1"/>
  <c r="M72" i="73" s="1"/>
  <c r="M70" i="73" s="1"/>
  <c r="M33" i="73"/>
  <c r="M48" i="73" s="1"/>
  <c r="M46" i="73" s="1"/>
  <c r="AJ33" i="72"/>
  <c r="AJ48" i="72" s="1"/>
  <c r="AJ46" i="72" s="1"/>
  <c r="AJ59" i="72"/>
  <c r="AJ57" i="72" s="1"/>
  <c r="AJ72" i="72" s="1"/>
  <c r="AJ70" i="72" s="1"/>
  <c r="AN33" i="72"/>
  <c r="AN48" i="72" s="1"/>
  <c r="AN46" i="72" s="1"/>
  <c r="AN59" i="72"/>
  <c r="AN57" i="72" s="1"/>
  <c r="AN72" i="72" s="1"/>
  <c r="AN70" i="72" s="1"/>
  <c r="AH33" i="73"/>
  <c r="AH48" i="73" s="1"/>
  <c r="AH46" i="73" s="1"/>
  <c r="AH59" i="73"/>
  <c r="AH57" i="73" s="1"/>
  <c r="AH72" i="73" s="1"/>
  <c r="AH70" i="73" s="1"/>
  <c r="AF33" i="73"/>
  <c r="AF48" i="73" s="1"/>
  <c r="AF46" i="73" s="1"/>
  <c r="AF59" i="73"/>
  <c r="AF57" i="73" s="1"/>
  <c r="AF72" i="73" s="1"/>
  <c r="AF70" i="73" s="1"/>
  <c r="AM33" i="72"/>
  <c r="AM48" i="72" s="1"/>
  <c r="AM46" i="72" s="1"/>
  <c r="AM59" i="72"/>
  <c r="AM57" i="72" s="1"/>
  <c r="AM72" i="72" s="1"/>
  <c r="AM70" i="72" s="1"/>
  <c r="L59" i="72"/>
  <c r="L57" i="72" s="1"/>
  <c r="L72" i="72" s="1"/>
  <c r="L70" i="72" s="1"/>
  <c r="L33" i="72"/>
  <c r="L48" i="72" s="1"/>
  <c r="L46" i="72" s="1"/>
  <c r="AE59" i="73"/>
  <c r="AE57" i="73" s="1"/>
  <c r="AE72" i="73" s="1"/>
  <c r="AE70" i="73" s="1"/>
  <c r="AE33" i="73"/>
  <c r="AE48" i="73" s="1"/>
  <c r="AE46" i="73" s="1"/>
  <c r="AC59" i="73"/>
  <c r="AC57" i="73" s="1"/>
  <c r="AC72" i="73" s="1"/>
  <c r="AC70" i="73" s="1"/>
  <c r="AC33" i="73"/>
  <c r="AC48" i="73" s="1"/>
  <c r="AC46" i="73" s="1"/>
  <c r="J59" i="72"/>
  <c r="J57" i="72" s="1"/>
  <c r="J72" i="72" s="1"/>
  <c r="J70" i="72" s="1"/>
  <c r="J33" i="72"/>
  <c r="J48" i="72" s="1"/>
  <c r="J46" i="72" s="1"/>
  <c r="X33" i="73"/>
  <c r="X48" i="73" s="1"/>
  <c r="X46" i="73" s="1"/>
  <c r="X59" i="73"/>
  <c r="X57" i="73" s="1"/>
  <c r="X72" i="73" s="1"/>
  <c r="X70" i="73" s="1"/>
  <c r="L59" i="73"/>
  <c r="L57" i="73" s="1"/>
  <c r="L72" i="73" s="1"/>
  <c r="L70" i="73" s="1"/>
  <c r="L33" i="73"/>
  <c r="L48" i="73" s="1"/>
  <c r="L46" i="73" s="1"/>
  <c r="AL59" i="73"/>
  <c r="AL57" i="73" s="1"/>
  <c r="AL72" i="73" s="1"/>
  <c r="AL70" i="73" s="1"/>
  <c r="AL33" i="73"/>
  <c r="AL48" i="73" s="1"/>
  <c r="AL46" i="73" s="1"/>
  <c r="AN33" i="73"/>
  <c r="AN48" i="73" s="1"/>
  <c r="AN46" i="73" s="1"/>
  <c r="AN59" i="73"/>
  <c r="AN57" i="73" s="1"/>
  <c r="AN72" i="73" s="1"/>
  <c r="AN70" i="73" s="1"/>
  <c r="N33" i="72"/>
  <c r="N48" i="72" s="1"/>
  <c r="N46" i="72" s="1"/>
  <c r="N59" i="72"/>
  <c r="N57" i="72" s="1"/>
  <c r="N72" i="72" s="1"/>
  <c r="N70" i="72" s="1"/>
  <c r="AM59" i="73"/>
  <c r="AM57" i="73" s="1"/>
  <c r="AM72" i="73" s="1"/>
  <c r="AM70" i="73" s="1"/>
  <c r="AM33" i="73"/>
  <c r="AM48" i="73" s="1"/>
  <c r="AM46" i="73" s="1"/>
  <c r="K33" i="73"/>
  <c r="K48" i="73" s="1"/>
  <c r="K46" i="73" s="1"/>
  <c r="K59" i="73"/>
  <c r="K57" i="73" s="1"/>
  <c r="K72" i="73" s="1"/>
  <c r="K70" i="73" s="1"/>
  <c r="Q33" i="73"/>
  <c r="Q48" i="73" s="1"/>
  <c r="Q46" i="73" s="1"/>
  <c r="Q59" i="73"/>
  <c r="Q57" i="73" s="1"/>
  <c r="Q72" i="73" s="1"/>
  <c r="Q70" i="73" s="1"/>
  <c r="I35" i="72"/>
  <c r="I35" i="73"/>
  <c r="K33" i="72"/>
  <c r="K48" i="72" s="1"/>
  <c r="K46" i="72" s="1"/>
  <c r="K59" i="72"/>
  <c r="K57" i="72" s="1"/>
  <c r="K72" i="72" s="1"/>
  <c r="K70" i="72" s="1"/>
  <c r="Q33" i="72"/>
  <c r="Q48" i="72" s="1"/>
  <c r="Q46" i="72" s="1"/>
  <c r="Q59" i="72"/>
  <c r="Q57" i="72" s="1"/>
  <c r="Q72" i="72" s="1"/>
  <c r="Q70" i="72" s="1"/>
  <c r="J59" i="73"/>
  <c r="J57" i="73" s="1"/>
  <c r="J72" i="73" s="1"/>
  <c r="J70" i="73" s="1"/>
  <c r="J33" i="73"/>
  <c r="J48" i="73" s="1"/>
  <c r="J46" i="73" s="1"/>
  <c r="Y33" i="73"/>
  <c r="Y48" i="73" s="1"/>
  <c r="Y46" i="73" s="1"/>
  <c r="Y59" i="73"/>
  <c r="Y57" i="73" s="1"/>
  <c r="Y72" i="73" s="1"/>
  <c r="Y70" i="73" s="1"/>
  <c r="M33" i="72"/>
  <c r="M48" i="72" s="1"/>
  <c r="M46" i="72" s="1"/>
  <c r="M59" i="72"/>
  <c r="M57" i="72" s="1"/>
  <c r="M72" i="72" s="1"/>
  <c r="M70" i="72" s="1"/>
  <c r="AD33" i="72"/>
  <c r="AD48" i="72" s="1"/>
  <c r="AD46" i="72" s="1"/>
  <c r="AD59" i="72"/>
  <c r="AD57" i="72" s="1"/>
  <c r="AD72" i="72" s="1"/>
  <c r="AD70" i="72" s="1"/>
  <c r="AK33" i="73"/>
  <c r="AK48" i="73" s="1"/>
  <c r="AK46" i="73" s="1"/>
  <c r="AK59" i="73"/>
  <c r="AK57" i="73" s="1"/>
  <c r="AK72" i="73" s="1"/>
  <c r="AK70" i="73" s="1"/>
  <c r="AO60" i="27"/>
  <c r="AO58" i="27" s="1"/>
  <c r="AO74" i="27" s="1"/>
  <c r="AO72" i="27" s="1"/>
  <c r="AP60" i="27"/>
  <c r="AP58" i="27" s="1"/>
  <c r="AP74" i="27" s="1"/>
  <c r="AP72" i="27" s="1"/>
  <c r="X60" i="27"/>
  <c r="X58" i="27" s="1"/>
  <c r="X74" i="27" s="1"/>
  <c r="S195" i="43"/>
  <c r="U60" i="27"/>
  <c r="U58" i="27" s="1"/>
  <c r="U74" i="27" s="1"/>
  <c r="U72" i="27" s="1"/>
  <c r="P195" i="43"/>
  <c r="S60" i="27"/>
  <c r="S58" i="27" s="1"/>
  <c r="S74" i="27" s="1"/>
  <c r="S72" i="27" s="1"/>
  <c r="N195" i="43"/>
  <c r="M60" i="27"/>
  <c r="M58" i="27" s="1"/>
  <c r="M74" i="27" s="1"/>
  <c r="M72" i="27" s="1"/>
  <c r="H195" i="43"/>
  <c r="Y60" i="27"/>
  <c r="Y58" i="27" s="1"/>
  <c r="Y74" i="27" s="1"/>
  <c r="T195" i="43"/>
  <c r="T60" i="27"/>
  <c r="T58" i="27" s="1"/>
  <c r="T74" i="27" s="1"/>
  <c r="T72" i="27" s="1"/>
  <c r="O195" i="43"/>
  <c r="Q60" i="27"/>
  <c r="Q58" i="27" s="1"/>
  <c r="Q74" i="27" s="1"/>
  <c r="Q72" i="27" s="1"/>
  <c r="L195" i="43"/>
  <c r="R60" i="27"/>
  <c r="R58" i="27" s="1"/>
  <c r="R74" i="27" s="1"/>
  <c r="R72" i="27" s="1"/>
  <c r="M195" i="43"/>
  <c r="V60" i="27"/>
  <c r="V58" i="27" s="1"/>
  <c r="V74" i="27" s="1"/>
  <c r="Q195" i="43"/>
  <c r="K60" i="27"/>
  <c r="K58" i="27" s="1"/>
  <c r="K74" i="27" s="1"/>
  <c r="F195" i="43"/>
  <c r="L60" i="27"/>
  <c r="L58" i="27" s="1"/>
  <c r="L74" i="27" s="1"/>
  <c r="L72" i="27" s="1"/>
  <c r="G195" i="43"/>
  <c r="I60" i="27"/>
  <c r="I58" i="27" s="1"/>
  <c r="I74" i="27" s="1"/>
  <c r="I72" i="27" s="1"/>
  <c r="D195" i="43"/>
  <c r="N60" i="27"/>
  <c r="N58" i="27" s="1"/>
  <c r="N74" i="27" s="1"/>
  <c r="N72" i="27" s="1"/>
  <c r="I195" i="43"/>
  <c r="H35" i="27"/>
  <c r="P60" i="27"/>
  <c r="P58" i="27" s="1"/>
  <c r="P74" i="27" s="1"/>
  <c r="P72" i="27" s="1"/>
  <c r="K195" i="43"/>
  <c r="W60" i="27"/>
  <c r="W58" i="27" s="1"/>
  <c r="W74" i="27" s="1"/>
  <c r="W72" i="27" s="1"/>
  <c r="R195" i="43"/>
  <c r="O60" i="27"/>
  <c r="O58" i="27" s="1"/>
  <c r="O74" i="27" s="1"/>
  <c r="J195" i="43"/>
  <c r="J60" i="27"/>
  <c r="J58" i="27" s="1"/>
  <c r="J74" i="27" s="1"/>
  <c r="J72" i="27" s="1"/>
  <c r="E195" i="43"/>
  <c r="AD72" i="27"/>
  <c r="AB72" i="27"/>
  <c r="AC72" i="27"/>
  <c r="AN72" i="27"/>
  <c r="AI72" i="27"/>
  <c r="X72" i="27"/>
  <c r="Y72" i="27"/>
  <c r="AH72" i="27"/>
  <c r="Z72" i="27"/>
  <c r="AF72" i="27"/>
  <c r="AM72" i="27"/>
  <c r="AA72" i="27"/>
  <c r="AL72" i="27"/>
  <c r="AK72" i="27"/>
  <c r="AE72" i="27"/>
  <c r="AG72" i="27"/>
  <c r="AJ72" i="27"/>
  <c r="O72" i="27"/>
  <c r="V72" i="27"/>
  <c r="AP8" i="59"/>
  <c r="X8" i="59"/>
  <c r="AB8" i="59"/>
  <c r="AU8" i="59"/>
  <c r="AE8" i="59"/>
  <c r="AV8" i="59"/>
  <c r="AC8" i="59"/>
  <c r="Z8" i="59"/>
  <c r="R8" i="59"/>
  <c r="U8" i="59"/>
  <c r="AO8" i="59"/>
  <c r="AH8" i="59"/>
  <c r="AS8" i="59"/>
  <c r="V8" i="59"/>
  <c r="W8" i="59"/>
  <c r="AF8" i="59"/>
  <c r="AQ8" i="59"/>
  <c r="AL8" i="59"/>
  <c r="Y8" i="59"/>
  <c r="Q8" i="59"/>
  <c r="AJ8" i="59"/>
  <c r="AA8" i="59"/>
  <c r="AT8" i="59"/>
  <c r="S8" i="59"/>
  <c r="T8" i="59"/>
  <c r="AR8" i="59"/>
  <c r="P8" i="59"/>
  <c r="AG8" i="59"/>
  <c r="AD8" i="59"/>
  <c r="AI8" i="59"/>
  <c r="AM8" i="59"/>
  <c r="AN8" i="59"/>
  <c r="AK8" i="59"/>
  <c r="AA35" i="28"/>
  <c r="AB36" i="28"/>
  <c r="O14" i="59"/>
  <c r="O9" i="59" s="1"/>
  <c r="LH56" i="25"/>
  <c r="LG55" i="25"/>
  <c r="AQ59" i="73" l="1"/>
  <c r="AQ57" i="73" s="1"/>
  <c r="AQ72" i="73" s="1"/>
  <c r="AQ70" i="73" s="1"/>
  <c r="AQ33" i="73"/>
  <c r="AQ48" i="73" s="1"/>
  <c r="AQ46" i="73" s="1"/>
  <c r="I59" i="73"/>
  <c r="I33" i="73"/>
  <c r="D35" i="73"/>
  <c r="I33" i="72"/>
  <c r="I59" i="72"/>
  <c r="D35" i="72"/>
  <c r="AQ33" i="72"/>
  <c r="AQ48" i="72" s="1"/>
  <c r="AQ46" i="72" s="1"/>
  <c r="AQ59" i="72"/>
  <c r="H60" i="27"/>
  <c r="C195" i="43"/>
  <c r="K72" i="27"/>
  <c r="O8" i="59"/>
  <c r="AC36" i="28"/>
  <c r="AB35" i="28"/>
  <c r="AD18" i="28"/>
  <c r="AP18" i="28"/>
  <c r="AC18" i="28"/>
  <c r="P18" i="28"/>
  <c r="Y18" i="28"/>
  <c r="AA18" i="28"/>
  <c r="LG56" i="25"/>
  <c r="LF55" i="25"/>
  <c r="AF18" i="28"/>
  <c r="W18" i="28"/>
  <c r="AU18" i="28"/>
  <c r="Q18" i="28"/>
  <c r="R18" i="28"/>
  <c r="AT18" i="28"/>
  <c r="X18" i="28"/>
  <c r="U18" i="28"/>
  <c r="T18" i="28"/>
  <c r="AH18" i="28"/>
  <c r="AK18" i="28"/>
  <c r="AL18" i="28"/>
  <c r="AE18" i="28"/>
  <c r="AS18" i="28"/>
  <c r="AO18" i="28"/>
  <c r="AM18" i="28"/>
  <c r="AR18" i="28"/>
  <c r="AV18" i="28"/>
  <c r="S18" i="28"/>
  <c r="AJ18" i="28"/>
  <c r="AQ18" i="28"/>
  <c r="V18" i="28"/>
  <c r="AB18" i="28"/>
  <c r="AN18" i="28"/>
  <c r="AG18" i="28"/>
  <c r="AI18" i="28"/>
  <c r="Z18" i="28"/>
  <c r="AW18" i="28"/>
  <c r="D59" i="72" l="1"/>
  <c r="AQ57" i="72"/>
  <c r="AQ72" i="72" s="1"/>
  <c r="AQ70" i="72" s="1"/>
  <c r="I83" i="73"/>
  <c r="D59" i="73"/>
  <c r="I57" i="73"/>
  <c r="I83" i="72"/>
  <c r="I57" i="72"/>
  <c r="I48" i="72"/>
  <c r="D33" i="72"/>
  <c r="I48" i="73"/>
  <c r="D33" i="73"/>
  <c r="H85" i="27"/>
  <c r="D60" i="27"/>
  <c r="H58" i="27"/>
  <c r="O18" i="28"/>
  <c r="D18" i="28" s="1" a="1"/>
  <c r="D18" i="28" s="1"/>
  <c r="AC35" i="28"/>
  <c r="AD36" i="28"/>
  <c r="LF56" i="25"/>
  <c r="LE55" i="25"/>
  <c r="D57" i="73" l="1"/>
  <c r="I72" i="73"/>
  <c r="D48" i="72"/>
  <c r="I46" i="72"/>
  <c r="D83" i="72"/>
  <c r="D107" i="72" s="1"/>
  <c r="I81" i="72"/>
  <c r="D81" i="72" s="1"/>
  <c r="I72" i="72"/>
  <c r="D57" i="72"/>
  <c r="D83" i="73"/>
  <c r="D107" i="73" s="1"/>
  <c r="I81" i="73"/>
  <c r="D81" i="73" s="1"/>
  <c r="D48" i="73"/>
  <c r="I46" i="73"/>
  <c r="D58" i="27"/>
  <c r="H74" i="27"/>
  <c r="D85" i="27"/>
  <c r="D110" i="27" s="1"/>
  <c r="H83" i="27"/>
  <c r="D83" i="27" s="1"/>
  <c r="AD35" i="28"/>
  <c r="AE36" i="28"/>
  <c r="D35" i="27"/>
  <c r="LE56" i="25"/>
  <c r="LD55" i="25"/>
  <c r="E107" i="72" l="1"/>
  <c r="E109" i="72"/>
  <c r="E113" i="72"/>
  <c r="E112" i="72"/>
  <c r="E108" i="72"/>
  <c r="E111" i="72"/>
  <c r="E114" i="72"/>
  <c r="D116" i="72"/>
  <c r="E116" i="72" s="1"/>
  <c r="E110" i="72"/>
  <c r="E106" i="72"/>
  <c r="E115" i="72"/>
  <c r="D72" i="72"/>
  <c r="I96" i="72"/>
  <c r="I70" i="72"/>
  <c r="D46" i="72"/>
  <c r="I53" i="72"/>
  <c r="D72" i="73"/>
  <c r="I96" i="73"/>
  <c r="I70" i="73"/>
  <c r="I53" i="73"/>
  <c r="D46" i="73"/>
  <c r="E107" i="73"/>
  <c r="E108" i="73"/>
  <c r="E109" i="73"/>
  <c r="E112" i="73"/>
  <c r="E111" i="73"/>
  <c r="E110" i="73"/>
  <c r="E113" i="73"/>
  <c r="E106" i="73"/>
  <c r="D116" i="73"/>
  <c r="E116" i="73" s="1"/>
  <c r="E114" i="73"/>
  <c r="E115" i="73"/>
  <c r="E119" i="27"/>
  <c r="E117" i="27"/>
  <c r="E112" i="27"/>
  <c r="E114" i="27"/>
  <c r="E109" i="27"/>
  <c r="E111" i="27"/>
  <c r="E110" i="27"/>
  <c r="E113" i="27"/>
  <c r="E115" i="27"/>
  <c r="E118" i="27"/>
  <c r="E116" i="27"/>
  <c r="H99" i="27"/>
  <c r="H72" i="27"/>
  <c r="D74" i="27"/>
  <c r="AF36" i="28"/>
  <c r="AE35" i="28"/>
  <c r="LD56" i="25"/>
  <c r="LC55" i="25"/>
  <c r="I77" i="72" l="1"/>
  <c r="D70" i="72"/>
  <c r="D96" i="72"/>
  <c r="I94" i="72"/>
  <c r="D94" i="72" s="1"/>
  <c r="J53" i="73"/>
  <c r="K53" i="73" s="1"/>
  <c r="L53" i="73" s="1"/>
  <c r="M53" i="73" s="1"/>
  <c r="N53" i="73" s="1"/>
  <c r="O53" i="73" s="1"/>
  <c r="P53" i="73" s="1"/>
  <c r="Q53" i="73" s="1"/>
  <c r="R53" i="73" s="1"/>
  <c r="S53" i="73" s="1"/>
  <c r="T53" i="73" s="1"/>
  <c r="U53" i="73" s="1"/>
  <c r="V53" i="73" s="1"/>
  <c r="W53" i="73" s="1"/>
  <c r="X53" i="73" s="1"/>
  <c r="Y53" i="73" s="1"/>
  <c r="Z53" i="73" s="1"/>
  <c r="AA53" i="73" s="1"/>
  <c r="AB53" i="73" s="1"/>
  <c r="AC53" i="73" s="1"/>
  <c r="AD53" i="73" s="1"/>
  <c r="AE53" i="73" s="1"/>
  <c r="AF53" i="73" s="1"/>
  <c r="AG53" i="73" s="1"/>
  <c r="AH53" i="73" s="1"/>
  <c r="AI53" i="73" s="1"/>
  <c r="AJ53" i="73" s="1"/>
  <c r="AK53" i="73" s="1"/>
  <c r="AL53" i="73" s="1"/>
  <c r="AM53" i="73" s="1"/>
  <c r="AN53" i="73" s="1"/>
  <c r="AO53" i="73" s="1"/>
  <c r="AP53" i="73" s="1"/>
  <c r="AQ53" i="73" s="1"/>
  <c r="D70" i="73"/>
  <c r="I77" i="73"/>
  <c r="J53" i="72"/>
  <c r="K53" i="72" s="1"/>
  <c r="L53" i="72" s="1"/>
  <c r="M53" i="72" s="1"/>
  <c r="N53" i="72" s="1"/>
  <c r="O53" i="72" s="1"/>
  <c r="P53" i="72" s="1"/>
  <c r="Q53" i="72" s="1"/>
  <c r="R53" i="72" s="1"/>
  <c r="S53" i="72" s="1"/>
  <c r="T53" i="72" s="1"/>
  <c r="U53" i="72" s="1"/>
  <c r="V53" i="72" s="1"/>
  <c r="W53" i="72" s="1"/>
  <c r="X53" i="72" s="1"/>
  <c r="Y53" i="72" s="1"/>
  <c r="Z53" i="72" s="1"/>
  <c r="AA53" i="72" s="1"/>
  <c r="AB53" i="72" s="1"/>
  <c r="AC53" i="72" s="1"/>
  <c r="AD53" i="72" s="1"/>
  <c r="AE53" i="72" s="1"/>
  <c r="AF53" i="72" s="1"/>
  <c r="AG53" i="72" s="1"/>
  <c r="AH53" i="72" s="1"/>
  <c r="AI53" i="72" s="1"/>
  <c r="AJ53" i="72" s="1"/>
  <c r="AK53" i="72" s="1"/>
  <c r="AL53" i="72" s="1"/>
  <c r="AM53" i="72" s="1"/>
  <c r="AN53" i="72" s="1"/>
  <c r="AO53" i="72" s="1"/>
  <c r="AP53" i="72" s="1"/>
  <c r="AQ53" i="72" s="1"/>
  <c r="D96" i="73"/>
  <c r="I94" i="73"/>
  <c r="D94" i="73" s="1"/>
  <c r="H79" i="27"/>
  <c r="I79" i="27" s="1"/>
  <c r="J79" i="27" s="1"/>
  <c r="K79" i="27" s="1"/>
  <c r="L79" i="27" s="1"/>
  <c r="M79" i="27" s="1"/>
  <c r="N79" i="27" s="1"/>
  <c r="O79" i="27" s="1"/>
  <c r="P79" i="27" s="1"/>
  <c r="Q79" i="27" s="1"/>
  <c r="R79" i="27" s="1"/>
  <c r="S79" i="27" s="1"/>
  <c r="T79" i="27" s="1"/>
  <c r="U79" i="27" s="1"/>
  <c r="V79" i="27" s="1"/>
  <c r="W79" i="27" s="1"/>
  <c r="X79" i="27" s="1"/>
  <c r="Y79" i="27" s="1"/>
  <c r="Z79" i="27" s="1"/>
  <c r="AA79" i="27" s="1"/>
  <c r="AB79" i="27" s="1"/>
  <c r="AC79" i="27" s="1"/>
  <c r="AD79" i="27" s="1"/>
  <c r="AE79" i="27" s="1"/>
  <c r="AF79" i="27" s="1"/>
  <c r="AG79" i="27" s="1"/>
  <c r="AH79" i="27" s="1"/>
  <c r="AI79" i="27" s="1"/>
  <c r="AJ79" i="27" s="1"/>
  <c r="AK79" i="27" s="1"/>
  <c r="AL79" i="27" s="1"/>
  <c r="AM79" i="27" s="1"/>
  <c r="AN79" i="27" s="1"/>
  <c r="AO79" i="27" s="1"/>
  <c r="AP79" i="27" s="1"/>
  <c r="D72" i="27"/>
  <c r="D99" i="27"/>
  <c r="H97" i="27"/>
  <c r="AG36" i="28"/>
  <c r="AF35" i="28"/>
  <c r="LC56" i="25"/>
  <c r="LB55" i="25"/>
  <c r="J77" i="73" l="1"/>
  <c r="K77" i="73" s="1"/>
  <c r="L77" i="73" s="1"/>
  <c r="M77" i="73" s="1"/>
  <c r="N77" i="73" s="1"/>
  <c r="O77" i="73" s="1"/>
  <c r="P77" i="73" s="1"/>
  <c r="Q77" i="73" s="1"/>
  <c r="R77" i="73" s="1"/>
  <c r="S77" i="73" s="1"/>
  <c r="T77" i="73" s="1"/>
  <c r="U77" i="73" s="1"/>
  <c r="V77" i="73" s="1"/>
  <c r="W77" i="73" s="1"/>
  <c r="X77" i="73" s="1"/>
  <c r="Y77" i="73" s="1"/>
  <c r="Z77" i="73" s="1"/>
  <c r="AA77" i="73" s="1"/>
  <c r="AB77" i="73" s="1"/>
  <c r="AC77" i="73" s="1"/>
  <c r="AD77" i="73" s="1"/>
  <c r="AE77" i="73" s="1"/>
  <c r="AF77" i="73" s="1"/>
  <c r="AG77" i="73" s="1"/>
  <c r="AH77" i="73" s="1"/>
  <c r="AI77" i="73" s="1"/>
  <c r="AJ77" i="73" s="1"/>
  <c r="AK77" i="73" s="1"/>
  <c r="AL77" i="73" s="1"/>
  <c r="AM77" i="73" s="1"/>
  <c r="AN77" i="73" s="1"/>
  <c r="AO77" i="73" s="1"/>
  <c r="AP77" i="73" s="1"/>
  <c r="AQ77" i="73" s="1"/>
  <c r="D53" i="73"/>
  <c r="D53" i="72"/>
  <c r="J77" i="72"/>
  <c r="K77" i="72" s="1"/>
  <c r="L77" i="72" s="1"/>
  <c r="M77" i="72" s="1"/>
  <c r="N77" i="72" s="1"/>
  <c r="O77" i="72" s="1"/>
  <c r="P77" i="72" s="1"/>
  <c r="Q77" i="72" s="1"/>
  <c r="R77" i="72" s="1"/>
  <c r="S77" i="72" s="1"/>
  <c r="T77" i="72" s="1"/>
  <c r="U77" i="72" s="1"/>
  <c r="V77" i="72" s="1"/>
  <c r="W77" i="72" s="1"/>
  <c r="X77" i="72" s="1"/>
  <c r="Y77" i="72" s="1"/>
  <c r="Z77" i="72" s="1"/>
  <c r="AA77" i="72" s="1"/>
  <c r="AB77" i="72" s="1"/>
  <c r="AC77" i="72" s="1"/>
  <c r="AD77" i="72" s="1"/>
  <c r="AE77" i="72" s="1"/>
  <c r="AF77" i="72" s="1"/>
  <c r="AG77" i="72" s="1"/>
  <c r="AH77" i="72" s="1"/>
  <c r="AI77" i="72" s="1"/>
  <c r="AJ77" i="72" s="1"/>
  <c r="AK77" i="72" s="1"/>
  <c r="AL77" i="72" s="1"/>
  <c r="AM77" i="72" s="1"/>
  <c r="AN77" i="72" s="1"/>
  <c r="AO77" i="72" s="1"/>
  <c r="AP77" i="72" s="1"/>
  <c r="AQ77" i="72" s="1"/>
  <c r="D79" i="27"/>
  <c r="H104" i="27"/>
  <c r="D104" i="27" s="1"/>
  <c r="D97" i="27"/>
  <c r="AP33" i="27"/>
  <c r="AP49" i="27" s="1"/>
  <c r="AP47" i="27" s="1"/>
  <c r="AW33" i="28"/>
  <c r="AW48" i="28" s="1"/>
  <c r="AW49" i="28" s="1"/>
  <c r="AU33" i="28"/>
  <c r="AU48" i="28" s="1"/>
  <c r="AU49" i="28" s="1"/>
  <c r="AU10" i="55"/>
  <c r="AW10" i="55"/>
  <c r="AG35" i="28"/>
  <c r="AH36" i="28"/>
  <c r="LB56" i="25"/>
  <c r="V44" i="25"/>
  <c r="LA55" i="25"/>
  <c r="I101" i="72" l="1"/>
  <c r="D101" i="72" s="1"/>
  <c r="D77" i="72"/>
  <c r="D77" i="73"/>
  <c r="I101" i="73"/>
  <c r="D101" i="73" s="1"/>
  <c r="AN33" i="27"/>
  <c r="AN49" i="27" s="1"/>
  <c r="AN47" i="27" s="1"/>
  <c r="AU32" i="28"/>
  <c r="AW32" i="28"/>
  <c r="V46" i="25"/>
  <c r="AI36" i="28"/>
  <c r="AH35" i="28"/>
  <c r="LA56" i="25"/>
  <c r="KZ55" i="25"/>
  <c r="AI35" i="28" l="1"/>
  <c r="AJ36" i="28"/>
  <c r="V8" i="25"/>
  <c r="KZ56" i="25"/>
  <c r="KY55" i="25"/>
  <c r="V38" i="25" l="1"/>
  <c r="V39" i="25"/>
  <c r="AK36" i="28"/>
  <c r="AJ35" i="28"/>
  <c r="KY56" i="25"/>
  <c r="KX55" i="25"/>
  <c r="O8" i="28" l="1"/>
  <c r="V12" i="25"/>
  <c r="V11" i="25"/>
  <c r="AL36" i="28"/>
  <c r="AK35" i="28"/>
  <c r="KX56" i="25"/>
  <c r="KW55" i="25"/>
  <c r="AM36" i="28" l="1"/>
  <c r="AL35" i="28"/>
  <c r="V4" i="29"/>
  <c r="KW56" i="25"/>
  <c r="KV55" i="25"/>
  <c r="AN36" i="28" l="1"/>
  <c r="AM35" i="28"/>
  <c r="KV56" i="25"/>
  <c r="KU55" i="25"/>
  <c r="AN35" i="28" l="1"/>
  <c r="AO36" i="28"/>
  <c r="KU56" i="25"/>
  <c r="KT55" i="25"/>
  <c r="AP36" i="28" l="1"/>
  <c r="AO35" i="28"/>
  <c r="KT56" i="25"/>
  <c r="KS55" i="25"/>
  <c r="AP35" i="28" l="1"/>
  <c r="AQ36" i="28"/>
  <c r="KS56" i="25"/>
  <c r="KR55" i="25"/>
  <c r="AQ35" i="28" l="1"/>
  <c r="AR36" i="28"/>
  <c r="KR56" i="25"/>
  <c r="KQ55" i="25"/>
  <c r="AS36" i="28" l="1"/>
  <c r="AR35" i="28"/>
  <c r="KQ56" i="25"/>
  <c r="KP55" i="25"/>
  <c r="AS35" i="28" l="1"/>
  <c r="AT36" i="28"/>
  <c r="U44" i="25"/>
  <c r="KP56" i="25"/>
  <c r="KO55" i="25"/>
  <c r="U46" i="25" l="1"/>
  <c r="AT35" i="28"/>
  <c r="AU36" i="28"/>
  <c r="AU40" i="28" s="1"/>
  <c r="KO56" i="25"/>
  <c r="KN55" i="25"/>
  <c r="AV36" i="28" l="1"/>
  <c r="AU35" i="28"/>
  <c r="AU39" i="28" s="1"/>
  <c r="U8" i="25"/>
  <c r="KN56" i="25"/>
  <c r="KM55" i="25"/>
  <c r="U38" i="25" l="1"/>
  <c r="U39" i="25"/>
  <c r="AW36" i="28"/>
  <c r="AW40" i="28" s="1"/>
  <c r="AV35" i="28"/>
  <c r="KM56" i="25"/>
  <c r="KL55" i="25"/>
  <c r="U12" i="25" l="1"/>
  <c r="U11" i="25"/>
  <c r="AW35" i="28"/>
  <c r="AW39" i="28" s="1"/>
  <c r="KL56" i="25"/>
  <c r="KK55" i="25"/>
  <c r="U4" i="29" l="1"/>
  <c r="KK56" i="25"/>
  <c r="KJ55" i="25"/>
  <c r="KJ56" i="25" l="1"/>
  <c r="KI55" i="25"/>
  <c r="KI56" i="25" l="1"/>
  <c r="KH55" i="25"/>
  <c r="KH56" i="25" l="1"/>
  <c r="KG55" i="25"/>
  <c r="KG56" i="25" l="1"/>
  <c r="KF55" i="25"/>
  <c r="KF56" i="25" l="1"/>
  <c r="KE55" i="25"/>
  <c r="KE56" i="25" l="1"/>
  <c r="KD55" i="25"/>
  <c r="KD56" i="25" l="1"/>
  <c r="T44" i="25"/>
  <c r="KC55" i="25"/>
  <c r="T46" i="25" l="1"/>
  <c r="KC56" i="25"/>
  <c r="KB55" i="25"/>
  <c r="T8" i="25" l="1"/>
  <c r="KB56" i="25"/>
  <c r="KA55" i="25"/>
  <c r="T39" i="25" l="1"/>
  <c r="T38" i="25"/>
  <c r="KA56" i="25"/>
  <c r="JZ55" i="25"/>
  <c r="T11" i="25" l="1"/>
  <c r="T12" i="25"/>
  <c r="JZ56" i="25"/>
  <c r="JY55" i="25"/>
  <c r="T4" i="29" l="1"/>
  <c r="JY56" i="25"/>
  <c r="JX55" i="25"/>
  <c r="JX56" i="25" l="1"/>
  <c r="JW55" i="25"/>
  <c r="JW56" i="25" l="1"/>
  <c r="JV55" i="25"/>
  <c r="JV56" i="25" l="1"/>
  <c r="JU55" i="25"/>
  <c r="JU56" i="25" l="1"/>
  <c r="JT55" i="25"/>
  <c r="JT56" i="25" l="1"/>
  <c r="JS55" i="25"/>
  <c r="JS56" i="25" l="1"/>
  <c r="JR55" i="25"/>
  <c r="JR56" i="25" l="1"/>
  <c r="S44" i="25"/>
  <c r="JQ55" i="25"/>
  <c r="S46" i="25" l="1"/>
  <c r="JQ56" i="25"/>
  <c r="JP55" i="25"/>
  <c r="S8" i="25" l="1"/>
  <c r="JP56" i="25"/>
  <c r="JO55" i="25"/>
  <c r="S39" i="25" l="1"/>
  <c r="S38" i="25"/>
  <c r="JO56" i="25"/>
  <c r="JN55" i="25"/>
  <c r="S11" i="25" l="1"/>
  <c r="S12" i="25"/>
  <c r="JN56" i="25"/>
  <c r="JM55" i="25"/>
  <c r="S4" i="29" l="1"/>
  <c r="JM56" i="25"/>
  <c r="JL55" i="25"/>
  <c r="JL56" i="25" l="1"/>
  <c r="JK55" i="25"/>
  <c r="JK56" i="25" l="1"/>
  <c r="JJ55" i="25"/>
  <c r="JJ56" i="25" l="1"/>
  <c r="JI55" i="25"/>
  <c r="JI56" i="25" l="1"/>
  <c r="JH55" i="25"/>
  <c r="JH56" i="25" l="1"/>
  <c r="JG55" i="25"/>
  <c r="JG56" i="25" l="1"/>
  <c r="JF55" i="25"/>
  <c r="JF56" i="25" l="1"/>
  <c r="R44" i="25"/>
  <c r="JE55" i="25"/>
  <c r="R46" i="25" l="1"/>
  <c r="JE56" i="25"/>
  <c r="JD55" i="25"/>
  <c r="R8" i="25" l="1"/>
  <c r="JD56" i="25"/>
  <c r="JC55" i="25"/>
  <c r="R38" i="25" l="1"/>
  <c r="R39" i="25"/>
  <c r="JC56" i="25"/>
  <c r="JB55" i="25"/>
  <c r="R12" i="25" l="1"/>
  <c r="R11" i="25"/>
  <c r="JB56" i="25"/>
  <c r="JA55" i="25"/>
  <c r="R4" i="29" l="1"/>
  <c r="JA56" i="25"/>
  <c r="IZ55" i="25"/>
  <c r="IZ56" i="25" l="1"/>
  <c r="IY55" i="25"/>
  <c r="IY56" i="25" l="1"/>
  <c r="IX55" i="25"/>
  <c r="IX56" i="25" l="1"/>
  <c r="IW55" i="25"/>
  <c r="IW56" i="25" l="1"/>
  <c r="IV55" i="25"/>
  <c r="IV56" i="25" l="1"/>
  <c r="IU55" i="25"/>
  <c r="IU56" i="25" l="1"/>
  <c r="IT55" i="25"/>
  <c r="Q44" i="25" l="1"/>
  <c r="IT56" i="25"/>
  <c r="IS55" i="25"/>
  <c r="Q46" i="25" l="1"/>
  <c r="IS56" i="25"/>
  <c r="IR55" i="25"/>
  <c r="Q8" i="25" l="1"/>
  <c r="IR56" i="25"/>
  <c r="IQ55" i="25"/>
  <c r="Q39" i="25" l="1"/>
  <c r="Q38" i="25"/>
  <c r="IQ56" i="25"/>
  <c r="IP55" i="25"/>
  <c r="Q11" i="25" l="1"/>
  <c r="Q12" i="25"/>
  <c r="IP56" i="25"/>
  <c r="IO55" i="25"/>
  <c r="Q4" i="29" l="1"/>
  <c r="IO56" i="25"/>
  <c r="IN55" i="25"/>
  <c r="IN56" i="25" l="1"/>
  <c r="IM55" i="25"/>
  <c r="IM56" i="25" l="1"/>
  <c r="IL55" i="25"/>
  <c r="IL56" i="25" l="1"/>
  <c r="IK55" i="25"/>
  <c r="IK56" i="25" l="1"/>
  <c r="IJ55" i="25"/>
  <c r="IJ56" i="25" l="1"/>
  <c r="II55" i="25"/>
  <c r="II56" i="25" l="1"/>
  <c r="IH55" i="25"/>
  <c r="IH56" i="25" l="1"/>
  <c r="P44" i="25"/>
  <c r="IG55" i="25"/>
  <c r="P46" i="25" l="1"/>
  <c r="IG56" i="25"/>
  <c r="IF55" i="25"/>
  <c r="P8" i="25" l="1"/>
  <c r="IF56" i="25"/>
  <c r="IE55" i="25"/>
  <c r="P38" i="25" l="1"/>
  <c r="P39" i="25"/>
  <c r="IE56" i="25"/>
  <c r="ID55" i="25"/>
  <c r="P12" i="25" l="1"/>
  <c r="P11" i="25"/>
  <c r="ID56" i="25"/>
  <c r="IC55" i="25"/>
  <c r="P4" i="29" l="1"/>
  <c r="IC56" i="25"/>
  <c r="IB55" i="25"/>
  <c r="IB56" i="25" l="1"/>
  <c r="IA55" i="25"/>
  <c r="IA56" i="25" l="1"/>
  <c r="HZ55" i="25"/>
  <c r="HZ56" i="25" l="1"/>
  <c r="HY55" i="25"/>
  <c r="HY56" i="25" l="1"/>
  <c r="HX55" i="25"/>
  <c r="HX56" i="25" l="1"/>
  <c r="HW55" i="25"/>
  <c r="HW56" i="25" l="1"/>
  <c r="HV55" i="25"/>
  <c r="O44" i="25" l="1"/>
  <c r="HV56" i="25"/>
  <c r="HU55" i="25"/>
  <c r="O46" i="25" l="1"/>
  <c r="HU56" i="25"/>
  <c r="HT55" i="25"/>
  <c r="O8" i="25" l="1"/>
  <c r="HT56" i="25"/>
  <c r="HS55" i="25"/>
  <c r="O38" i="25" l="1"/>
  <c r="O39" i="25"/>
  <c r="HS56" i="25"/>
  <c r="HR55" i="25"/>
  <c r="O12" i="25" l="1"/>
  <c r="O11" i="25"/>
  <c r="HR56" i="25"/>
  <c r="HQ55" i="25"/>
  <c r="O4" i="29" l="1"/>
  <c r="HQ56" i="25"/>
  <c r="HP55" i="25"/>
  <c r="HP56" i="25" l="1"/>
  <c r="HO55" i="25"/>
  <c r="HO56" i="25" l="1"/>
  <c r="HN55" i="25"/>
  <c r="HN56" i="25" l="1"/>
  <c r="HM55" i="25"/>
  <c r="HM56" i="25" l="1"/>
  <c r="HL55" i="25"/>
  <c r="HL56" i="25" l="1"/>
  <c r="HK55" i="25"/>
  <c r="HK56" i="25" l="1"/>
  <c r="HJ55" i="25"/>
  <c r="HJ56" i="25" l="1"/>
  <c r="N44" i="25"/>
  <c r="HI55" i="25"/>
  <c r="N46" i="25" l="1"/>
  <c r="HI56" i="25"/>
  <c r="HH55" i="25"/>
  <c r="N8" i="25" l="1"/>
  <c r="HH56" i="25"/>
  <c r="HG55" i="25"/>
  <c r="N39" i="25" l="1"/>
  <c r="N38" i="25"/>
  <c r="HG56" i="25"/>
  <c r="HF55" i="25"/>
  <c r="N11" i="25" l="1"/>
  <c r="N12" i="25"/>
  <c r="HF56" i="25"/>
  <c r="HE55" i="25"/>
  <c r="N4" i="29" l="1"/>
  <c r="HE56" i="25"/>
  <c r="HD55" i="25"/>
  <c r="HD56" i="25" l="1"/>
  <c r="HC55" i="25"/>
  <c r="HC56" i="25" l="1"/>
  <c r="HB55" i="25"/>
  <c r="HB56" i="25" l="1"/>
  <c r="HA55" i="25"/>
  <c r="HA56" i="25" l="1"/>
  <c r="GZ55" i="25"/>
  <c r="GZ56" i="25" l="1"/>
  <c r="GY55" i="25"/>
  <c r="GY56" i="25" l="1"/>
  <c r="GX55" i="25"/>
  <c r="GX56" i="25" l="1"/>
  <c r="M44" i="25"/>
  <c r="GW55" i="25"/>
  <c r="M46" i="25" l="1"/>
  <c r="GW56" i="25"/>
  <c r="GV55" i="25"/>
  <c r="M8" i="25" l="1"/>
  <c r="GV56" i="25"/>
  <c r="GU55" i="25"/>
  <c r="M38" i="25" l="1"/>
  <c r="M39" i="25"/>
  <c r="GU56" i="25"/>
  <c r="GT55" i="25"/>
  <c r="M12" i="25" l="1"/>
  <c r="M11" i="25"/>
  <c r="GT56" i="25"/>
  <c r="GS55" i="25"/>
  <c r="M4" i="29" l="1"/>
  <c r="GS56" i="25"/>
  <c r="GR55" i="25"/>
  <c r="GR56" i="25" l="1"/>
  <c r="GQ55" i="25"/>
  <c r="GQ56" i="25" l="1"/>
  <c r="GP55" i="25"/>
  <c r="GP56" i="25" l="1"/>
  <c r="GO55" i="25"/>
  <c r="GO56" i="25" l="1"/>
  <c r="GN55" i="25"/>
  <c r="GN56" i="25" l="1"/>
  <c r="GM55" i="25"/>
  <c r="GM56" i="25" l="1"/>
  <c r="GL55" i="25"/>
  <c r="L44" i="25" l="1"/>
  <c r="GL56" i="25"/>
  <c r="GK55" i="25"/>
  <c r="L46" i="25" l="1"/>
  <c r="GK56" i="25"/>
  <c r="GJ55" i="25"/>
  <c r="L8" i="25" l="1"/>
  <c r="GJ56" i="25"/>
  <c r="GI55" i="25"/>
  <c r="L39" i="25" l="1"/>
  <c r="L38" i="25"/>
  <c r="GI56" i="25"/>
  <c r="GH55" i="25"/>
  <c r="L11" i="25" l="1"/>
  <c r="L12" i="25"/>
  <c r="GH56" i="25"/>
  <c r="GG55" i="25"/>
  <c r="L4" i="29" l="1"/>
  <c r="GG56" i="25"/>
  <c r="GF55" i="25"/>
  <c r="GF56" i="25" l="1"/>
  <c r="GE55" i="25"/>
  <c r="GE56" i="25" l="1"/>
  <c r="GD55" i="25"/>
  <c r="GD56" i="25" l="1"/>
  <c r="GC55" i="25"/>
  <c r="GC56" i="25" l="1"/>
  <c r="GB55" i="25"/>
  <c r="GB56" i="25" l="1"/>
  <c r="GA55" i="25"/>
  <c r="GA56" i="25" l="1"/>
  <c r="FZ55" i="25"/>
  <c r="K44" i="25" l="1"/>
  <c r="FZ56" i="25"/>
  <c r="FY55" i="25"/>
  <c r="K46" i="25" l="1"/>
  <c r="FY56" i="25"/>
  <c r="FX55" i="25"/>
  <c r="K8" i="25" l="1"/>
  <c r="FX56" i="25"/>
  <c r="FW55" i="25"/>
  <c r="K39" i="25" l="1"/>
  <c r="K38" i="25"/>
  <c r="FW56" i="25"/>
  <c r="FV55" i="25"/>
  <c r="K11" i="25" l="1"/>
  <c r="K12" i="25"/>
  <c r="FU55" i="25"/>
  <c r="FV56" i="25"/>
  <c r="K4" i="29" l="1"/>
  <c r="FU56" i="25"/>
  <c r="FT55" i="25"/>
  <c r="FT56" i="25" l="1"/>
  <c r="FS55" i="25"/>
  <c r="FS56" i="25" l="1"/>
  <c r="FR55" i="25"/>
  <c r="FR56" i="25" l="1"/>
  <c r="FQ55" i="25"/>
  <c r="FQ56" i="25" l="1"/>
  <c r="FP55" i="25"/>
  <c r="FP56" i="25" l="1"/>
  <c r="FO55" i="25"/>
  <c r="FO56" i="25" l="1"/>
  <c r="FN55" i="25"/>
  <c r="FN56" i="25" l="1"/>
  <c r="J44" i="25"/>
  <c r="FM55" i="25"/>
  <c r="J46" i="25" l="1"/>
  <c r="FM56" i="25"/>
  <c r="FL55" i="25"/>
  <c r="J8" i="25" l="1"/>
  <c r="FL56" i="25"/>
  <c r="FK55" i="25"/>
  <c r="J38" i="25" l="1"/>
  <c r="J39" i="25"/>
  <c r="FK56" i="25"/>
  <c r="FJ55" i="25"/>
  <c r="J12" i="25" l="1"/>
  <c r="J11" i="25"/>
  <c r="FJ56" i="25"/>
  <c r="FI55" i="25"/>
  <c r="J4" i="29" l="1"/>
  <c r="FI56" i="25"/>
  <c r="FH55" i="25"/>
  <c r="FH56" i="25" l="1"/>
  <c r="FG55" i="25"/>
  <c r="FG56" i="25" l="1"/>
  <c r="FF55" i="25"/>
  <c r="FF56" i="25" l="1"/>
  <c r="FE55" i="25"/>
  <c r="FE56" i="25" l="1"/>
  <c r="FD55" i="25"/>
  <c r="FD56" i="25" l="1"/>
  <c r="FC55" i="25"/>
  <c r="FC56" i="25" l="1"/>
  <c r="FB55" i="25"/>
  <c r="FB56" i="25" l="1"/>
  <c r="I44" i="25"/>
  <c r="FA55" i="25"/>
  <c r="I46" i="25" l="1"/>
  <c r="FA56" i="25"/>
  <c r="EZ55" i="25"/>
  <c r="I8" i="25" l="1"/>
  <c r="EZ56" i="25"/>
  <c r="EY55" i="25"/>
  <c r="I38" i="25" l="1"/>
  <c r="I39" i="25"/>
  <c r="EY56" i="25"/>
  <c r="EX55" i="25"/>
  <c r="I12" i="25" l="1"/>
  <c r="I11" i="25"/>
  <c r="EX56" i="25"/>
  <c r="EW55" i="25"/>
  <c r="I4" i="29" l="1"/>
  <c r="EW56" i="25"/>
  <c r="EV55" i="25"/>
  <c r="EV56" i="25" l="1"/>
  <c r="EU55" i="25"/>
  <c r="EU56" i="25" l="1"/>
  <c r="ET55" i="25"/>
  <c r="ET56" i="25" l="1"/>
  <c r="ES55" i="25"/>
  <c r="ES56" i="25" l="1"/>
  <c r="ER55" i="25"/>
  <c r="ER56" i="25" l="1"/>
  <c r="EQ55" i="25"/>
  <c r="EQ56" i="25" l="1"/>
  <c r="EP55" i="25"/>
  <c r="EP56" i="25" l="1"/>
  <c r="H44" i="25"/>
  <c r="EO55" i="25"/>
  <c r="H46" i="25" l="1"/>
  <c r="EO56" i="25"/>
  <c r="EN55" i="25"/>
  <c r="H8" i="25" l="1"/>
  <c r="EN56" i="25"/>
  <c r="EM55" i="25"/>
  <c r="H38" i="25" l="1"/>
  <c r="H39" i="25"/>
  <c r="EM56" i="25"/>
  <c r="EL55" i="25"/>
  <c r="H12" i="25" l="1"/>
  <c r="H11" i="25"/>
  <c r="EL56" i="25"/>
  <c r="EK55" i="25"/>
  <c r="EK56" i="25" l="1"/>
  <c r="EJ55" i="25"/>
  <c r="EJ56" i="25" l="1"/>
  <c r="EI55" i="25"/>
  <c r="EI56" i="25" l="1"/>
  <c r="EH55" i="25"/>
  <c r="EH56" i="25" l="1"/>
  <c r="EG55" i="25"/>
  <c r="EG56" i="25" l="1"/>
  <c r="EF55" i="25"/>
  <c r="EF56" i="25" l="1"/>
  <c r="EE55" i="25"/>
  <c r="EE56" i="25" l="1"/>
  <c r="ED55" i="25"/>
  <c r="ED56" i="25" l="1"/>
  <c r="EC55" i="25"/>
  <c r="EC56" i="25" l="1"/>
  <c r="EB55" i="25"/>
  <c r="EB56" i="25" l="1"/>
  <c r="EA55" i="25"/>
  <c r="EA56" i="25" l="1"/>
  <c r="DZ55" i="25"/>
  <c r="DZ56" i="25" l="1"/>
  <c r="DY55" i="25"/>
  <c r="DY56" i="25" l="1"/>
  <c r="DX55" i="25"/>
  <c r="DX56" i="25" l="1"/>
  <c r="DW55" i="25"/>
  <c r="DW56" i="25" l="1"/>
  <c r="DV55" i="25"/>
  <c r="DV56" i="25" l="1"/>
  <c r="DU55" i="25"/>
  <c r="DU56" i="25" l="1"/>
  <c r="DT55" i="25"/>
  <c r="DT56" i="25" l="1"/>
  <c r="DS55" i="25"/>
  <c r="DS56" i="25" l="1"/>
  <c r="DR55" i="25"/>
  <c r="DR56" i="25" l="1"/>
  <c r="DQ55" i="25"/>
  <c r="DQ56" i="25" l="1"/>
  <c r="DP55" i="25"/>
  <c r="DP56" i="25" l="1"/>
  <c r="DO55" i="25"/>
  <c r="DO56" i="25" l="1"/>
  <c r="DN55" i="25"/>
  <c r="DN56" i="25" l="1"/>
  <c r="DM55" i="25"/>
  <c r="DM56" i="25" l="1"/>
  <c r="DL55" i="25"/>
  <c r="DL56" i="25" l="1"/>
  <c r="DK55" i="25"/>
  <c r="DK56" i="25" l="1"/>
  <c r="DJ55" i="25"/>
  <c r="DJ56" i="25" l="1"/>
  <c r="DI55" i="25"/>
  <c r="DH55" i="25" l="1"/>
  <c r="DI56" i="25"/>
  <c r="DG55" i="25" l="1"/>
  <c r="DH56" i="25"/>
  <c r="DG56" i="25" l="1"/>
  <c r="DF55" i="25"/>
  <c r="DF56" i="25" l="1"/>
  <c r="DE55" i="25"/>
  <c r="DE56" i="25" l="1"/>
  <c r="DD55" i="25"/>
  <c r="DD56" i="25" l="1"/>
  <c r="DC55" i="25"/>
  <c r="DC56" i="25" l="1"/>
  <c r="DB55" i="25"/>
  <c r="DB56" i="25" l="1"/>
  <c r="DA55" i="25"/>
  <c r="CZ55" i="25" l="1"/>
  <c r="DA56" i="25"/>
  <c r="CZ56" i="25" l="1"/>
  <c r="CY55" i="25"/>
  <c r="CY56" i="25" l="1"/>
  <c r="CX55" i="25"/>
  <c r="CX56" i="25" l="1"/>
  <c r="CW55" i="25"/>
  <c r="CW56" i="25" l="1"/>
  <c r="CV55" i="25"/>
  <c r="CV56" i="25" l="1"/>
  <c r="CU55" i="25"/>
  <c r="CU56" i="25" l="1"/>
  <c r="CT55" i="25"/>
  <c r="CT56" i="25" l="1"/>
  <c r="CS55" i="25"/>
  <c r="CS56" i="25" l="1"/>
  <c r="CR55" i="25"/>
  <c r="CR56" i="25" l="1"/>
  <c r="CQ55" i="25"/>
  <c r="CQ56" i="25" l="1"/>
  <c r="CP55" i="25"/>
  <c r="CP56" i="25" l="1"/>
  <c r="CO55" i="25"/>
  <c r="CO56" i="25" l="1"/>
  <c r="CN55" i="25"/>
  <c r="CN56" i="25" l="1"/>
  <c r="CM55" i="25"/>
  <c r="CM56" i="25" l="1"/>
  <c r="CL55" i="25"/>
  <c r="CL56" i="25" l="1"/>
  <c r="CK55" i="25"/>
  <c r="CK56" i="25" l="1"/>
  <c r="CJ55" i="25"/>
  <c r="CI55" i="25" l="1"/>
  <c r="CJ56" i="25"/>
  <c r="CH55" i="25" l="1"/>
  <c r="CI56" i="25"/>
  <c r="CH56" i="25" l="1"/>
  <c r="CG55" i="25"/>
  <c r="CG56" i="25" l="1"/>
  <c r="CF55" i="25"/>
  <c r="CF56" i="25" l="1"/>
  <c r="CE55" i="25"/>
  <c r="CE56" i="25" l="1"/>
  <c r="CD55" i="25"/>
  <c r="CD56" i="25" l="1"/>
  <c r="CC55" i="25"/>
  <c r="CB55" i="25" l="1"/>
  <c r="CC56" i="25"/>
  <c r="CB56" i="25" l="1"/>
  <c r="CA55" i="25"/>
  <c r="CA56" i="25" l="1"/>
  <c r="BZ55" i="25"/>
  <c r="BZ56" i="25" l="1"/>
  <c r="BY55" i="25"/>
  <c r="BY56" i="25" l="1"/>
  <c r="BX55" i="25"/>
  <c r="BX56" i="25" l="1"/>
  <c r="BW55" i="25"/>
  <c r="BW56" i="25" l="1"/>
  <c r="BV55" i="25"/>
  <c r="BV56" i="25" l="1"/>
  <c r="BU55" i="25"/>
  <c r="BU56" i="25" l="1"/>
  <c r="BT55" i="25"/>
  <c r="BT56" i="25" l="1"/>
  <c r="BS55" i="25"/>
  <c r="BS56" i="25" l="1"/>
  <c r="BR55" i="25"/>
  <c r="BR56" i="25" l="1"/>
  <c r="BQ55" i="25"/>
  <c r="BQ56" i="25" l="1"/>
  <c r="BP55" i="25"/>
  <c r="BP56" i="25" l="1"/>
  <c r="BO55" i="25"/>
  <c r="BO56" i="25" l="1"/>
  <c r="BN55" i="25"/>
  <c r="BN56" i="25" l="1"/>
  <c r="BM55" i="25"/>
  <c r="BM56" i="25" l="1"/>
  <c r="BL55" i="25"/>
  <c r="BL56" i="25" l="1"/>
  <c r="BK55" i="25"/>
  <c r="BK56" i="25" l="1"/>
  <c r="BJ55" i="25"/>
  <c r="BJ56" i="25" l="1"/>
  <c r="BI55" i="25"/>
  <c r="BI56" i="25" l="1"/>
  <c r="BH55" i="25"/>
  <c r="BH56" i="25" l="1"/>
  <c r="BG55" i="25"/>
  <c r="BG56" i="25" l="1"/>
  <c r="BF55" i="25"/>
  <c r="BF56" i="25" l="1"/>
  <c r="BE55" i="25"/>
  <c r="BE56" i="25" l="1"/>
  <c r="BD55" i="25"/>
  <c r="BD56" i="25" l="1"/>
  <c r="BC55" i="25"/>
  <c r="BC56" i="25" l="1"/>
  <c r="BB55" i="25"/>
  <c r="BB56" i="25" l="1"/>
  <c r="BA55" i="25"/>
  <c r="BA56" i="25" l="1"/>
  <c r="AZ55" i="25"/>
  <c r="AZ56" i="25" l="1"/>
  <c r="AY55" i="25"/>
  <c r="AY56" i="25" l="1"/>
  <c r="AX55" i="25"/>
  <c r="AX56" i="25" l="1"/>
  <c r="AW55" i="25"/>
  <c r="AW56" i="25" l="1"/>
  <c r="AV55" i="25"/>
  <c r="AV56" i="25" l="1"/>
  <c r="AU55" i="25"/>
  <c r="AU56" i="25" l="1"/>
  <c r="AT55" i="25"/>
  <c r="AT56" i="25" l="1"/>
  <c r="AS55" i="25"/>
  <c r="AS56" i="25" l="1"/>
  <c r="AR55" i="25"/>
  <c r="AR56" i="25" l="1"/>
  <c r="AQ55" i="25"/>
  <c r="AQ56" i="25" l="1"/>
  <c r="AP55" i="25"/>
  <c r="AP56" i="25" l="1"/>
  <c r="AO55" i="25"/>
  <c r="AO56" i="25" l="1"/>
  <c r="AN55" i="25"/>
  <c r="AN56" i="25" l="1"/>
  <c r="AM55" i="25"/>
  <c r="AM56" i="25" l="1"/>
  <c r="AL55" i="25"/>
  <c r="AL56" i="25" l="1"/>
  <c r="AK55" i="25"/>
  <c r="AK56" i="25" l="1"/>
  <c r="AJ55" i="25"/>
  <c r="AJ56" i="25" l="1"/>
  <c r="AI55" i="25"/>
  <c r="AI56" i="25" l="1"/>
  <c r="AH55" i="25"/>
  <c r="AH56" i="25" l="1"/>
  <c r="AG55" i="25"/>
  <c r="AG56" i="25" l="1"/>
  <c r="AF55" i="25"/>
  <c r="AE55" i="25" l="1"/>
  <c r="AF56" i="25"/>
  <c r="AE56" i="25" l="1"/>
  <c r="AD55" i="25"/>
  <c r="AD56" i="25" l="1"/>
  <c r="AC55" i="25"/>
  <c r="AC56" i="25" l="1"/>
  <c r="AB55" i="25"/>
  <c r="AB56" i="25" l="1"/>
  <c r="AA55" i="25"/>
  <c r="AA56" i="25" l="1"/>
  <c r="Z55" i="25"/>
  <c r="Z56" i="25" l="1"/>
  <c r="Y55" i="25"/>
  <c r="Y56" i="25" l="1"/>
  <c r="X55" i="25"/>
  <c r="X56" i="25" l="1"/>
  <c r="W55" i="25"/>
  <c r="V55" i="25" l="1"/>
  <c r="W56" i="25"/>
  <c r="V56" i="25" l="1"/>
  <c r="U55" i="25"/>
  <c r="T55" i="25" l="1"/>
  <c r="U56" i="25"/>
  <c r="T56" i="25" l="1"/>
  <c r="S55" i="25"/>
  <c r="S56" i="25" l="1"/>
  <c r="R55" i="25"/>
  <c r="Q55" i="25" l="1"/>
  <c r="R56" i="25"/>
  <c r="Q56" i="25" l="1"/>
  <c r="P55" i="25"/>
  <c r="P56" i="25" l="1"/>
  <c r="O55" i="25"/>
  <c r="N55" i="25" l="1"/>
  <c r="O56" i="25"/>
  <c r="N56" i="25" l="1"/>
  <c r="M55" i="25"/>
  <c r="M56" i="25" l="1"/>
  <c r="L55" i="25"/>
  <c r="L56" i="25" l="1"/>
  <c r="K55" i="25"/>
  <c r="K56" i="25" l="1"/>
  <c r="J55" i="25"/>
  <c r="J56" i="25" l="1"/>
  <c r="I55" i="25"/>
  <c r="G87" i="29"/>
  <c r="G70" i="29"/>
  <c r="G58" i="29" s="1"/>
  <c r="I56" i="25" l="1"/>
  <c r="Z11" i="29"/>
  <c r="Z8" i="29" l="1"/>
  <c r="Z14" i="29"/>
  <c r="Z19" i="29" l="1"/>
  <c r="Z18" i="29"/>
  <c r="D44" i="27" l="1"/>
  <c r="AK33" i="27" l="1"/>
  <c r="AK49" i="27" s="1"/>
  <c r="AK47" i="27" s="1"/>
  <c r="Y33" i="27"/>
  <c r="AC33" i="27"/>
  <c r="AC49" i="27" s="1"/>
  <c r="AC47" i="27" s="1"/>
  <c r="Q33" i="27"/>
  <c r="T10" i="55"/>
  <c r="T33" i="28"/>
  <c r="AJ10" i="55"/>
  <c r="AJ33" i="28"/>
  <c r="AR10" i="55"/>
  <c r="AR33" i="28"/>
  <c r="AB33" i="28"/>
  <c r="AB10" i="55"/>
  <c r="X33" i="28"/>
  <c r="X10" i="55"/>
  <c r="AF33" i="28"/>
  <c r="AF10" i="55"/>
  <c r="AN33" i="28"/>
  <c r="AN10" i="55"/>
  <c r="Q49" i="27" l="1"/>
  <c r="L193" i="43"/>
  <c r="Y49" i="27"/>
  <c r="T193" i="43"/>
  <c r="AG33" i="27"/>
  <c r="AG49" i="27" s="1"/>
  <c r="AG47" i="27" s="1"/>
  <c r="AB33" i="27"/>
  <c r="AB49" i="27" s="1"/>
  <c r="AB47" i="27" s="1"/>
  <c r="AJ33" i="27"/>
  <c r="AJ49" i="27" s="1"/>
  <c r="AJ47" i="27" s="1"/>
  <c r="AI33" i="27"/>
  <c r="AI49" i="27" s="1"/>
  <c r="AI47" i="27" s="1"/>
  <c r="U33" i="27"/>
  <c r="P33" i="27"/>
  <c r="R33" i="27"/>
  <c r="T33" i="27"/>
  <c r="AE33" i="27"/>
  <c r="AE49" i="27" s="1"/>
  <c r="AE47" i="27" s="1"/>
  <c r="AA33" i="27"/>
  <c r="AA49" i="27" s="1"/>
  <c r="AA47" i="27" s="1"/>
  <c r="Z33" i="27"/>
  <c r="Z49" i="27" s="1"/>
  <c r="Z47" i="27" s="1"/>
  <c r="AO33" i="27"/>
  <c r="AO49" i="27" s="1"/>
  <c r="AO47" i="27" s="1"/>
  <c r="AM33" i="27"/>
  <c r="AM49" i="27" s="1"/>
  <c r="AM47" i="27" s="1"/>
  <c r="AH33" i="27"/>
  <c r="AH49" i="27" s="1"/>
  <c r="AH47" i="27" s="1"/>
  <c r="S33" i="27"/>
  <c r="O33" i="27"/>
  <c r="X33" i="27"/>
  <c r="N33" i="27"/>
  <c r="M33" i="27"/>
  <c r="T40" i="28"/>
  <c r="T48" i="28"/>
  <c r="T49" i="28" s="1"/>
  <c r="AR40" i="28"/>
  <c r="AR48" i="28"/>
  <c r="AR49" i="28" s="1"/>
  <c r="AB40" i="28"/>
  <c r="AB48" i="28"/>
  <c r="AB49" i="28" s="1"/>
  <c r="AJ40" i="28"/>
  <c r="AJ48" i="28"/>
  <c r="AJ49" i="28" s="1"/>
  <c r="X40" i="28"/>
  <c r="X48" i="28"/>
  <c r="X49" i="28" s="1"/>
  <c r="AN40" i="28"/>
  <c r="AN48" i="28"/>
  <c r="AN49" i="28" s="1"/>
  <c r="AF40" i="28"/>
  <c r="AF48" i="28"/>
  <c r="AF49" i="28" s="1"/>
  <c r="L73" i="28"/>
  <c r="L70" i="28"/>
  <c r="H73" i="28"/>
  <c r="H70" i="28"/>
  <c r="V33" i="28"/>
  <c r="V10" i="55"/>
  <c r="AL10" i="55"/>
  <c r="AL33" i="28"/>
  <c r="AQ10" i="55"/>
  <c r="AQ33" i="28"/>
  <c r="AG33" i="28"/>
  <c r="AG10" i="55"/>
  <c r="AD10" i="55"/>
  <c r="AD33" i="28"/>
  <c r="AJ32" i="28"/>
  <c r="AJ39" i="28"/>
  <c r="AT10" i="55"/>
  <c r="AT33" i="28"/>
  <c r="X32" i="28"/>
  <c r="X39" i="28"/>
  <c r="AC10" i="55"/>
  <c r="AC33" i="28"/>
  <c r="AB39" i="28"/>
  <c r="AB32" i="28"/>
  <c r="AO10" i="55"/>
  <c r="AO33" i="28"/>
  <c r="Z10" i="55"/>
  <c r="Z33" i="28"/>
  <c r="AR32" i="28"/>
  <c r="AR39" i="28"/>
  <c r="AV10" i="55"/>
  <c r="AV33" i="28"/>
  <c r="U10" i="55"/>
  <c r="U33" i="28"/>
  <c r="AP10" i="55"/>
  <c r="AP33" i="28"/>
  <c r="AE10" i="55"/>
  <c r="AE33" i="28"/>
  <c r="AI33" i="28"/>
  <c r="AI10" i="55"/>
  <c r="W10" i="55"/>
  <c r="W33" i="28"/>
  <c r="AN32" i="28"/>
  <c r="AN39" i="28"/>
  <c r="AF32" i="28"/>
  <c r="AF39" i="28"/>
  <c r="Y33" i="28"/>
  <c r="Y10" i="55"/>
  <c r="AH33" i="28"/>
  <c r="AH10" i="55"/>
  <c r="T32" i="28"/>
  <c r="T39" i="28"/>
  <c r="R10" i="55"/>
  <c r="R33" i="28"/>
  <c r="AA10" i="55"/>
  <c r="AA33" i="28"/>
  <c r="U49" i="27" l="1"/>
  <c r="P193" i="43"/>
  <c r="Q47" i="27"/>
  <c r="L209" i="43"/>
  <c r="L219" i="43" s="1"/>
  <c r="M49" i="27"/>
  <c r="H193" i="43"/>
  <c r="N49" i="27"/>
  <c r="I193" i="43"/>
  <c r="X49" i="27"/>
  <c r="S193" i="43"/>
  <c r="O49" i="27"/>
  <c r="J193" i="43"/>
  <c r="S49" i="27"/>
  <c r="N193" i="43"/>
  <c r="R49" i="27"/>
  <c r="M193" i="43"/>
  <c r="Y47" i="27"/>
  <c r="T209" i="43"/>
  <c r="T219" i="43" s="1"/>
  <c r="T49" i="27"/>
  <c r="O193" i="43"/>
  <c r="P49" i="27"/>
  <c r="K193" i="43"/>
  <c r="W33" i="27"/>
  <c r="AF33" i="27"/>
  <c r="AF49" i="27" s="1"/>
  <c r="AF47" i="27" s="1"/>
  <c r="AD33" i="27"/>
  <c r="AD49" i="27" s="1"/>
  <c r="AD47" i="27" s="1"/>
  <c r="AL33" i="27"/>
  <c r="AL49" i="27" s="1"/>
  <c r="AL47" i="27" s="1"/>
  <c r="V33" i="27"/>
  <c r="K33" i="27"/>
  <c r="AO40" i="28"/>
  <c r="AO48" i="28"/>
  <c r="AO49" i="28" s="1"/>
  <c r="R40" i="28"/>
  <c r="R48" i="28"/>
  <c r="R49" i="28" s="1"/>
  <c r="U40" i="28"/>
  <c r="U48" i="28"/>
  <c r="U49" i="28" s="1"/>
  <c r="AQ40" i="28"/>
  <c r="AQ48" i="28"/>
  <c r="AQ49" i="28" s="1"/>
  <c r="AL40" i="28"/>
  <c r="AL48" i="28"/>
  <c r="AL49" i="28" s="1"/>
  <c r="AP40" i="28"/>
  <c r="AP48" i="28"/>
  <c r="AP49" i="28" s="1"/>
  <c r="AC40" i="28"/>
  <c r="AC48" i="28"/>
  <c r="AC49" i="28" s="1"/>
  <c r="Z40" i="28"/>
  <c r="Z48" i="28"/>
  <c r="Z49" i="28" s="1"/>
  <c r="AG40" i="28"/>
  <c r="AG48" i="28"/>
  <c r="AG49" i="28" s="1"/>
  <c r="AT40" i="28"/>
  <c r="AT48" i="28"/>
  <c r="AT49" i="28" s="1"/>
  <c r="Y40" i="28"/>
  <c r="Y48" i="28"/>
  <c r="Y49" i="28" s="1"/>
  <c r="AI40" i="28"/>
  <c r="AI48" i="28"/>
  <c r="AI49" i="28" s="1"/>
  <c r="V40" i="28"/>
  <c r="V48" i="28"/>
  <c r="V49" i="28" s="1"/>
  <c r="W40" i="28"/>
  <c r="W48" i="28"/>
  <c r="W49" i="28" s="1"/>
  <c r="AH40" i="28"/>
  <c r="AH48" i="28"/>
  <c r="AH49" i="28" s="1"/>
  <c r="AA40" i="28"/>
  <c r="AA48" i="28"/>
  <c r="AA49" i="28" s="1"/>
  <c r="AE40" i="28"/>
  <c r="AE48" i="28"/>
  <c r="AE49" i="28" s="1"/>
  <c r="AV40" i="28"/>
  <c r="AV48" i="28"/>
  <c r="AV49" i="28" s="1"/>
  <c r="AD40" i="28"/>
  <c r="AD48" i="28"/>
  <c r="AD49" i="28" s="1"/>
  <c r="K73" i="28"/>
  <c r="K70" i="28"/>
  <c r="I73" i="28"/>
  <c r="I70" i="28"/>
  <c r="M73" i="28"/>
  <c r="M70" i="28"/>
  <c r="J70" i="28"/>
  <c r="J73" i="28"/>
  <c r="F70" i="28"/>
  <c r="F73" i="28"/>
  <c r="Y32" i="28"/>
  <c r="Y39" i="28"/>
  <c r="W39" i="28"/>
  <c r="W32" i="28"/>
  <c r="AE32" i="28"/>
  <c r="AE39" i="28"/>
  <c r="AV32" i="28"/>
  <c r="AV39" i="28"/>
  <c r="Z32" i="28"/>
  <c r="Z39" i="28"/>
  <c r="AC32" i="28"/>
  <c r="AC39" i="28"/>
  <c r="AK10" i="55"/>
  <c r="AK33" i="28"/>
  <c r="AH39" i="28"/>
  <c r="AH32" i="28"/>
  <c r="Q10" i="55"/>
  <c r="Q33" i="28"/>
  <c r="AD32" i="28"/>
  <c r="AD39" i="28"/>
  <c r="U32" i="28"/>
  <c r="U39" i="28"/>
  <c r="AS33" i="28"/>
  <c r="AS10" i="55"/>
  <c r="V32" i="28"/>
  <c r="V39" i="28"/>
  <c r="S33" i="28"/>
  <c r="S10" i="55"/>
  <c r="AA32" i="28"/>
  <c r="AA39" i="28"/>
  <c r="R39" i="28"/>
  <c r="R32" i="28"/>
  <c r="AI32" i="28"/>
  <c r="AI39" i="28"/>
  <c r="AP32" i="28"/>
  <c r="AP39" i="28"/>
  <c r="AO32" i="28"/>
  <c r="AO39" i="28"/>
  <c r="AQ32" i="28"/>
  <c r="AQ39" i="28"/>
  <c r="AM33" i="28"/>
  <c r="AM10" i="55"/>
  <c r="AT32" i="28"/>
  <c r="AT39" i="28"/>
  <c r="AG32" i="28"/>
  <c r="AG39" i="28"/>
  <c r="AL32" i="28"/>
  <c r="AL39" i="28"/>
  <c r="T207" i="43" l="1"/>
  <c r="T217" i="43" s="1"/>
  <c r="W49" i="27"/>
  <c r="R193" i="43"/>
  <c r="R47" i="27"/>
  <c r="M209" i="43"/>
  <c r="M219" i="43" s="1"/>
  <c r="N47" i="27"/>
  <c r="I209" i="43"/>
  <c r="I219" i="43" s="1"/>
  <c r="X47" i="27"/>
  <c r="S209" i="43"/>
  <c r="S219" i="43" s="1"/>
  <c r="U47" i="27"/>
  <c r="P209" i="43"/>
  <c r="P219" i="43" s="1"/>
  <c r="P47" i="27"/>
  <c r="K209" i="43"/>
  <c r="K219" i="43" s="1"/>
  <c r="S47" i="27"/>
  <c r="N209" i="43"/>
  <c r="N219" i="43" s="1"/>
  <c r="M47" i="27"/>
  <c r="H209" i="43"/>
  <c r="H219" i="43" s="1"/>
  <c r="V49" i="27"/>
  <c r="Q193" i="43"/>
  <c r="T47" i="27"/>
  <c r="O209" i="43"/>
  <c r="O219" i="43" s="1"/>
  <c r="O47" i="27"/>
  <c r="J209" i="43"/>
  <c r="J219" i="43" s="1"/>
  <c r="L207" i="43"/>
  <c r="L217" i="43" s="1"/>
  <c r="K49" i="27"/>
  <c r="F193" i="43"/>
  <c r="J33" i="27"/>
  <c r="L33" i="27"/>
  <c r="AS40" i="28"/>
  <c r="AS48" i="28"/>
  <c r="AS49" i="28" s="1"/>
  <c r="Q40" i="28"/>
  <c r="Q48" i="28"/>
  <c r="Q49" i="28" s="1"/>
  <c r="AK40" i="28"/>
  <c r="AK48" i="28"/>
  <c r="AK49" i="28" s="1"/>
  <c r="AM40" i="28"/>
  <c r="AM48" i="28"/>
  <c r="AM49" i="28" s="1"/>
  <c r="S40" i="28"/>
  <c r="S48" i="28"/>
  <c r="S49" i="28" s="1"/>
  <c r="E73" i="28"/>
  <c r="E70" i="28"/>
  <c r="G73" i="28"/>
  <c r="G70" i="28"/>
  <c r="Q32" i="28"/>
  <c r="Q39" i="28"/>
  <c r="AK39" i="28"/>
  <c r="AK32" i="28"/>
  <c r="AM39" i="28"/>
  <c r="AM32" i="28"/>
  <c r="AS39" i="28"/>
  <c r="AS32" i="28"/>
  <c r="S32" i="28"/>
  <c r="S39" i="28"/>
  <c r="J207" i="43" l="1"/>
  <c r="J217" i="43" s="1"/>
  <c r="N207" i="43"/>
  <c r="N217" i="43" s="1"/>
  <c r="I207" i="43"/>
  <c r="I217" i="43" s="1"/>
  <c r="H207" i="43"/>
  <c r="H217" i="43" s="1"/>
  <c r="L49" i="27"/>
  <c r="G193" i="43"/>
  <c r="J49" i="27"/>
  <c r="E193" i="43"/>
  <c r="O207" i="43"/>
  <c r="O217" i="43" s="1"/>
  <c r="K207" i="43"/>
  <c r="K217" i="43" s="1"/>
  <c r="M207" i="43"/>
  <c r="M217" i="43" s="1"/>
  <c r="K47" i="27"/>
  <c r="F209" i="43"/>
  <c r="F219" i="43" s="1"/>
  <c r="V47" i="27"/>
  <c r="Q209" i="43"/>
  <c r="Q219" i="43" s="1"/>
  <c r="P207" i="43"/>
  <c r="P217" i="43" s="1"/>
  <c r="W47" i="27"/>
  <c r="R209" i="43"/>
  <c r="R219" i="43" s="1"/>
  <c r="S207" i="43"/>
  <c r="S217" i="43" s="1"/>
  <c r="K72" i="28"/>
  <c r="J72" i="28"/>
  <c r="I72" i="28"/>
  <c r="H72" i="28"/>
  <c r="G72" i="28"/>
  <c r="F72" i="28"/>
  <c r="M72" i="28"/>
  <c r="E72" i="28"/>
  <c r="L72" i="28"/>
  <c r="A72" i="28"/>
  <c r="M22" i="12" s="1"/>
  <c r="Q207" i="43" l="1"/>
  <c r="Q217" i="43" s="1"/>
  <c r="R207" i="43"/>
  <c r="R217" i="43" s="1"/>
  <c r="F207" i="43"/>
  <c r="F217" i="43" s="1"/>
  <c r="J47" i="27"/>
  <c r="E209" i="43"/>
  <c r="E219" i="43" s="1"/>
  <c r="L47" i="27"/>
  <c r="G209" i="43"/>
  <c r="G219" i="43" s="1"/>
  <c r="G207" i="43" l="1"/>
  <c r="G217" i="43" s="1"/>
  <c r="E207" i="43"/>
  <c r="E217" i="43" s="1"/>
  <c r="D7" i="26" l="1"/>
  <c r="D6" i="26"/>
  <c r="D4" i="28" l="1"/>
  <c r="D85" i="26"/>
  <c r="D86" i="26"/>
  <c r="D84" i="26"/>
  <c r="Y159" i="43" l="1"/>
  <c r="AH161" i="43" l="1"/>
  <c r="Y160" i="43"/>
  <c r="AD160" i="43"/>
  <c r="AC160" i="43"/>
  <c r="Y161" i="43"/>
  <c r="AF160" i="43"/>
  <c r="AH160" i="43"/>
  <c r="AA161" i="43"/>
  <c r="Z161" i="43"/>
  <c r="AG160" i="43"/>
  <c r="AC161" i="43"/>
  <c r="AE161" i="43"/>
  <c r="AB161" i="43"/>
  <c r="AA160" i="43"/>
  <c r="AG161" i="43"/>
  <c r="AD161" i="43"/>
  <c r="Z160" i="43"/>
  <c r="AF161" i="43"/>
  <c r="AE160" i="43"/>
  <c r="AB160" i="43"/>
  <c r="U15" i="28"/>
  <c r="O15" i="28"/>
  <c r="AR15" i="28"/>
  <c r="AS15" i="28"/>
  <c r="AG15" i="28"/>
  <c r="AB15" i="28"/>
  <c r="AF15" i="28"/>
  <c r="AW15" i="28"/>
  <c r="AO15" i="28"/>
  <c r="Q15" i="28"/>
  <c r="AI15" i="28"/>
  <c r="AJ15" i="28"/>
  <c r="S15" i="28"/>
  <c r="Z15" i="28"/>
  <c r="AU15" i="28"/>
  <c r="Y15" i="28"/>
  <c r="X15" i="28"/>
  <c r="AD15" i="28"/>
  <c r="AT15" i="28"/>
  <c r="P15" i="28"/>
  <c r="AQ15" i="28"/>
  <c r="AC15" i="28"/>
  <c r="W15" i="28"/>
  <c r="AP15" i="28"/>
  <c r="AH15" i="28"/>
  <c r="R15" i="28"/>
  <c r="AL15" i="28"/>
  <c r="AV15" i="28"/>
  <c r="AK15" i="28"/>
  <c r="T15" i="28"/>
  <c r="AA15" i="28"/>
  <c r="V15" i="28"/>
  <c r="AE15" i="28"/>
  <c r="AN15" i="28"/>
  <c r="AM15" i="28"/>
  <c r="D11" i="28" l="1" a="1"/>
  <c r="D11" i="28" s="1"/>
  <c r="D10" i="28" a="1"/>
  <c r="D10" i="28" s="1"/>
  <c r="D6" i="28" a="1"/>
  <c r="D6" i="28" s="1"/>
  <c r="D12" i="28" a="1"/>
  <c r="D12" i="28" s="1"/>
  <c r="D5" i="28" a="1"/>
  <c r="D5" i="28" s="1"/>
  <c r="D7" i="28" a="1"/>
  <c r="D7" i="28" s="1"/>
  <c r="D9" i="28" a="1"/>
  <c r="D9" i="28" s="1"/>
  <c r="E71" i="28" l="1"/>
  <c r="E74" i="28"/>
  <c r="F74" i="28" l="1"/>
  <c r="F71" i="28"/>
  <c r="G74" i="28" l="1"/>
  <c r="G71" i="28"/>
  <c r="H74" i="28" l="1"/>
  <c r="H71" i="28"/>
  <c r="I71" i="28" l="1"/>
  <c r="I74" i="28"/>
  <c r="J71" i="28" l="1"/>
  <c r="J74" i="28"/>
  <c r="K71" i="28" l="1"/>
  <c r="K74" i="28"/>
  <c r="L71" i="28" l="1"/>
  <c r="L74" i="28"/>
  <c r="M71" i="28" l="1"/>
  <c r="M74" i="28"/>
  <c r="O29" i="24" l="1"/>
  <c r="I29" i="24" s="1"/>
  <c r="O28" i="24" l="1"/>
  <c r="O26" i="24" l="1"/>
  <c r="O24" i="24" s="1"/>
  <c r="O9" i="24"/>
  <c r="I28" i="24"/>
  <c r="I26" i="24" l="1"/>
  <c r="I24" i="24" s="1"/>
  <c r="D90" i="43"/>
  <c r="D108" i="43" s="1"/>
  <c r="D105" i="43" s="1"/>
  <c r="O8" i="24"/>
  <c r="I9" i="24"/>
  <c r="O62" i="24"/>
  <c r="O61" i="24" s="1"/>
  <c r="D85" i="43"/>
  <c r="D87" i="43" l="1"/>
  <c r="I61" i="24"/>
  <c r="I8" i="24"/>
  <c r="D111" i="43"/>
  <c r="O71" i="24"/>
  <c r="F6" i="24"/>
  <c r="O70" i="24" l="1"/>
  <c r="I70" i="24" s="1"/>
  <c r="J71" i="24" a="1"/>
  <c r="J71" i="24" s="1"/>
  <c r="J77" i="24" s="1"/>
  <c r="D46" i="27"/>
  <c r="I4" i="24"/>
  <c r="O22" i="28"/>
  <c r="D22" i="28" s="1" a="1"/>
  <c r="O77" i="24"/>
  <c r="O69" i="24" l="1"/>
  <c r="N69" i="24" s="1"/>
  <c r="D51" i="27"/>
  <c r="O24" i="28"/>
  <c r="O25" i="28" s="1"/>
  <c r="D22" i="28"/>
  <c r="D45" i="27"/>
  <c r="J70" i="24"/>
  <c r="D24" i="28" a="1"/>
  <c r="H31" i="26"/>
  <c r="D31" i="26"/>
  <c r="G31" i="26"/>
  <c r="E31" i="26"/>
  <c r="I31" i="26"/>
  <c r="J31" i="26"/>
  <c r="K31" i="26"/>
  <c r="F31" i="26"/>
  <c r="D24" i="28" l="1"/>
  <c r="J69" i="24"/>
  <c r="K71" i="24" s="1"/>
  <c r="D25" i="28" a="1"/>
  <c r="D25" i="28" s="1"/>
  <c r="L31" i="26"/>
  <c r="K73" i="24" l="1"/>
  <c r="K75" i="24"/>
  <c r="P8" i="28" l="1"/>
  <c r="Q8" i="28" l="1"/>
  <c r="R8" i="28" l="1"/>
  <c r="D80" i="43" l="1"/>
  <c r="S8" i="28" l="1"/>
  <c r="O20" i="28" l="1"/>
  <c r="O23" i="28" l="1"/>
  <c r="T8" i="28" l="1"/>
  <c r="U8" i="28" l="1"/>
  <c r="E80" i="43" l="1"/>
  <c r="V8" i="28"/>
  <c r="P20" i="28"/>
  <c r="P23" i="28" l="1"/>
  <c r="W8" i="28" l="1"/>
  <c r="R20" i="28"/>
  <c r="R23" i="28" s="1"/>
  <c r="G80" i="43"/>
  <c r="Q20" i="28"/>
  <c r="F80" i="43"/>
  <c r="Q23" i="28" l="1"/>
  <c r="H80" i="43"/>
  <c r="S20" i="28" l="1"/>
  <c r="S23" i="28" s="1"/>
  <c r="T20" i="28"/>
  <c r="T23" i="28" s="1"/>
  <c r="I80" i="43"/>
  <c r="X8" i="28"/>
  <c r="O13" i="28" l="1"/>
  <c r="Y8" i="28" l="1"/>
  <c r="J80" i="43" l="1"/>
  <c r="U20" i="28"/>
  <c r="U23" i="28" l="1"/>
  <c r="Z8" i="28" l="1"/>
  <c r="V20" i="28"/>
  <c r="V23" i="28" s="1"/>
  <c r="K80" i="43"/>
  <c r="W20" i="28" l="1"/>
  <c r="W23" i="28" s="1"/>
  <c r="L80" i="43"/>
  <c r="AA8" i="28"/>
  <c r="AB8" i="28" l="1"/>
  <c r="X20" i="28"/>
  <c r="X23" i="28" s="1"/>
  <c r="M80" i="43"/>
  <c r="AC8" i="28" l="1"/>
  <c r="Y20" i="28" l="1"/>
  <c r="Y23" i="28" s="1"/>
  <c r="N80" i="43"/>
  <c r="AD8" i="28" l="1"/>
  <c r="O80" i="43" l="1"/>
  <c r="Z20" i="28"/>
  <c r="Z23" i="28" s="1"/>
  <c r="AE8" i="28" l="1"/>
  <c r="AA20" i="28" l="1"/>
  <c r="AA23" i="28" s="1"/>
  <c r="P80" i="43"/>
  <c r="AB20" i="28" l="1"/>
  <c r="AB23" i="28" s="1"/>
  <c r="Q80" i="43"/>
  <c r="AF8" i="28" l="1"/>
  <c r="AG8" i="28" l="1"/>
  <c r="AC20" i="28"/>
  <c r="AC23" i="28" s="1"/>
  <c r="R80" i="43"/>
  <c r="AH8" i="28" l="1"/>
  <c r="AD20" i="28"/>
  <c r="AD23" i="28" s="1"/>
  <c r="S80" i="43"/>
  <c r="AE20" i="28" l="1"/>
  <c r="AE23" i="28" s="1"/>
  <c r="T80" i="43"/>
  <c r="AI8" i="28"/>
  <c r="AJ8" i="28" l="1"/>
  <c r="AF20" i="28" l="1"/>
  <c r="AF23" i="28" s="1"/>
  <c r="U80" i="43"/>
  <c r="V80" i="43" l="1"/>
  <c r="AK8" i="28"/>
  <c r="AG20" i="28"/>
  <c r="AG23" i="28" s="1"/>
  <c r="W80" i="43" l="1"/>
  <c r="AL8" i="28"/>
  <c r="AH20" i="28" l="1"/>
  <c r="AH23" i="28" s="1"/>
  <c r="P13" i="28"/>
  <c r="AM8" i="28" l="1"/>
  <c r="X80" i="43"/>
  <c r="AI20" i="28" l="1"/>
  <c r="AI23" i="28" s="1"/>
  <c r="Y80" i="43" l="1"/>
  <c r="AJ20" i="28"/>
  <c r="AJ23" i="28" s="1"/>
  <c r="AN8" i="28"/>
  <c r="AO8" i="28" l="1"/>
  <c r="AK20" i="28" l="1"/>
  <c r="AK23" i="28" s="1"/>
  <c r="Z80" i="43"/>
  <c r="AP8" i="28" l="1"/>
  <c r="AL20" i="28"/>
  <c r="AL23" i="28" s="1"/>
  <c r="AA80" i="43"/>
  <c r="AM20" i="28" l="1"/>
  <c r="AM23" i="28" s="1"/>
  <c r="AB80" i="43"/>
  <c r="AC80" i="43" l="1"/>
  <c r="AQ8" i="28"/>
  <c r="AN20" i="28"/>
  <c r="AN23" i="28" s="1"/>
  <c r="AR8" i="28" l="1"/>
  <c r="AS8" i="28" l="1"/>
  <c r="AO20" i="28"/>
  <c r="AO23" i="28" s="1"/>
  <c r="AD80" i="43"/>
  <c r="AT8" i="28" l="1"/>
  <c r="AE80" i="43" l="1"/>
  <c r="AP20" i="28"/>
  <c r="AP23" i="28" s="1"/>
  <c r="AU8" i="28" l="1"/>
  <c r="AF80" i="43" l="1"/>
  <c r="AQ20" i="28"/>
  <c r="AQ23" i="28" s="1"/>
  <c r="AG80" i="43" l="1"/>
  <c r="AR20" i="28" l="1"/>
  <c r="AR23" i="28" s="1"/>
  <c r="AV8" i="28"/>
  <c r="AH80" i="43" l="1"/>
  <c r="AW8" i="28"/>
  <c r="AS20" i="28"/>
  <c r="AS23" i="28" s="1"/>
  <c r="D8" i="28" l="1" a="1"/>
  <c r="D8" i="28" s="1"/>
  <c r="AI80" i="43"/>
  <c r="AT20" i="28" l="1"/>
  <c r="AT23" i="28" s="1"/>
  <c r="AJ80" i="43" l="1"/>
  <c r="AU20" i="28"/>
  <c r="AU23" i="28" s="1"/>
  <c r="Q13" i="28" l="1"/>
  <c r="AV20" i="28" l="1"/>
  <c r="AV23" i="28" s="1"/>
  <c r="AK80" i="43"/>
  <c r="AL80" i="43" l="1"/>
  <c r="AW20" i="28"/>
  <c r="D20" i="28" s="1" a="1"/>
  <c r="AW23" i="28" l="1"/>
  <c r="D20" i="28"/>
  <c r="D23" i="28" l="1" a="1"/>
  <c r="D23" i="28" s="1"/>
  <c r="D27" i="28" l="1"/>
  <c r="D43" i="27"/>
  <c r="R13" i="28" l="1"/>
  <c r="S13" i="28" l="1"/>
  <c r="T13" i="28" l="1"/>
  <c r="U13" i="28" l="1"/>
  <c r="V13" i="28" l="1"/>
  <c r="W13" i="28" l="1"/>
  <c r="X13" i="28" l="1"/>
  <c r="Y13" i="28" l="1"/>
  <c r="Z13" i="28" l="1"/>
  <c r="AA13" i="28" l="1"/>
  <c r="AB13" i="28" l="1"/>
  <c r="AC13" i="28" l="1"/>
  <c r="AD13" i="28" l="1"/>
  <c r="AE13" i="28" l="1"/>
  <c r="AF13" i="28" l="1"/>
  <c r="AG13" i="28" l="1"/>
  <c r="AH13" i="28" l="1"/>
  <c r="AI13" i="28" l="1"/>
  <c r="AJ13" i="28" l="1"/>
  <c r="AK13" i="28" l="1"/>
  <c r="AL13" i="28" l="1"/>
  <c r="AM13" i="28" l="1"/>
  <c r="AN13" i="28" l="1"/>
  <c r="AO13" i="28" l="1"/>
  <c r="AP13" i="28" l="1"/>
  <c r="AQ13" i="28" l="1"/>
  <c r="G19" i="63" l="1"/>
  <c r="AR13" i="28" l="1"/>
  <c r="AS13" i="28" l="1"/>
  <c r="AT13" i="28" l="1"/>
  <c r="AU13" i="28" l="1"/>
  <c r="AV13" i="28" l="1"/>
  <c r="AW13" i="28" l="1"/>
  <c r="D13" i="28" l="1" a="1"/>
  <c r="D13" i="28" s="1"/>
  <c r="D14" i="28" l="1"/>
  <c r="D28" i="28" s="1"/>
  <c r="J36" i="25" l="1"/>
  <c r="I36" i="25" s="1"/>
  <c r="H36" i="25" s="1"/>
  <c r="J37" i="25"/>
  <c r="I37" i="25" s="1"/>
  <c r="H37" i="25" s="1"/>
  <c r="K37" i="25"/>
  <c r="L37" i="25" s="1"/>
  <c r="M37" i="25" s="1"/>
  <c r="N37" i="25" s="1"/>
  <c r="O37" i="25" s="1"/>
  <c r="P37" i="25" s="1"/>
  <c r="Q37" i="25" s="1"/>
  <c r="R37" i="25" s="1"/>
  <c r="S37" i="25" s="1"/>
  <c r="T37" i="25" s="1"/>
  <c r="U37" i="25" s="1"/>
  <c r="V37" i="25" s="1"/>
  <c r="W37" i="25" s="1"/>
  <c r="X37" i="25" s="1"/>
  <c r="Y37" i="25" s="1"/>
  <c r="Z37" i="25" s="1"/>
  <c r="AA37" i="25" s="1"/>
  <c r="AB37" i="25" s="1"/>
  <c r="AC37" i="25" s="1"/>
  <c r="AD37" i="25" s="1"/>
  <c r="AE37" i="25" s="1"/>
  <c r="AF37" i="25" s="1"/>
  <c r="AG37" i="25" s="1"/>
  <c r="AH37" i="25" s="1"/>
  <c r="AI37" i="25" s="1"/>
  <c r="AJ37" i="25" s="1"/>
  <c r="AK37" i="25" s="1"/>
  <c r="AL37" i="25" s="1"/>
  <c r="AM37" i="25" s="1"/>
  <c r="AN37" i="25" s="1"/>
  <c r="AO37" i="25" s="1"/>
  <c r="AP37" i="25" s="1"/>
  <c r="AQ37" i="25" s="1"/>
  <c r="AR37" i="25" s="1"/>
  <c r="AS37" i="25" s="1"/>
  <c r="AT37" i="25" s="1"/>
  <c r="AU37" i="25" s="1"/>
  <c r="AV37" i="25" s="1"/>
  <c r="AW37" i="25" s="1"/>
  <c r="AX37" i="25" s="1"/>
  <c r="AY37" i="25" s="1"/>
  <c r="AZ37" i="25" s="1"/>
  <c r="BA37" i="25" s="1"/>
  <c r="BB37" i="25" s="1"/>
  <c r="BC37" i="25" s="1"/>
  <c r="BD37" i="25" s="1"/>
  <c r="BE37" i="25" s="1"/>
  <c r="BF37" i="25" s="1"/>
  <c r="BG37" i="25" s="1"/>
  <c r="BH37" i="25" s="1"/>
  <c r="BI37" i="25" s="1"/>
  <c r="BJ37" i="25" s="1"/>
  <c r="BK37" i="25" s="1"/>
  <c r="J35" i="25"/>
  <c r="I35" i="25" s="1"/>
  <c r="H35" i="25" s="1"/>
  <c r="J25" i="25"/>
  <c r="J10" i="25" s="1"/>
  <c r="K25" i="25"/>
  <c r="K10" i="25" s="1"/>
  <c r="J24" i="25"/>
  <c r="K24" i="25" s="1"/>
  <c r="J23" i="25"/>
  <c r="I23" i="25" s="1"/>
  <c r="H23" i="25" s="1"/>
  <c r="I24" i="25" l="1"/>
  <c r="I9" i="25" s="1"/>
  <c r="K35" i="25"/>
  <c r="L35" i="25" s="1"/>
  <c r="M35" i="25" s="1"/>
  <c r="N35" i="25" s="1"/>
  <c r="O35" i="25" s="1"/>
  <c r="P35" i="25" s="1"/>
  <c r="Q35" i="25" s="1"/>
  <c r="R35" i="25" s="1"/>
  <c r="S35" i="25" s="1"/>
  <c r="T35" i="25" s="1"/>
  <c r="U35" i="25" s="1"/>
  <c r="V35" i="25" s="1"/>
  <c r="W35" i="25" s="1"/>
  <c r="X35" i="25" s="1"/>
  <c r="Y35" i="25" s="1"/>
  <c r="Z35" i="25" s="1"/>
  <c r="AA35" i="25" s="1"/>
  <c r="AB35" i="25" s="1"/>
  <c r="AC35" i="25" s="1"/>
  <c r="AD35" i="25" s="1"/>
  <c r="AE35" i="25" s="1"/>
  <c r="AF35" i="25" s="1"/>
  <c r="AG35" i="25" s="1"/>
  <c r="AH35" i="25" s="1"/>
  <c r="AI35" i="25" s="1"/>
  <c r="AJ35" i="25" s="1"/>
  <c r="AK35" i="25" s="1"/>
  <c r="AL35" i="25" s="1"/>
  <c r="AM35" i="25" s="1"/>
  <c r="AN35" i="25" s="1"/>
  <c r="AO35" i="25" s="1"/>
  <c r="AP35" i="25" s="1"/>
  <c r="AQ35" i="25" s="1"/>
  <c r="AR35" i="25" s="1"/>
  <c r="AS35" i="25" s="1"/>
  <c r="AT35" i="25" s="1"/>
  <c r="AU35" i="25" s="1"/>
  <c r="AV35" i="25" s="1"/>
  <c r="AW35" i="25" s="1"/>
  <c r="AX35" i="25" s="1"/>
  <c r="AY35" i="25" s="1"/>
  <c r="AZ35" i="25" s="1"/>
  <c r="BA35" i="25" s="1"/>
  <c r="BB35" i="25" s="1"/>
  <c r="BC35" i="25" s="1"/>
  <c r="BD35" i="25" s="1"/>
  <c r="BE35" i="25" s="1"/>
  <c r="BF35" i="25" s="1"/>
  <c r="BG35" i="25" s="1"/>
  <c r="BH35" i="25" s="1"/>
  <c r="BI35" i="25" s="1"/>
  <c r="BJ35" i="25" s="1"/>
  <c r="BK35" i="25" s="1"/>
  <c r="BL35" i="25" s="1"/>
  <c r="L25" i="25"/>
  <c r="K23" i="25"/>
  <c r="L23" i="25" s="1"/>
  <c r="M23" i="25" s="1"/>
  <c r="N23" i="25" s="1"/>
  <c r="O23" i="25" s="1"/>
  <c r="P23" i="25" s="1"/>
  <c r="Q23" i="25" s="1"/>
  <c r="R23" i="25" s="1"/>
  <c r="S23" i="25" s="1"/>
  <c r="T23" i="25" s="1"/>
  <c r="U23" i="25" s="1"/>
  <c r="V23" i="25" s="1"/>
  <c r="W23" i="25" s="1"/>
  <c r="X23" i="25" s="1"/>
  <c r="Y23" i="25" s="1"/>
  <c r="Z23" i="25" s="1"/>
  <c r="AA23" i="25" s="1"/>
  <c r="AB23" i="25" s="1"/>
  <c r="AC23" i="25" s="1"/>
  <c r="AD23" i="25" s="1"/>
  <c r="AE23" i="25" s="1"/>
  <c r="AF23" i="25" s="1"/>
  <c r="AG23" i="25" s="1"/>
  <c r="AH23" i="25" s="1"/>
  <c r="AI23" i="25" s="1"/>
  <c r="AJ23" i="25" s="1"/>
  <c r="AK23" i="25" s="1"/>
  <c r="AL23" i="25" s="1"/>
  <c r="AM23" i="25" s="1"/>
  <c r="AN23" i="25" s="1"/>
  <c r="AO23" i="25" s="1"/>
  <c r="AP23" i="25" s="1"/>
  <c r="AQ23" i="25" s="1"/>
  <c r="AR23" i="25" s="1"/>
  <c r="AS23" i="25" s="1"/>
  <c r="AT23" i="25" s="1"/>
  <c r="AU23" i="25" s="1"/>
  <c r="AV23" i="25" s="1"/>
  <c r="AW23" i="25" s="1"/>
  <c r="AX23" i="25" s="1"/>
  <c r="AY23" i="25" s="1"/>
  <c r="AZ23" i="25" s="1"/>
  <c r="BA23" i="25" s="1"/>
  <c r="BB23" i="25" s="1"/>
  <c r="BC23" i="25" s="1"/>
  <c r="BD23" i="25" s="1"/>
  <c r="BE23" i="25" s="1"/>
  <c r="BF23" i="25" s="1"/>
  <c r="BG23" i="25" s="1"/>
  <c r="BH23" i="25" s="1"/>
  <c r="BI23" i="25" s="1"/>
  <c r="BJ23" i="25" s="1"/>
  <c r="BK23" i="25" s="1"/>
  <c r="BL23" i="25" s="1"/>
  <c r="I25" i="25"/>
  <c r="I10" i="25" s="1"/>
  <c r="K9" i="25"/>
  <c r="L24" i="25"/>
  <c r="H24" i="25"/>
  <c r="H9" i="25" s="1"/>
  <c r="K36" i="25"/>
  <c r="L36" i="25" s="1"/>
  <c r="M36" i="25" s="1"/>
  <c r="N36" i="25" s="1"/>
  <c r="O36" i="25" s="1"/>
  <c r="P36" i="25" s="1"/>
  <c r="Q36" i="25" s="1"/>
  <c r="R36" i="25" s="1"/>
  <c r="S36" i="25" s="1"/>
  <c r="T36" i="25" s="1"/>
  <c r="U36" i="25" s="1"/>
  <c r="V36" i="25" s="1"/>
  <c r="W36" i="25" s="1"/>
  <c r="X36" i="25" s="1"/>
  <c r="Y36" i="25" s="1"/>
  <c r="Z36" i="25" s="1"/>
  <c r="AA36" i="25" s="1"/>
  <c r="AB36" i="25" s="1"/>
  <c r="AC36" i="25" s="1"/>
  <c r="AD36" i="25" s="1"/>
  <c r="AE36" i="25" s="1"/>
  <c r="AF36" i="25" s="1"/>
  <c r="AG36" i="25" s="1"/>
  <c r="AH36" i="25" s="1"/>
  <c r="AI36" i="25" s="1"/>
  <c r="AJ36" i="25" s="1"/>
  <c r="AK36" i="25" s="1"/>
  <c r="AL36" i="25" s="1"/>
  <c r="AM36" i="25" s="1"/>
  <c r="AN36" i="25" s="1"/>
  <c r="AO36" i="25" s="1"/>
  <c r="AP36" i="25" s="1"/>
  <c r="AQ36" i="25" s="1"/>
  <c r="AR36" i="25" s="1"/>
  <c r="AS36" i="25" s="1"/>
  <c r="AT36" i="25" s="1"/>
  <c r="AU36" i="25" s="1"/>
  <c r="AV36" i="25" s="1"/>
  <c r="AW36" i="25" s="1"/>
  <c r="AX36" i="25" s="1"/>
  <c r="AY36" i="25" s="1"/>
  <c r="AZ36" i="25" s="1"/>
  <c r="BA36" i="25" s="1"/>
  <c r="BB36" i="25" s="1"/>
  <c r="BC36" i="25" s="1"/>
  <c r="BD36" i="25" s="1"/>
  <c r="BE36" i="25" s="1"/>
  <c r="BF36" i="25" s="1"/>
  <c r="BG36" i="25" s="1"/>
  <c r="BH36" i="25" s="1"/>
  <c r="BI36" i="25" s="1"/>
  <c r="BJ36" i="25" s="1"/>
  <c r="BK36" i="25" s="1"/>
  <c r="BL36" i="25" s="1"/>
  <c r="J9" i="25"/>
  <c r="H25" i="25" l="1"/>
  <c r="H10" i="25" s="1"/>
  <c r="L10" i="25"/>
  <c r="M25" i="25"/>
  <c r="L9" i="25"/>
  <c r="M24" i="25"/>
  <c r="N25" i="25" l="1"/>
  <c r="M10" i="25"/>
  <c r="M9" i="25"/>
  <c r="N24" i="25"/>
  <c r="O25" i="25" l="1"/>
  <c r="N10" i="25"/>
  <c r="N9" i="25"/>
  <c r="O24" i="25"/>
  <c r="O10" i="25" l="1"/>
  <c r="P25" i="25"/>
  <c r="O9" i="25"/>
  <c r="P24" i="25"/>
  <c r="P10" i="25" l="1"/>
  <c r="Q25" i="25"/>
  <c r="Q24" i="25"/>
  <c r="P9" i="25"/>
  <c r="R25" i="25" l="1"/>
  <c r="Q10" i="25"/>
  <c r="R24" i="25"/>
  <c r="Q9" i="25"/>
  <c r="R10" i="25" l="1"/>
  <c r="S25" i="25"/>
  <c r="R9" i="25"/>
  <c r="S24" i="25"/>
  <c r="S10" i="25" l="1"/>
  <c r="T25" i="25"/>
  <c r="T24" i="25"/>
  <c r="S9" i="25"/>
  <c r="U25" i="25" l="1"/>
  <c r="T10" i="25"/>
  <c r="T9" i="25"/>
  <c r="U24" i="25"/>
  <c r="V25" i="25" l="1"/>
  <c r="U10" i="25"/>
  <c r="V24" i="25"/>
  <c r="U9" i="25"/>
  <c r="W25" i="25" l="1"/>
  <c r="V10" i="25"/>
  <c r="V9" i="25"/>
  <c r="W24" i="25"/>
  <c r="W10" i="25" l="1"/>
  <c r="X25" i="25"/>
  <c r="W9" i="25"/>
  <c r="X24" i="25"/>
  <c r="X10" i="25" l="1"/>
  <c r="Y25" i="25"/>
  <c r="Y24" i="25"/>
  <c r="X9" i="25"/>
  <c r="Y10" i="25" l="1"/>
  <c r="Z25" i="25"/>
  <c r="Z24" i="25"/>
  <c r="Y9" i="25"/>
  <c r="AA25" i="25" l="1"/>
  <c r="Z10" i="25"/>
  <c r="AA24" i="25"/>
  <c r="Z9" i="25"/>
  <c r="AB25" i="25" l="1"/>
  <c r="AA10" i="25"/>
  <c r="AB24" i="25"/>
  <c r="AA9" i="25"/>
  <c r="AB10" i="25" l="1"/>
  <c r="AC25" i="25"/>
  <c r="AB9" i="25"/>
  <c r="AC24" i="25"/>
  <c r="AD25" i="25" l="1"/>
  <c r="AC10" i="25"/>
  <c r="AC9" i="25"/>
  <c r="AD24" i="25"/>
  <c r="AD10" i="25" l="1"/>
  <c r="AE25" i="25"/>
  <c r="AD9" i="25"/>
  <c r="AE24" i="25"/>
  <c r="AF25" i="25" l="1"/>
  <c r="AE10" i="25"/>
  <c r="AE9" i="25"/>
  <c r="AF24" i="25"/>
  <c r="AF10" i="25" l="1"/>
  <c r="AG25" i="25"/>
  <c r="AG24" i="25"/>
  <c r="AF9" i="25"/>
  <c r="AG10" i="25" l="1"/>
  <c r="AH25" i="25"/>
  <c r="AG9" i="25"/>
  <c r="AH24" i="25"/>
  <c r="AI25" i="25" l="1"/>
  <c r="AH10" i="25"/>
  <c r="AI24" i="25"/>
  <c r="AH9" i="25"/>
  <c r="AJ25" i="25" l="1"/>
  <c r="AI10" i="25"/>
  <c r="AJ24" i="25"/>
  <c r="AI9" i="25"/>
  <c r="AK25" i="25" l="1"/>
  <c r="AJ10" i="25"/>
  <c r="AJ9" i="25"/>
  <c r="AK24" i="25"/>
  <c r="AK10" i="25" l="1"/>
  <c r="AL25" i="25"/>
  <c r="AL24" i="25"/>
  <c r="AK9" i="25"/>
  <c r="AM25" i="25" l="1"/>
  <c r="AL10" i="25"/>
  <c r="AL9" i="25"/>
  <c r="AM24" i="25"/>
  <c r="AM10" i="25" l="1"/>
  <c r="AN25" i="25"/>
  <c r="AN24" i="25"/>
  <c r="AM9" i="25"/>
  <c r="AN10" i="25" l="1"/>
  <c r="AO25" i="25"/>
  <c r="AO24" i="25"/>
  <c r="AN9" i="25"/>
  <c r="AO10" i="25" l="1"/>
  <c r="AP25" i="25"/>
  <c r="AP24" i="25"/>
  <c r="AO9" i="25"/>
  <c r="AP10" i="25" l="1"/>
  <c r="AQ25" i="25"/>
  <c r="AP9" i="25"/>
  <c r="AQ24" i="25"/>
  <c r="AQ10" i="25" l="1"/>
  <c r="AR25" i="25"/>
  <c r="AR24" i="25"/>
  <c r="AQ9" i="25"/>
  <c r="AR10" i="25" l="1"/>
  <c r="AS25" i="25"/>
  <c r="AR9" i="25"/>
  <c r="AS24" i="25"/>
  <c r="AT25" i="25" l="1"/>
  <c r="AS10" i="25"/>
  <c r="AS9" i="25"/>
  <c r="AT24" i="25"/>
  <c r="AU25" i="25" l="1"/>
  <c r="AT10" i="25"/>
  <c r="AT9" i="25"/>
  <c r="AU24" i="25"/>
  <c r="AV25" i="25" l="1"/>
  <c r="AU10" i="25"/>
  <c r="AV24" i="25"/>
  <c r="AU9" i="25"/>
  <c r="AW25" i="25" l="1"/>
  <c r="AV10" i="25"/>
  <c r="AW24" i="25"/>
  <c r="AV9" i="25"/>
  <c r="AW10" i="25" l="1"/>
  <c r="AX25" i="25"/>
  <c r="AW9" i="25"/>
  <c r="AX24" i="25"/>
  <c r="AX10" i="25" l="1"/>
  <c r="AY25" i="25"/>
  <c r="AX9" i="25"/>
  <c r="AY24" i="25"/>
  <c r="AZ25" i="25" l="1"/>
  <c r="AY10" i="25"/>
  <c r="AY9" i="25"/>
  <c r="AZ24" i="25"/>
  <c r="BA25" i="25" l="1"/>
  <c r="AZ10" i="25"/>
  <c r="AZ9" i="25"/>
  <c r="BA24" i="25"/>
  <c r="BA10" i="25" l="1"/>
  <c r="BB25" i="25"/>
  <c r="BB24" i="25"/>
  <c r="BA9" i="25"/>
  <c r="BB10" i="25" l="1"/>
  <c r="BC25" i="25"/>
  <c r="BB9" i="25"/>
  <c r="BC24" i="25"/>
  <c r="BD25" i="25" l="1"/>
  <c r="BC10" i="25"/>
  <c r="BC9" i="25"/>
  <c r="BD24" i="25"/>
  <c r="BE25" i="25" l="1"/>
  <c r="BD10" i="25"/>
  <c r="BE24" i="25"/>
  <c r="BD9" i="25"/>
  <c r="BE10" i="25" l="1"/>
  <c r="BF25" i="25"/>
  <c r="BF24" i="25"/>
  <c r="BE9" i="25"/>
  <c r="BF10" i="25" l="1"/>
  <c r="BG25" i="25"/>
  <c r="BF9" i="25"/>
  <c r="BG24" i="25"/>
  <c r="BG10" i="25" l="1"/>
  <c r="BH25" i="25"/>
  <c r="BH24" i="25"/>
  <c r="BG9" i="25"/>
  <c r="BH10" i="25" l="1"/>
  <c r="BI25" i="25"/>
  <c r="BH9" i="25"/>
  <c r="BI24" i="25"/>
  <c r="BI10" i="25" l="1"/>
  <c r="BJ25" i="25"/>
  <c r="BI9" i="25"/>
  <c r="BJ24" i="25"/>
  <c r="BK25" i="25" l="1"/>
  <c r="BJ10" i="25"/>
  <c r="BJ9" i="25"/>
  <c r="BK24" i="25"/>
  <c r="BK10" i="25" l="1"/>
  <c r="BL25" i="25"/>
  <c r="BL10" i="25" s="1"/>
  <c r="BK9" i="25"/>
  <c r="BL24" i="25"/>
  <c r="BL9" i="25" s="1"/>
  <c r="E4" i="30"/>
  <c r="AA20" i="29"/>
  <c r="Z20" i="29"/>
  <c r="P44" i="28"/>
  <c r="P45" i="28" s="1"/>
  <c r="O44" i="28"/>
  <c r="O45" i="28" s="1"/>
  <c r="O50" i="28" l="1"/>
  <c r="C72" i="28" s="1"/>
  <c r="P50" i="28"/>
  <c r="D72" i="28" s="1"/>
  <c r="H33" i="27" l="1"/>
  <c r="O10" i="55"/>
  <c r="O33" i="28"/>
  <c r="C70" i="28" s="1"/>
  <c r="C71" i="28" s="1"/>
  <c r="H49" i="27" l="1"/>
  <c r="C209" i="43" s="1"/>
  <c r="C219" i="43" s="1"/>
  <c r="C193" i="43"/>
  <c r="D120" i="27"/>
  <c r="D34" i="27"/>
  <c r="D36" i="27"/>
  <c r="P10" i="55"/>
  <c r="O39" i="28"/>
  <c r="C73" i="28"/>
  <c r="C74" i="28" s="1"/>
  <c r="P33" i="28"/>
  <c r="P40" i="28" s="1"/>
  <c r="O32" i="28"/>
  <c r="O48" i="28"/>
  <c r="O49" i="28" s="1"/>
  <c r="O40" i="28"/>
  <c r="H47" i="27" l="1"/>
  <c r="H54" i="27" s="1"/>
  <c r="C213" i="43" s="1"/>
  <c r="E120" i="27"/>
  <c r="I33" i="27"/>
  <c r="D193" i="43" s="1"/>
  <c r="P39" i="28"/>
  <c r="D70" i="28"/>
  <c r="D71" i="28" s="1"/>
  <c r="D73" i="28"/>
  <c r="D74" i="28" s="1"/>
  <c r="P48" i="28"/>
  <c r="P49" i="28" s="1"/>
  <c r="P32" i="28"/>
  <c r="D40" i="28"/>
  <c r="D39" i="28" s="1"/>
  <c r="C207" i="43" l="1"/>
  <c r="C217" i="43" s="1"/>
  <c r="D42" i="27"/>
  <c r="I49" i="27"/>
  <c r="D209" i="43" s="1"/>
  <c r="D219" i="43" s="1"/>
  <c r="D40" i="27"/>
  <c r="D33" i="27"/>
  <c r="E40" i="28"/>
  <c r="I47" i="27" l="1"/>
  <c r="I54" i="27" s="1"/>
  <c r="J54" i="27" s="1"/>
  <c r="D49" i="27"/>
  <c r="D48" i="27"/>
  <c r="K54" i="27" l="1"/>
  <c r="E213" i="43"/>
  <c r="D213" i="43"/>
  <c r="D207" i="43"/>
  <c r="D217" i="43" s="1"/>
  <c r="D47" i="27"/>
  <c r="E41" i="66"/>
  <c r="E46" i="66"/>
  <c r="I79" i="66" s="1"/>
  <c r="D52" i="66" s="1"/>
  <c r="L54" i="27" l="1"/>
  <c r="F213" i="43"/>
  <c r="E49" i="66"/>
  <c r="E50" i="66" s="1"/>
  <c r="F50" i="66" s="1"/>
  <c r="G50" i="66" s="1"/>
  <c r="H50" i="66" s="1"/>
  <c r="I50" i="66" s="1"/>
  <c r="J50" i="66" s="1"/>
  <c r="K50" i="66" s="1"/>
  <c r="L50" i="66" s="1"/>
  <c r="M50" i="66" s="1"/>
  <c r="N50" i="66" s="1"/>
  <c r="O50" i="66" s="1"/>
  <c r="P50" i="66" s="1"/>
  <c r="Q50" i="66" s="1"/>
  <c r="R50" i="66" s="1"/>
  <c r="S50" i="66" s="1"/>
  <c r="T50" i="66" s="1"/>
  <c r="U50" i="66" s="1"/>
  <c r="V50" i="66" s="1"/>
  <c r="W50" i="66" s="1"/>
  <c r="X50" i="66" s="1"/>
  <c r="Y50" i="66" s="1"/>
  <c r="Z50" i="66" s="1"/>
  <c r="AA50" i="66" s="1"/>
  <c r="AB50" i="66" s="1"/>
  <c r="AC50" i="66" s="1"/>
  <c r="AD50" i="66" s="1"/>
  <c r="AE50" i="66" s="1"/>
  <c r="AF50" i="66" s="1"/>
  <c r="AG50" i="66" s="1"/>
  <c r="AH50" i="66" s="1"/>
  <c r="M54" i="27" l="1"/>
  <c r="G213" i="43"/>
  <c r="N54" i="27" l="1"/>
  <c r="H213" i="43"/>
  <c r="O54" i="27" l="1"/>
  <c r="I213" i="43"/>
  <c r="P54" i="27" l="1"/>
  <c r="J213" i="43"/>
  <c r="Q54" i="27" l="1"/>
  <c r="K213" i="43"/>
  <c r="R54" i="27" l="1"/>
  <c r="L213" i="43"/>
  <c r="S54" i="27" l="1"/>
  <c r="M213" i="43"/>
  <c r="T54" i="27" l="1"/>
  <c r="N213" i="43"/>
  <c r="U54" i="27" l="1"/>
  <c r="O213" i="43"/>
  <c r="V54" i="27" l="1"/>
  <c r="P213" i="43"/>
  <c r="W54" i="27" l="1"/>
  <c r="Q213" i="43"/>
  <c r="X54" i="27" l="1"/>
  <c r="R213" i="43"/>
  <c r="Y54" i="27" l="1"/>
  <c r="S213" i="43"/>
  <c r="Z54" i="27" l="1"/>
  <c r="AA54" i="27" s="1"/>
  <c r="AB54" i="27" s="1"/>
  <c r="AC54" i="27" s="1"/>
  <c r="AD54" i="27" s="1"/>
  <c r="AE54" i="27" s="1"/>
  <c r="AF54" i="27" s="1"/>
  <c r="AG54" i="27" s="1"/>
  <c r="AH54" i="27" s="1"/>
  <c r="AI54" i="27" s="1"/>
  <c r="AJ54" i="27" s="1"/>
  <c r="AK54" i="27" s="1"/>
  <c r="AL54" i="27" s="1"/>
  <c r="AM54" i="27" s="1"/>
  <c r="AN54" i="27" s="1"/>
  <c r="AO54" i="27" s="1"/>
  <c r="AP54" i="27" s="1"/>
  <c r="D54" i="27" s="1"/>
  <c r="T213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Cris vai enviar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Está no DRE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<sst xmlns="http://schemas.openxmlformats.org/spreadsheetml/2006/main" count="1992" uniqueCount="796">
  <si>
    <t>Título</t>
  </si>
  <si>
    <t>Planilha</t>
  </si>
  <si>
    <t>Conteúdo</t>
  </si>
  <si>
    <t>Código células</t>
  </si>
  <si>
    <t>Significado</t>
  </si>
  <si>
    <t>Cabeçalho de cada aba</t>
  </si>
  <si>
    <t>Título 1</t>
  </si>
  <si>
    <t>Título primário</t>
  </si>
  <si>
    <t>Título 2</t>
  </si>
  <si>
    <t>Título secundário</t>
  </si>
  <si>
    <t>Título 3</t>
  </si>
  <si>
    <t>Título terciário</t>
  </si>
  <si>
    <t>Input</t>
  </si>
  <si>
    <t>Célula de input</t>
  </si>
  <si>
    <t>Fórmula diferente</t>
  </si>
  <si>
    <t>Transferido</t>
  </si>
  <si>
    <t>Célula transferida de outra planilha</t>
  </si>
  <si>
    <t>Célula que difere das células adjacentes. Indica cuidado para ser arrastada ou copiada</t>
  </si>
  <si>
    <t>Título 4</t>
  </si>
  <si>
    <t>Título quartenário</t>
  </si>
  <si>
    <t>Unid</t>
  </si>
  <si>
    <t>Fonte</t>
  </si>
  <si>
    <t>Fator 1</t>
  </si>
  <si>
    <t>Unid fator 1</t>
  </si>
  <si>
    <t>Fonte Fator 1</t>
  </si>
  <si>
    <t>Fator 2</t>
  </si>
  <si>
    <t>MM R$</t>
  </si>
  <si>
    <t>%</t>
  </si>
  <si>
    <t>Capex</t>
  </si>
  <si>
    <t>Índice de inflação brasileira (IPCA)</t>
  </si>
  <si>
    <t>Fator de desconto</t>
  </si>
  <si>
    <t>anos</t>
  </si>
  <si>
    <t>% a.a.</t>
  </si>
  <si>
    <t>[ano]</t>
  </si>
  <si>
    <t>[1: Sim; 0: Não]</t>
  </si>
  <si>
    <t>DEMONSTRAÇÃO DE RESULTADOS DO EXERCÍCIO</t>
  </si>
  <si>
    <t>(+) Receita Bruta</t>
  </si>
  <si>
    <t>(=) EBITDA</t>
  </si>
  <si>
    <t>(=) EBIT</t>
  </si>
  <si>
    <t>(-) Impostos sobre EBIT</t>
  </si>
  <si>
    <t>Outorga variável</t>
  </si>
  <si>
    <t>MACRO-ECONÔMICOS</t>
  </si>
  <si>
    <t>Receita</t>
  </si>
  <si>
    <t>Custos e despesas</t>
  </si>
  <si>
    <t>Obrigações trabalhistas, previdenciárias e assistencialistas</t>
  </si>
  <si>
    <t>Fornecedores e contas a pagar a curto prazo</t>
  </si>
  <si>
    <t>POPULAÇÃO E DEMANDA</t>
  </si>
  <si>
    <t>K R$/MM R$</t>
  </si>
  <si>
    <t>K R$</t>
  </si>
  <si>
    <t>ICMS</t>
  </si>
  <si>
    <t>ISS</t>
  </si>
  <si>
    <t>PIS/COFINS</t>
  </si>
  <si>
    <t>PIS/COFINS sobre Receita Financeira</t>
  </si>
  <si>
    <t>Decreto nº 8.426, de 1º de abril de 2015</t>
  </si>
  <si>
    <t>Créditos gerados com Opex no período</t>
  </si>
  <si>
    <t>Custos com pessoal</t>
  </si>
  <si>
    <t>MMR$</t>
  </si>
  <si>
    <t>Anos de carência de outorga variável</t>
  </si>
  <si>
    <t>Primeiro ano de pagamento integral</t>
  </si>
  <si>
    <t>flag</t>
  </si>
  <si>
    <t>Parcelas de amortização</t>
  </si>
  <si>
    <t>Início de captação</t>
  </si>
  <si>
    <t>Duração de captação</t>
  </si>
  <si>
    <t>anos (para estruturar empréstimo de longo prazo)</t>
  </si>
  <si>
    <t>% de capex financiável</t>
  </si>
  <si>
    <t>SELIC</t>
  </si>
  <si>
    <t>Método de financiamento</t>
  </si>
  <si>
    <t>[1: SAC; 2: Price]</t>
  </si>
  <si>
    <t>Primeiro pagamento amortização</t>
  </si>
  <si>
    <t>parcelas anuais</t>
  </si>
  <si>
    <t>Anos entre captação e primeiro pagamento de juros</t>
  </si>
  <si>
    <t>Inflação brasileira (IPCA)</t>
  </si>
  <si>
    <t>do valor captado</t>
  </si>
  <si>
    <t>ICSD</t>
  </si>
  <si>
    <t xml:space="preserve"> </t>
  </si>
  <si>
    <t>MM R$/ano</t>
  </si>
  <si>
    <t>Decreto 9.580/2018, Art. 592, III(a)</t>
  </si>
  <si>
    <t>Decreto 3000/99, Art. 250</t>
  </si>
  <si>
    <t>CAPEX</t>
  </si>
  <si>
    <t>Com vida útil de 5 anos</t>
  </si>
  <si>
    <t>Com vida útil de 10 anos</t>
  </si>
  <si>
    <t>Com vida útil de 25 anos</t>
  </si>
  <si>
    <t>1o ano de operação</t>
  </si>
  <si>
    <t>Receita bruta de serviços</t>
  </si>
  <si>
    <t>Dias para recebimento</t>
  </si>
  <si>
    <t>Impostos a pagar</t>
  </si>
  <si>
    <t>WACC</t>
  </si>
  <si>
    <t>T-Bond 30Y</t>
  </si>
  <si>
    <t>Unidade</t>
  </si>
  <si>
    <t>Unidade Fator 1</t>
  </si>
  <si>
    <t>Fator</t>
  </si>
  <si>
    <t>Unid fator</t>
  </si>
  <si>
    <t>Inputs considerados no modelo</t>
  </si>
  <si>
    <t>[1=NOMINAL; 2=REAL]</t>
  </si>
  <si>
    <t>TJLP</t>
  </si>
  <si>
    <t>Inflação americana (CPI)</t>
  </si>
  <si>
    <t>Índice de inflação americana (CPI)</t>
  </si>
  <si>
    <t>Valores anuais médios</t>
  </si>
  <si>
    <t>T-Note 10Y</t>
  </si>
  <si>
    <t>EMBI + Risco Brasil</t>
  </si>
  <si>
    <t>Inputs nominais</t>
  </si>
  <si>
    <t>SELIC (média do período)</t>
  </si>
  <si>
    <t>TJLP (média do período)</t>
  </si>
  <si>
    <t>[Ano DataBase]</t>
  </si>
  <si>
    <t>Câmbio (nominal) (média do período)</t>
  </si>
  <si>
    <t>R$/US$</t>
  </si>
  <si>
    <t>Inputs reais</t>
  </si>
  <si>
    <t>Câmbio (real)</t>
  </si>
  <si>
    <t>IBGE - Índice Nacional de Preços ao Consumidor Amplo</t>
  </si>
  <si>
    <t>IPCA</t>
  </si>
  <si>
    <t>Variação mensal durante o Plano Real</t>
  </si>
  <si>
    <t>VALOR ATIVO</t>
  </si>
  <si>
    <t>PARÂMETROS DE VALORAÇÃO</t>
  </si>
  <si>
    <t>Primeiro ano de projeção do modelo financeiro</t>
  </si>
  <si>
    <t>Alterar no início e manter fixo posteriormente (para manter inputs consistentes com anos)</t>
  </si>
  <si>
    <t>Ano base de inflação</t>
  </si>
  <si>
    <t>Data de valoração (31/12/....)</t>
  </si>
  <si>
    <t>[data]</t>
  </si>
  <si>
    <t>Taxa de desconto para projeto</t>
  </si>
  <si>
    <r>
      <t xml:space="preserve">% a.a. </t>
    </r>
    <r>
      <rPr>
        <b/>
        <sz val="10"/>
        <color theme="1"/>
        <rFont val="Calibri"/>
        <family val="2"/>
      </rPr>
      <t>real</t>
    </r>
  </si>
  <si>
    <t>Taxa de desconto para acionista</t>
  </si>
  <si>
    <t>Modelo calculado em termos nominais ou reais?</t>
  </si>
  <si>
    <t>[1: Nominais; 2: Reais]</t>
  </si>
  <si>
    <t>Considera receita financeira?</t>
  </si>
  <si>
    <t>[1: Sim; 2: Não]</t>
  </si>
  <si>
    <t>PARÂMETROS DE CONTRATO</t>
  </si>
  <si>
    <t>TIMING</t>
  </si>
  <si>
    <t>Data de início de projeto</t>
  </si>
  <si>
    <t>Anos de projeto</t>
  </si>
  <si>
    <t>Término de projeto</t>
  </si>
  <si>
    <t>1o ano de projeto</t>
  </si>
  <si>
    <t>[Utilizado para fins de início de depreciação e ativação de juros capitalizados]</t>
  </si>
  <si>
    <t>Último ano do projeto</t>
  </si>
  <si>
    <t>FINANCIAMENTO</t>
  </si>
  <si>
    <t>Empréstimo Ponte</t>
  </si>
  <si>
    <t>Spread empréstimo ponte</t>
  </si>
  <si>
    <t>% máximo de financiamento com empréstimo ponte</t>
  </si>
  <si>
    <t>% de financiamento com empréstimo ponte</t>
  </si>
  <si>
    <t>Baseado em condições de financiamento do PIL 2015.  Quando necessário, reduzido % de captação para permitir atendimento de covenants</t>
  </si>
  <si>
    <t>Ano de início de ciclo, captação de empréstimo ponte</t>
  </si>
  <si>
    <t>Ano</t>
  </si>
  <si>
    <t>Fator Alfa</t>
  </si>
  <si>
    <t>Custo Financeiro</t>
  </si>
  <si>
    <t>Remuneração BNDES</t>
  </si>
  <si>
    <t>Taxa de risco de crédito</t>
  </si>
  <si>
    <t>% de financiamento máximo captado</t>
  </si>
  <si>
    <t>% de máximo financiamento</t>
  </si>
  <si>
    <t>Valor que permite cumprimento de covenants</t>
  </si>
  <si>
    <t>Prazo para estruturação de empréstimo de longo prazo</t>
  </si>
  <si>
    <t>Ano de captação de empréstimo de longo prazo</t>
  </si>
  <si>
    <t>Horizonte de captação do ciclo</t>
  </si>
  <si>
    <t>Baseado em horizonte de captação do ciclo</t>
  </si>
  <si>
    <t>Ano de entrada em operação de ativo finaciado</t>
  </si>
  <si>
    <t>CAPEX DE MANUTENÇÃO</t>
  </si>
  <si>
    <t>% de valor reinvestido anualmente</t>
  </si>
  <si>
    <t xml:space="preserve">% de valor reinvestido a.a. </t>
  </si>
  <si>
    <t>Valor necessário de investimento ano a ano, ajustado por fator de desconto, para permitir reposição de ativo ao final de sua vida útil</t>
  </si>
  <si>
    <t>Auxiliar: Vida útil fiscal</t>
  </si>
  <si>
    <t>Com vida útil fiscal de 5 anos</t>
  </si>
  <si>
    <t>Com vida útil fiscal de 10 anos</t>
  </si>
  <si>
    <t>Com vida útil fiscal de 25 anos</t>
  </si>
  <si>
    <r>
      <t xml:space="preserve">Auxiliar: Vida útil </t>
    </r>
    <r>
      <rPr>
        <u/>
        <sz val="10"/>
        <color theme="1"/>
        <rFont val="Calibri"/>
        <family val="2"/>
      </rPr>
      <t>efetiva</t>
    </r>
  </si>
  <si>
    <t>Vida útil efetiva, como proporção de vida útil fiscal</t>
  </si>
  <si>
    <t>% de vida útil fiscal</t>
  </si>
  <si>
    <t>DIVIDENDOS</t>
  </si>
  <si>
    <t>Reserva Legal</t>
  </si>
  <si>
    <t>% do lucro líquido</t>
  </si>
  <si>
    <t>Limite para constituição da reserva legal</t>
  </si>
  <si>
    <t>% do capital social</t>
  </si>
  <si>
    <t>Meta de pagamento de dividendos</t>
  </si>
  <si>
    <t>Meta pagamento de dividendos</t>
  </si>
  <si>
    <t>% Lucro líquido ajustado pela Reserva Legal</t>
  </si>
  <si>
    <t>Controle</t>
  </si>
  <si>
    <t>Com inflação</t>
  </si>
  <si>
    <t>Modelo Real ou nominal</t>
  </si>
  <si>
    <t>TOTAL</t>
  </si>
  <si>
    <t>Sem inflação</t>
  </si>
  <si>
    <t>VPL</t>
  </si>
  <si>
    <t>Impostos</t>
  </si>
  <si>
    <t>Fator Capex</t>
  </si>
  <si>
    <t>Concessão</t>
  </si>
  <si>
    <t>a.a. real</t>
  </si>
  <si>
    <t>Remuneração do Poder Concedente</t>
  </si>
  <si>
    <t>MM R$@2021</t>
  </si>
  <si>
    <t>Fiscalização da Agência Reguladora</t>
  </si>
  <si>
    <t>Investimentos</t>
  </si>
  <si>
    <t>Sobrecustos operacionais</t>
  </si>
  <si>
    <t>Sobrecusto/Desconto opção PSC</t>
  </si>
  <si>
    <t>Sobrecustos de obras</t>
  </si>
  <si>
    <t>Custos com licitação de obras</t>
  </si>
  <si>
    <t>PSC</t>
  </si>
  <si>
    <t>TESOURO IPCA+ 2035 com vencimento 15/05/2035 (https://www.tesourodireto.com.br/titulos/precos-e-taxas.htm)</t>
  </si>
  <si>
    <t/>
  </si>
  <si>
    <t>R$/K R$</t>
  </si>
  <si>
    <t>ton/ano</t>
  </si>
  <si>
    <t>R$/ton</t>
  </si>
  <si>
    <t>Outros Custos</t>
  </si>
  <si>
    <t>Outros custos</t>
  </si>
  <si>
    <t>(+) Receita Reciclável</t>
  </si>
  <si>
    <t>t/ano</t>
  </si>
  <si>
    <t>PREMISSAS FINANCEIRAS</t>
  </si>
  <si>
    <t>Alíquotas Impostos</t>
  </si>
  <si>
    <t>PIS/Cofins</t>
  </si>
  <si>
    <t>Pessoal</t>
  </si>
  <si>
    <t>Não Cumulativo</t>
  </si>
  <si>
    <t>Cumulativo</t>
  </si>
  <si>
    <t>Imposto de Renda</t>
  </si>
  <si>
    <t>Lucro Presumido</t>
  </si>
  <si>
    <t>Lucro Real</t>
  </si>
  <si>
    <t>Aproveitamento prejuízo acumulado?</t>
  </si>
  <si>
    <t>CSLL</t>
  </si>
  <si>
    <t>Capital de Giro</t>
  </si>
  <si>
    <t>% receita bruta</t>
  </si>
  <si>
    <t>% receita financeira</t>
  </si>
  <si>
    <t>% sobre PIS/Cofins não cumulativo Opex</t>
  </si>
  <si>
    <t>% LAIR</t>
  </si>
  <si>
    <t>Modelagem Econ-Finan CONVALE</t>
  </si>
  <si>
    <t>Total</t>
  </si>
  <si>
    <t>Fonte fator alfa</t>
  </si>
  <si>
    <t>Fonte TLP</t>
  </si>
  <si>
    <t>Fonte Remuneração BNDES</t>
  </si>
  <si>
    <t>BNDES [Metodologia de cálculo da TLP]</t>
  </si>
  <si>
    <t>BNDES [Histórico da parcela fixa da TLP]</t>
  </si>
  <si>
    <t>Recicláveis</t>
  </si>
  <si>
    <t>hab</t>
  </si>
  <si>
    <t>Alternativa 1</t>
  </si>
  <si>
    <t>IPCA (%)</t>
  </si>
  <si>
    <t>hab.</t>
  </si>
  <si>
    <t>Fator Opex</t>
  </si>
  <si>
    <t>Opex</t>
  </si>
  <si>
    <t>Mão de Obra</t>
  </si>
  <si>
    <t>RCC</t>
  </si>
  <si>
    <t>RSS</t>
  </si>
  <si>
    <t>Outros</t>
  </si>
  <si>
    <t>OPEX</t>
  </si>
  <si>
    <t>Síntese</t>
  </si>
  <si>
    <t>R$/K/ano</t>
  </si>
  <si>
    <t>R$/per capita</t>
  </si>
  <si>
    <t>Diferença em relação à média Sudeste</t>
  </si>
  <si>
    <t>R$/hab/ano</t>
  </si>
  <si>
    <t>ANA (Relatório de Impacto Regulatório n 01/2021)</t>
  </si>
  <si>
    <t>Custos operacionais</t>
  </si>
  <si>
    <t>Acesso em:</t>
  </si>
  <si>
    <t>Metal</t>
  </si>
  <si>
    <t>Vidro</t>
  </si>
  <si>
    <t>Receitas Acessórias</t>
  </si>
  <si>
    <t>Premissas</t>
  </si>
  <si>
    <t>un</t>
  </si>
  <si>
    <t>Índice de inflação Zona do Euro (HICP)</t>
  </si>
  <si>
    <t>R$ MM</t>
  </si>
  <si>
    <t>Equipamentos</t>
  </si>
  <si>
    <t>AMORTIZAÇÃO E DEPRECIAÇÃO</t>
  </si>
  <si>
    <t>Sínteze e Prazos</t>
  </si>
  <si>
    <t>Amortização</t>
  </si>
  <si>
    <t>CAPEX p/ ser Amortizado/Depreciado</t>
  </si>
  <si>
    <t>Geral</t>
  </si>
  <si>
    <t>R$/MM R$</t>
  </si>
  <si>
    <t>Empréstimo de Longo Prazo #1 - FINAME BK AQUISIÇÃO E COMERCIALIZAÇÃO</t>
  </si>
  <si>
    <t>Empréstimo de Longo Prazo #2 - CAIXA SANEAMENTO PARA TODOS</t>
  </si>
  <si>
    <t>CAIXA</t>
  </si>
  <si>
    <t>FINAME</t>
  </si>
  <si>
    <t>% máximo de financiamento com longo prazo CAIXA</t>
  </si>
  <si>
    <t>% de financiamento com longo prazo CAIXA</t>
  </si>
  <si>
    <t>Prazo de captação de empréstimo CAIXA</t>
  </si>
  <si>
    <t>01.01</t>
  </si>
  <si>
    <t>01.01.01</t>
  </si>
  <si>
    <t>01.01.02</t>
  </si>
  <si>
    <t>01.01.03</t>
  </si>
  <si>
    <t>02.01</t>
  </si>
  <si>
    <t>02.01.01</t>
  </si>
  <si>
    <t>02.01.02</t>
  </si>
  <si>
    <t>03.01</t>
  </si>
  <si>
    <t>03.01.01</t>
  </si>
  <si>
    <t>BNDES [BK Aquisição e Comercialização]</t>
  </si>
  <si>
    <t>Desembolso</t>
  </si>
  <si>
    <t>Receitas acessórias</t>
  </si>
  <si>
    <t>Taxa bancária</t>
  </si>
  <si>
    <t>https://www.caixa.gov.br/Downloads/fgts-manual-fomento-agente-operador/MFOM_SANEAMENTO_PARA_TODOS_VERSAO_3_26.pdf</t>
  </si>
  <si>
    <t>Item</t>
  </si>
  <si>
    <t>Descrição</t>
  </si>
  <si>
    <t>Quantidade</t>
  </si>
  <si>
    <t>Máxima taxa bancária</t>
  </si>
  <si>
    <t>M R$</t>
  </si>
  <si>
    <t>Anos entre captação e primeiro pagamento de amortização de empréstimo</t>
  </si>
  <si>
    <t>Anos entre captação e primeiro pagamento de juros de empréstimo</t>
  </si>
  <si>
    <t>Juros nominal longo prazo CAIXA</t>
  </si>
  <si>
    <t>1 - sem BDI / 2 - com BDI</t>
  </si>
  <si>
    <t>Total anual</t>
  </si>
  <si>
    <t>Total mensal</t>
  </si>
  <si>
    <t>R$/k/mês</t>
  </si>
  <si>
    <t>[1: real; 2: nominal]</t>
  </si>
  <si>
    <t>Tipo de taxa</t>
  </si>
  <si>
    <t>Componentes de valor / Waterfall VPL</t>
  </si>
  <si>
    <t>Em termos nominais</t>
  </si>
  <si>
    <t>Fluxo de caixa livre para firma</t>
  </si>
  <si>
    <t>Em termos reais</t>
  </si>
  <si>
    <t>Waterfall VPL</t>
  </si>
  <si>
    <t>Outros custos operacionais</t>
  </si>
  <si>
    <t>k R$</t>
  </si>
  <si>
    <t>sensibilidade preço recicláveis</t>
  </si>
  <si>
    <t>OPERACIONAL</t>
  </si>
  <si>
    <t>Coletados</t>
  </si>
  <si>
    <t>FINANCEIRO</t>
  </si>
  <si>
    <t>Macroeconômico</t>
  </si>
  <si>
    <t>Selic</t>
  </si>
  <si>
    <t>Projeções</t>
  </si>
  <si>
    <t>População urbana</t>
  </si>
  <si>
    <t>R$ MM/ano</t>
  </si>
  <si>
    <t>IMPOSTOS</t>
  </si>
  <si>
    <t>IRPJ</t>
  </si>
  <si>
    <t>Total impostos diretos</t>
  </si>
  <si>
    <t>Depreciação / Amortização</t>
  </si>
  <si>
    <t>Investimento</t>
  </si>
  <si>
    <t>Vida útil fiscal</t>
  </si>
  <si>
    <t>Anos</t>
  </si>
  <si>
    <t>Planilha Receita Tarifária</t>
  </si>
  <si>
    <t>Preço Total Ano 1</t>
  </si>
  <si>
    <t>Preço Total Ano 2</t>
  </si>
  <si>
    <t>Preço Total Ano 3</t>
  </si>
  <si>
    <t>Preço Total Ano 4</t>
  </si>
  <si>
    <t>Preço Total Ano 5</t>
  </si>
  <si>
    <t>Preço Total Ano 6</t>
  </si>
  <si>
    <t>Preço Total Ano 7</t>
  </si>
  <si>
    <t>Preço Total Ano 8</t>
  </si>
  <si>
    <t>Preço Total Ano 9</t>
  </si>
  <si>
    <t>Preço Total Ano 10</t>
  </si>
  <si>
    <t>Preço Total Ano 11</t>
  </si>
  <si>
    <t>Preço Total Ano 12</t>
  </si>
  <si>
    <t>Preço Total Ano 13</t>
  </si>
  <si>
    <t>Preço Total Ano 14</t>
  </si>
  <si>
    <t>Preço Total Ano 15</t>
  </si>
  <si>
    <t>Preço Total Ano 16</t>
  </si>
  <si>
    <t>Preço Total Ano 17</t>
  </si>
  <si>
    <t>Preço Total Ano 18</t>
  </si>
  <si>
    <t>Preço Total Ano 19</t>
  </si>
  <si>
    <t>Preço Total Ano 20</t>
  </si>
  <si>
    <t>Preço Total Ano 21</t>
  </si>
  <si>
    <t>Preço Total Ano 22</t>
  </si>
  <si>
    <t>Preço Total Ano 23</t>
  </si>
  <si>
    <t>Preço Total Ano 24</t>
  </si>
  <si>
    <t>Preço Total Ano 25</t>
  </si>
  <si>
    <t>Preço Total Ano 26</t>
  </si>
  <si>
    <t>Preço Total Ano 27</t>
  </si>
  <si>
    <t>Preço Total Ano 28</t>
  </si>
  <si>
    <t>Preço Total Ano 29</t>
  </si>
  <si>
    <t>Preço Total Ano 30</t>
  </si>
  <si>
    <t>mês</t>
  </si>
  <si>
    <t>TIR projeto</t>
  </si>
  <si>
    <t>VfM</t>
  </si>
  <si>
    <t>ano</t>
  </si>
  <si>
    <t>RESERVA LEGAL e SEGUROS e DIVIDENDOS e COVENANTS</t>
  </si>
  <si>
    <t>CEMPRE</t>
  </si>
  <si>
    <t>Preço Unitário</t>
  </si>
  <si>
    <t>DRE, Fontes e Usos e Balanço Completos</t>
  </si>
  <si>
    <t>FLUXO DE CAIXA</t>
  </si>
  <si>
    <t>Projeção IPCA</t>
  </si>
  <si>
    <t>R$/mês</t>
  </si>
  <si>
    <t>Prazo da amortização</t>
  </si>
  <si>
    <t>Prazo da carência</t>
  </si>
  <si>
    <t>Último pagamento amortização</t>
  </si>
  <si>
    <t>Contraprestação</t>
  </si>
  <si>
    <t>CONTRAPRESTAÇÃO</t>
  </si>
  <si>
    <t>População</t>
  </si>
  <si>
    <t>RCL</t>
  </si>
  <si>
    <t>%RCL</t>
  </si>
  <si>
    <t>PIB</t>
  </si>
  <si>
    <t>FOCUS BACEN</t>
  </si>
  <si>
    <t>finbraRREO</t>
  </si>
  <si>
    <t>%a.a.</t>
  </si>
  <si>
    <t>Txa. PIB real</t>
  </si>
  <si>
    <t>data</t>
  </si>
  <si>
    <t>Alavancagem alvo</t>
  </si>
  <si>
    <t>NG</t>
  </si>
  <si>
    <t>Contraprestação fixa</t>
  </si>
  <si>
    <t>Saldo final ativo financeiro</t>
  </si>
  <si>
    <t>[G: garantido; NG: não garantido]</t>
  </si>
  <si>
    <t>Créditos gerados com Capex no período</t>
  </si>
  <si>
    <t>Contraprestação anual</t>
  </si>
  <si>
    <t>Fixa: Parcela A</t>
  </si>
  <si>
    <t>Variável: Parcela C</t>
  </si>
  <si>
    <t>Valor</t>
  </si>
  <si>
    <t>Meses de operação</t>
  </si>
  <si>
    <t># meses</t>
  </si>
  <si>
    <t>Localização</t>
  </si>
  <si>
    <t>Célula</t>
  </si>
  <si>
    <t>Link</t>
  </si>
  <si>
    <t>Painel de controle (sumário);</t>
  </si>
  <si>
    <t>A1</t>
  </si>
  <si>
    <t>MF</t>
  </si>
  <si>
    <t>A6</t>
  </si>
  <si>
    <t>A22</t>
  </si>
  <si>
    <t>Input de variáveis sensíveis e visão do resultado do modelo</t>
  </si>
  <si>
    <t>Premissas financeiras, impostos etc</t>
  </si>
  <si>
    <t>Modelo Econômico-Financeiro</t>
  </si>
  <si>
    <t>Análise quantitativa de Value for Money</t>
  </si>
  <si>
    <t>Operacional</t>
  </si>
  <si>
    <t>Construção da geração de resíduos por município, tipo de resíduo e outros</t>
  </si>
  <si>
    <t>Opex_Input</t>
  </si>
  <si>
    <t>Inputs de custos operacionais dos Estudos de Infraestrutura e operação</t>
  </si>
  <si>
    <t>Cronograma de desembolso do Capex e cálculo depreciação</t>
  </si>
  <si>
    <t>Capex_Input</t>
  </si>
  <si>
    <t>Inputs de dados de investimentos dos Estudos de Infraestrutura e operação</t>
  </si>
  <si>
    <t>MacroEco</t>
  </si>
  <si>
    <t>Input de premissas macroeconômicas</t>
  </si>
  <si>
    <t>Sensibilidade CAPEX</t>
  </si>
  <si>
    <t>Custos de construção</t>
  </si>
  <si>
    <t>Sensibilidade crédito recicláveis</t>
  </si>
  <si>
    <t>Preço Total
Ano 1</t>
  </si>
  <si>
    <t>R$/Euro</t>
  </si>
  <si>
    <t>Inflação Zona do Euro (HICP)</t>
  </si>
  <si>
    <t>VALORIZAÇÃO DE RESÍDUOS</t>
  </si>
  <si>
    <t>REJEITOS NÃO VALORIZADOS</t>
  </si>
  <si>
    <t>Recicláveis valorizados</t>
  </si>
  <si>
    <t>Meses em um ano</t>
  </si>
  <si>
    <t>Preço Unitário Ano 1</t>
  </si>
  <si>
    <t>Preço Unitário Ano 2</t>
  </si>
  <si>
    <t>Preço Unitário Ano 3</t>
  </si>
  <si>
    <t>Preço Unitário Ano 4</t>
  </si>
  <si>
    <t>Preço Unitário Ano 5</t>
  </si>
  <si>
    <t>Preço Unitário Ano 6</t>
  </si>
  <si>
    <t>Preço Unitário Ano 7</t>
  </si>
  <si>
    <t>Preço Unitário Ano 8</t>
  </si>
  <si>
    <t>Preço Unitário Ano 9</t>
  </si>
  <si>
    <t>Preço Unitário Ano 10</t>
  </si>
  <si>
    <t>Preço Unitário Ano 11</t>
  </si>
  <si>
    <t>Preço Unitário Ano 12</t>
  </si>
  <si>
    <t>Preço Unitário Ano 13</t>
  </si>
  <si>
    <t>Preço Unitário Ano 14</t>
  </si>
  <si>
    <t>Preço Unitário Ano 15</t>
  </si>
  <si>
    <t>Preço Unitário Ano 16</t>
  </si>
  <si>
    <t>Preço Unitário Ano 17</t>
  </si>
  <si>
    <t>Preço Unitário Ano 18</t>
  </si>
  <si>
    <t>Preço Unitário Ano 19</t>
  </si>
  <si>
    <t>Preço Unitário Ano 20</t>
  </si>
  <si>
    <t>Preço Unitário Ano 21</t>
  </si>
  <si>
    <t>Preço Unitário Ano 22</t>
  </si>
  <si>
    <t>Preço Unitário Ano 23</t>
  </si>
  <si>
    <t>Preço Unitário Ano 24</t>
  </si>
  <si>
    <t>Preço Unitário Ano 25</t>
  </si>
  <si>
    <t>Preço Unitário Ano 26</t>
  </si>
  <si>
    <t>Preço Unitário Ano 27</t>
  </si>
  <si>
    <t>Preço Unitário Ano 28</t>
  </si>
  <si>
    <t>Preço Unitário Ano 29</t>
  </si>
  <si>
    <t>Preço Unitário Ano 30</t>
  </si>
  <si>
    <t>OPEX Médio Mensal</t>
  </si>
  <si>
    <t>Participação percentual</t>
  </si>
  <si>
    <t>SUBTOTAL</t>
  </si>
  <si>
    <t>Quantidade
Ano 1</t>
  </si>
  <si>
    <t>Preço Total Geral</t>
  </si>
  <si>
    <t>Opex / Por item [valores reais]</t>
  </si>
  <si>
    <t>Custo Total / Síntese [valores nominais]</t>
  </si>
  <si>
    <t>Câmbio (real) (média do período)</t>
  </si>
  <si>
    <t>RECEITA</t>
  </si>
  <si>
    <t>DEMANDA DE RESÍDUOS</t>
  </si>
  <si>
    <t>Aterro Sanitário</t>
  </si>
  <si>
    <t>Receita de CP</t>
  </si>
  <si>
    <t>Cálculo da receitas de contraprestação</t>
  </si>
  <si>
    <t>Output</t>
  </si>
  <si>
    <t>Tabelas e informações enviadas ao relatório</t>
  </si>
  <si>
    <t>Massa aterrada total</t>
  </si>
  <si>
    <t>Desconto CP</t>
  </si>
  <si>
    <t>Capital social mínimo 1o ano</t>
  </si>
  <si>
    <t>Demonstração de Fluxo de Caixa Direto e Indireto;</t>
  </si>
  <si>
    <t>Investimentos e manutenções periódicas (CAPEX);</t>
  </si>
  <si>
    <t>Depreciações e amortizações;</t>
  </si>
  <si>
    <t>Custos de operação e manutenção (OPEX);</t>
  </si>
  <si>
    <t>Custo médio ponderado de capital (WACC); e</t>
  </si>
  <si>
    <t>Receitas de contraprestação</t>
  </si>
  <si>
    <t>A7</t>
  </si>
  <si>
    <t xml:space="preserve">                    </t>
  </si>
  <si>
    <t>Venda de Recicláveis</t>
  </si>
  <si>
    <t>Preços unitários</t>
  </si>
  <si>
    <t>OBS&gt;</t>
  </si>
  <si>
    <t>comprometimento da RCL reduz ao longo do tempo pq a diluição ocorre com o crescimento do PIB per capita</t>
  </si>
  <si>
    <t>Cronograma de incorporação do ativo financeiro</t>
  </si>
  <si>
    <t>Linha de financiamento</t>
  </si>
  <si>
    <t>Spread FINEN</t>
  </si>
  <si>
    <t>Spread FINAME</t>
  </si>
  <si>
    <t>Parcela fixa</t>
  </si>
  <si>
    <t>Receita acessória</t>
  </si>
  <si>
    <t>Alavancagem</t>
  </si>
  <si>
    <t>FINEM</t>
  </si>
  <si>
    <t>Toneladas de RSU recebidos</t>
  </si>
  <si>
    <t>Fonte: Cotações de destinação final disponibilizadas pela Prefeitura</t>
  </si>
  <si>
    <t>CP unitário RSU corrigido</t>
  </si>
  <si>
    <t>https://www.statista.com/statistics/244993/projected-consumer-price-index-in-the-united-states/</t>
  </si>
  <si>
    <t>G</t>
  </si>
  <si>
    <t>k R$ @set/2022</t>
  </si>
  <si>
    <t>Avaliação vantagens socioeconomicas</t>
  </si>
  <si>
    <t xml:space="preserve">OPEX </t>
  </si>
  <si>
    <t>Histórico T-Bond 30Y</t>
  </si>
  <si>
    <t>Resíduos</t>
  </si>
  <si>
    <t>Receita Acessórias</t>
  </si>
  <si>
    <t>Cálculo da receitas acessórias a serem exploradas pelo concessionário</t>
  </si>
  <si>
    <t>R$/dom/mês</t>
  </si>
  <si>
    <t>01.01.04</t>
  </si>
  <si>
    <t>01.01.05</t>
  </si>
  <si>
    <t>01.01.06</t>
  </si>
  <si>
    <t>01.01.07</t>
  </si>
  <si>
    <t>01.01.08</t>
  </si>
  <si>
    <t>02.01.03</t>
  </si>
  <si>
    <t>CAPEX GARANTIDO (reinvestimentos)</t>
  </si>
  <si>
    <t>TJLP/TLP</t>
  </si>
  <si>
    <t>The Wall Street Journal</t>
  </si>
  <si>
    <t>IPEA - JP Morgan</t>
  </si>
  <si>
    <t>BCB</t>
  </si>
  <si>
    <t>BNDES</t>
  </si>
  <si>
    <t>FGVDados</t>
  </si>
  <si>
    <t>US Bureau of Labor Statistics</t>
  </si>
  <si>
    <t>Inflação Zona do Euro</t>
  </si>
  <si>
    <t>Projeção</t>
  </si>
  <si>
    <t xml:space="preserve">População atendida </t>
  </si>
  <si>
    <t>Rejeito</t>
  </si>
  <si>
    <t>Base 100</t>
  </si>
  <si>
    <t>RSU</t>
  </si>
  <si>
    <t>Parcela fixa - Parcela A</t>
  </si>
  <si>
    <t>Parcela B - Volume</t>
  </si>
  <si>
    <t>R$/hab/mês</t>
  </si>
  <si>
    <t>% parcela A</t>
  </si>
  <si>
    <t>Contraprestação variável - Parcela B Volume</t>
  </si>
  <si>
    <t>Contraprestação variável - Parcela C População</t>
  </si>
  <si>
    <t>Parcelas Variáveis</t>
  </si>
  <si>
    <t>Limpeza Urbana</t>
  </si>
  <si>
    <t>Considera limpeza urbana?</t>
  </si>
  <si>
    <t>[1=sim;0=não]</t>
  </si>
  <si>
    <t>Cenário 1</t>
  </si>
  <si>
    <t>Comprometimento de RCL (%)</t>
  </si>
  <si>
    <t>RCL – sem cobrança de taxa</t>
  </si>
  <si>
    <t>Cenário base: sem cobrança de taxa</t>
  </si>
  <si>
    <t>Projeção comprometimento RCL / Cenários cobrança taxa do lixo</t>
  </si>
  <si>
    <t xml:space="preserve">Outras Receitas Correntes </t>
  </si>
  <si>
    <t xml:space="preserve">Transferências Correntes </t>
  </si>
  <si>
    <t xml:space="preserve">Receita de Serviços </t>
  </si>
  <si>
    <t xml:space="preserve">Receita Industrial </t>
  </si>
  <si>
    <t xml:space="preserve">Receita Agropecuária </t>
  </si>
  <si>
    <t xml:space="preserve">Receita Patrimonial </t>
  </si>
  <si>
    <t xml:space="preserve">Contribuições </t>
  </si>
  <si>
    <t xml:space="preserve">Impostos, Taxas e Contribuições de Melhoria </t>
  </si>
  <si>
    <t>Composição RCL</t>
  </si>
  <si>
    <t>Cenários com cobrança de taxa</t>
  </si>
  <si>
    <t>Número de domicílios</t>
  </si>
  <si>
    <t>Habitantes por domicílio</t>
  </si>
  <si>
    <t>hab/domicílio</t>
  </si>
  <si>
    <t>ANAC</t>
  </si>
  <si>
    <t>ANTT</t>
  </si>
  <si>
    <t>ANEEL</t>
  </si>
  <si>
    <t>PMI Santa Barbara D'Oeste</t>
  </si>
  <si>
    <t>ARSESP (SABESP)</t>
  </si>
  <si>
    <t>Percentil 50</t>
  </si>
  <si>
    <t>Percentil 69</t>
  </si>
  <si>
    <t>percentil 84</t>
  </si>
  <si>
    <t>Rodovias</t>
  </si>
  <si>
    <t>Ferrovias</t>
  </si>
  <si>
    <t>ANTAQ</t>
  </si>
  <si>
    <t>Geração e Transmissão</t>
  </si>
  <si>
    <t>Distribuição</t>
  </si>
  <si>
    <t>Poda, capina e varrição</t>
  </si>
  <si>
    <t>Coleta</t>
  </si>
  <si>
    <t>Tratamento e destinação final</t>
  </si>
  <si>
    <t>Sensibilidade preço de recicláveis</t>
  </si>
  <si>
    <t>Contraprestação real</t>
  </si>
  <si>
    <t>MM R$ @fev/23</t>
  </si>
  <si>
    <t>SEM LPU</t>
  </si>
  <si>
    <t>COM LPU</t>
  </si>
  <si>
    <t>Taxa/Tarifa</t>
  </si>
  <si>
    <t>Valor arrecadado</t>
  </si>
  <si>
    <t xml:space="preserve">RCL – Com cobrança de taxa de R$ 14,80 por domicílio / mês </t>
  </si>
  <si>
    <t>Ítem exigido pelo Termo de referência</t>
  </si>
  <si>
    <t>Output 2</t>
  </si>
  <si>
    <t>Payback</t>
  </si>
  <si>
    <t>Value For Money do Projeto e Justificativa Econômica da Concessão</t>
  </si>
  <si>
    <t>Análise de Impacto Orçamentário e Fiscal</t>
  </si>
  <si>
    <t>estrutura de taxas e tributos existentes e propostos</t>
  </si>
  <si>
    <t>Cálculo dos indicadores econômicos: Valor Presente Líquido (VPL), Taxa Interna de Retorno (TIR) do Projeto, Payback, etc.;</t>
  </si>
  <si>
    <t>Receitas:</t>
  </si>
  <si>
    <t>Análises de Sensibilidade.</t>
  </si>
  <si>
    <t>Value for Money</t>
  </si>
  <si>
    <t>A66</t>
  </si>
  <si>
    <t>A72</t>
  </si>
  <si>
    <t>.</t>
  </si>
  <si>
    <t>A170</t>
  </si>
  <si>
    <t>A40</t>
  </si>
  <si>
    <t>A1446</t>
  </si>
  <si>
    <t>A1518</t>
  </si>
  <si>
    <t>A202</t>
  </si>
  <si>
    <t>URE MARÍLIA - BIO+GÁS</t>
  </si>
  <si>
    <t>Despesas Operacionais</t>
  </si>
  <si>
    <t xml:space="preserve">   (-) Custos pré-operacionais</t>
  </si>
  <si>
    <t xml:space="preserve">   (-) Licenciamento (estudos, projetos e licenças)</t>
  </si>
  <si>
    <t xml:space="preserve">   (-) Receitas acessórias</t>
  </si>
  <si>
    <t xml:space="preserve">   (-) Agência reguladora</t>
  </si>
  <si>
    <t>Custos pré-operacionais</t>
  </si>
  <si>
    <t>Licenciamento (estudos, projetos e licenças)</t>
  </si>
  <si>
    <t>Agência reguladora</t>
  </si>
  <si>
    <t>URE MARÍLIA -USINA DE REAPROVEITAMENTO ENERGÉTICO DE RESÍDUOS</t>
  </si>
  <si>
    <t>Valores anuais - HIPOTESE 1 - BIODIGESTÃO ANAERÓBICA + TRATAMENTO TÉRMICO</t>
  </si>
  <si>
    <t>DRE (valores em R$ milhões)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</si>
  <si>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</si>
  <si>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</si>
  <si>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</si>
  <si>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</si>
  <si>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</si>
  <si>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</si>
  <si>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</si>
  <si>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</si>
  <si>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</si>
  <si>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</si>
  <si>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</si>
  <si>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</si>
  <si>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</si>
  <si>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</si>
  <si>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</si>
  <si>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</si>
  <si>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</si>
  <si>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</si>
  <si>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</si>
  <si>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</si>
  <si>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</si>
  <si>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</si>
  <si>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</si>
  <si>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</si>
  <si>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ANO 25</t>
  </si>
  <si>
    <t>ANO 26</t>
  </si>
  <si>
    <t>ANO 27</t>
  </si>
  <si>
    <t>ANO 28</t>
  </si>
  <si>
    <t>ANO 29</t>
  </si>
  <si>
    <t>ANO 30</t>
  </si>
  <si>
    <t>RECEITA OPERACIONAL BRUTA</t>
  </si>
  <si>
    <t xml:space="preserve">     BIOMETANO</t>
  </si>
  <si>
    <t xml:space="preserve">     ENERGIA ELÉTRICA</t>
  </si>
  <si>
    <t xml:space="preserve">     CO2</t>
  </si>
  <si>
    <t xml:space="preserve">     CONTRAPRESTAÇÃO</t>
  </si>
  <si>
    <t xml:space="preserve">     CER's</t>
  </si>
  <si>
    <t xml:space="preserve">     CBIOS</t>
  </si>
  <si>
    <t>(-) DEDUÇÕES DA RECEITA BRUTA</t>
  </si>
  <si>
    <t xml:space="preserve">   (-) Impostos sobre Biometano</t>
  </si>
  <si>
    <t xml:space="preserve">   (-) Impostos sobre Energia Elétrica</t>
  </si>
  <si>
    <t xml:space="preserve">   (-) Impostos sobre CO2</t>
  </si>
  <si>
    <t xml:space="preserve">   (-) Impostos sobre Contraprestação</t>
  </si>
  <si>
    <t>(=) RESULTADO OPERACIONAL BRUTO</t>
  </si>
  <si>
    <t>(-) DESPESAS OPERACIONAIS</t>
  </si>
  <si>
    <t>(-) DESPESAS OPERACIONAIS (OPEX)</t>
  </si>
  <si>
    <t xml:space="preserve">   Despesas mão de obra tratamento térmico  (3 turnos)</t>
  </si>
  <si>
    <t xml:space="preserve">   Despesas mão de obra Biodigestão (3 turnos)</t>
  </si>
  <si>
    <t xml:space="preserve">   Despesas mão de obra CO2 (3 turnos)</t>
  </si>
  <si>
    <t xml:space="preserve">   Despesas mão de obra INDIRETA</t>
  </si>
  <si>
    <t xml:space="preserve">   Energia Elétrica da planta</t>
  </si>
  <si>
    <t xml:space="preserve">   Manutenção </t>
  </si>
  <si>
    <t>(=) DEPRECIAÇÃO/AMORTIZAÇÃO</t>
  </si>
  <si>
    <t>(-) PROVISÃO DE TRIBUTOS</t>
  </si>
  <si>
    <t xml:space="preserve">   (-) CSLL</t>
  </si>
  <si>
    <t xml:space="preserve">   (-) IR</t>
  </si>
  <si>
    <t xml:space="preserve">   (-) IR Adicional</t>
  </si>
  <si>
    <t>(=) LUCRO LÍQUIDO DO EXERCÍCIO</t>
  </si>
  <si>
    <t>*Valores em R$/MM; Sem correção monetária.</t>
  </si>
  <si>
    <t>FLUCO CAIXA DO PROJETO</t>
  </si>
  <si>
    <t>FLUCO CAIXA DO PROJETO ACUMULADO</t>
  </si>
  <si>
    <t>INDICADORES</t>
  </si>
  <si>
    <t>TIR DE PROJETO</t>
  </si>
  <si>
    <t>PAYBACK</t>
  </si>
  <si>
    <t>16 ANOS</t>
  </si>
  <si>
    <r>
      <t xml:space="preserve">VPL </t>
    </r>
    <r>
      <rPr>
        <b/>
        <sz val="9"/>
        <rFont val="Calibri"/>
        <family val="2"/>
        <scheme val="minor"/>
      </rPr>
      <t>(TAXA 12%)</t>
    </r>
  </si>
  <si>
    <t>PREMISSAS</t>
  </si>
  <si>
    <t>RSU recebido na URE</t>
  </si>
  <si>
    <t>ton/dia</t>
  </si>
  <si>
    <t>Valor da contraprestação</t>
  </si>
  <si>
    <t>Manutenção</t>
  </si>
  <si>
    <t>%/capex</t>
  </si>
  <si>
    <t>Preço Biomtano - venda</t>
  </si>
  <si>
    <t>R$/m³</t>
  </si>
  <si>
    <t>Biogás fração orgânica - geração estimada</t>
  </si>
  <si>
    <t>m³/h</t>
  </si>
  <si>
    <t>Biometano - fração orgânica - geração estimada</t>
  </si>
  <si>
    <t>Geração de Energia Elétrica</t>
  </si>
  <si>
    <t>Mwh</t>
  </si>
  <si>
    <t>Valor de venda Energia Elétrica</t>
  </si>
  <si>
    <t>Energia elétrica consumida</t>
  </si>
  <si>
    <t>MW/h</t>
  </si>
  <si>
    <t>Preço da demanda contratada</t>
  </si>
  <si>
    <t>R$/KW</t>
  </si>
  <si>
    <t>Geração de CO2</t>
  </si>
  <si>
    <t>Kg/dia</t>
  </si>
  <si>
    <t>Valor de venda CO2</t>
  </si>
  <si>
    <t>R$/kg</t>
  </si>
  <si>
    <t xml:space="preserve">     Valor do CER's</t>
  </si>
  <si>
    <t>R$/ tCO₂e</t>
  </si>
  <si>
    <t xml:space="preserve">     valor do CBIOS</t>
  </si>
  <si>
    <t>R$/tCO₂e</t>
  </si>
  <si>
    <t>Geração de CER's (ano)</t>
  </si>
  <si>
    <t>tCO₂e/ano</t>
  </si>
  <si>
    <t>Geração de CBIOS (ano)</t>
  </si>
  <si>
    <t>EQUITY</t>
  </si>
  <si>
    <t>Indicadores</t>
  </si>
  <si>
    <t>Biodigestão</t>
  </si>
  <si>
    <t>TIR PROJETO</t>
  </si>
  <si>
    <t>30 anos</t>
  </si>
  <si>
    <t>R$MM</t>
  </si>
  <si>
    <t>PIS e COFINS</t>
  </si>
  <si>
    <t>Gaseificação</t>
  </si>
  <si>
    <t> Venda de Biometano</t>
  </si>
  <si>
    <t>alavancagem</t>
  </si>
  <si>
    <t> Venda de CO2</t>
  </si>
  <si>
    <t> Venda de Energia Elétrica</t>
  </si>
  <si>
    <t>TRIBUTOS</t>
  </si>
  <si>
    <t xml:space="preserve">IRPJ adicional </t>
  </si>
  <si>
    <t>acima de R$ 240.000,00</t>
  </si>
  <si>
    <t>Comentários</t>
  </si>
  <si>
    <t>1. Valor da energia: No leilão de energia nova A-5, realizado em 30 de setembro de 2021, a Orizon Valorização de Resíduos contratou 12 MW médios da URE Barueri, usina que gera energia a partir de resíduos sólidos urbanos (RSU), a um preço de R$ 549,35 por MWh, com um deságio de 14% em relação ao preço teto de R$ 639,00. Portanto, o valor de R$ 549,35/MWh em setembro de 2021, se fosse hoje (agosto de 2025), seria aproximadamente R$ 682,45 por MWh, considerando a correção pelo IPCA</t>
  </si>
  <si>
    <t>Valores anuais - HIPOTESE 2 - BIODIGESTÃO ANAERÓBICA</t>
  </si>
  <si>
    <t xml:space="preserve">   Despesas mão de obra Gaseificação (3 turnos)</t>
  </si>
  <si>
    <t>10 ANOS</t>
  </si>
  <si>
    <t>Valores anuais - HIPOTESE 3 - GASEIFICAÇÃO/PIRÓLISE</t>
  </si>
  <si>
    <t xml:space="preserve">   Despesas mão de obra Biometano (3 turnos)</t>
  </si>
  <si>
    <t>20 ANOS</t>
  </si>
  <si>
    <t>ATIVIDADE 1 - PRESTAÇÃO DE SERVIÇOS</t>
  </si>
  <si>
    <t xml:space="preserve">ISS </t>
  </si>
  <si>
    <t>PIS/COFINS¹</t>
  </si>
  <si>
    <t>IRPJ + CSLL</t>
  </si>
  <si>
    <t>¹ Lucro presumido</t>
  </si>
  <si>
    <t>ATIVIDADE 2 - VENDA BIOMETANO</t>
  </si>
  <si>
    <t xml:space="preserve">VENDA </t>
  </si>
  <si>
    <t>IRPJ + COFINS</t>
  </si>
  <si>
    <t>URE MARÍLIA - BIO</t>
  </si>
  <si>
    <t>URE MARÍLIA - GÁS</t>
  </si>
  <si>
    <t>02.01.04</t>
  </si>
  <si>
    <t>03.01.02</t>
  </si>
  <si>
    <t>03.01.03</t>
  </si>
  <si>
    <t>03.01.04</t>
  </si>
  <si>
    <t>Custos de Investimento - PMI URE MARÍLIA - CAPEX</t>
  </si>
  <si>
    <t>Custos de Operação - URE MARÍLIA - OPEX</t>
  </si>
  <si>
    <t>02.01.05</t>
  </si>
  <si>
    <t>02.01.06</t>
  </si>
  <si>
    <t>03.01.05</t>
  </si>
  <si>
    <t>03.01.06</t>
  </si>
  <si>
    <t>02.01.07</t>
  </si>
  <si>
    <t xml:space="preserve">   Receitas acessórias</t>
  </si>
  <si>
    <t xml:space="preserve">   Agência reguladora</t>
  </si>
  <si>
    <t>Preço Unitário Ano 31</t>
  </si>
  <si>
    <t>Preço Total Ano 31</t>
  </si>
  <si>
    <t>Preço Unitário Ano 32</t>
  </si>
  <si>
    <t>Preço Total Ano 32</t>
  </si>
  <si>
    <t>Preço Unitário Ano 33</t>
  </si>
  <si>
    <t>Preço Total Ano 33</t>
  </si>
  <si>
    <t>Preço Unitário Ano 34</t>
  </si>
  <si>
    <t>Preço Total Ano 34</t>
  </si>
  <si>
    <t>Projeção Macroeconômica – Brasil (% a.a.)</t>
  </si>
  <si>
    <t>Projeção Anual de Demanda de RSD – Marília/SP (2025–2059)</t>
  </si>
  <si>
    <t>Horizonte: 35 anos</t>
  </si>
  <si>
    <t>Selic (%)</t>
  </si>
  <si>
    <t>PIB (%)</t>
  </si>
  <si>
    <t>População estimada</t>
  </si>
  <si>
    <t>Geração de RSD (t/dia)</t>
  </si>
  <si>
    <t>Geração de RSD (t/ano)</t>
  </si>
  <si>
    <t>t/dia</t>
  </si>
  <si>
    <t>úmida</t>
  </si>
  <si>
    <t>seca</t>
  </si>
  <si>
    <t>metais /vidros</t>
  </si>
  <si>
    <t>Rejeitos</t>
  </si>
  <si>
    <t>Materiais segregados</t>
  </si>
  <si>
    <t>Metais Vidros</t>
  </si>
  <si>
    <t>Fração Úmida</t>
  </si>
  <si>
    <t>Fração
 Seca</t>
  </si>
  <si>
    <t>Fração Seca</t>
  </si>
  <si>
    <t>Geração RSD</t>
  </si>
  <si>
    <t>Metais e Vidros</t>
  </si>
  <si>
    <t>(+) Receita Contraprestação fixa</t>
  </si>
  <si>
    <t>(-) DEDUÇÕES DA RECEITA BRUTA PRODUTO ICMS</t>
  </si>
  <si>
    <t>8400=hora/ano</t>
  </si>
  <si>
    <t>8000=hora/ano</t>
  </si>
  <si>
    <t>5670=kg/dia</t>
  </si>
  <si>
    <t>CH4+CO2</t>
  </si>
  <si>
    <t>CO2-30%+CH4-70%</t>
  </si>
  <si>
    <t>Biometano</t>
  </si>
  <si>
    <t>Energia Elétrica</t>
  </si>
  <si>
    <t>CO2</t>
  </si>
  <si>
    <t>CBIOS</t>
  </si>
  <si>
    <t>(+) Receita Biometano</t>
  </si>
  <si>
    <t>(+) Receita Energia Elétrica</t>
  </si>
  <si>
    <t>(+) Receita CO2</t>
  </si>
  <si>
    <t>(+) CBIOS</t>
  </si>
  <si>
    <t>Receita Bruta - URE MARÍLIA - BIO+GAS</t>
  </si>
  <si>
    <t xml:space="preserve">Impostos </t>
  </si>
  <si>
    <t>(-) Impostos Serviço</t>
  </si>
  <si>
    <t>(-) Impostos Produto</t>
  </si>
  <si>
    <t>(-) Depreciação/Amortização</t>
  </si>
  <si>
    <t>(-) Equipamentos</t>
  </si>
  <si>
    <t>ANO 31</t>
  </si>
  <si>
    <t>ANO 32</t>
  </si>
  <si>
    <t>ANO 33</t>
  </si>
  <si>
    <t>ANO 34</t>
  </si>
  <si>
    <t>ANO 35</t>
  </si>
  <si>
    <t>(-) Custos com operacionais</t>
  </si>
  <si>
    <t>(-) Licenciamento e Equipamentos</t>
  </si>
  <si>
    <t>Receita Bruta - URE MARÍLIA - BIO</t>
  </si>
  <si>
    <t>Receita Bruta - URE MARÍLIA - GAS</t>
  </si>
  <si>
    <t>Pré-operacional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</si>
</sst>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1" formatCode="_-* #,##0_-;\-* #,##0_-;_-* &quot;-&quot;_-;_-@_-"/>
    <numFmt numFmtId="43" formatCode="_-* #,##0.00_-;\-* #,##0.00_-;_-* &quot;-&quot;??_-;_-@_-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_(* #,##0.00_);_(* \(#,##0.00\);_(* &quot;-&quot;??_);_(@_)"/>
    <numFmt numFmtId="167" formatCode="_(* #,##0_);_(* \(#,##0\);_(* &quot;-&quot;??_);_(@_)"/>
    <numFmt numFmtId="168" formatCode="0&quot;A&quot;"/>
    <numFmt numFmtId="169" formatCode="#,##0.0_);\(#,##0.0\);&quot;-&quot;_);@_)"/>
    <numFmt numFmtId="170" formatCode="#,##0.0"/>
    <numFmt numFmtId="171" formatCode="0.0"/>
    <numFmt numFmtId="172" formatCode="0.0%"/>
    <numFmt numFmtId="173" formatCode="_-* #,##0_-;\-* #,##0_-;_-* &quot;-&quot;??_-;_-@_-"/>
    <numFmt numFmtId="174" formatCode="#,##0.0000"/>
    <numFmt numFmtId="175" formatCode="#,##0.000"/>
    <numFmt numFmtId="176" formatCode="#,##0.00000"/>
    <numFmt numFmtId="177" formatCode="0.000"/>
    <numFmt numFmtId="178" formatCode="_-* #,##0.0_-;\-* #,##0.0_-;_-* &quot;-&quot;??_-;_-@_-"/>
    <numFmt numFmtId="179" formatCode="00"/>
    <numFmt numFmtId="180" formatCode="\ #,##0.00;[Red]#,##0.00;\-;@"/>
    <numFmt numFmtId="181" formatCode="\ #,##0.00;[Red]\-#,##0.00;\-;@"/>
    <numFmt numFmtId="182" formatCode="\ #,##0.0;[Red]\-#,##0.0;\-;@"/>
    <numFmt numFmtId="183" formatCode="\ #,##0.000;[Red]\-#,##0.000;\-;@"/>
    <numFmt numFmtId="184" formatCode="#,##0.000000000"/>
    <numFmt numFmtId="185" formatCode="#,##0;[Red]\-#,##0;\-"/>
    <numFmt numFmtId="186" formatCode="#,##0.00;[Red]\-#,##0.00;\-"/>
    <numFmt numFmtId="187" formatCode="_-* #,##0.000_-;\-* #,##0.000_-;_-* &quot;-&quot;???_-;_-@_-"/>
    <numFmt numFmtId="188" formatCode="#.#&quot; anos&quot;"/>
    <numFmt numFmtId="189" formatCode="&quot;R$&quot;\ #,##0.00"/>
    <numFmt numFmtId="190" formatCode="#,##0_ ;[Red]\-#,##0\ "/>
  </numFmts>
  <fonts count="13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 tint="0.14999847407452621"/>
      <name val="Calibri"/>
      <family val="2"/>
    </font>
    <font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b/>
      <sz val="10"/>
      <color theme="0"/>
      <name val="Calibri"/>
      <family val="2"/>
    </font>
    <font>
      <sz val="10"/>
      <color rgb="FF0000FF"/>
      <name val="Calibri"/>
      <family val="2"/>
    </font>
    <font>
      <sz val="10"/>
      <color theme="1" tint="0.2499465926084170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8"/>
      <color theme="4"/>
      <name val="Tahoma"/>
      <family val="2"/>
    </font>
    <font>
      <sz val="11"/>
      <color theme="4"/>
      <name val="Calibri"/>
      <family val="2"/>
    </font>
    <font>
      <b/>
      <sz val="10"/>
      <color theme="1" tint="0.14999847407452621"/>
      <name val="Calibri"/>
      <family val="2"/>
    </font>
    <font>
      <sz val="1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F8900"/>
      <name val="Calibri"/>
      <family val="2"/>
      <scheme val="minor"/>
    </font>
    <font>
      <b/>
      <sz val="10"/>
      <color rgb="FFA73C8E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 tint="0.24994659260841701"/>
      <name val="Calibri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0"/>
      <color theme="1"/>
      <name val="Calibri"/>
      <family val="2"/>
    </font>
    <font>
      <sz val="1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4"/>
      <color theme="4" tint="-0.49998474074526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1"/>
      <color rgb="FF404040"/>
      <name val="Courier New"/>
      <family val="3"/>
    </font>
    <font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404040"/>
      <name val="Segoe UI"/>
      <family val="2"/>
    </font>
    <font>
      <b/>
      <sz val="11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13131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 tint="0.2499465926084170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Verdana"/>
      <family val="2"/>
    </font>
    <font>
      <b/>
      <sz val="10"/>
      <color theme="1"/>
      <name val="Verdana"/>
      <family val="2"/>
    </font>
    <font>
      <sz val="10"/>
      <color rgb="FF0000FF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theme="1" tint="9.9978637043366805E-2"/>
      <name val="Verdana"/>
      <family val="2"/>
    </font>
    <font>
      <b/>
      <sz val="10"/>
      <color theme="1" tint="9.9978637043366805E-2"/>
      <name val="Verdana"/>
      <family val="2"/>
    </font>
    <font>
      <b/>
      <sz val="14"/>
      <color theme="4" tint="-0.499984740745262"/>
      <name val="Verdana"/>
      <family val="2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b/>
      <sz val="11"/>
      <color theme="4" tint="-0.249977111117893"/>
      <name val="Verdana"/>
      <family val="2"/>
    </font>
    <font>
      <b/>
      <sz val="11"/>
      <color theme="1"/>
      <name val="Verdana"/>
      <family val="2"/>
    </font>
    <font>
      <b/>
      <sz val="10"/>
      <color indexed="9"/>
      <name val="Verdana"/>
      <family val="2"/>
    </font>
    <font>
      <sz val="10"/>
      <color rgb="FF1E698D"/>
      <name val="Verdana"/>
      <family val="2"/>
    </font>
    <font>
      <b/>
      <sz val="10"/>
      <color rgb="FFFA7D00"/>
      <name val="Verdana"/>
      <family val="2"/>
    </font>
    <font>
      <b/>
      <sz val="12"/>
      <color rgb="FFCE185D"/>
      <name val="Verdana"/>
      <family val="2"/>
    </font>
    <font>
      <b/>
      <sz val="14"/>
      <color rgb="FF505863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313131"/>
      <name val="Verdana"/>
      <family val="2"/>
    </font>
    <font>
      <b/>
      <sz val="10"/>
      <color rgb="FF313131"/>
      <name val="Verdana"/>
      <family val="2"/>
    </font>
    <font>
      <b/>
      <sz val="11"/>
      <color indexed="63"/>
      <name val="Verdana"/>
      <family val="2"/>
    </font>
    <font>
      <sz val="10"/>
      <color rgb="FFFFFFFF"/>
      <name val="Verdana"/>
      <family val="2"/>
    </font>
  </fonts>
  <fills count="8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3244"/>
        <bgColor indexed="64"/>
      </patternFill>
    </fill>
    <fill>
      <patternFill patternType="solid">
        <fgColor rgb="FFBEBE7C"/>
        <bgColor indexed="64"/>
      </patternFill>
    </fill>
    <fill>
      <patternFill patternType="solid">
        <fgColor rgb="FF1E698D"/>
        <bgColor indexed="64"/>
      </patternFill>
    </fill>
    <fill>
      <patternFill patternType="solid">
        <fgColor rgb="FF3B7C9C"/>
        <bgColor indexed="64"/>
      </patternFill>
    </fill>
    <fill>
      <patternFill patternType="solid">
        <fgColor rgb="FF5890AA"/>
        <bgColor indexed="64"/>
      </patternFill>
    </fill>
    <fill>
      <patternFill patternType="solid">
        <fgColor rgb="FFC8C88F"/>
        <bgColor indexed="64"/>
      </patternFill>
    </fill>
    <fill>
      <patternFill patternType="solid">
        <fgColor rgb="FFD2D2A2"/>
        <bgColor indexed="64"/>
      </patternFill>
    </fill>
    <fill>
      <patternFill patternType="solid">
        <fgColor rgb="FFDCDDB5"/>
        <bgColor indexed="64"/>
      </patternFill>
    </fill>
    <fill>
      <patternFill patternType="solid">
        <fgColor rgb="FF8D8E8F"/>
        <bgColor indexed="64"/>
      </patternFill>
    </fill>
    <fill>
      <patternFill patternType="solid">
        <fgColor rgb="FFA1A3A3"/>
        <bgColor indexed="64"/>
      </patternFill>
    </fill>
    <fill>
      <patternFill patternType="solid">
        <fgColor rgb="FFB6B7B8"/>
        <bgColor indexed="64"/>
      </patternFill>
    </fill>
    <fill>
      <patternFill patternType="solid">
        <fgColor rgb="FF6B5C97"/>
        <bgColor indexed="64"/>
      </patternFill>
    </fill>
    <fill>
      <patternFill patternType="solid">
        <fgColor rgb="FF7E71A5"/>
        <bgColor indexed="64"/>
      </patternFill>
    </fill>
    <fill>
      <patternFill patternType="solid">
        <fgColor rgb="FF9286B2"/>
        <bgColor indexed="64"/>
      </patternFill>
    </fill>
    <fill>
      <patternFill patternType="solid">
        <fgColor rgb="FF1D9999"/>
        <bgColor indexed="64"/>
      </patternFill>
    </fill>
    <fill>
      <patternFill patternType="solid">
        <fgColor rgb="FF3AA6A6"/>
        <bgColor indexed="64"/>
      </patternFill>
    </fill>
    <fill>
      <patternFill patternType="solid">
        <fgColor rgb="FF58B4B4"/>
        <bgColor indexed="64"/>
      </patternFill>
    </fill>
    <fill>
      <patternFill patternType="solid">
        <fgColor rgb="FFAD596F"/>
        <bgColor indexed="64"/>
      </patternFill>
    </fill>
    <fill>
      <patternFill patternType="solid">
        <fgColor rgb="FFB86F82"/>
        <bgColor indexed="64"/>
      </patternFill>
    </fill>
    <fill>
      <patternFill patternType="solid">
        <fgColor rgb="FFC28494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01567E"/>
        <bgColor indexed="64"/>
      </patternFill>
    </fill>
    <fill>
      <patternFill patternType="solid">
        <fgColor rgb="FF787A7B"/>
        <bgColor indexed="64"/>
      </patternFill>
    </fill>
    <fill>
      <patternFill patternType="solid">
        <fgColor rgb="FF584789"/>
        <bgColor indexed="64"/>
      </patternFill>
    </fill>
    <fill>
      <patternFill patternType="solid">
        <fgColor rgb="FF008C8C"/>
        <bgColor indexed="64"/>
      </patternFill>
    </fill>
    <fill>
      <patternFill patternType="solid">
        <fgColor rgb="FFA3445C"/>
        <bgColor indexed="64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04D7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FF8900"/>
      </left>
      <right style="thick">
        <color rgb="FFFF8900"/>
      </right>
      <top style="thick">
        <color rgb="FFFF8900"/>
      </top>
      <bottom style="thick">
        <color rgb="FFFF8900"/>
      </bottom>
      <diagonal/>
    </border>
    <border>
      <left style="thick">
        <color rgb="FFA73C8E"/>
      </left>
      <right style="thick">
        <color rgb="FFA73C8E"/>
      </right>
      <top style="thick">
        <color rgb="FFA73C8E"/>
      </top>
      <bottom style="thick">
        <color rgb="FFA73C8E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thin">
        <color theme="4" tint="-0.499984740745262"/>
      </left>
      <right/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n">
        <color theme="0" tint="-0.34998626667073579"/>
      </bottom>
      <diagonal/>
    </border>
    <border>
      <left style="medium">
        <color rgb="FFFFFFFF"/>
      </left>
      <right/>
      <top/>
      <bottom style="thin">
        <color theme="0" tint="-0.34998626667073579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-0.499984740745262"/>
      </right>
      <top style="thin">
        <color theme="0"/>
      </top>
      <bottom style="thin">
        <color theme="0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4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thin">
        <color theme="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1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7" borderId="0" applyNumberFormat="0" applyBorder="0" applyAlignment="0" applyProtection="0"/>
    <xf numFmtId="0" fontId="20" fillId="8" borderId="0" applyNumberFormat="0" applyAlignment="0" applyProtection="0"/>
    <xf numFmtId="0" fontId="29" fillId="11" borderId="6" applyNumberFormat="0" applyAlignment="0" applyProtection="0"/>
    <xf numFmtId="0" fontId="29" fillId="12" borderId="6" applyNumberFormat="0" applyAlignment="0" applyProtection="0"/>
    <xf numFmtId="0" fontId="29" fillId="12" borderId="0" applyNumberFormat="0" applyBorder="0" applyAlignment="0" applyProtection="0"/>
    <xf numFmtId="0" fontId="2" fillId="0" borderId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13" fillId="2" borderId="1" applyNumberFormat="0" applyAlignment="0" applyProtection="0"/>
    <xf numFmtId="0" fontId="14" fillId="0" borderId="2" applyNumberFormat="0" applyFill="0" applyAlignment="0" applyProtection="0"/>
    <xf numFmtId="0" fontId="15" fillId="3" borderId="3" applyNumberFormat="0" applyAlignment="0" applyProtection="0"/>
    <xf numFmtId="0" fontId="16" fillId="0" borderId="0" applyNumberFormat="0" applyFill="0" applyBorder="0" applyAlignment="0" applyProtection="0"/>
    <xf numFmtId="0" fontId="12" fillId="4" borderId="4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20" fillId="34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5" borderId="0" applyNumberFormat="0" applyBorder="0" applyAlignment="0" applyProtection="0"/>
    <xf numFmtId="0" fontId="20" fillId="14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23" borderId="0" applyNumberFormat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0" fillId="36" borderId="0" applyNumberFormat="0" applyBorder="0" applyAlignment="0" applyProtection="0"/>
    <xf numFmtId="0" fontId="20" fillId="26" borderId="0" applyNumberFormat="0" applyBorder="0" applyAlignment="0" applyProtection="0"/>
    <xf numFmtId="0" fontId="20" fillId="25" borderId="0" applyNumberFormat="0" applyBorder="0" applyAlignment="0" applyProtection="0"/>
    <xf numFmtId="0" fontId="20" fillId="24" borderId="0" applyNumberFormat="0" applyBorder="0" applyAlignment="0" applyProtection="0"/>
    <xf numFmtId="0" fontId="20" fillId="37" borderId="0" applyNumberFormat="0" applyBorder="0" applyAlignment="0" applyProtection="0"/>
    <xf numFmtId="0" fontId="20" fillId="29" borderId="0" applyNumberFormat="0" applyBorder="0" applyAlignment="0" applyProtection="0"/>
    <xf numFmtId="0" fontId="20" fillId="28" borderId="0" applyNumberFormat="0" applyBorder="0" applyAlignment="0" applyProtection="0"/>
    <xf numFmtId="0" fontId="20" fillId="27" borderId="0" applyNumberFormat="0" applyBorder="0" applyAlignment="0" applyProtection="0"/>
    <xf numFmtId="0" fontId="20" fillId="38" borderId="0" applyNumberFormat="0" applyBorder="0" applyAlignment="0" applyProtection="0"/>
    <xf numFmtId="0" fontId="20" fillId="32" borderId="0" applyNumberFormat="0" applyBorder="0" applyAlignment="0" applyProtection="0"/>
    <xf numFmtId="0" fontId="20" fillId="31" borderId="0" applyNumberFormat="0" applyBorder="0" applyAlignment="0" applyProtection="0"/>
    <xf numFmtId="0" fontId="20" fillId="30" borderId="0" applyNumberFormat="0" applyBorder="0" applyAlignment="0" applyProtection="0"/>
    <xf numFmtId="9" fontId="26" fillId="5" borderId="0" applyNumberFormat="0" applyBorder="0" applyAlignment="0">
      <alignment vertical="center"/>
    </xf>
    <xf numFmtId="166" fontId="28" fillId="6" borderId="0" applyNumberFormat="0" applyBorder="0" applyAlignment="0">
      <alignment horizontal="left" indent="2"/>
    </xf>
    <xf numFmtId="167" fontId="19" fillId="9" borderId="0" applyNumberFormat="0" applyBorder="0" applyAlignment="0">
      <alignment vertical="center"/>
    </xf>
    <xf numFmtId="9" fontId="27" fillId="10" borderId="0" applyNumberFormat="0" applyBorder="0" applyAlignment="0">
      <alignment vertical="center"/>
    </xf>
    <xf numFmtId="0" fontId="37" fillId="0" borderId="9" applyFont="0" applyFill="0" applyAlignment="0"/>
    <xf numFmtId="0" fontId="38" fillId="0" borderId="10" applyFont="0" applyFill="0" applyAlignment="0"/>
    <xf numFmtId="9" fontId="19" fillId="33" borderId="0" applyNumberFormat="0" applyFont="0" applyBorder="0" applyAlignment="0" applyProtection="0"/>
    <xf numFmtId="0" fontId="36" fillId="39" borderId="8" applyNumberFormat="0" applyAlignment="0" applyProtection="0"/>
    <xf numFmtId="0" fontId="35" fillId="39" borderId="1" applyNumberFormat="0" applyAlignment="0" applyProtection="0"/>
    <xf numFmtId="0" fontId="23" fillId="12" borderId="11">
      <alignment vertical="center"/>
    </xf>
    <xf numFmtId="167" fontId="19" fillId="9" borderId="0" applyNumberFormat="0" applyBorder="0" applyAlignment="0">
      <alignment vertical="center"/>
    </xf>
    <xf numFmtId="166" fontId="42" fillId="0" borderId="0" applyFont="0" applyFill="0" applyBorder="0" applyAlignment="0" applyProtection="0"/>
    <xf numFmtId="0" fontId="42" fillId="0" borderId="0"/>
    <xf numFmtId="167" fontId="19" fillId="9" borderId="0" applyNumberFormat="0" applyBorder="0">
      <alignment vertical="center"/>
    </xf>
    <xf numFmtId="9" fontId="26" fillId="5" borderId="0" applyNumberFormat="0" applyBorder="0" applyAlignment="0">
      <alignment vertical="center"/>
    </xf>
    <xf numFmtId="0" fontId="43" fillId="8" borderId="0" applyNumberFormat="0" applyAlignment="0">
      <alignment horizontal="left" vertical="center"/>
    </xf>
    <xf numFmtId="167" fontId="45" fillId="0" borderId="12" applyNumberFormat="0" applyAlignment="0">
      <alignment horizontal="left"/>
    </xf>
    <xf numFmtId="167" fontId="46" fillId="9" borderId="0" applyNumberFormat="0" applyBorder="0">
      <alignment vertical="center"/>
    </xf>
    <xf numFmtId="0" fontId="11" fillId="0" borderId="0"/>
    <xf numFmtId="0" fontId="52" fillId="0" borderId="0" applyNumberFormat="0" applyFill="0" applyBorder="0" applyAlignment="0" applyProtection="0">
      <alignment vertical="center"/>
    </xf>
    <xf numFmtId="0" fontId="53" fillId="0" borderId="0"/>
    <xf numFmtId="0" fontId="54" fillId="0" borderId="0" applyNumberFormat="0" applyFill="0" applyBorder="0" applyAlignment="0" applyProtection="0"/>
    <xf numFmtId="9" fontId="53" fillId="0" borderId="0" applyFont="0" applyFill="0" applyBorder="0" applyAlignment="0" applyProtection="0"/>
    <xf numFmtId="0" fontId="56" fillId="0" borderId="0"/>
    <xf numFmtId="0" fontId="58" fillId="0" borderId="0"/>
    <xf numFmtId="169" fontId="19" fillId="0" borderId="0" applyFont="0" applyFill="0" applyBorder="0" applyAlignment="0"/>
    <xf numFmtId="0" fontId="45" fillId="43" borderId="12" applyNumberFormat="0" applyAlignment="0">
      <alignment horizontal="left" vertical="center"/>
    </xf>
    <xf numFmtId="0" fontId="10" fillId="0" borderId="0"/>
    <xf numFmtId="9" fontId="10" fillId="0" borderId="0" applyFont="0" applyFill="0" applyBorder="0" applyAlignment="0" applyProtection="0"/>
    <xf numFmtId="0" fontId="59" fillId="49" borderId="0" applyNumberFormat="0" applyBorder="0" applyAlignment="0" applyProtection="0"/>
    <xf numFmtId="0" fontId="59" fillId="50" borderId="0" applyNumberFormat="0" applyBorder="0" applyAlignment="0" applyProtection="0"/>
    <xf numFmtId="0" fontId="59" fillId="51" borderId="0" applyNumberFormat="0" applyBorder="0" applyAlignment="0" applyProtection="0"/>
    <xf numFmtId="0" fontId="59" fillId="52" borderId="0" applyNumberFormat="0" applyBorder="0" applyAlignment="0" applyProtection="0"/>
    <xf numFmtId="0" fontId="59" fillId="53" borderId="0" applyNumberFormat="0" applyBorder="0" applyAlignment="0" applyProtection="0"/>
    <xf numFmtId="0" fontId="59" fillId="55" borderId="0" applyNumberFormat="0" applyBorder="0" applyAlignment="0" applyProtection="0"/>
    <xf numFmtId="0" fontId="59" fillId="56" borderId="0" applyNumberFormat="0" applyBorder="0" applyAlignment="0" applyProtection="0"/>
    <xf numFmtId="0" fontId="59" fillId="57" borderId="0" applyNumberFormat="0" applyBorder="0" applyAlignment="0" applyProtection="0"/>
    <xf numFmtId="0" fontId="59" fillId="58" borderId="0" applyNumberFormat="0" applyBorder="0" applyAlignment="0" applyProtection="0"/>
    <xf numFmtId="0" fontId="59" fillId="52" borderId="0" applyNumberFormat="0" applyBorder="0" applyAlignment="0" applyProtection="0"/>
    <xf numFmtId="0" fontId="59" fillId="56" borderId="0" applyNumberFormat="0" applyBorder="0" applyAlignment="0" applyProtection="0"/>
    <xf numFmtId="0" fontId="59" fillId="59" borderId="0" applyNumberFormat="0" applyBorder="0" applyAlignment="0" applyProtection="0"/>
    <xf numFmtId="0" fontId="65" fillId="60" borderId="0" applyNumberFormat="0" applyBorder="0" applyAlignment="0" applyProtection="0"/>
    <xf numFmtId="0" fontId="65" fillId="57" borderId="0" applyNumberFormat="0" applyBorder="0" applyAlignment="0" applyProtection="0"/>
    <xf numFmtId="0" fontId="65" fillId="58" borderId="0" applyNumberFormat="0" applyBorder="0" applyAlignment="0" applyProtection="0"/>
    <xf numFmtId="0" fontId="65" fillId="61" borderId="0" applyNumberFormat="0" applyBorder="0" applyAlignment="0" applyProtection="0"/>
    <xf numFmtId="0" fontId="65" fillId="62" borderId="0" applyNumberFormat="0" applyBorder="0" applyAlignment="0" applyProtection="0"/>
    <xf numFmtId="0" fontId="65" fillId="63" borderId="0" applyNumberFormat="0" applyBorder="0" applyAlignment="0" applyProtection="0"/>
    <xf numFmtId="0" fontId="66" fillId="51" borderId="0" applyNumberFormat="0" applyBorder="0" applyAlignment="0" applyProtection="0"/>
    <xf numFmtId="0" fontId="67" fillId="55" borderId="29" applyNumberFormat="0" applyAlignment="0" applyProtection="0"/>
    <xf numFmtId="0" fontId="68" fillId="68" borderId="30" applyNumberFormat="0" applyAlignment="0" applyProtection="0"/>
    <xf numFmtId="0" fontId="65" fillId="64" borderId="0" applyNumberFormat="0" applyBorder="0" applyAlignment="0" applyProtection="0"/>
    <xf numFmtId="0" fontId="65" fillId="65" borderId="0" applyNumberFormat="0" applyBorder="0" applyAlignment="0" applyProtection="0"/>
    <xf numFmtId="0" fontId="65" fillId="66" borderId="0" applyNumberFormat="0" applyBorder="0" applyAlignment="0" applyProtection="0"/>
    <xf numFmtId="0" fontId="65" fillId="61" borderId="0" applyNumberFormat="0" applyBorder="0" applyAlignment="0" applyProtection="0"/>
    <xf numFmtId="0" fontId="65" fillId="62" borderId="0" applyNumberFormat="0" applyBorder="0" applyAlignment="0" applyProtection="0"/>
    <xf numFmtId="0" fontId="65" fillId="67" borderId="0" applyNumberFormat="0" applyBorder="0" applyAlignment="0" applyProtection="0"/>
    <xf numFmtId="0" fontId="66" fillId="51" borderId="0" applyNumberFormat="0" applyBorder="0" applyAlignment="0" applyProtection="0"/>
    <xf numFmtId="0" fontId="69" fillId="54" borderId="29" applyNumberFormat="0" applyAlignment="0" applyProtection="0"/>
    <xf numFmtId="0" fontId="60" fillId="0" borderId="31" applyNumberFormat="0" applyFill="0" applyAlignment="0" applyProtection="0"/>
    <xf numFmtId="0" fontId="59" fillId="69" borderId="35" applyNumberFormat="0" applyFont="0" applyAlignment="0" applyProtection="0"/>
    <xf numFmtId="0" fontId="70" fillId="55" borderId="36" applyNumberFormat="0" applyAlignment="0" applyProtection="0"/>
    <xf numFmtId="0" fontId="7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32" applyNumberFormat="0" applyFill="0" applyAlignment="0" applyProtection="0"/>
    <xf numFmtId="0" fontId="63" fillId="0" borderId="33" applyNumberFormat="0" applyFill="0" applyAlignment="0" applyProtection="0"/>
    <xf numFmtId="0" fontId="64" fillId="0" borderId="34" applyNumberFormat="0" applyFill="0" applyAlignment="0" applyProtection="0"/>
    <xf numFmtId="0" fontId="64" fillId="0" borderId="0" applyNumberFormat="0" applyFill="0" applyBorder="0" applyAlignment="0" applyProtection="0"/>
    <xf numFmtId="0" fontId="73" fillId="0" borderId="37" applyNumberFormat="0" applyFill="0" applyAlignment="0" applyProtection="0"/>
    <xf numFmtId="0" fontId="71" fillId="0" borderId="0" applyNumberFormat="0" applyFill="0" applyBorder="0" applyAlignment="0" applyProtection="0"/>
    <xf numFmtId="0" fontId="46" fillId="0" borderId="0"/>
    <xf numFmtId="0" fontId="42" fillId="0" borderId="0"/>
    <xf numFmtId="0" fontId="9" fillId="0" borderId="0"/>
    <xf numFmtId="0" fontId="42" fillId="0" borderId="0"/>
    <xf numFmtId="0" fontId="9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1" fillId="0" borderId="0"/>
    <xf numFmtId="9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702">
    <xf numFmtId="0" fontId="0" fillId="0" borderId="0" xfId="0">
      <alignment vertical="center"/>
    </xf>
    <xf numFmtId="9" fontId="89" fillId="12" borderId="0" xfId="11" applyNumberFormat="1" applyFont="1" applyFill="1"/>
    <xf numFmtId="9" fontId="51" fillId="12" borderId="0" xfId="11" applyNumberFormat="1" applyFont="1" applyFill="1"/>
    <xf numFmtId="0" fontId="18" fillId="12" borderId="55" xfId="11" applyFont="1" applyFill="1" applyBorder="1"/>
    <xf numFmtId="3" fontId="2" fillId="12" borderId="59" xfId="11" applyNumberFormat="1" applyFill="1" applyBorder="1" applyAlignment="1">
      <alignment horizontal="center"/>
    </xf>
    <xf numFmtId="3" fontId="2" fillId="12" borderId="7" xfId="11" applyNumberFormat="1" applyFill="1" applyBorder="1" applyAlignment="1">
      <alignment horizontal="center"/>
    </xf>
    <xf numFmtId="3" fontId="2" fillId="44" borderId="7" xfId="11" applyNumberFormat="1" applyFill="1" applyBorder="1" applyAlignment="1">
      <alignment horizontal="center"/>
    </xf>
    <xf numFmtId="0" fontId="2" fillId="12" borderId="7" xfId="11" applyFill="1" applyBorder="1"/>
    <xf numFmtId="0" fontId="2" fillId="12" borderId="58" xfId="11" applyFill="1" applyBorder="1"/>
    <xf numFmtId="3" fontId="2" fillId="12" borderId="57" xfId="11" applyNumberFormat="1" applyFill="1" applyBorder="1" applyAlignment="1">
      <alignment horizontal="center"/>
    </xf>
    <xf numFmtId="3" fontId="2" fillId="12" borderId="0" xfId="11" applyNumberFormat="1" applyFill="1" applyAlignment="1">
      <alignment horizontal="center"/>
    </xf>
    <xf numFmtId="3" fontId="2" fillId="44" borderId="0" xfId="11" applyNumberFormat="1" applyFill="1" applyAlignment="1">
      <alignment horizontal="center"/>
    </xf>
    <xf numFmtId="0" fontId="2" fillId="12" borderId="53" xfId="11" applyFill="1" applyBorder="1"/>
    <xf numFmtId="3" fontId="18" fillId="12" borderId="56" xfId="11" applyNumberFormat="1" applyFont="1" applyFill="1" applyBorder="1" applyAlignment="1">
      <alignment horizontal="center"/>
    </xf>
    <xf numFmtId="3" fontId="18" fillId="12" borderId="55" xfId="11" applyNumberFormat="1" applyFont="1" applyFill="1" applyBorder="1" applyAlignment="1">
      <alignment horizontal="center"/>
    </xf>
    <xf numFmtId="3" fontId="18" fillId="44" borderId="55" xfId="11" applyNumberFormat="1" applyFont="1" applyFill="1" applyBorder="1" applyAlignment="1">
      <alignment horizontal="center"/>
    </xf>
    <xf numFmtId="0" fontId="15" fillId="8" borderId="55" xfId="11" applyFont="1" applyFill="1" applyBorder="1" applyAlignment="1">
      <alignment horizontal="center"/>
    </xf>
    <xf numFmtId="0" fontId="15" fillId="8" borderId="55" xfId="11" applyFont="1" applyFill="1" applyBorder="1" applyAlignment="1">
      <alignment horizontal="right"/>
    </xf>
    <xf numFmtId="0" fontId="88" fillId="8" borderId="54" xfId="11" applyFont="1" applyFill="1" applyBorder="1"/>
    <xf numFmtId="0" fontId="2" fillId="0" borderId="0" xfId="11"/>
    <xf numFmtId="0" fontId="87" fillId="12" borderId="0" xfId="11" applyFont="1" applyFill="1" applyAlignment="1">
      <alignment vertical="center"/>
    </xf>
    <xf numFmtId="0" fontId="2" fillId="12" borderId="0" xfId="11" applyFill="1"/>
    <xf numFmtId="0" fontId="2" fillId="12" borderId="55" xfId="11" applyFill="1" applyBorder="1"/>
    <xf numFmtId="0" fontId="18" fillId="12" borderId="54" xfId="11" applyFont="1" applyFill="1" applyBorder="1"/>
    <xf numFmtId="0" fontId="25" fillId="7" borderId="0" xfId="6" applyAlignment="1">
      <alignment vertical="center"/>
    </xf>
    <xf numFmtId="0" fontId="29" fillId="12" borderId="0" xfId="10"/>
    <xf numFmtId="1" fontId="25" fillId="7" borderId="0" xfId="6" applyNumberFormat="1" applyAlignment="1">
      <alignment vertical="center"/>
    </xf>
    <xf numFmtId="1" fontId="25" fillId="7" borderId="0" xfId="6" applyNumberFormat="1" applyAlignment="1">
      <alignment horizontal="center" vertical="center"/>
    </xf>
    <xf numFmtId="168" fontId="39" fillId="9" borderId="0" xfId="47" applyNumberFormat="1" applyFont="1" applyAlignment="1">
      <alignment vertical="center"/>
    </xf>
    <xf numFmtId="1" fontId="40" fillId="10" borderId="0" xfId="48" applyNumberFormat="1" applyFont="1" applyAlignment="1">
      <alignment vertical="center"/>
    </xf>
    <xf numFmtId="0" fontId="29" fillId="11" borderId="6" xfId="8" applyAlignment="1">
      <alignment vertical="center"/>
    </xf>
    <xf numFmtId="0" fontId="29" fillId="12" borderId="0" xfId="10" applyAlignment="1">
      <alignment vertical="center"/>
    </xf>
    <xf numFmtId="0" fontId="20" fillId="8" borderId="0" xfId="7" applyAlignment="1">
      <alignment vertical="center"/>
    </xf>
    <xf numFmtId="0" fontId="27" fillId="10" borderId="0" xfId="48" applyNumberFormat="1" applyAlignment="1">
      <alignment vertical="center"/>
    </xf>
    <xf numFmtId="0" fontId="0" fillId="0" borderId="0" xfId="0" applyAlignment="1">
      <alignment horizontal="left" vertical="center" indent="1"/>
    </xf>
    <xf numFmtId="10" fontId="27" fillId="10" borderId="0" xfId="48" applyNumberFormat="1" applyAlignmen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14" fontId="0" fillId="0" borderId="0" xfId="0" applyNumberFormat="1">
      <alignment vertical="center"/>
    </xf>
    <xf numFmtId="43" fontId="0" fillId="0" borderId="0" xfId="1" applyFont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17" fontId="26" fillId="5" borderId="0" xfId="45" applyNumberFormat="1">
      <alignment vertical="center"/>
    </xf>
    <xf numFmtId="0" fontId="29" fillId="12" borderId="6" xfId="9" applyNumberFormat="1" applyAlignment="1"/>
    <xf numFmtId="0" fontId="29" fillId="12" borderId="6" xfId="9" applyAlignment="1">
      <alignment vertical="center"/>
    </xf>
    <xf numFmtId="0" fontId="29" fillId="0" borderId="0" xfId="0" applyFont="1">
      <alignment vertical="center"/>
    </xf>
    <xf numFmtId="0" fontId="19" fillId="9" borderId="0" xfId="47" applyNumberFormat="1">
      <alignment vertical="center"/>
    </xf>
    <xf numFmtId="9" fontId="0" fillId="0" borderId="0" xfId="0" applyNumberFormat="1">
      <alignment vertical="center"/>
    </xf>
    <xf numFmtId="170" fontId="0" fillId="0" borderId="0" xfId="0" applyNumberFormat="1">
      <alignment vertical="center"/>
    </xf>
    <xf numFmtId="0" fontId="29" fillId="12" borderId="6" xfId="9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5" applyNumberFormat="1" applyFont="1" applyAlignment="1">
      <alignment vertical="center"/>
    </xf>
    <xf numFmtId="4" fontId="27" fillId="10" borderId="0" xfId="48" applyNumberFormat="1" applyAlignment="1">
      <alignment vertical="center"/>
    </xf>
    <xf numFmtId="3" fontId="29" fillId="11" borderId="6" xfId="8" applyNumberFormat="1"/>
    <xf numFmtId="3" fontId="26" fillId="5" borderId="0" xfId="45" applyNumberFormat="1">
      <alignment vertical="center"/>
    </xf>
    <xf numFmtId="0" fontId="26" fillId="5" borderId="0" xfId="45" applyNumberFormat="1">
      <alignment vertical="center"/>
    </xf>
    <xf numFmtId="3" fontId="27" fillId="10" borderId="0" xfId="48" applyNumberFormat="1">
      <alignment vertical="center"/>
    </xf>
    <xf numFmtId="3" fontId="0" fillId="0" borderId="0" xfId="0" applyNumberFormat="1">
      <alignment vertical="center"/>
    </xf>
    <xf numFmtId="9" fontId="0" fillId="0" borderId="0" xfId="5" applyFont="1" applyAlignment="1">
      <alignment vertical="center"/>
    </xf>
    <xf numFmtId="0" fontId="27" fillId="10" borderId="0" xfId="48" applyNumberFormat="1">
      <alignment vertical="center"/>
    </xf>
    <xf numFmtId="4" fontId="19" fillId="9" borderId="0" xfId="47" applyNumberFormat="1">
      <alignment vertical="center"/>
    </xf>
    <xf numFmtId="9" fontId="26" fillId="5" borderId="0" xfId="45" applyNumberFormat="1">
      <alignment vertical="center"/>
    </xf>
    <xf numFmtId="4" fontId="26" fillId="5" borderId="0" xfId="45" applyNumberFormat="1">
      <alignment vertical="center"/>
    </xf>
    <xf numFmtId="0" fontId="26" fillId="5" borderId="0" xfId="45" applyNumberFormat="1" applyAlignment="1">
      <alignment vertical="center"/>
    </xf>
    <xf numFmtId="4" fontId="20" fillId="8" borderId="0" xfId="7" applyNumberFormat="1" applyAlignment="1">
      <alignment vertical="center"/>
    </xf>
    <xf numFmtId="0" fontId="29" fillId="11" borderId="6" xfId="8" applyAlignment="1">
      <alignment horizontal="center" vertical="center"/>
    </xf>
    <xf numFmtId="43" fontId="29" fillId="11" borderId="6" xfId="8" applyNumberFormat="1" applyAlignment="1">
      <alignment vertical="center"/>
    </xf>
    <xf numFmtId="10" fontId="26" fillId="5" borderId="0" xfId="45" applyNumberFormat="1" applyAlignment="1">
      <alignment vertical="center"/>
    </xf>
    <xf numFmtId="173" fontId="0" fillId="0" borderId="0" xfId="0" applyNumberFormat="1">
      <alignment vertical="center"/>
    </xf>
    <xf numFmtId="10" fontId="26" fillId="5" borderId="0" xfId="5" applyNumberFormat="1" applyFont="1" applyFill="1" applyAlignment="1">
      <alignment vertical="center"/>
    </xf>
    <xf numFmtId="9" fontId="26" fillId="5" borderId="0" xfId="5" applyFont="1" applyFill="1" applyAlignment="1">
      <alignment vertical="center"/>
    </xf>
    <xf numFmtId="4" fontId="27" fillId="10" borderId="0" xfId="48" applyNumberFormat="1">
      <alignment vertical="center"/>
    </xf>
    <xf numFmtId="3" fontId="29" fillId="12" borderId="6" xfId="9" applyNumberFormat="1" applyAlignment="1">
      <alignment vertical="center"/>
    </xf>
    <xf numFmtId="10" fontId="26" fillId="5" borderId="0" xfId="45" applyNumberFormat="1">
      <alignment vertical="center"/>
    </xf>
    <xf numFmtId="3" fontId="29" fillId="11" borderId="6" xfId="8" applyNumberFormat="1" applyAlignment="1">
      <alignment vertical="center"/>
    </xf>
    <xf numFmtId="172" fontId="0" fillId="0" borderId="0" xfId="5" applyNumberFormat="1" applyFont="1" applyAlignment="1">
      <alignment vertical="center"/>
    </xf>
    <xf numFmtId="10" fontId="27" fillId="10" borderId="0" xfId="48" applyNumberFormat="1">
      <alignment vertical="center"/>
    </xf>
    <xf numFmtId="172" fontId="27" fillId="10" borderId="0" xfId="48" applyNumberFormat="1">
      <alignment vertical="center"/>
    </xf>
    <xf numFmtId="1" fontId="27" fillId="10" borderId="0" xfId="48" applyNumberFormat="1" applyAlignment="1">
      <alignment vertical="center"/>
    </xf>
    <xf numFmtId="0" fontId="26" fillId="5" borderId="6" xfId="45" applyNumberFormat="1" applyBorder="1" applyAlignment="1">
      <alignment vertical="center"/>
    </xf>
    <xf numFmtId="0" fontId="26" fillId="5" borderId="0" xfId="59" applyNumberFormat="1" applyAlignment="1">
      <alignment vertical="center"/>
    </xf>
    <xf numFmtId="10" fontId="19" fillId="9" borderId="0" xfId="47" applyNumberFormat="1" applyAlignment="1">
      <alignment vertical="center"/>
    </xf>
    <xf numFmtId="9" fontId="27" fillId="10" borderId="0" xfId="48" applyNumberFormat="1" applyAlignment="1">
      <alignment vertical="center"/>
    </xf>
    <xf numFmtId="0" fontId="29" fillId="11" borderId="6" xfId="8" applyAlignment="1"/>
    <xf numFmtId="0" fontId="0" fillId="0" borderId="0" xfId="0" applyAlignment="1"/>
    <xf numFmtId="3" fontId="25" fillId="7" borderId="0" xfId="6" applyNumberFormat="1" applyAlignment="1">
      <alignment vertical="center"/>
    </xf>
    <xf numFmtId="175" fontId="25" fillId="7" borderId="0" xfId="6" applyNumberFormat="1" applyAlignment="1">
      <alignment vertical="center"/>
    </xf>
    <xf numFmtId="0" fontId="25" fillId="7" borderId="0" xfId="6" applyNumberFormat="1" applyAlignment="1">
      <alignment vertical="center"/>
    </xf>
    <xf numFmtId="3" fontId="20" fillId="8" borderId="0" xfId="7" applyNumberFormat="1" applyAlignment="1">
      <alignment vertical="center"/>
    </xf>
    <xf numFmtId="3" fontId="20" fillId="8" borderId="0" xfId="7" applyNumberFormat="1" applyAlignment="1">
      <alignment horizontal="center" vertical="center"/>
    </xf>
    <xf numFmtId="175" fontId="20" fillId="8" borderId="0" xfId="7" applyNumberFormat="1" applyAlignment="1">
      <alignment vertical="center"/>
    </xf>
    <xf numFmtId="3" fontId="27" fillId="10" borderId="0" xfId="48" applyNumberFormat="1" applyAlignment="1">
      <alignment vertical="center"/>
    </xf>
    <xf numFmtId="175" fontId="0" fillId="0" borderId="0" xfId="0" applyNumberFormat="1">
      <alignment vertical="center"/>
    </xf>
    <xf numFmtId="176" fontId="0" fillId="0" borderId="0" xfId="0" applyNumberFormat="1">
      <alignment vertical="center"/>
    </xf>
    <xf numFmtId="175" fontId="26" fillId="5" borderId="0" xfId="45" applyNumberFormat="1" applyAlignment="1">
      <alignment vertical="center"/>
    </xf>
    <xf numFmtId="0" fontId="20" fillId="8" borderId="0" xfId="7" applyAlignment="1"/>
    <xf numFmtId="0" fontId="40" fillId="10" borderId="0" xfId="48" applyNumberFormat="1" applyFont="1" applyAlignment="1">
      <alignment horizontal="center"/>
    </xf>
    <xf numFmtId="172" fontId="0" fillId="0" borderId="0" xfId="0" applyNumberFormat="1">
      <alignment vertical="center"/>
    </xf>
    <xf numFmtId="172" fontId="19" fillId="9" borderId="0" xfId="47" applyNumberFormat="1">
      <alignment vertical="center"/>
    </xf>
    <xf numFmtId="172" fontId="26" fillId="5" borderId="0" xfId="45" applyNumberFormat="1" applyAlignment="1">
      <alignment vertical="center"/>
    </xf>
    <xf numFmtId="172" fontId="26" fillId="5" borderId="0" xfId="45" applyNumberFormat="1">
      <alignment vertical="center"/>
    </xf>
    <xf numFmtId="0" fontId="27" fillId="10" borderId="0" xfId="48" applyNumberFormat="1" applyAlignment="1"/>
    <xf numFmtId="174" fontId="0" fillId="0" borderId="0" xfId="0" applyNumberFormat="1">
      <alignment vertical="center"/>
    </xf>
    <xf numFmtId="4" fontId="26" fillId="5" borderId="0" xfId="45" applyNumberFormat="1" applyAlignment="1">
      <alignment vertical="center"/>
    </xf>
    <xf numFmtId="0" fontId="11" fillId="0" borderId="0" xfId="63"/>
    <xf numFmtId="14" fontId="0" fillId="0" borderId="0" xfId="0" applyNumberFormat="1" applyAlignment="1"/>
    <xf numFmtId="172" fontId="19" fillId="9" borderId="0" xfId="58" applyNumberFormat="1">
      <alignment vertical="center"/>
    </xf>
    <xf numFmtId="177" fontId="47" fillId="0" borderId="0" xfId="0" applyNumberFormat="1" applyFont="1" applyAlignment="1"/>
    <xf numFmtId="177" fontId="0" fillId="0" borderId="0" xfId="0" applyNumberFormat="1">
      <alignment vertical="center"/>
    </xf>
    <xf numFmtId="0" fontId="4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2" fontId="0" fillId="0" borderId="0" xfId="5" applyNumberFormat="1" applyFont="1" applyAlignment="1">
      <alignment horizontal="center" vertical="center"/>
    </xf>
    <xf numFmtId="1" fontId="25" fillId="7" borderId="0" xfId="6" applyNumberFormat="1" applyAlignment="1"/>
    <xf numFmtId="0" fontId="25" fillId="7" borderId="0" xfId="6" applyAlignment="1"/>
    <xf numFmtId="0" fontId="26" fillId="5" borderId="0" xfId="45" applyNumberFormat="1" applyAlignment="1"/>
    <xf numFmtId="15" fontId="26" fillId="5" borderId="0" xfId="45" applyNumberFormat="1" applyAlignment="1">
      <alignment vertical="center"/>
    </xf>
    <xf numFmtId="15" fontId="0" fillId="0" borderId="0" xfId="0" applyNumberFormat="1">
      <alignment vertical="center"/>
    </xf>
    <xf numFmtId="0" fontId="18" fillId="0" borderId="0" xfId="0" applyFont="1">
      <alignment vertical="center"/>
    </xf>
    <xf numFmtId="0" fontId="51" fillId="0" borderId="0" xfId="0" applyFont="1">
      <alignment vertical="center"/>
    </xf>
    <xf numFmtId="2" fontId="27" fillId="10" borderId="0" xfId="48" applyNumberFormat="1">
      <alignment vertical="center"/>
    </xf>
    <xf numFmtId="0" fontId="51" fillId="0" borderId="0" xfId="0" applyFont="1" applyAlignment="1">
      <alignment horizontal="left" vertical="center" indent="1"/>
    </xf>
    <xf numFmtId="0" fontId="51" fillId="0" borderId="0" xfId="0" applyFont="1" applyAlignment="1">
      <alignment horizontal="left" vertical="center" indent="2"/>
    </xf>
    <xf numFmtId="173" fontId="26" fillId="5" borderId="0" xfId="1" applyNumberFormat="1" applyFont="1" applyFill="1">
      <alignment vertical="center"/>
    </xf>
    <xf numFmtId="0" fontId="52" fillId="0" borderId="0" xfId="64">
      <alignment vertical="center"/>
    </xf>
    <xf numFmtId="2" fontId="26" fillId="5" borderId="0" xfId="45" applyNumberFormat="1">
      <alignment vertical="center"/>
    </xf>
    <xf numFmtId="10" fontId="19" fillId="9" borderId="0" xfId="5" applyNumberFormat="1" applyFont="1" applyFill="1" applyAlignment="1">
      <alignment vertical="center"/>
    </xf>
    <xf numFmtId="17" fontId="49" fillId="40" borderId="0" xfId="0" applyNumberFormat="1" applyFont="1" applyFill="1" applyAlignment="1">
      <alignment horizontal="center" vertical="center" wrapText="1"/>
    </xf>
    <xf numFmtId="10" fontId="0" fillId="0" borderId="0" xfId="5" applyNumberFormat="1" applyFont="1" applyAlignment="1">
      <alignment horizontal="center"/>
    </xf>
    <xf numFmtId="10" fontId="11" fillId="0" borderId="0" xfId="63" applyNumberFormat="1"/>
    <xf numFmtId="172" fontId="11" fillId="0" borderId="0" xfId="5" applyNumberFormat="1" applyFont="1"/>
    <xf numFmtId="0" fontId="26" fillId="5" borderId="0" xfId="45" applyNumberFormat="1" applyAlignment="1">
      <alignment horizontal="center"/>
    </xf>
    <xf numFmtId="175" fontId="0" fillId="0" borderId="0" xfId="0" applyNumberFormat="1" applyAlignment="1">
      <alignment horizontal="center" vertical="center"/>
    </xf>
    <xf numFmtId="14" fontId="26" fillId="5" borderId="0" xfId="45" applyNumberFormat="1" applyAlignment="1"/>
    <xf numFmtId="3" fontId="19" fillId="9" borderId="0" xfId="47" applyNumberFormat="1">
      <alignment vertical="center"/>
    </xf>
    <xf numFmtId="173" fontId="0" fillId="0" borderId="0" xfId="1" applyNumberFormat="1" applyFont="1" applyAlignment="1">
      <alignment vertical="center"/>
    </xf>
    <xf numFmtId="14" fontId="20" fillId="8" borderId="0" xfId="7" applyNumberFormat="1" applyAlignment="1">
      <alignment vertical="center"/>
    </xf>
    <xf numFmtId="173" fontId="0" fillId="0" borderId="0" xfId="1" applyNumberFormat="1" applyFont="1">
      <alignment vertical="center"/>
    </xf>
    <xf numFmtId="3" fontId="29" fillId="12" borderId="6" xfId="9" applyNumberFormat="1"/>
    <xf numFmtId="175" fontId="29" fillId="11" borderId="6" xfId="8" applyNumberFormat="1" applyAlignment="1">
      <alignment vertical="center"/>
    </xf>
    <xf numFmtId="175" fontId="29" fillId="12" borderId="6" xfId="9" applyNumberFormat="1" applyAlignment="1">
      <alignment vertical="center"/>
    </xf>
    <xf numFmtId="43" fontId="27" fillId="10" borderId="0" xfId="48" applyNumberFormat="1">
      <alignment vertical="center"/>
    </xf>
    <xf numFmtId="0" fontId="0" fillId="0" borderId="0" xfId="0" applyAlignment="1">
      <alignment horizontal="right" vertical="center"/>
    </xf>
    <xf numFmtId="0" fontId="19" fillId="9" borderId="0" xfId="47" applyNumberFormat="1" applyAlignment="1">
      <alignment vertical="center"/>
    </xf>
    <xf numFmtId="9" fontId="19" fillId="9" borderId="0" xfId="5" applyFont="1" applyFill="1" applyAlignment="1">
      <alignment vertical="center"/>
    </xf>
    <xf numFmtId="173" fontId="26" fillId="5" borderId="0" xfId="1" applyNumberFormat="1" applyFont="1" applyFill="1" applyAlignment="1">
      <alignment vertical="center"/>
    </xf>
    <xf numFmtId="172" fontId="26" fillId="5" borderId="0" xfId="5" applyNumberFormat="1" applyFont="1" applyFill="1" applyAlignment="1">
      <alignment vertical="center"/>
    </xf>
    <xf numFmtId="9" fontId="26" fillId="5" borderId="0" xfId="45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172" fontId="27" fillId="10" borderId="0" xfId="48" applyNumberFormat="1" applyAlignment="1">
      <alignment vertical="center"/>
    </xf>
    <xf numFmtId="178" fontId="26" fillId="5" borderId="0" xfId="1" applyNumberFormat="1" applyFont="1" applyFill="1" applyAlignment="1">
      <alignment horizontal="center"/>
    </xf>
    <xf numFmtId="4" fontId="27" fillId="10" borderId="0" xfId="48" applyNumberFormat="1" applyBorder="1" applyAlignment="1"/>
    <xf numFmtId="3" fontId="29" fillId="12" borderId="6" xfId="9" applyNumberFormat="1" applyAlignment="1">
      <alignment horizontal="center"/>
    </xf>
    <xf numFmtId="9" fontId="27" fillId="10" borderId="0" xfId="48" applyNumberFormat="1" applyAlignment="1"/>
    <xf numFmtId="178" fontId="0" fillId="0" borderId="0" xfId="1" applyNumberFormat="1" applyFont="1">
      <alignment vertical="center"/>
    </xf>
    <xf numFmtId="4" fontId="58" fillId="0" borderId="0" xfId="69" applyNumberFormat="1"/>
    <xf numFmtId="173" fontId="29" fillId="11" borderId="6" xfId="8" applyNumberFormat="1" applyAlignment="1">
      <alignment vertical="center"/>
    </xf>
    <xf numFmtId="3" fontId="26" fillId="5" borderId="0" xfId="59" applyNumberFormat="1">
      <alignment vertical="center"/>
    </xf>
    <xf numFmtId="43" fontId="27" fillId="10" borderId="0" xfId="1" applyFont="1" applyFill="1">
      <alignment vertical="center"/>
    </xf>
    <xf numFmtId="172" fontId="29" fillId="11" borderId="6" xfId="5" applyNumberFormat="1" applyFont="1" applyFill="1" applyBorder="1" applyAlignment="1">
      <alignment vertical="center"/>
    </xf>
    <xf numFmtId="17" fontId="26" fillId="5" borderId="0" xfId="45" applyNumberFormat="1" applyAlignment="1">
      <alignment vertical="center"/>
    </xf>
    <xf numFmtId="174" fontId="19" fillId="9" borderId="0" xfId="47" applyNumberFormat="1">
      <alignment vertical="center"/>
    </xf>
    <xf numFmtId="9" fontId="29" fillId="11" borderId="6" xfId="5" applyFont="1" applyFill="1" applyBorder="1" applyAlignment="1">
      <alignment vertical="center"/>
    </xf>
    <xf numFmtId="0" fontId="0" fillId="0" borderId="0" xfId="0" applyAlignment="1">
      <alignment horizontal="left"/>
    </xf>
    <xf numFmtId="9" fontId="27" fillId="10" borderId="0" xfId="48" applyBorder="1" applyAlignment="1">
      <alignment horizontal="center" vertical="center"/>
    </xf>
    <xf numFmtId="14" fontId="26" fillId="5" borderId="0" xfId="45" applyNumberFormat="1">
      <alignment vertical="center"/>
    </xf>
    <xf numFmtId="173" fontId="20" fillId="8" borderId="0" xfId="1" applyNumberFormat="1" applyFont="1" applyFill="1" applyAlignment="1"/>
    <xf numFmtId="0" fontId="29" fillId="12" borderId="0" xfId="9" applyBorder="1" applyAlignment="1">
      <alignment vertical="center"/>
    </xf>
    <xf numFmtId="3" fontId="29" fillId="11" borderId="0" xfId="8" applyNumberFormat="1" applyBorder="1"/>
    <xf numFmtId="0" fontId="29" fillId="12" borderId="0" xfId="9" applyBorder="1" applyAlignment="1">
      <alignment horizontal="left" vertical="center"/>
    </xf>
    <xf numFmtId="43" fontId="19" fillId="9" borderId="0" xfId="47" applyNumberFormat="1" applyBorder="1" applyAlignment="1">
      <alignment vertical="center"/>
    </xf>
    <xf numFmtId="0" fontId="23" fillId="12" borderId="0" xfId="9" applyFont="1" applyBorder="1" applyAlignment="1">
      <alignment horizontal="left" vertical="center" indent="1"/>
    </xf>
    <xf numFmtId="172" fontId="29" fillId="11" borderId="6" xfId="8" applyNumberFormat="1" applyAlignment="1">
      <alignment vertical="center"/>
    </xf>
    <xf numFmtId="14" fontId="27" fillId="10" borderId="0" xfId="48" applyNumberFormat="1" applyAlignment="1">
      <alignment vertical="center"/>
    </xf>
    <xf numFmtId="0" fontId="26" fillId="5" borderId="6" xfId="45" applyNumberFormat="1" applyBorder="1" applyAlignment="1">
      <alignment horizontal="center" vertical="center"/>
    </xf>
    <xf numFmtId="173" fontId="27" fillId="10" borderId="0" xfId="1" applyNumberFormat="1" applyFont="1" applyFill="1" applyAlignment="1">
      <alignment vertical="center"/>
    </xf>
    <xf numFmtId="178" fontId="27" fillId="10" borderId="6" xfId="48" applyNumberFormat="1" applyBorder="1" applyAlignment="1">
      <alignment vertical="center"/>
    </xf>
    <xf numFmtId="2" fontId="26" fillId="5" borderId="0" xfId="59" applyNumberFormat="1" applyBorder="1" applyAlignment="1">
      <alignment horizontal="right" vertical="center"/>
    </xf>
    <xf numFmtId="14" fontId="27" fillId="10" borderId="0" xfId="48" applyNumberFormat="1">
      <alignment vertical="center"/>
    </xf>
    <xf numFmtId="9" fontId="26" fillId="5" borderId="0" xfId="45" applyNumberFormat="1" applyBorder="1" applyAlignment="1">
      <alignment horizontal="right" vertical="center"/>
    </xf>
    <xf numFmtId="0" fontId="23" fillId="12" borderId="0" xfId="9" applyFont="1" applyBorder="1" applyAlignment="1">
      <alignment horizontal="left" vertical="center"/>
    </xf>
    <xf numFmtId="4" fontId="25" fillId="7" borderId="0" xfId="6" applyNumberFormat="1" applyAlignment="1">
      <alignment vertical="center"/>
    </xf>
    <xf numFmtId="0" fontId="4" fillId="0" borderId="0" xfId="132"/>
    <xf numFmtId="43" fontId="20" fillId="8" borderId="0" xfId="1" applyFont="1" applyFill="1" applyAlignment="1"/>
    <xf numFmtId="9" fontId="29" fillId="11" borderId="6" xfId="5" applyFont="1" applyFill="1" applyBorder="1" applyAlignment="1"/>
    <xf numFmtId="0" fontId="79" fillId="5" borderId="0" xfId="45" applyNumberFormat="1" applyFont="1" applyAlignment="1">
      <alignment horizontal="center" vertical="center"/>
    </xf>
    <xf numFmtId="0" fontId="75" fillId="47" borderId="22" xfId="0" applyFont="1" applyFill="1" applyBorder="1" applyAlignment="1">
      <alignment horizontal="center" vertical="center"/>
    </xf>
    <xf numFmtId="0" fontId="74" fillId="71" borderId="23" xfId="0" applyFont="1" applyFill="1" applyBorder="1" applyAlignment="1">
      <alignment horizontal="center" vertical="center" wrapText="1"/>
    </xf>
    <xf numFmtId="0" fontId="74" fillId="71" borderId="24" xfId="0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57" fillId="0" borderId="0" xfId="0" applyFont="1" applyAlignment="1"/>
    <xf numFmtId="17" fontId="0" fillId="0" borderId="0" xfId="0" applyNumberFormat="1" applyAlignment="1"/>
    <xf numFmtId="165" fontId="0" fillId="0" borderId="0" xfId="0" applyNumberFormat="1" applyAlignment="1"/>
    <xf numFmtId="0" fontId="15" fillId="41" borderId="14" xfId="0" applyFont="1" applyFill="1" applyBorder="1" applyAlignment="1">
      <alignment horizontal="center" vertical="center"/>
    </xf>
    <xf numFmtId="0" fontId="15" fillId="41" borderId="15" xfId="0" applyFont="1" applyFill="1" applyBorder="1" applyAlignment="1">
      <alignment horizontal="center" vertical="center"/>
    </xf>
    <xf numFmtId="0" fontId="15" fillId="41" borderId="43" xfId="0" applyFont="1" applyFill="1" applyBorder="1" applyAlignment="1">
      <alignment horizontal="center" vertical="center" wrapText="1"/>
    </xf>
    <xf numFmtId="0" fontId="15" fillId="41" borderId="15" xfId="0" applyFont="1" applyFill="1" applyBorder="1" applyAlignment="1">
      <alignment horizontal="center" vertical="center" wrapText="1"/>
    </xf>
    <xf numFmtId="0" fontId="15" fillId="41" borderId="44" xfId="0" applyFont="1" applyFill="1" applyBorder="1" applyAlignment="1">
      <alignment horizontal="center" vertical="center" wrapText="1"/>
    </xf>
    <xf numFmtId="179" fontId="15" fillId="41" borderId="21" xfId="0" applyNumberFormat="1" applyFont="1" applyFill="1" applyBorder="1" applyAlignment="1">
      <alignment horizontal="center" vertical="center"/>
    </xf>
    <xf numFmtId="0" fontId="15" fillId="41" borderId="13" xfId="0" applyFont="1" applyFill="1" applyBorder="1" applyAlignment="1">
      <alignment wrapText="1"/>
    </xf>
    <xf numFmtId="0" fontId="16" fillId="41" borderId="13" xfId="0" applyFont="1" applyFill="1" applyBorder="1" applyAlignment="1">
      <alignment horizontal="center" vertical="center"/>
    </xf>
    <xf numFmtId="165" fontId="16" fillId="41" borderId="13" xfId="3" applyFont="1" applyFill="1" applyBorder="1" applyAlignment="1">
      <alignment horizontal="center" vertical="center"/>
    </xf>
    <xf numFmtId="173" fontId="0" fillId="41" borderId="41" xfId="1" applyNumberFormat="1" applyFont="1" applyFill="1" applyBorder="1" applyAlignment="1">
      <alignment horizontal="center" vertical="center"/>
    </xf>
    <xf numFmtId="165" fontId="15" fillId="41" borderId="13" xfId="3" applyFont="1" applyFill="1" applyBorder="1" applyAlignment="1">
      <alignment horizontal="center" vertical="center"/>
    </xf>
    <xf numFmtId="9" fontId="0" fillId="0" borderId="0" xfId="5" applyFont="1" applyFill="1"/>
    <xf numFmtId="179" fontId="15" fillId="42" borderId="21" xfId="0" applyNumberFormat="1" applyFont="1" applyFill="1" applyBorder="1" applyAlignment="1">
      <alignment horizontal="center" vertical="center"/>
    </xf>
    <xf numFmtId="0" fontId="15" fillId="42" borderId="13" xfId="0" applyFont="1" applyFill="1" applyBorder="1" applyAlignment="1">
      <alignment wrapText="1"/>
    </xf>
    <xf numFmtId="179" fontId="41" fillId="42" borderId="13" xfId="0" applyNumberFormat="1" applyFont="1" applyFill="1" applyBorder="1" applyAlignment="1">
      <alignment horizontal="center" vertical="center"/>
    </xf>
    <xf numFmtId="173" fontId="41" fillId="42" borderId="41" xfId="1" applyNumberFormat="1" applyFont="1" applyFill="1" applyBorder="1" applyAlignment="1">
      <alignment horizontal="center" vertical="center"/>
    </xf>
    <xf numFmtId="165" fontId="15" fillId="42" borderId="13" xfId="3" applyFont="1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3" borderId="13" xfId="0" applyFill="1" applyBorder="1" applyAlignment="1">
      <alignment wrapText="1"/>
    </xf>
    <xf numFmtId="0" fontId="0" fillId="43" borderId="13" xfId="0" applyFill="1" applyBorder="1" applyAlignment="1">
      <alignment horizontal="center" vertical="center"/>
    </xf>
    <xf numFmtId="165" fontId="0" fillId="43" borderId="13" xfId="3" applyFont="1" applyFill="1" applyBorder="1" applyAlignment="1">
      <alignment horizontal="center" vertical="center"/>
    </xf>
    <xf numFmtId="173" fontId="0" fillId="43" borderId="41" xfId="1" applyNumberFormat="1" applyFont="1" applyFill="1" applyBorder="1" applyAlignment="1">
      <alignment horizontal="center" vertical="center"/>
    </xf>
    <xf numFmtId="165" fontId="0" fillId="43" borderId="42" xfId="3" applyFont="1" applyFill="1" applyBorder="1" applyAlignment="1">
      <alignment horizontal="center" vertical="center"/>
    </xf>
    <xf numFmtId="10" fontId="0" fillId="43" borderId="42" xfId="5" applyNumberFormat="1" applyFont="1" applyFill="1" applyBorder="1" applyAlignment="1">
      <alignment horizontal="right" vertical="center"/>
    </xf>
    <xf numFmtId="0" fontId="0" fillId="41" borderId="28" xfId="0" applyFill="1" applyBorder="1" applyAlignment="1"/>
    <xf numFmtId="0" fontId="18" fillId="41" borderId="16" xfId="0" applyFont="1" applyFill="1" applyBorder="1" applyAlignment="1"/>
    <xf numFmtId="0" fontId="0" fillId="41" borderId="16" xfId="0" applyFill="1" applyBorder="1" applyAlignment="1"/>
    <xf numFmtId="0" fontId="15" fillId="41" borderId="16" xfId="0" applyFont="1" applyFill="1" applyBorder="1" applyAlignment="1">
      <alignment horizontal="right"/>
    </xf>
    <xf numFmtId="0" fontId="15" fillId="41" borderId="16" xfId="0" applyFont="1" applyFill="1" applyBorder="1" applyAlignment="1">
      <alignment horizontal="center" vertical="center"/>
    </xf>
    <xf numFmtId="165" fontId="15" fillId="41" borderId="16" xfId="3" applyFont="1" applyFill="1" applyBorder="1"/>
    <xf numFmtId="175" fontId="19" fillId="9" borderId="0" xfId="47" applyNumberFormat="1" applyAlignment="1">
      <alignment horizontal="center" vertical="center"/>
    </xf>
    <xf numFmtId="43" fontId="46" fillId="9" borderId="0" xfId="62" applyNumberFormat="1">
      <alignment vertical="center"/>
    </xf>
    <xf numFmtId="10" fontId="26" fillId="5" borderId="0" xfId="5" applyNumberFormat="1" applyFont="1" applyFill="1" applyBorder="1" applyAlignment="1">
      <alignment horizontal="center" vertical="center"/>
    </xf>
    <xf numFmtId="2" fontId="26" fillId="5" borderId="0" xfId="45" applyNumberFormat="1" applyAlignment="1">
      <alignment horizontal="center"/>
    </xf>
    <xf numFmtId="0" fontId="29" fillId="12" borderId="6" xfId="9" applyNumberFormat="1" applyAlignment="1">
      <alignment horizontal="center" vertical="center"/>
    </xf>
    <xf numFmtId="43" fontId="29" fillId="12" borderId="6" xfId="9" applyNumberFormat="1" applyAlignment="1">
      <alignment vertical="center"/>
    </xf>
    <xf numFmtId="0" fontId="82" fillId="0" borderId="0" xfId="0" applyFont="1" applyAlignment="1">
      <alignment horizontal="left" vertical="center" indent="2"/>
    </xf>
    <xf numFmtId="0" fontId="83" fillId="0" borderId="0" xfId="0" applyFont="1">
      <alignment vertical="center"/>
    </xf>
    <xf numFmtId="43" fontId="20" fillId="8" borderId="0" xfId="7" applyNumberFormat="1" applyAlignment="1">
      <alignment vertical="center"/>
    </xf>
    <xf numFmtId="172" fontId="82" fillId="0" borderId="0" xfId="5" applyNumberFormat="1" applyFont="1" applyAlignment="1">
      <alignment vertical="center"/>
    </xf>
    <xf numFmtId="170" fontId="36" fillId="39" borderId="8" xfId="52" applyNumberFormat="1" applyAlignment="1">
      <alignment vertical="center"/>
    </xf>
    <xf numFmtId="4" fontId="36" fillId="39" borderId="8" xfId="52" applyNumberFormat="1" applyAlignment="1">
      <alignment vertical="center"/>
    </xf>
    <xf numFmtId="0" fontId="76" fillId="46" borderId="18" xfId="0" applyFont="1" applyFill="1" applyBorder="1" applyAlignment="1">
      <alignment horizontal="left" vertical="center"/>
    </xf>
    <xf numFmtId="0" fontId="75" fillId="46" borderId="18" xfId="0" applyFont="1" applyFill="1" applyBorder="1" applyAlignment="1">
      <alignment horizontal="left" vertical="center"/>
    </xf>
    <xf numFmtId="170" fontId="75" fillId="47" borderId="18" xfId="0" applyNumberFormat="1" applyFont="1" applyFill="1" applyBorder="1" applyAlignment="1">
      <alignment horizontal="center" vertical="center"/>
    </xf>
    <xf numFmtId="172" fontId="75" fillId="47" borderId="18" xfId="5" applyNumberFormat="1" applyFont="1" applyFill="1" applyBorder="1" applyAlignment="1">
      <alignment horizontal="center" vertical="center"/>
    </xf>
    <xf numFmtId="0" fontId="74" fillId="45" borderId="24" xfId="0" applyFont="1" applyFill="1" applyBorder="1" applyAlignment="1">
      <alignment horizontal="center" vertical="center"/>
    </xf>
    <xf numFmtId="0" fontId="3" fillId="45" borderId="24" xfId="0" applyFont="1" applyFill="1" applyBorder="1">
      <alignment vertical="center"/>
    </xf>
    <xf numFmtId="0" fontId="74" fillId="45" borderId="23" xfId="0" applyFont="1" applyFill="1" applyBorder="1" applyAlignment="1">
      <alignment horizontal="center" vertical="center"/>
    </xf>
    <xf numFmtId="9" fontId="75" fillId="47" borderId="18" xfId="0" applyNumberFormat="1" applyFont="1" applyFill="1" applyBorder="1" applyAlignment="1">
      <alignment horizontal="center" vertical="center"/>
    </xf>
    <xf numFmtId="1" fontId="74" fillId="45" borderId="24" xfId="0" applyNumberFormat="1" applyFont="1" applyFill="1" applyBorder="1" applyAlignment="1">
      <alignment horizontal="center" vertical="center"/>
    </xf>
    <xf numFmtId="0" fontId="84" fillId="47" borderId="18" xfId="0" applyFont="1" applyFill="1" applyBorder="1" applyAlignment="1">
      <alignment horizontal="center" vertical="center"/>
    </xf>
    <xf numFmtId="0" fontId="84" fillId="74" borderId="18" xfId="0" applyFont="1" applyFill="1" applyBorder="1" applyAlignment="1">
      <alignment horizontal="center" vertical="center"/>
    </xf>
    <xf numFmtId="0" fontId="84" fillId="73" borderId="18" xfId="0" quotePrefix="1" applyFont="1" applyFill="1" applyBorder="1" applyAlignment="1">
      <alignment horizontal="center" vertical="center"/>
    </xf>
    <xf numFmtId="0" fontId="84" fillId="75" borderId="18" xfId="0" applyFont="1" applyFill="1" applyBorder="1" applyAlignment="1">
      <alignment horizontal="center" vertical="center"/>
    </xf>
    <xf numFmtId="3" fontId="27" fillId="10" borderId="6" xfId="48" applyNumberFormat="1" applyBorder="1" applyAlignment="1"/>
    <xf numFmtId="43" fontId="29" fillId="12" borderId="6" xfId="1" applyFont="1" applyFill="1" applyBorder="1" applyAlignment="1">
      <alignment vertical="center"/>
    </xf>
    <xf numFmtId="178" fontId="26" fillId="5" borderId="8" xfId="45" applyNumberFormat="1" applyBorder="1" applyAlignment="1">
      <alignment vertical="center"/>
    </xf>
    <xf numFmtId="43" fontId="25" fillId="7" borderId="0" xfId="6" applyNumberFormat="1" applyAlignment="1">
      <alignment vertical="center"/>
    </xf>
    <xf numFmtId="172" fontId="90" fillId="44" borderId="0" xfId="11" applyNumberFormat="1" applyFont="1" applyFill="1" applyAlignment="1">
      <alignment horizontal="center"/>
    </xf>
    <xf numFmtId="9" fontId="2" fillId="12" borderId="0" xfId="11" applyNumberFormat="1" applyFill="1"/>
    <xf numFmtId="4" fontId="2" fillId="12" borderId="0" xfId="11" applyNumberFormat="1" applyFill="1"/>
    <xf numFmtId="9" fontId="2" fillId="12" borderId="55" xfId="11" applyNumberFormat="1" applyFill="1" applyBorder="1"/>
    <xf numFmtId="9" fontId="2" fillId="12" borderId="7" xfId="11" applyNumberFormat="1" applyFill="1" applyBorder="1"/>
    <xf numFmtId="3" fontId="18" fillId="12" borderId="0" xfId="11" applyNumberFormat="1" applyFont="1" applyFill="1" applyAlignment="1">
      <alignment horizontal="center"/>
    </xf>
    <xf numFmtId="3" fontId="18" fillId="44" borderId="0" xfId="11" applyNumberFormat="1" applyFont="1" applyFill="1" applyAlignment="1">
      <alignment horizontal="center"/>
    </xf>
    <xf numFmtId="3" fontId="2" fillId="44" borderId="55" xfId="11" applyNumberFormat="1" applyFill="1" applyBorder="1" applyAlignment="1">
      <alignment horizontal="center"/>
    </xf>
    <xf numFmtId="2" fontId="18" fillId="12" borderId="55" xfId="11" applyNumberFormat="1" applyFont="1" applyFill="1" applyBorder="1"/>
    <xf numFmtId="177" fontId="2" fillId="12" borderId="0" xfId="11" applyNumberFormat="1" applyFill="1"/>
    <xf numFmtId="0" fontId="84" fillId="12" borderId="58" xfId="11" applyFont="1" applyFill="1" applyBorder="1"/>
    <xf numFmtId="0" fontId="91" fillId="12" borderId="54" xfId="11" applyFont="1" applyFill="1" applyBorder="1"/>
    <xf numFmtId="3" fontId="15" fillId="12" borderId="55" xfId="11" applyNumberFormat="1" applyFont="1" applyFill="1" applyBorder="1"/>
    <xf numFmtId="3" fontId="91" fillId="44" borderId="55" xfId="11" applyNumberFormat="1" applyFont="1" applyFill="1" applyBorder="1" applyAlignment="1">
      <alignment horizontal="center"/>
    </xf>
    <xf numFmtId="3" fontId="91" fillId="12" borderId="55" xfId="11" applyNumberFormat="1" applyFont="1" applyFill="1" applyBorder="1" applyAlignment="1">
      <alignment horizontal="center"/>
    </xf>
    <xf numFmtId="3" fontId="91" fillId="12" borderId="56" xfId="11" applyNumberFormat="1" applyFont="1" applyFill="1" applyBorder="1" applyAlignment="1">
      <alignment horizontal="center"/>
    </xf>
    <xf numFmtId="0" fontId="91" fillId="12" borderId="58" xfId="11" applyFont="1" applyFill="1" applyBorder="1"/>
    <xf numFmtId="189" fontId="91" fillId="12" borderId="7" xfId="11" applyNumberFormat="1" applyFont="1" applyFill="1" applyBorder="1"/>
    <xf numFmtId="3" fontId="91" fillId="44" borderId="7" xfId="11" applyNumberFormat="1" applyFont="1" applyFill="1" applyBorder="1" applyAlignment="1">
      <alignment horizontal="center"/>
    </xf>
    <xf numFmtId="3" fontId="91" fillId="12" borderId="7" xfId="11" applyNumberFormat="1" applyFont="1" applyFill="1" applyBorder="1" applyAlignment="1">
      <alignment horizontal="center"/>
    </xf>
    <xf numFmtId="3" fontId="91" fillId="12" borderId="59" xfId="11" applyNumberFormat="1" applyFont="1" applyFill="1" applyBorder="1" applyAlignment="1">
      <alignment horizontal="center"/>
    </xf>
    <xf numFmtId="0" fontId="48" fillId="12" borderId="0" xfId="11" applyFont="1" applyFill="1"/>
    <xf numFmtId="3" fontId="2" fillId="12" borderId="55" xfId="11" applyNumberFormat="1" applyFill="1" applyBorder="1"/>
    <xf numFmtId="3" fontId="2" fillId="12" borderId="56" xfId="11" applyNumberFormat="1" applyFill="1" applyBorder="1"/>
    <xf numFmtId="3" fontId="2" fillId="12" borderId="38" xfId="11" applyNumberFormat="1" applyFill="1" applyBorder="1"/>
    <xf numFmtId="3" fontId="2" fillId="12" borderId="60" xfId="11" applyNumberFormat="1" applyFill="1" applyBorder="1"/>
    <xf numFmtId="0" fontId="91" fillId="12" borderId="61" xfId="11" applyFont="1" applyFill="1" applyBorder="1"/>
    <xf numFmtId="0" fontId="2" fillId="12" borderId="60" xfId="11" applyFill="1" applyBorder="1"/>
    <xf numFmtId="10" fontId="2" fillId="12" borderId="0" xfId="11" applyNumberFormat="1" applyFill="1"/>
    <xf numFmtId="9" fontId="2" fillId="12" borderId="60" xfId="11" applyNumberFormat="1" applyFill="1" applyBorder="1"/>
    <xf numFmtId="170" fontId="2" fillId="12" borderId="60" xfId="11" applyNumberFormat="1" applyFill="1" applyBorder="1" applyAlignment="1">
      <alignment horizontal="right"/>
    </xf>
    <xf numFmtId="0" fontId="89" fillId="12" borderId="0" xfId="11" applyFont="1" applyFill="1"/>
    <xf numFmtId="9" fontId="89" fillId="12" borderId="0" xfId="11" applyNumberFormat="1" applyFont="1" applyFill="1" applyAlignment="1">
      <alignment horizontal="center"/>
    </xf>
    <xf numFmtId="0" fontId="89" fillId="0" borderId="0" xfId="11" applyFont="1"/>
    <xf numFmtId="3" fontId="89" fillId="12" borderId="0" xfId="11" applyNumberFormat="1" applyFont="1" applyFill="1"/>
    <xf numFmtId="0" fontId="88" fillId="8" borderId="61" xfId="11" applyFont="1" applyFill="1" applyBorder="1" applyAlignment="1">
      <alignment vertical="center"/>
    </xf>
    <xf numFmtId="0" fontId="93" fillId="8" borderId="38" xfId="11" applyFont="1" applyFill="1" applyBorder="1" applyAlignment="1">
      <alignment horizontal="center" vertical="center"/>
    </xf>
    <xf numFmtId="0" fontId="94" fillId="8" borderId="38" xfId="11" applyFont="1" applyFill="1" applyBorder="1"/>
    <xf numFmtId="0" fontId="94" fillId="8" borderId="60" xfId="11" applyFont="1" applyFill="1" applyBorder="1"/>
    <xf numFmtId="0" fontId="95" fillId="12" borderId="0" xfId="11" applyFont="1" applyFill="1" applyAlignment="1">
      <alignment horizontal="center" vertical="center"/>
    </xf>
    <xf numFmtId="0" fontId="96" fillId="12" borderId="0" xfId="11" applyFont="1" applyFill="1"/>
    <xf numFmtId="0" fontId="51" fillId="12" borderId="0" xfId="11" applyFont="1" applyFill="1"/>
    <xf numFmtId="3" fontId="51" fillId="12" borderId="0" xfId="11" applyNumberFormat="1" applyFont="1" applyFill="1"/>
    <xf numFmtId="0" fontId="48" fillId="12" borderId="53" xfId="11" applyFont="1" applyFill="1" applyBorder="1" applyAlignment="1">
      <alignment horizontal="left" indent="1"/>
    </xf>
    <xf numFmtId="3" fontId="55" fillId="12" borderId="0" xfId="11" applyNumberFormat="1" applyFont="1" applyFill="1" applyAlignment="1">
      <alignment horizontal="center" vertical="center"/>
    </xf>
    <xf numFmtId="0" fontId="97" fillId="12" borderId="0" xfId="11" applyFont="1" applyFill="1" applyAlignment="1">
      <alignment horizontal="center" vertical="center"/>
    </xf>
    <xf numFmtId="0" fontId="48" fillId="12" borderId="57" xfId="11" applyFont="1" applyFill="1" applyBorder="1" applyAlignment="1">
      <alignment horizontal="center" vertical="center"/>
    </xf>
    <xf numFmtId="10" fontId="93" fillId="12" borderId="0" xfId="11" applyNumberFormat="1" applyFont="1" applyFill="1" applyAlignment="1">
      <alignment horizontal="center" vertical="center"/>
    </xf>
    <xf numFmtId="0" fontId="93" fillId="12" borderId="0" xfId="11" applyFont="1" applyFill="1" applyAlignment="1">
      <alignment horizontal="center" vertical="center"/>
    </xf>
    <xf numFmtId="172" fontId="97" fillId="12" borderId="0" xfId="11" applyNumberFormat="1" applyFont="1" applyFill="1" applyAlignment="1">
      <alignment horizontal="center" vertical="center"/>
    </xf>
    <xf numFmtId="9" fontId="97" fillId="12" borderId="0" xfId="11" applyNumberFormat="1" applyFont="1" applyFill="1" applyAlignment="1">
      <alignment horizontal="center" vertical="center"/>
    </xf>
    <xf numFmtId="0" fontId="48" fillId="12" borderId="57" xfId="11" applyFont="1" applyFill="1" applyBorder="1" applyAlignment="1">
      <alignment horizontal="center"/>
    </xf>
    <xf numFmtId="172" fontId="93" fillId="12" borderId="0" xfId="11" applyNumberFormat="1" applyFont="1" applyFill="1" applyAlignment="1">
      <alignment horizontal="center" vertical="center"/>
    </xf>
    <xf numFmtId="4" fontId="51" fillId="12" borderId="0" xfId="11" applyNumberFormat="1" applyFont="1" applyFill="1"/>
    <xf numFmtId="0" fontId="48" fillId="12" borderId="0" xfId="11" applyFont="1" applyFill="1" applyAlignment="1">
      <alignment horizontal="left" indent="1"/>
    </xf>
    <xf numFmtId="9" fontId="97" fillId="12" borderId="0" xfId="11" applyNumberFormat="1" applyFont="1" applyFill="1"/>
    <xf numFmtId="10" fontId="97" fillId="12" borderId="0" xfId="11" applyNumberFormat="1" applyFont="1" applyFill="1" applyAlignment="1">
      <alignment horizontal="center" vertical="center"/>
    </xf>
    <xf numFmtId="2" fontId="20" fillId="12" borderId="0" xfId="11" applyNumberFormat="1" applyFont="1" applyFill="1" applyAlignment="1">
      <alignment horizontal="center"/>
    </xf>
    <xf numFmtId="2" fontId="97" fillId="12" borderId="0" xfId="11" applyNumberFormat="1" applyFont="1" applyFill="1" applyAlignment="1">
      <alignment horizontal="center" vertical="center"/>
    </xf>
    <xf numFmtId="0" fontId="51" fillId="12" borderId="0" xfId="11" applyFont="1" applyFill="1" applyAlignment="1">
      <alignment vertical="center"/>
    </xf>
    <xf numFmtId="0" fontId="89" fillId="12" borderId="0" xfId="11" applyFont="1" applyFill="1" applyAlignment="1">
      <alignment vertical="center"/>
    </xf>
    <xf numFmtId="3" fontId="48" fillId="12" borderId="0" xfId="11" applyNumberFormat="1" applyFont="1" applyFill="1" applyAlignment="1">
      <alignment horizontal="center" vertical="center"/>
    </xf>
    <xf numFmtId="1" fontId="97" fillId="12" borderId="0" xfId="11" applyNumberFormat="1" applyFont="1" applyFill="1" applyAlignment="1">
      <alignment horizontal="center" vertical="center"/>
    </xf>
    <xf numFmtId="1" fontId="48" fillId="12" borderId="0" xfId="11" applyNumberFormat="1" applyFont="1" applyFill="1" applyAlignment="1">
      <alignment horizontal="center" vertical="center"/>
    </xf>
    <xf numFmtId="170" fontId="97" fillId="12" borderId="0" xfId="11" applyNumberFormat="1" applyFont="1" applyFill="1" applyAlignment="1">
      <alignment horizontal="center" vertical="center"/>
    </xf>
    <xf numFmtId="176" fontId="97" fillId="12" borderId="0" xfId="11" applyNumberFormat="1" applyFont="1" applyFill="1" applyAlignment="1">
      <alignment horizontal="center" vertical="center"/>
    </xf>
    <xf numFmtId="3" fontId="97" fillId="12" borderId="0" xfId="11" applyNumberFormat="1" applyFont="1" applyFill="1" applyAlignment="1">
      <alignment horizontal="center" vertical="center"/>
    </xf>
    <xf numFmtId="4" fontId="97" fillId="12" borderId="0" xfId="11" applyNumberFormat="1" applyFont="1" applyFill="1" applyAlignment="1">
      <alignment horizontal="center" vertical="center"/>
    </xf>
    <xf numFmtId="0" fontId="48" fillId="12" borderId="58" xfId="11" applyFont="1" applyFill="1" applyBorder="1" applyAlignment="1">
      <alignment horizontal="left" indent="1"/>
    </xf>
    <xf numFmtId="3" fontId="48" fillId="12" borderId="7" xfId="11" applyNumberFormat="1" applyFont="1" applyFill="1" applyBorder="1" applyAlignment="1">
      <alignment horizontal="center" vertical="center"/>
    </xf>
    <xf numFmtId="3" fontId="97" fillId="12" borderId="7" xfId="11" applyNumberFormat="1" applyFont="1" applyFill="1" applyBorder="1" applyAlignment="1">
      <alignment horizontal="center" vertical="center"/>
    </xf>
    <xf numFmtId="0" fontId="48" fillId="12" borderId="59" xfId="11" applyFont="1" applyFill="1" applyBorder="1" applyAlignment="1">
      <alignment horizontal="center" vertical="center"/>
    </xf>
    <xf numFmtId="3" fontId="98" fillId="0" borderId="0" xfId="11" applyNumberFormat="1" applyFont="1"/>
    <xf numFmtId="0" fontId="20" fillId="12" borderId="0" xfId="11" applyFont="1" applyFill="1" applyAlignment="1">
      <alignment horizontal="center" vertical="center"/>
    </xf>
    <xf numFmtId="170" fontId="20" fillId="12" borderId="0" xfId="11" applyNumberFormat="1" applyFont="1" applyFill="1" applyAlignment="1">
      <alignment horizontal="center" vertical="center"/>
    </xf>
    <xf numFmtId="0" fontId="20" fillId="12" borderId="0" xfId="11" applyFont="1" applyFill="1" applyAlignment="1">
      <alignment vertical="center"/>
    </xf>
    <xf numFmtId="9" fontId="20" fillId="12" borderId="0" xfId="11" applyNumberFormat="1" applyFont="1" applyFill="1" applyAlignment="1">
      <alignment horizontal="center" vertical="center"/>
    </xf>
    <xf numFmtId="0" fontId="51" fillId="12" borderId="0" xfId="11" applyFont="1" applyFill="1" applyAlignment="1">
      <alignment horizontal="right"/>
    </xf>
    <xf numFmtId="2" fontId="51" fillId="12" borderId="0" xfId="11" applyNumberFormat="1" applyFont="1" applyFill="1" applyAlignment="1">
      <alignment horizontal="left"/>
    </xf>
    <xf numFmtId="0" fontId="99" fillId="48" borderId="0" xfId="11" applyFont="1" applyFill="1" applyAlignment="1">
      <alignment vertical="center"/>
    </xf>
    <xf numFmtId="0" fontId="89" fillId="12" borderId="0" xfId="11" applyFont="1" applyFill="1" applyAlignment="1">
      <alignment horizontal="center"/>
    </xf>
    <xf numFmtId="0" fontId="88" fillId="8" borderId="54" xfId="11" applyFont="1" applyFill="1" applyBorder="1" applyAlignment="1">
      <alignment vertical="center"/>
    </xf>
    <xf numFmtId="0" fontId="88" fillId="8" borderId="55" xfId="11" applyFont="1" applyFill="1" applyBorder="1" applyAlignment="1">
      <alignment vertical="center"/>
    </xf>
    <xf numFmtId="0" fontId="88" fillId="8" borderId="56" xfId="11" applyFont="1" applyFill="1" applyBorder="1" applyAlignment="1">
      <alignment vertical="center"/>
    </xf>
    <xf numFmtId="0" fontId="100" fillId="12" borderId="0" xfId="11" applyFont="1" applyFill="1" applyAlignment="1">
      <alignment horizontal="left" indent="1"/>
    </xf>
    <xf numFmtId="9" fontId="48" fillId="12" borderId="0" xfId="11" applyNumberFormat="1" applyFont="1" applyFill="1"/>
    <xf numFmtId="0" fontId="2" fillId="12" borderId="0" xfId="11" applyFill="1" applyAlignment="1">
      <alignment horizontal="center"/>
    </xf>
    <xf numFmtId="0" fontId="44" fillId="12" borderId="53" xfId="11" applyFont="1" applyFill="1" applyBorder="1" applyAlignment="1">
      <alignment horizontal="center" vertical="center"/>
    </xf>
    <xf numFmtId="9" fontId="101" fillId="12" borderId="0" xfId="11" applyNumberFormat="1" applyFont="1" applyFill="1" applyAlignment="1">
      <alignment horizontal="center" vertical="center"/>
    </xf>
    <xf numFmtId="0" fontId="44" fillId="12" borderId="57" xfId="11" applyFont="1" applyFill="1" applyBorder="1" applyAlignment="1">
      <alignment vertical="center"/>
    </xf>
    <xf numFmtId="0" fontId="100" fillId="12" borderId="53" xfId="11" applyFont="1" applyFill="1" applyBorder="1" applyAlignment="1">
      <alignment horizontal="left" indent="1"/>
    </xf>
    <xf numFmtId="0" fontId="18" fillId="12" borderId="0" xfId="11" applyFont="1" applyFill="1"/>
    <xf numFmtId="0" fontId="100" fillId="12" borderId="57" xfId="11" applyFont="1" applyFill="1" applyBorder="1" applyAlignment="1">
      <alignment horizontal="center" vertical="center"/>
    </xf>
    <xf numFmtId="4" fontId="97" fillId="12" borderId="0" xfId="11" applyNumberFormat="1" applyFont="1" applyFill="1" applyAlignment="1">
      <alignment horizontal="center"/>
    </xf>
    <xf numFmtId="3" fontId="101" fillId="12" borderId="0" xfId="11" applyNumberFormat="1" applyFont="1" applyFill="1" applyAlignment="1">
      <alignment horizontal="center" vertical="center"/>
    </xf>
    <xf numFmtId="190" fontId="2" fillId="12" borderId="0" xfId="11" applyNumberFormat="1" applyFill="1"/>
    <xf numFmtId="171" fontId="101" fillId="12" borderId="0" xfId="11" applyNumberFormat="1" applyFont="1" applyFill="1" applyAlignment="1">
      <alignment horizontal="center" vertical="center"/>
    </xf>
    <xf numFmtId="0" fontId="100" fillId="12" borderId="61" xfId="11" applyFont="1" applyFill="1" applyBorder="1" applyAlignment="1">
      <alignment horizontal="left" indent="1"/>
    </xf>
    <xf numFmtId="0" fontId="18" fillId="12" borderId="38" xfId="11" applyFont="1" applyFill="1" applyBorder="1"/>
    <xf numFmtId="3" fontId="97" fillId="12" borderId="38" xfId="11" applyNumberFormat="1" applyFont="1" applyFill="1" applyBorder="1" applyAlignment="1">
      <alignment horizontal="center" vertical="center"/>
    </xf>
    <xf numFmtId="0" fontId="100" fillId="12" borderId="60" xfId="11" applyFont="1" applyFill="1" applyBorder="1" applyAlignment="1">
      <alignment horizontal="center" vertical="center"/>
    </xf>
    <xf numFmtId="10" fontId="48" fillId="12" borderId="0" xfId="11" applyNumberFormat="1" applyFont="1" applyFill="1"/>
    <xf numFmtId="0" fontId="44" fillId="12" borderId="58" xfId="11" applyFont="1" applyFill="1" applyBorder="1" applyAlignment="1">
      <alignment horizontal="center" vertical="center"/>
    </xf>
    <xf numFmtId="171" fontId="101" fillId="12" borderId="7" xfId="11" applyNumberFormat="1" applyFont="1" applyFill="1" applyBorder="1" applyAlignment="1">
      <alignment horizontal="center" vertical="center"/>
    </xf>
    <xf numFmtId="0" fontId="44" fillId="12" borderId="59" xfId="11" applyFont="1" applyFill="1" applyBorder="1" applyAlignment="1">
      <alignment vertical="center"/>
    </xf>
    <xf numFmtId="0" fontId="100" fillId="12" borderId="0" xfId="11" applyFont="1" applyFill="1" applyAlignment="1">
      <alignment horizontal="center" vertical="center"/>
    </xf>
    <xf numFmtId="0" fontId="100" fillId="12" borderId="0" xfId="11" applyFont="1" applyFill="1" applyAlignment="1">
      <alignment horizontal="center"/>
    </xf>
    <xf numFmtId="4" fontId="102" fillId="12" borderId="0" xfId="11" applyNumberFormat="1" applyFont="1" applyFill="1"/>
    <xf numFmtId="0" fontId="2" fillId="12" borderId="0" xfId="11" applyFill="1" applyAlignment="1">
      <alignment horizontal="right"/>
    </xf>
    <xf numFmtId="9" fontId="100" fillId="12" borderId="0" xfId="11" applyNumberFormat="1" applyFont="1" applyFill="1" applyAlignment="1">
      <alignment horizontal="center" vertical="center"/>
    </xf>
    <xf numFmtId="3" fontId="2" fillId="12" borderId="0" xfId="11" applyNumberFormat="1" applyFill="1"/>
    <xf numFmtId="0" fontId="103" fillId="0" borderId="0" xfId="11" applyFont="1"/>
    <xf numFmtId="10" fontId="2" fillId="12" borderId="60" xfId="11" applyNumberFormat="1" applyFill="1" applyBorder="1"/>
    <xf numFmtId="0" fontId="15" fillId="8" borderId="60" xfId="11" applyFont="1" applyFill="1" applyBorder="1" applyAlignment="1">
      <alignment horizontal="center"/>
    </xf>
    <xf numFmtId="0" fontId="2" fillId="76" borderId="0" xfId="11" applyFill="1"/>
    <xf numFmtId="0" fontId="2" fillId="44" borderId="0" xfId="11" applyFill="1"/>
    <xf numFmtId="10" fontId="2" fillId="0" borderId="0" xfId="11" applyNumberFormat="1"/>
    <xf numFmtId="0" fontId="18" fillId="72" borderId="0" xfId="11" applyFont="1" applyFill="1"/>
    <xf numFmtId="10" fontId="18" fillId="72" borderId="0" xfId="11" applyNumberFormat="1" applyFont="1" applyFill="1"/>
    <xf numFmtId="0" fontId="84" fillId="0" borderId="0" xfId="11" applyFont="1"/>
    <xf numFmtId="9" fontId="2" fillId="0" borderId="0" xfId="11" applyNumberFormat="1"/>
    <xf numFmtId="165" fontId="104" fillId="42" borderId="13" xfId="3" applyFont="1" applyFill="1" applyBorder="1" applyAlignment="1">
      <alignment horizontal="center" vertical="center"/>
    </xf>
    <xf numFmtId="10" fontId="15" fillId="41" borderId="13" xfId="5" applyNumberFormat="1" applyFont="1" applyFill="1" applyBorder="1" applyAlignment="1">
      <alignment horizontal="right" vertical="center"/>
    </xf>
    <xf numFmtId="10" fontId="15" fillId="42" borderId="13" xfId="5" applyNumberFormat="1" applyFont="1" applyFill="1" applyBorder="1" applyAlignment="1">
      <alignment horizontal="right" vertical="center"/>
    </xf>
    <xf numFmtId="10" fontId="15" fillId="41" borderId="16" xfId="5" applyNumberFormat="1" applyFont="1" applyFill="1" applyBorder="1"/>
    <xf numFmtId="0" fontId="2" fillId="6" borderId="53" xfId="11" applyFill="1" applyBorder="1"/>
    <xf numFmtId="165" fontId="0" fillId="0" borderId="0" xfId="3" applyFont="1" applyAlignment="1">
      <alignment vertical="center"/>
    </xf>
    <xf numFmtId="165" fontId="29" fillId="11" borderId="6" xfId="3" applyFont="1" applyFill="1" applyBorder="1" applyAlignment="1">
      <alignment vertical="center"/>
    </xf>
    <xf numFmtId="165" fontId="29" fillId="12" borderId="6" xfId="3" applyFont="1" applyFill="1" applyBorder="1" applyAlignment="1">
      <alignment vertical="center"/>
    </xf>
    <xf numFmtId="165" fontId="25" fillId="7" borderId="0" xfId="3" applyFont="1" applyFill="1" applyAlignment="1">
      <alignment vertical="center"/>
    </xf>
    <xf numFmtId="165" fontId="20" fillId="8" borderId="0" xfId="3" applyFont="1" applyFill="1" applyAlignment="1">
      <alignment vertical="center"/>
    </xf>
    <xf numFmtId="165" fontId="27" fillId="10" borderId="0" xfId="3" applyFont="1" applyFill="1" applyAlignment="1">
      <alignment vertical="center"/>
    </xf>
    <xf numFmtId="0" fontId="1" fillId="0" borderId="0" xfId="140"/>
    <xf numFmtId="0" fontId="1" fillId="0" borderId="0" xfId="140" applyAlignment="1">
      <alignment vertical="center" wrapText="1"/>
    </xf>
    <xf numFmtId="0" fontId="105" fillId="0" borderId="0" xfId="140" applyFont="1" applyAlignment="1">
      <alignment vertical="center"/>
    </xf>
    <xf numFmtId="0" fontId="18" fillId="0" borderId="0" xfId="140" applyFont="1"/>
    <xf numFmtId="0" fontId="1" fillId="0" borderId="0" xfId="140" applyAlignment="1">
      <alignment horizontal="center" vertical="center" wrapText="1"/>
    </xf>
    <xf numFmtId="0" fontId="18" fillId="0" borderId="0" xfId="140" applyFont="1" applyAlignment="1">
      <alignment horizontal="center" vertical="center" wrapText="1"/>
    </xf>
    <xf numFmtId="0" fontId="18" fillId="0" borderId="0" xfId="140" applyFont="1" applyAlignment="1">
      <alignment vertical="center" wrapText="1"/>
    </xf>
    <xf numFmtId="0" fontId="106" fillId="8" borderId="17" xfId="140" applyFont="1" applyFill="1" applyBorder="1" applyAlignment="1">
      <alignment horizontal="center" vertical="center"/>
    </xf>
    <xf numFmtId="0" fontId="106" fillId="8" borderId="25" xfId="140" applyFont="1" applyFill="1" applyBorder="1" applyAlignment="1">
      <alignment horizontal="center" vertical="center"/>
    </xf>
    <xf numFmtId="2" fontId="107" fillId="43" borderId="19" xfId="140" applyNumberFormat="1" applyFont="1" applyFill="1" applyBorder="1" applyAlignment="1">
      <alignment horizontal="center" vertical="center" wrapText="1"/>
    </xf>
    <xf numFmtId="2" fontId="107" fillId="43" borderId="25" xfId="140" applyNumberFormat="1" applyFont="1" applyFill="1" applyBorder="1" applyAlignment="1">
      <alignment horizontal="center" vertical="center" wrapText="1"/>
    </xf>
    <xf numFmtId="0" fontId="75" fillId="77" borderId="18" xfId="140" applyFont="1" applyFill="1" applyBorder="1" applyAlignment="1">
      <alignment horizontal="center" vertical="center" wrapText="1"/>
    </xf>
    <xf numFmtId="3" fontId="1" fillId="0" borderId="0" xfId="140" applyNumberFormat="1" applyAlignment="1">
      <alignment vertical="center" wrapText="1"/>
    </xf>
    <xf numFmtId="3" fontId="18" fillId="0" borderId="0" xfId="140" applyNumberFormat="1" applyFont="1" applyAlignment="1">
      <alignment vertical="center" wrapText="1"/>
    </xf>
    <xf numFmtId="3" fontId="107" fillId="43" borderId="19" xfId="140" applyNumberFormat="1" applyFont="1" applyFill="1" applyBorder="1" applyAlignment="1">
      <alignment horizontal="center" vertical="center" wrapText="1"/>
    </xf>
    <xf numFmtId="0" fontId="75" fillId="44" borderId="18" xfId="140" applyFont="1" applyFill="1" applyBorder="1" applyAlignment="1">
      <alignment horizontal="center" vertical="center" wrapText="1"/>
    </xf>
    <xf numFmtId="3" fontId="107" fillId="43" borderId="25" xfId="140" applyNumberFormat="1" applyFont="1" applyFill="1" applyBorder="1" applyAlignment="1">
      <alignment horizontal="center" vertical="center" wrapText="1"/>
    </xf>
    <xf numFmtId="0" fontId="106" fillId="8" borderId="17" xfId="140" applyFont="1" applyFill="1" applyBorder="1" applyAlignment="1">
      <alignment horizontal="center" vertical="center" wrapText="1"/>
    </xf>
    <xf numFmtId="9" fontId="1" fillId="0" borderId="0" xfId="140" applyNumberFormat="1"/>
    <xf numFmtId="3" fontId="1" fillId="0" borderId="0" xfId="140" applyNumberFormat="1" applyAlignment="1">
      <alignment horizontal="center"/>
    </xf>
    <xf numFmtId="0" fontId="106" fillId="8" borderId="20" xfId="140" applyFont="1" applyFill="1" applyBorder="1" applyAlignment="1">
      <alignment horizontal="center" vertical="center" wrapText="1"/>
    </xf>
    <xf numFmtId="0" fontId="106" fillId="8" borderId="46" xfId="140" applyFont="1" applyFill="1" applyBorder="1" applyAlignment="1">
      <alignment horizontal="center" vertical="center" wrapText="1"/>
    </xf>
    <xf numFmtId="0" fontId="106" fillId="8" borderId="0" xfId="140" applyFont="1" applyFill="1" applyAlignment="1">
      <alignment horizontal="center" vertical="center" wrapText="1"/>
    </xf>
    <xf numFmtId="0" fontId="106" fillId="8" borderId="45" xfId="140" applyFont="1" applyFill="1" applyBorder="1" applyAlignment="1">
      <alignment horizontal="center" vertical="center" wrapText="1"/>
    </xf>
    <xf numFmtId="165" fontId="29" fillId="12" borderId="6" xfId="3" applyFont="1" applyFill="1" applyBorder="1"/>
    <xf numFmtId="165" fontId="29" fillId="11" borderId="0" xfId="3" applyFont="1" applyFill="1" applyBorder="1"/>
    <xf numFmtId="165" fontId="23" fillId="12" borderId="0" xfId="3" applyFont="1" applyFill="1" applyBorder="1" applyAlignment="1">
      <alignment horizontal="left" vertical="center"/>
    </xf>
    <xf numFmtId="0" fontId="0" fillId="12" borderId="0" xfId="0" applyFill="1">
      <alignment vertical="center"/>
    </xf>
    <xf numFmtId="0" fontId="8" fillId="12" borderId="0" xfId="0" applyFont="1" applyFill="1" applyAlignment="1">
      <alignment horizontal="center" vertical="center" wrapText="1"/>
    </xf>
    <xf numFmtId="0" fontId="33" fillId="12" borderId="7" xfId="0" applyFont="1" applyFill="1" applyBorder="1">
      <alignment vertical="center"/>
    </xf>
    <xf numFmtId="0" fontId="29" fillId="12" borderId="38" xfId="0" applyFont="1" applyFill="1" applyBorder="1" applyAlignment="1">
      <alignment horizontal="left" vertical="center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horizontal="right" vertical="center"/>
    </xf>
    <xf numFmtId="0" fontId="77" fillId="12" borderId="0" xfId="0" applyFont="1" applyFill="1" applyAlignment="1">
      <alignment horizontal="right" vertical="center" wrapText="1"/>
    </xf>
    <xf numFmtId="0" fontId="80" fillId="12" borderId="0" xfId="46" applyNumberFormat="1" applyFont="1" applyFill="1" applyAlignment="1">
      <alignment vertical="center"/>
    </xf>
    <xf numFmtId="0" fontId="28" fillId="12" borderId="0" xfId="46" applyNumberFormat="1" applyFill="1" applyAlignment="1">
      <alignment vertical="center"/>
    </xf>
    <xf numFmtId="0" fontId="21" fillId="12" borderId="0" xfId="0" applyFont="1" applyFill="1">
      <alignment vertical="center"/>
    </xf>
    <xf numFmtId="0" fontId="52" fillId="12" borderId="0" xfId="64" applyFill="1">
      <alignment vertical="center"/>
    </xf>
    <xf numFmtId="0" fontId="28" fillId="12" borderId="0" xfId="46" applyNumberFormat="1" applyFill="1" applyAlignment="1">
      <alignment horizontal="left" vertical="center" wrapText="1"/>
    </xf>
    <xf numFmtId="0" fontId="28" fillId="12" borderId="0" xfId="46" applyNumberFormat="1" applyFill="1" applyAlignment="1">
      <alignment horizontal="left" vertical="center"/>
    </xf>
    <xf numFmtId="0" fontId="80" fillId="12" borderId="0" xfId="46" applyNumberFormat="1" applyFont="1" applyFill="1" applyAlignment="1">
      <alignment horizontal="left" vertical="center" indent="2"/>
    </xf>
    <xf numFmtId="0" fontId="25" fillId="12" borderId="0" xfId="6" applyFill="1" applyAlignment="1">
      <alignment vertical="center"/>
    </xf>
    <xf numFmtId="0" fontId="20" fillId="12" borderId="0" xfId="7" applyFill="1"/>
    <xf numFmtId="0" fontId="29" fillId="12" borderId="6" xfId="8" applyFill="1"/>
    <xf numFmtId="0" fontId="29" fillId="12" borderId="6" xfId="9" applyNumberFormat="1" applyAlignment="1">
      <alignment vertical="center"/>
    </xf>
    <xf numFmtId="0" fontId="22" fillId="12" borderId="0" xfId="45" applyNumberFormat="1" applyFont="1" applyFill="1">
      <alignment vertical="center"/>
    </xf>
    <xf numFmtId="0" fontId="23" fillId="12" borderId="0" xfId="47" applyNumberFormat="1" applyFont="1" applyFill="1">
      <alignment vertical="center"/>
    </xf>
    <xf numFmtId="0" fontId="24" fillId="12" borderId="0" xfId="48" applyNumberFormat="1" applyFont="1" applyFill="1" applyAlignment="1"/>
    <xf numFmtId="0" fontId="2" fillId="72" borderId="53" xfId="11" applyFill="1" applyBorder="1"/>
    <xf numFmtId="10" fontId="101" fillId="12" borderId="0" xfId="11" applyNumberFormat="1" applyFont="1" applyFill="1" applyAlignment="1">
      <alignment horizontal="center" vertical="center"/>
    </xf>
    <xf numFmtId="0" fontId="91" fillId="72" borderId="61" xfId="11" applyFont="1" applyFill="1" applyBorder="1"/>
    <xf numFmtId="10" fontId="2" fillId="72" borderId="60" xfId="11" applyNumberFormat="1" applyFill="1" applyBorder="1"/>
    <xf numFmtId="3" fontId="2" fillId="72" borderId="38" xfId="11" applyNumberFormat="1" applyFill="1" applyBorder="1"/>
    <xf numFmtId="0" fontId="48" fillId="72" borderId="53" xfId="11" applyFont="1" applyFill="1" applyBorder="1" applyAlignment="1">
      <alignment horizontal="left" indent="1"/>
    </xf>
    <xf numFmtId="3" fontId="48" fillId="72" borderId="0" xfId="11" applyNumberFormat="1" applyFont="1" applyFill="1" applyAlignment="1">
      <alignment horizontal="center" vertical="center"/>
    </xf>
    <xf numFmtId="1" fontId="97" fillId="72" borderId="0" xfId="11" applyNumberFormat="1" applyFont="1" applyFill="1" applyAlignment="1">
      <alignment horizontal="center" vertical="center"/>
    </xf>
    <xf numFmtId="0" fontId="48" fillId="72" borderId="57" xfId="11" applyFont="1" applyFill="1" applyBorder="1" applyAlignment="1">
      <alignment horizontal="center" vertical="center"/>
    </xf>
    <xf numFmtId="0" fontId="48" fillId="72" borderId="0" xfId="11" quotePrefix="1" applyFont="1" applyFill="1"/>
    <xf numFmtId="0" fontId="2" fillId="72" borderId="0" xfId="11" applyFill="1"/>
    <xf numFmtId="2" fontId="97" fillId="72" borderId="0" xfId="11" applyNumberFormat="1" applyFont="1" applyFill="1" applyAlignment="1">
      <alignment horizontal="center" vertical="center"/>
    </xf>
    <xf numFmtId="0" fontId="48" fillId="78" borderId="53" xfId="11" applyFont="1" applyFill="1" applyBorder="1" applyAlignment="1">
      <alignment horizontal="left" indent="1"/>
    </xf>
    <xf numFmtId="3" fontId="48" fillId="78" borderId="0" xfId="11" applyNumberFormat="1" applyFont="1" applyFill="1" applyAlignment="1">
      <alignment horizontal="center" vertical="center"/>
    </xf>
    <xf numFmtId="0" fontId="48" fillId="78" borderId="57" xfId="11" applyFont="1" applyFill="1" applyBorder="1" applyAlignment="1">
      <alignment horizontal="center" vertical="center"/>
    </xf>
    <xf numFmtId="0" fontId="48" fillId="6" borderId="53" xfId="11" applyFont="1" applyFill="1" applyBorder="1" applyAlignment="1">
      <alignment horizontal="left" indent="1"/>
    </xf>
    <xf numFmtId="3" fontId="48" fillId="6" borderId="0" xfId="11" applyNumberFormat="1" applyFont="1" applyFill="1" applyAlignment="1">
      <alignment horizontal="center" vertical="center"/>
    </xf>
    <xf numFmtId="2" fontId="97" fillId="6" borderId="0" xfId="11" applyNumberFormat="1" applyFont="1" applyFill="1" applyAlignment="1">
      <alignment horizontal="center" vertical="center"/>
    </xf>
    <xf numFmtId="0" fontId="48" fillId="6" borderId="57" xfId="11" applyFont="1" applyFill="1" applyBorder="1" applyAlignment="1">
      <alignment horizontal="center" vertical="center"/>
    </xf>
    <xf numFmtId="0" fontId="48" fillId="79" borderId="53" xfId="11" applyFont="1" applyFill="1" applyBorder="1" applyAlignment="1">
      <alignment horizontal="left" indent="1"/>
    </xf>
    <xf numFmtId="3" fontId="48" fillId="79" borderId="0" xfId="11" applyNumberFormat="1" applyFont="1" applyFill="1" applyAlignment="1">
      <alignment horizontal="center" vertical="center"/>
    </xf>
    <xf numFmtId="3" fontId="97" fillId="79" borderId="0" xfId="11" applyNumberFormat="1" applyFont="1" applyFill="1" applyAlignment="1">
      <alignment horizontal="center" vertical="center"/>
    </xf>
    <xf numFmtId="0" fontId="48" fillId="79" borderId="57" xfId="11" applyFont="1" applyFill="1" applyBorder="1" applyAlignment="1">
      <alignment horizontal="center" vertical="center"/>
    </xf>
    <xf numFmtId="2" fontId="97" fillId="79" borderId="0" xfId="11" applyNumberFormat="1" applyFont="1" applyFill="1" applyAlignment="1">
      <alignment horizontal="center" vertical="center"/>
    </xf>
    <xf numFmtId="1" fontId="97" fillId="78" borderId="0" xfId="11" applyNumberFormat="1" applyFont="1" applyFill="1" applyAlignment="1">
      <alignment horizontal="center" vertical="center"/>
    </xf>
    <xf numFmtId="0" fontId="89" fillId="72" borderId="62" xfId="11" applyFont="1" applyFill="1" applyBorder="1" applyAlignment="1">
      <alignment vertical="center"/>
    </xf>
    <xf numFmtId="0" fontId="89" fillId="72" borderId="63" xfId="11" applyFont="1" applyFill="1" applyBorder="1"/>
    <xf numFmtId="0" fontId="51" fillId="72" borderId="64" xfId="11" applyFont="1" applyFill="1" applyBorder="1"/>
    <xf numFmtId="0" fontId="51" fillId="72" borderId="65" xfId="11" applyFont="1" applyFill="1" applyBorder="1"/>
    <xf numFmtId="0" fontId="51" fillId="72" borderId="0" xfId="11" applyFont="1" applyFill="1"/>
    <xf numFmtId="0" fontId="51" fillId="72" borderId="66" xfId="11" applyFont="1" applyFill="1" applyBorder="1"/>
    <xf numFmtId="0" fontId="51" fillId="72" borderId="67" xfId="11" applyFont="1" applyFill="1" applyBorder="1"/>
    <xf numFmtId="0" fontId="51" fillId="72" borderId="68" xfId="11" applyFont="1" applyFill="1" applyBorder="1"/>
    <xf numFmtId="0" fontId="51" fillId="72" borderId="69" xfId="11" applyFont="1" applyFill="1" applyBorder="1"/>
    <xf numFmtId="1" fontId="109" fillId="10" borderId="0" xfId="48" applyNumberFormat="1" applyFont="1" applyAlignment="1">
      <alignment vertical="center"/>
    </xf>
    <xf numFmtId="0" fontId="108" fillId="0" borderId="0" xfId="6" applyFont="1" applyFill="1" applyBorder="1" applyAlignment="1">
      <alignment vertical="center"/>
    </xf>
    <xf numFmtId="0" fontId="110" fillId="0" borderId="0" xfId="0" applyFont="1">
      <alignment vertical="center"/>
    </xf>
    <xf numFmtId="0" fontId="111" fillId="0" borderId="0" xfId="7" applyFont="1" applyFill="1" applyAlignment="1">
      <alignment vertical="center"/>
    </xf>
    <xf numFmtId="43" fontId="110" fillId="0" borderId="0" xfId="0" applyNumberFormat="1" applyFont="1">
      <alignment vertical="center"/>
    </xf>
    <xf numFmtId="43" fontId="110" fillId="0" borderId="0" xfId="1" applyFont="1">
      <alignment vertical="center"/>
    </xf>
    <xf numFmtId="3" fontId="108" fillId="0" borderId="0" xfId="7" applyNumberFormat="1" applyFont="1" applyFill="1"/>
    <xf numFmtId="9" fontId="110" fillId="0" borderId="0" xfId="0" applyNumberFormat="1" applyFont="1">
      <alignment vertical="center"/>
    </xf>
    <xf numFmtId="173" fontId="110" fillId="0" borderId="0" xfId="1" applyNumberFormat="1" applyFont="1" applyAlignment="1">
      <alignment vertical="center"/>
    </xf>
    <xf numFmtId="0" fontId="108" fillId="8" borderId="0" xfId="7" applyFont="1" applyAlignment="1">
      <alignment vertical="center"/>
    </xf>
    <xf numFmtId="0" fontId="108" fillId="0" borderId="0" xfId="7" applyFont="1" applyFill="1" applyAlignment="1">
      <alignment vertical="center"/>
    </xf>
    <xf numFmtId="0" fontId="112" fillId="12" borderId="6" xfId="9" applyFont="1" applyAlignment="1">
      <alignment vertical="center"/>
    </xf>
    <xf numFmtId="0" fontId="112" fillId="0" borderId="0" xfId="9" applyFont="1" applyFill="1" applyBorder="1" applyAlignment="1">
      <alignment vertical="center"/>
    </xf>
    <xf numFmtId="3" fontId="112" fillId="12" borderId="6" xfId="9" applyNumberFormat="1" applyFont="1" applyAlignment="1">
      <alignment vertical="center"/>
    </xf>
    <xf numFmtId="173" fontId="110" fillId="0" borderId="0" xfId="0" applyNumberFormat="1" applyFont="1">
      <alignment vertical="center"/>
    </xf>
    <xf numFmtId="0" fontId="110" fillId="0" borderId="0" xfId="0" applyFont="1" applyAlignment="1">
      <alignment horizontal="left" vertical="center" indent="1"/>
    </xf>
    <xf numFmtId="9" fontId="110" fillId="0" borderId="0" xfId="5" applyFont="1" applyAlignment="1">
      <alignment vertical="center"/>
    </xf>
    <xf numFmtId="0" fontId="110" fillId="0" borderId="0" xfId="0" applyFont="1" applyAlignment="1">
      <alignment horizontal="center" vertical="center"/>
    </xf>
    <xf numFmtId="43" fontId="110" fillId="0" borderId="0" xfId="1" applyFont="1" applyAlignment="1">
      <alignment horizontal="center" vertical="center"/>
    </xf>
    <xf numFmtId="10" fontId="110" fillId="0" borderId="0" xfId="5" applyNumberFormat="1" applyFont="1" applyAlignment="1">
      <alignment horizontal="center" vertical="center"/>
    </xf>
    <xf numFmtId="9" fontId="110" fillId="0" borderId="0" xfId="5" applyFont="1" applyAlignment="1">
      <alignment horizontal="center" vertical="center"/>
    </xf>
    <xf numFmtId="0" fontId="110" fillId="0" borderId="0" xfId="0" applyFont="1" applyAlignment="1">
      <alignment horizontal="left" vertical="center"/>
    </xf>
    <xf numFmtId="3" fontId="117" fillId="11" borderId="6" xfId="8" applyNumberFormat="1" applyFont="1"/>
    <xf numFmtId="3" fontId="116" fillId="11" borderId="6" xfId="8" applyNumberFormat="1" applyFont="1"/>
    <xf numFmtId="3" fontId="117" fillId="0" borderId="0" xfId="8" applyNumberFormat="1" applyFont="1" applyFill="1" applyBorder="1"/>
    <xf numFmtId="0" fontId="116" fillId="0" borderId="0" xfId="0" applyFont="1">
      <alignment vertical="center"/>
    </xf>
    <xf numFmtId="9" fontId="116" fillId="0" borderId="0" xfId="0" applyNumberFormat="1" applyFont="1">
      <alignment vertical="center"/>
    </xf>
    <xf numFmtId="173" fontId="116" fillId="0" borderId="0" xfId="45" applyNumberFormat="1" applyFont="1" applyFill="1" applyAlignment="1">
      <alignment vertical="center"/>
    </xf>
    <xf numFmtId="0" fontId="117" fillId="0" borderId="6" xfId="9" applyFont="1" applyFill="1" applyAlignment="1">
      <alignment vertical="center"/>
    </xf>
    <xf numFmtId="9" fontId="116" fillId="0" borderId="6" xfId="5" applyFont="1" applyFill="1" applyBorder="1" applyAlignment="1">
      <alignment vertical="center"/>
    </xf>
    <xf numFmtId="3" fontId="116" fillId="0" borderId="6" xfId="48" applyNumberFormat="1" applyFont="1" applyFill="1" applyBorder="1" applyAlignment="1">
      <alignment vertical="center"/>
    </xf>
    <xf numFmtId="0" fontId="117" fillId="0" borderId="0" xfId="9" applyFont="1" applyFill="1" applyBorder="1" applyAlignment="1">
      <alignment vertical="center"/>
    </xf>
    <xf numFmtId="1" fontId="108" fillId="7" borderId="0" xfId="6" applyNumberFormat="1" applyFont="1" applyAlignment="1">
      <alignment vertical="center"/>
    </xf>
    <xf numFmtId="1" fontId="108" fillId="7" borderId="0" xfId="6" applyNumberFormat="1" applyFont="1" applyAlignment="1">
      <alignment horizontal="center" vertical="center"/>
    </xf>
    <xf numFmtId="1" fontId="109" fillId="7" borderId="0" xfId="48" applyNumberFormat="1" applyFont="1" applyFill="1" applyAlignment="1">
      <alignment vertical="center"/>
    </xf>
    <xf numFmtId="0" fontId="111" fillId="80" borderId="0" xfId="7" applyFont="1" applyFill="1" applyAlignment="1">
      <alignment vertical="center"/>
    </xf>
    <xf numFmtId="0" fontId="111" fillId="80" borderId="0" xfId="7" applyFont="1" applyFill="1" applyAlignment="1">
      <alignment horizontal="center" vertical="center"/>
    </xf>
    <xf numFmtId="2" fontId="18" fillId="0" borderId="55" xfId="11" applyNumberFormat="1" applyFont="1" applyBorder="1" applyAlignment="1">
      <alignment horizontal="right"/>
    </xf>
    <xf numFmtId="0" fontId="2" fillId="0" borderId="53" xfId="11" applyBorder="1"/>
    <xf numFmtId="2" fontId="2" fillId="0" borderId="0" xfId="11" applyNumberFormat="1" applyAlignment="1">
      <alignment horizontal="right"/>
    </xf>
    <xf numFmtId="0" fontId="110" fillId="0" borderId="0" xfId="0" applyFont="1" applyAlignment="1"/>
    <xf numFmtId="0" fontId="118" fillId="0" borderId="0" xfId="0" applyFont="1" applyAlignment="1"/>
    <xf numFmtId="17" fontId="110" fillId="0" borderId="0" xfId="0" applyNumberFormat="1" applyFont="1" applyAlignment="1"/>
    <xf numFmtId="0" fontId="119" fillId="0" borderId="0" xfId="128" applyFont="1"/>
    <xf numFmtId="17" fontId="119" fillId="0" borderId="0" xfId="128" applyNumberFormat="1" applyFont="1"/>
    <xf numFmtId="0" fontId="120" fillId="41" borderId="14" xfId="0" applyFont="1" applyFill="1" applyBorder="1" applyAlignment="1">
      <alignment horizontal="center" vertical="center"/>
    </xf>
    <xf numFmtId="0" fontId="120" fillId="41" borderId="15" xfId="0" applyFont="1" applyFill="1" applyBorder="1" applyAlignment="1">
      <alignment horizontal="center" vertical="center"/>
    </xf>
    <xf numFmtId="0" fontId="120" fillId="41" borderId="40" xfId="0" applyFont="1" applyFill="1" applyBorder="1" applyAlignment="1">
      <alignment horizontal="center" vertical="center"/>
    </xf>
    <xf numFmtId="179" fontId="120" fillId="41" borderId="21" xfId="0" applyNumberFormat="1" applyFont="1" applyFill="1" applyBorder="1" applyAlignment="1">
      <alignment horizontal="center" vertical="center"/>
    </xf>
    <xf numFmtId="0" fontId="120" fillId="41" borderId="13" xfId="0" applyFont="1" applyFill="1" applyBorder="1" applyAlignment="1">
      <alignment wrapText="1"/>
    </xf>
    <xf numFmtId="0" fontId="110" fillId="41" borderId="13" xfId="0" applyFont="1" applyFill="1" applyBorder="1" applyAlignment="1">
      <alignment horizontal="center" vertical="center"/>
    </xf>
    <xf numFmtId="43" fontId="110" fillId="41" borderId="13" xfId="1" applyFont="1" applyFill="1" applyBorder="1" applyAlignment="1">
      <alignment horizontal="center" vertical="center"/>
    </xf>
    <xf numFmtId="165" fontId="120" fillId="41" borderId="39" xfId="3" applyFont="1" applyFill="1" applyBorder="1" applyAlignment="1">
      <alignment horizontal="center" vertical="center"/>
    </xf>
    <xf numFmtId="165" fontId="120" fillId="41" borderId="13" xfId="3" applyFont="1" applyFill="1" applyBorder="1" applyAlignment="1">
      <alignment horizontal="center" vertical="center"/>
    </xf>
    <xf numFmtId="9" fontId="120" fillId="41" borderId="13" xfId="5" applyFont="1" applyFill="1" applyBorder="1" applyAlignment="1">
      <alignment horizontal="right" vertical="center"/>
    </xf>
    <xf numFmtId="179" fontId="120" fillId="42" borderId="21" xfId="0" applyNumberFormat="1" applyFont="1" applyFill="1" applyBorder="1" applyAlignment="1">
      <alignment horizontal="center" vertical="center"/>
    </xf>
    <xf numFmtId="0" fontId="120" fillId="42" borderId="13" xfId="0" applyFont="1" applyFill="1" applyBorder="1" applyAlignment="1">
      <alignment wrapText="1"/>
    </xf>
    <xf numFmtId="179" fontId="120" fillId="42" borderId="13" xfId="0" applyNumberFormat="1" applyFont="1" applyFill="1" applyBorder="1" applyAlignment="1">
      <alignment horizontal="center" vertical="center"/>
    </xf>
    <xf numFmtId="43" fontId="120" fillId="42" borderId="13" xfId="1" applyFont="1" applyFill="1" applyBorder="1" applyAlignment="1">
      <alignment horizontal="center" vertical="center"/>
    </xf>
    <xf numFmtId="165" fontId="121" fillId="42" borderId="39" xfId="3" applyFont="1" applyFill="1" applyBorder="1" applyAlignment="1">
      <alignment horizontal="center" vertical="center"/>
    </xf>
    <xf numFmtId="165" fontId="120" fillId="42" borderId="13" xfId="3" applyFont="1" applyFill="1" applyBorder="1" applyAlignment="1">
      <alignment horizontal="center" vertical="center"/>
    </xf>
    <xf numFmtId="165" fontId="120" fillId="42" borderId="39" xfId="3" applyFont="1" applyFill="1" applyBorder="1" applyAlignment="1">
      <alignment horizontal="center" vertical="center"/>
    </xf>
    <xf numFmtId="9" fontId="120" fillId="42" borderId="13" xfId="5" applyFont="1" applyFill="1" applyBorder="1" applyAlignment="1">
      <alignment horizontal="right" vertical="center"/>
    </xf>
    <xf numFmtId="0" fontId="110" fillId="43" borderId="21" xfId="0" applyFont="1" applyFill="1" applyBorder="1" applyAlignment="1">
      <alignment horizontal="center" vertical="center"/>
    </xf>
    <xf numFmtId="0" fontId="110" fillId="43" borderId="13" xfId="0" applyFont="1" applyFill="1" applyBorder="1" applyAlignment="1">
      <alignment wrapText="1"/>
    </xf>
    <xf numFmtId="0" fontId="110" fillId="43" borderId="13" xfId="0" applyFont="1" applyFill="1" applyBorder="1" applyAlignment="1">
      <alignment horizontal="center" vertical="center"/>
    </xf>
    <xf numFmtId="43" fontId="110" fillId="43" borderId="13" xfId="1" applyFont="1" applyFill="1" applyBorder="1" applyAlignment="1">
      <alignment horizontal="center" vertical="center"/>
    </xf>
    <xf numFmtId="165" fontId="110" fillId="43" borderId="13" xfId="3" applyFont="1" applyFill="1" applyBorder="1" applyAlignment="1">
      <alignment horizontal="center" vertical="center"/>
    </xf>
    <xf numFmtId="165" fontId="110" fillId="43" borderId="39" xfId="3" applyFont="1" applyFill="1" applyBorder="1" applyAlignment="1">
      <alignment horizontal="center" vertical="center"/>
    </xf>
    <xf numFmtId="10" fontId="110" fillId="43" borderId="39" xfId="5" applyNumberFormat="1" applyFont="1" applyFill="1" applyBorder="1" applyAlignment="1">
      <alignment horizontal="right" vertical="center"/>
    </xf>
    <xf numFmtId="0" fontId="110" fillId="41" borderId="28" xfId="0" applyFont="1" applyFill="1" applyBorder="1" applyAlignment="1"/>
    <xf numFmtId="0" fontId="122" fillId="41" borderId="16" xfId="0" applyFont="1" applyFill="1" applyBorder="1" applyAlignment="1"/>
    <xf numFmtId="0" fontId="110" fillId="41" borderId="16" xfId="0" applyFont="1" applyFill="1" applyBorder="1" applyAlignment="1"/>
    <xf numFmtId="0" fontId="120" fillId="41" borderId="16" xfId="0" applyFont="1" applyFill="1" applyBorder="1" applyAlignment="1">
      <alignment horizontal="right"/>
    </xf>
    <xf numFmtId="0" fontId="120" fillId="41" borderId="16" xfId="0" applyFont="1" applyFill="1" applyBorder="1" applyAlignment="1">
      <alignment horizontal="center" vertical="center"/>
    </xf>
    <xf numFmtId="165" fontId="120" fillId="41" borderId="16" xfId="3" applyFont="1" applyFill="1" applyBorder="1"/>
    <xf numFmtId="9" fontId="120" fillId="41" borderId="16" xfId="5" applyFont="1" applyFill="1" applyBorder="1"/>
    <xf numFmtId="4" fontId="109" fillId="10" borderId="0" xfId="48" applyNumberFormat="1" applyFont="1" applyAlignment="1">
      <alignment vertical="center"/>
    </xf>
    <xf numFmtId="4" fontId="110" fillId="0" borderId="0" xfId="0" applyNumberFormat="1" applyFont="1">
      <alignment vertical="center"/>
    </xf>
    <xf numFmtId="0" fontId="112" fillId="11" borderId="6" xfId="8" applyFont="1" applyAlignment="1">
      <alignment vertical="center"/>
    </xf>
    <xf numFmtId="0" fontId="112" fillId="0" borderId="0" xfId="8" applyFont="1" applyFill="1" applyBorder="1" applyAlignment="1">
      <alignment vertical="center"/>
    </xf>
    <xf numFmtId="173" fontId="110" fillId="0" borderId="0" xfId="1" applyNumberFormat="1" applyFont="1">
      <alignment vertical="center"/>
    </xf>
    <xf numFmtId="170" fontId="110" fillId="0" borderId="0" xfId="0" applyNumberFormat="1" applyFont="1">
      <alignment vertical="center"/>
    </xf>
    <xf numFmtId="0" fontId="112" fillId="0" borderId="0" xfId="10" applyFont="1" applyFill="1" applyBorder="1" applyAlignment="1">
      <alignment vertical="center"/>
    </xf>
    <xf numFmtId="0" fontId="112" fillId="11" borderId="6" xfId="8" applyFont="1" applyAlignment="1">
      <alignment horizontal="center" vertical="center"/>
    </xf>
    <xf numFmtId="2" fontId="108" fillId="7" borderId="0" xfId="6" applyNumberFormat="1" applyFont="1" applyAlignment="1">
      <alignment horizontal="left" vertical="center"/>
    </xf>
    <xf numFmtId="2" fontId="108" fillId="7" borderId="0" xfId="6" applyNumberFormat="1" applyFont="1" applyAlignment="1">
      <alignment horizontal="center" vertical="center"/>
    </xf>
    <xf numFmtId="2" fontId="109" fillId="10" borderId="0" xfId="48" applyNumberFormat="1" applyFont="1" applyAlignment="1">
      <alignment horizontal="center" vertical="center"/>
    </xf>
    <xf numFmtId="2" fontId="108" fillId="0" borderId="0" xfId="6" applyNumberFormat="1" applyFont="1" applyFill="1" applyBorder="1" applyAlignment="1">
      <alignment horizontal="center" vertical="center"/>
    </xf>
    <xf numFmtId="2" fontId="108" fillId="8" borderId="0" xfId="7" applyNumberFormat="1" applyFont="1" applyAlignment="1">
      <alignment horizontal="left" vertical="center"/>
    </xf>
    <xf numFmtId="2" fontId="108" fillId="8" borderId="0" xfId="7" applyNumberFormat="1" applyFont="1" applyAlignment="1">
      <alignment horizontal="center" vertical="center"/>
    </xf>
    <xf numFmtId="2" fontId="108" fillId="0" borderId="0" xfId="7" applyNumberFormat="1" applyFont="1" applyFill="1" applyAlignment="1">
      <alignment horizontal="center" vertical="center"/>
    </xf>
    <xf numFmtId="2" fontId="110" fillId="0" borderId="0" xfId="0" applyNumberFormat="1" applyFont="1" applyAlignment="1">
      <alignment horizontal="center" vertical="center"/>
    </xf>
    <xf numFmtId="2" fontId="110" fillId="0" borderId="0" xfId="0" applyNumberFormat="1" applyFont="1" applyAlignment="1">
      <alignment horizontal="left" vertical="center"/>
    </xf>
    <xf numFmtId="2" fontId="110" fillId="0" borderId="0" xfId="5" applyNumberFormat="1" applyFont="1" applyAlignment="1">
      <alignment horizontal="center" vertical="center"/>
    </xf>
    <xf numFmtId="2" fontId="113" fillId="5" borderId="0" xfId="45" applyNumberFormat="1" applyFont="1" applyAlignment="1">
      <alignment horizontal="center" vertical="center"/>
    </xf>
    <xf numFmtId="2" fontId="112" fillId="11" borderId="6" xfId="8" applyNumberFormat="1" applyFont="1" applyAlignment="1">
      <alignment horizontal="left" vertical="center"/>
    </xf>
    <xf numFmtId="2" fontId="112" fillId="11" borderId="6" xfId="8" applyNumberFormat="1" applyFont="1" applyAlignment="1">
      <alignment horizontal="center" vertical="center"/>
    </xf>
    <xf numFmtId="2" fontId="112" fillId="0" borderId="0" xfId="8" applyNumberFormat="1" applyFont="1" applyFill="1" applyBorder="1" applyAlignment="1">
      <alignment horizontal="center" vertical="center"/>
    </xf>
    <xf numFmtId="2" fontId="112" fillId="12" borderId="6" xfId="9" applyNumberFormat="1" applyFont="1" applyAlignment="1">
      <alignment horizontal="left" vertical="center"/>
    </xf>
    <xf numFmtId="2" fontId="112" fillId="12" borderId="6" xfId="9" applyNumberFormat="1" applyFont="1" applyAlignment="1">
      <alignment horizontal="center" vertical="center"/>
    </xf>
    <xf numFmtId="2" fontId="112" fillId="0" borderId="0" xfId="9" applyNumberFormat="1" applyFont="1" applyFill="1" applyBorder="1" applyAlignment="1">
      <alignment horizontal="center" vertical="center"/>
    </xf>
    <xf numFmtId="2" fontId="112" fillId="12" borderId="6" xfId="10" applyNumberFormat="1" applyFont="1" applyBorder="1" applyAlignment="1">
      <alignment horizontal="left" vertical="center"/>
    </xf>
    <xf numFmtId="2" fontId="112" fillId="12" borderId="6" xfId="10" applyNumberFormat="1" applyFont="1" applyBorder="1" applyAlignment="1">
      <alignment horizontal="center" vertical="center"/>
    </xf>
    <xf numFmtId="2" fontId="112" fillId="12" borderId="6" xfId="5" applyNumberFormat="1" applyFont="1" applyFill="1" applyBorder="1" applyAlignment="1">
      <alignment horizontal="center" vertical="center"/>
    </xf>
    <xf numFmtId="2" fontId="112" fillId="0" borderId="0" xfId="10" applyNumberFormat="1" applyFont="1" applyFill="1" applyBorder="1" applyAlignment="1">
      <alignment horizontal="center" vertical="center"/>
    </xf>
    <xf numFmtId="2" fontId="109" fillId="81" borderId="0" xfId="48" applyNumberFormat="1" applyFont="1" applyFill="1" applyAlignment="1">
      <alignment horizontal="center" vertical="center"/>
    </xf>
    <xf numFmtId="2" fontId="123" fillId="8" borderId="0" xfId="60" applyNumberFormat="1" applyFont="1" applyAlignment="1">
      <alignment horizontal="left" vertical="center"/>
    </xf>
    <xf numFmtId="2" fontId="123" fillId="8" borderId="0" xfId="60" applyNumberFormat="1" applyFont="1" applyAlignment="1">
      <alignment horizontal="center" vertical="center"/>
    </xf>
    <xf numFmtId="2" fontId="123" fillId="0" borderId="0" xfId="60" applyNumberFormat="1" applyFont="1" applyFill="1" applyAlignment="1">
      <alignment horizontal="center" vertical="center"/>
    </xf>
    <xf numFmtId="2" fontId="115" fillId="0" borderId="12" xfId="61" applyNumberFormat="1" applyFont="1" applyAlignment="1">
      <alignment horizontal="left" vertical="center"/>
    </xf>
    <xf numFmtId="2" fontId="115" fillId="0" borderId="12" xfId="61" applyNumberFormat="1" applyFont="1" applyAlignment="1">
      <alignment horizontal="center" vertical="center"/>
    </xf>
    <xf numFmtId="2" fontId="115" fillId="0" borderId="12" xfId="1" applyNumberFormat="1" applyFont="1" applyBorder="1" applyAlignment="1">
      <alignment horizontal="center" vertical="center"/>
    </xf>
    <xf numFmtId="2" fontId="115" fillId="0" borderId="0" xfId="61" applyNumberFormat="1" applyFont="1" applyBorder="1" applyAlignment="1">
      <alignment horizontal="center" vertical="center"/>
    </xf>
    <xf numFmtId="2" fontId="112" fillId="0" borderId="0" xfId="1" applyNumberFormat="1" applyFont="1" applyAlignment="1">
      <alignment horizontal="center" vertical="center"/>
    </xf>
    <xf numFmtId="2" fontId="110" fillId="0" borderId="0" xfId="1" applyNumberFormat="1" applyFont="1" applyAlignment="1">
      <alignment horizontal="center" vertical="center"/>
    </xf>
    <xf numFmtId="2" fontId="112" fillId="0" borderId="0" xfId="0" applyNumberFormat="1" applyFont="1" applyAlignment="1">
      <alignment horizontal="center" vertical="center"/>
    </xf>
    <xf numFmtId="2" fontId="112" fillId="12" borderId="0" xfId="10" applyNumberFormat="1" applyFont="1" applyBorder="1" applyAlignment="1">
      <alignment horizontal="left" vertical="center"/>
    </xf>
    <xf numFmtId="2" fontId="112" fillId="12" borderId="0" xfId="10" applyNumberFormat="1" applyFont="1" applyBorder="1" applyAlignment="1">
      <alignment horizontal="center" vertical="center"/>
    </xf>
    <xf numFmtId="2" fontId="112" fillId="12" borderId="0" xfId="5" applyNumberFormat="1" applyFont="1" applyFill="1" applyBorder="1" applyAlignment="1">
      <alignment horizontal="center" vertical="center"/>
    </xf>
    <xf numFmtId="2" fontId="112" fillId="0" borderId="0" xfId="0" applyNumberFormat="1" applyFont="1" applyAlignment="1">
      <alignment horizontal="left" vertical="center"/>
    </xf>
    <xf numFmtId="2" fontId="124" fillId="81" borderId="6" xfId="10" applyNumberFormat="1" applyFont="1" applyFill="1" applyBorder="1" applyAlignment="1">
      <alignment horizontal="center" vertical="center"/>
    </xf>
    <xf numFmtId="2" fontId="108" fillId="82" borderId="0" xfId="7" applyNumberFormat="1" applyFont="1" applyFill="1" applyAlignment="1">
      <alignment horizontal="left" vertical="center"/>
    </xf>
    <xf numFmtId="2" fontId="108" fillId="82" borderId="0" xfId="7" applyNumberFormat="1" applyFont="1" applyFill="1" applyAlignment="1">
      <alignment horizontal="center" vertical="center"/>
    </xf>
    <xf numFmtId="2" fontId="113" fillId="82" borderId="0" xfId="45" applyNumberFormat="1" applyFont="1" applyFill="1" applyAlignment="1">
      <alignment horizontal="center" vertical="center"/>
    </xf>
    <xf numFmtId="2" fontId="109" fillId="81" borderId="0" xfId="48" applyNumberFormat="1" applyFont="1" applyFill="1" applyAlignment="1">
      <alignment horizontal="left" vertical="center"/>
    </xf>
    <xf numFmtId="2" fontId="113" fillId="5" borderId="6" xfId="45" applyNumberFormat="1" applyFont="1" applyBorder="1" applyAlignment="1">
      <alignment horizontal="left" vertical="center"/>
    </xf>
    <xf numFmtId="2" fontId="113" fillId="5" borderId="0" xfId="45" applyNumberFormat="1" applyFont="1" applyAlignment="1">
      <alignment horizontal="left" vertical="center"/>
    </xf>
    <xf numFmtId="43" fontId="110" fillId="0" borderId="0" xfId="1" applyFont="1" applyAlignment="1">
      <alignment vertical="center"/>
    </xf>
    <xf numFmtId="9" fontId="125" fillId="39" borderId="1" xfId="53" applyNumberFormat="1" applyFont="1" applyAlignment="1">
      <alignment horizontal="center" vertical="center"/>
    </xf>
    <xf numFmtId="0" fontId="112" fillId="0" borderId="0" xfId="0" applyFont="1">
      <alignment vertical="center"/>
    </xf>
    <xf numFmtId="10" fontId="115" fillId="39" borderId="1" xfId="5" applyNumberFormat="1" applyFont="1" applyFill="1" applyBorder="1" applyAlignment="1">
      <alignment horizontal="center" vertical="center"/>
    </xf>
    <xf numFmtId="177" fontId="110" fillId="0" borderId="0" xfId="0" applyNumberFormat="1" applyFont="1" applyAlignment="1">
      <alignment horizontal="center" vertical="center"/>
    </xf>
    <xf numFmtId="169" fontId="109" fillId="10" borderId="0" xfId="48" applyNumberFormat="1" applyFont="1" applyBorder="1" applyAlignment="1">
      <alignment horizontal="center" vertical="center"/>
    </xf>
    <xf numFmtId="10" fontId="115" fillId="39" borderId="52" xfId="5" applyNumberFormat="1" applyFont="1" applyFill="1" applyBorder="1" applyAlignment="1">
      <alignment horizontal="center" vertical="center"/>
    </xf>
    <xf numFmtId="188" fontId="112" fillId="44" borderId="51" xfId="0" applyNumberFormat="1" applyFont="1" applyFill="1" applyBorder="1" applyAlignment="1">
      <alignment horizontal="center" vertical="center"/>
    </xf>
    <xf numFmtId="172" fontId="110" fillId="0" borderId="0" xfId="5" applyNumberFormat="1" applyFont="1" applyAlignment="1">
      <alignment vertical="center"/>
    </xf>
    <xf numFmtId="186" fontId="113" fillId="5" borderId="1" xfId="45" applyNumberFormat="1" applyFont="1" applyBorder="1" applyAlignment="1">
      <alignment horizontal="center" vertical="center"/>
    </xf>
    <xf numFmtId="43" fontId="109" fillId="10" borderId="0" xfId="1" applyFont="1" applyFill="1">
      <alignment vertical="center"/>
    </xf>
    <xf numFmtId="9" fontId="113" fillId="5" borderId="0" xfId="45" applyFont="1" applyBorder="1" applyAlignment="1">
      <alignment horizontal="center" vertical="center"/>
    </xf>
    <xf numFmtId="172" fontId="113" fillId="5" borderId="0" xfId="45" applyNumberFormat="1" applyFont="1" applyBorder="1" applyAlignment="1">
      <alignment horizontal="center" vertical="center"/>
    </xf>
    <xf numFmtId="185" fontId="113" fillId="5" borderId="0" xfId="45" applyNumberFormat="1" applyFont="1" applyBorder="1" applyAlignment="1">
      <alignment horizontal="center" vertical="center"/>
    </xf>
    <xf numFmtId="0" fontId="112" fillId="12" borderId="0" xfId="10" applyFont="1" applyAlignment="1">
      <alignment vertical="center"/>
    </xf>
    <xf numFmtId="10" fontId="126" fillId="0" borderId="0" xfId="0" applyNumberFormat="1" applyFont="1">
      <alignment vertical="center"/>
    </xf>
    <xf numFmtId="1" fontId="113" fillId="5" borderId="0" xfId="45" applyNumberFormat="1" applyFont="1" applyBorder="1" applyAlignment="1">
      <alignment horizontal="center" vertical="center"/>
    </xf>
    <xf numFmtId="187" fontId="110" fillId="0" borderId="0" xfId="0" applyNumberFormat="1" applyFont="1">
      <alignment vertical="center"/>
    </xf>
    <xf numFmtId="171" fontId="110" fillId="0" borderId="0" xfId="0" applyNumberFormat="1" applyFont="1">
      <alignment vertical="center"/>
    </xf>
    <xf numFmtId="186" fontId="113" fillId="5" borderId="0" xfId="45" applyNumberFormat="1" applyFont="1" applyBorder="1" applyAlignment="1">
      <alignment horizontal="center" vertical="center"/>
    </xf>
    <xf numFmtId="0" fontId="127" fillId="0" borderId="0" xfId="0" applyFont="1">
      <alignment vertical="center"/>
    </xf>
    <xf numFmtId="10" fontId="109" fillId="10" borderId="0" xfId="48" applyNumberFormat="1" applyFont="1">
      <alignment vertical="center"/>
    </xf>
    <xf numFmtId="14" fontId="112" fillId="11" borderId="6" xfId="8" applyNumberFormat="1" applyFont="1" applyAlignment="1">
      <alignment vertical="center"/>
    </xf>
    <xf numFmtId="170" fontId="112" fillId="12" borderId="0" xfId="10" applyNumberFormat="1" applyFont="1" applyAlignment="1">
      <alignment vertical="center"/>
    </xf>
    <xf numFmtId="0" fontId="112" fillId="12" borderId="0" xfId="10" applyFont="1" applyAlignment="1">
      <alignment horizontal="left" vertical="center"/>
    </xf>
    <xf numFmtId="0" fontId="110" fillId="12" borderId="0" xfId="10" applyFont="1" applyAlignment="1">
      <alignment horizontal="left" vertical="center" indent="1"/>
    </xf>
    <xf numFmtId="0" fontId="110" fillId="12" borderId="0" xfId="10" applyFont="1" applyAlignment="1">
      <alignment vertical="center"/>
    </xf>
    <xf numFmtId="170" fontId="112" fillId="0" borderId="0" xfId="0" applyNumberFormat="1" applyFont="1">
      <alignment vertical="center"/>
    </xf>
    <xf numFmtId="175" fontId="112" fillId="12" borderId="0" xfId="10" applyNumberFormat="1" applyFont="1" applyAlignment="1">
      <alignment vertical="center"/>
    </xf>
    <xf numFmtId="170" fontId="110" fillId="12" borderId="0" xfId="10" applyNumberFormat="1" applyFont="1" applyAlignment="1">
      <alignment vertical="center"/>
    </xf>
    <xf numFmtId="0" fontId="112" fillId="12" borderId="0" xfId="10" applyFont="1" applyAlignment="1">
      <alignment horizontal="left" vertical="center" indent="1"/>
    </xf>
    <xf numFmtId="4" fontId="112" fillId="12" borderId="0" xfId="10" applyNumberFormat="1" applyFont="1" applyAlignment="1">
      <alignment vertical="center"/>
    </xf>
    <xf numFmtId="176" fontId="110" fillId="0" borderId="0" xfId="0" applyNumberFormat="1" applyFont="1">
      <alignment vertical="center"/>
    </xf>
    <xf numFmtId="0" fontId="128" fillId="0" borderId="6" xfId="46" applyNumberFormat="1" applyFont="1" applyFill="1" applyBorder="1" applyAlignment="1">
      <alignment vertical="center"/>
    </xf>
    <xf numFmtId="4" fontId="112" fillId="0" borderId="0" xfId="0" applyNumberFormat="1" applyFont="1" applyAlignment="1">
      <alignment horizontal="center" vertical="center"/>
    </xf>
    <xf numFmtId="0" fontId="112" fillId="82" borderId="6" xfId="8" applyFont="1" applyFill="1" applyAlignment="1">
      <alignment vertical="center"/>
    </xf>
    <xf numFmtId="14" fontId="112" fillId="82" borderId="6" xfId="8" applyNumberFormat="1" applyFont="1" applyFill="1" applyAlignment="1">
      <alignment vertical="center"/>
    </xf>
    <xf numFmtId="184" fontId="110" fillId="0" borderId="0" xfId="0" applyNumberFormat="1" applyFont="1">
      <alignment vertical="center"/>
    </xf>
    <xf numFmtId="0" fontId="110" fillId="0" borderId="0" xfId="10" applyFont="1" applyFill="1" applyBorder="1" applyAlignment="1">
      <alignment vertical="center"/>
    </xf>
    <xf numFmtId="9" fontId="112" fillId="0" borderId="0" xfId="5" applyFont="1" applyAlignment="1">
      <alignment horizontal="center" vertical="center"/>
    </xf>
    <xf numFmtId="0" fontId="108" fillId="7" borderId="0" xfId="6" applyFont="1" applyAlignment="1">
      <alignment horizontal="center" vertical="center"/>
    </xf>
    <xf numFmtId="0" fontId="111" fillId="7" borderId="20" xfId="0" applyFont="1" applyFill="1" applyBorder="1" applyAlignment="1">
      <alignment horizontal="centerContinuous" vertical="justify" wrapText="1"/>
    </xf>
    <xf numFmtId="0" fontId="111" fillId="7" borderId="0" xfId="0" applyFont="1" applyFill="1" applyAlignment="1">
      <alignment horizontal="center" vertical="justify" wrapText="1"/>
    </xf>
    <xf numFmtId="0" fontId="129" fillId="46" borderId="18" xfId="0" applyFont="1" applyFill="1" applyBorder="1" applyAlignment="1">
      <alignment horizontal="center" vertical="center" wrapText="1"/>
    </xf>
    <xf numFmtId="0" fontId="111" fillId="7" borderId="19" xfId="0" applyFont="1" applyFill="1" applyBorder="1" applyAlignment="1">
      <alignment horizontal="centerContinuous" vertical="justify" wrapText="1"/>
    </xf>
    <xf numFmtId="0" fontId="111" fillId="7" borderId="19" xfId="0" applyFont="1" applyFill="1" applyBorder="1" applyAlignment="1">
      <alignment horizontal="center" vertical="justify" wrapText="1"/>
    </xf>
    <xf numFmtId="3" fontId="111" fillId="7" borderId="17" xfId="0" applyNumberFormat="1" applyFont="1" applyFill="1" applyBorder="1">
      <alignment vertical="center"/>
    </xf>
    <xf numFmtId="0" fontId="111" fillId="7" borderId="17" xfId="0" applyFont="1" applyFill="1" applyBorder="1" applyAlignment="1">
      <alignment horizontal="center" vertical="center"/>
    </xf>
    <xf numFmtId="10" fontId="130" fillId="47" borderId="17" xfId="5" applyNumberFormat="1" applyFont="1" applyFill="1" applyBorder="1" applyAlignment="1">
      <alignment vertical="center" wrapText="1"/>
    </xf>
    <xf numFmtId="0" fontId="111" fillId="45" borderId="20" xfId="0" applyFont="1" applyFill="1" applyBorder="1" applyAlignment="1">
      <alignment horizontal="centerContinuous" vertical="justify" wrapText="1"/>
    </xf>
    <xf numFmtId="0" fontId="111" fillId="45" borderId="0" xfId="0" applyFont="1" applyFill="1" applyAlignment="1">
      <alignment horizontal="center" vertical="justify" wrapText="1"/>
    </xf>
    <xf numFmtId="0" fontId="111" fillId="45" borderId="19" xfId="0" applyFont="1" applyFill="1" applyBorder="1" applyAlignment="1">
      <alignment horizontal="centerContinuous" vertical="justify" wrapText="1"/>
    </xf>
    <xf numFmtId="0" fontId="111" fillId="45" borderId="19" xfId="0" applyFont="1" applyFill="1" applyBorder="1" applyAlignment="1">
      <alignment horizontal="center" vertical="justify" wrapText="1"/>
    </xf>
    <xf numFmtId="3" fontId="111" fillId="45" borderId="17" xfId="0" applyNumberFormat="1" applyFont="1" applyFill="1" applyBorder="1">
      <alignment vertical="center"/>
    </xf>
    <xf numFmtId="0" fontId="111" fillId="45" borderId="17" xfId="0" applyFont="1" applyFill="1" applyBorder="1" applyAlignment="1">
      <alignment horizontal="center" vertical="center"/>
    </xf>
    <xf numFmtId="3" fontId="130" fillId="47" borderId="17" xfId="0" applyNumberFormat="1" applyFont="1" applyFill="1" applyBorder="1" applyAlignment="1">
      <alignment vertical="center" wrapText="1"/>
    </xf>
    <xf numFmtId="0" fontId="111" fillId="45" borderId="17" xfId="0" applyFont="1" applyFill="1" applyBorder="1" applyAlignment="1">
      <alignment horizontal="left" vertical="center" indent="1"/>
    </xf>
    <xf numFmtId="181" fontId="130" fillId="47" borderId="17" xfId="0" applyNumberFormat="1" applyFont="1" applyFill="1" applyBorder="1" applyAlignment="1">
      <alignment horizontal="center" vertical="center" wrapText="1"/>
    </xf>
    <xf numFmtId="43" fontId="110" fillId="0" borderId="0" xfId="1" quotePrefix="1" applyFont="1">
      <alignment vertical="center"/>
    </xf>
    <xf numFmtId="3" fontId="111" fillId="45" borderId="17" xfId="0" applyNumberFormat="1" applyFont="1" applyFill="1" applyBorder="1" applyAlignment="1">
      <alignment horizontal="center" vertical="center"/>
    </xf>
    <xf numFmtId="0" fontId="114" fillId="0" borderId="0" xfId="57" applyFont="1"/>
    <xf numFmtId="0" fontId="114" fillId="0" borderId="0" xfId="57" applyFont="1" applyAlignment="1">
      <alignment horizontal="center"/>
    </xf>
    <xf numFmtId="43" fontId="114" fillId="0" borderId="0" xfId="1" applyFont="1" applyAlignment="1"/>
    <xf numFmtId="173" fontId="114" fillId="0" borderId="0" xfId="1" applyNumberFormat="1" applyFont="1" applyAlignment="1"/>
    <xf numFmtId="180" fontId="130" fillId="47" borderId="17" xfId="0" applyNumberFormat="1" applyFont="1" applyFill="1" applyBorder="1" applyAlignment="1">
      <alignment vertical="center" wrapText="1"/>
    </xf>
    <xf numFmtId="0" fontId="111" fillId="45" borderId="19" xfId="0" applyFont="1" applyFill="1" applyBorder="1" applyAlignment="1">
      <alignment horizontal="centerContinuous" vertical="justify"/>
    </xf>
    <xf numFmtId="180" fontId="110" fillId="0" borderId="0" xfId="0" applyNumberFormat="1" applyFont="1">
      <alignment vertical="center"/>
    </xf>
    <xf numFmtId="180" fontId="132" fillId="55" borderId="36" xfId="105" applyNumberFormat="1" applyFont="1" applyAlignment="1">
      <alignment vertical="center"/>
    </xf>
    <xf numFmtId="0" fontId="111" fillId="45" borderId="0" xfId="0" applyFont="1" applyFill="1" applyAlignment="1">
      <alignment horizontal="center" vertical="center"/>
    </xf>
    <xf numFmtId="3" fontId="111" fillId="45" borderId="17" xfId="0" quotePrefix="1" applyNumberFormat="1" applyFont="1" applyFill="1" applyBorder="1">
      <alignment vertical="center"/>
    </xf>
    <xf numFmtId="0" fontId="111" fillId="45" borderId="20" xfId="0" applyFont="1" applyFill="1" applyBorder="1" applyAlignment="1">
      <alignment horizontal="center" vertical="justify" wrapText="1"/>
    </xf>
    <xf numFmtId="183" fontId="130" fillId="47" borderId="17" xfId="0" applyNumberFormat="1" applyFont="1" applyFill="1" applyBorder="1" applyAlignment="1">
      <alignment horizontal="center" vertical="center" wrapText="1"/>
    </xf>
    <xf numFmtId="181" fontId="110" fillId="0" borderId="0" xfId="0" applyNumberFormat="1" applyFont="1">
      <alignment vertical="center"/>
    </xf>
    <xf numFmtId="0" fontId="110" fillId="70" borderId="0" xfId="0" applyFont="1" applyFill="1">
      <alignment vertical="center"/>
    </xf>
    <xf numFmtId="3" fontId="130" fillId="47" borderId="17" xfId="0" applyNumberFormat="1" applyFont="1" applyFill="1" applyBorder="1" applyAlignment="1">
      <alignment horizontal="center" vertical="center" wrapText="1"/>
    </xf>
    <xf numFmtId="0" fontId="112" fillId="11" borderId="47" xfId="8" applyFont="1" applyBorder="1" applyAlignment="1">
      <alignment vertical="center"/>
    </xf>
    <xf numFmtId="10" fontId="109" fillId="10" borderId="0" xfId="48" applyNumberFormat="1" applyFont="1" applyAlignment="1">
      <alignment horizontal="center" vertical="center"/>
    </xf>
    <xf numFmtId="10" fontId="110" fillId="9" borderId="0" xfId="47" applyNumberFormat="1" applyFont="1">
      <alignment vertical="center"/>
    </xf>
    <xf numFmtId="10" fontId="110" fillId="0" borderId="0" xfId="0" applyNumberFormat="1" applyFont="1" applyAlignment="1">
      <alignment horizontal="center" vertical="center"/>
    </xf>
    <xf numFmtId="3" fontId="111" fillId="45" borderId="17" xfId="0" quotePrefix="1" applyNumberFormat="1" applyFont="1" applyFill="1" applyBorder="1" applyAlignment="1">
      <alignment horizontal="left" vertical="center" indent="1"/>
    </xf>
    <xf numFmtId="0" fontId="128" fillId="46" borderId="18" xfId="0" applyFont="1" applyFill="1" applyBorder="1" applyAlignment="1">
      <alignment horizontal="center" vertical="center" wrapText="1"/>
    </xf>
    <xf numFmtId="182" fontId="131" fillId="47" borderId="26" xfId="0" applyNumberFormat="1" applyFont="1" applyFill="1" applyBorder="1" applyAlignment="1">
      <alignment horizontal="center" vertical="center" wrapText="1"/>
    </xf>
    <xf numFmtId="182" fontId="130" fillId="47" borderId="25" xfId="0" applyNumberFormat="1" applyFont="1" applyFill="1" applyBorder="1" applyAlignment="1">
      <alignment horizontal="center" vertical="center" wrapText="1"/>
    </xf>
    <xf numFmtId="3" fontId="111" fillId="45" borderId="26" xfId="0" quotePrefix="1" applyNumberFormat="1" applyFont="1" applyFill="1" applyBorder="1" applyAlignment="1">
      <alignment horizontal="left" vertical="center"/>
    </xf>
    <xf numFmtId="3" fontId="133" fillId="45" borderId="27" xfId="0" quotePrefix="1" applyNumberFormat="1" applyFont="1" applyFill="1" applyBorder="1" applyAlignment="1">
      <alignment horizontal="left" vertical="center" indent="1"/>
    </xf>
    <xf numFmtId="0" fontId="129" fillId="46" borderId="19" xfId="0" applyFont="1" applyFill="1" applyBorder="1" applyAlignment="1">
      <alignment horizontal="center" vertical="center" wrapText="1"/>
    </xf>
    <xf numFmtId="0" fontId="108" fillId="82" borderId="0" xfId="6" applyFont="1" applyFill="1" applyAlignment="1">
      <alignment vertical="center"/>
    </xf>
    <xf numFmtId="0" fontId="108" fillId="82" borderId="0" xfId="6" applyFont="1" applyFill="1" applyAlignment="1">
      <alignment horizontal="center" vertical="center"/>
    </xf>
    <xf numFmtId="0" fontId="108" fillId="82" borderId="0" xfId="6" applyFont="1" applyFill="1" applyBorder="1" applyAlignment="1">
      <alignment vertical="center"/>
    </xf>
    <xf numFmtId="0" fontId="33" fillId="12" borderId="7" xfId="0" applyFont="1" applyFill="1" applyBorder="1" applyAlignment="1">
      <alignment horizontal="left" vertical="center"/>
    </xf>
    <xf numFmtId="0" fontId="31" fillId="12" borderId="0" xfId="0" applyFont="1" applyFill="1" applyAlignment="1">
      <alignment horizontal="center" vertical="center"/>
    </xf>
    <xf numFmtId="0" fontId="32" fillId="12" borderId="0" xfId="0" applyFont="1" applyFill="1" applyAlignment="1">
      <alignment horizontal="center"/>
    </xf>
    <xf numFmtId="0" fontId="106" fillId="8" borderId="20" xfId="140" applyFont="1" applyFill="1" applyBorder="1" applyAlignment="1">
      <alignment horizontal="center" vertical="center" wrapText="1"/>
    </xf>
    <xf numFmtId="0" fontId="106" fillId="8" borderId="46" xfId="140" applyFont="1" applyFill="1" applyBorder="1" applyAlignment="1">
      <alignment horizontal="center" vertical="center" wrapText="1"/>
    </xf>
    <xf numFmtId="0" fontId="106" fillId="8" borderId="0" xfId="140" applyFont="1" applyFill="1" applyAlignment="1">
      <alignment horizontal="center" vertical="center" wrapText="1"/>
    </xf>
    <xf numFmtId="0" fontId="106" fillId="8" borderId="45" xfId="140" applyFont="1" applyFill="1" applyBorder="1" applyAlignment="1">
      <alignment horizontal="center" vertical="center" wrapText="1"/>
    </xf>
    <xf numFmtId="0" fontId="106" fillId="8" borderId="25" xfId="140" applyFont="1" applyFill="1" applyBorder="1" applyAlignment="1">
      <alignment horizontal="center" vertical="center" wrapText="1"/>
    </xf>
    <xf numFmtId="0" fontId="106" fillId="8" borderId="19" xfId="140" applyFont="1" applyFill="1" applyBorder="1" applyAlignment="1">
      <alignment horizontal="center" vertical="center" wrapText="1"/>
    </xf>
    <xf numFmtId="0" fontId="75" fillId="46" borderId="46" xfId="0" applyFont="1" applyFill="1" applyBorder="1" applyAlignment="1">
      <alignment horizontal="center" vertical="center" wrapText="1"/>
    </xf>
    <xf numFmtId="0" fontId="75" fillId="46" borderId="45" xfId="0" applyFont="1" applyFill="1" applyBorder="1" applyAlignment="1">
      <alignment horizontal="center" vertical="center" wrapText="1"/>
    </xf>
    <xf numFmtId="0" fontId="75" fillId="46" borderId="18" xfId="0" applyFont="1" applyFill="1" applyBorder="1" applyAlignment="1">
      <alignment horizontal="center" vertical="center" wrapText="1"/>
    </xf>
    <xf numFmtId="0" fontId="112" fillId="11" borderId="48" xfId="8" applyFont="1" applyBorder="1" applyAlignment="1">
      <alignment horizontal="center" vertical="center"/>
    </xf>
    <xf numFmtId="0" fontId="112" fillId="11" borderId="49" xfId="8" applyFont="1" applyBorder="1" applyAlignment="1">
      <alignment horizontal="center" vertical="center"/>
    </xf>
    <xf numFmtId="0" fontId="112" fillId="11" borderId="50" xfId="8" applyFont="1" applyBorder="1" applyAlignment="1">
      <alignment horizontal="center" vertical="center"/>
    </xf>
    <xf numFmtId="0" fontId="91" fillId="12" borderId="0" xfId="11" applyFont="1" applyFill="1" applyAlignment="1">
      <alignment horizontal="center"/>
    </xf>
    <xf numFmtId="0" fontId="88" fillId="8" borderId="38" xfId="11" applyFont="1" applyFill="1" applyBorder="1" applyAlignment="1">
      <alignment horizontal="center" vertical="center"/>
    </xf>
    <xf numFmtId="0" fontId="88" fillId="8" borderId="60" xfId="11" applyFont="1" applyFill="1" applyBorder="1" applyAlignment="1">
      <alignment horizontal="center" vertical="center"/>
    </xf>
    <xf numFmtId="0" fontId="2" fillId="0" borderId="0" xfId="11" applyAlignment="1">
      <alignment horizontal="left" wrapText="1"/>
    </xf>
  </cellXfs>
  <cellStyles count="141">
    <cellStyle name="0,0" xfId="70" xr:uid="{00000000-0005-0000-0000-000000000000}"/>
    <cellStyle name="20% - Accent1" xfId="22" xr:uid="{00000000-0005-0000-0000-000001000000}"/>
    <cellStyle name="20% - Accent2" xfId="26" xr:uid="{00000000-0005-0000-0000-000002000000}"/>
    <cellStyle name="20% - Accent3" xfId="30" xr:uid="{00000000-0005-0000-0000-000003000000}"/>
    <cellStyle name="20% - Accent4" xfId="34" xr:uid="{00000000-0005-0000-0000-000004000000}"/>
    <cellStyle name="20% - Accent5" xfId="38" xr:uid="{00000000-0005-0000-0000-000005000000}"/>
    <cellStyle name="20% - Accent6" xfId="42" xr:uid="{00000000-0005-0000-0000-000006000000}"/>
    <cellStyle name="20% - Ênfase1 2" xfId="74" xr:uid="{00000000-0005-0000-0000-000007000000}"/>
    <cellStyle name="20% - Ênfase2 2" xfId="75" xr:uid="{00000000-0005-0000-0000-000008000000}"/>
    <cellStyle name="20% - Ênfase3 2" xfId="76" xr:uid="{00000000-0005-0000-0000-000009000000}"/>
    <cellStyle name="20% - Ênfase4 2" xfId="77" xr:uid="{00000000-0005-0000-0000-00000A000000}"/>
    <cellStyle name="20% - Ênfase5 2" xfId="78" xr:uid="{00000000-0005-0000-0000-00000B000000}"/>
    <cellStyle name="20% - Ênfase6 2" xfId="79" xr:uid="{00000000-0005-0000-0000-00000C000000}"/>
    <cellStyle name="40% - Accent1" xfId="23" xr:uid="{00000000-0005-0000-0000-00000D000000}"/>
    <cellStyle name="40% - Accent2" xfId="27" xr:uid="{00000000-0005-0000-0000-00000E000000}"/>
    <cellStyle name="40% - Accent3" xfId="31" xr:uid="{00000000-0005-0000-0000-00000F000000}"/>
    <cellStyle name="40% - Accent4" xfId="35" xr:uid="{00000000-0005-0000-0000-000010000000}"/>
    <cellStyle name="40% - Accent5" xfId="39" xr:uid="{00000000-0005-0000-0000-000011000000}"/>
    <cellStyle name="40% - Accent6" xfId="43" xr:uid="{00000000-0005-0000-0000-000012000000}"/>
    <cellStyle name="40% - Ênfase1 2" xfId="80" xr:uid="{00000000-0005-0000-0000-000013000000}"/>
    <cellStyle name="40% - Ênfase2 2" xfId="81" xr:uid="{00000000-0005-0000-0000-000014000000}"/>
    <cellStyle name="40% - Ênfase3 2" xfId="82" xr:uid="{00000000-0005-0000-0000-000015000000}"/>
    <cellStyle name="40% - Ênfase4 2" xfId="83" xr:uid="{00000000-0005-0000-0000-000016000000}"/>
    <cellStyle name="40% - Ênfase5 2" xfId="84" xr:uid="{00000000-0005-0000-0000-000017000000}"/>
    <cellStyle name="40% - Ênfase6 2" xfId="85" xr:uid="{00000000-0005-0000-0000-000018000000}"/>
    <cellStyle name="60% - Accent1" xfId="24" xr:uid="{00000000-0005-0000-0000-000019000000}"/>
    <cellStyle name="60% - Accent2" xfId="28" xr:uid="{00000000-0005-0000-0000-00001A000000}"/>
    <cellStyle name="60% - Accent3" xfId="32" xr:uid="{00000000-0005-0000-0000-00001B000000}"/>
    <cellStyle name="60% - Accent4" xfId="36" xr:uid="{00000000-0005-0000-0000-00001C000000}"/>
    <cellStyle name="60% - Accent5" xfId="40" xr:uid="{00000000-0005-0000-0000-00001D000000}"/>
    <cellStyle name="60% - Accent6" xfId="44" xr:uid="{00000000-0005-0000-0000-00001E000000}"/>
    <cellStyle name="60% - Ênfase1 2" xfId="86" xr:uid="{00000000-0005-0000-0000-00001F000000}"/>
    <cellStyle name="60% - Ênfase2 2" xfId="87" xr:uid="{00000000-0005-0000-0000-000020000000}"/>
    <cellStyle name="60% - Ênfase3 2" xfId="88" xr:uid="{00000000-0005-0000-0000-000021000000}"/>
    <cellStyle name="60% - Ênfase4 2" xfId="89" xr:uid="{00000000-0005-0000-0000-000022000000}"/>
    <cellStyle name="60% - Ênfase5 2" xfId="90" xr:uid="{00000000-0005-0000-0000-000023000000}"/>
    <cellStyle name="60% - Ênfase6 2" xfId="91" xr:uid="{00000000-0005-0000-0000-000024000000}"/>
    <cellStyle name="Accent1" xfId="21" xr:uid="{00000000-0005-0000-0000-000025000000}"/>
    <cellStyle name="Accent2" xfId="25" xr:uid="{00000000-0005-0000-0000-000026000000}"/>
    <cellStyle name="Accent3" xfId="29" xr:uid="{00000000-0005-0000-0000-000027000000}"/>
    <cellStyle name="Accent4" xfId="33" xr:uid="{00000000-0005-0000-0000-000028000000}"/>
    <cellStyle name="Accent5" xfId="37" xr:uid="{00000000-0005-0000-0000-000029000000}"/>
    <cellStyle name="Accent6" xfId="41" xr:uid="{00000000-0005-0000-0000-00002A000000}"/>
    <cellStyle name="Bad" xfId="12" xr:uid="{00000000-0005-0000-0000-00002B000000}"/>
    <cellStyle name="Bom" xfId="101" builtinId="26" customBuiltin="1"/>
    <cellStyle name="Bom 2" xfId="92" xr:uid="{00000000-0005-0000-0000-00002C000000}"/>
    <cellStyle name="Calculation" xfId="53" xr:uid="{00000000-0005-0000-0000-00002D000000}"/>
    <cellStyle name="Cálculo 2" xfId="93" xr:uid="{00000000-0005-0000-0000-00002E000000}"/>
    <cellStyle name="Célula de Verificação" xfId="16" builtinId="23" hidden="1"/>
    <cellStyle name="Célula de Verificação" xfId="94" builtinId="23" customBuiltin="1"/>
    <cellStyle name="Célula Vinculada" xfId="15" builtinId="24" hidden="1"/>
    <cellStyle name="Célula Vinculada" xfId="103" builtinId="24" customBuiltin="1"/>
    <cellStyle name="Comma 2" xfId="139" xr:uid="{00000000-0005-0000-0000-000033000000}"/>
    <cellStyle name="Destaque 1" xfId="49" xr:uid="{00000000-0005-0000-0000-000036000000}"/>
    <cellStyle name="Destaque 2" xfId="50" xr:uid="{00000000-0005-0000-0000-000037000000}"/>
    <cellStyle name="Ênfase1 2" xfId="95" xr:uid="{00000000-0005-0000-0000-000038000000}"/>
    <cellStyle name="Ênfase2 2" xfId="96" xr:uid="{00000000-0005-0000-0000-000039000000}"/>
    <cellStyle name="Ênfase3 2" xfId="97" xr:uid="{00000000-0005-0000-0000-00003A000000}"/>
    <cellStyle name="Ênfase4 2" xfId="98" xr:uid="{00000000-0005-0000-0000-00003B000000}"/>
    <cellStyle name="Ênfase5 2" xfId="99" xr:uid="{00000000-0005-0000-0000-00003C000000}"/>
    <cellStyle name="Ênfase6 2" xfId="100" xr:uid="{00000000-0005-0000-0000-00003D000000}"/>
    <cellStyle name="Entrada" xfId="14" builtinId="20" hidden="1"/>
    <cellStyle name="Entrada" xfId="102" builtinId="20" customBuiltin="1"/>
    <cellStyle name="Explanatory Text" xfId="19" hidden="1" xr:uid="{00000000-0005-0000-0000-00003E000000}"/>
    <cellStyle name="Formula Diferente" xfId="47" xr:uid="{00000000-0005-0000-0000-000040000000}"/>
    <cellStyle name="Formula Diferente 2" xfId="55" xr:uid="{00000000-0005-0000-0000-000041000000}"/>
    <cellStyle name="Formula Diferente 3" xfId="58" xr:uid="{00000000-0005-0000-0000-000042000000}"/>
    <cellStyle name="FormulaDiferente" xfId="62" xr:uid="{00000000-0005-0000-0000-000043000000}"/>
    <cellStyle name="hachurado" xfId="51" xr:uid="{00000000-0005-0000-0000-000045000000}"/>
    <cellStyle name="Heading 1" xfId="7" xr:uid="{00000000-0005-0000-0000-000046000000}"/>
    <cellStyle name="Heading 2" xfId="8" xr:uid="{00000000-0005-0000-0000-000047000000}"/>
    <cellStyle name="Heading 3" xfId="9" xr:uid="{00000000-0005-0000-0000-000048000000}"/>
    <cellStyle name="Heading 4" xfId="10" xr:uid="{00000000-0005-0000-0000-000049000000}"/>
    <cellStyle name="Hiperlink" xfId="64" builtinId="8"/>
    <cellStyle name="Hiperlink 2" xfId="66" xr:uid="{00000000-0005-0000-0000-00004A000000}"/>
    <cellStyle name="Hiperlink 3" xfId="122" xr:uid="{00000000-0005-0000-0000-00004B000000}"/>
    <cellStyle name="Input (estilo)" xfId="45" xr:uid="{00000000-0005-0000-0000-00004F000000}"/>
    <cellStyle name="Input (estilo) 2 2" xfId="59" xr:uid="{00000000-0005-0000-0000-000050000000}"/>
    <cellStyle name="Moeda" xfId="3" builtinId="4" customBuiltin="1"/>
    <cellStyle name="Moeda [0]" xfId="4" builtinId="7" customBuiltin="1"/>
    <cellStyle name="Moeda 2" xfId="130" xr:uid="{00000000-0005-0000-0000-000053000000}"/>
    <cellStyle name="Moeda 3" xfId="133" xr:uid="{00000000-0005-0000-0000-000054000000}"/>
    <cellStyle name="Neutral" xfId="13" hidden="1" xr:uid="{00000000-0005-0000-0000-000055000000}"/>
    <cellStyle name="Normal" xfId="0" builtinId="0" customBuiltin="1"/>
    <cellStyle name="Normal 10" xfId="128" xr:uid="{00000000-0005-0000-0000-000057000000}"/>
    <cellStyle name="Normal 11" xfId="118" xr:uid="{00000000-0005-0000-0000-000058000000}"/>
    <cellStyle name="Normal 12" xfId="132" xr:uid="{00000000-0005-0000-0000-000059000000}"/>
    <cellStyle name="Normal 13" xfId="136" xr:uid="{00000000-0005-0000-0000-00005A000000}"/>
    <cellStyle name="Normal 14" xfId="11" xr:uid="{00000000-0005-0000-0000-00005B000000}"/>
    <cellStyle name="Normal 15" xfId="140" xr:uid="{00000000-0005-0000-0000-00005C000000}"/>
    <cellStyle name="Normal 17" xfId="68" xr:uid="{00000000-0005-0000-0000-00005D000000}"/>
    <cellStyle name="Normal 2" xfId="63" xr:uid="{00000000-0005-0000-0000-00005E000000}"/>
    <cellStyle name="Normal 2 2" xfId="57" xr:uid="{00000000-0005-0000-0000-00005F000000}"/>
    <cellStyle name="Normal 2 2 2" xfId="117" xr:uid="{00000000-0005-0000-0000-000060000000}"/>
    <cellStyle name="Normal 2 3" xfId="116" xr:uid="{00000000-0005-0000-0000-000061000000}"/>
    <cellStyle name="Normal 3" xfId="65" xr:uid="{00000000-0005-0000-0000-000062000000}"/>
    <cellStyle name="Normal 4" xfId="69" xr:uid="{00000000-0005-0000-0000-000063000000}"/>
    <cellStyle name="Normal 5" xfId="72" xr:uid="{00000000-0005-0000-0000-000064000000}"/>
    <cellStyle name="Normal 6" xfId="114" xr:uid="{00000000-0005-0000-0000-000065000000}"/>
    <cellStyle name="Normal 7" xfId="119" xr:uid="{00000000-0005-0000-0000-000066000000}"/>
    <cellStyle name="Normal 8" xfId="115" xr:uid="{00000000-0005-0000-0000-000067000000}"/>
    <cellStyle name="Normal 9" xfId="125" xr:uid="{00000000-0005-0000-0000-000068000000}"/>
    <cellStyle name="Nota" xfId="18" builtinId="10" hidden="1"/>
    <cellStyle name="Nota" xfId="104" builtinId="10" customBuiltin="1"/>
    <cellStyle name="Output" xfId="52" xr:uid="{00000000-0005-0000-0000-00006B000000}"/>
    <cellStyle name="Pendente" xfId="46" xr:uid="{00000000-0005-0000-0000-00006C000000}"/>
    <cellStyle name="Pontilhado" xfId="54" xr:uid="{00000000-0005-0000-0000-00006E000000}"/>
    <cellStyle name="Porcentagem" xfId="5" builtinId="5" customBuiltin="1"/>
    <cellStyle name="Porcentagem 2" xfId="67" xr:uid="{00000000-0005-0000-0000-00006F000000}"/>
    <cellStyle name="Porcentagem 3" xfId="73" xr:uid="{00000000-0005-0000-0000-000070000000}"/>
    <cellStyle name="Porcentagem 4" xfId="121" xr:uid="{00000000-0005-0000-0000-000071000000}"/>
    <cellStyle name="Porcentagem 5" xfId="127" xr:uid="{00000000-0005-0000-0000-000072000000}"/>
    <cellStyle name="Porcentagem 6" xfId="131" xr:uid="{00000000-0005-0000-0000-000073000000}"/>
    <cellStyle name="Porcentagem 7" xfId="135" xr:uid="{00000000-0005-0000-0000-000074000000}"/>
    <cellStyle name="Porcentagem 8" xfId="137" xr:uid="{00000000-0005-0000-0000-000075000000}"/>
    <cellStyle name="Saída 2" xfId="105" xr:uid="{00000000-0005-0000-0000-000076000000}"/>
    <cellStyle name="Separador de milhares [0]" xfId="2" builtinId="6" customBuiltin="1"/>
    <cellStyle name="Separador de milhares 2" xfId="56" xr:uid="{00000000-0005-0000-0000-000077000000}"/>
    <cellStyle name="Texto de Aviso" xfId="17" builtinId="11" hidden="1"/>
    <cellStyle name="Texto de Aviso" xfId="113" builtinId="11" customBuiltin="1"/>
    <cellStyle name="Texto Explicativo" xfId="106" builtinId="53" customBuiltin="1"/>
    <cellStyle name="Title" xfId="6" xr:uid="{00000000-0005-0000-0000-000078000000}"/>
    <cellStyle name="Título 1 2" xfId="108" xr:uid="{00000000-0005-0000-0000-000079000000}"/>
    <cellStyle name="Título 2 2" xfId="109" xr:uid="{00000000-0005-0000-0000-00007A000000}"/>
    <cellStyle name="Título 3 2" xfId="110" xr:uid="{00000000-0005-0000-0000-00007B000000}"/>
    <cellStyle name="Título 4 2" xfId="111" xr:uid="{00000000-0005-0000-0000-00007C000000}"/>
    <cellStyle name="Título 5" xfId="107" xr:uid="{00000000-0005-0000-0000-00007D000000}"/>
    <cellStyle name="Título1" xfId="60" xr:uid="{00000000-0005-0000-0000-00007E000000}"/>
    <cellStyle name="Título2" xfId="71" xr:uid="{00000000-0005-0000-0000-00007F000000}"/>
    <cellStyle name="Título3" xfId="61" xr:uid="{00000000-0005-0000-0000-000080000000}"/>
    <cellStyle name="Total" xfId="20" builtinId="25" hidden="1"/>
    <cellStyle name="Total" xfId="112" builtinId="25" customBuiltin="1"/>
    <cellStyle name="Transferido" xfId="48" xr:uid="{00000000-0005-0000-0000-000083000000}"/>
    <cellStyle name="Vírgula" xfId="1" builtinId="3" customBuiltin="1"/>
    <cellStyle name="Vírgula 2" xfId="124" xr:uid="{00000000-0005-0000-0000-000084000000}"/>
    <cellStyle name="Vírgula 3" xfId="123" xr:uid="{00000000-0005-0000-0000-000085000000}"/>
    <cellStyle name="Vírgula 4" xfId="120" xr:uid="{00000000-0005-0000-0000-000086000000}"/>
    <cellStyle name="Vírgula 5" xfId="126" xr:uid="{00000000-0005-0000-0000-000087000000}"/>
    <cellStyle name="Vírgula 6" xfId="129" xr:uid="{00000000-0005-0000-0000-000088000000}"/>
    <cellStyle name="Vírgula 7" xfId="134" xr:uid="{00000000-0005-0000-0000-000089000000}"/>
    <cellStyle name="Vírgula 8" xfId="138" xr:uid="{00000000-0005-0000-0000-00008A000000}"/>
  </cellStyles>
  <dxfs count="3">
    <dxf>
      <font>
        <b/>
        <i val="0"/>
      </font>
      <border>
        <bottom style="medium">
          <color theme="4"/>
        </bottom>
      </border>
    </dxf>
    <dxf>
      <font>
        <b/>
        <i val="0"/>
      </font>
      <border>
        <top/>
        <bottom style="double">
          <color theme="4"/>
        </bottom>
      </border>
    </dxf>
    <dxf>
      <border>
        <top style="thin">
          <color theme="0"/>
        </top>
        <bottom style="medium">
          <color theme="4"/>
        </bottom>
        <horizontal style="thin">
          <color rgb="FF75A3A5"/>
        </horizontal>
      </border>
    </dxf>
  </dxfs>
  <tableStyles count="1" defaultTableStyle="TableStyleMedium2" defaultPivotStyle="PivotStyleLight16">
    <tableStyle name="Estilo de Tabela 1" pivot="0" count="3" xr9:uid="{00000000-0011-0000-FFFF-FFFF00000000}">
      <tableStyleElement type="wholeTable" dxfId="2"/>
      <tableStyleElement type="headerRow" dxfId="1"/>
      <tableStyleElement type="totalRow" dxfId="0"/>
    </tableStyle>
  </tableStyles>
  <colors>
    <mruColors>
      <color rgb="FF1E698D"/>
      <color rgb="FF00FF00"/>
      <color rgb="FF00CC99"/>
      <color rgb="FF787A7B"/>
      <color rgb="FF01567E"/>
      <color rgb="FF75A3B9"/>
      <color rgb="FF3B7C9C"/>
      <color rgb="FFB7CFDB"/>
      <color rgb="FF5890AA"/>
      <color rgb="FFB4C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5.xml"/><Relationship Id="rId21" Type="http://schemas.openxmlformats.org/officeDocument/2006/relationships/worksheet" Target="worksheets/sheet20.xml"/><Relationship Id="rId42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62.xml"/><Relationship Id="rId138" Type="http://schemas.openxmlformats.org/officeDocument/2006/relationships/externalLink" Target="externalLinks/externalLink116.xml"/><Relationship Id="rId107" Type="http://schemas.openxmlformats.org/officeDocument/2006/relationships/externalLink" Target="externalLinks/externalLink85.xml"/><Relationship Id="rId11" Type="http://schemas.openxmlformats.org/officeDocument/2006/relationships/worksheet" Target="worksheets/sheet10.xml"/><Relationship Id="rId32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52.xml"/><Relationship Id="rId128" Type="http://schemas.openxmlformats.org/officeDocument/2006/relationships/externalLink" Target="externalLinks/externalLink106.xml"/><Relationship Id="rId149" Type="http://schemas.openxmlformats.org/officeDocument/2006/relationships/theme" Target="theme/theme1.xml"/><Relationship Id="rId5" Type="http://schemas.openxmlformats.org/officeDocument/2006/relationships/worksheet" Target="worksheets/sheet4.xml"/><Relationship Id="rId95" Type="http://schemas.openxmlformats.org/officeDocument/2006/relationships/externalLink" Target="externalLinks/externalLink73.xml"/><Relationship Id="rId22" Type="http://schemas.openxmlformats.org/officeDocument/2006/relationships/chartsheet" Target="chartsheets/sheet2.xml"/><Relationship Id="rId27" Type="http://schemas.openxmlformats.org/officeDocument/2006/relationships/externalLink" Target="externalLinks/externalLink5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64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47.xml"/><Relationship Id="rId113" Type="http://schemas.openxmlformats.org/officeDocument/2006/relationships/externalLink" Target="externalLinks/externalLink91.xml"/><Relationship Id="rId118" Type="http://schemas.openxmlformats.org/officeDocument/2006/relationships/externalLink" Target="externalLinks/externalLink96.xml"/><Relationship Id="rId134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58.xml"/><Relationship Id="rId85" Type="http://schemas.openxmlformats.org/officeDocument/2006/relationships/externalLink" Target="externalLinks/externalLink63.xml"/><Relationship Id="rId150" Type="http://schemas.openxmlformats.org/officeDocument/2006/relationships/styles" Target="styles.xml"/><Relationship Id="rId155" Type="http://schemas.openxmlformats.org/officeDocument/2006/relationships/customXml" Target="../customXml/item2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37.xml"/><Relationship Id="rId103" Type="http://schemas.openxmlformats.org/officeDocument/2006/relationships/externalLink" Target="externalLinks/externalLink81.xml"/><Relationship Id="rId108" Type="http://schemas.openxmlformats.org/officeDocument/2006/relationships/externalLink" Target="externalLinks/externalLink86.xml"/><Relationship Id="rId124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32.xml"/><Relationship Id="rId70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53.xml"/><Relationship Id="rId91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18.xml"/><Relationship Id="rId145" Type="http://schemas.openxmlformats.org/officeDocument/2006/relationships/externalLink" Target="externalLinks/externalLink123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49" Type="http://schemas.openxmlformats.org/officeDocument/2006/relationships/externalLink" Target="externalLinks/externalLink27.xml"/><Relationship Id="rId114" Type="http://schemas.openxmlformats.org/officeDocument/2006/relationships/externalLink" Target="externalLinks/externalLink92.xml"/><Relationship Id="rId119" Type="http://schemas.openxmlformats.org/officeDocument/2006/relationships/externalLink" Target="externalLinks/externalLink97.xml"/><Relationship Id="rId44" Type="http://schemas.openxmlformats.org/officeDocument/2006/relationships/externalLink" Target="externalLinks/externalLink22.xml"/><Relationship Id="rId60" Type="http://schemas.openxmlformats.org/officeDocument/2006/relationships/externalLink" Target="externalLinks/externalLink38.xml"/><Relationship Id="rId65" Type="http://schemas.openxmlformats.org/officeDocument/2006/relationships/externalLink" Target="externalLinks/externalLink43.xml"/><Relationship Id="rId81" Type="http://schemas.openxmlformats.org/officeDocument/2006/relationships/externalLink" Target="externalLinks/externalLink59.xml"/><Relationship Id="rId86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08.xml"/><Relationship Id="rId135" Type="http://schemas.openxmlformats.org/officeDocument/2006/relationships/externalLink" Target="externalLinks/externalLink113.xml"/><Relationship Id="rId151" Type="http://schemas.openxmlformats.org/officeDocument/2006/relationships/sharedStrings" Target="sharedStrings.xml"/><Relationship Id="rId156" Type="http://schemas.openxmlformats.org/officeDocument/2006/relationships/customXml" Target="../customXml/item3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9" Type="http://schemas.openxmlformats.org/officeDocument/2006/relationships/externalLink" Target="externalLinks/externalLink17.xml"/><Relationship Id="rId109" Type="http://schemas.openxmlformats.org/officeDocument/2006/relationships/externalLink" Target="externalLinks/externalLink87.xml"/><Relationship Id="rId34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54.xml"/><Relationship Id="rId97" Type="http://schemas.openxmlformats.org/officeDocument/2006/relationships/externalLink" Target="externalLinks/externalLink75.xml"/><Relationship Id="rId104" Type="http://schemas.openxmlformats.org/officeDocument/2006/relationships/externalLink" Target="externalLinks/externalLink82.xml"/><Relationship Id="rId120" Type="http://schemas.openxmlformats.org/officeDocument/2006/relationships/externalLink" Target="externalLinks/externalLink98.xml"/><Relationship Id="rId125" Type="http://schemas.openxmlformats.org/officeDocument/2006/relationships/externalLink" Target="externalLinks/externalLink103.xml"/><Relationship Id="rId141" Type="http://schemas.openxmlformats.org/officeDocument/2006/relationships/externalLink" Target="externalLinks/externalLink119.xml"/><Relationship Id="rId146" Type="http://schemas.openxmlformats.org/officeDocument/2006/relationships/externalLink" Target="externalLinks/externalLink124.xml"/><Relationship Id="rId7" Type="http://schemas.openxmlformats.org/officeDocument/2006/relationships/worksheet" Target="worksheets/sheet6.xml"/><Relationship Id="rId71" Type="http://schemas.openxmlformats.org/officeDocument/2006/relationships/externalLink" Target="externalLinks/externalLink49.xml"/><Relationship Id="rId92" Type="http://schemas.openxmlformats.org/officeDocument/2006/relationships/externalLink" Target="externalLinks/externalLink70.xml"/><Relationship Id="rId2" Type="http://schemas.openxmlformats.org/officeDocument/2006/relationships/worksheet" Target="worksheets/sheet1.xml"/><Relationship Id="rId29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44.xml"/><Relationship Id="rId87" Type="http://schemas.openxmlformats.org/officeDocument/2006/relationships/externalLink" Target="externalLinks/externalLink65.xml"/><Relationship Id="rId110" Type="http://schemas.openxmlformats.org/officeDocument/2006/relationships/externalLink" Target="externalLinks/externalLink88.xml"/><Relationship Id="rId115" Type="http://schemas.openxmlformats.org/officeDocument/2006/relationships/externalLink" Target="externalLinks/externalLink93.xml"/><Relationship Id="rId131" Type="http://schemas.openxmlformats.org/officeDocument/2006/relationships/externalLink" Target="externalLinks/externalLink109.xml"/><Relationship Id="rId136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39.xml"/><Relationship Id="rId82" Type="http://schemas.openxmlformats.org/officeDocument/2006/relationships/externalLink" Target="externalLinks/externalLink60.xml"/><Relationship Id="rId152" Type="http://schemas.openxmlformats.org/officeDocument/2006/relationships/sheetMetadata" Target="metadata.xml"/><Relationship Id="rId19" Type="http://schemas.openxmlformats.org/officeDocument/2006/relationships/worksheet" Target="worksheets/sheet18.xml"/><Relationship Id="rId14" Type="http://schemas.openxmlformats.org/officeDocument/2006/relationships/worksheet" Target="worksheets/sheet13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34.xml"/><Relationship Id="rId77" Type="http://schemas.openxmlformats.org/officeDocument/2006/relationships/externalLink" Target="externalLinks/externalLink55.xml"/><Relationship Id="rId100" Type="http://schemas.openxmlformats.org/officeDocument/2006/relationships/externalLink" Target="externalLinks/externalLink78.xml"/><Relationship Id="rId105" Type="http://schemas.openxmlformats.org/officeDocument/2006/relationships/externalLink" Target="externalLinks/externalLink83.xml"/><Relationship Id="rId126" Type="http://schemas.openxmlformats.org/officeDocument/2006/relationships/externalLink" Target="externalLinks/externalLink104.xml"/><Relationship Id="rId147" Type="http://schemas.openxmlformats.org/officeDocument/2006/relationships/externalLink" Target="externalLinks/externalLink125.xml"/><Relationship Id="rId8" Type="http://schemas.openxmlformats.org/officeDocument/2006/relationships/worksheet" Target="worksheets/sheet7.xml"/><Relationship Id="rId51" Type="http://schemas.openxmlformats.org/officeDocument/2006/relationships/externalLink" Target="externalLinks/externalLink29.xml"/><Relationship Id="rId72" Type="http://schemas.openxmlformats.org/officeDocument/2006/relationships/externalLink" Target="externalLinks/externalLink50.xml"/><Relationship Id="rId93" Type="http://schemas.openxmlformats.org/officeDocument/2006/relationships/externalLink" Target="externalLinks/externalLink71.xml"/><Relationship Id="rId98" Type="http://schemas.openxmlformats.org/officeDocument/2006/relationships/externalLink" Target="externalLinks/externalLink76.xml"/><Relationship Id="rId121" Type="http://schemas.openxmlformats.org/officeDocument/2006/relationships/externalLink" Target="externalLinks/externalLink99.xml"/><Relationship Id="rId142" Type="http://schemas.openxmlformats.org/officeDocument/2006/relationships/externalLink" Target="externalLinks/externalLink120.xml"/><Relationship Id="rId3" Type="http://schemas.openxmlformats.org/officeDocument/2006/relationships/worksheet" Target="worksheets/sheet2.xml"/><Relationship Id="rId25" Type="http://schemas.openxmlformats.org/officeDocument/2006/relationships/externalLink" Target="externalLinks/externalLink3.xml"/><Relationship Id="rId46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45.xml"/><Relationship Id="rId116" Type="http://schemas.openxmlformats.org/officeDocument/2006/relationships/externalLink" Target="externalLinks/externalLink94.xml"/><Relationship Id="rId137" Type="http://schemas.openxmlformats.org/officeDocument/2006/relationships/externalLink" Target="externalLinks/externalLink115.xml"/><Relationship Id="rId20" Type="http://schemas.openxmlformats.org/officeDocument/2006/relationships/worksheet" Target="worksheets/sheet19.xml"/><Relationship Id="rId41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40.xml"/><Relationship Id="rId83" Type="http://schemas.openxmlformats.org/officeDocument/2006/relationships/externalLink" Target="externalLinks/externalLink61.xml"/><Relationship Id="rId88" Type="http://schemas.openxmlformats.org/officeDocument/2006/relationships/externalLink" Target="externalLinks/externalLink66.xml"/><Relationship Id="rId111" Type="http://schemas.openxmlformats.org/officeDocument/2006/relationships/externalLink" Target="externalLinks/externalLink89.xml"/><Relationship Id="rId132" Type="http://schemas.openxmlformats.org/officeDocument/2006/relationships/externalLink" Target="externalLinks/externalLink110.xml"/><Relationship Id="rId153" Type="http://schemas.openxmlformats.org/officeDocument/2006/relationships/calcChain" Target="calcChain.xml"/><Relationship Id="rId15" Type="http://schemas.openxmlformats.org/officeDocument/2006/relationships/worksheet" Target="worksheets/sheet14.xml"/><Relationship Id="rId36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35.xml"/><Relationship Id="rId106" Type="http://schemas.openxmlformats.org/officeDocument/2006/relationships/externalLink" Target="externalLinks/externalLink84.xml"/><Relationship Id="rId127" Type="http://schemas.openxmlformats.org/officeDocument/2006/relationships/externalLink" Target="externalLinks/externalLink105.xml"/><Relationship Id="rId10" Type="http://schemas.openxmlformats.org/officeDocument/2006/relationships/worksheet" Target="worksheets/sheet9.xml"/><Relationship Id="rId31" Type="http://schemas.openxmlformats.org/officeDocument/2006/relationships/externalLink" Target="externalLinks/externalLink9.xml"/><Relationship Id="rId52" Type="http://schemas.openxmlformats.org/officeDocument/2006/relationships/externalLink" Target="externalLinks/externalLink30.xml"/><Relationship Id="rId73" Type="http://schemas.openxmlformats.org/officeDocument/2006/relationships/externalLink" Target="externalLinks/externalLink51.xml"/><Relationship Id="rId78" Type="http://schemas.openxmlformats.org/officeDocument/2006/relationships/externalLink" Target="externalLinks/externalLink56.xml"/><Relationship Id="rId94" Type="http://schemas.openxmlformats.org/officeDocument/2006/relationships/externalLink" Target="externalLinks/externalLink72.xml"/><Relationship Id="rId99" Type="http://schemas.openxmlformats.org/officeDocument/2006/relationships/externalLink" Target="externalLinks/externalLink77.xml"/><Relationship Id="rId101" Type="http://schemas.openxmlformats.org/officeDocument/2006/relationships/externalLink" Target="externalLinks/externalLink79.xml"/><Relationship Id="rId122" Type="http://schemas.openxmlformats.org/officeDocument/2006/relationships/externalLink" Target="externalLinks/externalLink100.xml"/><Relationship Id="rId143" Type="http://schemas.openxmlformats.org/officeDocument/2006/relationships/externalLink" Target="externalLinks/externalLink121.xml"/><Relationship Id="rId148" Type="http://schemas.openxmlformats.org/officeDocument/2006/relationships/externalLink" Target="externalLinks/externalLink126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26" Type="http://schemas.openxmlformats.org/officeDocument/2006/relationships/externalLink" Target="externalLinks/externalLink4.xml"/><Relationship Id="rId47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46.xml"/><Relationship Id="rId89" Type="http://schemas.openxmlformats.org/officeDocument/2006/relationships/externalLink" Target="externalLinks/externalLink67.xml"/><Relationship Id="rId112" Type="http://schemas.openxmlformats.org/officeDocument/2006/relationships/externalLink" Target="externalLinks/externalLink90.xml"/><Relationship Id="rId133" Type="http://schemas.openxmlformats.org/officeDocument/2006/relationships/externalLink" Target="externalLinks/externalLink111.xml"/><Relationship Id="rId154" Type="http://schemas.openxmlformats.org/officeDocument/2006/relationships/customXml" Target="../customXml/item1.xml"/><Relationship Id="rId16" Type="http://schemas.openxmlformats.org/officeDocument/2006/relationships/worksheet" Target="worksheets/sheet15.xml"/><Relationship Id="rId37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36.xml"/><Relationship Id="rId79" Type="http://schemas.openxmlformats.org/officeDocument/2006/relationships/externalLink" Target="externalLinks/externalLink57.xml"/><Relationship Id="rId102" Type="http://schemas.openxmlformats.org/officeDocument/2006/relationships/externalLink" Target="externalLinks/externalLink80.xml"/><Relationship Id="rId123" Type="http://schemas.openxmlformats.org/officeDocument/2006/relationships/externalLink" Target="externalLinks/externalLink101.xml"/><Relationship Id="rId144" Type="http://schemas.openxmlformats.org/officeDocument/2006/relationships/externalLink" Target="externalLinks/externalLink122.xml"/><Relationship Id="rId90" Type="http://schemas.openxmlformats.org/officeDocument/2006/relationships/externalLink" Target="externalLinks/externalLink6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40672"/>
        <c:axId val="453234792"/>
      </c:barChart>
      <c:catAx>
        <c:axId val="45324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34792"/>
        <c:crosses val="autoZero"/>
        <c:auto val="1"/>
        <c:lblAlgn val="ctr"/>
        <c:lblOffset val="100"/>
        <c:noMultiLvlLbl val="0"/>
      </c:catAx>
      <c:valAx>
        <c:axId val="4532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CAPEX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EF-4E71-AF1F-71A331130C81}"/>
            </c:ext>
          </c:extLst>
        </c:ser>
        <c:ser>
          <c:idx val="1"/>
          <c:order val="1"/>
          <c:tx>
            <c:v>CAPTAÇÕES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EF-4E71-AF1F-71A33113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3241456"/>
        <c:axId val="453235576"/>
      </c:barChart>
      <c:lineChart>
        <c:grouping val="standard"/>
        <c:varyColors val="0"/>
        <c:ser>
          <c:idx val="2"/>
          <c:order val="2"/>
          <c:tx>
            <c:v>ICSD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'Output 1 - BIO+GAS'!$D$151:$AL$151</c:f>
              <c:numCache>
                <c:formatCode>\ #,##0.00;[Red]\-#,##0.00;\-;@</c:formatCode>
                <c:ptCount val="3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EEF-4E71-AF1F-71A33113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241848"/>
        <c:axId val="453241064"/>
      </c:lineChart>
      <c:catAx>
        <c:axId val="4532414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35576"/>
        <c:crosses val="autoZero"/>
        <c:auto val="1"/>
        <c:lblAlgn val="ctr"/>
        <c:lblOffset val="100"/>
        <c:noMultiLvlLbl val="0"/>
      </c:catAx>
      <c:valAx>
        <c:axId val="45323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1456"/>
        <c:crosses val="autoZero"/>
        <c:crossBetween val="between"/>
      </c:valAx>
      <c:valAx>
        <c:axId val="453241064"/>
        <c:scaling>
          <c:orientation val="minMax"/>
          <c:max val="5"/>
        </c:scaling>
        <c:delete val="0"/>
        <c:axPos val="r"/>
        <c:numFmt formatCode="\ #,##0.00;[Red]\-#,##0.00;\-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1848"/>
        <c:crosses val="max"/>
        <c:crossBetween val="between"/>
      </c:valAx>
      <c:catAx>
        <c:axId val="453241848"/>
        <c:scaling>
          <c:orientation val="minMax"/>
        </c:scaling>
        <c:delete val="1"/>
        <c:axPos val="b"/>
        <c:majorTickMark val="out"/>
        <c:minorTickMark val="none"/>
        <c:tickLblPos val="nextTo"/>
        <c:crossAx val="453241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ICSD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'Output 1 - BIO+GAS'!$G$151:$AL$151</c:f>
              <c:numCache>
                <c:formatCode>\ #,##0.00;[Red]\-#,##0.00;\-;@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'Output 1 - BIO+GAS'!$G$150:$AL$150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2027</c:v>
                      </c:pt>
                      <c:pt idx="1">
                        <c:v>2028</c:v>
                      </c:pt>
                      <c:pt idx="2">
                        <c:v>2029</c:v>
                      </c:pt>
                      <c:pt idx="3">
                        <c:v>2030</c:v>
                      </c:pt>
                      <c:pt idx="4">
                        <c:v>2031</c:v>
                      </c:pt>
                      <c:pt idx="5">
                        <c:v>2032</c:v>
                      </c:pt>
                      <c:pt idx="6">
                        <c:v>2033</c:v>
                      </c:pt>
                      <c:pt idx="7">
                        <c:v>2034</c:v>
                      </c:pt>
                      <c:pt idx="8">
                        <c:v>2035</c:v>
                      </c:pt>
                      <c:pt idx="9">
                        <c:v>2036</c:v>
                      </c:pt>
                      <c:pt idx="10">
                        <c:v>2037</c:v>
                      </c:pt>
                      <c:pt idx="11">
                        <c:v>2038</c:v>
                      </c:pt>
                      <c:pt idx="12">
                        <c:v>2039</c:v>
                      </c:pt>
                      <c:pt idx="13">
                        <c:v>2040</c:v>
                      </c:pt>
                      <c:pt idx="14">
                        <c:v>2041</c:v>
                      </c:pt>
                      <c:pt idx="15">
                        <c:v>2042</c:v>
                      </c:pt>
                      <c:pt idx="16">
                        <c:v>2043</c:v>
                      </c:pt>
                      <c:pt idx="17">
                        <c:v>2044</c:v>
                      </c:pt>
                      <c:pt idx="18">
                        <c:v>2045</c:v>
                      </c:pt>
                      <c:pt idx="19">
                        <c:v>2046</c:v>
                      </c:pt>
                      <c:pt idx="20">
                        <c:v>2047</c:v>
                      </c:pt>
                      <c:pt idx="21">
                        <c:v>2048</c:v>
                      </c:pt>
                      <c:pt idx="22">
                        <c:v>2049</c:v>
                      </c:pt>
                      <c:pt idx="23">
                        <c:v>2050</c:v>
                      </c:pt>
                      <c:pt idx="24">
                        <c:v>2051</c:v>
                      </c:pt>
                      <c:pt idx="25">
                        <c:v>2052</c:v>
                      </c:pt>
                      <c:pt idx="26">
                        <c:v>2053</c:v>
                      </c:pt>
                      <c:pt idx="27">
                        <c:v>2054</c:v>
                      </c:pt>
                      <c:pt idx="28">
                        <c:v>2055</c:v>
                      </c:pt>
                      <c:pt idx="29">
                        <c:v>2056</c:v>
                      </c:pt>
                      <c:pt idx="30">
                        <c:v>2057</c:v>
                      </c:pt>
                      <c:pt idx="31">
                        <c:v>2058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D83C-4CBA-A634-39BB7929B73D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'Output 1 - BIO+GAS'!$G$152:$AL$152</c:f>
              <c:numCache>
                <c:formatCode>General</c:formatCode>
                <c:ptCount val="32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 xmlns:c16="http://schemas.microsoft.com/office/drawing/2014/chart">
                      <c:ext uri="{02D57815-91ED-43cb-92C2-25804820EDAC}">
                        <c15:formulaRef>
                          <c15:sqref>'Output 1 - BIO+GAS'!$G$150:$AL$150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2027</c:v>
                      </c:pt>
                      <c:pt idx="1">
                        <c:v>2028</c:v>
                      </c:pt>
                      <c:pt idx="2">
                        <c:v>2029</c:v>
                      </c:pt>
                      <c:pt idx="3">
                        <c:v>2030</c:v>
                      </c:pt>
                      <c:pt idx="4">
                        <c:v>2031</c:v>
                      </c:pt>
                      <c:pt idx="5">
                        <c:v>2032</c:v>
                      </c:pt>
                      <c:pt idx="6">
                        <c:v>2033</c:v>
                      </c:pt>
                      <c:pt idx="7">
                        <c:v>2034</c:v>
                      </c:pt>
                      <c:pt idx="8">
                        <c:v>2035</c:v>
                      </c:pt>
                      <c:pt idx="9">
                        <c:v>2036</c:v>
                      </c:pt>
                      <c:pt idx="10">
                        <c:v>2037</c:v>
                      </c:pt>
                      <c:pt idx="11">
                        <c:v>2038</c:v>
                      </c:pt>
                      <c:pt idx="12">
                        <c:v>2039</c:v>
                      </c:pt>
                      <c:pt idx="13">
                        <c:v>2040</c:v>
                      </c:pt>
                      <c:pt idx="14">
                        <c:v>2041</c:v>
                      </c:pt>
                      <c:pt idx="15">
                        <c:v>2042</c:v>
                      </c:pt>
                      <c:pt idx="16">
                        <c:v>2043</c:v>
                      </c:pt>
                      <c:pt idx="17">
                        <c:v>2044</c:v>
                      </c:pt>
                      <c:pt idx="18">
                        <c:v>2045</c:v>
                      </c:pt>
                      <c:pt idx="19">
                        <c:v>2046</c:v>
                      </c:pt>
                      <c:pt idx="20">
                        <c:v>2047</c:v>
                      </c:pt>
                      <c:pt idx="21">
                        <c:v>2048</c:v>
                      </c:pt>
                      <c:pt idx="22">
                        <c:v>2049</c:v>
                      </c:pt>
                      <c:pt idx="23">
                        <c:v>2050</c:v>
                      </c:pt>
                      <c:pt idx="24">
                        <c:v>2051</c:v>
                      </c:pt>
                      <c:pt idx="25">
                        <c:v>2052</c:v>
                      </c:pt>
                      <c:pt idx="26">
                        <c:v>2053</c:v>
                      </c:pt>
                      <c:pt idx="27">
                        <c:v>2054</c:v>
                      </c:pt>
                      <c:pt idx="28">
                        <c:v>2055</c:v>
                      </c:pt>
                      <c:pt idx="29">
                        <c:v>2056</c:v>
                      </c:pt>
                      <c:pt idx="30">
                        <c:v>2057</c:v>
                      </c:pt>
                      <c:pt idx="31">
                        <c:v>2058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D83C-4CBA-A634-39BB7929B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244592"/>
        <c:axId val="453245376"/>
      </c:lineChart>
      <c:catAx>
        <c:axId val="4532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5376"/>
        <c:crosses val="autoZero"/>
        <c:auto val="1"/>
        <c:lblAlgn val="ctr"/>
        <c:lblOffset val="100"/>
        <c:noMultiLvlLbl val="0"/>
      </c:catAx>
      <c:valAx>
        <c:axId val="45324537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 #,##0.00;[Red]\-#,##0.00;\-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4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80894842603197E-2"/>
          <c:y val="4.8136419728616466E-2"/>
          <c:w val="0.94623827160493823"/>
          <c:h val="0.78346452991452997"/>
        </c:manualLayout>
      </c:layout>
      <c:lineChart>
        <c:grouping val="standard"/>
        <c:varyColors val="0"/>
        <c:ser>
          <c:idx val="1"/>
          <c:order val="0"/>
          <c:tx>
            <c:v>PPP RSU</c:v>
          </c:tx>
          <c:marker>
            <c:symbol val="none"/>
          </c:marker>
          <c:cat>
            <c:numRef>
              <c:f>VfM!$O$1:$BA$1</c:f>
              <c:numCache>
                <c:formatCode>General</c:formatCode>
                <c:ptCount val="39"/>
                <c:pt idx="0" formatCode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</c:numCache>
            </c:numRef>
          </c:cat>
          <c:val>
            <c:numRef>
              <c:f>VfM!$O$40:$AW$40</c:f>
              <c:numCache>
                <c:formatCode>0.0%</c:formatCode>
                <c:ptCount val="35"/>
                <c:pt idx="0">
                  <c:v>7996.2720449903354</c:v>
                </c:pt>
                <c:pt idx="1">
                  <c:v>7678.5770561445643</c:v>
                </c:pt>
                <c:pt idx="2">
                  <c:v>7365.8261103526265</c:v>
                </c:pt>
                <c:pt idx="3">
                  <c:v>7068.1584192695927</c:v>
                </c:pt>
                <c:pt idx="4">
                  <c:v>6783.1560803526418</c:v>
                </c:pt>
                <c:pt idx="5">
                  <c:v>6508.2535420832237</c:v>
                </c:pt>
                <c:pt idx="6">
                  <c:v>6245.0744012371624</c:v>
                </c:pt>
                <c:pt idx="7">
                  <c:v>5993.0809188582389</c:v>
                </c:pt>
                <c:pt idx="8">
                  <c:v>5750.9053295147287</c:v>
                </c:pt>
                <c:pt idx="9">
                  <c:v>5514.1059187636138</c:v>
                </c:pt>
                <c:pt idx="10">
                  <c:v>5293.0159632878558</c:v>
                </c:pt>
                <c:pt idx="11">
                  <c:v>5080.4600257715338</c:v>
                </c:pt>
                <c:pt idx="12">
                  <c:v>4876.8318229490969</c:v>
                </c:pt>
                <c:pt idx="13">
                  <c:v>4680.3888497437028</c:v>
                </c:pt>
                <c:pt idx="14">
                  <c:v>4482.6417524208382</c:v>
                </c:pt>
                <c:pt idx="15">
                  <c:v>4303.4380086496349</c:v>
                </c:pt>
                <c:pt idx="16">
                  <c:v>4128.8060143327757</c:v>
                </c:pt>
                <c:pt idx="17">
                  <c:v>3962.1361102577575</c:v>
                </c:pt>
                <c:pt idx="18">
                  <c:v>3801.9638838976912</c:v>
                </c:pt>
                <c:pt idx="19">
                  <c:v>3644.0517839622739</c:v>
                </c:pt>
                <c:pt idx="20">
                  <c:v>3497.305076562131</c:v>
                </c:pt>
                <c:pt idx="21">
                  <c:v>3353.994268500076</c:v>
                </c:pt>
                <c:pt idx="22">
                  <c:v>3219.8420746244255</c:v>
                </c:pt>
                <c:pt idx="23">
                  <c:v>3089.2068203744639</c:v>
                </c:pt>
                <c:pt idx="24">
                  <c:v>2963.3107657932824</c:v>
                </c:pt>
                <c:pt idx="25">
                  <c:v>2842.762826439216</c:v>
                </c:pt>
                <c:pt idx="26">
                  <c:v>2726.9670992261504</c:v>
                </c:pt>
                <c:pt idx="27">
                  <c:v>2617.0950273029207</c:v>
                </c:pt>
                <c:pt idx="28">
                  <c:v>2510.8517974353081</c:v>
                </c:pt>
                <c:pt idx="29">
                  <c:v>2408.4784555137453</c:v>
                </c:pt>
                <c:pt idx="30">
                  <c:v>2311.3194905637097</c:v>
                </c:pt>
                <c:pt idx="31">
                  <c:v>2217.112368788652</c:v>
                </c:pt>
                <c:pt idx="32">
                  <c:v>2126.6293813498696</c:v>
                </c:pt>
                <c:pt idx="33">
                  <c:v>2040.7359704037683</c:v>
                </c:pt>
                <c:pt idx="34">
                  <c:v>1957.4754194922737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E-40E3-8DC8-DA48D327E5C4}"/>
            </c:ext>
          </c:extLst>
        </c:ser>
        <c:ser>
          <c:idx val="0"/>
          <c:order val="1"/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C4-44F0-9F54-A668E26F21D0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C4-44F0-9F54-A668E26F21D0}"/>
                </c:ext>
              </c:extLst>
            </c:dLbl>
            <c:dLbl>
              <c:idx val="3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C4-44F0-9F54-A668E26F2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VfM!$O$1:$BA$1</c:f>
              <c:numCache>
                <c:formatCode>General</c:formatCode>
                <c:ptCount val="39"/>
                <c:pt idx="0" formatCode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</c:numCache>
            </c:numRef>
          </c:cat>
          <c:val>
            <c:numRef>
              <c:f>VfM!$O$40:$AW$40</c:f>
              <c:numCache>
                <c:formatCode>0.0%</c:formatCode>
                <c:ptCount val="35"/>
                <c:pt idx="0">
                  <c:v>7996.2720449903354</c:v>
                </c:pt>
                <c:pt idx="1">
                  <c:v>7678.5770561445643</c:v>
                </c:pt>
                <c:pt idx="2">
                  <c:v>7365.8261103526265</c:v>
                </c:pt>
                <c:pt idx="3">
                  <c:v>7068.1584192695927</c:v>
                </c:pt>
                <c:pt idx="4">
                  <c:v>6783.1560803526418</c:v>
                </c:pt>
                <c:pt idx="5">
                  <c:v>6508.2535420832237</c:v>
                </c:pt>
                <c:pt idx="6">
                  <c:v>6245.0744012371624</c:v>
                </c:pt>
                <c:pt idx="7">
                  <c:v>5993.0809188582389</c:v>
                </c:pt>
                <c:pt idx="8">
                  <c:v>5750.9053295147287</c:v>
                </c:pt>
                <c:pt idx="9">
                  <c:v>5514.1059187636138</c:v>
                </c:pt>
                <c:pt idx="10">
                  <c:v>5293.0159632878558</c:v>
                </c:pt>
                <c:pt idx="11">
                  <c:v>5080.4600257715338</c:v>
                </c:pt>
                <c:pt idx="12">
                  <c:v>4876.8318229490969</c:v>
                </c:pt>
                <c:pt idx="13">
                  <c:v>4680.3888497437028</c:v>
                </c:pt>
                <c:pt idx="14">
                  <c:v>4482.6417524208382</c:v>
                </c:pt>
                <c:pt idx="15">
                  <c:v>4303.4380086496349</c:v>
                </c:pt>
                <c:pt idx="16">
                  <c:v>4128.8060143327757</c:v>
                </c:pt>
                <c:pt idx="17">
                  <c:v>3962.1361102577575</c:v>
                </c:pt>
                <c:pt idx="18">
                  <c:v>3801.9638838976912</c:v>
                </c:pt>
                <c:pt idx="19">
                  <c:v>3644.0517839622739</c:v>
                </c:pt>
                <c:pt idx="20">
                  <c:v>3497.305076562131</c:v>
                </c:pt>
                <c:pt idx="21">
                  <c:v>3353.994268500076</c:v>
                </c:pt>
                <c:pt idx="22">
                  <c:v>3219.8420746244255</c:v>
                </c:pt>
                <c:pt idx="23">
                  <c:v>3089.2068203744639</c:v>
                </c:pt>
                <c:pt idx="24">
                  <c:v>2963.3107657932824</c:v>
                </c:pt>
                <c:pt idx="25">
                  <c:v>2842.762826439216</c:v>
                </c:pt>
                <c:pt idx="26">
                  <c:v>2726.9670992261504</c:v>
                </c:pt>
                <c:pt idx="27">
                  <c:v>2617.0950273029207</c:v>
                </c:pt>
                <c:pt idx="28">
                  <c:v>2510.8517974353081</c:v>
                </c:pt>
                <c:pt idx="29">
                  <c:v>2408.4784555137453</c:v>
                </c:pt>
                <c:pt idx="30">
                  <c:v>2311.3194905637097</c:v>
                </c:pt>
                <c:pt idx="31">
                  <c:v>2217.112368788652</c:v>
                </c:pt>
                <c:pt idx="32">
                  <c:v>2126.6293813498696</c:v>
                </c:pt>
                <c:pt idx="33">
                  <c:v>2040.7359704037683</c:v>
                </c:pt>
                <c:pt idx="34">
                  <c:v>1957.4754194922737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E-40E3-8DC8-DA48D327E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654568"/>
        <c:axId val="418654960"/>
      </c:lineChart>
      <c:catAx>
        <c:axId val="4186545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654960"/>
        <c:crosses val="autoZero"/>
        <c:auto val="1"/>
        <c:lblAlgn val="ctr"/>
        <c:lblOffset val="100"/>
        <c:noMultiLvlLbl val="0"/>
      </c:catAx>
      <c:valAx>
        <c:axId val="418654960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65456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'Output 1 - BIO+GAS'!#REF!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1 - BIO+GAS'!#REF!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'Output 1 - BIO+GAS'!#REF!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93-40E6-B6A9-B4D46A7F24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1 - BIO+GAS'!#REF!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1 - BIO+GAS'!#REF!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'Output 1 - BIO+GAS'!#REF!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93-40E6-B6A9-B4D46A7F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656136"/>
        <c:axId val="418656528"/>
      </c:barChart>
      <c:catAx>
        <c:axId val="41865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656528"/>
        <c:crosses val="autoZero"/>
        <c:auto val="1"/>
        <c:lblAlgn val="ctr"/>
        <c:lblOffset val="100"/>
        <c:noMultiLvlLbl val="0"/>
      </c:catAx>
      <c:valAx>
        <c:axId val="4186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65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'Output 1 - BIO+GAS'!$B$159</c:f>
              <c:strCache>
                <c:ptCount val="1"/>
                <c:pt idx="0">
                  <c:v>Histórico T-Bond 30Y</c:v>
                </c:pt>
              </c:strCache>
            </c:strRef>
          </c:tx>
          <c:marker>
            <c:symbol val="none"/>
          </c:marker>
          <c:val>
            <c:numRef>
              <c:f>'Output 1 - BIO+GAS'!$D$160:$S$160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DDB-4598-AA11-4F4303BEE29A}"/>
            </c:ext>
          </c:extLst>
        </c:ser>
        <c:ser>
          <c:idx val="0"/>
          <c:order val="1"/>
          <c:tx>
            <c:strRef>
              <c:f>'Output 1 - BIO+GAS'!$B$159</c:f>
              <c:strCache>
                <c:ptCount val="1"/>
                <c:pt idx="0">
                  <c:v>Histórico T-Bond 30Y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'Output 1 - BIO+GAS'!$D$159:$S$159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DDB-4598-AA11-4F4303BEE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246160"/>
        <c:axId val="453246552"/>
      </c:lineChart>
      <c:catAx>
        <c:axId val="4532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6552"/>
        <c:crosses val="autoZero"/>
        <c:auto val="1"/>
        <c:lblAlgn val="ctr"/>
        <c:lblOffset val="100"/>
        <c:noMultiLvlLbl val="0"/>
      </c:catAx>
      <c:valAx>
        <c:axId val="45324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24616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'Output 1 - BIO+GAS'!$B$162</c:f>
              <c:strCache>
                <c:ptCount val="1"/>
              </c:strCache>
            </c:strRef>
          </c:tx>
          <c:marker>
            <c:symbol val="none"/>
          </c:marker>
          <c:val>
            <c:numRef>
              <c:f>'Output 1 - BIO+GAS'!$D$162:$S$162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453-4F7B-AA3A-25C0B03EEE99}"/>
            </c:ext>
          </c:extLst>
        </c:ser>
        <c:ser>
          <c:idx val="0"/>
          <c:order val="1"/>
          <c:tx>
            <c:strRef>
              <c:f>'Output 1 - BIO+GAS'!$B$161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'Output 1 - BIO+GAS'!$D$161:$S$161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453-4F7B-AA3A-25C0B03E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517632"/>
        <c:axId val="460519984"/>
      </c:lineChart>
      <c:catAx>
        <c:axId val="4605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9984"/>
        <c:crosses val="autoZero"/>
        <c:auto val="1"/>
        <c:lblAlgn val="ctr"/>
        <c:lblOffset val="100"/>
        <c:noMultiLvlLbl val="0"/>
      </c:catAx>
      <c:valAx>
        <c:axId val="4605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763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'Output 1 - BIO+GAS'!$B$162</c:f>
              <c:strCache>
                <c:ptCount val="1"/>
              </c:strCache>
            </c:strRef>
          </c:tx>
          <c:marker>
            <c:symbol val="none"/>
          </c:marker>
          <c:val>
            <c:numRef>
              <c:f>'Output 1 - BIO+GAS'!$D$164:$S$164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485-427B-9A91-3AA784D64FE9}"/>
            </c:ext>
          </c:extLst>
        </c:ser>
        <c:ser>
          <c:idx val="0"/>
          <c:order val="1"/>
          <c:tx>
            <c:strRef>
              <c:f>'Output 1 - BIO+GAS'!$B$161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 1 - BIO+GAS'!$D$163:$S$163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485-427B-9A91-3AA784D64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515672"/>
        <c:axId val="460520768"/>
      </c:lineChart>
      <c:catAx>
        <c:axId val="46051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20768"/>
        <c:crosses val="autoZero"/>
        <c:auto val="1"/>
        <c:lblAlgn val="ctr"/>
        <c:lblOffset val="100"/>
        <c:noMultiLvlLbl val="0"/>
      </c:catAx>
      <c:valAx>
        <c:axId val="4605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567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'Output 1 - BIO+GAS'!$B$162</c:f>
              <c:strCache>
                <c:ptCount val="1"/>
              </c:strCache>
            </c:strRef>
          </c:tx>
          <c:marker>
            <c:symbol val="none"/>
          </c:marker>
          <c:val>
            <c:numRef>
              <c:f>'Output 1 - BIO+GAS'!$D$166:$S$166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75-499E-8678-89332FF6A7F8}"/>
            </c:ext>
          </c:extLst>
        </c:ser>
        <c:ser>
          <c:idx val="0"/>
          <c:order val="1"/>
          <c:tx>
            <c:strRef>
              <c:f>'Output 1 - BIO+GAS'!$B$161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 1 - BIO+GAS'!$D$165:$S$165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'Output 1 - BIO+GAS'!$D$158:$AL$158</c15:sqref>
                        </c15:formulaRef>
                      </c:ext>
                    </c:extLst>
                    <c:strCache>
                      <c:ptCount val="3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21">
                        <c:v>PMI Santa Barbara D'Oeste</c:v>
                      </c:pt>
                      <c:pt idx="22">
                        <c:v>ARSESP (SABESP)</c:v>
                      </c:pt>
                      <c:pt idx="23">
                        <c:v>Percentil 50</c:v>
                      </c:pt>
                      <c:pt idx="24">
                        <c:v>Percentil 69</c:v>
                      </c:pt>
                      <c:pt idx="25">
                        <c:v>percentil 84</c:v>
                      </c:pt>
                      <c:pt idx="26">
                        <c:v>Rodovias</c:v>
                      </c:pt>
                      <c:pt idx="27">
                        <c:v>Ferrovias</c:v>
                      </c:pt>
                      <c:pt idx="28">
                        <c:v>ANTAQ</c:v>
                      </c:pt>
                      <c:pt idx="29">
                        <c:v>Geração e Transmissão</c:v>
                      </c:pt>
                      <c:pt idx="30">
                        <c:v>Distribuição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775-499E-8678-89332FF6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513712"/>
        <c:axId val="460512536"/>
      </c:lineChart>
      <c:catAx>
        <c:axId val="4605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2536"/>
        <c:crosses val="autoZero"/>
        <c:auto val="1"/>
        <c:lblAlgn val="ctr"/>
        <c:lblOffset val="100"/>
        <c:noMultiLvlLbl val="0"/>
      </c:catAx>
      <c:valAx>
        <c:axId val="46051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37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'Output 1 - BIO+GAS'!$Y$157:$AH$158</c:f>
              <c:multiLvlStrCache>
                <c:ptCount val="10"/>
                <c:lvl>
                  <c:pt idx="0">
                    <c:v>PMI Santa Barbara D'Oeste</c:v>
                  </c:pt>
                  <c:pt idx="1">
                    <c:v>ARSESP (SABESP)</c:v>
                  </c:pt>
                  <c:pt idx="2">
                    <c:v>Percentil 50</c:v>
                  </c:pt>
                  <c:pt idx="3">
                    <c:v>Percentil 69</c:v>
                  </c:pt>
                  <c:pt idx="4">
                    <c:v>percentil 84</c:v>
                  </c:pt>
                  <c:pt idx="5">
                    <c:v>Rodovias</c:v>
                  </c:pt>
                  <c:pt idx="6">
                    <c:v>Ferrovias</c:v>
                  </c:pt>
                  <c:pt idx="7">
                    <c:v>ANTAQ</c:v>
                  </c:pt>
                  <c:pt idx="8">
                    <c:v>Geração e Transmissão</c:v>
                  </c:pt>
                  <c:pt idx="9">
                    <c:v>Distribuição</c:v>
                  </c:pt>
                </c:lvl>
                <c:lvl>
                  <c:pt idx="2">
                    <c:v>ANAC</c:v>
                  </c:pt>
                  <c:pt idx="5">
                    <c:v>ANTT</c:v>
                  </c:pt>
                  <c:pt idx="7">
                    <c:v>.</c:v>
                  </c:pt>
                  <c:pt idx="8">
                    <c:v>ANEEL</c:v>
                  </c:pt>
                </c:lvl>
              </c:multiLvlStrCache>
            </c:multiLvlStrRef>
          </c:cat>
          <c:val>
            <c:numRef>
              <c:f>'Output 1 - BIO+GAS'!$Y$159:$AH$159</c:f>
              <c:numCache>
                <c:formatCode>0.00%</c:formatCode>
                <c:ptCount val="10"/>
                <c:pt idx="0">
                  <c:v>0.1</c:v>
                </c:pt>
                <c:pt idx="1">
                  <c:v>8.1000000000000003E-2</c:v>
                </c:pt>
                <c:pt idx="2">
                  <c:v>7.2300000000000003E-2</c:v>
                </c:pt>
                <c:pt idx="3">
                  <c:v>8.3000000000000004E-2</c:v>
                </c:pt>
                <c:pt idx="4">
                  <c:v>9.3600000000000003E-2</c:v>
                </c:pt>
                <c:pt idx="5">
                  <c:v>0.1104</c:v>
                </c:pt>
                <c:pt idx="6">
                  <c:v>0.1085</c:v>
                </c:pt>
                <c:pt idx="7">
                  <c:v>9.3799999999999994E-2</c:v>
                </c:pt>
                <c:pt idx="8">
                  <c:v>6.7599999999999993E-2</c:v>
                </c:pt>
                <c:pt idx="9">
                  <c:v>7.0199999999999999E-2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3-4E2F-A20E-8EE78B43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514104"/>
        <c:axId val="46051292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'Output 1 - BIO+GAS'!$Y$158:$AH$158</c:f>
              <c:strCache>
                <c:ptCount val="10"/>
                <c:pt idx="0">
                  <c:v>PMI Santa Barbara D'Oeste</c:v>
                </c:pt>
                <c:pt idx="1">
                  <c:v>ARSESP (SABESP)</c:v>
                </c:pt>
                <c:pt idx="2">
                  <c:v>Percentil 50</c:v>
                </c:pt>
                <c:pt idx="3">
                  <c:v>Percentil 69</c:v>
                </c:pt>
                <c:pt idx="4">
                  <c:v>percentil 84</c:v>
                </c:pt>
                <c:pt idx="5">
                  <c:v>Rodovias</c:v>
                </c:pt>
                <c:pt idx="6">
                  <c:v>Ferrovias</c:v>
                </c:pt>
                <c:pt idx="7">
                  <c:v>ANTAQ</c:v>
                </c:pt>
                <c:pt idx="8">
                  <c:v>Geração e Transmissão</c:v>
                </c:pt>
                <c:pt idx="9">
                  <c:v>Distribuição</c:v>
                </c:pt>
              </c:strCache>
            </c:strRef>
          </c:cat>
          <c:val>
            <c:numRef>
              <c:f>'Output 1 - BIO+GAS'!$Y$160:$AH$160</c:f>
              <c:numCache>
                <c:formatCode>0.00%</c:formatCode>
                <c:ptCount val="10"/>
                <c:pt idx="0">
                  <c:v>6.7599999999999993E-2</c:v>
                </c:pt>
                <c:pt idx="1">
                  <c:v>6.7599999999999993E-2</c:v>
                </c:pt>
                <c:pt idx="2">
                  <c:v>6.7599999999999993E-2</c:v>
                </c:pt>
                <c:pt idx="3">
                  <c:v>6.7599999999999993E-2</c:v>
                </c:pt>
                <c:pt idx="4">
                  <c:v>6.7599999999999993E-2</c:v>
                </c:pt>
                <c:pt idx="5">
                  <c:v>6.7599999999999993E-2</c:v>
                </c:pt>
                <c:pt idx="6">
                  <c:v>6.7599999999999993E-2</c:v>
                </c:pt>
                <c:pt idx="7">
                  <c:v>6.7599999999999993E-2</c:v>
                </c:pt>
                <c:pt idx="8">
                  <c:v>6.7599999999999993E-2</c:v>
                </c:pt>
                <c:pt idx="9">
                  <c:v>6.7599999999999993E-2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3-4E2F-A20E-8EE78B43CE4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'Output 1 - BIO+GAS'!$Y$158:$AH$158</c:f>
              <c:strCache>
                <c:ptCount val="10"/>
                <c:pt idx="0">
                  <c:v>PMI Santa Barbara D'Oeste</c:v>
                </c:pt>
                <c:pt idx="1">
                  <c:v>ARSESP (SABESP)</c:v>
                </c:pt>
                <c:pt idx="2">
                  <c:v>Percentil 50</c:v>
                </c:pt>
                <c:pt idx="3">
                  <c:v>Percentil 69</c:v>
                </c:pt>
                <c:pt idx="4">
                  <c:v>percentil 84</c:v>
                </c:pt>
                <c:pt idx="5">
                  <c:v>Rodovias</c:v>
                </c:pt>
                <c:pt idx="6">
                  <c:v>Ferrovias</c:v>
                </c:pt>
                <c:pt idx="7">
                  <c:v>ANTAQ</c:v>
                </c:pt>
                <c:pt idx="8">
                  <c:v>Geração e Transmissão</c:v>
                </c:pt>
                <c:pt idx="9">
                  <c:v>Distribuição</c:v>
                </c:pt>
              </c:strCache>
            </c:strRef>
          </c:cat>
          <c:val>
            <c:numRef>
              <c:f>'Output 1 - BIO+GAS'!$Y$161:$AH$161</c:f>
              <c:numCache>
                <c:formatCode>0.00%</c:formatCode>
                <c:ptCount val="10"/>
                <c:pt idx="0">
                  <c:v>0.1104</c:v>
                </c:pt>
                <c:pt idx="1">
                  <c:v>0.1104</c:v>
                </c:pt>
                <c:pt idx="2">
                  <c:v>0.1104</c:v>
                </c:pt>
                <c:pt idx="3">
                  <c:v>0.1104</c:v>
                </c:pt>
                <c:pt idx="4">
                  <c:v>0.1104</c:v>
                </c:pt>
                <c:pt idx="5">
                  <c:v>0.1104</c:v>
                </c:pt>
                <c:pt idx="6">
                  <c:v>0.1104</c:v>
                </c:pt>
                <c:pt idx="7">
                  <c:v>0.1104</c:v>
                </c:pt>
                <c:pt idx="8">
                  <c:v>0.1104</c:v>
                </c:pt>
                <c:pt idx="9">
                  <c:v>0.1104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3-4E2F-A20E-8EE78B43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514104"/>
        <c:axId val="460512928"/>
      </c:lineChart>
      <c:catAx>
        <c:axId val="46051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2928"/>
        <c:crosses val="autoZero"/>
        <c:auto val="1"/>
        <c:lblAlgn val="ctr"/>
        <c:lblOffset val="100"/>
        <c:noMultiLvlLbl val="0"/>
      </c:catAx>
      <c:valAx>
        <c:axId val="46051292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514888"/>
        <c:axId val="460509792"/>
      </c:barChart>
      <c:catAx>
        <c:axId val="460514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09792"/>
        <c:crosses val="autoZero"/>
        <c:auto val="1"/>
        <c:lblAlgn val="ctr"/>
        <c:lblOffset val="100"/>
        <c:noMultiLvlLbl val="0"/>
      </c:catAx>
      <c:valAx>
        <c:axId val="4605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51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áfico1">
    <tabColor theme="4"/>
  </sheetPr>
  <sheetViews>
    <sheetView tabSelected="1" zoomScale="85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áfico17">
    <tabColor theme="4"/>
  </sheetPr>
  <sheetViews>
    <sheetView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8265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0.51553</cdr:x>
      <cdr:y>0.6871</cdr:y>
    </cdr:from>
    <cdr:to>
      <cdr:x>1</cdr:x>
      <cdr:y>0.80112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7344D298-A451-4046-9325-E7B0003C0704}"/>
            </a:ext>
          </a:extLst>
        </cdr:cNvPr>
        <cdr:cNvSpPr txBox="1"/>
      </cdr:nvSpPr>
      <cdr:spPr>
        <a:xfrm xmlns:a="http://schemas.openxmlformats.org/drawingml/2006/main">
          <a:off x="4969348" y="4127500"/>
          <a:ext cx="4669952" cy="684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0" i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Modelagem econômico-financeira</a:t>
          </a:r>
        </a:p>
      </cdr:txBody>
    </cdr:sp>
  </cdr:relSizeAnchor>
  <cdr:relSizeAnchor xmlns:cdr="http://schemas.openxmlformats.org/drawingml/2006/chartDrawing">
    <cdr:from>
      <cdr:x>0.51553</cdr:x>
      <cdr:y>0.81395</cdr:y>
    </cdr:from>
    <cdr:to>
      <cdr:x>1</cdr:x>
      <cdr:y>0.90471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09195B9F-DF3C-48E8-BFBF-0E4AE1270A4A}"/>
            </a:ext>
          </a:extLst>
        </cdr:cNvPr>
        <cdr:cNvSpPr txBox="1"/>
      </cdr:nvSpPr>
      <cdr:spPr>
        <a:xfrm xmlns:a="http://schemas.openxmlformats.org/drawingml/2006/main">
          <a:off x="4969348" y="4889500"/>
          <a:ext cx="4669952" cy="5452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pt-BR" sz="1400" b="0" i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0.51553</cdr:x>
      <cdr:y>0.89641</cdr:y>
    </cdr:from>
    <cdr:to>
      <cdr:x>1</cdr:x>
      <cdr:y>0.98717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38571C49-BDB8-4962-924A-29C19C4F8D82}"/>
            </a:ext>
          </a:extLst>
        </cdr:cNvPr>
        <cdr:cNvSpPr txBox="1"/>
      </cdr:nvSpPr>
      <cdr:spPr>
        <a:xfrm xmlns:a="http://schemas.openxmlformats.org/drawingml/2006/main">
          <a:off x="4969348" y="5384800"/>
          <a:ext cx="4669952" cy="5452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pt-BR" sz="1400" b="0" i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Abril</a:t>
          </a:r>
          <a:r>
            <a:rPr lang="pt-BR" sz="1400" b="0" i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| 2023</a:t>
          </a:r>
          <a:endParaRPr lang="pt-BR" sz="1400" b="0" i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0.79725</cdr:x>
      <cdr:y>0.85108</cdr:y>
    </cdr:from>
    <cdr:to>
      <cdr:x>0.97652</cdr:x>
      <cdr:y>0.87926</cdr:y>
    </cdr:to>
    <cdr:sp macro="" textlink="">
      <cdr:nvSpPr>
        <cdr:cNvPr id="9" name="Retângulo 8">
          <a:extLst xmlns:a="http://schemas.openxmlformats.org/drawingml/2006/main">
            <a:ext uri="{FF2B5EF4-FFF2-40B4-BE49-F238E27FC236}">
              <a16:creationId xmlns:a16="http://schemas.microsoft.com/office/drawing/2014/main" id="{4DA4B710-8E3D-4866-A9A8-1C76DB41E4CB}"/>
            </a:ext>
          </a:extLst>
        </cdr:cNvPr>
        <cdr:cNvSpPr/>
      </cdr:nvSpPr>
      <cdr:spPr>
        <a:xfrm xmlns:a="http://schemas.openxmlformats.org/drawingml/2006/main">
          <a:off x="7424093" y="5178642"/>
          <a:ext cx="1669378" cy="1714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0" rIns="0" bIns="0" anchor="ctr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lvl="0" algn="ctr" defTabSz="860425" eaLnBrk="0" fontAlgn="base" hangingPunct="0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r>
            <a:rPr lang="pt-BR" sz="1100" dirty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Tahoma" pitchFamily="34" charset="0"/>
            </a:rPr>
            <a:t>CONFIDENCIAL</a:t>
          </a:r>
        </a:p>
      </cdr:txBody>
    </cdr:sp>
  </cdr:relSizeAnchor>
  <cdr:relSizeAnchor xmlns:cdr="http://schemas.openxmlformats.org/drawingml/2006/chartDrawing">
    <cdr:from>
      <cdr:x>0.79725</cdr:x>
      <cdr:y>0.91218</cdr:y>
    </cdr:from>
    <cdr:to>
      <cdr:x>0.97651</cdr:x>
      <cdr:y>0.97361</cdr:y>
    </cdr:to>
    <cdr:sp macro="" textlink="">
      <cdr:nvSpPr>
        <cdr:cNvPr id="10" name="McK Disclaimer">
          <a:extLst xmlns:a="http://schemas.openxmlformats.org/drawingml/2006/main">
            <a:ext uri="{FF2B5EF4-FFF2-40B4-BE49-F238E27FC236}">
              <a16:creationId xmlns:a16="http://schemas.microsoft.com/office/drawing/2014/main" id="{1458A399-F7CB-444D-A7F5-2B9163EDC1C9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24093" y="5550416"/>
          <a:ext cx="1669285" cy="3738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0" rIns="0" bIns="0" anchor="b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just" defTabSz="860425" eaLnBrk="0" fontAlgn="base" hangingPunct="0">
            <a:lnSpc>
              <a:spcPct val="80000"/>
            </a:lnSpc>
            <a:spcBef>
              <a:spcPct val="0"/>
            </a:spcBef>
            <a:spcAft>
              <a:spcPct val="0"/>
            </a:spcAft>
            <a:defRPr/>
          </a:pPr>
          <a:r>
            <a:rPr lang="pt-BR" sz="600" dirty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Tahoma" pitchFamily="34" charset="0"/>
            </a:rPr>
            <a:t>Este material é de uso exclusivo do cliente. Nenhuma parte pode ser reproduzida, mencionada ou circulada sem a autorização prévia, por escrito, do responsável.</a:t>
          </a:r>
        </a:p>
      </cdr:txBody>
    </cdr:sp>
  </cdr:relSizeAnchor>
  <cdr:relSizeAnchor xmlns:cdr="http://schemas.openxmlformats.org/drawingml/2006/chartDrawing">
    <cdr:from>
      <cdr:x>0.04212</cdr:x>
      <cdr:y>0.05156</cdr:y>
    </cdr:from>
    <cdr:to>
      <cdr:x>0.75692</cdr:x>
      <cdr:y>0.96832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9A2566F-0AF3-A065-6DFD-714C76CF4CBB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r="6608" b="3510"/>
        <a:stretch xmlns:a="http://schemas.openxmlformats.org/drawingml/2006/main"/>
      </cdr:blipFill>
      <cdr:spPr>
        <a:xfrm xmlns:a="http://schemas.openxmlformats.org/drawingml/2006/main">
          <a:off x="392206" y="313762"/>
          <a:ext cx="6656293" cy="557824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179296</xdr:colOff>
      <xdr:row>26</xdr:row>
      <xdr:rowOff>0</xdr:rowOff>
    </xdr:from>
    <xdr:to>
      <xdr:col>25</xdr:col>
      <xdr:colOff>336177</xdr:colOff>
      <xdr:row>47</xdr:row>
      <xdr:rowOff>145675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CACD87-8DEE-4E51-AB8C-EF3917887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71967</xdr:colOff>
      <xdr:row>23</xdr:row>
      <xdr:rowOff>105833</xdr:rowOff>
    </xdr:from>
    <xdr:to>
      <xdr:col>40</xdr:col>
      <xdr:colOff>29633</xdr:colOff>
      <xdr:row>48</xdr:row>
      <xdr:rowOff>64977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C00B2F-B16F-471A-A187-250E2E250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0.81296</cdr:x>
      <cdr:y>0.72466</cdr:y>
    </cdr:from>
    <cdr:to>
      <cdr:x>0.9636</cdr:x>
      <cdr:y>0.792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316735CD-5909-ED77-B884-960D13D8553E}"/>
            </a:ext>
          </a:extLst>
        </cdr:cNvPr>
        <cdr:cNvSpPr txBox="1"/>
      </cdr:nvSpPr>
      <cdr:spPr>
        <a:xfrm xmlns:a="http://schemas.openxmlformats.org/drawingml/2006/main">
          <a:off x="6315225" y="2928560"/>
          <a:ext cx="1170215" cy="2721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>
              <a:solidFill>
                <a:schemeClr val="accent6"/>
              </a:solidFill>
            </a:rPr>
            <a:t>ICSD</a:t>
          </a:r>
          <a:r>
            <a:rPr lang="pt-BR" sz="1100" b="1" baseline="0">
              <a:solidFill>
                <a:schemeClr val="accent6"/>
              </a:solidFill>
            </a:rPr>
            <a:t> MÍN: 1,3</a:t>
          </a:r>
          <a:endParaRPr lang="pt-BR" sz="1100" b="1">
            <a:solidFill>
              <a:schemeClr val="accent6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2239303</xdr:colOff>
      <xdr:row>78</xdr:row>
      <xdr:rowOff>10584</xdr:rowOff>
    </xdr:from>
    <xdr:to>
      <xdr:col>10</xdr:col>
      <xdr:colOff>492125</xdr:colOff>
      <xdr:row>102</xdr:row>
      <xdr:rowOff>96000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0.04524</cdr:x>
      <cdr:y>0.16321</cdr:y>
    </cdr:from>
    <cdr:to>
      <cdr:x>0.96981</cdr:x>
      <cdr:y>0.16321</cdr:y>
    </cdr:to>
    <cdr:cxnSp macro="">
      <cdr:nvCxnSpPr>
        <cdr:cNvPr id="2" name="Conector reto 2">
          <a:extLst xmlns:a="http://schemas.openxmlformats.org/drawingml/2006/main">
            <a:ext uri="{FF2B5EF4-FFF2-40B4-BE49-F238E27FC236}">
              <a16:creationId xmlns:a16="http://schemas.microsoft.com/office/drawing/2014/main" id="{A77D391E-7E6D-F0B1-AB90-F42245B53EA1}"/>
            </a:ext>
          </a:extLst>
        </cdr:cNvPr>
        <cdr:cNvCxnSpPr/>
      </cdr:nvCxnSpPr>
      <cdr:spPr>
        <a:xfrm xmlns:a="http://schemas.openxmlformats.org/drawingml/2006/main">
          <a:off x="441896" y="648480"/>
          <a:ext cx="9031616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0.83738</cdr:x>
      <cdr:y>0.09901</cdr:y>
    </cdr:from>
    <cdr:to>
      <cdr:x>1</cdr:x>
      <cdr:y>0.23943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9D53EDC2-5C34-DAD9-5084-0C3473C6A64E}"/>
            </a:ext>
          </a:extLst>
        </cdr:cNvPr>
        <cdr:cNvSpPr txBox="1"/>
      </cdr:nvSpPr>
      <cdr:spPr>
        <a:xfrm xmlns:a="http://schemas.openxmlformats.org/drawingml/2006/main">
          <a:off x="6539572" y="424980"/>
          <a:ext cx="1270000" cy="602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>
              <a:solidFill>
                <a:srgbClr val="FF0000"/>
              </a:solidFill>
            </a:rPr>
            <a:t>MÁX: 5% RCL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341</xdr:col>
      <xdr:colOff>0</xdr:colOff>
      <xdr:row>63</xdr:row>
      <xdr:rowOff>0</xdr:rowOff>
    </xdr:from>
    <xdr:to>
      <xdr:col>341</xdr:col>
      <xdr:colOff>9525</xdr:colOff>
      <xdr:row>63</xdr:row>
      <xdr:rowOff>9525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19400" y="1049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341</xdr:col>
      <xdr:colOff>19050</xdr:colOff>
      <xdr:row>63</xdr:row>
      <xdr:rowOff>0</xdr:rowOff>
    </xdr:from>
    <xdr:to>
      <xdr:col>341</xdr:col>
      <xdr:colOff>28575</xdr:colOff>
      <xdr:row>63</xdr:row>
      <xdr:rowOff>9525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38450" y="1049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341</xdr:col>
      <xdr:colOff>38100</xdr:colOff>
      <xdr:row>63</xdr:row>
      <xdr:rowOff>0</xdr:rowOff>
    </xdr:from>
    <xdr:to>
      <xdr:col>341</xdr:col>
      <xdr:colOff>47625</xdr:colOff>
      <xdr:row>63</xdr:row>
      <xdr:rowOff>9525</xdr:rowOff>
    </xdr:to>
    <xdr:pic>
      <xdr:nvPicPr>
        <xdr:cNvPr id="4" name="grd_IDHF" descr="Hide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00" y="1049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454081</xdr:colOff>
      <xdr:row>64</xdr:row>
      <xdr:rowOff>0</xdr:rowOff>
    </xdr:from>
    <xdr:to>
      <xdr:col>41</xdr:col>
      <xdr:colOff>185140</xdr:colOff>
      <xdr:row>64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179917</xdr:colOff>
      <xdr:row>167</xdr:row>
      <xdr:rowOff>46565</xdr:rowOff>
    </xdr:from>
    <xdr:to>
      <xdr:col>2</xdr:col>
      <xdr:colOff>942326</xdr:colOff>
      <xdr:row>185</xdr:row>
      <xdr:rowOff>121020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AAB46A-4F87-CE9E-A339-2E6B23DDB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1000379</xdr:colOff>
      <xdr:row>167</xdr:row>
      <xdr:rowOff>56030</xdr:rowOff>
    </xdr:from>
    <xdr:to>
      <xdr:col>7</xdr:col>
      <xdr:colOff>775652</xdr:colOff>
      <xdr:row>185</xdr:row>
      <xdr:rowOff>130485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12EDC2-E4D2-494E-B6AE-BF0A6928D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905637</xdr:colOff>
      <xdr:row>167</xdr:row>
      <xdr:rowOff>61122</xdr:rowOff>
    </xdr:from>
    <xdr:to>
      <xdr:col>14</xdr:col>
      <xdr:colOff>22819</xdr:colOff>
      <xdr:row>185</xdr:row>
      <xdr:rowOff>135577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79C82F-3EDF-458A-B4AC-C8C715FE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175218</xdr:colOff>
      <xdr:row>167</xdr:row>
      <xdr:rowOff>55011</xdr:rowOff>
    </xdr:from>
    <xdr:to>
      <xdr:col>21</xdr:col>
      <xdr:colOff>487354</xdr:colOff>
      <xdr:row>185</xdr:row>
      <xdr:rowOff>129466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004949F-C2CB-44C5-AA2B-D1AA03665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448236</xdr:colOff>
      <xdr:row>162</xdr:row>
      <xdr:rowOff>51956</xdr:rowOff>
    </xdr:from>
    <xdr:to>
      <xdr:col>34</xdr:col>
      <xdr:colOff>336176</xdr:colOff>
      <xdr:row>184</xdr:row>
      <xdr:rowOff>105337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ECD9723-97CD-AFAE-8E45-368628FA4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161925</xdr:colOff>
      <xdr:row>1</xdr:row>
      <xdr:rowOff>57150</xdr:rowOff>
    </xdr:from>
    <xdr:to>
      <xdr:col>27</xdr:col>
      <xdr:colOff>172472</xdr:colOff>
      <xdr:row>16</xdr:row>
      <xdr:rowOff>162338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0EDE927-9A21-0BCC-2AEF-CDE1C745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4725" y="247650"/>
          <a:ext cx="7325747" cy="2962688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16</xdr:row>
      <xdr:rowOff>76200</xdr:rowOff>
    </xdr:from>
    <xdr:to>
      <xdr:col>27</xdr:col>
      <xdr:colOff>458246</xdr:colOff>
      <xdr:row>39</xdr:row>
      <xdr:rowOff>10127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546BE4B7-96CF-5E3A-C00E-5B17A432F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49025" y="3124200"/>
          <a:ext cx="7497221" cy="4315427"/>
        </a:xfrm>
        <a:prstGeom prst="rect">
          <a:avLst/>
        </a:prstGeom>
      </xdr:spPr>
    </xdr:pic>
    <xdr:clientData/>
  </xdr:twoCellAnchor>
  <xdr:twoCellAnchor editAs="oneCell">
    <xdr:from>
      <xdr:col>15</xdr:col>
      <xdr:colOff>361950</xdr:colOff>
      <xdr:row>40</xdr:row>
      <xdr:rowOff>9525</xdr:rowOff>
    </xdr:from>
    <xdr:to>
      <xdr:col>28</xdr:col>
      <xdr:colOff>58214</xdr:colOff>
      <xdr:row>62</xdr:row>
      <xdr:rowOff>48215</xdr:rowOff>
    </xdr:to>
    <xdr:pic>
      <xdr:nvPicPr>
        <xdr:cNvPr id="4" name="Imagem 4">
          <a:extLst>
            <a:ext uri="{FF2B5EF4-FFF2-40B4-BE49-F238E27FC236}">
              <a16:creationId xmlns:a16="http://schemas.microsoft.com/office/drawing/2014/main" id="{045CD413-0F8D-35FC-0635-8EEFA802C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4750" y="7629525"/>
          <a:ext cx="7621064" cy="4229690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0</xdr:row>
      <xdr:rowOff>142875</xdr:rowOff>
    </xdr:from>
    <xdr:to>
      <xdr:col>15</xdr:col>
      <xdr:colOff>86537</xdr:colOff>
      <xdr:row>33</xdr:row>
      <xdr:rowOff>38963</xdr:rowOff>
    </xdr:to>
    <xdr:pic>
      <xdr:nvPicPr>
        <xdr:cNvPr id="5" name="Imagem 5">
          <a:extLst>
            <a:ext uri="{FF2B5EF4-FFF2-40B4-BE49-F238E27FC236}">
              <a16:creationId xmlns:a16="http://schemas.microsoft.com/office/drawing/2014/main" id="{5F436F4F-3ADB-B5C8-2B83-C15410D3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8750" y="142875"/>
          <a:ext cx="5820587" cy="61825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0.42851</cdr:x>
      <cdr:y>0.87906</cdr:y>
    </cdr:from>
    <cdr:to>
      <cdr:x>1</cdr:x>
      <cdr:y>1</cdr:y>
    </cdr:to>
    <cdr:sp macro="" textlink="">
      <cdr:nvSpPr>
        <cdr:cNvPr id="8" name="Retângulo 7">
          <a:extLst xmlns:a="http://schemas.openxmlformats.org/drawingml/2006/main">
            <a:ext uri="{FF2B5EF4-FFF2-40B4-BE49-F238E27FC236}">
              <a16:creationId xmlns:a16="http://schemas.microsoft.com/office/drawing/2014/main" id="{63E55FAF-5495-4BED-A767-C4831930E60B}"/>
            </a:ext>
          </a:extLst>
        </cdr:cNvPr>
        <cdr:cNvSpPr/>
      </cdr:nvSpPr>
      <cdr:spPr>
        <a:xfrm xmlns:a="http://schemas.openxmlformats.org/drawingml/2006/main">
          <a:off x="4130564" y="5280589"/>
          <a:ext cx="5508736" cy="7265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lvl="0" algn="r"/>
          <a:r>
            <a:rPr lang="pt-BR" sz="110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Av.</a:t>
          </a:r>
          <a:r>
            <a:rPr lang="pt-BR" sz="1100" baseline="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Horácio Lafer, 160 - 7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º</a:t>
          </a:r>
          <a:r>
            <a:rPr lang="pt-BR" sz="1100" baseline="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andar </a:t>
          </a:r>
          <a:r>
            <a:rPr lang="pt-BR" sz="110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| Itaim</a:t>
          </a:r>
          <a:r>
            <a:rPr lang="pt-BR" sz="1100" baseline="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Bibi </a:t>
          </a:r>
          <a:r>
            <a:rPr lang="pt-BR" sz="110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| São Paulo | SP</a:t>
          </a:r>
        </a:p>
        <a:p xmlns:a="http://schemas.openxmlformats.org/drawingml/2006/main">
          <a:pPr lvl="0" algn="r"/>
          <a:r>
            <a:rPr lang="pt-BR" sz="1100" dirty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(11) 2339 6757 | contato@terraf.com.br</a:t>
          </a:r>
        </a:p>
      </cdr:txBody>
    </cdr:sp>
  </cdr:relSizeAnchor>
  <cdr:relSizeAnchor xmlns:cdr="http://schemas.openxmlformats.org/drawingml/2006/chartDrawing">
    <cdr:from>
      <cdr:x>0.17384</cdr:x>
      <cdr:y>0.05321</cdr:y>
    </cdr:from>
    <cdr:to>
      <cdr:x>0.86091</cdr:x>
      <cdr:y>0.95941</cdr:y>
    </cdr:to>
    <cdr:pic>
      <cdr:nvPicPr>
        <cdr:cNvPr id="11" name="chart">
          <a:extLst xmlns:a="http://schemas.openxmlformats.org/drawingml/2006/main">
            <a:ext uri="{FF2B5EF4-FFF2-40B4-BE49-F238E27FC236}">
              <a16:creationId xmlns:a16="http://schemas.microsoft.com/office/drawing/2014/main" id="{179D9A5A-AC43-EF9C-74AB-23EA2A123AD0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r="6608" b="3510"/>
        <a:stretch xmlns:a="http://schemas.openxmlformats.org/drawingml/2006/main"/>
      </cdr:blipFill>
      <cdr:spPr>
        <a:xfrm xmlns:a="http://schemas.openxmlformats.org/drawingml/2006/main">
          <a:off x="1615622" y="322943"/>
          <a:ext cx="6385378" cy="5499512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ubul&#227;o201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0_ATRIUM\PLANEJAMENTO\windows\TEMP\DCF%2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dor\Mis%20documentos\mis%20archivos\CONMEX\auditoria\IS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~1\TERRA1~1.SP-\CONFIG~1\Temp\Braskem_August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stratos\Local%20Settings\Temporary%20Internet%20Files\OLK118\Braskem_August_2004_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t_gen06_us\SYS1\Fas\COMMON\Project%20Texas\Client%20Files\6-24-04%20Models\2P%20TGN%20Consolidated%20Model%20(6-24-04)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14\Projects\DOKUME~1\KMartin\LOKALE~1\Temp\EUROPE\exchange%20rate%20cha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_RJ\GESTU$\DEPTO\GESTU\EMPREEND\90722\Acomp\Acomp_0799\OP0799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abdala\Desktop\Acompanhamento%202012%20-%20Arquivos\01%20Templates\Enviados%20Baker\ProgramaFinanceiro\Orcamento\Rotina%20Mensal\Apres2011\Gerencial%202011\Para%20altera&#231;&#227;o%20no%20Hyperion%20Endividament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nsrv008\ac$\Documents%20and%20Settings\rcamara\Meus%20documentos\Apresenta&#231;&#245;es\Santos\JUN2004\JUL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zagc-fls001\usuarios\bretas\Petrolina\PETROLINA\valuation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bbell%20Stl%20Master%20Data%20File%2015Aug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Terrafirma)\CEGN\VROp01-ViaRondon\VROp01-ViaRondon\5_Work\F1_Demanda\VROp01-AjusteModeloSteer-v0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FS01\ACV-All\Users\faseth\AppData\Roaming\Microsoft\Excel\BP%20HRK%20Base%20Case%20Strategy%2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WORK\Gas\GS%20-%20Planning%20&amp;%20Strategy\Business%20Planning%20Cycle\Planning%20Cycle%202002\e)%20Volume%202\Full%20Templates\New%20Versions\Full%20Templates\Comgas_BP02_v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Meus%20documentos\Manfredi\Financeiro\Manfredi\EVA\files2002\EVABRAZILPLTS_Revised0705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%20PLANEJAMENTO\2%20LONGO%20PRAZO\Aula%20Baker\Modelo_GRU_V26022013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U\Mckinsey\Mem&#243;ria%20de%20c&#225;lculo%20v7%20-%2056%20milh&#245;es%20de%20pax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iro\6%20PLANEJAMENTO\2%20LONGO%20PRAZO\37%20-%20Modelo%20de%20Acompanhamento\Proje&#231;&#245;es\DRE%20e%20Indicadore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2.40.40\ProgramaFinanceiro\Orcamento\Rotina%20Mensal\Apres2006\Gerencial%202006\Novo_Relat&#243;rio_Gerenci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drigo.batista\AppData\Local\Microsoft\Windows\Temporary%20Internet%20Files\Content.Outlook\SXH4A8QX\Planejamento%20Receitas%20v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36\bha-adm_fin$\Users\ricardo.bridi\Desktop\CNF%20-%20CONFINS\01%20-%20Contrato%20e%20BP\2013_11_27%20Financial%20Model_GIG%20CNF_v55_INPUT%202013%2011%2013%20OBP_v1_CNF_FINAL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JEKTE%20LAUFEND\Kharkiv\Data%20from%20Airport\Kharkiv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4519\Desktop\InterVISTAS\projects\gru%20forecast\data\gru_diio_rolling%20peak%20hour%2010jul15_v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PERFORMACE-GESTAO\Ativos\Planejamento%205%20anos\2014-2018\MDLPs\00.Holding\v5_2014.08.25_VPR,%20040,%20CART%20e%20GRU\1.7-LAMBRA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rg\DutyFree\Dir_Controladoria\Planej_Financeiro\OrcMatricial\2017\Custos%20Vari&#225;vel\Vers&#227;o%204\ORC%202017%20-%20Concession\2017\Budget%2017\ORC%202017%20-%20GRU-NAT-BSB%20(005)%20-%20NOVO%20contrato+%20ajuste%20Natal%20e%20BS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icardo.perrone\AppData\Local\Microsoft\Windows\Temporary%20Internet%20Files\Content.Outlook\3TWYXZ1Y\GRU%20DF%20model%20777%20linhas%2008mai2017%20v1v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AHM\509%20Rio\Formula&#231;&#227;o%20Estrat&#233;gica\Desdobramento%20EVA\EVABRAZILPLTS_Revised1405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rafirma%20Dropbox\Livia%20Naliato\2022-PMIpXX-Teres&#243;polis\2_Recebido\20221019\PMI%20Teres&#243;polis_Planilhas%20de%20CAPEX%20-%20Alt.%204_0.0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Terrafirma)\0.Projetos\2021_PMIp12-Res&#237;duos%20S&#243;lidos%20CODANORTE\2_Recebido\Material%20Cons&#243;rcio\PMI%20CODANORTE_Planilhas%20de%20Pre&#231;o_0.05_CAPEX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cortez\AppData\Local\Microsoft\Windows\Temporary%20Internet%20Files\Content.Outlook\7AL5IY98\Modelo%20L6-v9-CMSP-Base_wip_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epto\ANALISE\EMPRESAS\TEL_SERV\Tele%20Centro%20Sul%20Participa&#231;&#245;es\Brazil%20Telecom%202001\BRP_1Q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BRAPDC\USERS\Geral\Economia\dados\Bloomberg\dados%20Bradie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eda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Administrador\Meus%20documentos\Clientes\VOTORANTIM\test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agraever\Local%20Settings\Temporary%20Internet%20Files\OLK2D\Spread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KTE%20LAUFEND\St.%20Petersburg%202005\HochTief\Data\MIDT\MIDT%20Auswertungen\Bookings_Raw_Data%2002d%20(final%20dest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Transporte\Planejamento_Controle\Indicadores\Dados\BDEntrGratisEstudante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Transporte\Planejamento_Controle\Indicadores\Trabalhos\EstudoLugOferBatidaTremAbr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FS01\ACV-All\Users\faseth\AppData\Roaming\Microsoft\Excel\Capex%20HRK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iro\6%20PLANEJAMENTO\2%20LONGO%20PRAZO\37%20-%20Modelo%20de%20Acompanhamento\Modelo\2013.08%20Auxiliar%20GRU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STAS%20FUNCION&#193;RIOS\Veri\Projeto%20Logistico\Plano%20de%20negocios\Custos%20Operacionais%20Suape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gerio.jacob\Documents\CAIGRU\5%20ORCAMENTO\1%20CURTO%20PRAZO\2%20Opex\Ano%202013\4%20Memoria%20Calculo\Or&#231;amento%20Consolidado_2013_Revisado%20v18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Terrafirma)\0_Projetos\2020_CCRp04_Mercado%20e%20Financeiro%20TMA%20SP\5_Work\Financeiro\Modelo\CCRp04-MF_v12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Or&#231;amento\Or&#231;amento%202014\Pessoal\ACOMPANHAMENTO%202014\Forecast%207%20+%205\base%20de%20dadosaquilla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a.lobao\Desktop\TECA\PROJETOS\2014\Maria\Apresenta&#231;&#227;o%2010_01\BD_EXPORTA&#199;&#195;O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yuriy\AppData\Local\Microsoft\Windows\Temporary%20Internet%20Files\Content.Outlook\9Q8G5I9D\Gr-Exel\AI-7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ProgramaFinanceiro\Orcamento\Or&#231;amento%20Final\2014\An&#225;lise%20Investimento\An&#225;lise%20Investimento%202014_v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gerio.jacob\Documents\CAIGRU\5%20ORCAMENTO\2%20Opex%20-%20Ciclo%20Or&#231;ament&#225;rio\Ano%202013\4%20Memoria%20Calculo\Planilha_Modelo_Orcamento_v1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iro\7%20OR&#199;AMENTO\1%20CURTO%20PRAZO\2%20Opex%20-%20Ciclos\Ano%202013\7%20Acompanhamento\2_TRIM\04ABR\Base%20de%20Dados\BASE%20DADOS%20BUDGET%20CONTABIL%20Revis&#227;o%20Final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Planejamento%20Financeiro\GERENCIA\Planejamento%202012\Apura&#231;&#227;o%20Lamsa_IFR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onardo.oliveira\AppData\Local\Microsoft\Windows\Temporary%20Internet%20Files\Content.Outlook\69KOZSFW\20130509_Modelo%20Guarulhos_v3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otoner\pablo\Documents%20and%20Settings\pybanez\Configuraci&#243;n%20local\Archivos%20temporales%20de%20Internet\Content.IE5\3PLUIIOX\SOL%20CASO%20base16060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iro\6%20PLANEJAMENTO\2%20LONGO%20PRAZO\28%20-%20Apresenta&#231;&#245;es%20Invepar\Receitas%20Pouso%20e%20Perman&#234;ncia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ao.pita\AppData\Local\Microsoft\Windows\Temporary%20Internet%20Files\Content.Outlook\B0W322AC\2013.08%20Planejamento%20Receitas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abdala\Desktop\Acompanhamento%202012%20-%20Arquivos\01%20Templates\Enviados%20Baker\ProgramaFinanceiro\Planejamento%20Financeiro\Plano%20de%20Neg&#243;cios\2010\Modelo_Financeiro_Metr&#244;%20Rio_2010-04-22_Or&#231;amento%202010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36\bha-adm_fin$\Users\153000.SOACAT\Documents\Documents\Pastas_2013\ORGUEL\Centro_custos\My%20Documents\PwC\Tabelas%20Uteis\Novos%20templates\Targeted%20Testing%20Template%20270608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Documents%20and%20Settings\mabreu\Configura&#231;&#245;es%20locais\Temporary%20Internet%20Files\OLKDF\Contabilidade\Balancetes%2005\DMF01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OII\OOG\Knight\Models\Kight%20Model\Modelos%2011%20Nov%202009\MValuation_Knight_12_nov_09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FS01\ACV-All\Users\yuriy\AppData\Local\Microsoft\Windows\Temporary%20Internet%20Files\Content.Outlook\9Q8G5I9D\EXCEL\EXAMPLES\BOOKS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razil%20Wizard\Old%20files\Brazil%20Wizard%20-%20Fabio%2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alentpe\Local%20Settings\Temp\Bin\Food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trategy\New%20Stockwatch\BzPortfolioNew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Users\lucas.attademo\AppData\Local\Microsoft\Windows\Temporary%20Internet%20Files\Content.IE5\91MVJOJL\2.1-MRJ_Ajustes_Parte%20I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yuriy\AppData\Local\Microsoft\Windows\Temporary%20Internet%20Files\Content.Outlook\9Q8G5I9D\EXCEL\EXAMPLES\BOOK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Documents%20and%20Settings\gabriel\Configura&#231;&#245;es%20locais\Temporary%20Internet%20Files\Content.Outlook\32SSN43N\Or&#231;amento%202005\Contabilidade\Balancetes%2004\DMF11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raujo\My%20Documents\_M&amp;A%20TRANSACTION%20SERVICES\11_Project%20DOURO%20(UC)\Excel\COMPERA\DELOITE%20-%20DATA%20ROOM\Pipeline_200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S&#237;lvia\Revis&#227;o%20Business%20Plan%20Opportrans%20vers&#227;o%2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chaowiche\AppData\Local\Microsoft\Windows\Temporary%20Internet%20Files\Content.Outlook\RKUMWY47\Custos%20Operacionais%20Expressway%20-%2020110201%20(2)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eiro\5%20CONTROLADORIA\PLANEJAMENTO\01%20OR&#199;AMENTO\2021\OPEX\TEMPLATE%20PAN21%20OPEX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ProgramaFinanceiro\Orcamento\Apres2004\ApresNovoMar20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parnt005\Corp_Fin_Inv\Einstein\4000%20ETATS%20FINANCIERS\4100%20COMPTES%20CONSOLIDES\2004\1-Phase%20Budgetaire\2-Actu%201\6-Doc%20Finaux\4-Plan%20d'affaire%20Groupe\BusinessPlan%20Groupe%20Actu%201%202004%20doc%20a%20jour%20avec%20le%20d&#233;tai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ProgramaFinanceiro\Orcamento\Rotina%20Mensal\Apres2006\Gerencial%202006\Novo_Relat&#243;rio_Gerencia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_server1\SYS\Dados\Martins\SidecoF\BPLAN%20ME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%20-%20WorkStreams\7%20-%20Carga\13%20-%20Iniciativas%20de%20valor\GRU%20Iniciativas%20de%20Valor%20v8a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36\bha-adm_fin$\Users\40-00027\Desktop\Modelo%20Longo%20Prazo\BHA%20-%20BusPlan%20LT%20v18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36\bha-adm_fin$\Users\153000.SOACAT\Documents\Documents\Pastas_2013\ORGUEL\Centro_custos\My%20Documents\My%20Documents\templates\Sampling%20template%20June%20200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r&#231;amento\Or&#231;amento%20-%202011\07%20-%20Or&#231;amento%2011%20-%20INVEPAR\Or&#231;amento%2011%20-%20INVEPAR%20-%20Work%20papers\Budget%20Deptos%20Invepar\70000-Gustavo%20Rocha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ProgramaFinanceiro\Orcamento\Or&#231;amento%20Final\2005\Versao%20Final\Consolida&#231;&#227;o\Prioridades200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RHPlanej\Relat&#243;rios%20de%20RH\Cesta%20de%20Rotina\Mensal%20para%20Gerentes\Relat&#243;rio%20Gerencial%202014_1SEMESTRE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celo.cardoso\Desktop\Daily%20Work\02.%20MP\07.%20PAN21\Terminal%20Calculation%202020%20-%20PAN21%2070MMPAX%20-%20v1.4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gerio.jacob\Documents\CAIGRU\5%20ORCAMENTO\1%20CURTO%20PRAZO\2%20Opex\Ano%202013\7%20Acompanhamento\2_TRIM\04ABR\Base%20de%20Dados\BASE%20DADOS%20BUDGET%20CONTABIL%20Revis&#227;o%20Final2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043035721\Desktop\BSB\Modelo%20Impairment%202019\Impairment%2015.01.2020\Modelo%20ASGA%20-%2015.01.2020_Impairment.xlsm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WORK\Gas\GS%20-%20Planning%20&amp;%20Strategy\Business%20Planning%20Cycle\Planning%20Cycle%202002\e)%20Volume%202\Full%20Templates\New%20Versions\Consolidated\Cuiaba_EPE_Consolidate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WORK\Gas\GS%20-%20Planning%20&amp;%20Strategy\Business%20Planning%20Cycle\Planning%20Cycle%202002\e)%20Volume%202\Full%20Templates\New%20Versions\Consolidated\Cuiaba_GOB_Consolidated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WORK\Gas\GS%20-%20Planning%20&amp;%20Strategy\Business%20Planning%20Cycle\Planning%20Cycle%202002\e)%20Volume%202\Full%20Templates\New%20Versions\Consolidated\Cuiaba_GOM_Consolidated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Admfinan\WORK\Gas\GS%20-%20Planning%20&amp;%20Strategy\Business%20Planning%20Cycle\Planning%20Cycle%202002\e)%20Volume%202\Full%20Templates\New%20Versions\Consolidated\Cuiaba_TBS_Consolidated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ProgramaFinanceiro\Orcamento\Rotina%20Mensal\Apres2006\Gerencial%202006\Tesouraria_M&#225;rcio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Financeiro\Users\164519\Desktop\InterVISTAS\projects\gru%20forecast\data\gru_diio_rolling%20peak%20hour%2010jul15_v0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FINANCAS-PLANEJAMENTO\@@%20Performance%20de%20Gest&#227;o\Or&#231;amento\Or&#231;amento%20-%202017\00%20-%20Processo%20Or&#231;ament&#225;rio%202017\00.1%20-%20Processo\00.1.4%20Templates\Bases%20Finais\CART\Base%20de%20Apoio%20-%20Rodovia%20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GR-EXEL\&#1072;&#1083;&#1100;&#1090;-&#1080;&#1085;&#1074;\AIPDP4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36\bha-adm_fin$\Users\40-00027\Desktop\BP%20Revis&#227;o\BO%20Original\2013_11_27%20Financial%20Model_GIG%20CNF_v55_INPUT%202013%2011%2013%20OBP_v1_CNF_FINAL.xlsm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My%20Clients%20-%20GRC\Wabtec\Wabtac%20Data%20Pack_May08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50.43\gru\ProgramaFinanceiro\Orcamento\Or&#231;amento%20Final\2012\Plan%20Fin%202012%20-%20Invepar\3%20Planejamento%20de%20Longo%20Prazo%202012-2016\MetroRio_v9.xlsm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achin\c\&#1052;&#1054;&#1048;%20&#1044;&#1054;&#1050;&#1059;&#1052;&#1045;&#1053;&#1058;&#1067;\&#1055;&#1088;&#1086;&#1080;&#1079;&#1074;&#1086;&#1076;&#1089;&#1090;&#1074;&#1077;&#1085;&#1085;&#1099;&#1077;%20&#1087;&#1088;&#1086;&#1075;&#1088;&#1072;&#1084;&#1084;&#1099;\&#1058;&#1091;-134\&#1057;&#1090;&#1072;&#1085;&#1076;&#1072;&#1088;&#1090;&#1085;&#1072;&#1103;%20&#1082;&#1086;&#1084;&#1087;&#1086;&#1085;&#1086;&#1074;&#1082;&#1072;\2%20&#1089;&#1072;&#1084;&#1086;&#1083;&#1105;&#1090;&#1072;%20(17.01.2000)\&#1055;&#1088;&#1086;&#1075;&#1088;&#1072;&#1084;&#1084;&#1072;%20(8.02.2000)&#1089;&#1087;&#1077;&#1096;&#1082;&#1072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tonio.santiago\Documents\CAIGRU\1%20ORCAMENTO\Modelos\ACSA\OPEX%20BUDGE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0.120\BHA-adm_fin$\Users\marcosfreitas\Documents\Opera&#231;&#245;es\Compesa\Modelagem%20Financeira\Compesa%202008%2011%2005%20e.xlsm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Fabio\CONFIG~1\Temp\Rar$DI00.750\DOCUME~1\bclaess\LOCALS~1\Temp\2001Template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%20OR&#199;AMENTO\1%20CURTO%20PRAZO\2%20Opex%20-%20Ciclos\Ano%202013\Acompanhamento\1_TRIM\01JAN\Base%20de%20Dados\DESPESAS%20OPERACIONAIS%20-%202013_01%20V6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WINDOWS\TEMP\Orc2000V03_AL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rafirma%20Dropbox\Livia%20Naliato\2022-PMIpXX-Teres&#243;polis\2_Recebido\20221019\PMI%20Teres&#243;polis_Planilhas%20de%20OPEX%20-%20Alt.%204_0.02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Admfinan\operacoes\Transporte\Planejamento_Controle\Indicadores\Dados\BDEntEstDia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294581308\Desktop\Projetos\Modelos\Cen&#225;rios%20ASGA\Hub%20Tam\Modelo%20ASGA%202015.10.28-v01.xlsm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505_Opera&#231;&#227;o%20CPP\Valuation\Users\dzanetti\AppData\Local\Microsoft\Windows\Temporary%20Internet%20Files\Content.Outlook\3419A5X9\Aline\Meus%20documentos\Multi%20Avalia\2003\Atualiza%20260303\Multi%20260303b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ompanhamento%20de%20Resultados\Acompanhamento%202013\03%20Invepar%20Aeroportos\01%20-%20GRU\04%20-%20GRU%20-%20Abril%2013\Acompanhamento_2013_GRU_04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10%20Imobilizado%20(MODELO%201999)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AF\HOME\WINDOWS\&#1056;&#1072;&#1073;&#1086;&#1095;&#1080;&#1081;%20&#1089;&#1090;&#1086;&#1083;\&#1055;&#1086;&#1076;&#1073;&#1086;&#1088;&#1082;&#1072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0%20Aplica&#231;&#245;es%20Financeiras%20Leadsheet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%20Imobilizado%20Leadsheet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202%20Rev%20anal&#237;tica%20outras%20contas%20Set.02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0%20Imobilizado%20Leadsheet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Draft%20das%20Demonstra&#231;&#245;es%20Financeira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FLUXO%20DE%20CAIXA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reio402.bb.com.br/windows/TEMP/Prcar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1.2\bha-publico$\Engelog\Controle%20de%20Contratos%20atualizado%20at&#233;%2025.05.20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operacoes\Transporte\Planejamento_Controle\Indicadores\Dados\BDEntEstDi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yuriy\AppData\Local\Microsoft\Windows\Temporary%20Internet%20Files\Content.Outlook\9Q8G5I9D\&#1048;&#1083;96-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&#1041;&#1102;&#1076;&#1078;&#1077;&#1090;\Fin-plan3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yuriy\AppData\Local\Microsoft\Windows\Temporary%20Internet%20Files\Content.Outlook\9Q8G5I9D\PAL\RAM-JUK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GR-EXEL\&#1085;&#1082;86\NK-86-BB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Gr-Exel\&#1052;&#1080;&#1085;&#1089;&#1082;\&#1041;&#1077;&#1083;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yuriy\AppData\Local\Microsoft\Windows\Temporary%20Internet%20Files\Content.Outlook\9Q8G5I9D\WINDOWS\&#1056;&#1072;&#1073;&#1086;&#1095;&#1080;&#1081;%20&#1089;&#1090;&#1086;&#1083;\&#1055;&#1086;&#1088;&#1090;&#1092;&#1077;&#1083;&#1100;\&#1048;&#1083;76&#1088;&#1072;&#1074;&#1085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Gr-Exel\&#1057;&#1072;&#1084;&#1072;&#1088;&#1072;\&#1057;&#1072;&#1084;&#1072;&#1088;&#1072;-&#1044;30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DOWS\&#1056;&#1072;&#1073;&#1086;&#1095;&#1080;&#1081;%20&#1089;&#1090;&#1086;&#1083;\Gr-Exel\&#1057;&#1072;&#1084;&#1072;&#1088;&#1072;\NK-86-BB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ha_m\&#1084;&#1086;&#1080;%20&#1076;&#1086;&#1082;&#1091;&#1084;&#1077;&#1085;&#1090;\WIN95\&#1056;&#1072;&#1073;&#1086;&#1095;&#1080;&#1081;%20&#1089;&#1090;&#1086;&#1083;\Gr-Exel\&#1050;&#1088;&#1072;&#1089;-&#1069;&#1081;&#1088;\Projekt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ulão2011"/>
      <sheetName val="CP 5.1"/>
      <sheetName val="FILTROS"/>
      <sheetName val="aux"/>
      <sheetName val="Indicadores Operacionais (BAS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ASSUMPTION"/>
      <sheetName val="EDC"/>
      <sheetName val="BASE DE DADOS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SE_DE_DADOS"/>
      <sheetName val="Pasta7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AcqRat"/>
      <sheetName val="AcqDCF1"/>
      <sheetName val="AcqDCF2"/>
      <sheetName val="Wacc"/>
      <sheetName val="DCF-EBITDA"/>
      <sheetName val="Summary"/>
      <sheetName val="Macroeconomic"/>
      <sheetName val="Scenarios"/>
      <sheetName val="Projections"/>
      <sheetName val="Income Statement"/>
      <sheetName val="Balance Sheet - Cash Flow"/>
      <sheetName val="Module1"/>
      <sheetName val="Module2"/>
      <sheetName val="Module3"/>
      <sheetName val="Module4"/>
      <sheetName val="Turno"/>
      <sheetName val="Validação de Dados"/>
      <sheetName val="Graficos"/>
      <sheetName val="Status"/>
      <sheetName val=""/>
      <sheetName val="CADASTRO"/>
      <sheetName val="Receitas"/>
      <sheetName val="44"/>
      <sheetName val="48"/>
      <sheetName val="Income_Statement"/>
      <sheetName val="Balance_Sheet_-_Cash_Flow"/>
      <sheetName val="Plan2"/>
      <sheetName val="Lista"/>
      <sheetName val="Apoio"/>
      <sheetName val="2. Resumo de Elim."/>
      <sheetName val="Estrutura Função"/>
      <sheetName val="CONSSID12-96"/>
      <sheetName val="Planilha1"/>
      <sheetName val="Plan4"/>
      <sheetName val="PayTV"/>
      <sheetName val="Pres_Esc_Base_segmentos"/>
      <sheetName val="Evaluation - IPTV"/>
      <sheetName val="Evaluation_-_IPTV"/>
      <sheetName val="Códigos "/>
    </sheetNames>
    <sheetDataSet>
      <sheetData sheetId="0" refreshError="1"/>
      <sheetData sheetId="1" refreshError="1"/>
      <sheetData sheetId="2" refreshError="1"/>
      <sheetData sheetId="3" refreshError="1">
        <row r="14">
          <cell r="E14" t="e">
            <v>#REF!</v>
          </cell>
        </row>
        <row r="15">
          <cell r="E15">
            <v>0</v>
          </cell>
        </row>
        <row r="17">
          <cell r="E17" t="e">
            <v>#REF!</v>
          </cell>
        </row>
        <row r="19">
          <cell r="E19">
            <v>95.678545017724929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ón"/>
      <sheetName val="CREDI"/>
      <sheetName val="DEUDAS"/>
      <sheetName val="COMPRAS"/>
      <sheetName val="NDYDEP"/>
      <sheetName val="RESUMEN"/>
      <sheetName val="P.T.U."/>
      <sheetName val="DPN FIS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ycle"/>
      <sheetName val="Base Trend"/>
      <sheetName val="Summary Current$"/>
      <sheetName val="Summary 2002$"/>
      <sheetName val="Regressions"/>
      <sheetName val="Trend Regressions"/>
      <sheetName val="PX Regressions"/>
      <sheetName val="Summary 2004$"/>
    </sheetNames>
    <sheetDataSet>
      <sheetData sheetId="0" refreshError="1"/>
      <sheetData sheetId="1" refreshError="1"/>
      <sheetData sheetId="2" refreshError="1"/>
      <sheetData sheetId="3" refreshError="1">
        <row r="12">
          <cell r="C12">
            <v>209.46814532827543</v>
          </cell>
          <cell r="D12">
            <v>202.8697007121857</v>
          </cell>
          <cell r="E12">
            <v>210.71533762202884</v>
          </cell>
          <cell r="F12">
            <v>188.61774647800689</v>
          </cell>
          <cell r="G12">
            <v>178.39805893133823</v>
          </cell>
          <cell r="H12">
            <v>133.04559744402846</v>
          </cell>
          <cell r="I12">
            <v>218.41874596631428</v>
          </cell>
          <cell r="J12">
            <v>184.53096388894409</v>
          </cell>
          <cell r="K12">
            <v>149.87322635506771</v>
          </cell>
          <cell r="L12">
            <v>219.93180997473797</v>
          </cell>
          <cell r="M12">
            <v>307.67768673083179</v>
          </cell>
          <cell r="N12">
            <v>252.6593782279931</v>
          </cell>
          <cell r="O12">
            <v>191.138813858681</v>
          </cell>
          <cell r="P12">
            <v>246.87958453850578</v>
          </cell>
          <cell r="Q12">
            <v>176.69609797330267</v>
          </cell>
          <cell r="R12">
            <v>172.57745350152697</v>
          </cell>
          <cell r="S12">
            <v>169.99219235064223</v>
          </cell>
          <cell r="T12">
            <v>167.44658391871369</v>
          </cell>
          <cell r="U12">
            <v>164.94002295003301</v>
          </cell>
          <cell r="V12">
            <v>162.4719133458793</v>
          </cell>
          <cell r="W12">
            <v>160.04166834894838</v>
          </cell>
          <cell r="X12">
            <v>157.64633539271318</v>
          </cell>
        </row>
        <row r="15">
          <cell r="C15">
            <v>642.99354713425691</v>
          </cell>
          <cell r="D15">
            <v>527.6868973444756</v>
          </cell>
          <cell r="E15">
            <v>459.55941450118632</v>
          </cell>
          <cell r="F15">
            <v>450.0923973245558</v>
          </cell>
          <cell r="G15">
            <v>522.76813942430078</v>
          </cell>
          <cell r="H15">
            <v>630.92123932267987</v>
          </cell>
          <cell r="I15">
            <v>531.0871564340506</v>
          </cell>
          <cell r="J15">
            <v>599.58719907207308</v>
          </cell>
          <cell r="K15">
            <v>446.17841566277997</v>
          </cell>
          <cell r="L15">
            <v>520.54556411326371</v>
          </cell>
          <cell r="M15">
            <v>697.91020064180384</v>
          </cell>
          <cell r="N15">
            <v>615.02309493151574</v>
          </cell>
          <cell r="O15">
            <v>493.27825000000001</v>
          </cell>
          <cell r="P15">
            <v>486.60850740050336</v>
          </cell>
          <cell r="Q15">
            <v>494.93561195846939</v>
          </cell>
          <cell r="R15">
            <v>542.91509812544075</v>
          </cell>
          <cell r="S15">
            <v>456.1819844650455</v>
          </cell>
          <cell r="T15">
            <v>425.20854384380254</v>
          </cell>
          <cell r="U15">
            <v>393.73134596063915</v>
          </cell>
          <cell r="V15">
            <v>355.49579659527012</v>
          </cell>
          <cell r="W15">
            <v>384.59974076326557</v>
          </cell>
          <cell r="X15">
            <v>431.70227593041648</v>
          </cell>
        </row>
        <row r="16">
          <cell r="C16">
            <v>799.36697723317923</v>
          </cell>
          <cell r="D16">
            <v>670.69641279519021</v>
          </cell>
          <cell r="E16">
            <v>542.14035408978646</v>
          </cell>
          <cell r="F16">
            <v>462.10025780103621</v>
          </cell>
          <cell r="G16">
            <v>500.0662657159242</v>
          </cell>
          <cell r="H16">
            <v>704.50351167544795</v>
          </cell>
          <cell r="I16">
            <v>608.82012959637427</v>
          </cell>
          <cell r="J16">
            <v>627.15261001902638</v>
          </cell>
          <cell r="K16">
            <v>506.95268719322064</v>
          </cell>
          <cell r="L16">
            <v>477.67656415500772</v>
          </cell>
          <cell r="M16">
            <v>637.33940300442089</v>
          </cell>
          <cell r="N16">
            <v>563.38434476021939</v>
          </cell>
          <cell r="O16">
            <v>489.23659195986698</v>
          </cell>
          <cell r="P16">
            <v>482.989425671481</v>
          </cell>
          <cell r="Q16">
            <v>512.16160000519949</v>
          </cell>
          <cell r="R16">
            <v>541.10600857040686</v>
          </cell>
          <cell r="S16">
            <v>473.08832273535933</v>
          </cell>
          <cell r="T16">
            <v>457.51933666532682</v>
          </cell>
          <cell r="U16">
            <v>383.7949443296032</v>
          </cell>
          <cell r="V16">
            <v>347.02155298100018</v>
          </cell>
          <cell r="W16">
            <v>376.14186861097238</v>
          </cell>
          <cell r="X16">
            <v>438.41924173296991</v>
          </cell>
        </row>
        <row r="17">
          <cell r="C17">
            <v>747.0190611245489</v>
          </cell>
          <cell r="D17">
            <v>624.13080586602791</v>
          </cell>
          <cell r="E17">
            <v>525.14493730522929</v>
          </cell>
          <cell r="F17">
            <v>479.8252144438008</v>
          </cell>
          <cell r="G17">
            <v>534.6474156841432</v>
          </cell>
          <cell r="H17">
            <v>690.45436933590702</v>
          </cell>
          <cell r="I17">
            <v>592.25364979946801</v>
          </cell>
          <cell r="J17">
            <v>635.25417391807855</v>
          </cell>
          <cell r="K17">
            <v>498.15297196778494</v>
          </cell>
          <cell r="L17">
            <v>520.39460328240705</v>
          </cell>
          <cell r="M17">
            <v>688.46859361959741</v>
          </cell>
          <cell r="N17">
            <v>609.59986867642772</v>
          </cell>
          <cell r="O17">
            <v>511.2574209799335</v>
          </cell>
          <cell r="P17">
            <v>504.36096163556829</v>
          </cell>
          <cell r="Q17">
            <v>522.64032514515532</v>
          </cell>
          <cell r="R17">
            <v>560.63662082849214</v>
          </cell>
          <cell r="S17">
            <v>482.80692675004849</v>
          </cell>
          <cell r="T17">
            <v>459.09249942582221</v>
          </cell>
          <cell r="U17">
            <v>406.05930043553184</v>
          </cell>
          <cell r="V17">
            <v>368.13297262631323</v>
          </cell>
          <cell r="W17">
            <v>396.83353429075493</v>
          </cell>
          <cell r="X17">
            <v>451.12195844452106</v>
          </cell>
        </row>
        <row r="19">
          <cell r="P19">
            <v>486.60850740050336</v>
          </cell>
          <cell r="Q19">
            <v>479.99734841624013</v>
          </cell>
          <cell r="R19">
            <v>470.4526523019158</v>
          </cell>
          <cell r="S19">
            <v>460.90795618759512</v>
          </cell>
          <cell r="T19">
            <v>451.36326007327079</v>
          </cell>
          <cell r="U19">
            <v>441.81856395894647</v>
          </cell>
          <cell r="V19">
            <v>432.27386784462578</v>
          </cell>
          <cell r="W19">
            <v>422.72917173030146</v>
          </cell>
          <cell r="X19">
            <v>413.18447561598077</v>
          </cell>
        </row>
        <row r="20">
          <cell r="P20">
            <v>482.989425671481</v>
          </cell>
          <cell r="Q20">
            <v>497.43954005824344</v>
          </cell>
          <cell r="R20">
            <v>484.19873077518787</v>
          </cell>
          <cell r="S20">
            <v>470.9579214921323</v>
          </cell>
          <cell r="T20">
            <v>457.71711220907673</v>
          </cell>
          <cell r="U20">
            <v>444.47630292602116</v>
          </cell>
          <cell r="V20">
            <v>431.23549364296559</v>
          </cell>
          <cell r="W20">
            <v>417.99468435991002</v>
          </cell>
          <cell r="X20">
            <v>404.75387507685446</v>
          </cell>
        </row>
        <row r="21">
          <cell r="P21">
            <v>504.36096163556829</v>
          </cell>
          <cell r="Q21">
            <v>507.81016340056266</v>
          </cell>
          <cell r="R21">
            <v>495.95175901912017</v>
          </cell>
          <cell r="S21">
            <v>484.10471198970981</v>
          </cell>
          <cell r="T21">
            <v>472.26874531243124</v>
          </cell>
          <cell r="U21">
            <v>460.44358873289451</v>
          </cell>
          <cell r="V21">
            <v>448.62897858197368</v>
          </cell>
          <cell r="W21">
            <v>436.82465764874172</v>
          </cell>
          <cell r="X21">
            <v>425.03037495924548</v>
          </cell>
        </row>
        <row r="25">
          <cell r="C25">
            <v>506.77575580891533</v>
          </cell>
          <cell r="D25">
            <v>498.27168608328327</v>
          </cell>
          <cell r="E25">
            <v>395.5531790316154</v>
          </cell>
          <cell r="F25">
            <v>357.95522053677411</v>
          </cell>
          <cell r="G25">
            <v>408.6886850458896</v>
          </cell>
          <cell r="H25">
            <v>563.04722499999627</v>
          </cell>
          <cell r="I25">
            <v>457.83375554659568</v>
          </cell>
          <cell r="J25">
            <v>494.52977593954876</v>
          </cell>
          <cell r="K25">
            <v>353.47245616225922</v>
          </cell>
          <cell r="L25">
            <v>349.49380316597768</v>
          </cell>
          <cell r="M25">
            <v>554.3072786990449</v>
          </cell>
          <cell r="N25">
            <v>423.4677387327763</v>
          </cell>
          <cell r="O25">
            <v>429.91841666666602</v>
          </cell>
          <cell r="P25">
            <v>415.83474401031214</v>
          </cell>
          <cell r="Q25">
            <v>427.73321438966769</v>
          </cell>
          <cell r="R25">
            <v>466.87221381668689</v>
          </cell>
          <cell r="S25">
            <v>395.24870568702886</v>
          </cell>
          <cell r="T25">
            <v>361.3265028812487</v>
          </cell>
          <cell r="U25">
            <v>334.29789873915757</v>
          </cell>
          <cell r="V25">
            <v>305.13435285965073</v>
          </cell>
          <cell r="W25">
            <v>334.94427049402253</v>
          </cell>
          <cell r="X25">
            <v>378.95509960276149</v>
          </cell>
        </row>
        <row r="26">
          <cell r="C26">
            <v>558.43705763894889</v>
          </cell>
          <cell r="D26">
            <v>529.27598290179264</v>
          </cell>
          <cell r="E26">
            <v>432.99585234293841</v>
          </cell>
          <cell r="F26">
            <v>334.80073858750495</v>
          </cell>
          <cell r="G26">
            <v>358.55034762290387</v>
          </cell>
          <cell r="H26">
            <v>593.18023472412142</v>
          </cell>
          <cell r="I26">
            <v>427.31848224773586</v>
          </cell>
          <cell r="J26">
            <v>510.40872205616176</v>
          </cell>
          <cell r="K26">
            <v>346.89556196281154</v>
          </cell>
          <cell r="L26">
            <v>341.77195062675315</v>
          </cell>
          <cell r="M26">
            <v>524.80196498101861</v>
          </cell>
          <cell r="N26">
            <v>421.74320466951775</v>
          </cell>
          <cell r="O26">
            <v>418.956727842151</v>
          </cell>
          <cell r="P26">
            <v>396.33669876251309</v>
          </cell>
          <cell r="Q26">
            <v>423.81387489804592</v>
          </cell>
          <cell r="R26">
            <v>449.20006948727035</v>
          </cell>
          <cell r="S26">
            <v>392.34359710233082</v>
          </cell>
          <cell r="T26">
            <v>385.97177716084741</v>
          </cell>
          <cell r="U26">
            <v>322.15840448728522</v>
          </cell>
          <cell r="V26">
            <v>300.67599930116836</v>
          </cell>
          <cell r="W26">
            <v>326.31885297303262</v>
          </cell>
          <cell r="X26">
            <v>380.10638911448814</v>
          </cell>
        </row>
        <row r="27">
          <cell r="C27">
            <v>558.44520566476297</v>
          </cell>
          <cell r="D27">
            <v>538.71298528873297</v>
          </cell>
          <cell r="E27">
            <v>438.56956869701969</v>
          </cell>
          <cell r="F27">
            <v>370.10686644314433</v>
          </cell>
          <cell r="G27">
            <v>406.84972944842752</v>
          </cell>
          <cell r="H27">
            <v>600.8557236989019</v>
          </cell>
          <cell r="I27">
            <v>464.87612568142134</v>
          </cell>
          <cell r="J27">
            <v>524.35351837038411</v>
          </cell>
          <cell r="K27">
            <v>371.77142960231998</v>
          </cell>
          <cell r="L27">
            <v>366.91641604463683</v>
          </cell>
          <cell r="M27">
            <v>560.39841363651681</v>
          </cell>
          <cell r="N27">
            <v>443.00162053170715</v>
          </cell>
          <cell r="O27">
            <v>444.43757225440851</v>
          </cell>
          <cell r="P27">
            <v>425.64771648598861</v>
          </cell>
          <cell r="Q27">
            <v>444.8652638071776</v>
          </cell>
          <cell r="R27">
            <v>476.66220913254693</v>
          </cell>
          <cell r="S27">
            <v>411.96792454452589</v>
          </cell>
          <cell r="T27">
            <v>391.37769919230556</v>
          </cell>
          <cell r="U27">
            <v>345.52430690363207</v>
          </cell>
          <cell r="V27">
            <v>319.7794739185876</v>
          </cell>
          <cell r="W27">
            <v>347.0942913371635</v>
          </cell>
          <cell r="X27">
            <v>395.59194397145274</v>
          </cell>
        </row>
        <row r="29">
          <cell r="P29">
            <v>415.83474401031214</v>
          </cell>
          <cell r="Q29">
            <v>411.94867367147708</v>
          </cell>
          <cell r="R29">
            <v>404.33154323261442</v>
          </cell>
          <cell r="S29">
            <v>396.71441279374994</v>
          </cell>
          <cell r="T29">
            <v>389.09728235488728</v>
          </cell>
          <cell r="U29">
            <v>381.48015191602462</v>
          </cell>
          <cell r="V29">
            <v>373.86302147716015</v>
          </cell>
          <cell r="W29">
            <v>366.24589103829749</v>
          </cell>
          <cell r="X29">
            <v>358.62876059943483</v>
          </cell>
        </row>
        <row r="30">
          <cell r="P30">
            <v>396.33669876251309</v>
          </cell>
          <cell r="Q30">
            <v>412.35811921870845</v>
          </cell>
          <cell r="R30">
            <v>403.0553565399423</v>
          </cell>
          <cell r="S30">
            <v>393.75259386117614</v>
          </cell>
          <cell r="T30">
            <v>384.44983118240998</v>
          </cell>
          <cell r="U30">
            <v>375.14706850364382</v>
          </cell>
          <cell r="V30">
            <v>365.84430582487767</v>
          </cell>
          <cell r="W30">
            <v>356.54154314610787</v>
          </cell>
          <cell r="X30">
            <v>347.23878046734171</v>
          </cell>
        </row>
        <row r="31">
          <cell r="P31">
            <v>425.64771648598861</v>
          </cell>
          <cell r="Q31">
            <v>431.24511560841353</v>
          </cell>
          <cell r="R31">
            <v>422.3195173668467</v>
          </cell>
          <cell r="S31">
            <v>413.40527647730909</v>
          </cell>
          <cell r="T31">
            <v>404.5021159399061</v>
          </cell>
          <cell r="U31">
            <v>395.60976550024492</v>
          </cell>
          <cell r="V31">
            <v>386.72796148919696</v>
          </cell>
          <cell r="W31">
            <v>377.85644669583866</v>
          </cell>
          <cell r="X31">
            <v>368.99497014621613</v>
          </cell>
        </row>
        <row r="35">
          <cell r="C35">
            <v>761.83698347612471</v>
          </cell>
          <cell r="D35">
            <v>426.10820051260077</v>
          </cell>
          <cell r="E35">
            <v>444.16042479616374</v>
          </cell>
          <cell r="F35">
            <v>435.96774850542027</v>
          </cell>
          <cell r="G35">
            <v>469.44143600274242</v>
          </cell>
          <cell r="H35">
            <v>601.65331255565013</v>
          </cell>
          <cell r="I35">
            <v>478.27751807965262</v>
          </cell>
          <cell r="J35">
            <v>514.63261215882721</v>
          </cell>
          <cell r="K35">
            <v>406.5181124449137</v>
          </cell>
          <cell r="L35">
            <v>357.80298079366634</v>
          </cell>
          <cell r="M35">
            <v>566.77201232367702</v>
          </cell>
          <cell r="N35">
            <v>502.15831933084928</v>
          </cell>
          <cell r="O35">
            <v>477.75</v>
          </cell>
          <cell r="P35">
            <v>497.14142012353176</v>
          </cell>
          <cell r="Q35">
            <v>519.96904672046924</v>
          </cell>
          <cell r="R35">
            <v>578.68129168080691</v>
          </cell>
          <cell r="S35">
            <v>489.54134449203644</v>
          </cell>
          <cell r="T35">
            <v>421.92652549266552</v>
          </cell>
          <cell r="U35">
            <v>337.27383424107757</v>
          </cell>
          <cell r="V35">
            <v>352.43478760812656</v>
          </cell>
          <cell r="W35">
            <v>404.73831676983838</v>
          </cell>
          <cell r="X35">
            <v>455.58168474718445</v>
          </cell>
        </row>
        <row r="36">
          <cell r="C36">
            <v>681.66576943199243</v>
          </cell>
          <cell r="D36">
            <v>367.68559369655537</v>
          </cell>
          <cell r="E36">
            <v>362.79398378914101</v>
          </cell>
          <cell r="F36">
            <v>342.43289647914042</v>
          </cell>
          <cell r="G36">
            <v>363.00289843296446</v>
          </cell>
          <cell r="H36">
            <v>546.22605748076001</v>
          </cell>
          <cell r="I36">
            <v>467.73163531201499</v>
          </cell>
          <cell r="J36">
            <v>447.11429398143474</v>
          </cell>
          <cell r="K36">
            <v>372.55953077512282</v>
          </cell>
          <cell r="L36">
            <v>310.78706944160461</v>
          </cell>
          <cell r="M36">
            <v>459.96902839678029</v>
          </cell>
          <cell r="N36">
            <v>439.17821623319975</v>
          </cell>
          <cell r="O36">
            <v>407.478709270335</v>
          </cell>
          <cell r="P36">
            <v>371.67794843028315</v>
          </cell>
          <cell r="Q36">
            <v>389.89826980200047</v>
          </cell>
          <cell r="R36">
            <v>431.45729556970633</v>
          </cell>
          <cell r="S36">
            <v>363.16399844918692</v>
          </cell>
          <cell r="T36">
            <v>307.41413058608248</v>
          </cell>
          <cell r="U36">
            <v>249.90569993192625</v>
          </cell>
          <cell r="V36">
            <v>273.79495562979008</v>
          </cell>
          <cell r="W36">
            <v>311.2811144636816</v>
          </cell>
          <cell r="X36">
            <v>368.5956037390352</v>
          </cell>
        </row>
        <row r="37">
          <cell r="C37">
            <v>721.75137645405869</v>
          </cell>
          <cell r="D37">
            <v>396.8968971045781</v>
          </cell>
          <cell r="E37">
            <v>403.4772042926524</v>
          </cell>
          <cell r="F37">
            <v>389.20032249228035</v>
          </cell>
          <cell r="G37">
            <v>416.2221672178535</v>
          </cell>
          <cell r="H37">
            <v>573.93968501820507</v>
          </cell>
          <cell r="I37">
            <v>473.0045766958338</v>
          </cell>
          <cell r="J37">
            <v>480.87345307013095</v>
          </cell>
          <cell r="K37">
            <v>389.53882161001826</v>
          </cell>
          <cell r="L37">
            <v>334.29502511763553</v>
          </cell>
          <cell r="M37">
            <v>513.37052036022862</v>
          </cell>
          <cell r="N37">
            <v>470.66826778202454</v>
          </cell>
          <cell r="O37">
            <v>442.6143546351675</v>
          </cell>
          <cell r="P37">
            <v>434.40968427690746</v>
          </cell>
          <cell r="Q37">
            <v>454.93365826123488</v>
          </cell>
          <cell r="R37">
            <v>505.06929362525659</v>
          </cell>
          <cell r="S37">
            <v>426.35267147061165</v>
          </cell>
          <cell r="T37">
            <v>364.670328039374</v>
          </cell>
          <cell r="U37">
            <v>293.58976708650192</v>
          </cell>
          <cell r="V37">
            <v>313.11487161895832</v>
          </cell>
          <cell r="W37">
            <v>358.00971561675999</v>
          </cell>
          <cell r="X37">
            <v>412.0886442431098</v>
          </cell>
        </row>
        <row r="39">
          <cell r="P39">
            <v>497.14142012353176</v>
          </cell>
          <cell r="Q39">
            <v>510.25349183098297</v>
          </cell>
          <cell r="R39">
            <v>495.03282528322597</v>
          </cell>
          <cell r="S39">
            <v>479.81215873547262</v>
          </cell>
          <cell r="T39">
            <v>464.59149218771563</v>
          </cell>
          <cell r="U39">
            <v>449.37082563995864</v>
          </cell>
          <cell r="V39">
            <v>434.15015909220165</v>
          </cell>
          <cell r="W39">
            <v>418.92949254444466</v>
          </cell>
          <cell r="X39">
            <v>403.70882599668766</v>
          </cell>
        </row>
        <row r="40">
          <cell r="P40">
            <v>371.67794843028315</v>
          </cell>
          <cell r="Q40">
            <v>373.38445683965801</v>
          </cell>
          <cell r="R40">
            <v>365.41305636894322</v>
          </cell>
          <cell r="S40">
            <v>357.44165589822842</v>
          </cell>
          <cell r="T40">
            <v>349.47025542751362</v>
          </cell>
          <cell r="U40">
            <v>341.49885495679882</v>
          </cell>
          <cell r="V40">
            <v>333.52745448608403</v>
          </cell>
          <cell r="W40">
            <v>325.55605401537105</v>
          </cell>
          <cell r="X40">
            <v>317.58465354465625</v>
          </cell>
        </row>
        <row r="41">
          <cell r="P41">
            <v>434.40968427690746</v>
          </cell>
          <cell r="Q41">
            <v>441.81897433532055</v>
          </cell>
          <cell r="R41">
            <v>430.2229408260846</v>
          </cell>
          <cell r="S41">
            <v>418.62690731685052</v>
          </cell>
          <cell r="T41">
            <v>407.03087380761463</v>
          </cell>
          <cell r="U41">
            <v>395.43484029837873</v>
          </cell>
          <cell r="V41">
            <v>383.83880678914289</v>
          </cell>
          <cell r="W41">
            <v>372.24277327990785</v>
          </cell>
          <cell r="X41">
            <v>360.64673977067196</v>
          </cell>
        </row>
        <row r="45">
          <cell r="C45">
            <v>579.46036180868361</v>
          </cell>
          <cell r="D45">
            <v>455.92454544232703</v>
          </cell>
          <cell r="E45">
            <v>403.19095336256629</v>
          </cell>
          <cell r="F45">
            <v>346.49738972963019</v>
          </cell>
          <cell r="G45">
            <v>369.65566601115199</v>
          </cell>
          <cell r="H45">
            <v>324.3979502909674</v>
          </cell>
          <cell r="I45">
            <v>325.6101260779833</v>
          </cell>
          <cell r="J45">
            <v>327.73032711219025</v>
          </cell>
          <cell r="K45">
            <v>259.9860810804106</v>
          </cell>
          <cell r="L45">
            <v>275.97054272720345</v>
          </cell>
          <cell r="M45">
            <v>428.94671807817707</v>
          </cell>
          <cell r="N45">
            <v>315.60085123502358</v>
          </cell>
          <cell r="O45">
            <v>356.51499999999902</v>
          </cell>
          <cell r="P45">
            <v>317.92264082481557</v>
          </cell>
          <cell r="Q45">
            <v>288.41905177551081</v>
          </cell>
          <cell r="R45">
            <v>292.72223247879816</v>
          </cell>
          <cell r="S45">
            <v>282.76183619078063</v>
          </cell>
          <cell r="T45">
            <v>281.59255287501048</v>
          </cell>
          <cell r="U45">
            <v>277.67396415815114</v>
          </cell>
          <cell r="V45">
            <v>274.8680869379566</v>
          </cell>
          <cell r="W45">
            <v>273.98890421388751</v>
          </cell>
          <cell r="X45">
            <v>269.9802525867035</v>
          </cell>
        </row>
        <row r="46">
          <cell r="C46">
            <v>621.40848480283842</v>
          </cell>
          <cell r="D46">
            <v>446.10126169861945</v>
          </cell>
          <cell r="E46">
            <v>419.65457823198994</v>
          </cell>
          <cell r="F46">
            <v>344.87446282389504</v>
          </cell>
          <cell r="G46">
            <v>372.42142035887758</v>
          </cell>
          <cell r="H46">
            <v>354.72924396137358</v>
          </cell>
          <cell r="I46">
            <v>308.64042557267146</v>
          </cell>
          <cell r="J46">
            <v>333.36302638199669</v>
          </cell>
          <cell r="K46">
            <v>269.5078938890544</v>
          </cell>
          <cell r="L46">
            <v>266.99949011712749</v>
          </cell>
          <cell r="M46">
            <v>392.4803392498884</v>
          </cell>
          <cell r="N46">
            <v>304.61071965887771</v>
          </cell>
          <cell r="O46">
            <v>341.65592658970297</v>
          </cell>
          <cell r="P46">
            <v>334.4320963733814</v>
          </cell>
          <cell r="Q46">
            <v>302.3087166667238</v>
          </cell>
          <cell r="R46">
            <v>289.00671448219367</v>
          </cell>
          <cell r="S46">
            <v>282.37602746857493</v>
          </cell>
          <cell r="T46">
            <v>290.69319453081073</v>
          </cell>
          <cell r="U46">
            <v>287.80300096900106</v>
          </cell>
          <cell r="V46">
            <v>281.15566606092125</v>
          </cell>
          <cell r="W46">
            <v>278.93739337615733</v>
          </cell>
          <cell r="X46">
            <v>282.48097573941669</v>
          </cell>
        </row>
        <row r="47">
          <cell r="C47">
            <v>600.43442330576102</v>
          </cell>
          <cell r="D47">
            <v>451.01290357047321</v>
          </cell>
          <cell r="E47">
            <v>411.42276579727815</v>
          </cell>
          <cell r="F47">
            <v>345.6859262767627</v>
          </cell>
          <cell r="G47">
            <v>371.03854318501482</v>
          </cell>
          <cell r="H47">
            <v>339.56359712617052</v>
          </cell>
          <cell r="I47">
            <v>317.12527582532738</v>
          </cell>
          <cell r="J47">
            <v>330.5466767470935</v>
          </cell>
          <cell r="K47">
            <v>264.74698748473247</v>
          </cell>
          <cell r="L47">
            <v>271.48501642216547</v>
          </cell>
          <cell r="M47">
            <v>410.71352866403276</v>
          </cell>
          <cell r="N47">
            <v>310.10578544695068</v>
          </cell>
          <cell r="O47">
            <v>349.08546329485102</v>
          </cell>
          <cell r="P47">
            <v>326.17736859909849</v>
          </cell>
          <cell r="Q47">
            <v>295.3638842211173</v>
          </cell>
          <cell r="R47">
            <v>290.86447348049592</v>
          </cell>
          <cell r="S47">
            <v>282.56893182967781</v>
          </cell>
          <cell r="T47">
            <v>286.14287370291061</v>
          </cell>
          <cell r="U47">
            <v>282.7384825635761</v>
          </cell>
          <cell r="V47">
            <v>278.01187649943893</v>
          </cell>
          <cell r="W47">
            <v>276.46314879502239</v>
          </cell>
          <cell r="X47">
            <v>276.23061416306007</v>
          </cell>
        </row>
        <row r="51">
          <cell r="C51">
            <v>1129.8030359867548</v>
          </cell>
          <cell r="D51">
            <v>910.65736958684522</v>
          </cell>
          <cell r="E51">
            <v>850.29204023383795</v>
          </cell>
          <cell r="F51">
            <v>797.78109071038455</v>
          </cell>
          <cell r="G51">
            <v>870.64005586217138</v>
          </cell>
          <cell r="H51">
            <v>1109.2982950244814</v>
          </cell>
          <cell r="I51">
            <v>987.87776634483464</v>
          </cell>
          <cell r="J51">
            <v>1105.65600291585</v>
          </cell>
          <cell r="K51">
            <v>878.67402657856769</v>
          </cell>
          <cell r="L51">
            <v>946.26874416874671</v>
          </cell>
          <cell r="M51">
            <v>1020.5380987980035</v>
          </cell>
          <cell r="N51">
            <v>852.48128943774748</v>
          </cell>
          <cell r="O51">
            <v>725.69411985860904</v>
          </cell>
          <cell r="P51">
            <v>881.89265785931343</v>
          </cell>
          <cell r="Q51">
            <v>918.43341082254517</v>
          </cell>
          <cell r="R51">
            <v>992.65503018153777</v>
          </cell>
          <cell r="S51">
            <v>835.44948902751923</v>
          </cell>
          <cell r="T51">
            <v>754.05601744754483</v>
          </cell>
          <cell r="U51">
            <v>667.85624684981849</v>
          </cell>
          <cell r="V51">
            <v>650.14661802607145</v>
          </cell>
          <cell r="W51">
            <v>725.39755390345795</v>
          </cell>
          <cell r="X51">
            <v>822.87536434145682</v>
          </cell>
        </row>
        <row r="52">
          <cell r="C52">
            <v>1532.3490739269705</v>
          </cell>
          <cell r="D52">
            <v>1266.9780283284524</v>
          </cell>
          <cell r="E52">
            <v>1434.7482148411179</v>
          </cell>
          <cell r="F52">
            <v>1184.2956556490331</v>
          </cell>
          <cell r="G52">
            <v>1222.5371443592692</v>
          </cell>
          <cell r="H52">
            <v>1335.9009150024735</v>
          </cell>
          <cell r="I52">
            <v>1229.5235552604556</v>
          </cell>
          <cell r="J52">
            <v>1240.5534018410713</v>
          </cell>
          <cell r="K52">
            <v>1081.7506998310839</v>
          </cell>
          <cell r="L52">
            <v>903.48623684411984</v>
          </cell>
          <cell r="M52">
            <v>1065.1177608003834</v>
          </cell>
          <cell r="N52">
            <v>936.18323132271041</v>
          </cell>
          <cell r="O52">
            <v>745</v>
          </cell>
          <cell r="P52">
            <v>822.22857280560652</v>
          </cell>
          <cell r="Q52">
            <v>961.41831237537065</v>
          </cell>
          <cell r="R52">
            <v>1033.4213593530726</v>
          </cell>
          <cell r="S52">
            <v>923.42186423262069</v>
          </cell>
          <cell r="T52">
            <v>858.88436203522735</v>
          </cell>
          <cell r="U52">
            <v>774.27913257862599</v>
          </cell>
          <cell r="V52">
            <v>739.91112515225427</v>
          </cell>
          <cell r="W52">
            <v>790.98171515934325</v>
          </cell>
          <cell r="X52">
            <v>881.96731357414831</v>
          </cell>
        </row>
        <row r="53">
          <cell r="C53">
            <v>1122.0498440055778</v>
          </cell>
          <cell r="D53">
            <v>1023.4057630928739</v>
          </cell>
          <cell r="E53">
            <v>914.87746145596805</v>
          </cell>
          <cell r="F53">
            <v>778.23333692545543</v>
          </cell>
          <cell r="G53">
            <v>851.5601544781839</v>
          </cell>
          <cell r="H53">
            <v>1046.9687482092315</v>
          </cell>
          <cell r="I53">
            <v>961.06060488021615</v>
          </cell>
          <cell r="J53">
            <v>973.5764337103758</v>
          </cell>
          <cell r="K53">
            <v>677.60514471801844</v>
          </cell>
          <cell r="L53">
            <v>706.5617689012463</v>
          </cell>
          <cell r="M53">
            <v>768.75233362760832</v>
          </cell>
          <cell r="N53">
            <v>620.55991017157851</v>
          </cell>
          <cell r="O53">
            <v>588.972222225</v>
          </cell>
          <cell r="P53">
            <v>680.0542646691456</v>
          </cell>
          <cell r="Q53">
            <v>787.75699712623339</v>
          </cell>
          <cell r="R53">
            <v>901.1517058873045</v>
          </cell>
          <cell r="S53">
            <v>753.72527401029424</v>
          </cell>
          <cell r="T53">
            <v>661.28586327316179</v>
          </cell>
          <cell r="U53">
            <v>511.44909926718128</v>
          </cell>
          <cell r="V53">
            <v>488.29152500248807</v>
          </cell>
          <cell r="W53">
            <v>588.11829561577247</v>
          </cell>
          <cell r="X53">
            <v>706.32530103957242</v>
          </cell>
        </row>
        <row r="54">
          <cell r="P54">
            <v>881.89265785931343</v>
          </cell>
          <cell r="Q54">
            <v>868.70008265166689</v>
          </cell>
          <cell r="R54">
            <v>854.12696087826043</v>
          </cell>
          <cell r="S54">
            <v>839.55383910485034</v>
          </cell>
          <cell r="T54">
            <v>824.98071733144388</v>
          </cell>
          <cell r="U54">
            <v>810.40759555803379</v>
          </cell>
          <cell r="V54">
            <v>795.83447378462733</v>
          </cell>
          <cell r="W54">
            <v>781.26135201121724</v>
          </cell>
          <cell r="X54">
            <v>766.68823023781079</v>
          </cell>
        </row>
        <row r="55">
          <cell r="P55">
            <v>822.22857280560652</v>
          </cell>
          <cell r="Q55">
            <v>938.59405472178571</v>
          </cell>
          <cell r="R55">
            <v>925.36373569574175</v>
          </cell>
          <cell r="S55">
            <v>912.15897071177051</v>
          </cell>
          <cell r="T55">
            <v>898.97913652009981</v>
          </cell>
          <cell r="U55">
            <v>885.82362504834362</v>
          </cell>
          <cell r="V55">
            <v>872.69184304097382</v>
          </cell>
          <cell r="W55">
            <v>859.5832117734036</v>
          </cell>
          <cell r="X55">
            <v>846.49716655423902</v>
          </cell>
        </row>
        <row r="56">
          <cell r="P56">
            <v>680.0542646691456</v>
          </cell>
          <cell r="Q56">
            <v>754.24862361709893</v>
          </cell>
          <cell r="R56">
            <v>739.82678055447468</v>
          </cell>
          <cell r="S56">
            <v>725.40493749185407</v>
          </cell>
          <cell r="T56">
            <v>710.98309442922982</v>
          </cell>
          <cell r="U56">
            <v>696.56125136660921</v>
          </cell>
          <cell r="V56">
            <v>682.13940830398496</v>
          </cell>
          <cell r="W56">
            <v>667.71756524136435</v>
          </cell>
          <cell r="X56">
            <v>653.29572217874011</v>
          </cell>
        </row>
        <row r="59">
          <cell r="C59">
            <v>1096.5496598503546</v>
          </cell>
          <cell r="D59">
            <v>886.58225625788316</v>
          </cell>
          <cell r="E59">
            <v>763.25427233588584</v>
          </cell>
          <cell r="F59">
            <v>695.31199487897663</v>
          </cell>
          <cell r="G59">
            <v>793.81887446256826</v>
          </cell>
          <cell r="H59">
            <v>1038.2906696989021</v>
          </cell>
          <cell r="I59">
            <v>893.58654611205463</v>
          </cell>
          <cell r="J59">
            <v>948.83377620206534</v>
          </cell>
          <cell r="K59">
            <v>735.69863224670814</v>
          </cell>
          <cell r="L59">
            <v>801.59129141217954</v>
          </cell>
          <cell r="M59">
            <v>882.67929373295624</v>
          </cell>
          <cell r="N59">
            <v>702.59447018773301</v>
          </cell>
          <cell r="O59">
            <v>633.83436398509605</v>
          </cell>
          <cell r="P59">
            <v>718.57471239576591</v>
          </cell>
          <cell r="Q59">
            <v>766.61717294903679</v>
          </cell>
          <cell r="R59">
            <v>846.8566973151926</v>
          </cell>
          <cell r="S59">
            <v>731.91771021006093</v>
          </cell>
          <cell r="T59">
            <v>665.6406540076315</v>
          </cell>
          <cell r="U59">
            <v>577.78040742789801</v>
          </cell>
          <cell r="V59">
            <v>543.70456789591788</v>
          </cell>
          <cell r="W59">
            <v>601.15017712010194</v>
          </cell>
          <cell r="X59">
            <v>701.31826487280136</v>
          </cell>
        </row>
        <row r="60">
          <cell r="C60">
            <v>1479.2880644198128</v>
          </cell>
          <cell r="D60">
            <v>1299.525125054364</v>
          </cell>
          <cell r="E60">
            <v>1189.2428448269095</v>
          </cell>
          <cell r="F60">
            <v>1117.6305720953276</v>
          </cell>
          <cell r="G60">
            <v>1166.1566983243431</v>
          </cell>
          <cell r="H60">
            <v>1325.858240687955</v>
          </cell>
          <cell r="I60">
            <v>1232.0753748301227</v>
          </cell>
          <cell r="J60">
            <v>1165.3373440871594</v>
          </cell>
          <cell r="K60">
            <v>1056.7042354224563</v>
          </cell>
          <cell r="L60">
            <v>910.9354755460148</v>
          </cell>
          <cell r="M60">
            <v>1018.2192292582922</v>
          </cell>
          <cell r="N60">
            <v>809.7271085732375</v>
          </cell>
          <cell r="O60">
            <v>725</v>
          </cell>
          <cell r="P60">
            <v>750.85200431006638</v>
          </cell>
          <cell r="Q60">
            <v>918.46194425789872</v>
          </cell>
          <cell r="R60">
            <v>991.51270752179403</v>
          </cell>
          <cell r="S60">
            <v>882.53537464546707</v>
          </cell>
          <cell r="T60">
            <v>818.99510389989803</v>
          </cell>
          <cell r="U60">
            <v>735.36278317520191</v>
          </cell>
          <cell r="V60">
            <v>701.94395501635358</v>
          </cell>
          <cell r="W60">
            <v>753.94057355116229</v>
          </cell>
          <cell r="X60">
            <v>845.82961444528553</v>
          </cell>
        </row>
        <row r="61">
          <cell r="C61">
            <v>1126.4639722010331</v>
          </cell>
          <cell r="D61">
            <v>1016.7380040223732</v>
          </cell>
          <cell r="E61">
            <v>833.67462109056896</v>
          </cell>
          <cell r="F61">
            <v>680.10450263629912</v>
          </cell>
          <cell r="G61">
            <v>771.74317025469577</v>
          </cell>
          <cell r="H61">
            <v>985.51798569592779</v>
          </cell>
          <cell r="I61">
            <v>866.61852754350514</v>
          </cell>
          <cell r="J61">
            <v>832.10375066254846</v>
          </cell>
          <cell r="K61">
            <v>587.14785615661197</v>
          </cell>
          <cell r="L61">
            <v>642.28991474412294</v>
          </cell>
          <cell r="M61">
            <v>706.18477108803825</v>
          </cell>
          <cell r="N61">
            <v>577.99711347436278</v>
          </cell>
          <cell r="O61">
            <v>532.88888889166606</v>
          </cell>
          <cell r="P61">
            <v>636.90953710674535</v>
          </cell>
          <cell r="Q61">
            <v>713.45588568884568</v>
          </cell>
          <cell r="R61">
            <v>816.09259524146808</v>
          </cell>
          <cell r="S61">
            <v>691.15993692788413</v>
          </cell>
          <cell r="T61">
            <v>619.72890302544477</v>
          </cell>
          <cell r="U61">
            <v>498.99799584099958</v>
          </cell>
          <cell r="V61">
            <v>461.51759120501492</v>
          </cell>
          <cell r="W61">
            <v>533.7898707107654</v>
          </cell>
          <cell r="X61">
            <v>641.50778229500645</v>
          </cell>
        </row>
        <row r="62">
          <cell r="P62">
            <v>718.57471239576591</v>
          </cell>
          <cell r="Q62">
            <v>736.63586700820451</v>
          </cell>
          <cell r="R62">
            <v>726.36039236258148</v>
          </cell>
          <cell r="S62">
            <v>716.08491771696208</v>
          </cell>
          <cell r="T62">
            <v>705.80944307134268</v>
          </cell>
          <cell r="U62">
            <v>695.53396842571965</v>
          </cell>
          <cell r="V62">
            <v>685.25849378010025</v>
          </cell>
          <cell r="W62">
            <v>674.98301913447722</v>
          </cell>
          <cell r="X62">
            <v>664.70754448885782</v>
          </cell>
        </row>
        <row r="63">
          <cell r="P63">
            <v>750.85200431006638</v>
          </cell>
          <cell r="Q63">
            <v>895.63768660431379</v>
          </cell>
          <cell r="R63">
            <v>883.45508386446318</v>
          </cell>
          <cell r="S63">
            <v>871.27248112461677</v>
          </cell>
          <cell r="T63">
            <v>859.08987838477037</v>
          </cell>
          <cell r="U63">
            <v>846.90727564491976</v>
          </cell>
          <cell r="V63">
            <v>834.72467290507336</v>
          </cell>
          <cell r="W63">
            <v>822.54207016522264</v>
          </cell>
          <cell r="X63">
            <v>810.35946742537635</v>
          </cell>
        </row>
        <row r="64">
          <cell r="P64">
            <v>636.90953710674535</v>
          </cell>
          <cell r="Q64">
            <v>690.02623610190494</v>
          </cell>
          <cell r="R64">
            <v>677.81463020035517</v>
          </cell>
          <cell r="S64">
            <v>665.60302429880539</v>
          </cell>
          <cell r="T64">
            <v>653.39141839725562</v>
          </cell>
          <cell r="U64">
            <v>641.17981249570585</v>
          </cell>
          <cell r="V64">
            <v>628.96820659415607</v>
          </cell>
          <cell r="W64">
            <v>616.7566006926063</v>
          </cell>
          <cell r="X64">
            <v>604.54499479105652</v>
          </cell>
        </row>
        <row r="67">
          <cell r="C67">
            <v>1132.2026907529155</v>
          </cell>
          <cell r="D67">
            <v>941.33257867332611</v>
          </cell>
          <cell r="E67">
            <v>772.15890551313748</v>
          </cell>
          <cell r="F67">
            <v>738.9283872973233</v>
          </cell>
          <cell r="G67">
            <v>883.44358609543804</v>
          </cell>
          <cell r="H67">
            <v>1090.4339567870588</v>
          </cell>
          <cell r="I67">
            <v>888.2290007008678</v>
          </cell>
          <cell r="J67">
            <v>991.06983532010122</v>
          </cell>
          <cell r="K67">
            <v>826.91733036168591</v>
          </cell>
          <cell r="L67">
            <v>899.3463271219174</v>
          </cell>
          <cell r="M67">
            <v>971.71310533746623</v>
          </cell>
          <cell r="N67">
            <v>749.43410130875179</v>
          </cell>
          <cell r="O67">
            <v>663.22982727426302</v>
          </cell>
          <cell r="P67">
            <v>750.19443548087554</v>
          </cell>
          <cell r="Q67">
            <v>802.7460576925273</v>
          </cell>
          <cell r="R67">
            <v>886.2114781160916</v>
          </cell>
          <cell r="S67">
            <v>794.94395695094454</v>
          </cell>
          <cell r="T67">
            <v>724.77548046439563</v>
          </cell>
          <cell r="U67">
            <v>631.60729577298332</v>
          </cell>
          <cell r="V67">
            <v>576.97562951605164</v>
          </cell>
          <cell r="W67">
            <v>620.23724826096782</v>
          </cell>
          <cell r="X67">
            <v>722.77414427612791</v>
          </cell>
        </row>
        <row r="68">
          <cell r="C68">
            <v>1691.1493906773765</v>
          </cell>
          <cell r="D68">
            <v>1264.4149453670843</v>
          </cell>
          <cell r="E68">
            <v>1161.3035338657053</v>
          </cell>
          <cell r="F68">
            <v>1147.2916806965836</v>
          </cell>
          <cell r="G68">
            <v>1211.455613896703</v>
          </cell>
          <cell r="H68">
            <v>1445.2537083313816</v>
          </cell>
          <cell r="I68">
            <v>1268.8703860241444</v>
          </cell>
          <cell r="J68">
            <v>1151.1125689950159</v>
          </cell>
          <cell r="K68">
            <v>1108.5140447179392</v>
          </cell>
          <cell r="L68">
            <v>899.22952901446558</v>
          </cell>
          <cell r="M68">
            <v>1016.1348500786437</v>
          </cell>
          <cell r="N68">
            <v>853.57882855894184</v>
          </cell>
          <cell r="O68">
            <v>745</v>
          </cell>
          <cell r="P68">
            <v>819.63951808437048</v>
          </cell>
          <cell r="Q68">
            <v>924.774308217103</v>
          </cell>
          <cell r="R68">
            <v>1012.2090747646696</v>
          </cell>
          <cell r="S68">
            <v>918.46712905400943</v>
          </cell>
          <cell r="T68">
            <v>846.57819950366127</v>
          </cell>
          <cell r="U68">
            <v>750.82334185123159</v>
          </cell>
          <cell r="V68">
            <v>695.00086918097566</v>
          </cell>
          <cell r="W68">
            <v>740.64952260868108</v>
          </cell>
          <cell r="X68">
            <v>847.73249370796577</v>
          </cell>
        </row>
        <row r="69">
          <cell r="C69">
            <v>1167.9675429566782</v>
          </cell>
          <cell r="D69">
            <v>1015.2312636617688</v>
          </cell>
          <cell r="E69">
            <v>779.97243100028379</v>
          </cell>
          <cell r="F69">
            <v>615.22082757105159</v>
          </cell>
          <cell r="G69">
            <v>799.46732340290191</v>
          </cell>
          <cell r="H69">
            <v>957.51690578431464</v>
          </cell>
          <cell r="I69">
            <v>870.00998690861104</v>
          </cell>
          <cell r="J69">
            <v>829.20104549187056</v>
          </cell>
          <cell r="K69">
            <v>560.9281349593316</v>
          </cell>
          <cell r="L69">
            <v>629.63064302155772</v>
          </cell>
          <cell r="M69">
            <v>683.77045748200544</v>
          </cell>
          <cell r="N69">
            <v>570.77347743020641</v>
          </cell>
          <cell r="O69">
            <v>530.38194444166595</v>
          </cell>
          <cell r="P69">
            <v>632.90403268418299</v>
          </cell>
          <cell r="Q69">
            <v>690.84819708602629</v>
          </cell>
          <cell r="R69">
            <v>788.32429624679253</v>
          </cell>
          <cell r="S69">
            <v>688.08935381602669</v>
          </cell>
          <cell r="T69">
            <v>623.39156424368718</v>
          </cell>
          <cell r="U69">
            <v>517.60712577261529</v>
          </cell>
          <cell r="V69">
            <v>469.06495246712132</v>
          </cell>
          <cell r="W69">
            <v>519.21738507415239</v>
          </cell>
          <cell r="X69">
            <v>618.65625609019878</v>
          </cell>
        </row>
        <row r="70">
          <cell r="P70">
            <v>750.19443548087554</v>
          </cell>
          <cell r="Q70">
            <v>781.48101232023691</v>
          </cell>
          <cell r="R70">
            <v>770.65391640979942</v>
          </cell>
          <cell r="S70">
            <v>759.82682049936193</v>
          </cell>
          <cell r="T70">
            <v>748.99972458892807</v>
          </cell>
          <cell r="U70">
            <v>738.17262867849058</v>
          </cell>
          <cell r="V70">
            <v>727.34553276805309</v>
          </cell>
          <cell r="W70">
            <v>716.5184368576156</v>
          </cell>
          <cell r="X70">
            <v>705.69134094717811</v>
          </cell>
        </row>
        <row r="71">
          <cell r="P71">
            <v>819.63951808437048</v>
          </cell>
          <cell r="Q71">
            <v>916.16958584062058</v>
          </cell>
          <cell r="R71">
            <v>903.33298092920597</v>
          </cell>
          <cell r="S71">
            <v>890.49637601779125</v>
          </cell>
          <cell r="T71">
            <v>877.65977110638096</v>
          </cell>
          <cell r="U71">
            <v>864.82316619496623</v>
          </cell>
          <cell r="V71">
            <v>851.98656128355151</v>
          </cell>
          <cell r="W71">
            <v>839.14995637213678</v>
          </cell>
          <cell r="X71">
            <v>826.31335146072206</v>
          </cell>
        </row>
        <row r="72">
          <cell r="P72">
            <v>632.90403268418299</v>
          </cell>
          <cell r="Q72">
            <v>677.28429664638679</v>
          </cell>
          <cell r="R72">
            <v>666.06725986397578</v>
          </cell>
          <cell r="S72">
            <v>654.85022308156476</v>
          </cell>
          <cell r="T72">
            <v>643.63318629915375</v>
          </cell>
          <cell r="U72">
            <v>632.41614951674273</v>
          </cell>
          <cell r="V72">
            <v>621.19911273433172</v>
          </cell>
          <cell r="W72">
            <v>609.98207595192071</v>
          </cell>
          <cell r="X72">
            <v>598.76503916950969</v>
          </cell>
        </row>
        <row r="75">
          <cell r="C75">
            <v>1065.674576568249</v>
          </cell>
          <cell r="D75">
            <v>971.34342459533343</v>
          </cell>
          <cell r="E75">
            <v>848.08261997181239</v>
          </cell>
          <cell r="F75">
            <v>719.31081949296993</v>
          </cell>
          <cell r="G75">
            <v>810.91158732397912</v>
          </cell>
          <cell r="H75">
            <v>1092.5648122690272</v>
          </cell>
          <cell r="I75">
            <v>1000.086666697591</v>
          </cell>
          <cell r="J75">
            <v>902.61735547280784</v>
          </cell>
          <cell r="K75">
            <v>642.49691855440312</v>
          </cell>
          <cell r="L75">
            <v>591.41796525209929</v>
          </cell>
          <cell r="M75">
            <v>784.071953233047</v>
          </cell>
          <cell r="N75">
            <v>668.86993508362605</v>
          </cell>
          <cell r="O75">
            <v>681.601778448966</v>
          </cell>
          <cell r="P75">
            <v>715.59455117152049</v>
          </cell>
          <cell r="Q75">
            <v>773.0231393156065</v>
          </cell>
          <cell r="R75">
            <v>858.95293317125027</v>
          </cell>
          <cell r="S75">
            <v>703.27018975525505</v>
          </cell>
          <cell r="T75">
            <v>668.39123899428557</v>
          </cell>
          <cell r="U75">
            <v>591.88199714190648</v>
          </cell>
          <cell r="V75">
            <v>531.54837766858645</v>
          </cell>
          <cell r="W75">
            <v>594.07849230385921</v>
          </cell>
          <cell r="X75">
            <v>690.12796770214277</v>
          </cell>
        </row>
        <row r="76">
          <cell r="C76">
            <v>1422.4258816927361</v>
          </cell>
          <cell r="D76">
            <v>1193.3383655979287</v>
          </cell>
          <cell r="E76">
            <v>1308.2886045746493</v>
          </cell>
          <cell r="F76">
            <v>1173.3934562656889</v>
          </cell>
          <cell r="G76">
            <v>1220.7476991423152</v>
          </cell>
          <cell r="H76">
            <v>1521.439387684806</v>
          </cell>
          <cell r="I76">
            <v>1327.9654040024218</v>
          </cell>
          <cell r="J76">
            <v>1151.1125689950159</v>
          </cell>
          <cell r="K76">
            <v>972.5132953172963</v>
          </cell>
          <cell r="L76">
            <v>809.83866459172577</v>
          </cell>
          <cell r="M76">
            <v>943.18157879094622</v>
          </cell>
          <cell r="N76">
            <v>787.2913448596214</v>
          </cell>
          <cell r="O76">
            <v>700</v>
          </cell>
          <cell r="P76">
            <v>753.74044161569373</v>
          </cell>
          <cell r="Q76">
            <v>897.50881655759702</v>
          </cell>
          <cell r="R76">
            <v>985.28714921793198</v>
          </cell>
          <cell r="S76">
            <v>827.46204471556678</v>
          </cell>
          <cell r="T76">
            <v>792.42056081770397</v>
          </cell>
          <cell r="U76">
            <v>715.05291532591002</v>
          </cell>
          <cell r="V76">
            <v>654.11756524609132</v>
          </cell>
          <cell r="W76">
            <v>718.06044836814669</v>
          </cell>
          <cell r="X76">
            <v>816.0655596356562</v>
          </cell>
        </row>
        <row r="77">
          <cell r="C77">
            <v>1088.5311798275884</v>
          </cell>
          <cell r="D77">
            <v>957.35165118893394</v>
          </cell>
          <cell r="E77">
            <v>732.75735750163994</v>
          </cell>
          <cell r="F77">
            <v>595.69393107522512</v>
          </cell>
          <cell r="G77">
            <v>855.19217985958085</v>
          </cell>
          <cell r="H77">
            <v>1080.3236725032677</v>
          </cell>
          <cell r="I77">
            <v>890.11096524298864</v>
          </cell>
          <cell r="J77">
            <v>771.93720730041946</v>
          </cell>
          <cell r="K77">
            <v>501.36784203649739</v>
          </cell>
          <cell r="L77">
            <v>562.63922552586519</v>
          </cell>
          <cell r="M77">
            <v>622.6214307875033</v>
          </cell>
          <cell r="N77">
            <v>522.22639401579988</v>
          </cell>
          <cell r="O77">
            <v>566.14583333333303</v>
          </cell>
          <cell r="P77">
            <v>627.20679590840678</v>
          </cell>
          <cell r="Q77">
            <v>679.31711386607503</v>
          </cell>
          <cell r="R77">
            <v>785.99066982425961</v>
          </cell>
          <cell r="S77">
            <v>676.90620738028497</v>
          </cell>
          <cell r="T77">
            <v>619.39482614707833</v>
          </cell>
          <cell r="U77">
            <v>523.24745513305834</v>
          </cell>
          <cell r="V77">
            <v>458.07946686538344</v>
          </cell>
          <cell r="W77">
            <v>511.2472536790255</v>
          </cell>
          <cell r="X77">
            <v>603.90411448319139</v>
          </cell>
        </row>
        <row r="78">
          <cell r="P78">
            <v>715.59455117152049</v>
          </cell>
          <cell r="Q78">
            <v>742.90459297088455</v>
          </cell>
          <cell r="R78">
            <v>730.06284319257247</v>
          </cell>
          <cell r="S78">
            <v>717.22109341425676</v>
          </cell>
          <cell r="T78">
            <v>704.37934363594104</v>
          </cell>
          <cell r="U78">
            <v>691.53759385762532</v>
          </cell>
          <cell r="V78">
            <v>678.69584407930961</v>
          </cell>
          <cell r="W78">
            <v>665.85409430099753</v>
          </cell>
          <cell r="X78">
            <v>653.01234452268181</v>
          </cell>
        </row>
        <row r="79">
          <cell r="P79">
            <v>753.74044161569373</v>
          </cell>
          <cell r="Q79">
            <v>881.0371240014681</v>
          </cell>
          <cell r="R79">
            <v>865.81194546430129</v>
          </cell>
          <cell r="S79">
            <v>850.58676692713016</v>
          </cell>
          <cell r="T79">
            <v>835.36158838995902</v>
          </cell>
          <cell r="U79">
            <v>820.13640985278789</v>
          </cell>
          <cell r="V79">
            <v>804.91123131561676</v>
          </cell>
          <cell r="W79">
            <v>789.68605277844995</v>
          </cell>
          <cell r="X79">
            <v>774.46087424127882</v>
          </cell>
        </row>
        <row r="80">
          <cell r="P80">
            <v>627.20679590840678</v>
          </cell>
          <cell r="Q80">
            <v>672.23237573095321</v>
          </cell>
          <cell r="R80">
            <v>660.4362152673275</v>
          </cell>
          <cell r="S80">
            <v>648.64005480370179</v>
          </cell>
          <cell r="T80">
            <v>636.84389434007608</v>
          </cell>
          <cell r="U80">
            <v>625.04773387645037</v>
          </cell>
          <cell r="V80">
            <v>613.25157341282829</v>
          </cell>
          <cell r="W80">
            <v>601.45541294920258</v>
          </cell>
          <cell r="X80">
            <v>589.65925248557687</v>
          </cell>
        </row>
        <row r="83">
          <cell r="C83">
            <v>694.26213561007739</v>
          </cell>
          <cell r="D83">
            <v>572.15334988183952</v>
          </cell>
          <cell r="E83">
            <v>554.02886873504042</v>
          </cell>
          <cell r="F83">
            <v>549.29189852190416</v>
          </cell>
          <cell r="G83">
            <v>617.7703337551427</v>
          </cell>
          <cell r="H83">
            <v>918.14802384794586</v>
          </cell>
          <cell r="I83">
            <v>715.94137612319969</v>
          </cell>
          <cell r="J83">
            <v>518.65317964391693</v>
          </cell>
          <cell r="K83">
            <v>407.50961963867235</v>
          </cell>
          <cell r="L83">
            <v>406.17217256161678</v>
          </cell>
          <cell r="M83">
            <v>531.33081118820371</v>
          </cell>
          <cell r="N83">
            <v>548.02368630801243</v>
          </cell>
          <cell r="O83">
            <v>462.97300000000001</v>
          </cell>
          <cell r="P83">
            <v>549.58178213443</v>
          </cell>
          <cell r="Q83">
            <v>619.26504683367455</v>
          </cell>
          <cell r="R83">
            <v>620.2373491567389</v>
          </cell>
          <cell r="S83">
            <v>557.96000209123758</v>
          </cell>
          <cell r="T83">
            <v>448.45798846146272</v>
          </cell>
          <cell r="U83">
            <v>411.82332765738403</v>
          </cell>
          <cell r="V83">
            <v>437.7549356447297</v>
          </cell>
          <cell r="W83">
            <v>459.08517090613549</v>
          </cell>
          <cell r="X83">
            <v>547.00242986739386</v>
          </cell>
        </row>
        <row r="84">
          <cell r="C84" t="e">
            <v>#N/A</v>
          </cell>
          <cell r="D84" t="e">
            <v>#N/A</v>
          </cell>
          <cell r="E84" t="e">
            <v>#N/A</v>
          </cell>
          <cell r="F84" t="e">
            <v>#N/A</v>
          </cell>
          <cell r="G84">
            <v>617.92366883321756</v>
          </cell>
          <cell r="H84">
            <v>951.75244207188541</v>
          </cell>
          <cell r="I84">
            <v>716.94521811381799</v>
          </cell>
          <cell r="J84">
            <v>481.45392619563398</v>
          </cell>
          <cell r="K84">
            <v>359.43055198741359</v>
          </cell>
          <cell r="L84">
            <v>393.7454742430204</v>
          </cell>
          <cell r="M84">
            <v>515.88384696300375</v>
          </cell>
          <cell r="N84">
            <v>495.6264165826114</v>
          </cell>
          <cell r="O84">
            <v>525.63951093749995</v>
          </cell>
          <cell r="P84">
            <v>671.32098704064754</v>
          </cell>
          <cell r="Q84">
            <v>735.07691305999003</v>
          </cell>
          <cell r="R84">
            <v>737.10425311831648</v>
          </cell>
          <cell r="S84">
            <v>671.74652541799594</v>
          </cell>
          <cell r="T84">
            <v>556.07092667667939</v>
          </cell>
          <cell r="U84">
            <v>517.97603318653933</v>
          </cell>
          <cell r="V84">
            <v>546.49175206631799</v>
          </cell>
          <cell r="W84">
            <v>570.08509295928968</v>
          </cell>
          <cell r="X84">
            <v>664.57223263345111</v>
          </cell>
        </row>
        <row r="86">
          <cell r="P86">
            <v>549.58178213443</v>
          </cell>
          <cell r="Q86">
            <v>570.57874066728255</v>
          </cell>
          <cell r="R86">
            <v>557.9642374093055</v>
          </cell>
          <cell r="S86">
            <v>545.34973415132845</v>
          </cell>
          <cell r="T86">
            <v>532.73523089335504</v>
          </cell>
          <cell r="U86">
            <v>520.12072763537799</v>
          </cell>
          <cell r="V86">
            <v>507.50622437740094</v>
          </cell>
          <cell r="W86">
            <v>494.89172111942389</v>
          </cell>
          <cell r="X86">
            <v>482.27721786145048</v>
          </cell>
        </row>
        <row r="87">
          <cell r="P87">
            <v>671.32098704064754</v>
          </cell>
          <cell r="Q87">
            <v>683.2259969927826</v>
          </cell>
          <cell r="R87">
            <v>670.78338910729985</v>
          </cell>
          <cell r="S87">
            <v>658.31659006199277</v>
          </cell>
          <cell r="T87">
            <v>645.82618986664465</v>
          </cell>
          <cell r="U87">
            <v>633.31276416310288</v>
          </cell>
          <cell r="V87">
            <v>620.77687456661272</v>
          </cell>
          <cell r="W87">
            <v>608.21906893644177</v>
          </cell>
          <cell r="X87">
            <v>595.63988184712139</v>
          </cell>
        </row>
        <row r="99">
          <cell r="C99">
            <v>444.4434910316279</v>
          </cell>
          <cell r="D99">
            <v>339.83853398076565</v>
          </cell>
          <cell r="E99">
            <v>315.15441534850726</v>
          </cell>
          <cell r="F99">
            <v>272.08925882828123</v>
          </cell>
          <cell r="G99">
            <v>286.04038955188503</v>
          </cell>
          <cell r="H99">
            <v>263.86019315966564</v>
          </cell>
          <cell r="I99">
            <v>259.12050383135306</v>
          </cell>
          <cell r="J99">
            <v>276.02173037291965</v>
          </cell>
          <cell r="K99">
            <v>193.12825995575892</v>
          </cell>
          <cell r="L99">
            <v>224.23982120966176</v>
          </cell>
          <cell r="M99">
            <v>320.56796442536557</v>
          </cell>
          <cell r="N99">
            <v>286.54889427867749</v>
          </cell>
          <cell r="O99">
            <v>289.88641666666598</v>
          </cell>
          <cell r="P99">
            <v>263.33182587036498</v>
          </cell>
          <cell r="Q99">
            <v>255.51311823594193</v>
          </cell>
          <cell r="R99">
            <v>257.22285867500187</v>
          </cell>
          <cell r="S99">
            <v>245.18890631092572</v>
          </cell>
          <cell r="T99">
            <v>235.6268207411386</v>
          </cell>
          <cell r="U99">
            <v>231.9584364565404</v>
          </cell>
          <cell r="V99">
            <v>229.87251412346296</v>
          </cell>
          <cell r="W99">
            <v>230.48114756557371</v>
          </cell>
          <cell r="X99">
            <v>232.461117934199</v>
          </cell>
        </row>
        <row r="100">
          <cell r="C100">
            <v>465.13713913336579</v>
          </cell>
          <cell r="D100">
            <v>366.51199488858015</v>
          </cell>
          <cell r="E100">
            <v>332.24699743473752</v>
          </cell>
          <cell r="F100">
            <v>284.69028646571439</v>
          </cell>
          <cell r="G100">
            <v>291.97474107697383</v>
          </cell>
          <cell r="H100">
            <v>274.47028086763027</v>
          </cell>
          <cell r="I100">
            <v>273.04128306642571</v>
          </cell>
          <cell r="J100">
            <v>301.80322338287334</v>
          </cell>
          <cell r="K100">
            <v>223.69964534351794</v>
          </cell>
          <cell r="L100">
            <v>266.58696960167202</v>
          </cell>
          <cell r="M100">
            <v>373.62858666584691</v>
          </cell>
          <cell r="N100">
            <v>318.10131159978641</v>
          </cell>
          <cell r="O100">
            <v>316.85000000000002</v>
          </cell>
          <cell r="P100">
            <v>279.46190847728843</v>
          </cell>
          <cell r="Q100">
            <v>257.63472590305446</v>
          </cell>
          <cell r="R100">
            <v>267.60427583974746</v>
          </cell>
          <cell r="S100">
            <v>253.21895894124037</v>
          </cell>
          <cell r="T100">
            <v>244.75867109334536</v>
          </cell>
          <cell r="U100">
            <v>241.59972959960044</v>
          </cell>
          <cell r="V100">
            <v>249.82557819326834</v>
          </cell>
          <cell r="W100">
            <v>251.57274960264118</v>
          </cell>
          <cell r="X100">
            <v>245.94561205231437</v>
          </cell>
        </row>
        <row r="102">
          <cell r="C102">
            <v>419.4434910316279</v>
          </cell>
          <cell r="D102">
            <v>314.83853398076565</v>
          </cell>
          <cell r="E102">
            <v>290.15441534850726</v>
          </cell>
          <cell r="F102">
            <v>247.08925882828123</v>
          </cell>
          <cell r="G102">
            <v>261.04038955188503</v>
          </cell>
          <cell r="H102">
            <v>238.86019315966564</v>
          </cell>
          <cell r="I102">
            <v>234.12050383135306</v>
          </cell>
          <cell r="J102">
            <v>251.02173037291965</v>
          </cell>
          <cell r="K102">
            <v>168.12825995575892</v>
          </cell>
          <cell r="L102">
            <v>199.23982120966176</v>
          </cell>
          <cell r="M102">
            <v>295.56796442536557</v>
          </cell>
          <cell r="N102">
            <v>261.54889427867749</v>
          </cell>
          <cell r="O102">
            <v>264.88641666666598</v>
          </cell>
          <cell r="P102">
            <v>238.33182587036498</v>
          </cell>
          <cell r="Q102">
            <v>230.51311823594193</v>
          </cell>
          <cell r="R102">
            <v>232.22285867500187</v>
          </cell>
          <cell r="S102">
            <v>220.18890631092572</v>
          </cell>
          <cell r="T102">
            <v>210.6268207411386</v>
          </cell>
          <cell r="U102">
            <v>206.9584364565404</v>
          </cell>
          <cell r="V102">
            <v>204.87251412346296</v>
          </cell>
          <cell r="W102">
            <v>205.48114756557371</v>
          </cell>
          <cell r="X102">
            <v>207.461117934199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ycle"/>
      <sheetName val="High Cycle"/>
      <sheetName val="Summary Current$"/>
      <sheetName val="Summary 2004$"/>
      <sheetName val="Supply Demand"/>
      <sheetName val="Presentation"/>
      <sheetName val="DS Angola"/>
      <sheetName val="DS Peru"/>
      <sheetName val="DS RDominicana"/>
      <sheetName val="DS Panamá"/>
      <sheetName val="DS México"/>
      <sheetName val="DS Equador"/>
      <sheetName val="Consolidado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_HiddenInfo"/>
      <sheetName val="Cover Page"/>
      <sheetName val="Table of Contents"/>
      <sheetName val="Hold Consolidated Revenue"/>
      <sheetName val="Exit Consolidated Revenue"/>
      <sheetName val="Inputs"/>
      <sheetName val="Assumptions"/>
      <sheetName val="Hold Model"/>
      <sheetName val="Exit Model"/>
      <sheetName val="Hold Taxable Income"/>
      <sheetName val="Exit Taxable Income"/>
      <sheetName val="Hold Book Income"/>
      <sheetName val="Exit Book Income"/>
      <sheetName val="Log"/>
      <sheetName val="Balance Sheet"/>
      <sheetName val="IRR"/>
      <sheetName val="Consolidated"/>
      <sheetName val="Check"/>
      <sheetName val="Cash Flows"/>
      <sheetName val="2P TGN Consolidated Model (6-2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6">
          <cell r="B6" t="str">
            <v>Revenue from Sale of NOx Allowances</v>
          </cell>
        </row>
      </sheetData>
      <sheetData sheetId="6"/>
      <sheetData sheetId="7"/>
      <sheetData sheetId="8">
        <row r="12">
          <cell r="G12">
            <v>2676607.7146628266</v>
          </cell>
        </row>
      </sheetData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</sheetNames>
    <sheetDataSet>
      <sheetData sheetId="0" refreshError="1"/>
      <sheetData sheetId="1" refreshError="1">
        <row r="41">
          <cell r="B41">
            <v>5</v>
          </cell>
          <cell r="C41">
            <v>5</v>
          </cell>
          <cell r="D41">
            <v>6</v>
          </cell>
          <cell r="E41">
            <v>6</v>
          </cell>
        </row>
        <row r="43">
          <cell r="B43">
            <v>6</v>
          </cell>
          <cell r="C43">
            <v>6</v>
          </cell>
          <cell r="D43">
            <v>6</v>
          </cell>
          <cell r="E43">
            <v>6</v>
          </cell>
          <cell r="F43">
            <v>6</v>
          </cell>
          <cell r="G43">
            <v>6</v>
          </cell>
          <cell r="H43">
            <v>6</v>
          </cell>
          <cell r="I43">
            <v>6</v>
          </cell>
          <cell r="J43">
            <v>6</v>
          </cell>
          <cell r="K43">
            <v>6</v>
          </cell>
          <cell r="L43">
            <v>6</v>
          </cell>
          <cell r="M43">
            <v>6</v>
          </cell>
        </row>
        <row r="45">
          <cell r="B45">
            <v>6</v>
          </cell>
          <cell r="C45">
            <v>6</v>
          </cell>
          <cell r="D45">
            <v>5</v>
          </cell>
          <cell r="E45">
            <v>5</v>
          </cell>
          <cell r="F45">
            <v>5</v>
          </cell>
          <cell r="G45">
            <v>6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</row>
      </sheetData>
      <sheetData sheetId="2" refreshError="1">
        <row r="41">
          <cell r="B41">
            <v>1704</v>
          </cell>
          <cell r="C41">
            <v>1756</v>
          </cell>
          <cell r="D41">
            <v>1795</v>
          </cell>
          <cell r="E41">
            <v>1830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</v>
          </cell>
          <cell r="C45">
            <v>1788</v>
          </cell>
          <cell r="D45">
            <v>1821</v>
          </cell>
          <cell r="E45">
            <v>1759</v>
          </cell>
          <cell r="F45">
            <v>1760</v>
          </cell>
          <cell r="G45">
            <v>1793</v>
          </cell>
          <cell r="H45">
            <v>1752</v>
          </cell>
          <cell r="I45">
            <v>1781</v>
          </cell>
          <cell r="J45">
            <v>1627</v>
          </cell>
          <cell r="K45">
            <v>1636</v>
          </cell>
          <cell r="L45">
            <v>1694</v>
          </cell>
          <cell r="M45">
            <v>1652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079907"/>
      <sheetName val="Acom"/>
      <sheetName val="Foto 3x4"/>
      <sheetName val="Resumo"/>
      <sheetName val="Est R$"/>
      <sheetName val="Lançamento"/>
      <sheetName val="Fluxo Sc"/>
      <sheetName val="Resumo Sc"/>
      <sheetName val="Fluxo Gafisa"/>
      <sheetName val="Fluxo_Real_(UFG)"/>
      <sheetName val="Fluxo_Nominal_(Reais)"/>
      <sheetName val="Fluxo_Real_(R$)"/>
      <sheetName val="Fiscal"/>
      <sheetName val="Societario"/>
      <sheetName val="Societario Anual"/>
      <sheetName val="Impostos"/>
      <sheetName val="Giro"/>
      <sheetName val="EVAGraf"/>
      <sheetName val="Mód.1"/>
      <sheetName val="AEN - Auxi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mentos"/>
      <sheetName val="revisão"/>
      <sheetName val="Para alteração no Hyperion Endi"/>
    </sheetNames>
    <definedNames>
      <definedName name="_asd2"/>
      <definedName name="_r"/>
      <definedName name="aaaaaaaaaaaaaaaaaa"/>
      <definedName name="asadufi"/>
      <definedName name="asdfasdfa"/>
      <definedName name="AxesFormat"/>
      <definedName name="AxesFormat2"/>
      <definedName name="Choices_Wrapper"/>
      <definedName name="ClosePrint"/>
      <definedName name="daf"/>
      <definedName name="ddddddddddddd"/>
      <definedName name="de"/>
      <definedName name="ExpandOutputs"/>
      <definedName name="ExpandVPeriods"/>
      <definedName name="ExportFile"/>
      <definedName name="Fluxo"/>
      <definedName name="Grupo44_Click"/>
      <definedName name="ImportFile"/>
      <definedName name="Macro1"/>
      <definedName name="Module1.Group8_Click"/>
      <definedName name="Module1.OK"/>
      <definedName name="ProImportExport.ImportFile"/>
      <definedName name="ProImportExport.SaveNewFile"/>
      <definedName name="RunPool"/>
      <definedName name="RunPurchase"/>
      <definedName name="sadffffff"/>
      <definedName name="sadfsadf"/>
      <definedName name="SaveNewFile"/>
      <definedName name="SumPool"/>
      <definedName name="SumPurch"/>
      <definedName name="teste0"/>
      <definedName name="teste2"/>
      <definedName name="teste3"/>
      <definedName name="wwwwww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holding"/>
      <sheetName val="Opportunities"/>
      <sheetName val="Objectives"/>
      <sheetName val="BrazilMap"/>
      <sheetName val="Shop List"/>
      <sheetName val="DF History"/>
      <sheetName val="DP History"/>
      <sheetName val="DF Charact"/>
      <sheetName val="Duties"/>
      <sheetName val="Areas"/>
      <sheetName val="Mercosur"/>
      <sheetName val="Evol DutyPaid"/>
      <sheetName val="Evol DutyFree (Data)"/>
      <sheetName val="DepVsArr-1999"/>
      <sheetName val="DepVsArr-2000"/>
      <sheetName val="DepVsArr-2001"/>
      <sheetName val="DepVsArr-2002"/>
      <sheetName val="DepVsArr-2003"/>
      <sheetName val="AmericaDutyFree"/>
      <sheetName val="AirportRanking "/>
      <sheetName val="SPH"/>
      <sheetName val="Penetr-AvgTkT"/>
      <sheetName val="Prices"/>
      <sheetName val="EvolDips"/>
      <sheetName val="SalesEmployee"/>
      <sheetName val="SalesSqM2003"/>
      <sheetName val="SalesSqM2004"/>
      <sheetName val="CoverDF"/>
      <sheetName val="CoverDP"/>
      <sheetName val="SalesperAreaEvol"/>
      <sheetName val="TotalSalesVs.TotalArea"/>
      <sheetName val="ShopArea (Input)"/>
      <sheetName val="Pax (Input)"/>
      <sheetName val="Trans (Input)"/>
      <sheetName val="Sales (Input)"/>
      <sheetName val="SalesArea (Data)"/>
      <sheetName val="SalesAreaEvol (Data)"/>
      <sheetName val="Employee (Input-Data)"/>
      <sheetName val="DepVsArr"/>
      <sheetName val="DepVsArr (2)"/>
      <sheetName val="Pre-Order (Input)"/>
      <sheetName val="Customer Service (Input)"/>
      <sheetName val="Proj (Data)"/>
      <sheetName val="Gráf1"/>
      <sheetName val="Margins"/>
      <sheetName val="Laws"/>
      <sheetName val="Tax Structure"/>
      <sheetName val="DepVsArr-2004"/>
      <sheetName val="DepVsArr1999-2004"/>
      <sheetName val="SalesGraphData"/>
      <sheetName val="DF Tax Structure"/>
      <sheetName val="DP Tax Structure"/>
      <sheetName val="DP Import Tax Structure"/>
      <sheetName val="Lists"/>
      <sheetName val="POV 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1"/>
      <sheetName val="1"/>
      <sheetName val="Resultados"/>
      <sheetName val="Painel de Controle"/>
      <sheetName val="SPE"/>
      <sheetName val="Valuation"/>
      <sheetName val="IS"/>
      <sheetName val="BS"/>
      <sheetName val="CF"/>
      <sheetName val="Funding"/>
      <sheetName val="Premissas Funding"/>
      <sheetName val="Balanço Prévio"/>
      <sheetName val="Entrada de Dados"/>
      <sheetName val="Sensib"/>
      <sheetName val="2"/>
      <sheetName val="Receitas"/>
      <sheetName val="Capex Estimado"/>
      <sheetName val="Capex Orçado"/>
      <sheetName val="Opex"/>
      <sheetName val="3"/>
      <sheetName val="Debt"/>
      <sheetName val="Auxiliar"/>
      <sheetName val="Resultados velho"/>
      <sheetName val="4"/>
      <sheetName val="Indicadores"/>
      <sheetName val="Rec Opex Capex"/>
      <sheetName val="Rec Totais (a)"/>
      <sheetName val="Rec Totais (b)"/>
      <sheetName val="Balanço"/>
      <sheetName val="Resultado"/>
      <sheetName val="Fluxos Acumulados"/>
      <sheetName val="Cap Dív"/>
      <sheetName val="DSCR - LTDE"/>
      <sheetName val="Rentabilidade"/>
      <sheetName val="Módulo2"/>
      <sheetName val="Módulo5"/>
      <sheetName val="Control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otting Criteria"/>
      <sheetName val="Purchased Lotting Summary"/>
      <sheetName val="All Purchased Data"/>
      <sheetName val="Lighting (Martin)"/>
      <sheetName val="Lighting (Juarez)"/>
      <sheetName val="Lighting (Christiansburg)"/>
      <sheetName val="HPS Pipe (Centralia) "/>
      <sheetName val="HPS Slit Coil (Centralia)"/>
      <sheetName val="HPS Plate (Centralia)"/>
      <sheetName val="Wiring (Puerto Rico)"/>
      <sheetName val="HEP (Freeburg)"/>
      <sheetName val="HEP (Arden)"/>
      <sheetName val="HPS Slit Coil _Centralia_"/>
      <sheetName val="REVISOES"/>
      <sheetName val="FROTA"/>
      <sheetName val="ÔNIBUS_SUMARE"/>
      <sheetName val="MICRO_SUMARE"/>
      <sheetName val="ÔNIBUS_CAMPINAS"/>
      <sheetName val="ÔNIBUS_SANTO ANDRE"/>
      <sheetName val="VAN_BARUERI"/>
      <sheetName val="RESUMO"/>
      <sheetName val="BDI"/>
      <sheetName val="COMBUSTÍVEL"/>
      <sheetName val="PIS-COFINS"/>
      <sheetName val="ENCARGOS"/>
      <sheetName val="ESTRUTURA"/>
      <sheetName val="UNIFORME&amp;EPI"/>
      <sheetName val="TREINAMENTO"/>
      <sheetName val="EXAMES&amp;PCMSO"/>
      <sheetName val="Equipamentos"/>
      <sheetName val="Utensílios"/>
      <sheetName val="Lotting_Criteria"/>
      <sheetName val="Purchased_Lotting_Summary"/>
      <sheetName val="All_Purchased_Data"/>
      <sheetName val="Lighting_(Martin)"/>
      <sheetName val="Lighting_(Juarez)"/>
      <sheetName val="Lighting_(Christiansburg)"/>
      <sheetName val="HPS_Pipe_(Centralia)_"/>
      <sheetName val="HPS_Slit_Coil_(Centralia)"/>
      <sheetName val="HPS_Plate_(Centralia)"/>
      <sheetName val="Wiring_(Puerto_Rico)"/>
      <sheetName val="HEP_(Freeburg)"/>
      <sheetName val="HEP_(Arden)"/>
      <sheetName val="HPS_Slit_Coil__Centralia_"/>
      <sheetName val="ÔNIBUS_SANTO_ANDRE"/>
      <sheetName val="Dados"/>
      <sheetName val="Cash-Flow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fo"/>
      <sheetName val="Inputs &gt;&gt;&gt;"/>
      <sheetName val="I.01.PIB_IBGE"/>
      <sheetName val="I.01.PIB_TRIMESTRE"/>
      <sheetName val="I.02.VDM_TRIMESTRE"/>
      <sheetName val="I03.BD"/>
      <sheetName val="Calculation"/>
      <sheetName val="M01.Leves_BR"/>
      <sheetName val="Crítica leves"/>
      <sheetName val="Crítica leves 2"/>
      <sheetName val="M02.Pesados_BR"/>
      <sheetName val="CríticaPesados"/>
      <sheetName val="Outputs &gt;&gt;&gt;"/>
      <sheetName val="O.01.Projeções"/>
    </sheetNames>
    <sheetDataSet>
      <sheetData sheetId="0"/>
      <sheetData sheetId="1">
        <row r="11">
          <cell r="D11" t="str">
            <v>VROp01-AjusteModeloSteer-v01.xlsx</v>
          </cell>
        </row>
        <row r="103">
          <cell r="E103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ver"/>
      <sheetName val="MasterData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ummary"/>
      <sheetName val="Operational &amp; Oth Info Summary"/>
      <sheetName val="P&amp;L"/>
      <sheetName val="BS"/>
      <sheetName val="CF"/>
      <sheetName val="Value"/>
      <sheetName val="Input"/>
    </sheetNames>
    <sheetDataSet>
      <sheetData sheetId="0" refreshError="1">
        <row r="8">
          <cell r="C8" t="str">
            <v>Associate</v>
          </cell>
        </row>
      </sheetData>
      <sheetData sheetId="1" refreshError="1"/>
      <sheetData sheetId="2" refreshError="1"/>
      <sheetData sheetId="3" refreshError="1"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3">
          <cell r="J43">
            <v>0</v>
          </cell>
        </row>
        <row r="44">
          <cell r="J44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J49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74">
          <cell r="J74">
            <v>0</v>
          </cell>
        </row>
        <row r="77"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Total Brazil"/>
      <sheetName val="Plant 511"/>
      <sheetName val="Plant 512"/>
      <sheetName val="Plant 513"/>
      <sheetName val="Plant 515"/>
      <sheetName val="Plant 516"/>
      <sheetName val="Plant 518"/>
      <sheetName val="Plant 520"/>
      <sheetName val="Plant 521"/>
      <sheetName val="Plant 522"/>
      <sheetName val="Plant 523"/>
      <sheetName val="Plant 524"/>
      <sheetName val="Plant 525"/>
      <sheetName val="Plant 526"/>
      <sheetName val="Plant 527"/>
      <sheetName val="Plant 529"/>
      <sheetName val="Plant 530"/>
      <sheetName val="Plant 532"/>
      <sheetName val="Plant 533"/>
      <sheetName val="Plant 534"/>
      <sheetName val="Plant 538"/>
      <sheetName val="Comparison"/>
      <sheetName val="558"/>
      <sheetName val="G&amp;A"/>
      <sheetName val="Sales"/>
      <sheetName val="Cost"/>
      <sheetName val="Inventory"/>
      <sheetName val="Fixed Assets"/>
      <sheetName val="US-Plan-Sales"/>
      <sheetName val="US-Plan-Cost"/>
      <sheetName val="CAN-Plan-Sales"/>
      <sheetName val="CAN-Plan-Cost"/>
      <sheetName val="US-Plan-Depr"/>
      <sheetName val="Can-Plan-Depr"/>
      <sheetName val="Additions"/>
      <sheetName val="OrçOfic 2003 PrevX RealAjus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4">
          <cell r="A4">
            <v>8</v>
          </cell>
          <cell r="B4" t="str">
            <v xml:space="preserve">Sales                 </v>
          </cell>
          <cell r="C4">
            <v>-1049269</v>
          </cell>
          <cell r="D4">
            <v>-1092899</v>
          </cell>
          <cell r="E4">
            <v>-1092899</v>
          </cell>
          <cell r="F4">
            <v>-1092899</v>
          </cell>
          <cell r="G4">
            <v>-1092899</v>
          </cell>
          <cell r="H4">
            <v>-1092899</v>
          </cell>
          <cell r="I4">
            <v>-1092899</v>
          </cell>
          <cell r="J4">
            <v>-1092899</v>
          </cell>
          <cell r="K4">
            <v>-1092899</v>
          </cell>
          <cell r="L4">
            <v>-1092899</v>
          </cell>
          <cell r="M4">
            <v>-1092899</v>
          </cell>
          <cell r="N4">
            <v>-1092899</v>
          </cell>
        </row>
        <row r="5">
          <cell r="A5">
            <v>14</v>
          </cell>
          <cell r="B5" t="str">
            <v xml:space="preserve">Sales                 </v>
          </cell>
          <cell r="C5">
            <v>-942146</v>
          </cell>
          <cell r="D5">
            <v>-911195</v>
          </cell>
          <cell r="E5">
            <v>-911195</v>
          </cell>
          <cell r="F5">
            <v>-911195</v>
          </cell>
          <cell r="G5">
            <v>-911195</v>
          </cell>
          <cell r="H5">
            <v>-911195</v>
          </cell>
          <cell r="I5">
            <v>-911195</v>
          </cell>
          <cell r="J5">
            <v>-911195</v>
          </cell>
          <cell r="K5">
            <v>-911195</v>
          </cell>
          <cell r="L5">
            <v>-911195</v>
          </cell>
          <cell r="M5">
            <v>-911195</v>
          </cell>
          <cell r="N5">
            <v>-911195</v>
          </cell>
        </row>
        <row r="6">
          <cell r="A6">
            <v>17</v>
          </cell>
          <cell r="B6" t="str">
            <v xml:space="preserve">Sales                 </v>
          </cell>
          <cell r="C6">
            <v>-1127798</v>
          </cell>
          <cell r="D6">
            <v>-1170995</v>
          </cell>
          <cell r="E6">
            <v>-1170995</v>
          </cell>
          <cell r="F6">
            <v>-1170995</v>
          </cell>
          <cell r="G6">
            <v>-1170995</v>
          </cell>
          <cell r="H6">
            <v>-1170995</v>
          </cell>
          <cell r="I6">
            <v>-1170995</v>
          </cell>
          <cell r="J6">
            <v>-1170995</v>
          </cell>
          <cell r="K6">
            <v>-1170995</v>
          </cell>
          <cell r="L6">
            <v>-1170995</v>
          </cell>
          <cell r="M6">
            <v>-1170995</v>
          </cell>
          <cell r="N6">
            <v>-1170995</v>
          </cell>
        </row>
        <row r="7">
          <cell r="A7">
            <v>32</v>
          </cell>
          <cell r="B7" t="str">
            <v xml:space="preserve">Sales                 </v>
          </cell>
          <cell r="C7">
            <v>-510181</v>
          </cell>
          <cell r="D7">
            <v>-534968</v>
          </cell>
          <cell r="E7">
            <v>-534968</v>
          </cell>
          <cell r="F7">
            <v>-534968</v>
          </cell>
          <cell r="G7">
            <v>-534968</v>
          </cell>
          <cell r="H7">
            <v>-534968</v>
          </cell>
          <cell r="I7">
            <v>-534968</v>
          </cell>
          <cell r="J7">
            <v>-534968</v>
          </cell>
          <cell r="K7">
            <v>-534968</v>
          </cell>
          <cell r="L7">
            <v>-534968</v>
          </cell>
          <cell r="M7">
            <v>-534968</v>
          </cell>
          <cell r="N7">
            <v>-534968</v>
          </cell>
        </row>
        <row r="8">
          <cell r="A8">
            <v>44</v>
          </cell>
          <cell r="B8" t="str">
            <v xml:space="preserve">Sales                 </v>
          </cell>
          <cell r="C8">
            <v>-106588</v>
          </cell>
          <cell r="D8">
            <v>-89869</v>
          </cell>
          <cell r="E8">
            <v>-89869</v>
          </cell>
          <cell r="F8">
            <v>-89869</v>
          </cell>
          <cell r="G8">
            <v>-89869</v>
          </cell>
          <cell r="H8">
            <v>-89869</v>
          </cell>
          <cell r="I8">
            <v>-89869</v>
          </cell>
          <cell r="J8">
            <v>-89869</v>
          </cell>
          <cell r="K8">
            <v>-89869</v>
          </cell>
          <cell r="L8">
            <v>-89869</v>
          </cell>
          <cell r="M8">
            <v>-89869</v>
          </cell>
          <cell r="N8">
            <v>-89869</v>
          </cell>
        </row>
        <row r="9">
          <cell r="A9">
            <v>48</v>
          </cell>
          <cell r="B9" t="str">
            <v xml:space="preserve">Sales                 </v>
          </cell>
          <cell r="C9">
            <v>-452581</v>
          </cell>
          <cell r="D9">
            <v>-419551</v>
          </cell>
          <cell r="E9">
            <v>-419551</v>
          </cell>
          <cell r="F9">
            <v>-419551</v>
          </cell>
          <cell r="G9">
            <v>-419551</v>
          </cell>
          <cell r="H9">
            <v>-419551</v>
          </cell>
          <cell r="I9">
            <v>-419551</v>
          </cell>
          <cell r="J9">
            <v>-419551</v>
          </cell>
          <cell r="K9">
            <v>-419551</v>
          </cell>
          <cell r="L9">
            <v>-419551</v>
          </cell>
          <cell r="M9">
            <v>-419551</v>
          </cell>
          <cell r="N9">
            <v>-419551</v>
          </cell>
        </row>
        <row r="10">
          <cell r="A10">
            <v>50</v>
          </cell>
          <cell r="B10" t="str">
            <v xml:space="preserve">Sales                 </v>
          </cell>
          <cell r="C10">
            <v>-70106</v>
          </cell>
          <cell r="D10">
            <v>-70106</v>
          </cell>
          <cell r="E10">
            <v>-70106</v>
          </cell>
          <cell r="F10">
            <v>-70106</v>
          </cell>
          <cell r="G10">
            <v>-70106</v>
          </cell>
          <cell r="H10">
            <v>-70106</v>
          </cell>
          <cell r="I10">
            <v>-70106</v>
          </cell>
          <cell r="J10">
            <v>-70106</v>
          </cell>
          <cell r="K10">
            <v>-70106</v>
          </cell>
          <cell r="L10">
            <v>-70106</v>
          </cell>
          <cell r="M10">
            <v>-70106</v>
          </cell>
          <cell r="N10">
            <v>-70106</v>
          </cell>
        </row>
        <row r="11">
          <cell r="A11">
            <v>66</v>
          </cell>
          <cell r="B11" t="str">
            <v xml:space="preserve">Sales                 </v>
          </cell>
          <cell r="C11">
            <v>-222380</v>
          </cell>
          <cell r="D11">
            <v>-105502</v>
          </cell>
          <cell r="E11">
            <v>-105502</v>
          </cell>
          <cell r="F11">
            <v>-105502</v>
          </cell>
          <cell r="G11">
            <v>-105502</v>
          </cell>
          <cell r="H11">
            <v>-105502</v>
          </cell>
          <cell r="I11">
            <v>-105502</v>
          </cell>
          <cell r="J11">
            <v>-105502</v>
          </cell>
          <cell r="K11">
            <v>-105502</v>
          </cell>
          <cell r="L11">
            <v>-105502</v>
          </cell>
          <cell r="M11">
            <v>-105502</v>
          </cell>
          <cell r="N11">
            <v>-105502</v>
          </cell>
        </row>
        <row r="12">
          <cell r="A12">
            <v>6</v>
          </cell>
          <cell r="B12" t="str">
            <v xml:space="preserve">Sales                 </v>
          </cell>
          <cell r="C12">
            <v>-350726</v>
          </cell>
          <cell r="D12">
            <v>-350726</v>
          </cell>
          <cell r="E12">
            <v>-350726</v>
          </cell>
          <cell r="F12">
            <v>-350726</v>
          </cell>
          <cell r="G12">
            <v>-350726</v>
          </cell>
          <cell r="H12">
            <v>-350726</v>
          </cell>
          <cell r="I12">
            <v>-350726</v>
          </cell>
          <cell r="J12">
            <v>-350726</v>
          </cell>
          <cell r="K12">
            <v>-350726</v>
          </cell>
          <cell r="L12">
            <v>-350726</v>
          </cell>
          <cell r="M12">
            <v>-350726</v>
          </cell>
          <cell r="N12">
            <v>-350726</v>
          </cell>
        </row>
        <row r="13">
          <cell r="A13">
            <v>7</v>
          </cell>
          <cell r="B13" t="str">
            <v xml:space="preserve">Sales                 </v>
          </cell>
          <cell r="C13">
            <v>-26136</v>
          </cell>
          <cell r="D13">
            <v>-26136</v>
          </cell>
          <cell r="E13">
            <v>-26136</v>
          </cell>
          <cell r="F13">
            <v>-26136</v>
          </cell>
          <cell r="G13">
            <v>-26136</v>
          </cell>
          <cell r="H13">
            <v>-26136</v>
          </cell>
          <cell r="I13">
            <v>-26136</v>
          </cell>
          <cell r="J13">
            <v>-26136</v>
          </cell>
          <cell r="K13">
            <v>-26136</v>
          </cell>
          <cell r="L13">
            <v>-26136</v>
          </cell>
          <cell r="M13">
            <v>-26136</v>
          </cell>
          <cell r="N13">
            <v>-26136</v>
          </cell>
        </row>
        <row r="14">
          <cell r="A14">
            <v>11</v>
          </cell>
          <cell r="B14" t="str">
            <v xml:space="preserve">Sales                 </v>
          </cell>
          <cell r="C14">
            <v>-1255593</v>
          </cell>
          <cell r="D14">
            <v>-1255593</v>
          </cell>
          <cell r="E14">
            <v>-1255593</v>
          </cell>
          <cell r="F14">
            <v>-1255593</v>
          </cell>
          <cell r="G14">
            <v>-1255593</v>
          </cell>
          <cell r="H14">
            <v>-1255593</v>
          </cell>
          <cell r="I14">
            <v>-1255593</v>
          </cell>
          <cell r="J14">
            <v>-1255593</v>
          </cell>
          <cell r="K14">
            <v>-1255593</v>
          </cell>
          <cell r="L14">
            <v>-1255593</v>
          </cell>
          <cell r="M14">
            <v>-1255593</v>
          </cell>
          <cell r="N14">
            <v>-1255593</v>
          </cell>
        </row>
        <row r="15">
          <cell r="A15">
            <v>12</v>
          </cell>
          <cell r="B15" t="str">
            <v xml:space="preserve">Sales                 </v>
          </cell>
          <cell r="C15">
            <v>-155926</v>
          </cell>
          <cell r="D15">
            <v>-155926</v>
          </cell>
          <cell r="E15">
            <v>-155926</v>
          </cell>
          <cell r="F15">
            <v>-155926</v>
          </cell>
          <cell r="G15">
            <v>-155926</v>
          </cell>
          <cell r="H15">
            <v>-155926</v>
          </cell>
          <cell r="I15">
            <v>-155926</v>
          </cell>
          <cell r="J15">
            <v>-155926</v>
          </cell>
          <cell r="K15">
            <v>-155926</v>
          </cell>
          <cell r="L15">
            <v>-155926</v>
          </cell>
          <cell r="M15">
            <v>-155926</v>
          </cell>
          <cell r="N15">
            <v>-155926</v>
          </cell>
        </row>
        <row r="16">
          <cell r="A16">
            <v>16</v>
          </cell>
          <cell r="B16" t="str">
            <v xml:space="preserve">Sales                 </v>
          </cell>
          <cell r="C16">
            <v>-290542</v>
          </cell>
          <cell r="D16">
            <v>-230775</v>
          </cell>
          <cell r="E16">
            <v>-230775</v>
          </cell>
          <cell r="F16">
            <v>-230775</v>
          </cell>
          <cell r="G16">
            <v>-230775</v>
          </cell>
          <cell r="H16">
            <v>-230775</v>
          </cell>
          <cell r="I16">
            <v>-230775</v>
          </cell>
          <cell r="J16">
            <v>-230775</v>
          </cell>
          <cell r="K16">
            <v>-230775</v>
          </cell>
          <cell r="L16">
            <v>-230775</v>
          </cell>
          <cell r="M16">
            <v>-230775</v>
          </cell>
          <cell r="N16">
            <v>-230775</v>
          </cell>
        </row>
        <row r="17">
          <cell r="A17">
            <v>18</v>
          </cell>
          <cell r="B17" t="str">
            <v xml:space="preserve">Sales                 </v>
          </cell>
          <cell r="C17">
            <v>-138680</v>
          </cell>
          <cell r="D17">
            <v>-138403</v>
          </cell>
          <cell r="E17">
            <v>-138403</v>
          </cell>
          <cell r="F17">
            <v>-138403</v>
          </cell>
          <cell r="G17">
            <v>-138403</v>
          </cell>
          <cell r="H17">
            <v>-138403</v>
          </cell>
          <cell r="I17">
            <v>-138403</v>
          </cell>
          <cell r="J17">
            <v>-138403</v>
          </cell>
          <cell r="K17">
            <v>-138403</v>
          </cell>
          <cell r="L17">
            <v>-138403</v>
          </cell>
          <cell r="M17">
            <v>-138403</v>
          </cell>
          <cell r="N17">
            <v>-138403</v>
          </cell>
        </row>
        <row r="18">
          <cell r="A18">
            <v>21</v>
          </cell>
          <cell r="B18" t="str">
            <v xml:space="preserve">Sales                 </v>
          </cell>
          <cell r="C18">
            <v>-336092</v>
          </cell>
          <cell r="D18">
            <v>-336092</v>
          </cell>
          <cell r="E18">
            <v>-336092</v>
          </cell>
          <cell r="F18">
            <v>-336092</v>
          </cell>
          <cell r="G18">
            <v>-336092</v>
          </cell>
          <cell r="H18">
            <v>-336092</v>
          </cell>
          <cell r="I18">
            <v>-336092</v>
          </cell>
          <cell r="J18">
            <v>-336092</v>
          </cell>
          <cell r="K18">
            <v>-336092</v>
          </cell>
          <cell r="L18">
            <v>-336092</v>
          </cell>
          <cell r="M18">
            <v>-336092</v>
          </cell>
          <cell r="N18">
            <v>-336092</v>
          </cell>
        </row>
        <row r="19">
          <cell r="A19">
            <v>22</v>
          </cell>
          <cell r="B19" t="str">
            <v xml:space="preserve">Sales                 </v>
          </cell>
          <cell r="C19">
            <v>-302483</v>
          </cell>
          <cell r="D19">
            <v>-302483</v>
          </cell>
          <cell r="E19">
            <v>-302483</v>
          </cell>
          <cell r="F19">
            <v>-302483</v>
          </cell>
          <cell r="G19">
            <v>-302483</v>
          </cell>
          <cell r="H19">
            <v>-302483</v>
          </cell>
          <cell r="I19">
            <v>-302483</v>
          </cell>
          <cell r="J19">
            <v>-302483</v>
          </cell>
          <cell r="K19">
            <v>-302483</v>
          </cell>
          <cell r="L19">
            <v>-302483</v>
          </cell>
          <cell r="M19">
            <v>-302483</v>
          </cell>
          <cell r="N19">
            <v>-302483</v>
          </cell>
        </row>
        <row r="20">
          <cell r="A20">
            <v>34</v>
          </cell>
          <cell r="B20" t="str">
            <v xml:space="preserve">Sales                 </v>
          </cell>
          <cell r="C20">
            <v>-43154</v>
          </cell>
          <cell r="D20">
            <v>-43154</v>
          </cell>
          <cell r="E20">
            <v>-43154</v>
          </cell>
          <cell r="F20">
            <v>-43154</v>
          </cell>
          <cell r="G20">
            <v>-43154</v>
          </cell>
          <cell r="H20">
            <v>-43154</v>
          </cell>
          <cell r="I20">
            <v>-43154</v>
          </cell>
          <cell r="J20">
            <v>-43154</v>
          </cell>
          <cell r="K20">
            <v>-43154</v>
          </cell>
          <cell r="L20">
            <v>-43154</v>
          </cell>
          <cell r="M20">
            <v>-43154</v>
          </cell>
          <cell r="N20">
            <v>-43154</v>
          </cell>
        </row>
        <row r="21">
          <cell r="A21">
            <v>36</v>
          </cell>
          <cell r="B21" t="str">
            <v xml:space="preserve">Sales                 </v>
          </cell>
          <cell r="C21">
            <v>-150505</v>
          </cell>
          <cell r="D21">
            <v>-150505</v>
          </cell>
          <cell r="E21">
            <v>-150505</v>
          </cell>
          <cell r="F21">
            <v>-150505</v>
          </cell>
          <cell r="G21">
            <v>-150505</v>
          </cell>
          <cell r="H21">
            <v>-150505</v>
          </cell>
          <cell r="I21">
            <v>-150505</v>
          </cell>
          <cell r="J21">
            <v>-150505</v>
          </cell>
          <cell r="K21">
            <v>-150505</v>
          </cell>
          <cell r="L21">
            <v>-150505</v>
          </cell>
          <cell r="M21">
            <v>-150505</v>
          </cell>
          <cell r="N21">
            <v>-150505</v>
          </cell>
        </row>
        <row r="22">
          <cell r="A22">
            <v>39</v>
          </cell>
          <cell r="B22" t="str">
            <v xml:space="preserve">Sales                 </v>
          </cell>
          <cell r="C22">
            <v>-28519</v>
          </cell>
          <cell r="D22">
            <v>-28519</v>
          </cell>
          <cell r="E22">
            <v>-28519</v>
          </cell>
          <cell r="F22">
            <v>-28519</v>
          </cell>
          <cell r="G22">
            <v>-28519</v>
          </cell>
          <cell r="H22">
            <v>-28519</v>
          </cell>
          <cell r="I22">
            <v>-28519</v>
          </cell>
          <cell r="J22">
            <v>-28519</v>
          </cell>
          <cell r="K22">
            <v>-28519</v>
          </cell>
          <cell r="L22">
            <v>-28519</v>
          </cell>
          <cell r="M22">
            <v>-28519</v>
          </cell>
          <cell r="N22">
            <v>-28519</v>
          </cell>
        </row>
        <row r="23">
          <cell r="A23">
            <v>42</v>
          </cell>
          <cell r="B23" t="str">
            <v xml:space="preserve">Sales                 </v>
          </cell>
          <cell r="C23">
            <v>-162823</v>
          </cell>
          <cell r="D23">
            <v>-162823</v>
          </cell>
          <cell r="E23">
            <v>-162823</v>
          </cell>
          <cell r="F23">
            <v>-162823</v>
          </cell>
          <cell r="G23">
            <v>-162823</v>
          </cell>
          <cell r="H23">
            <v>-162823</v>
          </cell>
          <cell r="I23">
            <v>-162823</v>
          </cell>
          <cell r="J23">
            <v>-162823</v>
          </cell>
          <cell r="K23">
            <v>-162823</v>
          </cell>
          <cell r="L23">
            <v>-162823</v>
          </cell>
          <cell r="M23">
            <v>-162823</v>
          </cell>
          <cell r="N23">
            <v>-162823</v>
          </cell>
        </row>
        <row r="24">
          <cell r="A24">
            <v>45</v>
          </cell>
          <cell r="B24" t="str">
            <v xml:space="preserve">Sales                 </v>
          </cell>
          <cell r="C24">
            <v>-59702</v>
          </cell>
          <cell r="D24">
            <v>-59702</v>
          </cell>
          <cell r="E24">
            <v>-59702</v>
          </cell>
          <cell r="F24">
            <v>-59702</v>
          </cell>
          <cell r="G24">
            <v>-59702</v>
          </cell>
          <cell r="H24">
            <v>-59702</v>
          </cell>
          <cell r="I24">
            <v>-59702</v>
          </cell>
          <cell r="J24">
            <v>-59702</v>
          </cell>
          <cell r="K24">
            <v>-59702</v>
          </cell>
          <cell r="L24">
            <v>-59702</v>
          </cell>
          <cell r="M24">
            <v>-59702</v>
          </cell>
          <cell r="N24">
            <v>-59702</v>
          </cell>
        </row>
        <row r="25">
          <cell r="A25">
            <v>49</v>
          </cell>
          <cell r="B25" t="str">
            <v xml:space="preserve">Sales                 </v>
          </cell>
          <cell r="C25">
            <v>-847309</v>
          </cell>
          <cell r="D25">
            <v>-834271</v>
          </cell>
          <cell r="E25">
            <v>-834271</v>
          </cell>
          <cell r="F25">
            <v>-834271</v>
          </cell>
          <cell r="G25">
            <v>-834271</v>
          </cell>
          <cell r="H25">
            <v>-834271</v>
          </cell>
          <cell r="I25">
            <v>-834271</v>
          </cell>
          <cell r="J25">
            <v>-834271</v>
          </cell>
          <cell r="K25">
            <v>-834271</v>
          </cell>
          <cell r="L25">
            <v>-834271</v>
          </cell>
          <cell r="M25">
            <v>-834271</v>
          </cell>
          <cell r="N25">
            <v>-834271</v>
          </cell>
        </row>
        <row r="26">
          <cell r="A26">
            <v>51</v>
          </cell>
          <cell r="B26" t="str">
            <v xml:space="preserve">Sales                 </v>
          </cell>
          <cell r="C26">
            <v>-294114</v>
          </cell>
          <cell r="D26">
            <v>-293793</v>
          </cell>
          <cell r="E26">
            <v>-293793</v>
          </cell>
          <cell r="F26">
            <v>-293793</v>
          </cell>
          <cell r="G26">
            <v>-293793</v>
          </cell>
          <cell r="H26">
            <v>-293793</v>
          </cell>
          <cell r="I26">
            <v>-293793</v>
          </cell>
          <cell r="J26">
            <v>-293793</v>
          </cell>
          <cell r="K26">
            <v>-293793</v>
          </cell>
          <cell r="L26">
            <v>-293793</v>
          </cell>
          <cell r="M26">
            <v>-293793</v>
          </cell>
          <cell r="N26">
            <v>-293793</v>
          </cell>
        </row>
        <row r="27">
          <cell r="A27">
            <v>52</v>
          </cell>
          <cell r="B27" t="str">
            <v xml:space="preserve">Sales                 </v>
          </cell>
          <cell r="C27">
            <v>-1083697</v>
          </cell>
          <cell r="D27">
            <v>-1083697</v>
          </cell>
          <cell r="E27">
            <v>-1083697</v>
          </cell>
          <cell r="F27">
            <v>-1083697</v>
          </cell>
          <cell r="G27">
            <v>-1083697</v>
          </cell>
          <cell r="H27">
            <v>-1083697</v>
          </cell>
          <cell r="I27">
            <v>-1083697</v>
          </cell>
          <cell r="J27">
            <v>-1083697</v>
          </cell>
          <cell r="K27">
            <v>-1083697</v>
          </cell>
          <cell r="L27">
            <v>-1083697</v>
          </cell>
          <cell r="M27">
            <v>-1083697</v>
          </cell>
          <cell r="N27">
            <v>-1083697</v>
          </cell>
        </row>
        <row r="28">
          <cell r="A28">
            <v>53</v>
          </cell>
          <cell r="B28" t="str">
            <v xml:space="preserve">Sales                 </v>
          </cell>
          <cell r="C28">
            <v>-96624</v>
          </cell>
          <cell r="D28">
            <v>-96624</v>
          </cell>
          <cell r="E28">
            <v>-96624</v>
          </cell>
          <cell r="F28">
            <v>-96624</v>
          </cell>
          <cell r="G28">
            <v>-96624</v>
          </cell>
          <cell r="H28">
            <v>-96624</v>
          </cell>
          <cell r="I28">
            <v>-96624</v>
          </cell>
          <cell r="J28">
            <v>-96624</v>
          </cell>
          <cell r="K28">
            <v>-96624</v>
          </cell>
          <cell r="L28">
            <v>-96624</v>
          </cell>
          <cell r="M28">
            <v>-96624</v>
          </cell>
          <cell r="N28">
            <v>-96624</v>
          </cell>
        </row>
        <row r="29">
          <cell r="A29">
            <v>54</v>
          </cell>
          <cell r="B29" t="str">
            <v xml:space="preserve">Sales                 </v>
          </cell>
          <cell r="C29">
            <v>-741123</v>
          </cell>
          <cell r="D29">
            <v>-602134</v>
          </cell>
          <cell r="E29">
            <v>-602134</v>
          </cell>
          <cell r="F29">
            <v>-602134</v>
          </cell>
          <cell r="G29">
            <v>-602134</v>
          </cell>
          <cell r="H29">
            <v>-602134</v>
          </cell>
          <cell r="I29">
            <v>-602134</v>
          </cell>
          <cell r="J29">
            <v>-602134</v>
          </cell>
          <cell r="K29">
            <v>-602134</v>
          </cell>
          <cell r="L29">
            <v>-602134</v>
          </cell>
          <cell r="M29">
            <v>-602134</v>
          </cell>
          <cell r="N29">
            <v>-602134</v>
          </cell>
        </row>
        <row r="30">
          <cell r="A30">
            <v>55</v>
          </cell>
          <cell r="B30" t="str">
            <v xml:space="preserve">Sales                 </v>
          </cell>
          <cell r="C30">
            <v>-147215</v>
          </cell>
          <cell r="D30">
            <v>-147215</v>
          </cell>
          <cell r="E30">
            <v>-147215</v>
          </cell>
          <cell r="F30">
            <v>-147215</v>
          </cell>
          <cell r="G30">
            <v>-147215</v>
          </cell>
          <cell r="H30">
            <v>-147215</v>
          </cell>
          <cell r="I30">
            <v>-147215</v>
          </cell>
          <cell r="J30">
            <v>-147215</v>
          </cell>
          <cell r="K30">
            <v>-147215</v>
          </cell>
          <cell r="L30">
            <v>-147215</v>
          </cell>
          <cell r="M30">
            <v>-147215</v>
          </cell>
          <cell r="N30">
            <v>-147215</v>
          </cell>
        </row>
        <row r="31">
          <cell r="A31">
            <v>56</v>
          </cell>
          <cell r="B31" t="str">
            <v xml:space="preserve">Sales                 </v>
          </cell>
          <cell r="C31">
            <v>-10500</v>
          </cell>
          <cell r="D31">
            <v>-10500</v>
          </cell>
          <cell r="E31">
            <v>-10500</v>
          </cell>
          <cell r="F31">
            <v>-10500</v>
          </cell>
          <cell r="G31">
            <v>-10500</v>
          </cell>
          <cell r="H31">
            <v>-10500</v>
          </cell>
          <cell r="I31">
            <v>-10500</v>
          </cell>
          <cell r="J31">
            <v>-10500</v>
          </cell>
          <cell r="K31">
            <v>-10500</v>
          </cell>
          <cell r="L31">
            <v>-10500</v>
          </cell>
          <cell r="M31">
            <v>-10500</v>
          </cell>
          <cell r="N31">
            <v>-10500</v>
          </cell>
        </row>
        <row r="32">
          <cell r="A32">
            <v>57</v>
          </cell>
          <cell r="B32" t="str">
            <v xml:space="preserve">Sales                 </v>
          </cell>
          <cell r="C32">
            <v>-584599</v>
          </cell>
          <cell r="D32">
            <v>-584599</v>
          </cell>
          <cell r="E32">
            <v>-584599</v>
          </cell>
          <cell r="F32">
            <v>-584599</v>
          </cell>
          <cell r="G32">
            <v>-584599</v>
          </cell>
          <cell r="H32">
            <v>-584599</v>
          </cell>
          <cell r="I32">
            <v>-584599</v>
          </cell>
          <cell r="J32">
            <v>-584599</v>
          </cell>
          <cell r="K32">
            <v>-584599</v>
          </cell>
          <cell r="L32">
            <v>-584599</v>
          </cell>
          <cell r="M32">
            <v>-584599</v>
          </cell>
          <cell r="N32">
            <v>-584599</v>
          </cell>
        </row>
        <row r="33">
          <cell r="A33">
            <v>61</v>
          </cell>
          <cell r="B33" t="str">
            <v xml:space="preserve">Sales                 </v>
          </cell>
          <cell r="C33">
            <v>-57582</v>
          </cell>
          <cell r="D33">
            <v>-57582</v>
          </cell>
          <cell r="E33">
            <v>-57582</v>
          </cell>
          <cell r="F33">
            <v>-57582</v>
          </cell>
          <cell r="G33">
            <v>-57582</v>
          </cell>
          <cell r="H33">
            <v>-57582</v>
          </cell>
          <cell r="I33">
            <v>-57582</v>
          </cell>
          <cell r="J33">
            <v>-57582</v>
          </cell>
          <cell r="K33">
            <v>-57582</v>
          </cell>
          <cell r="L33">
            <v>-57582</v>
          </cell>
          <cell r="M33">
            <v>-57582</v>
          </cell>
          <cell r="N33">
            <v>-57582</v>
          </cell>
        </row>
        <row r="34">
          <cell r="A34">
            <v>62</v>
          </cell>
          <cell r="B34" t="str">
            <v xml:space="preserve">Sales                 </v>
          </cell>
          <cell r="C34">
            <v>-203542</v>
          </cell>
          <cell r="D34">
            <v>-203542</v>
          </cell>
          <cell r="E34">
            <v>-203542</v>
          </cell>
          <cell r="F34">
            <v>-203542</v>
          </cell>
          <cell r="G34">
            <v>-203542</v>
          </cell>
          <cell r="H34">
            <v>-203542</v>
          </cell>
          <cell r="I34">
            <v>-203542</v>
          </cell>
          <cell r="J34">
            <v>-203542</v>
          </cell>
          <cell r="K34">
            <v>-203542</v>
          </cell>
          <cell r="L34">
            <v>-203542</v>
          </cell>
          <cell r="M34">
            <v>-203542</v>
          </cell>
          <cell r="N34">
            <v>-203542</v>
          </cell>
        </row>
        <row r="35">
          <cell r="A35">
            <v>63</v>
          </cell>
          <cell r="B35" t="str">
            <v xml:space="preserve">Sales                 </v>
          </cell>
        </row>
        <row r="36">
          <cell r="A36">
            <v>64</v>
          </cell>
          <cell r="B36" t="str">
            <v xml:space="preserve">Sales                 </v>
          </cell>
          <cell r="C36">
            <v>-699021</v>
          </cell>
          <cell r="D36">
            <v>-699021</v>
          </cell>
          <cell r="E36">
            <v>-699021</v>
          </cell>
          <cell r="F36">
            <v>-699021</v>
          </cell>
          <cell r="G36">
            <v>-699021</v>
          </cell>
          <cell r="H36">
            <v>-699021</v>
          </cell>
          <cell r="I36">
            <v>-699021</v>
          </cell>
          <cell r="J36">
            <v>-699021</v>
          </cell>
          <cell r="K36">
            <v>-699021</v>
          </cell>
          <cell r="L36">
            <v>-699021</v>
          </cell>
          <cell r="M36">
            <v>-699021</v>
          </cell>
          <cell r="N36">
            <v>-699021</v>
          </cell>
        </row>
        <row r="37">
          <cell r="A37">
            <v>65</v>
          </cell>
          <cell r="B37" t="str">
            <v xml:space="preserve">Sales                 </v>
          </cell>
          <cell r="C37">
            <v>-74716</v>
          </cell>
          <cell r="D37">
            <v>-80941</v>
          </cell>
          <cell r="E37">
            <v>-80941</v>
          </cell>
          <cell r="F37">
            <v>-80941</v>
          </cell>
          <cell r="G37">
            <v>-80941</v>
          </cell>
          <cell r="H37">
            <v>-80941</v>
          </cell>
          <cell r="I37">
            <v>-80941</v>
          </cell>
          <cell r="J37">
            <v>-80941</v>
          </cell>
          <cell r="K37">
            <v>-80941</v>
          </cell>
          <cell r="L37">
            <v>-80941</v>
          </cell>
          <cell r="M37">
            <v>-80941</v>
          </cell>
          <cell r="N37">
            <v>-80941</v>
          </cell>
        </row>
        <row r="38">
          <cell r="A38">
            <v>98</v>
          </cell>
          <cell r="B38" t="str">
            <v xml:space="preserve">Sales                 </v>
          </cell>
          <cell r="C38">
            <v>5889</v>
          </cell>
          <cell r="D38">
            <v>5568</v>
          </cell>
          <cell r="E38">
            <v>5568</v>
          </cell>
          <cell r="F38">
            <v>5568</v>
          </cell>
          <cell r="G38">
            <v>5568</v>
          </cell>
          <cell r="H38">
            <v>5568</v>
          </cell>
          <cell r="I38">
            <v>5568</v>
          </cell>
          <cell r="J38">
            <v>5568</v>
          </cell>
          <cell r="K38">
            <v>5568</v>
          </cell>
          <cell r="L38">
            <v>5568</v>
          </cell>
          <cell r="M38">
            <v>5568</v>
          </cell>
          <cell r="N38">
            <v>5568</v>
          </cell>
        </row>
        <row r="39">
          <cell r="A39">
            <v>58</v>
          </cell>
          <cell r="B39" t="str">
            <v xml:space="preserve">Sales                 </v>
          </cell>
          <cell r="C39">
            <v>-601503</v>
          </cell>
          <cell r="D39">
            <v>-546503</v>
          </cell>
          <cell r="E39">
            <v>-546503</v>
          </cell>
          <cell r="F39">
            <v>-546503</v>
          </cell>
          <cell r="G39">
            <v>-546503</v>
          </cell>
          <cell r="H39">
            <v>-546503</v>
          </cell>
          <cell r="I39">
            <v>-546503</v>
          </cell>
          <cell r="J39">
            <v>-546503</v>
          </cell>
          <cell r="K39">
            <v>-546503</v>
          </cell>
          <cell r="L39">
            <v>-546503</v>
          </cell>
          <cell r="M39">
            <v>-546503</v>
          </cell>
          <cell r="N39">
            <v>-546503</v>
          </cell>
        </row>
      </sheetData>
      <sheetData sheetId="26" refreshError="1">
        <row r="4">
          <cell r="A4">
            <v>8</v>
          </cell>
          <cell r="B4" t="str">
            <v xml:space="preserve">Cost                  </v>
          </cell>
          <cell r="C4">
            <v>675805</v>
          </cell>
          <cell r="D4">
            <v>704451</v>
          </cell>
          <cell r="E4">
            <v>704451</v>
          </cell>
          <cell r="F4">
            <v>704451</v>
          </cell>
          <cell r="G4">
            <v>704451</v>
          </cell>
          <cell r="H4">
            <v>704451</v>
          </cell>
          <cell r="I4">
            <v>704451</v>
          </cell>
          <cell r="J4">
            <v>704451</v>
          </cell>
          <cell r="K4">
            <v>704451</v>
          </cell>
          <cell r="L4">
            <v>704451</v>
          </cell>
          <cell r="M4">
            <v>704451</v>
          </cell>
          <cell r="N4">
            <v>704451</v>
          </cell>
        </row>
        <row r="5">
          <cell r="A5">
            <v>10</v>
          </cell>
          <cell r="B5" t="str">
            <v xml:space="preserve">Cost                  </v>
          </cell>
          <cell r="C5">
            <v>25812</v>
          </cell>
          <cell r="D5">
            <v>26322</v>
          </cell>
          <cell r="E5">
            <v>26322</v>
          </cell>
          <cell r="F5">
            <v>26322</v>
          </cell>
          <cell r="G5">
            <v>26322</v>
          </cell>
          <cell r="H5">
            <v>26322</v>
          </cell>
          <cell r="I5">
            <v>26322</v>
          </cell>
          <cell r="J5">
            <v>26322</v>
          </cell>
          <cell r="K5">
            <v>26322</v>
          </cell>
          <cell r="L5">
            <v>26322</v>
          </cell>
          <cell r="M5">
            <v>26322</v>
          </cell>
          <cell r="N5">
            <v>26322</v>
          </cell>
        </row>
        <row r="6">
          <cell r="A6">
            <v>14</v>
          </cell>
          <cell r="B6" t="str">
            <v xml:space="preserve">Cost                  </v>
          </cell>
          <cell r="C6">
            <v>553343</v>
          </cell>
          <cell r="D6">
            <v>607139</v>
          </cell>
          <cell r="E6">
            <v>607139</v>
          </cell>
          <cell r="F6">
            <v>607139</v>
          </cell>
          <cell r="G6">
            <v>607139</v>
          </cell>
          <cell r="H6">
            <v>607139</v>
          </cell>
          <cell r="I6">
            <v>607139</v>
          </cell>
          <cell r="J6">
            <v>607139</v>
          </cell>
          <cell r="K6">
            <v>607139</v>
          </cell>
          <cell r="L6">
            <v>607139</v>
          </cell>
          <cell r="M6">
            <v>607139</v>
          </cell>
          <cell r="N6">
            <v>607139</v>
          </cell>
        </row>
        <row r="7">
          <cell r="A7">
            <v>17</v>
          </cell>
          <cell r="B7" t="str">
            <v xml:space="preserve">Cost                  </v>
          </cell>
          <cell r="C7">
            <v>650400</v>
          </cell>
          <cell r="D7">
            <v>667412</v>
          </cell>
          <cell r="E7">
            <v>667412</v>
          </cell>
          <cell r="F7">
            <v>667412</v>
          </cell>
          <cell r="G7">
            <v>667412</v>
          </cell>
          <cell r="H7">
            <v>667412</v>
          </cell>
          <cell r="I7">
            <v>667412</v>
          </cell>
          <cell r="J7">
            <v>667412</v>
          </cell>
          <cell r="K7">
            <v>667412</v>
          </cell>
          <cell r="L7">
            <v>667412</v>
          </cell>
          <cell r="M7">
            <v>667412</v>
          </cell>
          <cell r="N7">
            <v>667412</v>
          </cell>
        </row>
        <row r="8">
          <cell r="A8">
            <v>32</v>
          </cell>
          <cell r="B8" t="str">
            <v xml:space="preserve">Cost                  </v>
          </cell>
          <cell r="C8">
            <v>395207</v>
          </cell>
          <cell r="D8">
            <v>447434</v>
          </cell>
          <cell r="E8">
            <v>447434</v>
          </cell>
          <cell r="F8">
            <v>447434</v>
          </cell>
          <cell r="G8">
            <v>447434</v>
          </cell>
          <cell r="H8">
            <v>447434</v>
          </cell>
          <cell r="I8">
            <v>447434</v>
          </cell>
          <cell r="J8">
            <v>447434</v>
          </cell>
          <cell r="K8">
            <v>447434</v>
          </cell>
          <cell r="L8">
            <v>447434</v>
          </cell>
          <cell r="M8">
            <v>447434</v>
          </cell>
          <cell r="N8">
            <v>447434</v>
          </cell>
        </row>
        <row r="9">
          <cell r="A9">
            <v>44</v>
          </cell>
          <cell r="B9" t="str">
            <v xml:space="preserve">Cost                  </v>
          </cell>
          <cell r="C9">
            <v>114964</v>
          </cell>
          <cell r="D9">
            <v>113720</v>
          </cell>
          <cell r="E9">
            <v>113720</v>
          </cell>
          <cell r="F9">
            <v>113720</v>
          </cell>
          <cell r="G9">
            <v>113720</v>
          </cell>
          <cell r="H9">
            <v>113720</v>
          </cell>
          <cell r="I9">
            <v>113720</v>
          </cell>
          <cell r="J9">
            <v>113720</v>
          </cell>
          <cell r="K9">
            <v>113720</v>
          </cell>
          <cell r="L9">
            <v>113720</v>
          </cell>
          <cell r="M9">
            <v>113720</v>
          </cell>
          <cell r="N9">
            <v>113720</v>
          </cell>
        </row>
        <row r="10">
          <cell r="A10">
            <v>48</v>
          </cell>
          <cell r="B10" t="str">
            <v xml:space="preserve">Cost                  </v>
          </cell>
          <cell r="C10">
            <v>355776</v>
          </cell>
          <cell r="D10">
            <v>363804</v>
          </cell>
          <cell r="E10">
            <v>363804</v>
          </cell>
          <cell r="F10">
            <v>363804</v>
          </cell>
          <cell r="G10">
            <v>363804</v>
          </cell>
          <cell r="H10">
            <v>363804</v>
          </cell>
          <cell r="I10">
            <v>363804</v>
          </cell>
          <cell r="J10">
            <v>363804</v>
          </cell>
          <cell r="K10">
            <v>363804</v>
          </cell>
          <cell r="L10">
            <v>363804</v>
          </cell>
          <cell r="M10">
            <v>363804</v>
          </cell>
          <cell r="N10">
            <v>363804</v>
          </cell>
        </row>
        <row r="11">
          <cell r="A11">
            <v>50</v>
          </cell>
          <cell r="B11" t="str">
            <v xml:space="preserve">Cost                  </v>
          </cell>
          <cell r="C11">
            <v>25181</v>
          </cell>
          <cell r="D11">
            <v>25538</v>
          </cell>
          <cell r="E11">
            <v>25538</v>
          </cell>
          <cell r="F11">
            <v>25538</v>
          </cell>
          <cell r="G11">
            <v>25538</v>
          </cell>
          <cell r="H11">
            <v>25538</v>
          </cell>
          <cell r="I11">
            <v>25538</v>
          </cell>
          <cell r="J11">
            <v>25538</v>
          </cell>
          <cell r="K11">
            <v>25538</v>
          </cell>
          <cell r="L11">
            <v>25538</v>
          </cell>
          <cell r="M11">
            <v>25538</v>
          </cell>
          <cell r="N11">
            <v>25538</v>
          </cell>
        </row>
        <row r="12">
          <cell r="A12">
            <v>66</v>
          </cell>
          <cell r="B12" t="str">
            <v xml:space="preserve">Cost                  </v>
          </cell>
          <cell r="C12">
            <v>88471</v>
          </cell>
          <cell r="D12">
            <v>92077</v>
          </cell>
          <cell r="E12">
            <v>92077</v>
          </cell>
          <cell r="F12">
            <v>92077</v>
          </cell>
          <cell r="G12">
            <v>92077</v>
          </cell>
          <cell r="H12">
            <v>92077</v>
          </cell>
          <cell r="I12">
            <v>92077</v>
          </cell>
          <cell r="J12">
            <v>92077</v>
          </cell>
          <cell r="K12">
            <v>92077</v>
          </cell>
          <cell r="L12">
            <v>92077</v>
          </cell>
          <cell r="M12">
            <v>92077</v>
          </cell>
          <cell r="N12">
            <v>92077</v>
          </cell>
        </row>
        <row r="13">
          <cell r="A13">
            <v>94</v>
          </cell>
          <cell r="B13" t="str">
            <v xml:space="preserve">Cost                  </v>
          </cell>
          <cell r="C13">
            <v>24899</v>
          </cell>
          <cell r="D13">
            <v>25176</v>
          </cell>
          <cell r="E13">
            <v>25176</v>
          </cell>
          <cell r="F13">
            <v>25176</v>
          </cell>
          <cell r="G13">
            <v>25176</v>
          </cell>
          <cell r="H13">
            <v>25176</v>
          </cell>
          <cell r="I13">
            <v>25176</v>
          </cell>
          <cell r="J13">
            <v>25176</v>
          </cell>
          <cell r="K13">
            <v>25176</v>
          </cell>
          <cell r="L13">
            <v>25176</v>
          </cell>
          <cell r="M13">
            <v>25176</v>
          </cell>
          <cell r="N13">
            <v>25176</v>
          </cell>
        </row>
        <row r="14">
          <cell r="A14">
            <v>1</v>
          </cell>
          <cell r="B14" t="str">
            <v xml:space="preserve">Cost                  </v>
          </cell>
          <cell r="C14">
            <v>28</v>
          </cell>
          <cell r="D14">
            <v>28</v>
          </cell>
          <cell r="E14">
            <v>28</v>
          </cell>
          <cell r="F14">
            <v>28</v>
          </cell>
          <cell r="G14">
            <v>28</v>
          </cell>
          <cell r="H14">
            <v>28</v>
          </cell>
          <cell r="I14">
            <v>28</v>
          </cell>
          <cell r="J14">
            <v>28</v>
          </cell>
          <cell r="K14">
            <v>28</v>
          </cell>
          <cell r="L14">
            <v>28</v>
          </cell>
          <cell r="M14">
            <v>28</v>
          </cell>
          <cell r="N14">
            <v>28</v>
          </cell>
        </row>
        <row r="15">
          <cell r="A15">
            <v>5</v>
          </cell>
          <cell r="B15" t="str">
            <v xml:space="preserve">Cost                  </v>
          </cell>
          <cell r="C15">
            <v>249</v>
          </cell>
          <cell r="D15">
            <v>249</v>
          </cell>
          <cell r="E15">
            <v>249</v>
          </cell>
          <cell r="F15">
            <v>249</v>
          </cell>
          <cell r="G15">
            <v>249</v>
          </cell>
          <cell r="H15">
            <v>249</v>
          </cell>
          <cell r="I15">
            <v>249</v>
          </cell>
          <cell r="J15">
            <v>249</v>
          </cell>
          <cell r="K15">
            <v>249</v>
          </cell>
          <cell r="L15">
            <v>249</v>
          </cell>
          <cell r="M15">
            <v>249</v>
          </cell>
          <cell r="N15">
            <v>249</v>
          </cell>
        </row>
        <row r="16">
          <cell r="A16">
            <v>6</v>
          </cell>
          <cell r="B16" t="str">
            <v xml:space="preserve">Cost                  </v>
          </cell>
          <cell r="C16">
            <v>362356</v>
          </cell>
          <cell r="D16">
            <v>364821</v>
          </cell>
          <cell r="E16">
            <v>364821</v>
          </cell>
          <cell r="F16">
            <v>364821</v>
          </cell>
          <cell r="G16">
            <v>364821</v>
          </cell>
          <cell r="H16">
            <v>364821</v>
          </cell>
          <cell r="I16">
            <v>364821</v>
          </cell>
          <cell r="J16">
            <v>364821</v>
          </cell>
          <cell r="K16">
            <v>364821</v>
          </cell>
          <cell r="L16">
            <v>364821</v>
          </cell>
          <cell r="M16">
            <v>364821</v>
          </cell>
          <cell r="N16">
            <v>364821</v>
          </cell>
        </row>
        <row r="17">
          <cell r="A17">
            <v>7</v>
          </cell>
          <cell r="B17" t="str">
            <v xml:space="preserve">Cost                  </v>
          </cell>
          <cell r="C17">
            <v>160796</v>
          </cell>
          <cell r="D17">
            <v>187732</v>
          </cell>
          <cell r="E17">
            <v>187732</v>
          </cell>
          <cell r="F17">
            <v>187732</v>
          </cell>
          <cell r="G17">
            <v>187732</v>
          </cell>
          <cell r="H17">
            <v>187732</v>
          </cell>
          <cell r="I17">
            <v>187732</v>
          </cell>
          <cell r="J17">
            <v>187732</v>
          </cell>
          <cell r="K17">
            <v>187732</v>
          </cell>
          <cell r="L17">
            <v>187732</v>
          </cell>
          <cell r="M17">
            <v>187732</v>
          </cell>
          <cell r="N17">
            <v>187732</v>
          </cell>
        </row>
        <row r="18">
          <cell r="A18">
            <v>11</v>
          </cell>
          <cell r="B18" t="str">
            <v xml:space="preserve">Cost                  </v>
          </cell>
          <cell r="C18">
            <v>987549</v>
          </cell>
          <cell r="D18">
            <v>1012037</v>
          </cell>
          <cell r="E18">
            <v>1012037</v>
          </cell>
          <cell r="F18">
            <v>1012037</v>
          </cell>
          <cell r="G18">
            <v>1012037</v>
          </cell>
          <cell r="H18">
            <v>1012037</v>
          </cell>
          <cell r="I18">
            <v>1012037</v>
          </cell>
          <cell r="J18">
            <v>1012037</v>
          </cell>
          <cell r="K18">
            <v>1012037</v>
          </cell>
          <cell r="L18">
            <v>1012037</v>
          </cell>
          <cell r="M18">
            <v>1012037</v>
          </cell>
          <cell r="N18">
            <v>1012037</v>
          </cell>
        </row>
        <row r="19">
          <cell r="A19">
            <v>12</v>
          </cell>
          <cell r="B19" t="str">
            <v xml:space="preserve">Cost                  </v>
          </cell>
          <cell r="C19">
            <v>203897</v>
          </cell>
          <cell r="D19">
            <v>215208</v>
          </cell>
          <cell r="E19">
            <v>215208</v>
          </cell>
          <cell r="F19">
            <v>215208</v>
          </cell>
          <cell r="G19">
            <v>215208</v>
          </cell>
          <cell r="H19">
            <v>215208</v>
          </cell>
          <cell r="I19">
            <v>215208</v>
          </cell>
          <cell r="J19">
            <v>215208</v>
          </cell>
          <cell r="K19">
            <v>215208</v>
          </cell>
          <cell r="L19">
            <v>215208</v>
          </cell>
          <cell r="M19">
            <v>215208</v>
          </cell>
          <cell r="N19">
            <v>215208</v>
          </cell>
        </row>
        <row r="20">
          <cell r="A20">
            <v>16</v>
          </cell>
          <cell r="B20" t="str">
            <v xml:space="preserve">Cost                  </v>
          </cell>
          <cell r="C20">
            <v>295477</v>
          </cell>
          <cell r="D20">
            <v>313107</v>
          </cell>
          <cell r="E20">
            <v>313107</v>
          </cell>
          <cell r="F20">
            <v>313107</v>
          </cell>
          <cell r="G20">
            <v>313107</v>
          </cell>
          <cell r="H20">
            <v>313107</v>
          </cell>
          <cell r="I20">
            <v>313107</v>
          </cell>
          <cell r="J20">
            <v>313107</v>
          </cell>
          <cell r="K20">
            <v>313107</v>
          </cell>
          <cell r="L20">
            <v>313107</v>
          </cell>
          <cell r="M20">
            <v>313107</v>
          </cell>
          <cell r="N20">
            <v>313107</v>
          </cell>
        </row>
        <row r="21">
          <cell r="A21">
            <v>18</v>
          </cell>
          <cell r="B21" t="str">
            <v xml:space="preserve">Cost                  </v>
          </cell>
          <cell r="C21">
            <v>102304</v>
          </cell>
          <cell r="D21">
            <v>100488</v>
          </cell>
          <cell r="E21">
            <v>100488</v>
          </cell>
          <cell r="F21">
            <v>100488</v>
          </cell>
          <cell r="G21">
            <v>100488</v>
          </cell>
          <cell r="H21">
            <v>100488</v>
          </cell>
          <cell r="I21">
            <v>100488</v>
          </cell>
          <cell r="J21">
            <v>100488</v>
          </cell>
          <cell r="K21">
            <v>100488</v>
          </cell>
          <cell r="L21">
            <v>100488</v>
          </cell>
          <cell r="M21">
            <v>100488</v>
          </cell>
          <cell r="N21">
            <v>100488</v>
          </cell>
        </row>
        <row r="22">
          <cell r="A22">
            <v>19</v>
          </cell>
          <cell r="B22" t="str">
            <v xml:space="preserve">Cost                  </v>
          </cell>
          <cell r="C22">
            <v>38</v>
          </cell>
          <cell r="D22">
            <v>-14682</v>
          </cell>
          <cell r="E22">
            <v>-14682</v>
          </cell>
          <cell r="F22">
            <v>-14682</v>
          </cell>
          <cell r="G22">
            <v>-14682</v>
          </cell>
          <cell r="H22">
            <v>-14682</v>
          </cell>
          <cell r="I22">
            <v>-14682</v>
          </cell>
          <cell r="J22">
            <v>-14682</v>
          </cell>
          <cell r="K22">
            <v>-14682</v>
          </cell>
          <cell r="L22">
            <v>-14682</v>
          </cell>
          <cell r="M22">
            <v>-14682</v>
          </cell>
          <cell r="N22">
            <v>-14682</v>
          </cell>
        </row>
        <row r="23">
          <cell r="A23">
            <v>21</v>
          </cell>
          <cell r="B23" t="str">
            <v xml:space="preserve">Cost                  </v>
          </cell>
          <cell r="C23">
            <v>282735</v>
          </cell>
          <cell r="D23">
            <v>299431</v>
          </cell>
          <cell r="E23">
            <v>299431</v>
          </cell>
          <cell r="F23">
            <v>299431</v>
          </cell>
          <cell r="G23">
            <v>299431</v>
          </cell>
          <cell r="H23">
            <v>299431</v>
          </cell>
          <cell r="I23">
            <v>299431</v>
          </cell>
          <cell r="J23">
            <v>299431</v>
          </cell>
          <cell r="K23">
            <v>299431</v>
          </cell>
          <cell r="L23">
            <v>299431</v>
          </cell>
          <cell r="M23">
            <v>299431</v>
          </cell>
          <cell r="N23">
            <v>299431</v>
          </cell>
        </row>
        <row r="24">
          <cell r="A24">
            <v>22</v>
          </cell>
          <cell r="B24" t="str">
            <v xml:space="preserve">Cost                  </v>
          </cell>
          <cell r="C24">
            <v>263597</v>
          </cell>
          <cell r="D24">
            <v>273734</v>
          </cell>
          <cell r="E24">
            <v>273734</v>
          </cell>
          <cell r="F24">
            <v>273734</v>
          </cell>
          <cell r="G24">
            <v>273734</v>
          </cell>
          <cell r="H24">
            <v>273734</v>
          </cell>
          <cell r="I24">
            <v>273734</v>
          </cell>
          <cell r="J24">
            <v>273734</v>
          </cell>
          <cell r="K24">
            <v>273734</v>
          </cell>
          <cell r="L24">
            <v>273734</v>
          </cell>
          <cell r="M24">
            <v>273734</v>
          </cell>
          <cell r="N24">
            <v>273734</v>
          </cell>
        </row>
        <row r="25">
          <cell r="A25">
            <v>27</v>
          </cell>
          <cell r="B25" t="str">
            <v xml:space="preserve">Cost                  </v>
          </cell>
          <cell r="C25">
            <v>16450</v>
          </cell>
          <cell r="D25">
            <v>19644</v>
          </cell>
          <cell r="E25">
            <v>19644</v>
          </cell>
          <cell r="F25">
            <v>19644</v>
          </cell>
          <cell r="G25">
            <v>19644</v>
          </cell>
          <cell r="H25">
            <v>19644</v>
          </cell>
          <cell r="I25">
            <v>19644</v>
          </cell>
          <cell r="J25">
            <v>19644</v>
          </cell>
          <cell r="K25">
            <v>19644</v>
          </cell>
          <cell r="L25">
            <v>19644</v>
          </cell>
          <cell r="M25">
            <v>19644</v>
          </cell>
          <cell r="N25">
            <v>19644</v>
          </cell>
        </row>
        <row r="26">
          <cell r="A26">
            <v>34</v>
          </cell>
          <cell r="B26" t="str">
            <v xml:space="preserve">Cost                  </v>
          </cell>
          <cell r="C26">
            <v>41731</v>
          </cell>
          <cell r="D26">
            <v>42641</v>
          </cell>
          <cell r="E26">
            <v>42641</v>
          </cell>
          <cell r="F26">
            <v>42641</v>
          </cell>
          <cell r="G26">
            <v>42641</v>
          </cell>
          <cell r="H26">
            <v>42641</v>
          </cell>
          <cell r="I26">
            <v>42641</v>
          </cell>
          <cell r="J26">
            <v>42641</v>
          </cell>
          <cell r="K26">
            <v>42641</v>
          </cell>
          <cell r="L26">
            <v>42641</v>
          </cell>
          <cell r="M26">
            <v>42641</v>
          </cell>
          <cell r="N26">
            <v>42641</v>
          </cell>
        </row>
        <row r="27">
          <cell r="A27">
            <v>36</v>
          </cell>
          <cell r="B27" t="str">
            <v xml:space="preserve">Cost                  </v>
          </cell>
          <cell r="C27">
            <v>141926</v>
          </cell>
          <cell r="D27">
            <v>158059</v>
          </cell>
          <cell r="E27">
            <v>158059</v>
          </cell>
          <cell r="F27">
            <v>158059</v>
          </cell>
          <cell r="G27">
            <v>158059</v>
          </cell>
          <cell r="H27">
            <v>158059</v>
          </cell>
          <cell r="I27">
            <v>158059</v>
          </cell>
          <cell r="J27">
            <v>158059</v>
          </cell>
          <cell r="K27">
            <v>158059</v>
          </cell>
          <cell r="L27">
            <v>158059</v>
          </cell>
          <cell r="M27">
            <v>158059</v>
          </cell>
          <cell r="N27">
            <v>158059</v>
          </cell>
        </row>
        <row r="28">
          <cell r="A28">
            <v>39</v>
          </cell>
          <cell r="B28" t="str">
            <v xml:space="preserve">Cost                  </v>
          </cell>
          <cell r="C28">
            <v>24090</v>
          </cell>
          <cell r="D28">
            <v>25160</v>
          </cell>
          <cell r="E28">
            <v>25160</v>
          </cell>
          <cell r="F28">
            <v>25160</v>
          </cell>
          <cell r="G28">
            <v>25160</v>
          </cell>
          <cell r="H28">
            <v>25160</v>
          </cell>
          <cell r="I28">
            <v>25160</v>
          </cell>
          <cell r="J28">
            <v>25160</v>
          </cell>
          <cell r="K28">
            <v>25160</v>
          </cell>
          <cell r="L28">
            <v>25160</v>
          </cell>
          <cell r="M28">
            <v>25160</v>
          </cell>
          <cell r="N28">
            <v>25160</v>
          </cell>
        </row>
        <row r="29">
          <cell r="A29">
            <v>42</v>
          </cell>
          <cell r="B29" t="str">
            <v xml:space="preserve">Cost                  </v>
          </cell>
          <cell r="C29">
            <v>197787</v>
          </cell>
          <cell r="D29">
            <v>212645</v>
          </cell>
          <cell r="E29">
            <v>212645</v>
          </cell>
          <cell r="F29">
            <v>212645</v>
          </cell>
          <cell r="G29">
            <v>212645</v>
          </cell>
          <cell r="H29">
            <v>212645</v>
          </cell>
          <cell r="I29">
            <v>212645</v>
          </cell>
          <cell r="J29">
            <v>212645</v>
          </cell>
          <cell r="K29">
            <v>212645</v>
          </cell>
          <cell r="L29">
            <v>212645</v>
          </cell>
          <cell r="M29">
            <v>212645</v>
          </cell>
          <cell r="N29">
            <v>212645</v>
          </cell>
        </row>
        <row r="30">
          <cell r="A30">
            <v>45</v>
          </cell>
          <cell r="B30" t="str">
            <v xml:space="preserve">Cost                  </v>
          </cell>
          <cell r="C30">
            <v>45813</v>
          </cell>
          <cell r="D30">
            <v>49499</v>
          </cell>
          <cell r="E30">
            <v>49499</v>
          </cell>
          <cell r="F30">
            <v>49499</v>
          </cell>
          <cell r="G30">
            <v>49499</v>
          </cell>
          <cell r="H30">
            <v>49499</v>
          </cell>
          <cell r="I30">
            <v>49499</v>
          </cell>
          <cell r="J30">
            <v>49499</v>
          </cell>
          <cell r="K30">
            <v>49499</v>
          </cell>
          <cell r="L30">
            <v>49499</v>
          </cell>
          <cell r="M30">
            <v>49499</v>
          </cell>
          <cell r="N30">
            <v>49499</v>
          </cell>
        </row>
        <row r="31">
          <cell r="A31">
            <v>49</v>
          </cell>
          <cell r="B31" t="str">
            <v xml:space="preserve">Cost                  </v>
          </cell>
          <cell r="C31">
            <v>847307</v>
          </cell>
          <cell r="D31">
            <v>905878</v>
          </cell>
          <cell r="E31">
            <v>905878</v>
          </cell>
          <cell r="F31">
            <v>905878</v>
          </cell>
          <cell r="G31">
            <v>905878</v>
          </cell>
          <cell r="H31">
            <v>905878</v>
          </cell>
          <cell r="I31">
            <v>905878</v>
          </cell>
          <cell r="J31">
            <v>905878</v>
          </cell>
          <cell r="K31">
            <v>905878</v>
          </cell>
          <cell r="L31">
            <v>905878</v>
          </cell>
          <cell r="M31">
            <v>905878</v>
          </cell>
          <cell r="N31">
            <v>905878</v>
          </cell>
        </row>
        <row r="32">
          <cell r="A32">
            <v>51</v>
          </cell>
          <cell r="B32" t="str">
            <v xml:space="preserve">Cost                  </v>
          </cell>
          <cell r="C32">
            <v>402275</v>
          </cell>
          <cell r="D32">
            <v>410049</v>
          </cell>
          <cell r="E32">
            <v>410049</v>
          </cell>
          <cell r="F32">
            <v>410049</v>
          </cell>
          <cell r="G32">
            <v>410049</v>
          </cell>
          <cell r="H32">
            <v>410049</v>
          </cell>
          <cell r="I32">
            <v>410049</v>
          </cell>
          <cell r="J32">
            <v>410049</v>
          </cell>
          <cell r="K32">
            <v>410049</v>
          </cell>
          <cell r="L32">
            <v>410049</v>
          </cell>
          <cell r="M32">
            <v>410049</v>
          </cell>
          <cell r="N32">
            <v>410049</v>
          </cell>
        </row>
        <row r="33">
          <cell r="A33">
            <v>52</v>
          </cell>
          <cell r="B33" t="str">
            <v xml:space="preserve">Cost                  </v>
          </cell>
          <cell r="C33">
            <v>780209</v>
          </cell>
          <cell r="D33">
            <v>804600</v>
          </cell>
          <cell r="E33">
            <v>804600</v>
          </cell>
          <cell r="F33">
            <v>804600</v>
          </cell>
          <cell r="G33">
            <v>804600</v>
          </cell>
          <cell r="H33">
            <v>804600</v>
          </cell>
          <cell r="I33">
            <v>804600</v>
          </cell>
          <cell r="J33">
            <v>804600</v>
          </cell>
          <cell r="K33">
            <v>804600</v>
          </cell>
          <cell r="L33">
            <v>804600</v>
          </cell>
          <cell r="M33">
            <v>804600</v>
          </cell>
          <cell r="N33">
            <v>804600</v>
          </cell>
        </row>
        <row r="34">
          <cell r="A34">
            <v>53</v>
          </cell>
          <cell r="B34" t="str">
            <v xml:space="preserve">Cost                  </v>
          </cell>
          <cell r="C34">
            <v>87764</v>
          </cell>
          <cell r="D34">
            <v>86514</v>
          </cell>
          <cell r="E34">
            <v>86514</v>
          </cell>
          <cell r="F34">
            <v>86514</v>
          </cell>
          <cell r="G34">
            <v>86514</v>
          </cell>
          <cell r="H34">
            <v>86514</v>
          </cell>
          <cell r="I34">
            <v>86514</v>
          </cell>
          <cell r="J34">
            <v>86514</v>
          </cell>
          <cell r="K34">
            <v>86514</v>
          </cell>
          <cell r="L34">
            <v>86514</v>
          </cell>
          <cell r="M34">
            <v>86514</v>
          </cell>
          <cell r="N34">
            <v>86514</v>
          </cell>
        </row>
        <row r="35">
          <cell r="A35">
            <v>54</v>
          </cell>
          <cell r="B35" t="str">
            <v xml:space="preserve">Cost                  </v>
          </cell>
          <cell r="C35">
            <v>632537</v>
          </cell>
          <cell r="D35">
            <v>612244</v>
          </cell>
          <cell r="E35">
            <v>612244</v>
          </cell>
          <cell r="F35">
            <v>612244</v>
          </cell>
          <cell r="G35">
            <v>612244</v>
          </cell>
          <cell r="H35">
            <v>612244</v>
          </cell>
          <cell r="I35">
            <v>612244</v>
          </cell>
          <cell r="J35">
            <v>612244</v>
          </cell>
          <cell r="K35">
            <v>612244</v>
          </cell>
          <cell r="L35">
            <v>612244</v>
          </cell>
          <cell r="M35">
            <v>612244</v>
          </cell>
          <cell r="N35">
            <v>612244</v>
          </cell>
        </row>
        <row r="36">
          <cell r="A36">
            <v>55</v>
          </cell>
          <cell r="B36" t="str">
            <v xml:space="preserve">Cost                  </v>
          </cell>
          <cell r="C36">
            <v>91167</v>
          </cell>
          <cell r="D36">
            <v>92993</v>
          </cell>
          <cell r="E36">
            <v>92993</v>
          </cell>
          <cell r="F36">
            <v>92993</v>
          </cell>
          <cell r="G36">
            <v>92993</v>
          </cell>
          <cell r="H36">
            <v>92993</v>
          </cell>
          <cell r="I36">
            <v>92993</v>
          </cell>
          <cell r="J36">
            <v>92993</v>
          </cell>
          <cell r="K36">
            <v>92993</v>
          </cell>
          <cell r="L36">
            <v>92993</v>
          </cell>
          <cell r="M36">
            <v>92993</v>
          </cell>
          <cell r="N36">
            <v>92993</v>
          </cell>
        </row>
        <row r="37">
          <cell r="A37">
            <v>56</v>
          </cell>
          <cell r="B37" t="str">
            <v xml:space="preserve">Cost                  </v>
          </cell>
          <cell r="C37">
            <v>19363</v>
          </cell>
          <cell r="D37">
            <v>18955</v>
          </cell>
          <cell r="E37">
            <v>18955</v>
          </cell>
          <cell r="F37">
            <v>18955</v>
          </cell>
          <cell r="G37">
            <v>18955</v>
          </cell>
          <cell r="H37">
            <v>18955</v>
          </cell>
          <cell r="I37">
            <v>18955</v>
          </cell>
          <cell r="J37">
            <v>18955</v>
          </cell>
          <cell r="K37">
            <v>18955</v>
          </cell>
          <cell r="L37">
            <v>18955</v>
          </cell>
          <cell r="M37">
            <v>18955</v>
          </cell>
          <cell r="N37">
            <v>18955</v>
          </cell>
        </row>
        <row r="38">
          <cell r="A38">
            <v>57</v>
          </cell>
          <cell r="B38" t="str">
            <v xml:space="preserve">Cost                  </v>
          </cell>
          <cell r="C38">
            <v>556810</v>
          </cell>
          <cell r="D38">
            <v>613574</v>
          </cell>
          <cell r="E38">
            <v>613574</v>
          </cell>
          <cell r="F38">
            <v>613574</v>
          </cell>
          <cell r="G38">
            <v>613574</v>
          </cell>
          <cell r="H38">
            <v>613574</v>
          </cell>
          <cell r="I38">
            <v>613574</v>
          </cell>
          <cell r="J38">
            <v>613574</v>
          </cell>
          <cell r="K38">
            <v>613574</v>
          </cell>
          <cell r="L38">
            <v>613574</v>
          </cell>
          <cell r="M38">
            <v>613574</v>
          </cell>
          <cell r="N38">
            <v>613574</v>
          </cell>
        </row>
        <row r="39">
          <cell r="A39">
            <v>61</v>
          </cell>
          <cell r="B39" t="str">
            <v xml:space="preserve">Cost                  </v>
          </cell>
          <cell r="C39">
            <v>60611</v>
          </cell>
          <cell r="D39">
            <v>61695</v>
          </cell>
          <cell r="E39">
            <v>61695</v>
          </cell>
          <cell r="F39">
            <v>61695</v>
          </cell>
          <cell r="G39">
            <v>61695</v>
          </cell>
          <cell r="H39">
            <v>61695</v>
          </cell>
          <cell r="I39">
            <v>61695</v>
          </cell>
          <cell r="J39">
            <v>61695</v>
          </cell>
          <cell r="K39">
            <v>61695</v>
          </cell>
          <cell r="L39">
            <v>61695</v>
          </cell>
          <cell r="M39">
            <v>61695</v>
          </cell>
          <cell r="N39">
            <v>61695</v>
          </cell>
        </row>
        <row r="40">
          <cell r="A40">
            <v>62</v>
          </cell>
          <cell r="B40" t="str">
            <v xml:space="preserve">Cost                  </v>
          </cell>
          <cell r="C40">
            <v>297744</v>
          </cell>
          <cell r="D40">
            <v>315108</v>
          </cell>
          <cell r="E40">
            <v>315108</v>
          </cell>
          <cell r="F40">
            <v>315108</v>
          </cell>
          <cell r="G40">
            <v>315108</v>
          </cell>
          <cell r="H40">
            <v>315108</v>
          </cell>
          <cell r="I40">
            <v>315108</v>
          </cell>
          <cell r="J40">
            <v>315108</v>
          </cell>
          <cell r="K40">
            <v>315108</v>
          </cell>
          <cell r="L40">
            <v>315108</v>
          </cell>
          <cell r="M40">
            <v>315108</v>
          </cell>
          <cell r="N40">
            <v>315108</v>
          </cell>
        </row>
        <row r="41">
          <cell r="A41">
            <v>63</v>
          </cell>
          <cell r="B41" t="str">
            <v xml:space="preserve">Cost                  </v>
          </cell>
          <cell r="C41">
            <v>32009</v>
          </cell>
          <cell r="D41">
            <v>37211</v>
          </cell>
          <cell r="E41">
            <v>37211</v>
          </cell>
          <cell r="F41">
            <v>37211</v>
          </cell>
          <cell r="G41">
            <v>37211</v>
          </cell>
          <cell r="H41">
            <v>37211</v>
          </cell>
          <cell r="I41">
            <v>37211</v>
          </cell>
          <cell r="J41">
            <v>37211</v>
          </cell>
          <cell r="K41">
            <v>37211</v>
          </cell>
          <cell r="L41">
            <v>37211</v>
          </cell>
          <cell r="M41">
            <v>37211</v>
          </cell>
          <cell r="N41">
            <v>37211</v>
          </cell>
        </row>
        <row r="42">
          <cell r="A42">
            <v>64</v>
          </cell>
          <cell r="B42" t="str">
            <v xml:space="preserve">Cost                  </v>
          </cell>
          <cell r="C42">
            <v>595962</v>
          </cell>
          <cell r="D42">
            <v>571185</v>
          </cell>
          <cell r="E42">
            <v>571185</v>
          </cell>
          <cell r="F42">
            <v>571185</v>
          </cell>
          <cell r="G42">
            <v>571185</v>
          </cell>
          <cell r="H42">
            <v>571185</v>
          </cell>
          <cell r="I42">
            <v>571185</v>
          </cell>
          <cell r="J42">
            <v>571185</v>
          </cell>
          <cell r="K42">
            <v>571185</v>
          </cell>
          <cell r="L42">
            <v>571185</v>
          </cell>
          <cell r="M42">
            <v>571185</v>
          </cell>
          <cell r="N42">
            <v>571185</v>
          </cell>
        </row>
        <row r="43">
          <cell r="A43">
            <v>65</v>
          </cell>
          <cell r="B43" t="str">
            <v xml:space="preserve">Cost                  </v>
          </cell>
          <cell r="C43">
            <v>91073</v>
          </cell>
          <cell r="D43">
            <v>92279</v>
          </cell>
          <cell r="E43">
            <v>92279</v>
          </cell>
          <cell r="F43">
            <v>92279</v>
          </cell>
          <cell r="G43">
            <v>92279</v>
          </cell>
          <cell r="H43">
            <v>92279</v>
          </cell>
          <cell r="I43">
            <v>92279</v>
          </cell>
          <cell r="J43">
            <v>92279</v>
          </cell>
          <cell r="K43">
            <v>92279</v>
          </cell>
          <cell r="L43">
            <v>92279</v>
          </cell>
          <cell r="M43">
            <v>92279</v>
          </cell>
          <cell r="N43">
            <v>92279</v>
          </cell>
        </row>
        <row r="44">
          <cell r="A44">
            <v>96</v>
          </cell>
          <cell r="B44" t="str">
            <v xml:space="preserve">Cost                  </v>
          </cell>
          <cell r="C44">
            <v>2070</v>
          </cell>
          <cell r="D44">
            <v>2301</v>
          </cell>
          <cell r="E44">
            <v>2301</v>
          </cell>
          <cell r="F44">
            <v>2301</v>
          </cell>
          <cell r="G44">
            <v>2301</v>
          </cell>
          <cell r="H44">
            <v>2301</v>
          </cell>
          <cell r="I44">
            <v>2301</v>
          </cell>
          <cell r="J44">
            <v>2301</v>
          </cell>
          <cell r="K44">
            <v>2301</v>
          </cell>
          <cell r="L44">
            <v>2301</v>
          </cell>
          <cell r="M44">
            <v>2301</v>
          </cell>
          <cell r="N44">
            <v>2301</v>
          </cell>
        </row>
        <row r="45">
          <cell r="A45">
            <v>98</v>
          </cell>
          <cell r="B45" t="str">
            <v xml:space="preserve">Cost                  </v>
          </cell>
          <cell r="C45">
            <v>208809</v>
          </cell>
          <cell r="D45">
            <v>261919</v>
          </cell>
          <cell r="E45">
            <v>261919</v>
          </cell>
          <cell r="F45">
            <v>261919</v>
          </cell>
          <cell r="G45">
            <v>261919</v>
          </cell>
          <cell r="H45">
            <v>261919</v>
          </cell>
          <cell r="I45">
            <v>261919</v>
          </cell>
          <cell r="J45">
            <v>261919</v>
          </cell>
          <cell r="K45">
            <v>261919</v>
          </cell>
          <cell r="L45">
            <v>261919</v>
          </cell>
          <cell r="M45">
            <v>261919</v>
          </cell>
          <cell r="N45">
            <v>261919</v>
          </cell>
        </row>
        <row r="46">
          <cell r="A46">
            <v>58</v>
          </cell>
          <cell r="B46" t="str">
            <v xml:space="preserve">Cost                  </v>
          </cell>
          <cell r="C46">
            <v>525038</v>
          </cell>
          <cell r="D46">
            <v>520347</v>
          </cell>
          <cell r="E46">
            <v>520347</v>
          </cell>
          <cell r="F46">
            <v>520347</v>
          </cell>
          <cell r="G46">
            <v>520347</v>
          </cell>
          <cell r="H46">
            <v>520347</v>
          </cell>
          <cell r="I46">
            <v>520347</v>
          </cell>
          <cell r="J46">
            <v>520347</v>
          </cell>
          <cell r="K46">
            <v>520347</v>
          </cell>
          <cell r="L46">
            <v>520347</v>
          </cell>
          <cell r="M46">
            <v>520347</v>
          </cell>
          <cell r="N46">
            <v>520347</v>
          </cell>
        </row>
        <row r="47">
          <cell r="A47">
            <v>59</v>
          </cell>
          <cell r="B47" t="str">
            <v xml:space="preserve">Cost                  </v>
          </cell>
          <cell r="C47">
            <v>104</v>
          </cell>
          <cell r="D47">
            <v>104</v>
          </cell>
          <cell r="E47">
            <v>104</v>
          </cell>
          <cell r="F47">
            <v>104</v>
          </cell>
          <cell r="G47">
            <v>104</v>
          </cell>
          <cell r="H47">
            <v>104</v>
          </cell>
          <cell r="I47">
            <v>104</v>
          </cell>
          <cell r="J47">
            <v>104</v>
          </cell>
          <cell r="K47">
            <v>104</v>
          </cell>
          <cell r="L47">
            <v>104</v>
          </cell>
          <cell r="M47">
            <v>104</v>
          </cell>
          <cell r="N47">
            <v>104</v>
          </cell>
        </row>
        <row r="48">
          <cell r="A48">
            <v>90</v>
          </cell>
          <cell r="B48" t="str">
            <v xml:space="preserve">Cost                  </v>
          </cell>
          <cell r="C48">
            <v>2792</v>
          </cell>
          <cell r="D48">
            <v>4973</v>
          </cell>
          <cell r="E48">
            <v>4973</v>
          </cell>
          <cell r="F48">
            <v>4973</v>
          </cell>
          <cell r="G48">
            <v>4973</v>
          </cell>
          <cell r="H48">
            <v>4973</v>
          </cell>
          <cell r="I48">
            <v>4973</v>
          </cell>
          <cell r="J48">
            <v>4973</v>
          </cell>
          <cell r="K48">
            <v>4973</v>
          </cell>
          <cell r="L48">
            <v>4973</v>
          </cell>
          <cell r="M48">
            <v>4973</v>
          </cell>
          <cell r="N48">
            <v>4973</v>
          </cell>
        </row>
      </sheetData>
      <sheetData sheetId="27" refreshError="1">
        <row r="4">
          <cell r="A4">
            <v>8</v>
          </cell>
          <cell r="B4" t="str">
            <v xml:space="preserve">Inventory             </v>
          </cell>
          <cell r="C4">
            <v>231193</v>
          </cell>
          <cell r="D4">
            <v>229765</v>
          </cell>
          <cell r="E4">
            <v>229765</v>
          </cell>
          <cell r="F4">
            <v>229765</v>
          </cell>
          <cell r="G4">
            <v>229765</v>
          </cell>
          <cell r="H4">
            <v>229765</v>
          </cell>
          <cell r="I4">
            <v>229765</v>
          </cell>
          <cell r="J4">
            <v>229765</v>
          </cell>
          <cell r="K4">
            <v>229765</v>
          </cell>
          <cell r="L4">
            <v>229765</v>
          </cell>
          <cell r="M4">
            <v>229765</v>
          </cell>
          <cell r="N4">
            <v>229765</v>
          </cell>
        </row>
        <row r="5">
          <cell r="A5">
            <v>10</v>
          </cell>
          <cell r="B5" t="str">
            <v xml:space="preserve">Inventory             </v>
          </cell>
          <cell r="C5">
            <v>49967</v>
          </cell>
          <cell r="D5">
            <v>49967</v>
          </cell>
          <cell r="E5">
            <v>49967</v>
          </cell>
          <cell r="F5">
            <v>49967</v>
          </cell>
          <cell r="G5">
            <v>49967</v>
          </cell>
          <cell r="H5">
            <v>49967</v>
          </cell>
          <cell r="I5">
            <v>49967</v>
          </cell>
          <cell r="J5">
            <v>49967</v>
          </cell>
          <cell r="K5">
            <v>49967</v>
          </cell>
          <cell r="L5">
            <v>49967</v>
          </cell>
          <cell r="M5">
            <v>49967</v>
          </cell>
          <cell r="N5">
            <v>49967</v>
          </cell>
        </row>
        <row r="6">
          <cell r="A6">
            <v>14</v>
          </cell>
          <cell r="B6" t="str">
            <v xml:space="preserve">Inventory             </v>
          </cell>
          <cell r="C6">
            <v>147985</v>
          </cell>
          <cell r="D6">
            <v>147775</v>
          </cell>
          <cell r="E6">
            <v>147775</v>
          </cell>
          <cell r="F6">
            <v>147775</v>
          </cell>
          <cell r="G6">
            <v>147775</v>
          </cell>
          <cell r="H6">
            <v>147775</v>
          </cell>
          <cell r="I6">
            <v>147775</v>
          </cell>
          <cell r="J6">
            <v>147775</v>
          </cell>
          <cell r="K6">
            <v>147775</v>
          </cell>
          <cell r="L6">
            <v>147775</v>
          </cell>
          <cell r="M6">
            <v>147775</v>
          </cell>
          <cell r="N6">
            <v>147775</v>
          </cell>
        </row>
        <row r="7">
          <cell r="A7">
            <v>17</v>
          </cell>
          <cell r="B7" t="str">
            <v xml:space="preserve">Inventory             </v>
          </cell>
          <cell r="C7">
            <v>149437</v>
          </cell>
          <cell r="D7">
            <v>150014</v>
          </cell>
          <cell r="E7">
            <v>150014</v>
          </cell>
          <cell r="F7">
            <v>150014</v>
          </cell>
          <cell r="G7">
            <v>150014</v>
          </cell>
          <cell r="H7">
            <v>150014</v>
          </cell>
          <cell r="I7">
            <v>150014</v>
          </cell>
          <cell r="J7">
            <v>150014</v>
          </cell>
          <cell r="K7">
            <v>150014</v>
          </cell>
          <cell r="L7">
            <v>150014</v>
          </cell>
          <cell r="M7">
            <v>150014</v>
          </cell>
          <cell r="N7">
            <v>150014</v>
          </cell>
        </row>
        <row r="8">
          <cell r="A8">
            <v>32</v>
          </cell>
          <cell r="B8" t="str">
            <v xml:space="preserve">Inventory             </v>
          </cell>
          <cell r="C8">
            <v>27579</v>
          </cell>
          <cell r="D8">
            <v>27579</v>
          </cell>
          <cell r="E8">
            <v>27579</v>
          </cell>
          <cell r="F8">
            <v>27579</v>
          </cell>
          <cell r="G8">
            <v>27579</v>
          </cell>
          <cell r="H8">
            <v>27579</v>
          </cell>
          <cell r="I8">
            <v>27579</v>
          </cell>
          <cell r="J8">
            <v>27579</v>
          </cell>
          <cell r="K8">
            <v>27579</v>
          </cell>
          <cell r="L8">
            <v>27579</v>
          </cell>
          <cell r="M8">
            <v>27579</v>
          </cell>
          <cell r="N8">
            <v>27579</v>
          </cell>
        </row>
        <row r="9">
          <cell r="A9">
            <v>44</v>
          </cell>
          <cell r="B9" t="str">
            <v xml:space="preserve">Inventory             </v>
          </cell>
        </row>
        <row r="10">
          <cell r="A10">
            <v>48</v>
          </cell>
          <cell r="B10" t="str">
            <v xml:space="preserve">Inventory             </v>
          </cell>
          <cell r="C10">
            <v>460895</v>
          </cell>
          <cell r="D10">
            <v>460091</v>
          </cell>
          <cell r="E10">
            <v>460091</v>
          </cell>
          <cell r="F10">
            <v>460091</v>
          </cell>
          <cell r="G10">
            <v>460091</v>
          </cell>
          <cell r="H10">
            <v>460091</v>
          </cell>
          <cell r="I10">
            <v>460091</v>
          </cell>
          <cell r="J10">
            <v>460091</v>
          </cell>
          <cell r="K10">
            <v>460091</v>
          </cell>
          <cell r="L10">
            <v>460091</v>
          </cell>
          <cell r="M10">
            <v>460091</v>
          </cell>
          <cell r="N10">
            <v>460091</v>
          </cell>
        </row>
        <row r="11">
          <cell r="A11">
            <v>50</v>
          </cell>
          <cell r="B11" t="str">
            <v xml:space="preserve">Inventory             </v>
          </cell>
        </row>
        <row r="12">
          <cell r="A12">
            <v>66</v>
          </cell>
          <cell r="B12" t="str">
            <v xml:space="preserve">Inventory             </v>
          </cell>
        </row>
        <row r="13">
          <cell r="A13">
            <v>1</v>
          </cell>
          <cell r="B13" t="str">
            <v xml:space="preserve">Inventory             </v>
          </cell>
          <cell r="C13">
            <v>132524</v>
          </cell>
          <cell r="D13">
            <v>132524</v>
          </cell>
          <cell r="E13">
            <v>132524</v>
          </cell>
          <cell r="F13">
            <v>132524</v>
          </cell>
          <cell r="G13">
            <v>132524</v>
          </cell>
          <cell r="H13">
            <v>132524</v>
          </cell>
          <cell r="I13">
            <v>132524</v>
          </cell>
          <cell r="J13">
            <v>132524</v>
          </cell>
          <cell r="K13">
            <v>132524</v>
          </cell>
          <cell r="L13">
            <v>132524</v>
          </cell>
          <cell r="M13">
            <v>132524</v>
          </cell>
          <cell r="N13">
            <v>132524</v>
          </cell>
        </row>
        <row r="14">
          <cell r="A14">
            <v>5</v>
          </cell>
          <cell r="B14" t="str">
            <v xml:space="preserve">Inventory             </v>
          </cell>
          <cell r="C14">
            <v>63789</v>
          </cell>
          <cell r="D14">
            <v>63789</v>
          </cell>
          <cell r="E14">
            <v>63789</v>
          </cell>
          <cell r="F14">
            <v>63789</v>
          </cell>
          <cell r="G14">
            <v>63789</v>
          </cell>
          <cell r="H14">
            <v>63789</v>
          </cell>
          <cell r="I14">
            <v>63789</v>
          </cell>
          <cell r="J14">
            <v>63789</v>
          </cell>
          <cell r="K14">
            <v>63789</v>
          </cell>
          <cell r="L14">
            <v>63789</v>
          </cell>
          <cell r="M14">
            <v>63789</v>
          </cell>
          <cell r="N14">
            <v>63789</v>
          </cell>
        </row>
        <row r="15">
          <cell r="A15">
            <v>6</v>
          </cell>
          <cell r="B15" t="str">
            <v xml:space="preserve">Inventory             </v>
          </cell>
          <cell r="C15">
            <v>52024</v>
          </cell>
          <cell r="D15">
            <v>51902</v>
          </cell>
          <cell r="E15">
            <v>51902</v>
          </cell>
          <cell r="F15">
            <v>51902</v>
          </cell>
          <cell r="G15">
            <v>51902</v>
          </cell>
          <cell r="H15">
            <v>51902</v>
          </cell>
          <cell r="I15">
            <v>51902</v>
          </cell>
          <cell r="J15">
            <v>51902</v>
          </cell>
          <cell r="K15">
            <v>51902</v>
          </cell>
          <cell r="L15">
            <v>51902</v>
          </cell>
          <cell r="M15">
            <v>51902</v>
          </cell>
          <cell r="N15">
            <v>51902</v>
          </cell>
        </row>
        <row r="16">
          <cell r="A16">
            <v>7</v>
          </cell>
          <cell r="B16" t="str">
            <v xml:space="preserve">Inventory             </v>
          </cell>
          <cell r="C16">
            <v>625005</v>
          </cell>
          <cell r="D16">
            <v>625005</v>
          </cell>
          <cell r="E16">
            <v>625005</v>
          </cell>
          <cell r="F16">
            <v>625005</v>
          </cell>
          <cell r="G16">
            <v>625005</v>
          </cell>
          <cell r="H16">
            <v>625005</v>
          </cell>
          <cell r="I16">
            <v>625005</v>
          </cell>
          <cell r="J16">
            <v>625005</v>
          </cell>
          <cell r="K16">
            <v>625005</v>
          </cell>
          <cell r="L16">
            <v>625005</v>
          </cell>
          <cell r="M16">
            <v>625005</v>
          </cell>
          <cell r="N16">
            <v>625005</v>
          </cell>
        </row>
        <row r="17">
          <cell r="A17">
            <v>11</v>
          </cell>
          <cell r="B17" t="str">
            <v xml:space="preserve">Inventory             </v>
          </cell>
          <cell r="C17">
            <v>671659</v>
          </cell>
          <cell r="D17">
            <v>673609</v>
          </cell>
          <cell r="E17">
            <v>673609</v>
          </cell>
          <cell r="F17">
            <v>673609</v>
          </cell>
          <cell r="G17">
            <v>673609</v>
          </cell>
          <cell r="H17">
            <v>673609</v>
          </cell>
          <cell r="I17">
            <v>673609</v>
          </cell>
          <cell r="J17">
            <v>673609</v>
          </cell>
          <cell r="K17">
            <v>673609</v>
          </cell>
          <cell r="L17">
            <v>673609</v>
          </cell>
          <cell r="M17">
            <v>673609</v>
          </cell>
          <cell r="N17">
            <v>673609</v>
          </cell>
        </row>
        <row r="18">
          <cell r="A18">
            <v>12</v>
          </cell>
          <cell r="B18" t="str">
            <v xml:space="preserve">Inventory             </v>
          </cell>
          <cell r="C18">
            <v>587996</v>
          </cell>
          <cell r="D18">
            <v>587996</v>
          </cell>
          <cell r="E18">
            <v>587996</v>
          </cell>
          <cell r="F18">
            <v>587996</v>
          </cell>
          <cell r="G18">
            <v>587996</v>
          </cell>
          <cell r="H18">
            <v>587996</v>
          </cell>
          <cell r="I18">
            <v>587996</v>
          </cell>
          <cell r="J18">
            <v>587996</v>
          </cell>
          <cell r="K18">
            <v>587996</v>
          </cell>
          <cell r="L18">
            <v>587996</v>
          </cell>
          <cell r="M18">
            <v>587996</v>
          </cell>
          <cell r="N18">
            <v>587996</v>
          </cell>
        </row>
        <row r="19">
          <cell r="A19">
            <v>16</v>
          </cell>
          <cell r="B19" t="str">
            <v xml:space="preserve">Inventory             </v>
          </cell>
          <cell r="C19">
            <v>77112</v>
          </cell>
          <cell r="D19">
            <v>74102</v>
          </cell>
          <cell r="E19">
            <v>74102</v>
          </cell>
          <cell r="F19">
            <v>74102</v>
          </cell>
          <cell r="G19">
            <v>74102</v>
          </cell>
          <cell r="H19">
            <v>74102</v>
          </cell>
          <cell r="I19">
            <v>74102</v>
          </cell>
          <cell r="J19">
            <v>74102</v>
          </cell>
          <cell r="K19">
            <v>74102</v>
          </cell>
          <cell r="L19">
            <v>74102</v>
          </cell>
          <cell r="M19">
            <v>74102</v>
          </cell>
          <cell r="N19">
            <v>74102</v>
          </cell>
        </row>
        <row r="20">
          <cell r="A20">
            <v>18</v>
          </cell>
          <cell r="B20" t="str">
            <v xml:space="preserve">Inventory             </v>
          </cell>
          <cell r="C20">
            <v>91731</v>
          </cell>
          <cell r="D20">
            <v>91471</v>
          </cell>
          <cell r="E20">
            <v>91471</v>
          </cell>
          <cell r="F20">
            <v>91471</v>
          </cell>
          <cell r="G20">
            <v>91471</v>
          </cell>
          <cell r="H20">
            <v>91471</v>
          </cell>
          <cell r="I20">
            <v>91471</v>
          </cell>
          <cell r="J20">
            <v>91471</v>
          </cell>
          <cell r="K20">
            <v>91471</v>
          </cell>
          <cell r="L20">
            <v>91471</v>
          </cell>
          <cell r="M20">
            <v>91471</v>
          </cell>
          <cell r="N20">
            <v>91471</v>
          </cell>
        </row>
        <row r="21">
          <cell r="A21">
            <v>19</v>
          </cell>
          <cell r="B21" t="str">
            <v xml:space="preserve">Inventory             </v>
          </cell>
          <cell r="C21">
            <v>46923</v>
          </cell>
          <cell r="D21">
            <v>46923</v>
          </cell>
          <cell r="E21">
            <v>46923</v>
          </cell>
          <cell r="F21">
            <v>46923</v>
          </cell>
          <cell r="G21">
            <v>46923</v>
          </cell>
          <cell r="H21">
            <v>46923</v>
          </cell>
          <cell r="I21">
            <v>46923</v>
          </cell>
          <cell r="J21">
            <v>46923</v>
          </cell>
          <cell r="K21">
            <v>46923</v>
          </cell>
          <cell r="L21">
            <v>46923</v>
          </cell>
          <cell r="M21">
            <v>46923</v>
          </cell>
          <cell r="N21">
            <v>46923</v>
          </cell>
        </row>
        <row r="22">
          <cell r="A22">
            <v>21</v>
          </cell>
          <cell r="B22" t="str">
            <v xml:space="preserve">Inventory             </v>
          </cell>
          <cell r="C22">
            <v>77575</v>
          </cell>
          <cell r="D22">
            <v>77272</v>
          </cell>
          <cell r="E22">
            <v>77272</v>
          </cell>
          <cell r="F22">
            <v>77272</v>
          </cell>
          <cell r="G22">
            <v>77272</v>
          </cell>
          <cell r="H22">
            <v>77272</v>
          </cell>
          <cell r="I22">
            <v>77272</v>
          </cell>
          <cell r="J22">
            <v>77272</v>
          </cell>
          <cell r="K22">
            <v>77272</v>
          </cell>
          <cell r="L22">
            <v>77272</v>
          </cell>
          <cell r="M22">
            <v>77272</v>
          </cell>
          <cell r="N22">
            <v>77272</v>
          </cell>
        </row>
        <row r="23">
          <cell r="A23">
            <v>22</v>
          </cell>
          <cell r="B23" t="str">
            <v xml:space="preserve">Inventory             </v>
          </cell>
          <cell r="C23">
            <v>65523</v>
          </cell>
          <cell r="D23">
            <v>67409</v>
          </cell>
          <cell r="E23">
            <v>67409</v>
          </cell>
          <cell r="F23">
            <v>67409</v>
          </cell>
          <cell r="G23">
            <v>67409</v>
          </cell>
          <cell r="H23">
            <v>67409</v>
          </cell>
          <cell r="I23">
            <v>67409</v>
          </cell>
          <cell r="J23">
            <v>67409</v>
          </cell>
          <cell r="K23">
            <v>67409</v>
          </cell>
          <cell r="L23">
            <v>67409</v>
          </cell>
          <cell r="M23">
            <v>67409</v>
          </cell>
          <cell r="N23">
            <v>67409</v>
          </cell>
        </row>
        <row r="24">
          <cell r="A24">
            <v>23</v>
          </cell>
          <cell r="B24" t="str">
            <v xml:space="preserve">Inventory             </v>
          </cell>
          <cell r="C24">
            <v>2524</v>
          </cell>
          <cell r="D24">
            <v>2524</v>
          </cell>
          <cell r="E24">
            <v>2524</v>
          </cell>
          <cell r="F24">
            <v>2524</v>
          </cell>
          <cell r="G24">
            <v>2524</v>
          </cell>
          <cell r="H24">
            <v>2524</v>
          </cell>
          <cell r="I24">
            <v>2524</v>
          </cell>
          <cell r="J24">
            <v>2524</v>
          </cell>
          <cell r="K24">
            <v>2524</v>
          </cell>
          <cell r="L24">
            <v>2524</v>
          </cell>
          <cell r="M24">
            <v>2524</v>
          </cell>
          <cell r="N24">
            <v>2524</v>
          </cell>
        </row>
        <row r="25">
          <cell r="A25">
            <v>26</v>
          </cell>
          <cell r="B25" t="str">
            <v xml:space="preserve">Inventory             </v>
          </cell>
          <cell r="C25">
            <v>68020</v>
          </cell>
          <cell r="D25">
            <v>68020</v>
          </cell>
          <cell r="E25">
            <v>68020</v>
          </cell>
          <cell r="F25">
            <v>68020</v>
          </cell>
          <cell r="G25">
            <v>68020</v>
          </cell>
          <cell r="H25">
            <v>68020</v>
          </cell>
          <cell r="I25">
            <v>68020</v>
          </cell>
          <cell r="J25">
            <v>68020</v>
          </cell>
          <cell r="K25">
            <v>68020</v>
          </cell>
          <cell r="L25">
            <v>68020</v>
          </cell>
          <cell r="M25">
            <v>68020</v>
          </cell>
          <cell r="N25">
            <v>68020</v>
          </cell>
        </row>
        <row r="26">
          <cell r="A26">
            <v>27</v>
          </cell>
          <cell r="B26" t="str">
            <v xml:space="preserve">Inventory             </v>
          </cell>
          <cell r="C26">
            <v>30695</v>
          </cell>
          <cell r="D26">
            <v>30695</v>
          </cell>
          <cell r="E26">
            <v>30695</v>
          </cell>
          <cell r="F26">
            <v>30695</v>
          </cell>
          <cell r="G26">
            <v>30695</v>
          </cell>
          <cell r="H26">
            <v>30695</v>
          </cell>
          <cell r="I26">
            <v>30695</v>
          </cell>
          <cell r="J26">
            <v>30695</v>
          </cell>
          <cell r="K26">
            <v>30695</v>
          </cell>
          <cell r="L26">
            <v>30695</v>
          </cell>
          <cell r="M26">
            <v>30695</v>
          </cell>
          <cell r="N26">
            <v>30695</v>
          </cell>
        </row>
        <row r="27">
          <cell r="A27">
            <v>34</v>
          </cell>
          <cell r="B27" t="str">
            <v xml:space="preserve">Inventory             </v>
          </cell>
          <cell r="C27">
            <v>20986</v>
          </cell>
          <cell r="D27">
            <v>20986</v>
          </cell>
          <cell r="E27">
            <v>20986</v>
          </cell>
          <cell r="F27">
            <v>20986</v>
          </cell>
          <cell r="G27">
            <v>20986</v>
          </cell>
          <cell r="H27">
            <v>20986</v>
          </cell>
          <cell r="I27">
            <v>20986</v>
          </cell>
          <cell r="J27">
            <v>20986</v>
          </cell>
          <cell r="K27">
            <v>20986</v>
          </cell>
          <cell r="L27">
            <v>20986</v>
          </cell>
          <cell r="M27">
            <v>20986</v>
          </cell>
          <cell r="N27">
            <v>20986</v>
          </cell>
        </row>
        <row r="28">
          <cell r="A28">
            <v>36</v>
          </cell>
          <cell r="B28" t="str">
            <v xml:space="preserve">Inventory             </v>
          </cell>
          <cell r="C28">
            <v>34391</v>
          </cell>
          <cell r="D28">
            <v>34391</v>
          </cell>
          <cell r="E28">
            <v>34391</v>
          </cell>
          <cell r="F28">
            <v>34391</v>
          </cell>
          <cell r="G28">
            <v>34391</v>
          </cell>
          <cell r="H28">
            <v>34391</v>
          </cell>
          <cell r="I28">
            <v>34391</v>
          </cell>
          <cell r="J28">
            <v>34391</v>
          </cell>
          <cell r="K28">
            <v>34391</v>
          </cell>
          <cell r="L28">
            <v>34391</v>
          </cell>
          <cell r="M28">
            <v>34391</v>
          </cell>
          <cell r="N28">
            <v>34391</v>
          </cell>
        </row>
        <row r="29">
          <cell r="A29">
            <v>39</v>
          </cell>
          <cell r="B29" t="str">
            <v xml:space="preserve">Inventory             </v>
          </cell>
          <cell r="C29">
            <v>8575</v>
          </cell>
          <cell r="D29">
            <v>8575</v>
          </cell>
          <cell r="E29">
            <v>8575</v>
          </cell>
          <cell r="F29">
            <v>8575</v>
          </cell>
          <cell r="G29">
            <v>8575</v>
          </cell>
          <cell r="H29">
            <v>8575</v>
          </cell>
          <cell r="I29">
            <v>8575</v>
          </cell>
          <cell r="J29">
            <v>8575</v>
          </cell>
          <cell r="K29">
            <v>8575</v>
          </cell>
          <cell r="L29">
            <v>8575</v>
          </cell>
          <cell r="M29">
            <v>8575</v>
          </cell>
          <cell r="N29">
            <v>8575</v>
          </cell>
        </row>
        <row r="30">
          <cell r="A30">
            <v>42</v>
          </cell>
          <cell r="B30" t="str">
            <v xml:space="preserve">Inventory             </v>
          </cell>
          <cell r="C30">
            <v>3368</v>
          </cell>
          <cell r="D30">
            <v>3368</v>
          </cell>
          <cell r="E30">
            <v>3368</v>
          </cell>
          <cell r="F30">
            <v>3368</v>
          </cell>
          <cell r="G30">
            <v>3368</v>
          </cell>
          <cell r="H30">
            <v>3368</v>
          </cell>
          <cell r="I30">
            <v>3368</v>
          </cell>
          <cell r="J30">
            <v>3368</v>
          </cell>
          <cell r="K30">
            <v>3368</v>
          </cell>
          <cell r="L30">
            <v>3368</v>
          </cell>
          <cell r="M30">
            <v>3368</v>
          </cell>
          <cell r="N30">
            <v>3368</v>
          </cell>
        </row>
        <row r="31">
          <cell r="A31">
            <v>45</v>
          </cell>
          <cell r="B31" t="str">
            <v xml:space="preserve">Inventory             </v>
          </cell>
          <cell r="C31">
            <v>17558</v>
          </cell>
          <cell r="D31">
            <v>17558</v>
          </cell>
          <cell r="E31">
            <v>17558</v>
          </cell>
          <cell r="F31">
            <v>17558</v>
          </cell>
          <cell r="G31">
            <v>17558</v>
          </cell>
          <cell r="H31">
            <v>17558</v>
          </cell>
          <cell r="I31">
            <v>17558</v>
          </cell>
          <cell r="J31">
            <v>17558</v>
          </cell>
          <cell r="K31">
            <v>17558</v>
          </cell>
          <cell r="L31">
            <v>17558</v>
          </cell>
          <cell r="M31">
            <v>17558</v>
          </cell>
          <cell r="N31">
            <v>17558</v>
          </cell>
        </row>
        <row r="32">
          <cell r="A32">
            <v>49</v>
          </cell>
          <cell r="B32" t="str">
            <v xml:space="preserve">Inventory             </v>
          </cell>
          <cell r="C32">
            <v>463449</v>
          </cell>
          <cell r="D32">
            <v>493580</v>
          </cell>
          <cell r="E32">
            <v>493580</v>
          </cell>
          <cell r="F32">
            <v>493580</v>
          </cell>
          <cell r="G32">
            <v>493580</v>
          </cell>
          <cell r="H32">
            <v>493580</v>
          </cell>
          <cell r="I32">
            <v>493580</v>
          </cell>
          <cell r="J32">
            <v>493580</v>
          </cell>
          <cell r="K32">
            <v>493580</v>
          </cell>
          <cell r="L32">
            <v>493580</v>
          </cell>
          <cell r="M32">
            <v>493580</v>
          </cell>
          <cell r="N32">
            <v>493580</v>
          </cell>
        </row>
        <row r="33">
          <cell r="A33">
            <v>51</v>
          </cell>
          <cell r="B33" t="str">
            <v xml:space="preserve">Inventory             </v>
          </cell>
          <cell r="C33">
            <v>78423</v>
          </cell>
          <cell r="D33">
            <v>77135</v>
          </cell>
          <cell r="E33">
            <v>77135</v>
          </cell>
          <cell r="F33">
            <v>77135</v>
          </cell>
          <cell r="G33">
            <v>77135</v>
          </cell>
          <cell r="H33">
            <v>77135</v>
          </cell>
          <cell r="I33">
            <v>77135</v>
          </cell>
          <cell r="J33">
            <v>77135</v>
          </cell>
          <cell r="K33">
            <v>77135</v>
          </cell>
          <cell r="L33">
            <v>77135</v>
          </cell>
          <cell r="M33">
            <v>77135</v>
          </cell>
          <cell r="N33">
            <v>77135</v>
          </cell>
        </row>
        <row r="34">
          <cell r="A34">
            <v>52</v>
          </cell>
          <cell r="B34" t="str">
            <v xml:space="preserve">Inventory             </v>
          </cell>
          <cell r="C34">
            <v>264847</v>
          </cell>
          <cell r="D34">
            <v>264847</v>
          </cell>
          <cell r="E34">
            <v>264847</v>
          </cell>
          <cell r="F34">
            <v>264847</v>
          </cell>
          <cell r="G34">
            <v>264847</v>
          </cell>
          <cell r="H34">
            <v>264847</v>
          </cell>
          <cell r="I34">
            <v>264847</v>
          </cell>
          <cell r="J34">
            <v>264847</v>
          </cell>
          <cell r="K34">
            <v>264847</v>
          </cell>
          <cell r="L34">
            <v>264847</v>
          </cell>
          <cell r="M34">
            <v>264847</v>
          </cell>
          <cell r="N34">
            <v>264847</v>
          </cell>
        </row>
        <row r="35">
          <cell r="A35">
            <v>53</v>
          </cell>
          <cell r="B35" t="str">
            <v xml:space="preserve">Inventory             </v>
          </cell>
          <cell r="C35">
            <v>4527</v>
          </cell>
          <cell r="D35">
            <v>4527</v>
          </cell>
          <cell r="E35">
            <v>4527</v>
          </cell>
          <cell r="F35">
            <v>4527</v>
          </cell>
          <cell r="G35">
            <v>4527</v>
          </cell>
          <cell r="H35">
            <v>4527</v>
          </cell>
          <cell r="I35">
            <v>4527</v>
          </cell>
          <cell r="J35">
            <v>4527</v>
          </cell>
          <cell r="K35">
            <v>4527</v>
          </cell>
          <cell r="L35">
            <v>4527</v>
          </cell>
          <cell r="M35">
            <v>4527</v>
          </cell>
          <cell r="N35">
            <v>4527</v>
          </cell>
        </row>
        <row r="36">
          <cell r="A36">
            <v>54</v>
          </cell>
          <cell r="B36" t="str">
            <v xml:space="preserve">Inventory             </v>
          </cell>
          <cell r="C36">
            <v>448624</v>
          </cell>
          <cell r="D36">
            <v>448624</v>
          </cell>
          <cell r="E36">
            <v>448624</v>
          </cell>
          <cell r="F36">
            <v>448624</v>
          </cell>
          <cell r="G36">
            <v>448624</v>
          </cell>
          <cell r="H36">
            <v>448624</v>
          </cell>
          <cell r="I36">
            <v>448624</v>
          </cell>
          <cell r="J36">
            <v>448624</v>
          </cell>
          <cell r="K36">
            <v>448624</v>
          </cell>
          <cell r="L36">
            <v>448624</v>
          </cell>
          <cell r="M36">
            <v>448624</v>
          </cell>
          <cell r="N36">
            <v>448624</v>
          </cell>
        </row>
        <row r="37">
          <cell r="A37">
            <v>55</v>
          </cell>
          <cell r="B37" t="str">
            <v xml:space="preserve">Inventory             </v>
          </cell>
          <cell r="C37">
            <v>68739</v>
          </cell>
          <cell r="D37">
            <v>68091</v>
          </cell>
          <cell r="E37">
            <v>68091</v>
          </cell>
          <cell r="F37">
            <v>68091</v>
          </cell>
          <cell r="G37">
            <v>68091</v>
          </cell>
          <cell r="H37">
            <v>68091</v>
          </cell>
          <cell r="I37">
            <v>68091</v>
          </cell>
          <cell r="J37">
            <v>68091</v>
          </cell>
          <cell r="K37">
            <v>68091</v>
          </cell>
          <cell r="L37">
            <v>68091</v>
          </cell>
          <cell r="M37">
            <v>68091</v>
          </cell>
          <cell r="N37">
            <v>68091</v>
          </cell>
        </row>
        <row r="38">
          <cell r="A38">
            <v>56</v>
          </cell>
          <cell r="B38" t="str">
            <v xml:space="preserve">Inventory             </v>
          </cell>
        </row>
        <row r="39">
          <cell r="A39">
            <v>57</v>
          </cell>
          <cell r="B39" t="str">
            <v xml:space="preserve">Inventory             </v>
          </cell>
          <cell r="C39">
            <v>40910</v>
          </cell>
          <cell r="D39">
            <v>46863</v>
          </cell>
          <cell r="E39">
            <v>46863</v>
          </cell>
          <cell r="F39">
            <v>46863</v>
          </cell>
          <cell r="G39">
            <v>46863</v>
          </cell>
          <cell r="H39">
            <v>46863</v>
          </cell>
          <cell r="I39">
            <v>46863</v>
          </cell>
          <cell r="J39">
            <v>46863</v>
          </cell>
          <cell r="K39">
            <v>46863</v>
          </cell>
          <cell r="L39">
            <v>46863</v>
          </cell>
          <cell r="M39">
            <v>46863</v>
          </cell>
          <cell r="N39">
            <v>46863</v>
          </cell>
        </row>
        <row r="40">
          <cell r="A40">
            <v>61</v>
          </cell>
          <cell r="B40" t="str">
            <v xml:space="preserve">Inventory             </v>
          </cell>
          <cell r="C40">
            <v>4723</v>
          </cell>
          <cell r="D40">
            <v>4723</v>
          </cell>
          <cell r="E40">
            <v>4723</v>
          </cell>
          <cell r="F40">
            <v>4723</v>
          </cell>
          <cell r="G40">
            <v>4723</v>
          </cell>
          <cell r="H40">
            <v>4723</v>
          </cell>
          <cell r="I40">
            <v>4723</v>
          </cell>
          <cell r="J40">
            <v>4723</v>
          </cell>
          <cell r="K40">
            <v>4723</v>
          </cell>
          <cell r="L40">
            <v>4723</v>
          </cell>
          <cell r="M40">
            <v>4723</v>
          </cell>
          <cell r="N40">
            <v>4723</v>
          </cell>
        </row>
        <row r="41">
          <cell r="A41">
            <v>62</v>
          </cell>
          <cell r="B41" t="str">
            <v xml:space="preserve">Inventory             </v>
          </cell>
          <cell r="C41">
            <v>5310</v>
          </cell>
          <cell r="D41">
            <v>5310</v>
          </cell>
          <cell r="E41">
            <v>5310</v>
          </cell>
          <cell r="F41">
            <v>5310</v>
          </cell>
          <cell r="G41">
            <v>5310</v>
          </cell>
          <cell r="H41">
            <v>5310</v>
          </cell>
          <cell r="I41">
            <v>5310</v>
          </cell>
          <cell r="J41">
            <v>5310</v>
          </cell>
          <cell r="K41">
            <v>5310</v>
          </cell>
          <cell r="L41">
            <v>5310</v>
          </cell>
          <cell r="M41">
            <v>5310</v>
          </cell>
          <cell r="N41">
            <v>5310</v>
          </cell>
        </row>
        <row r="42">
          <cell r="A42">
            <v>63</v>
          </cell>
          <cell r="B42" t="str">
            <v xml:space="preserve">Inventory             </v>
          </cell>
          <cell r="C42">
            <v>8097</v>
          </cell>
          <cell r="D42">
            <v>8097</v>
          </cell>
          <cell r="E42">
            <v>8097</v>
          </cell>
          <cell r="F42">
            <v>8097</v>
          </cell>
          <cell r="G42">
            <v>8097</v>
          </cell>
          <cell r="H42">
            <v>8097</v>
          </cell>
          <cell r="I42">
            <v>8097</v>
          </cell>
          <cell r="J42">
            <v>8097</v>
          </cell>
          <cell r="K42">
            <v>8097</v>
          </cell>
          <cell r="L42">
            <v>8097</v>
          </cell>
          <cell r="M42">
            <v>8097</v>
          </cell>
          <cell r="N42">
            <v>8097</v>
          </cell>
        </row>
        <row r="43">
          <cell r="A43">
            <v>64</v>
          </cell>
          <cell r="B43" t="str">
            <v xml:space="preserve">Inventory             </v>
          </cell>
          <cell r="C43">
            <v>61300</v>
          </cell>
          <cell r="D43">
            <v>60079</v>
          </cell>
          <cell r="E43">
            <v>60079</v>
          </cell>
          <cell r="F43">
            <v>60079</v>
          </cell>
          <cell r="G43">
            <v>60079</v>
          </cell>
          <cell r="H43">
            <v>60079</v>
          </cell>
          <cell r="I43">
            <v>60079</v>
          </cell>
          <cell r="J43">
            <v>60079</v>
          </cell>
          <cell r="K43">
            <v>60079</v>
          </cell>
          <cell r="L43">
            <v>60079</v>
          </cell>
          <cell r="M43">
            <v>60079</v>
          </cell>
          <cell r="N43">
            <v>60079</v>
          </cell>
        </row>
        <row r="44">
          <cell r="A44">
            <v>65</v>
          </cell>
          <cell r="B44" t="str">
            <v xml:space="preserve">Inventory             </v>
          </cell>
          <cell r="C44">
            <v>13874</v>
          </cell>
          <cell r="D44">
            <v>13874</v>
          </cell>
          <cell r="E44">
            <v>13874</v>
          </cell>
          <cell r="F44">
            <v>13874</v>
          </cell>
          <cell r="G44">
            <v>13874</v>
          </cell>
          <cell r="H44">
            <v>13874</v>
          </cell>
          <cell r="I44">
            <v>13874</v>
          </cell>
          <cell r="J44">
            <v>13874</v>
          </cell>
          <cell r="K44">
            <v>13874</v>
          </cell>
          <cell r="L44">
            <v>13874</v>
          </cell>
          <cell r="M44">
            <v>13874</v>
          </cell>
          <cell r="N44">
            <v>13874</v>
          </cell>
        </row>
        <row r="45">
          <cell r="A45">
            <v>96</v>
          </cell>
          <cell r="B45" t="str">
            <v xml:space="preserve">Inventory             </v>
          </cell>
          <cell r="C45">
            <v>237597</v>
          </cell>
          <cell r="D45">
            <v>237597</v>
          </cell>
          <cell r="E45">
            <v>237597</v>
          </cell>
          <cell r="F45">
            <v>237597</v>
          </cell>
          <cell r="G45">
            <v>237597</v>
          </cell>
          <cell r="H45">
            <v>237597</v>
          </cell>
          <cell r="I45">
            <v>237597</v>
          </cell>
          <cell r="J45">
            <v>237597</v>
          </cell>
          <cell r="K45">
            <v>237597</v>
          </cell>
          <cell r="L45">
            <v>237597</v>
          </cell>
          <cell r="M45">
            <v>237597</v>
          </cell>
          <cell r="N45">
            <v>237597</v>
          </cell>
        </row>
        <row r="46">
          <cell r="A46">
            <v>58</v>
          </cell>
          <cell r="B46" t="str">
            <v xml:space="preserve">Inventory             </v>
          </cell>
          <cell r="C46">
            <v>59442</v>
          </cell>
          <cell r="D46">
            <v>59442</v>
          </cell>
          <cell r="E46">
            <v>59442</v>
          </cell>
          <cell r="F46">
            <v>59442</v>
          </cell>
          <cell r="G46">
            <v>59442</v>
          </cell>
          <cell r="H46">
            <v>59442</v>
          </cell>
          <cell r="I46">
            <v>59442</v>
          </cell>
          <cell r="J46">
            <v>59442</v>
          </cell>
          <cell r="K46">
            <v>59442</v>
          </cell>
          <cell r="L46">
            <v>59442</v>
          </cell>
          <cell r="M46">
            <v>59442</v>
          </cell>
          <cell r="N46">
            <v>59442</v>
          </cell>
        </row>
      </sheetData>
      <sheetData sheetId="28" refreshError="1">
        <row r="4">
          <cell r="A4" t="str">
            <v xml:space="preserve"> </v>
          </cell>
          <cell r="B4" t="str">
            <v xml:space="preserve">Fixed Assets          </v>
          </cell>
          <cell r="C4">
            <v>703934</v>
          </cell>
          <cell r="D4">
            <v>703934</v>
          </cell>
          <cell r="E4">
            <v>703934</v>
          </cell>
          <cell r="F4">
            <v>703934</v>
          </cell>
          <cell r="G4">
            <v>703934</v>
          </cell>
          <cell r="H4">
            <v>703934</v>
          </cell>
          <cell r="I4">
            <v>703934</v>
          </cell>
          <cell r="J4">
            <v>703934</v>
          </cell>
          <cell r="K4">
            <v>703934</v>
          </cell>
          <cell r="L4">
            <v>703934</v>
          </cell>
          <cell r="M4">
            <v>703934</v>
          </cell>
          <cell r="N4">
            <v>703934</v>
          </cell>
        </row>
        <row r="5">
          <cell r="A5">
            <v>8</v>
          </cell>
          <cell r="B5" t="str">
            <v xml:space="preserve">Fixed Assets          </v>
          </cell>
          <cell r="C5">
            <v>10991396</v>
          </cell>
          <cell r="D5">
            <v>11016903</v>
          </cell>
          <cell r="E5">
            <v>11016903</v>
          </cell>
          <cell r="F5">
            <v>11016903</v>
          </cell>
          <cell r="G5">
            <v>11016903</v>
          </cell>
          <cell r="H5">
            <v>11016903</v>
          </cell>
          <cell r="I5">
            <v>11016903</v>
          </cell>
          <cell r="J5">
            <v>11016903</v>
          </cell>
          <cell r="K5">
            <v>11016903</v>
          </cell>
          <cell r="L5">
            <v>11016903</v>
          </cell>
          <cell r="M5">
            <v>11016903</v>
          </cell>
          <cell r="N5">
            <v>11016903</v>
          </cell>
        </row>
        <row r="6">
          <cell r="A6">
            <v>10</v>
          </cell>
          <cell r="B6" t="str">
            <v xml:space="preserve">Fixed Assets          </v>
          </cell>
          <cell r="C6">
            <v>148536</v>
          </cell>
          <cell r="D6">
            <v>148536</v>
          </cell>
          <cell r="E6">
            <v>148536</v>
          </cell>
          <cell r="F6">
            <v>148536</v>
          </cell>
          <cell r="G6">
            <v>148536</v>
          </cell>
          <cell r="H6">
            <v>148536</v>
          </cell>
          <cell r="I6">
            <v>148536</v>
          </cell>
          <cell r="J6">
            <v>148536</v>
          </cell>
          <cell r="K6">
            <v>148536</v>
          </cell>
          <cell r="L6">
            <v>148536</v>
          </cell>
          <cell r="M6">
            <v>148536</v>
          </cell>
          <cell r="N6">
            <v>148536</v>
          </cell>
        </row>
        <row r="7">
          <cell r="A7">
            <v>14</v>
          </cell>
          <cell r="B7" t="str">
            <v xml:space="preserve">Fixed Assets          </v>
          </cell>
          <cell r="C7">
            <v>3358084</v>
          </cell>
          <cell r="D7">
            <v>3358084</v>
          </cell>
          <cell r="E7">
            <v>3358084</v>
          </cell>
          <cell r="F7">
            <v>3358084</v>
          </cell>
          <cell r="G7">
            <v>3358084</v>
          </cell>
          <cell r="H7">
            <v>3358084</v>
          </cell>
          <cell r="I7">
            <v>3358084</v>
          </cell>
          <cell r="J7">
            <v>3358084</v>
          </cell>
          <cell r="K7">
            <v>3358084</v>
          </cell>
          <cell r="L7">
            <v>3358084</v>
          </cell>
          <cell r="M7">
            <v>3358084</v>
          </cell>
          <cell r="N7">
            <v>3358084</v>
          </cell>
        </row>
        <row r="8">
          <cell r="A8">
            <v>17</v>
          </cell>
          <cell r="B8" t="str">
            <v xml:space="preserve">Fixed Assets          </v>
          </cell>
          <cell r="C8">
            <v>7720072</v>
          </cell>
          <cell r="D8">
            <v>7718982</v>
          </cell>
          <cell r="E8">
            <v>7718982</v>
          </cell>
          <cell r="F8">
            <v>7718982</v>
          </cell>
          <cell r="G8">
            <v>7718982</v>
          </cell>
          <cell r="H8">
            <v>7718982</v>
          </cell>
          <cell r="I8">
            <v>7718982</v>
          </cell>
          <cell r="J8">
            <v>7718982</v>
          </cell>
          <cell r="K8">
            <v>7718982</v>
          </cell>
          <cell r="L8">
            <v>7718982</v>
          </cell>
          <cell r="M8">
            <v>7718982</v>
          </cell>
          <cell r="N8">
            <v>7718982</v>
          </cell>
        </row>
        <row r="9">
          <cell r="A9">
            <v>32</v>
          </cell>
          <cell r="B9" t="str">
            <v xml:space="preserve">Fixed Assets          </v>
          </cell>
          <cell r="C9">
            <v>2230828</v>
          </cell>
          <cell r="D9">
            <v>2230828</v>
          </cell>
          <cell r="E9">
            <v>2230828</v>
          </cell>
          <cell r="F9">
            <v>2230828</v>
          </cell>
          <cell r="G9">
            <v>2230828</v>
          </cell>
          <cell r="H9">
            <v>2230828</v>
          </cell>
          <cell r="I9">
            <v>2230828</v>
          </cell>
          <cell r="J9">
            <v>2230828</v>
          </cell>
          <cell r="K9">
            <v>2230828</v>
          </cell>
          <cell r="L9">
            <v>2230828</v>
          </cell>
          <cell r="M9">
            <v>2230828</v>
          </cell>
          <cell r="N9">
            <v>2230828</v>
          </cell>
        </row>
        <row r="10">
          <cell r="A10">
            <v>44</v>
          </cell>
          <cell r="B10" t="str">
            <v xml:space="preserve">Fixed Assets          </v>
          </cell>
          <cell r="C10">
            <v>424596</v>
          </cell>
          <cell r="D10">
            <v>424596</v>
          </cell>
          <cell r="E10">
            <v>424596</v>
          </cell>
          <cell r="F10">
            <v>424596</v>
          </cell>
          <cell r="G10">
            <v>424596</v>
          </cell>
          <cell r="H10">
            <v>424596</v>
          </cell>
          <cell r="I10">
            <v>424596</v>
          </cell>
          <cell r="J10">
            <v>424596</v>
          </cell>
          <cell r="K10">
            <v>424596</v>
          </cell>
          <cell r="L10">
            <v>424596</v>
          </cell>
          <cell r="M10">
            <v>424596</v>
          </cell>
          <cell r="N10">
            <v>424596</v>
          </cell>
        </row>
        <row r="11">
          <cell r="A11">
            <v>48</v>
          </cell>
          <cell r="B11" t="str">
            <v xml:space="preserve">Fixed Assets          </v>
          </cell>
          <cell r="C11">
            <v>2662354</v>
          </cell>
          <cell r="D11">
            <v>2660889</v>
          </cell>
          <cell r="E11">
            <v>2660889</v>
          </cell>
          <cell r="F11">
            <v>2660889</v>
          </cell>
          <cell r="G11">
            <v>2660889</v>
          </cell>
          <cell r="H11">
            <v>2660889</v>
          </cell>
          <cell r="I11">
            <v>2660889</v>
          </cell>
          <cell r="J11">
            <v>2660889</v>
          </cell>
          <cell r="K11">
            <v>2660889</v>
          </cell>
          <cell r="L11">
            <v>2660889</v>
          </cell>
          <cell r="M11">
            <v>2660889</v>
          </cell>
          <cell r="N11">
            <v>2660889</v>
          </cell>
        </row>
        <row r="12">
          <cell r="A12">
            <v>50</v>
          </cell>
          <cell r="B12" t="str">
            <v xml:space="preserve">Fixed Assets          </v>
          </cell>
          <cell r="C12">
            <v>151962</v>
          </cell>
          <cell r="D12">
            <v>151962</v>
          </cell>
          <cell r="E12">
            <v>151962</v>
          </cell>
          <cell r="F12">
            <v>151962</v>
          </cell>
          <cell r="G12">
            <v>151962</v>
          </cell>
          <cell r="H12">
            <v>151962</v>
          </cell>
          <cell r="I12">
            <v>151962</v>
          </cell>
          <cell r="J12">
            <v>151962</v>
          </cell>
          <cell r="K12">
            <v>151962</v>
          </cell>
          <cell r="L12">
            <v>151962</v>
          </cell>
          <cell r="M12">
            <v>151962</v>
          </cell>
          <cell r="N12">
            <v>151962</v>
          </cell>
        </row>
        <row r="13">
          <cell r="A13">
            <v>66</v>
          </cell>
          <cell r="B13" t="str">
            <v xml:space="preserve">Fixed Assets          </v>
          </cell>
          <cell r="C13">
            <v>356275</v>
          </cell>
          <cell r="D13">
            <v>360887</v>
          </cell>
          <cell r="E13">
            <v>360887</v>
          </cell>
          <cell r="F13">
            <v>360887</v>
          </cell>
          <cell r="G13">
            <v>360887</v>
          </cell>
          <cell r="H13">
            <v>360887</v>
          </cell>
          <cell r="I13">
            <v>360887</v>
          </cell>
          <cell r="J13">
            <v>360887</v>
          </cell>
          <cell r="K13">
            <v>360887</v>
          </cell>
          <cell r="L13">
            <v>360887</v>
          </cell>
          <cell r="M13">
            <v>360887</v>
          </cell>
          <cell r="N13">
            <v>360887</v>
          </cell>
        </row>
        <row r="14">
          <cell r="A14">
            <v>94</v>
          </cell>
          <cell r="B14" t="str">
            <v xml:space="preserve">Fixed Assets          </v>
          </cell>
          <cell r="C14">
            <v>166886</v>
          </cell>
          <cell r="D14">
            <v>166886</v>
          </cell>
          <cell r="E14">
            <v>166886</v>
          </cell>
          <cell r="F14">
            <v>166886</v>
          </cell>
          <cell r="G14">
            <v>166886</v>
          </cell>
          <cell r="H14">
            <v>166886</v>
          </cell>
          <cell r="I14">
            <v>166886</v>
          </cell>
          <cell r="J14">
            <v>166886</v>
          </cell>
          <cell r="K14">
            <v>166886</v>
          </cell>
          <cell r="L14">
            <v>166886</v>
          </cell>
          <cell r="M14">
            <v>166886</v>
          </cell>
          <cell r="N14">
            <v>166886</v>
          </cell>
        </row>
        <row r="15">
          <cell r="A15">
            <v>160</v>
          </cell>
          <cell r="B15" t="str">
            <v xml:space="preserve">Fixed Assets          </v>
          </cell>
          <cell r="C15">
            <v>1787</v>
          </cell>
          <cell r="D15">
            <v>1787</v>
          </cell>
          <cell r="E15">
            <v>1787</v>
          </cell>
          <cell r="F15">
            <v>1787</v>
          </cell>
          <cell r="G15">
            <v>1787</v>
          </cell>
          <cell r="H15">
            <v>1787</v>
          </cell>
          <cell r="I15">
            <v>1787</v>
          </cell>
          <cell r="J15">
            <v>1787</v>
          </cell>
          <cell r="K15">
            <v>1787</v>
          </cell>
          <cell r="L15">
            <v>1787</v>
          </cell>
          <cell r="M15">
            <v>1787</v>
          </cell>
          <cell r="N15">
            <v>1787</v>
          </cell>
        </row>
        <row r="16">
          <cell r="A16" t="str">
            <v xml:space="preserve"> </v>
          </cell>
          <cell r="B16" t="str">
            <v xml:space="preserve">Fixed Assets          </v>
          </cell>
          <cell r="C16">
            <v>-3112986</v>
          </cell>
          <cell r="D16">
            <v>-3112986</v>
          </cell>
          <cell r="E16">
            <v>-3112986</v>
          </cell>
          <cell r="F16">
            <v>-3112986</v>
          </cell>
          <cell r="G16">
            <v>-3112986</v>
          </cell>
          <cell r="H16">
            <v>-3112986</v>
          </cell>
          <cell r="I16">
            <v>-3112986</v>
          </cell>
          <cell r="J16">
            <v>-3112986</v>
          </cell>
          <cell r="K16">
            <v>-3112986</v>
          </cell>
          <cell r="L16">
            <v>-3112986</v>
          </cell>
          <cell r="M16">
            <v>-3112986</v>
          </cell>
          <cell r="N16">
            <v>-3112986</v>
          </cell>
        </row>
        <row r="17">
          <cell r="A17">
            <v>6</v>
          </cell>
          <cell r="B17" t="str">
            <v xml:space="preserve">Fixed Assets          </v>
          </cell>
          <cell r="C17">
            <v>668298</v>
          </cell>
          <cell r="D17">
            <v>668307</v>
          </cell>
          <cell r="E17">
            <v>668307</v>
          </cell>
          <cell r="F17">
            <v>668307</v>
          </cell>
          <cell r="G17">
            <v>668307</v>
          </cell>
          <cell r="H17">
            <v>668307</v>
          </cell>
          <cell r="I17">
            <v>668307</v>
          </cell>
          <cell r="J17">
            <v>668307</v>
          </cell>
          <cell r="K17">
            <v>668307</v>
          </cell>
          <cell r="L17">
            <v>668307</v>
          </cell>
          <cell r="M17">
            <v>668307</v>
          </cell>
          <cell r="N17">
            <v>668307</v>
          </cell>
        </row>
        <row r="18">
          <cell r="A18">
            <v>7</v>
          </cell>
          <cell r="B18" t="str">
            <v xml:space="preserve">Fixed Assets          </v>
          </cell>
          <cell r="C18">
            <v>3810086</v>
          </cell>
          <cell r="D18">
            <v>3802686</v>
          </cell>
          <cell r="E18">
            <v>3802686</v>
          </cell>
          <cell r="F18">
            <v>3802686</v>
          </cell>
          <cell r="G18">
            <v>3802686</v>
          </cell>
          <cell r="H18">
            <v>3802686</v>
          </cell>
          <cell r="I18">
            <v>3802686</v>
          </cell>
          <cell r="J18">
            <v>3802686</v>
          </cell>
          <cell r="K18">
            <v>3802686</v>
          </cell>
          <cell r="L18">
            <v>3802686</v>
          </cell>
          <cell r="M18">
            <v>3802686</v>
          </cell>
          <cell r="N18">
            <v>3802686</v>
          </cell>
        </row>
        <row r="19">
          <cell r="A19">
            <v>11</v>
          </cell>
          <cell r="B19" t="str">
            <v xml:space="preserve">Fixed Assets          </v>
          </cell>
          <cell r="C19">
            <v>2149393</v>
          </cell>
          <cell r="D19">
            <v>2149393</v>
          </cell>
          <cell r="E19">
            <v>2149393</v>
          </cell>
          <cell r="F19">
            <v>2149393</v>
          </cell>
          <cell r="G19">
            <v>2149393</v>
          </cell>
          <cell r="H19">
            <v>2149393</v>
          </cell>
          <cell r="I19">
            <v>2149393</v>
          </cell>
          <cell r="J19">
            <v>2149393</v>
          </cell>
          <cell r="K19">
            <v>2149393</v>
          </cell>
          <cell r="L19">
            <v>2149393</v>
          </cell>
          <cell r="M19">
            <v>2149393</v>
          </cell>
          <cell r="N19">
            <v>2149393</v>
          </cell>
        </row>
        <row r="20">
          <cell r="A20">
            <v>12</v>
          </cell>
          <cell r="B20" t="str">
            <v xml:space="preserve">Fixed Assets          </v>
          </cell>
          <cell r="C20">
            <v>1736056</v>
          </cell>
          <cell r="D20">
            <v>1734144</v>
          </cell>
          <cell r="E20">
            <v>1734144</v>
          </cell>
          <cell r="F20">
            <v>1734144</v>
          </cell>
          <cell r="G20">
            <v>1734144</v>
          </cell>
          <cell r="H20">
            <v>1734144</v>
          </cell>
          <cell r="I20">
            <v>1734144</v>
          </cell>
          <cell r="J20">
            <v>1734144</v>
          </cell>
          <cell r="K20">
            <v>1734144</v>
          </cell>
          <cell r="L20">
            <v>1734144</v>
          </cell>
          <cell r="M20">
            <v>1734144</v>
          </cell>
          <cell r="N20">
            <v>1734144</v>
          </cell>
        </row>
        <row r="21">
          <cell r="A21">
            <v>16</v>
          </cell>
          <cell r="B21" t="str">
            <v xml:space="preserve">Fixed Assets          </v>
          </cell>
          <cell r="C21">
            <v>2503926</v>
          </cell>
          <cell r="D21">
            <v>2504287</v>
          </cell>
          <cell r="E21">
            <v>2504287</v>
          </cell>
          <cell r="F21">
            <v>2504287</v>
          </cell>
          <cell r="G21">
            <v>2504287</v>
          </cell>
          <cell r="H21">
            <v>2504287</v>
          </cell>
          <cell r="I21">
            <v>2504287</v>
          </cell>
          <cell r="J21">
            <v>2504287</v>
          </cell>
          <cell r="K21">
            <v>2504287</v>
          </cell>
          <cell r="L21">
            <v>2504287</v>
          </cell>
          <cell r="M21">
            <v>2504287</v>
          </cell>
          <cell r="N21">
            <v>2504287</v>
          </cell>
        </row>
        <row r="22">
          <cell r="A22">
            <v>18</v>
          </cell>
          <cell r="B22" t="str">
            <v xml:space="preserve">Fixed Assets          </v>
          </cell>
          <cell r="C22">
            <v>1543129</v>
          </cell>
          <cell r="D22">
            <v>1543129</v>
          </cell>
          <cell r="E22">
            <v>1543129</v>
          </cell>
          <cell r="F22">
            <v>1543129</v>
          </cell>
          <cell r="G22">
            <v>1543129</v>
          </cell>
          <cell r="H22">
            <v>1543129</v>
          </cell>
          <cell r="I22">
            <v>1543129</v>
          </cell>
          <cell r="J22">
            <v>1543129</v>
          </cell>
          <cell r="K22">
            <v>1543129</v>
          </cell>
          <cell r="L22">
            <v>1543129</v>
          </cell>
          <cell r="M22">
            <v>1543129</v>
          </cell>
          <cell r="N22">
            <v>1543129</v>
          </cell>
        </row>
        <row r="23">
          <cell r="A23">
            <v>19</v>
          </cell>
          <cell r="B23" t="str">
            <v xml:space="preserve">Fixed Assets          </v>
          </cell>
          <cell r="C23">
            <v>1388</v>
          </cell>
          <cell r="D23">
            <v>1388</v>
          </cell>
          <cell r="E23">
            <v>1388</v>
          </cell>
          <cell r="F23">
            <v>1388</v>
          </cell>
          <cell r="G23">
            <v>1388</v>
          </cell>
          <cell r="H23">
            <v>1388</v>
          </cell>
          <cell r="I23">
            <v>1388</v>
          </cell>
          <cell r="J23">
            <v>1388</v>
          </cell>
          <cell r="K23">
            <v>1388</v>
          </cell>
          <cell r="L23">
            <v>1388</v>
          </cell>
          <cell r="M23">
            <v>1388</v>
          </cell>
          <cell r="N23">
            <v>1388</v>
          </cell>
        </row>
        <row r="24">
          <cell r="A24">
            <v>21</v>
          </cell>
          <cell r="B24" t="str">
            <v xml:space="preserve">Fixed Assets          </v>
          </cell>
          <cell r="C24">
            <v>614323</v>
          </cell>
          <cell r="D24">
            <v>614323</v>
          </cell>
          <cell r="E24">
            <v>614323</v>
          </cell>
          <cell r="F24">
            <v>614323</v>
          </cell>
          <cell r="G24">
            <v>614323</v>
          </cell>
          <cell r="H24">
            <v>614323</v>
          </cell>
          <cell r="I24">
            <v>614323</v>
          </cell>
          <cell r="J24">
            <v>614323</v>
          </cell>
          <cell r="K24">
            <v>614323</v>
          </cell>
          <cell r="L24">
            <v>614323</v>
          </cell>
          <cell r="M24">
            <v>614323</v>
          </cell>
          <cell r="N24">
            <v>614323</v>
          </cell>
        </row>
        <row r="25">
          <cell r="A25">
            <v>22</v>
          </cell>
          <cell r="B25" t="str">
            <v xml:space="preserve">Fixed Assets          </v>
          </cell>
          <cell r="C25">
            <v>870012</v>
          </cell>
          <cell r="D25">
            <v>904324</v>
          </cell>
          <cell r="E25">
            <v>904324</v>
          </cell>
          <cell r="F25">
            <v>904324</v>
          </cell>
          <cell r="G25">
            <v>904324</v>
          </cell>
          <cell r="H25">
            <v>904324</v>
          </cell>
          <cell r="I25">
            <v>904324</v>
          </cell>
          <cell r="J25">
            <v>904324</v>
          </cell>
          <cell r="K25">
            <v>904324</v>
          </cell>
          <cell r="L25">
            <v>904324</v>
          </cell>
          <cell r="M25">
            <v>904324</v>
          </cell>
          <cell r="N25">
            <v>904324</v>
          </cell>
        </row>
        <row r="26">
          <cell r="A26">
            <v>27</v>
          </cell>
          <cell r="B26" t="str">
            <v xml:space="preserve">Fixed Assets          </v>
          </cell>
          <cell r="C26">
            <v>640729</v>
          </cell>
          <cell r="D26">
            <v>640729</v>
          </cell>
          <cell r="E26">
            <v>640729</v>
          </cell>
          <cell r="F26">
            <v>640729</v>
          </cell>
          <cell r="G26">
            <v>640729</v>
          </cell>
          <cell r="H26">
            <v>640729</v>
          </cell>
          <cell r="I26">
            <v>640729</v>
          </cell>
          <cell r="J26">
            <v>640729</v>
          </cell>
          <cell r="K26">
            <v>640729</v>
          </cell>
          <cell r="L26">
            <v>640729</v>
          </cell>
          <cell r="M26">
            <v>640729</v>
          </cell>
          <cell r="N26">
            <v>640729</v>
          </cell>
        </row>
        <row r="27">
          <cell r="A27">
            <v>34</v>
          </cell>
          <cell r="B27" t="str">
            <v xml:space="preserve">Fixed Assets          </v>
          </cell>
          <cell r="C27">
            <v>275960</v>
          </cell>
          <cell r="D27">
            <v>275960</v>
          </cell>
          <cell r="E27">
            <v>275960</v>
          </cell>
          <cell r="F27">
            <v>275960</v>
          </cell>
          <cell r="G27">
            <v>275960</v>
          </cell>
          <cell r="H27">
            <v>275960</v>
          </cell>
          <cell r="I27">
            <v>275960</v>
          </cell>
          <cell r="J27">
            <v>275960</v>
          </cell>
          <cell r="K27">
            <v>275960</v>
          </cell>
          <cell r="L27">
            <v>275960</v>
          </cell>
          <cell r="M27">
            <v>275960</v>
          </cell>
          <cell r="N27">
            <v>275960</v>
          </cell>
        </row>
        <row r="28">
          <cell r="A28">
            <v>36</v>
          </cell>
          <cell r="B28" t="str">
            <v xml:space="preserve">Fixed Assets          </v>
          </cell>
          <cell r="C28">
            <v>443886</v>
          </cell>
          <cell r="D28">
            <v>443886</v>
          </cell>
          <cell r="E28">
            <v>443886</v>
          </cell>
          <cell r="F28">
            <v>443886</v>
          </cell>
          <cell r="G28">
            <v>443886</v>
          </cell>
          <cell r="H28">
            <v>443886</v>
          </cell>
          <cell r="I28">
            <v>443886</v>
          </cell>
          <cell r="J28">
            <v>443886</v>
          </cell>
          <cell r="K28">
            <v>443886</v>
          </cell>
          <cell r="L28">
            <v>443886</v>
          </cell>
          <cell r="M28">
            <v>443886</v>
          </cell>
          <cell r="N28">
            <v>443886</v>
          </cell>
        </row>
        <row r="29">
          <cell r="A29">
            <v>39</v>
          </cell>
          <cell r="B29" t="str">
            <v xml:space="preserve">Fixed Assets          </v>
          </cell>
          <cell r="C29">
            <v>64884</v>
          </cell>
          <cell r="D29">
            <v>64884</v>
          </cell>
          <cell r="E29">
            <v>64884</v>
          </cell>
          <cell r="F29">
            <v>64884</v>
          </cell>
          <cell r="G29">
            <v>64884</v>
          </cell>
          <cell r="H29">
            <v>64884</v>
          </cell>
          <cell r="I29">
            <v>64884</v>
          </cell>
          <cell r="J29">
            <v>64884</v>
          </cell>
          <cell r="K29">
            <v>64884</v>
          </cell>
          <cell r="L29">
            <v>64884</v>
          </cell>
          <cell r="M29">
            <v>64884</v>
          </cell>
          <cell r="N29">
            <v>64884</v>
          </cell>
        </row>
        <row r="30">
          <cell r="A30">
            <v>42</v>
          </cell>
          <cell r="B30" t="str">
            <v xml:space="preserve">Fixed Assets          </v>
          </cell>
          <cell r="C30">
            <v>857135</v>
          </cell>
          <cell r="D30">
            <v>871201</v>
          </cell>
          <cell r="E30">
            <v>871201</v>
          </cell>
          <cell r="F30">
            <v>871201</v>
          </cell>
          <cell r="G30">
            <v>871201</v>
          </cell>
          <cell r="H30">
            <v>871201</v>
          </cell>
          <cell r="I30">
            <v>871201</v>
          </cell>
          <cell r="J30">
            <v>871201</v>
          </cell>
          <cell r="K30">
            <v>871201</v>
          </cell>
          <cell r="L30">
            <v>871201</v>
          </cell>
          <cell r="M30">
            <v>871201</v>
          </cell>
          <cell r="N30">
            <v>871201</v>
          </cell>
        </row>
        <row r="31">
          <cell r="A31">
            <v>45</v>
          </cell>
          <cell r="B31" t="str">
            <v xml:space="preserve">Fixed Assets          </v>
          </cell>
          <cell r="C31">
            <v>595180</v>
          </cell>
          <cell r="D31">
            <v>595180</v>
          </cell>
          <cell r="E31">
            <v>595180</v>
          </cell>
          <cell r="F31">
            <v>595180</v>
          </cell>
          <cell r="G31">
            <v>595180</v>
          </cell>
          <cell r="H31">
            <v>595180</v>
          </cell>
          <cell r="I31">
            <v>595180</v>
          </cell>
          <cell r="J31">
            <v>595180</v>
          </cell>
          <cell r="K31">
            <v>595180</v>
          </cell>
          <cell r="L31">
            <v>595180</v>
          </cell>
          <cell r="M31">
            <v>595180</v>
          </cell>
          <cell r="N31">
            <v>595180</v>
          </cell>
        </row>
        <row r="32">
          <cell r="A32">
            <v>49</v>
          </cell>
          <cell r="B32" t="str">
            <v xml:space="preserve">Fixed Assets          </v>
          </cell>
          <cell r="C32">
            <v>5763948</v>
          </cell>
          <cell r="D32">
            <v>5763893</v>
          </cell>
          <cell r="E32">
            <v>5763893</v>
          </cell>
          <cell r="F32">
            <v>5763893</v>
          </cell>
          <cell r="G32">
            <v>5763893</v>
          </cell>
          <cell r="H32">
            <v>5763893</v>
          </cell>
          <cell r="I32">
            <v>5763893</v>
          </cell>
          <cell r="J32">
            <v>5763893</v>
          </cell>
          <cell r="K32">
            <v>5763893</v>
          </cell>
          <cell r="L32">
            <v>5763893</v>
          </cell>
          <cell r="M32">
            <v>5763893</v>
          </cell>
          <cell r="N32">
            <v>5763893</v>
          </cell>
        </row>
        <row r="33">
          <cell r="A33">
            <v>51</v>
          </cell>
          <cell r="B33" t="str">
            <v xml:space="preserve">Fixed Assets          </v>
          </cell>
          <cell r="C33">
            <v>2877001</v>
          </cell>
          <cell r="D33">
            <v>2904164</v>
          </cell>
          <cell r="E33">
            <v>2904164</v>
          </cell>
          <cell r="F33">
            <v>2904164</v>
          </cell>
          <cell r="G33">
            <v>2904164</v>
          </cell>
          <cell r="H33">
            <v>2904164</v>
          </cell>
          <cell r="I33">
            <v>2904164</v>
          </cell>
          <cell r="J33">
            <v>2904164</v>
          </cell>
          <cell r="K33">
            <v>2904164</v>
          </cell>
          <cell r="L33">
            <v>2904164</v>
          </cell>
          <cell r="M33">
            <v>2904164</v>
          </cell>
          <cell r="N33">
            <v>2904164</v>
          </cell>
        </row>
        <row r="34">
          <cell r="A34">
            <v>52</v>
          </cell>
          <cell r="B34" t="str">
            <v xml:space="preserve">Fixed Assets          </v>
          </cell>
          <cell r="C34">
            <v>14782604</v>
          </cell>
          <cell r="D34">
            <v>14782658</v>
          </cell>
          <cell r="E34">
            <v>14782658</v>
          </cell>
          <cell r="F34">
            <v>14782658</v>
          </cell>
          <cell r="G34">
            <v>14782658</v>
          </cell>
          <cell r="H34">
            <v>14782658</v>
          </cell>
          <cell r="I34">
            <v>14782658</v>
          </cell>
          <cell r="J34">
            <v>14782658</v>
          </cell>
          <cell r="K34">
            <v>14782658</v>
          </cell>
          <cell r="L34">
            <v>14782658</v>
          </cell>
          <cell r="M34">
            <v>14782658</v>
          </cell>
          <cell r="N34">
            <v>14782658</v>
          </cell>
        </row>
        <row r="35">
          <cell r="A35">
            <v>53</v>
          </cell>
          <cell r="B35" t="str">
            <v xml:space="preserve">Fixed Assets          </v>
          </cell>
          <cell r="C35">
            <v>512999</v>
          </cell>
          <cell r="D35">
            <v>512999</v>
          </cell>
          <cell r="E35">
            <v>512999</v>
          </cell>
          <cell r="F35">
            <v>512999</v>
          </cell>
          <cell r="G35">
            <v>512999</v>
          </cell>
          <cell r="H35">
            <v>512999</v>
          </cell>
          <cell r="I35">
            <v>512999</v>
          </cell>
          <cell r="J35">
            <v>512999</v>
          </cell>
          <cell r="K35">
            <v>512999</v>
          </cell>
          <cell r="L35">
            <v>512999</v>
          </cell>
          <cell r="M35">
            <v>512999</v>
          </cell>
          <cell r="N35">
            <v>512999</v>
          </cell>
        </row>
        <row r="36">
          <cell r="A36">
            <v>54</v>
          </cell>
          <cell r="B36" t="str">
            <v xml:space="preserve">Fixed Assets          </v>
          </cell>
          <cell r="C36">
            <v>4316336</v>
          </cell>
          <cell r="D36">
            <v>4392414</v>
          </cell>
          <cell r="E36">
            <v>4392414</v>
          </cell>
          <cell r="F36">
            <v>4392414</v>
          </cell>
          <cell r="G36">
            <v>4392414</v>
          </cell>
          <cell r="H36">
            <v>4392414</v>
          </cell>
          <cell r="I36">
            <v>4392414</v>
          </cell>
          <cell r="J36">
            <v>4392414</v>
          </cell>
          <cell r="K36">
            <v>4392414</v>
          </cell>
          <cell r="L36">
            <v>4392414</v>
          </cell>
          <cell r="M36">
            <v>4392414</v>
          </cell>
          <cell r="N36">
            <v>4392414</v>
          </cell>
        </row>
        <row r="37">
          <cell r="A37">
            <v>55</v>
          </cell>
          <cell r="B37" t="str">
            <v xml:space="preserve">Fixed Assets          </v>
          </cell>
          <cell r="C37">
            <v>2380574</v>
          </cell>
          <cell r="D37">
            <v>2380574</v>
          </cell>
          <cell r="E37">
            <v>2380574</v>
          </cell>
          <cell r="F37">
            <v>2380574</v>
          </cell>
          <cell r="G37">
            <v>2380574</v>
          </cell>
          <cell r="H37">
            <v>2380574</v>
          </cell>
          <cell r="I37">
            <v>2380574</v>
          </cell>
          <cell r="J37">
            <v>2380574</v>
          </cell>
          <cell r="K37">
            <v>2380574</v>
          </cell>
          <cell r="L37">
            <v>2380574</v>
          </cell>
          <cell r="M37">
            <v>2380574</v>
          </cell>
          <cell r="N37">
            <v>2380574</v>
          </cell>
        </row>
        <row r="38">
          <cell r="A38">
            <v>56</v>
          </cell>
          <cell r="B38" t="str">
            <v xml:space="preserve">Fixed Assets          </v>
          </cell>
          <cell r="C38">
            <v>84651</v>
          </cell>
          <cell r="D38">
            <v>84651</v>
          </cell>
          <cell r="E38">
            <v>84651</v>
          </cell>
          <cell r="F38">
            <v>84651</v>
          </cell>
          <cell r="G38">
            <v>84651</v>
          </cell>
          <cell r="H38">
            <v>84651</v>
          </cell>
          <cell r="I38">
            <v>84651</v>
          </cell>
          <cell r="J38">
            <v>84651</v>
          </cell>
          <cell r="K38">
            <v>84651</v>
          </cell>
          <cell r="L38">
            <v>84651</v>
          </cell>
          <cell r="M38">
            <v>84651</v>
          </cell>
          <cell r="N38">
            <v>84651</v>
          </cell>
        </row>
        <row r="39">
          <cell r="A39">
            <v>57</v>
          </cell>
          <cell r="B39" t="str">
            <v xml:space="preserve">Fixed Assets          </v>
          </cell>
          <cell r="C39">
            <v>6455151</v>
          </cell>
          <cell r="D39">
            <v>6455151</v>
          </cell>
          <cell r="E39">
            <v>6455151</v>
          </cell>
          <cell r="F39">
            <v>6455151</v>
          </cell>
          <cell r="G39">
            <v>6455151</v>
          </cell>
          <cell r="H39">
            <v>6455151</v>
          </cell>
          <cell r="I39">
            <v>6455151</v>
          </cell>
          <cell r="J39">
            <v>6455151</v>
          </cell>
          <cell r="K39">
            <v>6455151</v>
          </cell>
          <cell r="L39">
            <v>6455151</v>
          </cell>
          <cell r="M39">
            <v>6455151</v>
          </cell>
          <cell r="N39">
            <v>6455151</v>
          </cell>
        </row>
        <row r="40">
          <cell r="A40">
            <v>61</v>
          </cell>
          <cell r="B40" t="str">
            <v xml:space="preserve">Fixed Assets          </v>
          </cell>
          <cell r="C40">
            <v>525655</v>
          </cell>
          <cell r="D40">
            <v>525655</v>
          </cell>
          <cell r="E40">
            <v>525655</v>
          </cell>
          <cell r="F40">
            <v>525655</v>
          </cell>
          <cell r="G40">
            <v>525655</v>
          </cell>
          <cell r="H40">
            <v>525655</v>
          </cell>
          <cell r="I40">
            <v>525655</v>
          </cell>
          <cell r="J40">
            <v>525655</v>
          </cell>
          <cell r="K40">
            <v>525655</v>
          </cell>
          <cell r="L40">
            <v>525655</v>
          </cell>
          <cell r="M40">
            <v>525655</v>
          </cell>
          <cell r="N40">
            <v>525655</v>
          </cell>
        </row>
        <row r="41">
          <cell r="A41">
            <v>62</v>
          </cell>
          <cell r="B41" t="str">
            <v xml:space="preserve">Fixed Assets          </v>
          </cell>
          <cell r="C41">
            <v>6783748</v>
          </cell>
          <cell r="D41">
            <v>6783748</v>
          </cell>
          <cell r="E41">
            <v>6783748</v>
          </cell>
          <cell r="F41">
            <v>6783748</v>
          </cell>
          <cell r="G41">
            <v>6783748</v>
          </cell>
          <cell r="H41">
            <v>6783748</v>
          </cell>
          <cell r="I41">
            <v>6783748</v>
          </cell>
          <cell r="J41">
            <v>6783748</v>
          </cell>
          <cell r="K41">
            <v>6783748</v>
          </cell>
          <cell r="L41">
            <v>6783748</v>
          </cell>
          <cell r="M41">
            <v>6783748</v>
          </cell>
          <cell r="N41">
            <v>6783748</v>
          </cell>
        </row>
        <row r="42">
          <cell r="A42">
            <v>63</v>
          </cell>
          <cell r="B42" t="str">
            <v xml:space="preserve">Fixed Assets          </v>
          </cell>
          <cell r="C42">
            <v>2086885</v>
          </cell>
          <cell r="D42">
            <v>2082897</v>
          </cell>
          <cell r="E42">
            <v>2082897</v>
          </cell>
          <cell r="F42">
            <v>2082897</v>
          </cell>
          <cell r="G42">
            <v>2082897</v>
          </cell>
          <cell r="H42">
            <v>2082897</v>
          </cell>
          <cell r="I42">
            <v>2082897</v>
          </cell>
          <cell r="J42">
            <v>2082897</v>
          </cell>
          <cell r="K42">
            <v>2082897</v>
          </cell>
          <cell r="L42">
            <v>2082897</v>
          </cell>
          <cell r="M42">
            <v>2082897</v>
          </cell>
          <cell r="N42">
            <v>2082897</v>
          </cell>
        </row>
        <row r="43">
          <cell r="A43">
            <v>64</v>
          </cell>
          <cell r="B43" t="str">
            <v xml:space="preserve">Fixed Assets          </v>
          </cell>
          <cell r="C43">
            <v>7934418</v>
          </cell>
          <cell r="D43">
            <v>7930643</v>
          </cell>
          <cell r="E43">
            <v>7930643</v>
          </cell>
          <cell r="F43">
            <v>7930643</v>
          </cell>
          <cell r="G43">
            <v>7930643</v>
          </cell>
          <cell r="H43">
            <v>7930643</v>
          </cell>
          <cell r="I43">
            <v>7930643</v>
          </cell>
          <cell r="J43">
            <v>7930643</v>
          </cell>
          <cell r="K43">
            <v>7930643</v>
          </cell>
          <cell r="L43">
            <v>7930643</v>
          </cell>
          <cell r="M43">
            <v>7930643</v>
          </cell>
          <cell r="N43">
            <v>7930643</v>
          </cell>
        </row>
        <row r="44">
          <cell r="A44">
            <v>65</v>
          </cell>
          <cell r="B44" t="str">
            <v xml:space="preserve">Fixed Assets          </v>
          </cell>
          <cell r="C44">
            <v>1006037</v>
          </cell>
          <cell r="D44">
            <v>1006037</v>
          </cell>
          <cell r="E44">
            <v>1006037</v>
          </cell>
          <cell r="F44">
            <v>1006037</v>
          </cell>
          <cell r="G44">
            <v>1006037</v>
          </cell>
          <cell r="H44">
            <v>1006037</v>
          </cell>
          <cell r="I44">
            <v>1006037</v>
          </cell>
          <cell r="J44">
            <v>1006037</v>
          </cell>
          <cell r="K44">
            <v>1006037</v>
          </cell>
          <cell r="L44">
            <v>1006037</v>
          </cell>
          <cell r="M44">
            <v>1006037</v>
          </cell>
          <cell r="N44">
            <v>1006037</v>
          </cell>
        </row>
        <row r="45">
          <cell r="A45">
            <v>93</v>
          </cell>
          <cell r="B45" t="str">
            <v xml:space="preserve">Fixed Assets          </v>
          </cell>
          <cell r="C45">
            <v>15504</v>
          </cell>
          <cell r="D45">
            <v>15504</v>
          </cell>
          <cell r="E45">
            <v>15504</v>
          </cell>
          <cell r="F45">
            <v>15504</v>
          </cell>
          <cell r="G45">
            <v>15504</v>
          </cell>
          <cell r="H45">
            <v>15504</v>
          </cell>
          <cell r="I45">
            <v>15504</v>
          </cell>
          <cell r="J45">
            <v>15504</v>
          </cell>
          <cell r="K45">
            <v>15504</v>
          </cell>
          <cell r="L45">
            <v>15504</v>
          </cell>
          <cell r="M45">
            <v>15504</v>
          </cell>
          <cell r="N45">
            <v>15504</v>
          </cell>
        </row>
        <row r="46">
          <cell r="A46">
            <v>96</v>
          </cell>
          <cell r="B46" t="str">
            <v xml:space="preserve">Fixed Assets          </v>
          </cell>
          <cell r="C46">
            <v>622913</v>
          </cell>
          <cell r="D46">
            <v>622913</v>
          </cell>
          <cell r="E46">
            <v>622913</v>
          </cell>
          <cell r="F46">
            <v>622913</v>
          </cell>
          <cell r="G46">
            <v>622913</v>
          </cell>
          <cell r="H46">
            <v>622913</v>
          </cell>
          <cell r="I46">
            <v>622913</v>
          </cell>
          <cell r="J46">
            <v>622913</v>
          </cell>
          <cell r="K46">
            <v>622913</v>
          </cell>
          <cell r="L46">
            <v>622913</v>
          </cell>
          <cell r="M46">
            <v>622913</v>
          </cell>
          <cell r="N46">
            <v>622913</v>
          </cell>
        </row>
        <row r="47">
          <cell r="A47">
            <v>98</v>
          </cell>
          <cell r="B47" t="str">
            <v xml:space="preserve">Fixed Assets          </v>
          </cell>
          <cell r="C47">
            <v>5441643</v>
          </cell>
          <cell r="D47">
            <v>5414356</v>
          </cell>
          <cell r="E47">
            <v>5414356</v>
          </cell>
          <cell r="F47">
            <v>5414356</v>
          </cell>
          <cell r="G47">
            <v>5414356</v>
          </cell>
          <cell r="H47">
            <v>5414356</v>
          </cell>
          <cell r="I47">
            <v>5414356</v>
          </cell>
          <cell r="J47">
            <v>5414356</v>
          </cell>
          <cell r="K47">
            <v>5414356</v>
          </cell>
          <cell r="L47">
            <v>5414356</v>
          </cell>
          <cell r="M47">
            <v>5414356</v>
          </cell>
          <cell r="N47">
            <v>5414356</v>
          </cell>
        </row>
        <row r="48">
          <cell r="A48">
            <v>99</v>
          </cell>
          <cell r="B48" t="str">
            <v xml:space="preserve">Fixed Assets          </v>
          </cell>
          <cell r="C48">
            <v>186877</v>
          </cell>
          <cell r="D48">
            <v>193405</v>
          </cell>
          <cell r="E48">
            <v>193405</v>
          </cell>
          <cell r="F48">
            <v>193405</v>
          </cell>
          <cell r="G48">
            <v>193405</v>
          </cell>
          <cell r="H48">
            <v>193405</v>
          </cell>
          <cell r="I48">
            <v>193405</v>
          </cell>
          <cell r="J48">
            <v>193405</v>
          </cell>
          <cell r="K48">
            <v>193405</v>
          </cell>
          <cell r="L48">
            <v>193405</v>
          </cell>
          <cell r="M48">
            <v>193405</v>
          </cell>
          <cell r="N48">
            <v>193405</v>
          </cell>
        </row>
        <row r="49">
          <cell r="A49">
            <v>900</v>
          </cell>
          <cell r="B49" t="str">
            <v xml:space="preserve">Fixed Assets          </v>
          </cell>
          <cell r="C49">
            <v>1072703</v>
          </cell>
          <cell r="D49">
            <v>1072703</v>
          </cell>
          <cell r="E49">
            <v>1072703</v>
          </cell>
          <cell r="F49">
            <v>1072703</v>
          </cell>
          <cell r="G49">
            <v>1072703</v>
          </cell>
          <cell r="H49">
            <v>1072703</v>
          </cell>
          <cell r="I49">
            <v>1072703</v>
          </cell>
          <cell r="J49">
            <v>1072703</v>
          </cell>
          <cell r="K49">
            <v>1072703</v>
          </cell>
          <cell r="L49">
            <v>1072703</v>
          </cell>
          <cell r="M49">
            <v>1072703</v>
          </cell>
          <cell r="N49">
            <v>1072703</v>
          </cell>
        </row>
        <row r="50">
          <cell r="A50" t="str">
            <v>BAL</v>
          </cell>
          <cell r="B50" t="str">
            <v xml:space="preserve">Fixed Assets          </v>
          </cell>
          <cell r="C50">
            <v>2191807</v>
          </cell>
          <cell r="D50">
            <v>2191807</v>
          </cell>
          <cell r="E50">
            <v>2191807</v>
          </cell>
          <cell r="F50">
            <v>2191807</v>
          </cell>
          <cell r="G50">
            <v>2191807</v>
          </cell>
          <cell r="H50">
            <v>2191807</v>
          </cell>
          <cell r="I50">
            <v>2191807</v>
          </cell>
          <cell r="J50">
            <v>2191807</v>
          </cell>
          <cell r="K50">
            <v>2191807</v>
          </cell>
          <cell r="L50">
            <v>2191807</v>
          </cell>
          <cell r="M50">
            <v>2191807</v>
          </cell>
          <cell r="N50">
            <v>2191807</v>
          </cell>
        </row>
        <row r="51">
          <cell r="A51">
            <v>58</v>
          </cell>
          <cell r="B51" t="str">
            <v xml:space="preserve">Fixed Assets          </v>
          </cell>
          <cell r="C51">
            <v>3612330</v>
          </cell>
          <cell r="D51">
            <v>3612330</v>
          </cell>
          <cell r="E51">
            <v>3612330</v>
          </cell>
          <cell r="F51">
            <v>3612330</v>
          </cell>
          <cell r="G51">
            <v>3612330</v>
          </cell>
          <cell r="H51">
            <v>3612330</v>
          </cell>
          <cell r="I51">
            <v>3612330</v>
          </cell>
          <cell r="J51">
            <v>3612330</v>
          </cell>
          <cell r="K51">
            <v>3612330</v>
          </cell>
          <cell r="L51">
            <v>3612330</v>
          </cell>
          <cell r="M51">
            <v>3612330</v>
          </cell>
          <cell r="N51">
            <v>3612330</v>
          </cell>
        </row>
        <row r="52">
          <cell r="A52">
            <v>90</v>
          </cell>
          <cell r="B52" t="str">
            <v xml:space="preserve">Fixed Assets          </v>
          </cell>
          <cell r="C52">
            <v>39851</v>
          </cell>
          <cell r="D52">
            <v>39851</v>
          </cell>
          <cell r="E52">
            <v>39851</v>
          </cell>
          <cell r="F52">
            <v>39851</v>
          </cell>
          <cell r="G52">
            <v>39851</v>
          </cell>
          <cell r="H52">
            <v>39851</v>
          </cell>
          <cell r="I52">
            <v>39851</v>
          </cell>
          <cell r="J52">
            <v>39851</v>
          </cell>
          <cell r="K52">
            <v>39851</v>
          </cell>
          <cell r="L52">
            <v>39851</v>
          </cell>
          <cell r="M52">
            <v>39851</v>
          </cell>
          <cell r="N52">
            <v>39851</v>
          </cell>
        </row>
      </sheetData>
      <sheetData sheetId="29" refreshError="1">
        <row r="3">
          <cell r="A3">
            <v>6</v>
          </cell>
          <cell r="B3">
            <v>403146.71</v>
          </cell>
          <cell r="C3">
            <v>390876.35</v>
          </cell>
          <cell r="D3">
            <v>421953.16</v>
          </cell>
          <cell r="E3">
            <v>411368.76</v>
          </cell>
          <cell r="F3">
            <v>418875.66</v>
          </cell>
          <cell r="G3">
            <v>405081.76</v>
          </cell>
          <cell r="H3">
            <v>101443.57</v>
          </cell>
          <cell r="I3">
            <v>155169.78</v>
          </cell>
          <cell r="J3">
            <v>387138.66</v>
          </cell>
          <cell r="K3">
            <v>423625.66</v>
          </cell>
          <cell r="L3">
            <v>392184.66</v>
          </cell>
          <cell r="M3">
            <v>394631.66</v>
          </cell>
        </row>
        <row r="4">
          <cell r="A4">
            <v>7</v>
          </cell>
          <cell r="B4">
            <v>830210.37</v>
          </cell>
          <cell r="C4">
            <v>797013.88</v>
          </cell>
          <cell r="D4">
            <v>838486.81</v>
          </cell>
          <cell r="E4">
            <v>979201.86</v>
          </cell>
          <cell r="F4">
            <v>906944.76</v>
          </cell>
          <cell r="G4">
            <v>978515.22</v>
          </cell>
          <cell r="H4">
            <v>1000011.68</v>
          </cell>
          <cell r="I4">
            <v>988159.99</v>
          </cell>
          <cell r="J4">
            <v>916871.55</v>
          </cell>
          <cell r="K4">
            <v>887629.17</v>
          </cell>
          <cell r="L4">
            <v>839346.21</v>
          </cell>
          <cell r="M4">
            <v>883645.57</v>
          </cell>
        </row>
        <row r="5">
          <cell r="A5">
            <v>11</v>
          </cell>
          <cell r="B5">
            <v>853364.23</v>
          </cell>
          <cell r="C5">
            <v>882855.36</v>
          </cell>
          <cell r="D5">
            <v>960727.18</v>
          </cell>
          <cell r="E5">
            <v>923039.36</v>
          </cell>
          <cell r="F5">
            <v>927230.64</v>
          </cell>
          <cell r="G5">
            <v>956429.49</v>
          </cell>
          <cell r="H5">
            <v>948875.66</v>
          </cell>
          <cell r="I5">
            <v>962748.89</v>
          </cell>
          <cell r="J5">
            <v>889850.16</v>
          </cell>
          <cell r="K5">
            <v>953408.56</v>
          </cell>
          <cell r="L5">
            <v>866529.48</v>
          </cell>
          <cell r="M5">
            <v>833662.65</v>
          </cell>
        </row>
        <row r="6">
          <cell r="A6">
            <v>12</v>
          </cell>
          <cell r="B6">
            <v>461638.7</v>
          </cell>
          <cell r="C6">
            <v>552718.80000000005</v>
          </cell>
          <cell r="D6">
            <v>645654.18999999994</v>
          </cell>
          <cell r="E6">
            <v>754903.59</v>
          </cell>
          <cell r="F6">
            <v>787020.49</v>
          </cell>
          <cell r="G6">
            <v>836919.49</v>
          </cell>
          <cell r="H6">
            <v>832198.7</v>
          </cell>
          <cell r="I6">
            <v>728372.69</v>
          </cell>
          <cell r="J6">
            <v>690877.09</v>
          </cell>
          <cell r="K6">
            <v>698693.12</v>
          </cell>
          <cell r="L6">
            <v>690293.12</v>
          </cell>
          <cell r="M6">
            <v>681853.52</v>
          </cell>
        </row>
        <row r="7">
          <cell r="A7">
            <v>16</v>
          </cell>
          <cell r="B7">
            <v>317911.14</v>
          </cell>
          <cell r="C7">
            <v>317134.59999999998</v>
          </cell>
          <cell r="D7">
            <v>317134.59999999998</v>
          </cell>
          <cell r="E7">
            <v>317134.59999999998</v>
          </cell>
          <cell r="F7">
            <v>317134.59999999998</v>
          </cell>
          <cell r="G7">
            <v>317134.59999999998</v>
          </cell>
          <cell r="H7">
            <v>317134.59999999998</v>
          </cell>
          <cell r="I7">
            <v>317134.59999999998</v>
          </cell>
          <cell r="J7">
            <v>317134.59999999998</v>
          </cell>
          <cell r="K7">
            <v>317134.59999999998</v>
          </cell>
          <cell r="L7">
            <v>317134.59999999998</v>
          </cell>
          <cell r="M7">
            <v>317134.59999999998</v>
          </cell>
        </row>
        <row r="8">
          <cell r="A8">
            <v>18</v>
          </cell>
          <cell r="B8">
            <v>132810.73000000001</v>
          </cell>
          <cell r="C8">
            <v>132810.73000000001</v>
          </cell>
          <cell r="D8">
            <v>135810.73000000001</v>
          </cell>
          <cell r="E8">
            <v>137310.73000000001</v>
          </cell>
          <cell r="F8">
            <v>138810.73000000001</v>
          </cell>
          <cell r="G8">
            <v>140310.73000000001</v>
          </cell>
          <cell r="H8">
            <v>140310.73000000001</v>
          </cell>
          <cell r="I8">
            <v>140310.73000000001</v>
          </cell>
          <cell r="J8">
            <v>138810.73000000001</v>
          </cell>
          <cell r="K8">
            <v>137310.73000000001</v>
          </cell>
          <cell r="L8">
            <v>134592.73000000001</v>
          </cell>
          <cell r="M8">
            <v>132810.73000000001</v>
          </cell>
        </row>
        <row r="9">
          <cell r="A9">
            <v>21</v>
          </cell>
          <cell r="B9">
            <v>368837.88</v>
          </cell>
          <cell r="C9">
            <v>368837.88</v>
          </cell>
          <cell r="D9">
            <v>368837.88</v>
          </cell>
          <cell r="E9">
            <v>368837.88</v>
          </cell>
          <cell r="F9">
            <v>368837.88</v>
          </cell>
          <cell r="G9">
            <v>368837.88</v>
          </cell>
          <cell r="H9">
            <v>368837.88</v>
          </cell>
          <cell r="I9">
            <v>368837.88</v>
          </cell>
          <cell r="J9">
            <v>368837.88</v>
          </cell>
          <cell r="K9">
            <v>368837.88</v>
          </cell>
          <cell r="L9">
            <v>368837.88</v>
          </cell>
          <cell r="M9">
            <v>368837.88</v>
          </cell>
        </row>
        <row r="10">
          <cell r="A10">
            <v>22</v>
          </cell>
          <cell r="B10">
            <v>341084.83</v>
          </cell>
          <cell r="C10">
            <v>339460.8</v>
          </cell>
          <cell r="D10">
            <v>343850.76</v>
          </cell>
          <cell r="E10">
            <v>338499.18</v>
          </cell>
          <cell r="F10">
            <v>339071.88</v>
          </cell>
          <cell r="G10">
            <v>358910.98</v>
          </cell>
          <cell r="H10">
            <v>343778.1</v>
          </cell>
          <cell r="I10">
            <v>361848.05</v>
          </cell>
          <cell r="J10">
            <v>356267.68</v>
          </cell>
          <cell r="K10">
            <v>354660.95</v>
          </cell>
          <cell r="L10">
            <v>343006.09</v>
          </cell>
          <cell r="M10">
            <v>337244.17</v>
          </cell>
        </row>
        <row r="11">
          <cell r="A11">
            <v>27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34</v>
          </cell>
          <cell r="B12">
            <v>45655.519999999997</v>
          </cell>
          <cell r="C12">
            <v>43254.81</v>
          </cell>
          <cell r="D12">
            <v>55807.88</v>
          </cell>
          <cell r="E12">
            <v>49052.22</v>
          </cell>
          <cell r="F12">
            <v>47913.919999999998</v>
          </cell>
          <cell r="G12">
            <v>49799.38</v>
          </cell>
          <cell r="H12">
            <v>48793.29</v>
          </cell>
          <cell r="I12">
            <v>48883.29</v>
          </cell>
          <cell r="J12">
            <v>48526.27</v>
          </cell>
          <cell r="K12">
            <v>51356.11</v>
          </cell>
          <cell r="L12">
            <v>43288.75</v>
          </cell>
          <cell r="M12">
            <v>45838.74</v>
          </cell>
        </row>
        <row r="13">
          <cell r="A13">
            <v>36</v>
          </cell>
          <cell r="B13">
            <v>142163.74</v>
          </cell>
          <cell r="C13">
            <v>143022.39999999999</v>
          </cell>
          <cell r="D13">
            <v>148180.24</v>
          </cell>
          <cell r="E13">
            <v>147972.53</v>
          </cell>
          <cell r="F13">
            <v>149434.44</v>
          </cell>
          <cell r="G13">
            <v>146855.51999999999</v>
          </cell>
          <cell r="H13">
            <v>149434.44</v>
          </cell>
          <cell r="I13">
            <v>149434.44</v>
          </cell>
          <cell r="J13">
            <v>146855.51999999999</v>
          </cell>
          <cell r="K13">
            <v>149434.44</v>
          </cell>
          <cell r="L13">
            <v>143963.03</v>
          </cell>
          <cell r="M13">
            <v>142163.74</v>
          </cell>
        </row>
        <row r="14">
          <cell r="A14">
            <v>39</v>
          </cell>
          <cell r="B14">
            <v>33819.97</v>
          </cell>
          <cell r="C14">
            <v>33819.97</v>
          </cell>
          <cell r="D14">
            <v>33819.97</v>
          </cell>
          <cell r="E14">
            <v>33819.97</v>
          </cell>
          <cell r="F14">
            <v>33819.97</v>
          </cell>
          <cell r="G14">
            <v>33819.97</v>
          </cell>
          <cell r="H14">
            <v>33819.97</v>
          </cell>
          <cell r="I14">
            <v>33819.97</v>
          </cell>
          <cell r="J14">
            <v>33819.97</v>
          </cell>
          <cell r="K14">
            <v>33819.97</v>
          </cell>
          <cell r="L14">
            <v>33819.97</v>
          </cell>
          <cell r="M14">
            <v>33819.97</v>
          </cell>
        </row>
        <row r="15">
          <cell r="A15">
            <v>42</v>
          </cell>
          <cell r="B15">
            <v>246382.16</v>
          </cell>
          <cell r="C15">
            <v>246382.16</v>
          </cell>
          <cell r="D15">
            <v>246382.16</v>
          </cell>
          <cell r="E15">
            <v>246382.16</v>
          </cell>
          <cell r="F15">
            <v>246382.16</v>
          </cell>
          <cell r="G15">
            <v>246382.16</v>
          </cell>
          <cell r="H15">
            <v>246382.16</v>
          </cell>
          <cell r="I15">
            <v>246382.16</v>
          </cell>
          <cell r="J15">
            <v>246382.16</v>
          </cell>
          <cell r="K15">
            <v>246382.16</v>
          </cell>
          <cell r="L15">
            <v>246382.16</v>
          </cell>
          <cell r="M15">
            <v>246382.16</v>
          </cell>
        </row>
        <row r="16">
          <cell r="A16">
            <v>45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49</v>
          </cell>
          <cell r="B17">
            <v>872711.89</v>
          </cell>
          <cell r="C17">
            <v>806075.82</v>
          </cell>
          <cell r="D17">
            <v>866408.89</v>
          </cell>
          <cell r="E17">
            <v>848596.53</v>
          </cell>
          <cell r="F17">
            <v>887128.89</v>
          </cell>
          <cell r="G17">
            <v>868596.53</v>
          </cell>
          <cell r="H17">
            <v>877128.89</v>
          </cell>
          <cell r="I17">
            <v>877128.89</v>
          </cell>
          <cell r="J17">
            <v>858596.53</v>
          </cell>
          <cell r="K17">
            <v>899346.89</v>
          </cell>
          <cell r="L17">
            <v>866814.53</v>
          </cell>
          <cell r="M17">
            <v>876435.89</v>
          </cell>
        </row>
        <row r="18">
          <cell r="A18">
            <v>51</v>
          </cell>
          <cell r="B18">
            <v>311606.99</v>
          </cell>
          <cell r="C18">
            <v>321497.21999999997</v>
          </cell>
          <cell r="D18">
            <v>314526.49</v>
          </cell>
          <cell r="E18">
            <v>321497.21999999997</v>
          </cell>
          <cell r="F18">
            <v>341606.99</v>
          </cell>
          <cell r="G18">
            <v>324416.71999999997</v>
          </cell>
          <cell r="H18">
            <v>307032.59000000003</v>
          </cell>
          <cell r="I18">
            <v>316922.82</v>
          </cell>
          <cell r="J18">
            <v>309952.09000000003</v>
          </cell>
          <cell r="K18">
            <v>346922.82</v>
          </cell>
          <cell r="L18">
            <v>307032.59000000003</v>
          </cell>
          <cell r="M18">
            <v>319842.32</v>
          </cell>
        </row>
        <row r="19">
          <cell r="A19">
            <v>52</v>
          </cell>
          <cell r="B19">
            <v>874196.91</v>
          </cell>
          <cell r="C19">
            <v>849753.91</v>
          </cell>
          <cell r="D19">
            <v>893189.31</v>
          </cell>
          <cell r="E19">
            <v>872505.91</v>
          </cell>
          <cell r="F19">
            <v>945594.52</v>
          </cell>
          <cell r="G19">
            <v>865175.91</v>
          </cell>
          <cell r="H19">
            <v>867999.91</v>
          </cell>
          <cell r="I19">
            <v>938069.91</v>
          </cell>
          <cell r="J19">
            <v>850712.19</v>
          </cell>
          <cell r="K19">
            <v>895157.52</v>
          </cell>
          <cell r="L19">
            <v>852483.91</v>
          </cell>
          <cell r="M19">
            <v>869327.52</v>
          </cell>
        </row>
        <row r="20">
          <cell r="A20">
            <v>53</v>
          </cell>
          <cell r="B20">
            <v>98694.56</v>
          </cell>
          <cell r="C20">
            <v>116046.43</v>
          </cell>
          <cell r="D20">
            <v>126078.51</v>
          </cell>
          <cell r="E20">
            <v>156182.88</v>
          </cell>
          <cell r="F20">
            <v>153282.88</v>
          </cell>
          <cell r="G20">
            <v>151807.88</v>
          </cell>
          <cell r="H20">
            <v>149382.88</v>
          </cell>
          <cell r="I20">
            <v>148670.38</v>
          </cell>
          <cell r="J20">
            <v>148195.38</v>
          </cell>
          <cell r="K20">
            <v>119016.01</v>
          </cell>
          <cell r="L20">
            <v>108583.93</v>
          </cell>
          <cell r="M20">
            <v>98457.06</v>
          </cell>
        </row>
        <row r="21">
          <cell r="A21">
            <v>54</v>
          </cell>
          <cell r="B21">
            <v>754324.51</v>
          </cell>
          <cell r="C21">
            <v>728883.61</v>
          </cell>
          <cell r="D21">
            <v>686755.61</v>
          </cell>
          <cell r="E21">
            <v>745844.21</v>
          </cell>
          <cell r="F21">
            <v>754324.51</v>
          </cell>
          <cell r="G21">
            <v>745844.21</v>
          </cell>
          <cell r="H21">
            <v>754324.51</v>
          </cell>
          <cell r="I21">
            <v>754324.51</v>
          </cell>
          <cell r="J21">
            <v>678275.31</v>
          </cell>
          <cell r="K21">
            <v>754324.51</v>
          </cell>
          <cell r="L21">
            <v>745844.21</v>
          </cell>
          <cell r="M21">
            <v>737363.91</v>
          </cell>
        </row>
        <row r="22">
          <cell r="A22">
            <v>55</v>
          </cell>
          <cell r="B22">
            <v>145050</v>
          </cell>
          <cell r="C22">
            <v>145050</v>
          </cell>
          <cell r="D22">
            <v>145050</v>
          </cell>
          <cell r="E22">
            <v>145050</v>
          </cell>
          <cell r="F22">
            <v>145050</v>
          </cell>
          <cell r="G22">
            <v>145050</v>
          </cell>
          <cell r="H22">
            <v>145050</v>
          </cell>
          <cell r="I22">
            <v>145050</v>
          </cell>
          <cell r="J22">
            <v>145050</v>
          </cell>
          <cell r="K22">
            <v>145050</v>
          </cell>
          <cell r="L22">
            <v>145050</v>
          </cell>
          <cell r="M22">
            <v>145050</v>
          </cell>
        </row>
        <row r="23">
          <cell r="A23">
            <v>57</v>
          </cell>
          <cell r="B23">
            <v>594679.56000000006</v>
          </cell>
          <cell r="C23">
            <v>566818.04</v>
          </cell>
          <cell r="D23">
            <v>588374.05000000005</v>
          </cell>
          <cell r="E23">
            <v>572659.05000000005</v>
          </cell>
          <cell r="F23">
            <v>580005.05000000005</v>
          </cell>
          <cell r="G23">
            <v>571809.05000000005</v>
          </cell>
          <cell r="H23">
            <v>355054.5</v>
          </cell>
          <cell r="I23">
            <v>580105.56000000006</v>
          </cell>
          <cell r="J23">
            <v>570543.05000000005</v>
          </cell>
          <cell r="K23">
            <v>580105.56000000006</v>
          </cell>
          <cell r="L23">
            <v>575722.56000000006</v>
          </cell>
          <cell r="M23">
            <v>562409.05000000005</v>
          </cell>
        </row>
        <row r="24">
          <cell r="A24">
            <v>58</v>
          </cell>
          <cell r="B24">
            <v>598019.92000000004</v>
          </cell>
          <cell r="C24">
            <v>521754.44</v>
          </cell>
          <cell r="D24">
            <v>620821.87</v>
          </cell>
          <cell r="E24">
            <v>550116.39</v>
          </cell>
          <cell r="F24">
            <v>572116.39</v>
          </cell>
          <cell r="G24">
            <v>651578.34</v>
          </cell>
          <cell r="H24">
            <v>526994.35</v>
          </cell>
          <cell r="I24">
            <v>607577.79</v>
          </cell>
          <cell r="J24">
            <v>604559.92000000004</v>
          </cell>
          <cell r="K24">
            <v>563359.92000000004</v>
          </cell>
          <cell r="L24">
            <v>651577.79</v>
          </cell>
          <cell r="M24">
            <v>556825.05000000005</v>
          </cell>
        </row>
        <row r="25">
          <cell r="A25">
            <v>61</v>
          </cell>
          <cell r="B25">
            <v>52324.800000000003</v>
          </cell>
          <cell r="C25">
            <v>50625.48</v>
          </cell>
          <cell r="D25">
            <v>55343.34</v>
          </cell>
          <cell r="E25">
            <v>51162.1</v>
          </cell>
          <cell r="F25">
            <v>52481.32</v>
          </cell>
          <cell r="G25">
            <v>53644.02</v>
          </cell>
          <cell r="H25">
            <v>49619.3</v>
          </cell>
          <cell r="I25">
            <v>52637.84</v>
          </cell>
          <cell r="J25">
            <v>50155.92</v>
          </cell>
          <cell r="K25">
            <v>52324.800000000003</v>
          </cell>
          <cell r="L25">
            <v>53487.5</v>
          </cell>
          <cell r="M25">
            <v>48613.120000000003</v>
          </cell>
        </row>
        <row r="26">
          <cell r="A26">
            <v>62</v>
          </cell>
          <cell r="B26">
            <v>176569.92</v>
          </cell>
          <cell r="C26">
            <v>176569.92</v>
          </cell>
          <cell r="D26">
            <v>176569.92</v>
          </cell>
          <cell r="E26">
            <v>176569.92</v>
          </cell>
          <cell r="F26">
            <v>176569.92</v>
          </cell>
          <cell r="G26">
            <v>176569.92</v>
          </cell>
          <cell r="H26">
            <v>176569.92</v>
          </cell>
          <cell r="I26">
            <v>163369.92000000001</v>
          </cell>
          <cell r="J26">
            <v>176569.92</v>
          </cell>
          <cell r="K26">
            <v>176569.92</v>
          </cell>
          <cell r="L26">
            <v>176569.92</v>
          </cell>
          <cell r="M26">
            <v>176569.92</v>
          </cell>
        </row>
        <row r="27">
          <cell r="A27">
            <v>63</v>
          </cell>
          <cell r="B27">
            <v>80820.5</v>
          </cell>
          <cell r="C27">
            <v>80820.5</v>
          </cell>
          <cell r="D27">
            <v>80820.5</v>
          </cell>
          <cell r="E27">
            <v>80820.5</v>
          </cell>
          <cell r="F27">
            <v>80820.5</v>
          </cell>
          <cell r="G27">
            <v>80820.5</v>
          </cell>
          <cell r="H27">
            <v>80820.5</v>
          </cell>
          <cell r="I27">
            <v>80820.5</v>
          </cell>
          <cell r="J27">
            <v>80820.5</v>
          </cell>
          <cell r="K27">
            <v>80820.5</v>
          </cell>
          <cell r="L27">
            <v>80820.5</v>
          </cell>
          <cell r="M27">
            <v>80820.5</v>
          </cell>
        </row>
        <row r="28">
          <cell r="A28">
            <v>64</v>
          </cell>
          <cell r="B28">
            <v>676722.06</v>
          </cell>
          <cell r="C28">
            <v>705534.31</v>
          </cell>
          <cell r="D28">
            <v>708920.92</v>
          </cell>
          <cell r="E28">
            <v>697466.67</v>
          </cell>
          <cell r="F28">
            <v>685449.65</v>
          </cell>
          <cell r="G28">
            <v>686465.83</v>
          </cell>
          <cell r="H28">
            <v>676062.58</v>
          </cell>
          <cell r="I28">
            <v>687464.08</v>
          </cell>
          <cell r="J28">
            <v>680322.02</v>
          </cell>
          <cell r="K28">
            <v>689889.54</v>
          </cell>
          <cell r="L28">
            <v>690543.18</v>
          </cell>
          <cell r="M28">
            <v>692246.84</v>
          </cell>
        </row>
        <row r="29">
          <cell r="A29">
            <v>65</v>
          </cell>
          <cell r="B29">
            <v>114289</v>
          </cell>
          <cell r="C29">
            <v>114289</v>
          </cell>
          <cell r="D29">
            <v>114289</v>
          </cell>
          <cell r="E29">
            <v>114289</v>
          </cell>
          <cell r="F29">
            <v>114289</v>
          </cell>
          <cell r="G29">
            <v>114289</v>
          </cell>
          <cell r="H29">
            <v>114289</v>
          </cell>
          <cell r="I29">
            <v>114289</v>
          </cell>
          <cell r="J29">
            <v>114289</v>
          </cell>
          <cell r="K29">
            <v>114289</v>
          </cell>
          <cell r="L29">
            <v>114289</v>
          </cell>
          <cell r="M29">
            <v>114289</v>
          </cell>
        </row>
        <row r="30">
          <cell r="A30">
            <v>90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93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96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98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187000</v>
          </cell>
          <cell r="I33">
            <v>187000</v>
          </cell>
          <cell r="J33">
            <v>187000</v>
          </cell>
          <cell r="K33">
            <v>187000</v>
          </cell>
          <cell r="L33">
            <v>187000</v>
          </cell>
          <cell r="M33">
            <v>187000</v>
          </cell>
        </row>
        <row r="34">
          <cell r="A34">
            <v>635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</sheetData>
      <sheetData sheetId="30" refreshError="1">
        <row r="3">
          <cell r="A3">
            <v>6</v>
          </cell>
          <cell r="B3">
            <v>338101.73837698408</v>
          </cell>
          <cell r="C3">
            <v>338805.06407142855</v>
          </cell>
          <cell r="D3">
            <v>339252.38976587297</v>
          </cell>
          <cell r="E3">
            <v>330291.267965873</v>
          </cell>
          <cell r="F3">
            <v>324916.408231746</v>
          </cell>
          <cell r="G3">
            <v>327574.86499761906</v>
          </cell>
          <cell r="H3">
            <v>195872.30666428574</v>
          </cell>
          <cell r="I3">
            <v>207100.28468809524</v>
          </cell>
          <cell r="J3">
            <v>322460.11071190477</v>
          </cell>
          <cell r="K3">
            <v>328315.11071190477</v>
          </cell>
          <cell r="L3">
            <v>322889.99067222222</v>
          </cell>
          <cell r="M3">
            <v>318660.87063253974</v>
          </cell>
        </row>
        <row r="4">
          <cell r="A4">
            <v>7</v>
          </cell>
          <cell r="B4">
            <v>747124.39173604443</v>
          </cell>
          <cell r="C4">
            <v>724762.26098207606</v>
          </cell>
          <cell r="D4">
            <v>767168.58022810786</v>
          </cell>
          <cell r="E4">
            <v>748709.16795770789</v>
          </cell>
          <cell r="F4">
            <v>784132.70767993014</v>
          </cell>
          <cell r="G4">
            <v>807287.67240215256</v>
          </cell>
          <cell r="H4">
            <v>791527.23406881909</v>
          </cell>
          <cell r="I4">
            <v>801524.95406881906</v>
          </cell>
          <cell r="J4">
            <v>787772.03406881902</v>
          </cell>
          <cell r="K4">
            <v>779073.51651881891</v>
          </cell>
          <cell r="L4">
            <v>762163.02929659688</v>
          </cell>
          <cell r="M4">
            <v>792368.5170743746</v>
          </cell>
        </row>
        <row r="5">
          <cell r="A5">
            <v>11</v>
          </cell>
          <cell r="B5">
            <v>893949.5721733676</v>
          </cell>
          <cell r="C5">
            <v>847887.97109003423</v>
          </cell>
          <cell r="D5">
            <v>881258.55000670091</v>
          </cell>
          <cell r="E5">
            <v>812733.87039202591</v>
          </cell>
          <cell r="F5">
            <v>815708.42335234385</v>
          </cell>
          <cell r="G5">
            <v>849842.62481266132</v>
          </cell>
          <cell r="H5">
            <v>779776.6388126614</v>
          </cell>
          <cell r="I5">
            <v>857608.83243964554</v>
          </cell>
          <cell r="J5">
            <v>840203.4785666297</v>
          </cell>
          <cell r="K5">
            <v>845158.50642287964</v>
          </cell>
          <cell r="L5">
            <v>849873.44753399084</v>
          </cell>
          <cell r="M5">
            <v>843854.60464510182</v>
          </cell>
        </row>
        <row r="6">
          <cell r="A6">
            <v>12</v>
          </cell>
          <cell r="B6">
            <v>424645.17291610391</v>
          </cell>
          <cell r="C6">
            <v>431086.22372165945</v>
          </cell>
          <cell r="D6">
            <v>450421.11902721506</v>
          </cell>
          <cell r="E6">
            <v>508498.35846721503</v>
          </cell>
          <cell r="F6">
            <v>539299.5027172151</v>
          </cell>
          <cell r="G6">
            <v>561872.00646721502</v>
          </cell>
          <cell r="H6">
            <v>551133.40313388174</v>
          </cell>
          <cell r="I6">
            <v>498598.51599499275</v>
          </cell>
          <cell r="J6">
            <v>493375.3628761039</v>
          </cell>
          <cell r="K6">
            <v>492385.26287610386</v>
          </cell>
          <cell r="L6">
            <v>499539.00278880232</v>
          </cell>
          <cell r="M6">
            <v>488104.43820150068</v>
          </cell>
        </row>
        <row r="7">
          <cell r="A7">
            <v>16</v>
          </cell>
          <cell r="B7">
            <v>284256.94729479367</v>
          </cell>
          <cell r="C7">
            <v>283450.2508662222</v>
          </cell>
          <cell r="D7">
            <v>282643.55443765078</v>
          </cell>
          <cell r="E7">
            <v>272798.42393365077</v>
          </cell>
          <cell r="F7">
            <v>275241.4261757143</v>
          </cell>
          <cell r="G7">
            <v>277685.42841777776</v>
          </cell>
          <cell r="H7">
            <v>274909.92175111111</v>
          </cell>
          <cell r="I7">
            <v>277507.25376499997</v>
          </cell>
          <cell r="J7">
            <v>276157.88577888889</v>
          </cell>
          <cell r="K7">
            <v>276157.88577888889</v>
          </cell>
          <cell r="L7">
            <v>276099.9691122222</v>
          </cell>
          <cell r="M7">
            <v>275718.05244555557</v>
          </cell>
        </row>
        <row r="8">
          <cell r="A8">
            <v>18</v>
          </cell>
          <cell r="B8">
            <v>102734.5325</v>
          </cell>
          <cell r="C8">
            <v>102184.36583333333</v>
          </cell>
          <cell r="D8">
            <v>105106.19916666666</v>
          </cell>
          <cell r="E8">
            <v>104247.75916666667</v>
          </cell>
          <cell r="F8">
            <v>104839.75916666667</v>
          </cell>
          <cell r="G8">
            <v>103816.75916666667</v>
          </cell>
          <cell r="H8">
            <v>107158.78916666667</v>
          </cell>
          <cell r="I8">
            <v>106530.61208333334</v>
          </cell>
          <cell r="J8">
            <v>107205.185</v>
          </cell>
          <cell r="K8">
            <v>102744.185</v>
          </cell>
          <cell r="L8">
            <v>106238.06833333334</v>
          </cell>
          <cell r="M8">
            <v>105670.95166666668</v>
          </cell>
        </row>
        <row r="9">
          <cell r="A9">
            <v>21</v>
          </cell>
          <cell r="B9">
            <v>259871.15023574603</v>
          </cell>
          <cell r="C9">
            <v>259959.18595003174</v>
          </cell>
          <cell r="D9">
            <v>259835.22166431745</v>
          </cell>
          <cell r="E9">
            <v>250957.21970031745</v>
          </cell>
          <cell r="F9">
            <v>249010.63636698414</v>
          </cell>
          <cell r="G9">
            <v>250397.05303365079</v>
          </cell>
          <cell r="H9">
            <v>246668.82303365078</v>
          </cell>
          <cell r="I9">
            <v>249063.39168444442</v>
          </cell>
          <cell r="J9">
            <v>247852.76033523807</v>
          </cell>
          <cell r="K9">
            <v>247852.76033523807</v>
          </cell>
          <cell r="L9">
            <v>249740.53214079363</v>
          </cell>
          <cell r="M9">
            <v>251629.30394634919</v>
          </cell>
        </row>
        <row r="10">
          <cell r="A10">
            <v>22</v>
          </cell>
          <cell r="B10">
            <v>269933.71727222222</v>
          </cell>
          <cell r="C10">
            <v>270209.55064523808</v>
          </cell>
          <cell r="D10">
            <v>272318.16471825395</v>
          </cell>
          <cell r="E10">
            <v>261815.34319825398</v>
          </cell>
          <cell r="F10">
            <v>264665.20180936507</v>
          </cell>
          <cell r="G10">
            <v>268132.7554204762</v>
          </cell>
          <cell r="H10">
            <v>261310.67292047618</v>
          </cell>
          <cell r="I10">
            <v>270355.77149190474</v>
          </cell>
          <cell r="J10">
            <v>267584.05106333335</v>
          </cell>
          <cell r="K10">
            <v>263992.5525633333</v>
          </cell>
          <cell r="L10">
            <v>259660.47034111113</v>
          </cell>
          <cell r="M10">
            <v>268085.26561888889</v>
          </cell>
        </row>
        <row r="11">
          <cell r="A11">
            <v>27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34</v>
          </cell>
          <cell r="B12">
            <v>44614.982157142862</v>
          </cell>
          <cell r="C12">
            <v>41981.844657142858</v>
          </cell>
          <cell r="D12">
            <v>46619.907157142858</v>
          </cell>
          <cell r="E12">
            <v>41940.190937142856</v>
          </cell>
          <cell r="F12">
            <v>42068.159687142863</v>
          </cell>
          <cell r="G12">
            <v>43395.643437142862</v>
          </cell>
          <cell r="H12">
            <v>41968.932603809524</v>
          </cell>
          <cell r="I12">
            <v>42462.969736190476</v>
          </cell>
          <cell r="J12">
            <v>43561.340688571428</v>
          </cell>
          <cell r="K12">
            <v>43988.683188571427</v>
          </cell>
          <cell r="L12">
            <v>42042.112355238096</v>
          </cell>
          <cell r="M12">
            <v>43096.659021904765</v>
          </cell>
        </row>
        <row r="13">
          <cell r="A13">
            <v>36</v>
          </cell>
          <cell r="B13">
            <v>136219.80137896826</v>
          </cell>
          <cell r="C13">
            <v>136102.80137896826</v>
          </cell>
          <cell r="D13">
            <v>139253.80137896826</v>
          </cell>
          <cell r="E13">
            <v>134595.34437896824</v>
          </cell>
          <cell r="F13">
            <v>134987.71937896824</v>
          </cell>
          <cell r="G13">
            <v>131160.09437896824</v>
          </cell>
          <cell r="H13">
            <v>134972.32771230157</v>
          </cell>
          <cell r="I13">
            <v>132528.56937896827</v>
          </cell>
          <cell r="J13">
            <v>135865.81104563491</v>
          </cell>
          <cell r="K13">
            <v>138584.81104563491</v>
          </cell>
          <cell r="L13">
            <v>134720.40826785716</v>
          </cell>
          <cell r="M13">
            <v>129636.00549007936</v>
          </cell>
        </row>
        <row r="14">
          <cell r="A14">
            <v>39</v>
          </cell>
          <cell r="B14">
            <v>23199.599880952381</v>
          </cell>
          <cell r="C14">
            <v>25763.87988095238</v>
          </cell>
          <cell r="D14">
            <v>28926.599880952381</v>
          </cell>
          <cell r="E14">
            <v>22618.799880952381</v>
          </cell>
          <cell r="F14">
            <v>22949.39988095238</v>
          </cell>
          <cell r="G14">
            <v>28907.39988095238</v>
          </cell>
          <cell r="H14">
            <v>23228.799880952381</v>
          </cell>
          <cell r="I14">
            <v>29738.849880952381</v>
          </cell>
          <cell r="J14">
            <v>23733.249880952382</v>
          </cell>
          <cell r="K14">
            <v>28945.849880952381</v>
          </cell>
          <cell r="L14">
            <v>23583.249880952382</v>
          </cell>
          <cell r="M14">
            <v>25014.249880952382</v>
          </cell>
        </row>
        <row r="15">
          <cell r="A15">
            <v>42</v>
          </cell>
          <cell r="B15">
            <v>199215.2828826984</v>
          </cell>
          <cell r="C15">
            <v>198904.76899380953</v>
          </cell>
          <cell r="D15">
            <v>198594.25510492065</v>
          </cell>
          <cell r="E15">
            <v>196502.95046492066</v>
          </cell>
          <cell r="F15">
            <v>193903.1921315873</v>
          </cell>
          <cell r="G15">
            <v>195470.43379825397</v>
          </cell>
          <cell r="H15">
            <v>193268.42046492064</v>
          </cell>
          <cell r="I15">
            <v>193045.55518714286</v>
          </cell>
          <cell r="J15">
            <v>192177.83990936508</v>
          </cell>
          <cell r="K15">
            <v>192177.83990936508</v>
          </cell>
          <cell r="L15">
            <v>191000.88734984127</v>
          </cell>
          <cell r="M15">
            <v>189823.93479031746</v>
          </cell>
        </row>
        <row r="16">
          <cell r="A16">
            <v>45</v>
          </cell>
          <cell r="B16">
            <v>4250</v>
          </cell>
          <cell r="C16">
            <v>4250</v>
          </cell>
          <cell r="D16">
            <v>4250</v>
          </cell>
          <cell r="E16">
            <v>4250</v>
          </cell>
          <cell r="F16">
            <v>4250</v>
          </cell>
          <cell r="G16">
            <v>4250</v>
          </cell>
          <cell r="H16">
            <v>4250</v>
          </cell>
          <cell r="I16">
            <v>4250</v>
          </cell>
          <cell r="J16">
            <v>4250</v>
          </cell>
          <cell r="K16">
            <v>4250</v>
          </cell>
          <cell r="L16">
            <v>4250</v>
          </cell>
          <cell r="M16">
            <v>4250</v>
          </cell>
        </row>
        <row r="17">
          <cell r="A17">
            <v>49</v>
          </cell>
          <cell r="B17">
            <v>857371.37198393513</v>
          </cell>
          <cell r="C17">
            <v>856079.56365060178</v>
          </cell>
          <cell r="D17">
            <v>854787.75531726843</v>
          </cell>
          <cell r="E17">
            <v>850932.15531726833</v>
          </cell>
          <cell r="F17">
            <v>851108.97138869681</v>
          </cell>
          <cell r="G17">
            <v>858369.7874601254</v>
          </cell>
          <cell r="H17">
            <v>852471.76746012538</v>
          </cell>
          <cell r="I17">
            <v>859271.06078353804</v>
          </cell>
          <cell r="J17">
            <v>858919.85410695081</v>
          </cell>
          <cell r="K17">
            <v>858919.85410695081</v>
          </cell>
          <cell r="L17">
            <v>841990.59416647465</v>
          </cell>
          <cell r="M17">
            <v>825061.33422599849</v>
          </cell>
        </row>
        <row r="18">
          <cell r="A18">
            <v>51</v>
          </cell>
          <cell r="B18">
            <v>269359.97837971436</v>
          </cell>
          <cell r="C18">
            <v>271186.16691304767</v>
          </cell>
          <cell r="D18">
            <v>266662.44364638097</v>
          </cell>
          <cell r="E18">
            <v>273106.37182238098</v>
          </cell>
          <cell r="F18">
            <v>280004.84880650794</v>
          </cell>
          <cell r="G18">
            <v>259075.67279063491</v>
          </cell>
          <cell r="H18">
            <v>248751.54445730158</v>
          </cell>
          <cell r="I18">
            <v>254518.07016563491</v>
          </cell>
          <cell r="J18">
            <v>254307.75787396828</v>
          </cell>
          <cell r="K18">
            <v>272074.75787396828</v>
          </cell>
          <cell r="L18">
            <v>242529.17255650795</v>
          </cell>
          <cell r="M18">
            <v>257035.58723904763</v>
          </cell>
        </row>
        <row r="19">
          <cell r="A19">
            <v>52</v>
          </cell>
          <cell r="B19">
            <v>732670.66873152601</v>
          </cell>
          <cell r="C19">
            <v>713267.93331485929</v>
          </cell>
          <cell r="D19">
            <v>732184.69789819268</v>
          </cell>
          <cell r="E19">
            <v>716717.00789819262</v>
          </cell>
          <cell r="F19">
            <v>736264.15948549425</v>
          </cell>
          <cell r="G19">
            <v>728260.11107279581</v>
          </cell>
          <cell r="H19">
            <v>738778.75440612924</v>
          </cell>
          <cell r="I19">
            <v>740423.14218390686</v>
          </cell>
          <cell r="J19">
            <v>733690.96996168466</v>
          </cell>
          <cell r="K19">
            <v>732049.41996168462</v>
          </cell>
          <cell r="L19">
            <v>707555.10329501797</v>
          </cell>
          <cell r="M19">
            <v>690725.23662835127</v>
          </cell>
        </row>
        <row r="20">
          <cell r="A20">
            <v>53</v>
          </cell>
          <cell r="B20">
            <v>91605.412793968237</v>
          </cell>
          <cell r="C20">
            <v>100596.71001619045</v>
          </cell>
          <cell r="D20">
            <v>104664.00723841268</v>
          </cell>
          <cell r="E20">
            <v>118220.33259841267</v>
          </cell>
          <cell r="F20">
            <v>113274.19718174601</v>
          </cell>
          <cell r="G20">
            <v>122552.39248507936</v>
          </cell>
          <cell r="H20">
            <v>116951.95915174601</v>
          </cell>
          <cell r="I20">
            <v>119010.78296126983</v>
          </cell>
          <cell r="J20">
            <v>116502.47605079362</v>
          </cell>
          <cell r="K20">
            <v>103992.41605079362</v>
          </cell>
          <cell r="L20">
            <v>96444.666050793632</v>
          </cell>
          <cell r="M20">
            <v>94575.263330793619</v>
          </cell>
        </row>
        <row r="21">
          <cell r="A21">
            <v>54</v>
          </cell>
          <cell r="B21">
            <v>602847.34127632761</v>
          </cell>
          <cell r="C21">
            <v>573848.13638743863</v>
          </cell>
          <cell r="D21">
            <v>621218.56349854975</v>
          </cell>
          <cell r="E21">
            <v>584238.5406185498</v>
          </cell>
          <cell r="F21">
            <v>595576.80597966095</v>
          </cell>
          <cell r="G21">
            <v>587874.01556804474</v>
          </cell>
          <cell r="H21">
            <v>595866.47379531758</v>
          </cell>
          <cell r="I21">
            <v>597096.91427150799</v>
          </cell>
          <cell r="J21">
            <v>592045.33674769837</v>
          </cell>
          <cell r="K21">
            <v>596614.10474769841</v>
          </cell>
          <cell r="L21">
            <v>592020.13313658733</v>
          </cell>
          <cell r="M21">
            <v>599896.69752547622</v>
          </cell>
        </row>
        <row r="22">
          <cell r="A22">
            <v>55</v>
          </cell>
          <cell r="B22">
            <v>97266.903376984119</v>
          </cell>
          <cell r="C22">
            <v>95248.086710317453</v>
          </cell>
          <cell r="D22">
            <v>97279.270043650788</v>
          </cell>
          <cell r="E22">
            <v>94471.318043650768</v>
          </cell>
          <cell r="F22">
            <v>93971.318043650768</v>
          </cell>
          <cell r="G22">
            <v>92371.318043650768</v>
          </cell>
          <cell r="H22">
            <v>93945.781376984116</v>
          </cell>
          <cell r="I22">
            <v>92531.631376984122</v>
          </cell>
          <cell r="J22">
            <v>96335.631376984122</v>
          </cell>
          <cell r="K22">
            <v>94335.631376984122</v>
          </cell>
          <cell r="L22">
            <v>94835.631376984122</v>
          </cell>
          <cell r="M22">
            <v>92835.631376984122</v>
          </cell>
        </row>
        <row r="23">
          <cell r="A23">
            <v>57</v>
          </cell>
          <cell r="B23">
            <v>535825.5708333333</v>
          </cell>
          <cell r="C23">
            <v>514385.12953333335</v>
          </cell>
          <cell r="D23">
            <v>533034.5708333333</v>
          </cell>
          <cell r="E23">
            <v>517407.28663333331</v>
          </cell>
          <cell r="F23">
            <v>523233.36916666664</v>
          </cell>
          <cell r="G23">
            <v>517518.45329999999</v>
          </cell>
          <cell r="H23">
            <v>425036.45916666667</v>
          </cell>
          <cell r="I23">
            <v>525184.84408730152</v>
          </cell>
          <cell r="J23">
            <v>519460.22980793647</v>
          </cell>
          <cell r="K23">
            <v>525230.22900793655</v>
          </cell>
          <cell r="L23">
            <v>510727.79850349203</v>
          </cell>
          <cell r="M23">
            <v>509744.91655904759</v>
          </cell>
        </row>
        <row r="24">
          <cell r="A24">
            <v>58</v>
          </cell>
          <cell r="B24">
            <v>512455.38344948291</v>
          </cell>
          <cell r="C24">
            <v>455255.51134948304</v>
          </cell>
          <cell r="D24">
            <v>525578.12764948304</v>
          </cell>
          <cell r="E24">
            <v>481521.96654948301</v>
          </cell>
          <cell r="F24">
            <v>498464.66684948304</v>
          </cell>
          <cell r="G24">
            <v>522721.08454948303</v>
          </cell>
          <cell r="H24">
            <v>450020.23484281631</v>
          </cell>
          <cell r="I24">
            <v>508455.5719883719</v>
          </cell>
          <cell r="J24">
            <v>495687.65781210922</v>
          </cell>
          <cell r="K24">
            <v>485302.8544302911</v>
          </cell>
          <cell r="L24">
            <v>502793.61998445773</v>
          </cell>
          <cell r="M24">
            <v>461895.12679862441</v>
          </cell>
        </row>
        <row r="25">
          <cell r="A25">
            <v>61</v>
          </cell>
          <cell r="B25">
            <v>43437.983133690475</v>
          </cell>
          <cell r="C25">
            <v>42283.425133690478</v>
          </cell>
          <cell r="D25">
            <v>45159.983133690475</v>
          </cell>
          <cell r="E25">
            <v>43903.074193690474</v>
          </cell>
          <cell r="F25">
            <v>44763.054777023812</v>
          </cell>
          <cell r="G25">
            <v>44643.868360357141</v>
          </cell>
          <cell r="H25">
            <v>40995.725360357144</v>
          </cell>
          <cell r="I25">
            <v>45752.55186035714</v>
          </cell>
          <cell r="J25">
            <v>44333.368360357141</v>
          </cell>
          <cell r="K25">
            <v>45433.989860357142</v>
          </cell>
          <cell r="L25">
            <v>45113.968360357139</v>
          </cell>
          <cell r="M25">
            <v>41590.825360357143</v>
          </cell>
        </row>
        <row r="26">
          <cell r="A26">
            <v>62</v>
          </cell>
          <cell r="B26">
            <v>259866.87395252383</v>
          </cell>
          <cell r="C26">
            <v>259472.08228585718</v>
          </cell>
          <cell r="D26">
            <v>274077.29061919049</v>
          </cell>
          <cell r="E26">
            <v>258391.58789919049</v>
          </cell>
          <cell r="F26">
            <v>258766.58789919049</v>
          </cell>
          <cell r="G26">
            <v>258438.74261119048</v>
          </cell>
          <cell r="H26">
            <v>272258.01927785715</v>
          </cell>
          <cell r="I26">
            <v>259095.04467468255</v>
          </cell>
          <cell r="J26">
            <v>258926.87007150796</v>
          </cell>
          <cell r="K26">
            <v>258926.87007150796</v>
          </cell>
          <cell r="L26">
            <v>258926.87007150796</v>
          </cell>
          <cell r="M26">
            <v>258926.87007150796</v>
          </cell>
        </row>
        <row r="27">
          <cell r="A27">
            <v>63</v>
          </cell>
          <cell r="B27">
            <v>64443.48000385621</v>
          </cell>
          <cell r="C27">
            <v>64019.979003856206</v>
          </cell>
          <cell r="D27">
            <v>64193.54106385621</v>
          </cell>
          <cell r="E27">
            <v>63800.481963856211</v>
          </cell>
          <cell r="F27">
            <v>64297.588463856213</v>
          </cell>
          <cell r="G27">
            <v>64277.558463856214</v>
          </cell>
          <cell r="H27">
            <v>63958.960130522872</v>
          </cell>
          <cell r="I27">
            <v>64710.025130522874</v>
          </cell>
          <cell r="J27">
            <v>64340.980130522876</v>
          </cell>
          <cell r="K27">
            <v>65022.670130522878</v>
          </cell>
          <cell r="L27">
            <v>64823.655130522879</v>
          </cell>
          <cell r="M27">
            <v>65089.995130522875</v>
          </cell>
        </row>
        <row r="28">
          <cell r="A28">
            <v>64</v>
          </cell>
          <cell r="B28">
            <v>620822.75981285714</v>
          </cell>
          <cell r="C28">
            <v>625952.30147952377</v>
          </cell>
          <cell r="D28">
            <v>626963.84314619051</v>
          </cell>
          <cell r="E28">
            <v>611471.93058619043</v>
          </cell>
          <cell r="F28">
            <v>608658.28475285717</v>
          </cell>
          <cell r="G28">
            <v>609677.6389195238</v>
          </cell>
          <cell r="H28">
            <v>604974.31225285714</v>
          </cell>
          <cell r="I28">
            <v>608983.38725285721</v>
          </cell>
          <cell r="J28">
            <v>619165.41325285716</v>
          </cell>
          <cell r="K28">
            <v>618987.41325285716</v>
          </cell>
          <cell r="L28">
            <v>619578.70491952379</v>
          </cell>
          <cell r="M28">
            <v>626326.99658619054</v>
          </cell>
        </row>
        <row r="29">
          <cell r="A29">
            <v>65</v>
          </cell>
          <cell r="B29">
            <v>90488.299264000001</v>
          </cell>
          <cell r="C29">
            <v>90504.299264000001</v>
          </cell>
          <cell r="D29">
            <v>90629.299264000001</v>
          </cell>
          <cell r="E29">
            <v>90353.187903999991</v>
          </cell>
          <cell r="F29">
            <v>90645.187903999991</v>
          </cell>
          <cell r="G29">
            <v>90936.187903999991</v>
          </cell>
          <cell r="H29">
            <v>90276.987904000009</v>
          </cell>
          <cell r="I29">
            <v>91085.787903999997</v>
          </cell>
          <cell r="J29">
            <v>91085.787903999997</v>
          </cell>
          <cell r="K29">
            <v>89888.154880000002</v>
          </cell>
          <cell r="L29">
            <v>88600.724879999994</v>
          </cell>
          <cell r="M29">
            <v>87313.294880000001</v>
          </cell>
        </row>
        <row r="30">
          <cell r="A30">
            <v>90</v>
          </cell>
          <cell r="B30">
            <v>6389.52</v>
          </cell>
          <cell r="C30">
            <v>6389.52</v>
          </cell>
          <cell r="D30">
            <v>6389.52</v>
          </cell>
          <cell r="E30">
            <v>6389.52</v>
          </cell>
          <cell r="F30">
            <v>6360.35</v>
          </cell>
          <cell r="G30">
            <v>6331.19</v>
          </cell>
          <cell r="H30">
            <v>6331.19</v>
          </cell>
          <cell r="I30">
            <v>6331.19</v>
          </cell>
          <cell r="J30">
            <v>6331.19</v>
          </cell>
          <cell r="K30">
            <v>6331.19</v>
          </cell>
          <cell r="L30">
            <v>6197.27</v>
          </cell>
          <cell r="M30">
            <v>6063.35</v>
          </cell>
        </row>
        <row r="31">
          <cell r="A31">
            <v>93</v>
          </cell>
          <cell r="B31">
            <v>-1.6666666666651508E-2</v>
          </cell>
          <cell r="C31">
            <v>-1.6666666666651508E-2</v>
          </cell>
          <cell r="D31">
            <v>-1.6666666666651508E-2</v>
          </cell>
          <cell r="E31">
            <v>-1.6666666666651508E-2</v>
          </cell>
          <cell r="F31">
            <v>-1.6666666666651508E-2</v>
          </cell>
          <cell r="G31">
            <v>-1.6666666666651508E-2</v>
          </cell>
          <cell r="H31">
            <v>1.6666666666651508E-2</v>
          </cell>
          <cell r="I31">
            <v>1.6666666666651508E-2</v>
          </cell>
          <cell r="J31">
            <v>1.6666666666651508E-2</v>
          </cell>
          <cell r="K31">
            <v>1.6666666666651508E-2</v>
          </cell>
          <cell r="L31">
            <v>1.6666666666651508E-2</v>
          </cell>
          <cell r="M31">
            <v>1.6666666666651508E-2</v>
          </cell>
        </row>
        <row r="32">
          <cell r="A32">
            <v>96</v>
          </cell>
          <cell r="B32">
            <v>3687</v>
          </cell>
          <cell r="C32">
            <v>1187</v>
          </cell>
          <cell r="D32">
            <v>3187</v>
          </cell>
          <cell r="E32">
            <v>2187</v>
          </cell>
          <cell r="F32">
            <v>1287</v>
          </cell>
          <cell r="G32">
            <v>1287</v>
          </cell>
          <cell r="H32">
            <v>1287</v>
          </cell>
          <cell r="I32">
            <v>1287</v>
          </cell>
          <cell r="J32">
            <v>1287</v>
          </cell>
          <cell r="K32">
            <v>1287</v>
          </cell>
          <cell r="L32">
            <v>1287</v>
          </cell>
          <cell r="M32">
            <v>1287</v>
          </cell>
        </row>
        <row r="33">
          <cell r="A33">
            <v>98</v>
          </cell>
          <cell r="B33">
            <v>323144.62820751435</v>
          </cell>
          <cell r="C33">
            <v>314648.90370354604</v>
          </cell>
          <cell r="D33">
            <v>306152.17919957777</v>
          </cell>
          <cell r="E33">
            <v>304732.96464533778</v>
          </cell>
          <cell r="F33">
            <v>301803.40353422664</v>
          </cell>
          <cell r="G33">
            <v>298873.84242311557</v>
          </cell>
          <cell r="H33">
            <v>482793.21017311554</v>
          </cell>
          <cell r="I33">
            <v>472557.02663343295</v>
          </cell>
          <cell r="J33">
            <v>464601.47534375038</v>
          </cell>
          <cell r="K33">
            <v>464601.47534375038</v>
          </cell>
          <cell r="L33">
            <v>455735.1508000996</v>
          </cell>
          <cell r="M33">
            <v>446868.82625644887</v>
          </cell>
        </row>
        <row r="34">
          <cell r="A34">
            <v>635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</sheetData>
      <sheetData sheetId="31" refreshError="1">
        <row r="3">
          <cell r="A3">
            <v>8</v>
          </cell>
          <cell r="B3">
            <v>952868.85</v>
          </cell>
          <cell r="C3">
            <v>952189.17</v>
          </cell>
          <cell r="D3">
            <v>1023063.93</v>
          </cell>
          <cell r="E3">
            <v>1023482.23</v>
          </cell>
          <cell r="F3">
            <v>1026031.11</v>
          </cell>
          <cell r="G3">
            <v>1026031.11</v>
          </cell>
          <cell r="H3">
            <v>1026031.11</v>
          </cell>
          <cell r="I3">
            <v>1023482.23</v>
          </cell>
          <cell r="J3">
            <v>1023482.23</v>
          </cell>
          <cell r="K3">
            <v>976852.23</v>
          </cell>
          <cell r="L3">
            <v>975577.79</v>
          </cell>
          <cell r="M3">
            <v>868653.96</v>
          </cell>
        </row>
        <row r="4">
          <cell r="A4">
            <v>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14</v>
          </cell>
          <cell r="B5">
            <v>856947.05</v>
          </cell>
          <cell r="C5">
            <v>814916.68</v>
          </cell>
          <cell r="D5">
            <v>857984.84</v>
          </cell>
          <cell r="E5">
            <v>830185.6</v>
          </cell>
          <cell r="F5">
            <v>814256.38</v>
          </cell>
          <cell r="G5">
            <v>853051.35</v>
          </cell>
          <cell r="H5">
            <v>853490.49</v>
          </cell>
          <cell r="I5">
            <v>863256.08</v>
          </cell>
          <cell r="J5">
            <v>847298.02</v>
          </cell>
          <cell r="K5">
            <v>811878.75</v>
          </cell>
          <cell r="L5">
            <v>859129.59</v>
          </cell>
          <cell r="M5">
            <v>851972.41</v>
          </cell>
        </row>
        <row r="6">
          <cell r="A6">
            <v>17</v>
          </cell>
          <cell r="B6">
            <v>918699.49</v>
          </cell>
          <cell r="C6">
            <v>902950.18</v>
          </cell>
          <cell r="D6">
            <v>969970.1</v>
          </cell>
          <cell r="E6">
            <v>1030142.48</v>
          </cell>
          <cell r="F6">
            <v>1007977.36</v>
          </cell>
          <cell r="G6">
            <v>1028980.15</v>
          </cell>
          <cell r="H6">
            <v>1042060.73</v>
          </cell>
          <cell r="I6">
            <v>1039507.05</v>
          </cell>
          <cell r="J6">
            <v>1018706.7</v>
          </cell>
          <cell r="K6">
            <v>1024943.17</v>
          </cell>
          <cell r="L6">
            <v>1019013.09</v>
          </cell>
          <cell r="M6">
            <v>1018162.49</v>
          </cell>
        </row>
        <row r="7">
          <cell r="A7">
            <v>32</v>
          </cell>
          <cell r="B7">
            <v>543059.13</v>
          </cell>
          <cell r="C7">
            <v>543059.13</v>
          </cell>
          <cell r="D7">
            <v>543059.13</v>
          </cell>
          <cell r="E7">
            <v>543059.13</v>
          </cell>
          <cell r="F7">
            <v>543059.13</v>
          </cell>
          <cell r="G7">
            <v>543059.13</v>
          </cell>
          <cell r="H7">
            <v>543059.13</v>
          </cell>
          <cell r="I7">
            <v>543059.13</v>
          </cell>
          <cell r="J7">
            <v>543059.13</v>
          </cell>
          <cell r="K7">
            <v>543059.13</v>
          </cell>
          <cell r="L7">
            <v>543059.13</v>
          </cell>
          <cell r="M7">
            <v>543059.13</v>
          </cell>
        </row>
        <row r="8">
          <cell r="A8">
            <v>44</v>
          </cell>
          <cell r="B8">
            <v>113807.24</v>
          </cell>
          <cell r="C8">
            <v>103793.03</v>
          </cell>
          <cell r="D8">
            <v>113807.24</v>
          </cell>
          <cell r="E8">
            <v>113807.24</v>
          </cell>
          <cell r="F8">
            <v>113807.24</v>
          </cell>
          <cell r="G8">
            <v>113807.24</v>
          </cell>
          <cell r="H8">
            <v>79988.45</v>
          </cell>
          <cell r="I8">
            <v>113867.49</v>
          </cell>
          <cell r="J8">
            <v>113807.24</v>
          </cell>
          <cell r="K8">
            <v>113807.24</v>
          </cell>
          <cell r="L8">
            <v>113807.24</v>
          </cell>
          <cell r="M8">
            <v>100427.1</v>
          </cell>
        </row>
        <row r="9">
          <cell r="A9">
            <v>48</v>
          </cell>
          <cell r="B9">
            <v>416655.14</v>
          </cell>
          <cell r="C9">
            <v>438973.59</v>
          </cell>
          <cell r="D9">
            <v>454823.79</v>
          </cell>
          <cell r="E9">
            <v>465013.17</v>
          </cell>
          <cell r="F9">
            <v>471859.59</v>
          </cell>
          <cell r="G9">
            <v>471859.59</v>
          </cell>
          <cell r="H9">
            <v>471859.59</v>
          </cell>
          <cell r="I9">
            <v>475709.59</v>
          </cell>
          <cell r="J9">
            <v>475709.59</v>
          </cell>
          <cell r="K9">
            <v>475709.59</v>
          </cell>
          <cell r="L9">
            <v>472184.59</v>
          </cell>
          <cell r="M9">
            <v>429050.3</v>
          </cell>
        </row>
        <row r="10">
          <cell r="A10">
            <v>50</v>
          </cell>
          <cell r="B10">
            <v>70530</v>
          </cell>
          <cell r="C10">
            <v>63546</v>
          </cell>
          <cell r="D10">
            <v>56562</v>
          </cell>
          <cell r="E10">
            <v>68202</v>
          </cell>
          <cell r="F10">
            <v>70530</v>
          </cell>
          <cell r="G10">
            <v>54234</v>
          </cell>
          <cell r="H10">
            <v>23970</v>
          </cell>
          <cell r="I10">
            <v>70530</v>
          </cell>
          <cell r="J10">
            <v>68202</v>
          </cell>
          <cell r="K10">
            <v>56562</v>
          </cell>
          <cell r="L10">
            <v>68202</v>
          </cell>
          <cell r="M10">
            <v>56562</v>
          </cell>
        </row>
        <row r="11">
          <cell r="A11">
            <v>94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</sheetData>
      <sheetData sheetId="32" refreshError="1">
        <row r="3">
          <cell r="A3">
            <v>8</v>
          </cell>
          <cell r="B3">
            <v>700645.43438492063</v>
          </cell>
          <cell r="C3">
            <v>687466.78651206347</v>
          </cell>
          <cell r="D3">
            <v>679677.00759920629</v>
          </cell>
          <cell r="E3">
            <v>675526.00759920629</v>
          </cell>
          <cell r="F3">
            <v>675879.10170634906</v>
          </cell>
          <cell r="G3">
            <v>676234.19581349194</v>
          </cell>
          <cell r="H3">
            <v>675402.98581349198</v>
          </cell>
          <cell r="I3">
            <v>677089.04869047611</v>
          </cell>
          <cell r="J3">
            <v>661962.71869246021</v>
          </cell>
          <cell r="K3">
            <v>661962.71869246021</v>
          </cell>
          <cell r="L3">
            <v>665371.41234325385</v>
          </cell>
          <cell r="M3">
            <v>662118.15905404754</v>
          </cell>
        </row>
        <row r="4">
          <cell r="A4">
            <v>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14</v>
          </cell>
          <cell r="B5">
            <v>538753.80217079353</v>
          </cell>
          <cell r="C5">
            <v>532451.46139698406</v>
          </cell>
          <cell r="D5">
            <v>526149.12062317459</v>
          </cell>
          <cell r="E5">
            <v>526149.12062317459</v>
          </cell>
          <cell r="F5">
            <v>524589.4767739682</v>
          </cell>
          <cell r="G5">
            <v>524609.83292476193</v>
          </cell>
          <cell r="H5">
            <v>523963.0095914285</v>
          </cell>
          <cell r="I5">
            <v>532126.61633746035</v>
          </cell>
          <cell r="J5">
            <v>525592.89274849207</v>
          </cell>
          <cell r="K5">
            <v>525592.89274849207</v>
          </cell>
          <cell r="L5">
            <v>518142.21572468244</v>
          </cell>
          <cell r="M5">
            <v>510691.53870087292</v>
          </cell>
        </row>
        <row r="6">
          <cell r="A6">
            <v>17</v>
          </cell>
          <cell r="B6">
            <v>589223.53654757934</v>
          </cell>
          <cell r="C6">
            <v>586323.93476186495</v>
          </cell>
          <cell r="D6">
            <v>580444.33297615068</v>
          </cell>
          <cell r="E6">
            <v>581748.33297615079</v>
          </cell>
          <cell r="F6">
            <v>580777.19130948419</v>
          </cell>
          <cell r="G6">
            <v>582415.04964281758</v>
          </cell>
          <cell r="H6">
            <v>580245.8496428174</v>
          </cell>
          <cell r="I6">
            <v>582742.16025789676</v>
          </cell>
          <cell r="J6">
            <v>572814.32861297624</v>
          </cell>
          <cell r="K6">
            <v>572554.32861297624</v>
          </cell>
          <cell r="L6">
            <v>570683.56125186512</v>
          </cell>
          <cell r="M6">
            <v>568292.79389075399</v>
          </cell>
        </row>
        <row r="7">
          <cell r="A7">
            <v>32</v>
          </cell>
          <cell r="B7">
            <v>409141.24662714283</v>
          </cell>
          <cell r="C7">
            <v>409141.24662714283</v>
          </cell>
          <cell r="D7">
            <v>409141.24662714283</v>
          </cell>
          <cell r="E7">
            <v>409141.24662714283</v>
          </cell>
          <cell r="F7">
            <v>410590.24662714283</v>
          </cell>
          <cell r="G7">
            <v>412038.24662714283</v>
          </cell>
          <cell r="H7">
            <v>412038.24662714283</v>
          </cell>
          <cell r="I7">
            <v>414041.39662714273</v>
          </cell>
          <cell r="J7">
            <v>407257.69766714284</v>
          </cell>
          <cell r="K7">
            <v>407257.69766714284</v>
          </cell>
          <cell r="L7">
            <v>408962.15004809521</v>
          </cell>
          <cell r="M7">
            <v>407666.60242904752</v>
          </cell>
        </row>
        <row r="8">
          <cell r="A8">
            <v>44</v>
          </cell>
          <cell r="B8">
            <v>97307.022334355192</v>
          </cell>
          <cell r="C8">
            <v>94603.022334355206</v>
          </cell>
          <cell r="D8">
            <v>96007.022334355206</v>
          </cell>
          <cell r="E8">
            <v>96257.022334355206</v>
          </cell>
          <cell r="F8">
            <v>96007.022334355206</v>
          </cell>
          <cell r="G8">
            <v>102584.02233435521</v>
          </cell>
          <cell r="H8">
            <v>78869.760590267862</v>
          </cell>
          <cell r="I8">
            <v>100780.89828673615</v>
          </cell>
          <cell r="J8">
            <v>98834.647923510871</v>
          </cell>
          <cell r="K8">
            <v>98584.647923510871</v>
          </cell>
          <cell r="L8">
            <v>96352.481256844199</v>
          </cell>
          <cell r="M8">
            <v>93229.314590177528</v>
          </cell>
        </row>
        <row r="9">
          <cell r="A9">
            <v>48</v>
          </cell>
          <cell r="B9">
            <v>367935.25349606731</v>
          </cell>
          <cell r="C9">
            <v>367323.39082940063</v>
          </cell>
          <cell r="D9">
            <v>367587.80216273398</v>
          </cell>
          <cell r="E9">
            <v>405471.12421082216</v>
          </cell>
          <cell r="F9">
            <v>406800.87787748885</v>
          </cell>
          <cell r="G9">
            <v>413419.46954415546</v>
          </cell>
          <cell r="H9">
            <v>411243.39621082216</v>
          </cell>
          <cell r="I9">
            <v>414840.89065526664</v>
          </cell>
          <cell r="J9">
            <v>406668.69569971104</v>
          </cell>
          <cell r="K9">
            <v>406668.69569971104</v>
          </cell>
          <cell r="L9">
            <v>407831.54292193329</v>
          </cell>
          <cell r="M9">
            <v>407313.83014415548</v>
          </cell>
        </row>
        <row r="10">
          <cell r="A10">
            <v>50</v>
          </cell>
          <cell r="B10">
            <v>20955.067155238095</v>
          </cell>
          <cell r="C10">
            <v>20955.067155238095</v>
          </cell>
          <cell r="D10">
            <v>20955.067155238095</v>
          </cell>
          <cell r="E10">
            <v>20955.067155238095</v>
          </cell>
          <cell r="F10">
            <v>19970.636599682541</v>
          </cell>
          <cell r="G10">
            <v>18986.206044126982</v>
          </cell>
          <cell r="H10">
            <v>19028.77937746032</v>
          </cell>
          <cell r="I10">
            <v>19084.879377460318</v>
          </cell>
          <cell r="J10">
            <v>24215.37699746032</v>
          </cell>
          <cell r="K10">
            <v>22351.376997460316</v>
          </cell>
          <cell r="L10">
            <v>22036.283247460316</v>
          </cell>
          <cell r="M10">
            <v>21721.18949746032</v>
          </cell>
        </row>
        <row r="11">
          <cell r="A11">
            <v>94</v>
          </cell>
          <cell r="B11">
            <v>16023.999960317458</v>
          </cell>
          <cell r="C11">
            <v>16023.999960317458</v>
          </cell>
          <cell r="D11">
            <v>16023.999960317458</v>
          </cell>
          <cell r="E11">
            <v>16023.999960317458</v>
          </cell>
          <cell r="F11">
            <v>15765.43746031746</v>
          </cell>
          <cell r="G11">
            <v>15506.87496031746</v>
          </cell>
          <cell r="H11">
            <v>15506.87496031746</v>
          </cell>
          <cell r="I11">
            <v>15506.87496031746</v>
          </cell>
          <cell r="J11">
            <v>15506.87496031746</v>
          </cell>
          <cell r="K11">
            <v>15506.87496031746</v>
          </cell>
          <cell r="L11">
            <v>15213.972182539685</v>
          </cell>
          <cell r="M11">
            <v>14921.069404761905</v>
          </cell>
        </row>
      </sheetData>
      <sheetData sheetId="33" refreshError="1">
        <row r="3">
          <cell r="A3">
            <v>6</v>
          </cell>
          <cell r="B3">
            <v>36476.846210317461</v>
          </cell>
          <cell r="C3">
            <v>35596.171904761912</v>
          </cell>
          <cell r="D3">
            <v>34715.497599206348</v>
          </cell>
          <cell r="E3">
            <v>34715.497599206348</v>
          </cell>
          <cell r="F3">
            <v>30290.954365079371</v>
          </cell>
          <cell r="G3">
            <v>34199.411130952387</v>
          </cell>
          <cell r="H3">
            <v>31422.411130952387</v>
          </cell>
          <cell r="I3">
            <v>30125.47065476191</v>
          </cell>
          <cell r="J3">
            <v>28828.530178571422</v>
          </cell>
          <cell r="K3">
            <v>28828.530178571422</v>
          </cell>
          <cell r="L3">
            <v>26041.410138888896</v>
          </cell>
          <cell r="M3">
            <v>23254.290099206355</v>
          </cell>
        </row>
        <row r="4">
          <cell r="A4">
            <v>7</v>
          </cell>
          <cell r="B4">
            <v>106815.85797222225</v>
          </cell>
          <cell r="C4">
            <v>102601.57721825399</v>
          </cell>
          <cell r="D4">
            <v>98387.296464285741</v>
          </cell>
          <cell r="E4">
            <v>98387.296464285741</v>
          </cell>
          <cell r="F4">
            <v>99192.906186507957</v>
          </cell>
          <cell r="G4">
            <v>125000.51590873017</v>
          </cell>
          <cell r="H4">
            <v>116667.51590873017</v>
          </cell>
          <cell r="I4">
            <v>113484.46590873017</v>
          </cell>
          <cell r="J4">
            <v>110301.41590873017</v>
          </cell>
          <cell r="K4">
            <v>110301.41590873017</v>
          </cell>
          <cell r="L4">
            <v>117623.94368650795</v>
          </cell>
          <cell r="M4">
            <v>124946.47146428574</v>
          </cell>
        </row>
        <row r="5">
          <cell r="A5">
            <v>11</v>
          </cell>
          <cell r="B5">
            <v>71900.803714285707</v>
          </cell>
          <cell r="C5">
            <v>71092.626630952378</v>
          </cell>
          <cell r="D5">
            <v>70284.449547619035</v>
          </cell>
          <cell r="E5">
            <v>70284.449547619035</v>
          </cell>
          <cell r="F5">
            <v>69097.292007936499</v>
          </cell>
          <cell r="G5">
            <v>67910.134468253964</v>
          </cell>
          <cell r="H5">
            <v>67910.134468253964</v>
          </cell>
          <cell r="I5">
            <v>79540.993595238091</v>
          </cell>
          <cell r="J5">
            <v>91174.852722222233</v>
          </cell>
          <cell r="K5">
            <v>91174.852722222233</v>
          </cell>
          <cell r="L5">
            <v>91598.026333333342</v>
          </cell>
          <cell r="M5">
            <v>92022.199944444452</v>
          </cell>
        </row>
        <row r="6">
          <cell r="A6">
            <v>12</v>
          </cell>
          <cell r="B6">
            <v>74566.569229437213</v>
          </cell>
          <cell r="C6">
            <v>73383.943534992766</v>
          </cell>
          <cell r="D6">
            <v>72202.317840548334</v>
          </cell>
          <cell r="E6">
            <v>72202.317840548334</v>
          </cell>
          <cell r="F6">
            <v>75431.661590548334</v>
          </cell>
          <cell r="G6">
            <v>78662.005340548334</v>
          </cell>
          <cell r="H6">
            <v>78662.005340548334</v>
          </cell>
          <cell r="I6">
            <v>82723.397701659429</v>
          </cell>
          <cell r="J6">
            <v>86778.790062770553</v>
          </cell>
          <cell r="K6">
            <v>86778.790062770553</v>
          </cell>
          <cell r="L6">
            <v>83749.663475468973</v>
          </cell>
          <cell r="M6">
            <v>80720.536888167378</v>
          </cell>
        </row>
        <row r="7">
          <cell r="A7">
            <v>16</v>
          </cell>
          <cell r="B7">
            <v>52730.01581746032</v>
          </cell>
          <cell r="C7">
            <v>51923.319388888893</v>
          </cell>
          <cell r="D7">
            <v>51116.622960317451</v>
          </cell>
          <cell r="E7">
            <v>51116.622960317451</v>
          </cell>
          <cell r="F7">
            <v>53559.625202380943</v>
          </cell>
          <cell r="G7">
            <v>56003.627444444428</v>
          </cell>
          <cell r="H7">
            <v>56003.627444444428</v>
          </cell>
          <cell r="I7">
            <v>54653.259458333319</v>
          </cell>
          <cell r="J7">
            <v>53303.891472222225</v>
          </cell>
          <cell r="K7">
            <v>53303.891472222225</v>
          </cell>
          <cell r="L7">
            <v>53245.974805555554</v>
          </cell>
          <cell r="M7">
            <v>53187.05813888889</v>
          </cell>
        </row>
        <row r="8">
          <cell r="A8">
            <v>18</v>
          </cell>
          <cell r="B8">
            <v>31646.727499999994</v>
          </cell>
          <cell r="C8">
            <v>30216.560833333326</v>
          </cell>
          <cell r="D8">
            <v>28786.394166666665</v>
          </cell>
          <cell r="E8">
            <v>28786.394166666665</v>
          </cell>
          <cell r="F8">
            <v>28786.394166666665</v>
          </cell>
          <cell r="G8">
            <v>28786.394166666665</v>
          </cell>
          <cell r="H8">
            <v>28786.394166666665</v>
          </cell>
          <cell r="I8">
            <v>28859.967083333333</v>
          </cell>
          <cell r="J8">
            <v>28934.54</v>
          </cell>
          <cell r="K8">
            <v>28934.54</v>
          </cell>
          <cell r="L8">
            <v>28567.423333333336</v>
          </cell>
          <cell r="M8">
            <v>28200.306666666671</v>
          </cell>
        </row>
        <row r="9">
          <cell r="A9">
            <v>21</v>
          </cell>
          <cell r="B9">
            <v>30780.784531746031</v>
          </cell>
          <cell r="C9">
            <v>30656.820246031744</v>
          </cell>
          <cell r="D9">
            <v>30532.855960317458</v>
          </cell>
          <cell r="E9">
            <v>30532.855960317458</v>
          </cell>
          <cell r="F9">
            <v>28586.272626984126</v>
          </cell>
          <cell r="G9">
            <v>29972.689293650783</v>
          </cell>
          <cell r="H9">
            <v>28861.689293650783</v>
          </cell>
          <cell r="I9">
            <v>27652.057944444437</v>
          </cell>
          <cell r="J9">
            <v>26441.426595238088</v>
          </cell>
          <cell r="K9">
            <v>26441.426595238088</v>
          </cell>
          <cell r="L9">
            <v>28329.198400793644</v>
          </cell>
          <cell r="M9">
            <v>30217.9702063492</v>
          </cell>
        </row>
        <row r="10">
          <cell r="A10">
            <v>22</v>
          </cell>
          <cell r="B10">
            <v>35036.945972222224</v>
          </cell>
          <cell r="C10">
            <v>33332.211845238089</v>
          </cell>
          <cell r="D10">
            <v>31627.477718253966</v>
          </cell>
          <cell r="E10">
            <v>31627.477718253966</v>
          </cell>
          <cell r="F10">
            <v>31764.651329365075</v>
          </cell>
          <cell r="G10">
            <v>31900.824940476185</v>
          </cell>
          <cell r="H10">
            <v>31900.824940476185</v>
          </cell>
          <cell r="I10">
            <v>30928.756011904759</v>
          </cell>
          <cell r="J10">
            <v>29954.687083333327</v>
          </cell>
          <cell r="K10">
            <v>29954.687083333327</v>
          </cell>
          <cell r="L10">
            <v>30105.749861111111</v>
          </cell>
          <cell r="M10">
            <v>30257.812638888881</v>
          </cell>
        </row>
        <row r="11">
          <cell r="A11">
            <v>27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34</v>
          </cell>
          <cell r="B12">
            <v>10632.220190476191</v>
          </cell>
          <cell r="C12">
            <v>10065.345190476191</v>
          </cell>
          <cell r="D12">
            <v>9498.4701904761914</v>
          </cell>
          <cell r="E12">
            <v>9498.4701904761914</v>
          </cell>
          <cell r="F12">
            <v>8947.0464404761915</v>
          </cell>
          <cell r="G12">
            <v>8395.6226904761916</v>
          </cell>
          <cell r="H12">
            <v>8395.6226904761916</v>
          </cell>
          <cell r="I12">
            <v>8868.6286428571439</v>
          </cell>
          <cell r="J12">
            <v>9967.6345952380962</v>
          </cell>
          <cell r="K12">
            <v>9759.6345952380962</v>
          </cell>
          <cell r="L12">
            <v>9499.5762619047619</v>
          </cell>
          <cell r="M12">
            <v>9240.5179285714294</v>
          </cell>
        </row>
        <row r="13">
          <cell r="A13">
            <v>36</v>
          </cell>
          <cell r="B13">
            <v>15786.785545634923</v>
          </cell>
          <cell r="C13">
            <v>16119.785545634923</v>
          </cell>
          <cell r="D13">
            <v>17495.785545634921</v>
          </cell>
          <cell r="E13">
            <v>17147.785545634921</v>
          </cell>
          <cell r="F13">
            <v>17317.160545634921</v>
          </cell>
          <cell r="G13">
            <v>17487.535545634921</v>
          </cell>
          <cell r="H13">
            <v>17487.535545634921</v>
          </cell>
          <cell r="I13">
            <v>15876.777212301589</v>
          </cell>
          <cell r="J13">
            <v>16766.018878968254</v>
          </cell>
          <cell r="K13">
            <v>15933.018878968254</v>
          </cell>
          <cell r="L13">
            <v>15345.616101190475</v>
          </cell>
          <cell r="M13">
            <v>14759.213323412696</v>
          </cell>
        </row>
        <row r="14">
          <cell r="A14">
            <v>39</v>
          </cell>
          <cell r="B14">
            <v>3647.8998809523814</v>
          </cell>
          <cell r="C14">
            <v>3647.8998809523814</v>
          </cell>
          <cell r="D14">
            <v>3647.8998809523814</v>
          </cell>
          <cell r="E14">
            <v>3647.8998809523814</v>
          </cell>
          <cell r="F14">
            <v>3647.8998809523814</v>
          </cell>
          <cell r="G14">
            <v>3647.8998809523814</v>
          </cell>
          <cell r="H14">
            <v>3647.8998809523814</v>
          </cell>
          <cell r="I14">
            <v>3925.8998809523814</v>
          </cell>
          <cell r="J14">
            <v>4203.8998809523819</v>
          </cell>
          <cell r="K14">
            <v>4203.8998809523819</v>
          </cell>
          <cell r="L14">
            <v>4203.8998809523819</v>
          </cell>
          <cell r="M14">
            <v>4203.8998809523819</v>
          </cell>
        </row>
        <row r="15">
          <cell r="A15">
            <v>42</v>
          </cell>
          <cell r="B15">
            <v>42627.351496031755</v>
          </cell>
          <cell r="C15">
            <v>42316.837607142872</v>
          </cell>
          <cell r="D15">
            <v>42006.323718253981</v>
          </cell>
          <cell r="E15">
            <v>42006.323718253981</v>
          </cell>
          <cell r="F15">
            <v>39406.565384920636</v>
          </cell>
          <cell r="G15">
            <v>40973.807051587297</v>
          </cell>
          <cell r="H15">
            <v>39584.807051587297</v>
          </cell>
          <cell r="I15">
            <v>38717.091773809516</v>
          </cell>
          <cell r="J15">
            <v>37849.376496031742</v>
          </cell>
          <cell r="K15">
            <v>37849.376496031742</v>
          </cell>
          <cell r="L15">
            <v>36672.423936507927</v>
          </cell>
          <cell r="M15">
            <v>35495.471376984118</v>
          </cell>
        </row>
        <row r="16">
          <cell r="A16">
            <v>45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49</v>
          </cell>
          <cell r="B17">
            <v>196704.06198393501</v>
          </cell>
          <cell r="C17">
            <v>195412.25365060166</v>
          </cell>
          <cell r="D17">
            <v>194120.44531726831</v>
          </cell>
          <cell r="E17">
            <v>194120.44531726831</v>
          </cell>
          <cell r="F17">
            <v>194297.26138869688</v>
          </cell>
          <cell r="G17">
            <v>201558.07746012544</v>
          </cell>
          <cell r="H17">
            <v>199197.07746012544</v>
          </cell>
          <cell r="I17">
            <v>198845.87078353815</v>
          </cell>
          <cell r="J17">
            <v>198494.66410695083</v>
          </cell>
          <cell r="K17">
            <v>198494.66410695083</v>
          </cell>
          <cell r="L17">
            <v>181565.40416647465</v>
          </cell>
          <cell r="M17">
            <v>164636.14422599849</v>
          </cell>
        </row>
        <row r="18">
          <cell r="A18">
            <v>51</v>
          </cell>
          <cell r="B18">
            <v>112812.44136904766</v>
          </cell>
          <cell r="C18">
            <v>107671.699702381</v>
          </cell>
          <cell r="D18">
            <v>102530.9580357143</v>
          </cell>
          <cell r="E18">
            <v>102530.9580357143</v>
          </cell>
          <cell r="F18">
            <v>94740.435019841272</v>
          </cell>
          <cell r="G18">
            <v>90491.91200396826</v>
          </cell>
          <cell r="H18">
            <v>89310.91200396826</v>
          </cell>
          <cell r="I18">
            <v>86763.599712301584</v>
          </cell>
          <cell r="J18">
            <v>84215.287420634922</v>
          </cell>
          <cell r="K18">
            <v>84215.287420634922</v>
          </cell>
          <cell r="L18">
            <v>75049.702103174612</v>
          </cell>
          <cell r="M18">
            <v>69176.116785714286</v>
          </cell>
        </row>
        <row r="19">
          <cell r="A19">
            <v>52</v>
          </cell>
          <cell r="B19">
            <v>219995.46539819267</v>
          </cell>
          <cell r="C19">
            <v>219752.479981526</v>
          </cell>
          <cell r="D19">
            <v>219509.49456485934</v>
          </cell>
          <cell r="E19">
            <v>219509.49456485934</v>
          </cell>
          <cell r="F19">
            <v>220032.79615216091</v>
          </cell>
          <cell r="G19">
            <v>220555.09773946251</v>
          </cell>
          <cell r="H19">
            <v>220555.09773946251</v>
          </cell>
          <cell r="I19">
            <v>221681.37551724023</v>
          </cell>
          <cell r="J19">
            <v>222807.65329501798</v>
          </cell>
          <cell r="K19">
            <v>222807.65329501798</v>
          </cell>
          <cell r="L19">
            <v>206671.78662835126</v>
          </cell>
          <cell r="M19">
            <v>190535.91996168459</v>
          </cell>
        </row>
        <row r="20">
          <cell r="A20">
            <v>53</v>
          </cell>
          <cell r="B20">
            <v>26539.349087301573</v>
          </cell>
          <cell r="C20">
            <v>26379.446309523795</v>
          </cell>
          <cell r="D20">
            <v>26219.543531746014</v>
          </cell>
          <cell r="E20">
            <v>26219.543531746014</v>
          </cell>
          <cell r="F20">
            <v>25334.40811507935</v>
          </cell>
          <cell r="G20">
            <v>26950.272698412682</v>
          </cell>
          <cell r="H20">
            <v>26117.272698412682</v>
          </cell>
          <cell r="I20">
            <v>26301.296507936491</v>
          </cell>
          <cell r="J20">
            <v>26485.3203174603</v>
          </cell>
          <cell r="K20">
            <v>26485.3203174603</v>
          </cell>
          <cell r="L20">
            <v>26785.320317460304</v>
          </cell>
          <cell r="M20">
            <v>27085.320317460304</v>
          </cell>
        </row>
        <row r="21">
          <cell r="A21">
            <v>54</v>
          </cell>
          <cell r="B21">
            <v>133574.90443632758</v>
          </cell>
          <cell r="C21">
            <v>131260.51554743867</v>
          </cell>
          <cell r="D21">
            <v>128946.12665854978</v>
          </cell>
          <cell r="E21">
            <v>128946.12665854978</v>
          </cell>
          <cell r="F21">
            <v>129315.62401966089</v>
          </cell>
          <cell r="G21">
            <v>132551.60160804476</v>
          </cell>
          <cell r="H21">
            <v>131585.08183531748</v>
          </cell>
          <cell r="I21">
            <v>131102.27231150796</v>
          </cell>
          <cell r="J21">
            <v>130619.46278769842</v>
          </cell>
          <cell r="K21">
            <v>130619.46278769842</v>
          </cell>
          <cell r="L21">
            <v>130594.25917658731</v>
          </cell>
          <cell r="M21">
            <v>133902.05556547621</v>
          </cell>
        </row>
        <row r="22">
          <cell r="A22">
            <v>55</v>
          </cell>
          <cell r="B22">
            <v>41873.527043650785</v>
          </cell>
          <cell r="C22">
            <v>41854.71037698412</v>
          </cell>
          <cell r="D22">
            <v>41835.893710317447</v>
          </cell>
          <cell r="E22">
            <v>41835.893710317447</v>
          </cell>
          <cell r="F22">
            <v>41835.893710317447</v>
          </cell>
          <cell r="G22">
            <v>41835.893710317447</v>
          </cell>
          <cell r="H22">
            <v>41835.893710317447</v>
          </cell>
          <cell r="I22">
            <v>42538.893710317447</v>
          </cell>
          <cell r="J22">
            <v>43242.893710317447</v>
          </cell>
          <cell r="K22">
            <v>43242.893710317447</v>
          </cell>
          <cell r="L22">
            <v>43242.893710317447</v>
          </cell>
          <cell r="M22">
            <v>43242.893710317447</v>
          </cell>
        </row>
        <row r="23">
          <cell r="A23">
            <v>57</v>
          </cell>
          <cell r="B23">
            <v>105743.16166666665</v>
          </cell>
          <cell r="C23">
            <v>104347.66166666665</v>
          </cell>
          <cell r="D23">
            <v>102952.16166666664</v>
          </cell>
          <cell r="E23">
            <v>102952.16166666664</v>
          </cell>
          <cell r="F23">
            <v>103008.24499999997</v>
          </cell>
          <cell r="G23">
            <v>103063.32833333329</v>
          </cell>
          <cell r="H23">
            <v>103063.32833333329</v>
          </cell>
          <cell r="I23">
            <v>103109.71325396822</v>
          </cell>
          <cell r="J23">
            <v>103155.09817460315</v>
          </cell>
          <cell r="K23">
            <v>103155.09817460315</v>
          </cell>
          <cell r="L23">
            <v>102172.21623015871</v>
          </cell>
          <cell r="M23">
            <v>101189.33428571427</v>
          </cell>
        </row>
        <row r="24">
          <cell r="A24">
            <v>58</v>
          </cell>
          <cell r="B24">
            <v>103157.62921614955</v>
          </cell>
          <cell r="C24">
            <v>102523.25421614965</v>
          </cell>
          <cell r="D24">
            <v>103222.87921614965</v>
          </cell>
          <cell r="E24">
            <v>102778.87921614965</v>
          </cell>
          <cell r="F24">
            <v>101751.53721614965</v>
          </cell>
          <cell r="G24">
            <v>100724.19521614966</v>
          </cell>
          <cell r="H24">
            <v>100724.19521614966</v>
          </cell>
          <cell r="I24">
            <v>86910.089021705193</v>
          </cell>
          <cell r="J24">
            <v>77381.672145442571</v>
          </cell>
          <cell r="K24">
            <v>77367.371463624382</v>
          </cell>
          <cell r="L24">
            <v>73181.624317791051</v>
          </cell>
          <cell r="M24">
            <v>68995.87717195772</v>
          </cell>
        </row>
        <row r="25">
          <cell r="A25">
            <v>61</v>
          </cell>
          <cell r="B25">
            <v>8283.642413690477</v>
          </cell>
          <cell r="C25">
            <v>9044.642413690477</v>
          </cell>
          <cell r="D25">
            <v>9805.642413690477</v>
          </cell>
          <cell r="E25">
            <v>9805.642413690477</v>
          </cell>
          <cell r="F25">
            <v>10114.03949702381</v>
          </cell>
          <cell r="G25">
            <v>10421.436580357144</v>
          </cell>
          <cell r="H25">
            <v>10421.436580357144</v>
          </cell>
          <cell r="I25">
            <v>10659.436580357144</v>
          </cell>
          <cell r="J25">
            <v>10897.436580357144</v>
          </cell>
          <cell r="K25">
            <v>10897.436580357144</v>
          </cell>
          <cell r="L25">
            <v>10897.436580357144</v>
          </cell>
          <cell r="M25">
            <v>10897.436580357144</v>
          </cell>
        </row>
        <row r="26">
          <cell r="A26">
            <v>62</v>
          </cell>
          <cell r="B26">
            <v>111695.09201785715</v>
          </cell>
          <cell r="C26">
            <v>111300.30035119048</v>
          </cell>
          <cell r="D26">
            <v>110905.50868452383</v>
          </cell>
          <cell r="E26">
            <v>110905.50868452383</v>
          </cell>
          <cell r="F26">
            <v>111280.50868452383</v>
          </cell>
          <cell r="G26">
            <v>111655.50868452383</v>
          </cell>
          <cell r="H26">
            <v>111655.50868452383</v>
          </cell>
          <cell r="I26">
            <v>111487.33408134921</v>
          </cell>
          <cell r="J26">
            <v>111319.15947817461</v>
          </cell>
          <cell r="K26">
            <v>111319.15947817461</v>
          </cell>
          <cell r="L26">
            <v>111319.15947817461</v>
          </cell>
          <cell r="M26">
            <v>111319.15947817461</v>
          </cell>
        </row>
        <row r="27">
          <cell r="A27">
            <v>63</v>
          </cell>
          <cell r="B27">
            <v>28905.475557189544</v>
          </cell>
          <cell r="C27">
            <v>29225.475557189544</v>
          </cell>
          <cell r="D27">
            <v>29545.475557189544</v>
          </cell>
          <cell r="E27">
            <v>29545.475557189544</v>
          </cell>
          <cell r="F27">
            <v>29783.475557189544</v>
          </cell>
          <cell r="G27">
            <v>30021.475557189544</v>
          </cell>
          <cell r="H27">
            <v>30021.475557189544</v>
          </cell>
          <cell r="I27">
            <v>30299.475557189544</v>
          </cell>
          <cell r="J27">
            <v>30577.475557189544</v>
          </cell>
          <cell r="K27">
            <v>30577.475557189544</v>
          </cell>
          <cell r="L27">
            <v>30577.475557189544</v>
          </cell>
          <cell r="M27">
            <v>30577.475557189544</v>
          </cell>
        </row>
        <row r="28">
          <cell r="A28">
            <v>64</v>
          </cell>
          <cell r="B28">
            <v>130322.48655952382</v>
          </cell>
          <cell r="C28">
            <v>130547.02822619048</v>
          </cell>
          <cell r="D28">
            <v>130770.56989285717</v>
          </cell>
          <cell r="E28">
            <v>130770.56989285717</v>
          </cell>
          <cell r="F28">
            <v>130060.92405952382</v>
          </cell>
          <cell r="G28">
            <v>131851.27822619051</v>
          </cell>
          <cell r="H28">
            <v>131018.27822619051</v>
          </cell>
          <cell r="I28">
            <v>130528.65322619048</v>
          </cell>
          <cell r="J28">
            <v>130039.02822619048</v>
          </cell>
          <cell r="K28">
            <v>130039.02822619048</v>
          </cell>
          <cell r="L28">
            <v>129432.31989285717</v>
          </cell>
          <cell r="M28">
            <v>128825.61155952382</v>
          </cell>
        </row>
        <row r="29">
          <cell r="A29">
            <v>65</v>
          </cell>
          <cell r="B29">
            <v>24548.720000000001</v>
          </cell>
          <cell r="C29">
            <v>24673.72</v>
          </cell>
          <cell r="D29">
            <v>24798.720000000001</v>
          </cell>
          <cell r="E29">
            <v>24798.720000000001</v>
          </cell>
          <cell r="F29">
            <v>25090.720000000001</v>
          </cell>
          <cell r="G29">
            <v>25381.72</v>
          </cell>
          <cell r="H29">
            <v>25381.72</v>
          </cell>
          <cell r="I29">
            <v>25381.72</v>
          </cell>
          <cell r="J29">
            <v>25381.72</v>
          </cell>
          <cell r="K29">
            <v>25381.72</v>
          </cell>
          <cell r="L29">
            <v>24094.29</v>
          </cell>
          <cell r="M29">
            <v>22806.86</v>
          </cell>
        </row>
        <row r="30">
          <cell r="A30">
            <v>90</v>
          </cell>
          <cell r="B30">
            <v>2243.52</v>
          </cell>
          <cell r="C30">
            <v>2243.52</v>
          </cell>
          <cell r="D30">
            <v>2243.52</v>
          </cell>
          <cell r="E30">
            <v>2243.52</v>
          </cell>
          <cell r="F30">
            <v>2214.35</v>
          </cell>
          <cell r="G30">
            <v>2185.19</v>
          </cell>
          <cell r="H30">
            <v>2185.19</v>
          </cell>
          <cell r="I30">
            <v>2185.19</v>
          </cell>
          <cell r="J30">
            <v>2185.19</v>
          </cell>
          <cell r="K30">
            <v>2185.19</v>
          </cell>
          <cell r="L30">
            <v>2051.27</v>
          </cell>
          <cell r="M30">
            <v>1917.35</v>
          </cell>
        </row>
        <row r="31">
          <cell r="A31">
            <v>93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96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98</v>
          </cell>
          <cell r="B33">
            <v>265245.47545487434</v>
          </cell>
          <cell r="C33">
            <v>256749.75095090605</v>
          </cell>
          <cell r="D33">
            <v>248253.02644693776</v>
          </cell>
          <cell r="E33">
            <v>248253.02644693776</v>
          </cell>
          <cell r="F33">
            <v>245323.46533582662</v>
          </cell>
          <cell r="G33">
            <v>242393.90422471554</v>
          </cell>
          <cell r="H33">
            <v>240113.27197471552</v>
          </cell>
          <cell r="I33">
            <v>229877.08843503299</v>
          </cell>
          <cell r="J33">
            <v>221921.53714535039</v>
          </cell>
          <cell r="K33">
            <v>221921.53714535039</v>
          </cell>
          <cell r="L33">
            <v>213055.2126016996</v>
          </cell>
          <cell r="M33">
            <v>204188.88805804885</v>
          </cell>
        </row>
        <row r="34">
          <cell r="A34">
            <v>635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</sheetData>
      <sheetData sheetId="34" refreshError="1">
        <row r="3">
          <cell r="A3">
            <v>8</v>
          </cell>
          <cell r="B3">
            <v>205537.4448849207</v>
          </cell>
          <cell r="C3">
            <v>205053.23149206353</v>
          </cell>
          <cell r="D3">
            <v>204569.01809920635</v>
          </cell>
          <cell r="E3">
            <v>204569.01809920635</v>
          </cell>
          <cell r="F3">
            <v>204922.11220634918</v>
          </cell>
          <cell r="G3">
            <v>205277.20631349206</v>
          </cell>
          <cell r="H3">
            <v>205277.20631349206</v>
          </cell>
          <cell r="I3">
            <v>203801.26919047619</v>
          </cell>
          <cell r="J3">
            <v>202325.33206746032</v>
          </cell>
          <cell r="K3">
            <v>202325.33206746032</v>
          </cell>
          <cell r="L3">
            <v>201583.02571825395</v>
          </cell>
          <cell r="M3">
            <v>200840.71936904761</v>
          </cell>
        </row>
        <row r="4">
          <cell r="A4">
            <v>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14</v>
          </cell>
          <cell r="B5">
            <v>110121.90048412695</v>
          </cell>
          <cell r="C5">
            <v>103819.55971031742</v>
          </cell>
          <cell r="D5">
            <v>97517.218936507896</v>
          </cell>
          <cell r="E5">
            <v>97517.218936507896</v>
          </cell>
          <cell r="F5">
            <v>95957.575087301535</v>
          </cell>
          <cell r="G5">
            <v>95977.931238095189</v>
          </cell>
          <cell r="H5">
            <v>95450.931238095189</v>
          </cell>
          <cell r="I5">
            <v>101608.58798412695</v>
          </cell>
          <cell r="J5">
            <v>107763.24473015869</v>
          </cell>
          <cell r="K5">
            <v>107763.24473015869</v>
          </cell>
          <cell r="L5">
            <v>100312.56770634917</v>
          </cell>
          <cell r="M5">
            <v>92861.89068253967</v>
          </cell>
        </row>
        <row r="6">
          <cell r="A6">
            <v>17</v>
          </cell>
          <cell r="B6">
            <v>130939.08342757936</v>
          </cell>
          <cell r="C6">
            <v>124799.48164186506</v>
          </cell>
          <cell r="D6">
            <v>118659.87985615079</v>
          </cell>
          <cell r="E6">
            <v>118659.87985615079</v>
          </cell>
          <cell r="F6">
            <v>118992.73818948414</v>
          </cell>
          <cell r="G6">
            <v>119326.59652281746</v>
          </cell>
          <cell r="H6">
            <v>119326.59652281746</v>
          </cell>
          <cell r="I6">
            <v>120106.95713789682</v>
          </cell>
          <cell r="J6">
            <v>120888.3177529762</v>
          </cell>
          <cell r="K6">
            <v>120888.3177529762</v>
          </cell>
          <cell r="L6">
            <v>118757.55039186509</v>
          </cell>
          <cell r="M6">
            <v>116626.78303075397</v>
          </cell>
        </row>
        <row r="7">
          <cell r="A7">
            <v>32</v>
          </cell>
          <cell r="B7">
            <v>54142.043107142854</v>
          </cell>
          <cell r="C7">
            <v>54142.043107142854</v>
          </cell>
          <cell r="D7">
            <v>54142.043107142854</v>
          </cell>
          <cell r="E7">
            <v>54142.043107142854</v>
          </cell>
          <cell r="F7">
            <v>55591.043107142854</v>
          </cell>
          <cell r="G7">
            <v>57039.043107142847</v>
          </cell>
          <cell r="H7">
            <v>57039.043107142847</v>
          </cell>
          <cell r="I7">
            <v>58448.043107142854</v>
          </cell>
          <cell r="J7">
            <v>59858.043107142861</v>
          </cell>
          <cell r="K7">
            <v>59858.043107142861</v>
          </cell>
          <cell r="L7">
            <v>58562.495488095221</v>
          </cell>
          <cell r="M7">
            <v>57266.947869047588</v>
          </cell>
        </row>
        <row r="8">
          <cell r="A8">
            <v>44</v>
          </cell>
          <cell r="B8">
            <v>19810.575330687829</v>
          </cell>
          <cell r="C8">
            <v>19810.575330687829</v>
          </cell>
          <cell r="D8">
            <v>19810.575330687829</v>
          </cell>
          <cell r="E8">
            <v>19810.575330687829</v>
          </cell>
          <cell r="F8">
            <v>19810.575330687829</v>
          </cell>
          <cell r="G8">
            <v>26387.575330687829</v>
          </cell>
          <cell r="H8">
            <v>24195.575330687829</v>
          </cell>
          <cell r="I8">
            <v>24590.331283068779</v>
          </cell>
          <cell r="J8">
            <v>24986.087235449733</v>
          </cell>
          <cell r="K8">
            <v>24986.087235449733</v>
          </cell>
          <cell r="L8">
            <v>22753.920568783069</v>
          </cell>
          <cell r="M8">
            <v>20521.753902116401</v>
          </cell>
        </row>
        <row r="9">
          <cell r="A9">
            <v>48</v>
          </cell>
          <cell r="B9">
            <v>68339.060468253942</v>
          </cell>
          <cell r="C9">
            <v>66384.443801587273</v>
          </cell>
          <cell r="D9">
            <v>64429.827134920619</v>
          </cell>
          <cell r="E9">
            <v>64429.827134920619</v>
          </cell>
          <cell r="F9">
            <v>64799.418801587279</v>
          </cell>
          <cell r="G9">
            <v>71418.010468253939</v>
          </cell>
          <cell r="H9">
            <v>69336.010468253939</v>
          </cell>
          <cell r="I9">
            <v>71289.454912698391</v>
          </cell>
          <cell r="J9">
            <v>73241.899357142829</v>
          </cell>
          <cell r="K9">
            <v>73241.899357142829</v>
          </cell>
          <cell r="L9">
            <v>74898.246579365048</v>
          </cell>
          <cell r="M9">
            <v>76554.593801587267</v>
          </cell>
        </row>
        <row r="10">
          <cell r="A10">
            <v>50</v>
          </cell>
          <cell r="B10">
            <v>6983.0772619047611</v>
          </cell>
          <cell r="C10">
            <v>6983.0772619047611</v>
          </cell>
          <cell r="D10">
            <v>6983.0772619047611</v>
          </cell>
          <cell r="E10">
            <v>6983.0772619047611</v>
          </cell>
          <cell r="F10">
            <v>5998.6467063492064</v>
          </cell>
          <cell r="G10">
            <v>5014.2161507936507</v>
          </cell>
          <cell r="H10">
            <v>5014.2161507936507</v>
          </cell>
          <cell r="I10">
            <v>5014.2161507936507</v>
          </cell>
          <cell r="J10">
            <v>10605.216150793651</v>
          </cell>
          <cell r="K10">
            <v>8741.2161507936507</v>
          </cell>
          <cell r="L10">
            <v>8426.1224007936507</v>
          </cell>
          <cell r="M10">
            <v>8111.0286507936507</v>
          </cell>
        </row>
        <row r="11">
          <cell r="A11">
            <v>94</v>
          </cell>
          <cell r="B11">
            <v>15938.99996031746</v>
          </cell>
          <cell r="C11">
            <v>15938.99996031746</v>
          </cell>
          <cell r="D11">
            <v>15938.99996031746</v>
          </cell>
          <cell r="E11">
            <v>15938.99996031746</v>
          </cell>
          <cell r="F11">
            <v>15680.43746031746</v>
          </cell>
          <cell r="G11">
            <v>15421.87496031746</v>
          </cell>
          <cell r="H11">
            <v>15421.87496031746</v>
          </cell>
          <cell r="I11">
            <v>15421.87496031746</v>
          </cell>
          <cell r="J11">
            <v>15421.87496031746</v>
          </cell>
          <cell r="K11">
            <v>15421.87496031746</v>
          </cell>
          <cell r="L11">
            <v>15128.972182539685</v>
          </cell>
          <cell r="M11">
            <v>14836.069404761905</v>
          </cell>
        </row>
      </sheetData>
      <sheetData sheetId="35" refreshError="1">
        <row r="2">
          <cell r="A2">
            <v>6</v>
          </cell>
          <cell r="B2">
            <v>40000</v>
          </cell>
          <cell r="C2">
            <v>40000</v>
          </cell>
          <cell r="D2">
            <v>40000</v>
          </cell>
          <cell r="E2">
            <v>40000</v>
          </cell>
          <cell r="F2">
            <v>40000</v>
          </cell>
          <cell r="G2">
            <v>0</v>
          </cell>
          <cell r="H2">
            <v>30000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</row>
        <row r="3">
          <cell r="A3">
            <v>7</v>
          </cell>
          <cell r="B3">
            <v>120000</v>
          </cell>
          <cell r="C3">
            <v>120000</v>
          </cell>
          <cell r="D3">
            <v>120000</v>
          </cell>
          <cell r="E3">
            <v>160000</v>
          </cell>
          <cell r="F3">
            <v>120000</v>
          </cell>
          <cell r="G3">
            <v>80000</v>
          </cell>
          <cell r="H3">
            <v>233666.66666666666</v>
          </cell>
          <cell r="I3">
            <v>216666.66666666666</v>
          </cell>
          <cell r="J3">
            <v>361666.66666666663</v>
          </cell>
          <cell r="K3">
            <v>0</v>
          </cell>
          <cell r="L3">
            <v>0</v>
          </cell>
          <cell r="M3">
            <v>0</v>
          </cell>
        </row>
        <row r="4">
          <cell r="A4">
            <v>11</v>
          </cell>
          <cell r="B4">
            <v>83333.333333333328</v>
          </cell>
          <cell r="C4">
            <v>83333.333333333328</v>
          </cell>
          <cell r="D4">
            <v>83333.333333333328</v>
          </cell>
          <cell r="E4">
            <v>108333.33333333333</v>
          </cell>
          <cell r="F4">
            <v>449833.33333333331</v>
          </cell>
          <cell r="G4">
            <v>589833.33333333337</v>
          </cell>
          <cell r="H4">
            <v>151666.66666666669</v>
          </cell>
          <cell r="I4">
            <v>151666.66666666669</v>
          </cell>
          <cell r="J4">
            <v>151666.66666666669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12</v>
          </cell>
          <cell r="B5">
            <v>158000</v>
          </cell>
          <cell r="C5">
            <v>42500</v>
          </cell>
          <cell r="D5">
            <v>117500</v>
          </cell>
          <cell r="E5">
            <v>115000</v>
          </cell>
          <cell r="F5">
            <v>165000</v>
          </cell>
          <cell r="G5">
            <v>536000</v>
          </cell>
          <cell r="H5">
            <v>40000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>
            <v>16</v>
          </cell>
          <cell r="B6">
            <v>116000</v>
          </cell>
          <cell r="C6">
            <v>60000</v>
          </cell>
          <cell r="D6">
            <v>167000</v>
          </cell>
          <cell r="E6">
            <v>0</v>
          </cell>
          <cell r="F6">
            <v>0</v>
          </cell>
          <cell r="G6">
            <v>121000</v>
          </cell>
          <cell r="H6">
            <v>0</v>
          </cell>
          <cell r="I6">
            <v>0</v>
          </cell>
          <cell r="J6">
            <v>0</v>
          </cell>
          <cell r="K6">
            <v>12000</v>
          </cell>
          <cell r="L6">
            <v>0</v>
          </cell>
          <cell r="M6">
            <v>0</v>
          </cell>
        </row>
        <row r="7">
          <cell r="A7">
            <v>18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60000</v>
          </cell>
          <cell r="H7">
            <v>60000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21</v>
          </cell>
          <cell r="B8">
            <v>16666.666666666668</v>
          </cell>
          <cell r="C8">
            <v>16666.666666666668</v>
          </cell>
          <cell r="D8">
            <v>16666.666666666668</v>
          </cell>
          <cell r="E8">
            <v>16666.666666666668</v>
          </cell>
          <cell r="F8">
            <v>16666.666666666668</v>
          </cell>
          <cell r="G8">
            <v>126666.66666666667</v>
          </cell>
          <cell r="H8">
            <v>183333.33333333334</v>
          </cell>
          <cell r="I8">
            <v>133333.33333333334</v>
          </cell>
          <cell r="J8">
            <v>153333.33333333334</v>
          </cell>
          <cell r="K8">
            <v>0</v>
          </cell>
          <cell r="L8">
            <v>0</v>
          </cell>
          <cell r="M8">
            <v>0</v>
          </cell>
        </row>
        <row r="9">
          <cell r="A9">
            <v>22</v>
          </cell>
          <cell r="B9">
            <v>0</v>
          </cell>
          <cell r="C9">
            <v>17500</v>
          </cell>
          <cell r="D9">
            <v>82500</v>
          </cell>
          <cell r="E9">
            <v>17500</v>
          </cell>
          <cell r="F9">
            <v>17500</v>
          </cell>
          <cell r="G9">
            <v>47500</v>
          </cell>
          <cell r="H9">
            <v>31500</v>
          </cell>
          <cell r="I9">
            <v>17500</v>
          </cell>
          <cell r="J9">
            <v>17500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34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58000</v>
          </cell>
          <cell r="H10">
            <v>0</v>
          </cell>
          <cell r="I10">
            <v>15000</v>
          </cell>
          <cell r="J10">
            <v>19000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36</v>
          </cell>
          <cell r="B11">
            <v>16000</v>
          </cell>
          <cell r="C11">
            <v>0</v>
          </cell>
          <cell r="D11">
            <v>61000</v>
          </cell>
          <cell r="E11">
            <v>0</v>
          </cell>
          <cell r="F11">
            <v>0</v>
          </cell>
          <cell r="G11">
            <v>40000</v>
          </cell>
          <cell r="H11">
            <v>45000</v>
          </cell>
          <cell r="I11">
            <v>0</v>
          </cell>
          <cell r="J11">
            <v>76000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39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10000</v>
          </cell>
          <cell r="H12">
            <v>10000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42</v>
          </cell>
          <cell r="B13">
            <v>20000</v>
          </cell>
          <cell r="C13">
            <v>20000</v>
          </cell>
          <cell r="D13">
            <v>20000</v>
          </cell>
          <cell r="E13">
            <v>20000</v>
          </cell>
          <cell r="F13">
            <v>20000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49</v>
          </cell>
          <cell r="B14">
            <v>34000</v>
          </cell>
          <cell r="C14">
            <v>34000</v>
          </cell>
          <cell r="D14">
            <v>34000</v>
          </cell>
          <cell r="E14">
            <v>94000</v>
          </cell>
          <cell r="F14">
            <v>34000</v>
          </cell>
          <cell r="G14">
            <v>122000</v>
          </cell>
          <cell r="H14">
            <v>50000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>
            <v>51</v>
          </cell>
          <cell r="B15">
            <v>0</v>
          </cell>
          <cell r="C15">
            <v>0</v>
          </cell>
          <cell r="D15">
            <v>128333.33333333333</v>
          </cell>
          <cell r="E15">
            <v>145000</v>
          </cell>
          <cell r="F15">
            <v>145000</v>
          </cell>
          <cell r="G15">
            <v>156666.66666666669</v>
          </cell>
          <cell r="H15">
            <v>0</v>
          </cell>
          <cell r="I15">
            <v>0</v>
          </cell>
          <cell r="J15">
            <v>79000</v>
          </cell>
          <cell r="K15">
            <v>0</v>
          </cell>
          <cell r="L15">
            <v>79000</v>
          </cell>
          <cell r="M15">
            <v>0</v>
          </cell>
        </row>
        <row r="16">
          <cell r="A16">
            <v>52</v>
          </cell>
          <cell r="B16">
            <v>48571.428571428572</v>
          </cell>
          <cell r="C16">
            <v>28571.428571428572</v>
          </cell>
          <cell r="D16">
            <v>113571.42857142858</v>
          </cell>
          <cell r="E16">
            <v>28571.428571428572</v>
          </cell>
          <cell r="F16">
            <v>28571.428571428572</v>
          </cell>
          <cell r="G16">
            <v>68571.42857142858</v>
          </cell>
          <cell r="H16">
            <v>28571.428571428572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53</v>
          </cell>
          <cell r="B17">
            <v>12000</v>
          </cell>
          <cell r="C17">
            <v>12000</v>
          </cell>
          <cell r="D17">
            <v>12000</v>
          </cell>
          <cell r="E17">
            <v>22000</v>
          </cell>
          <cell r="F17">
            <v>12000</v>
          </cell>
          <cell r="G17">
            <v>40000</v>
          </cell>
          <cell r="H17">
            <v>0</v>
          </cell>
          <cell r="I17">
            <v>0</v>
          </cell>
          <cell r="J17">
            <v>24000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54</v>
          </cell>
          <cell r="B18">
            <v>78800</v>
          </cell>
          <cell r="C18">
            <v>13800</v>
          </cell>
          <cell r="D18">
            <v>13800</v>
          </cell>
          <cell r="E18">
            <v>93800</v>
          </cell>
          <cell r="F18">
            <v>13800</v>
          </cell>
          <cell r="G18">
            <v>60000</v>
          </cell>
          <cell r="H18">
            <v>0</v>
          </cell>
          <cell r="I18">
            <v>0</v>
          </cell>
          <cell r="J18">
            <v>80000</v>
          </cell>
          <cell r="K18">
            <v>0</v>
          </cell>
          <cell r="L18">
            <v>80000</v>
          </cell>
          <cell r="M18">
            <v>0</v>
          </cell>
        </row>
        <row r="19">
          <cell r="A19">
            <v>55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59000</v>
          </cell>
          <cell r="H19">
            <v>16000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57</v>
          </cell>
          <cell r="B20">
            <v>0</v>
          </cell>
          <cell r="C20">
            <v>0</v>
          </cell>
          <cell r="D20">
            <v>17000</v>
          </cell>
          <cell r="E20">
            <v>14000</v>
          </cell>
          <cell r="F20">
            <v>0</v>
          </cell>
          <cell r="G20">
            <v>80000</v>
          </cell>
          <cell r="H20">
            <v>12000</v>
          </cell>
          <cell r="I20">
            <v>0</v>
          </cell>
          <cell r="J20">
            <v>17000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58</v>
          </cell>
          <cell r="B21">
            <v>130000</v>
          </cell>
          <cell r="C21">
            <v>32000</v>
          </cell>
          <cell r="D21">
            <v>74000</v>
          </cell>
          <cell r="E21">
            <v>0</v>
          </cell>
          <cell r="F21">
            <v>0</v>
          </cell>
          <cell r="G21">
            <v>174000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61</v>
          </cell>
          <cell r="B22">
            <v>62000</v>
          </cell>
          <cell r="C22">
            <v>0</v>
          </cell>
          <cell r="D22">
            <v>15000</v>
          </cell>
          <cell r="E22">
            <v>0</v>
          </cell>
          <cell r="F22">
            <v>0</v>
          </cell>
          <cell r="G22">
            <v>40000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62</v>
          </cell>
          <cell r="B23">
            <v>0</v>
          </cell>
          <cell r="C23">
            <v>0</v>
          </cell>
          <cell r="D23">
            <v>18000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63</v>
          </cell>
          <cell r="B24">
            <v>35000</v>
          </cell>
          <cell r="C24">
            <v>0</v>
          </cell>
          <cell r="D24">
            <v>40000</v>
          </cell>
          <cell r="E24">
            <v>0</v>
          </cell>
          <cell r="F24">
            <v>0</v>
          </cell>
          <cell r="G24">
            <v>0</v>
          </cell>
          <cell r="H24">
            <v>20000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64</v>
          </cell>
          <cell r="B25">
            <v>35000</v>
          </cell>
          <cell r="C25">
            <v>15000</v>
          </cell>
          <cell r="D25">
            <v>15000</v>
          </cell>
          <cell r="E25">
            <v>15000</v>
          </cell>
          <cell r="F25">
            <v>15000</v>
          </cell>
          <cell r="G25">
            <v>20000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65</v>
          </cell>
          <cell r="B26">
            <v>18000</v>
          </cell>
          <cell r="C26">
            <v>0</v>
          </cell>
          <cell r="D26">
            <v>14000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8</v>
          </cell>
          <cell r="B27">
            <v>0</v>
          </cell>
          <cell r="C27">
            <v>0</v>
          </cell>
          <cell r="D27">
            <v>75769.534333070245</v>
          </cell>
          <cell r="E27">
            <v>111286.50355169692</v>
          </cell>
          <cell r="F27">
            <v>51302.28887134965</v>
          </cell>
          <cell r="G27">
            <v>113654.30149960537</v>
          </cell>
          <cell r="H27">
            <v>68666.140489344907</v>
          </cell>
          <cell r="I27">
            <v>10260.457774269929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14</v>
          </cell>
          <cell r="B28">
            <v>0</v>
          </cell>
          <cell r="C28">
            <v>0</v>
          </cell>
          <cell r="D28">
            <v>31570.639305445937</v>
          </cell>
          <cell r="E28">
            <v>31570.639305445937</v>
          </cell>
          <cell r="F28">
            <v>236779.79479084455</v>
          </cell>
          <cell r="G28">
            <v>248618.78453038677</v>
          </cell>
          <cell r="H28">
            <v>311760.06314127863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17</v>
          </cell>
          <cell r="B29">
            <v>0</v>
          </cell>
          <cell r="C29">
            <v>0</v>
          </cell>
          <cell r="D29">
            <v>31570.639305445937</v>
          </cell>
          <cell r="E29">
            <v>86819.258089976327</v>
          </cell>
          <cell r="F29">
            <v>31570.639305445937</v>
          </cell>
          <cell r="G29">
            <v>63141.278610891874</v>
          </cell>
          <cell r="H29">
            <v>11049.723756906078</v>
          </cell>
          <cell r="I29">
            <v>11049.723756906078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32</v>
          </cell>
          <cell r="B30">
            <v>73288.984101928072</v>
          </cell>
          <cell r="C30">
            <v>73288.984101928072</v>
          </cell>
          <cell r="D30">
            <v>164843.83808772129</v>
          </cell>
          <cell r="E30">
            <v>33825.684970120645</v>
          </cell>
          <cell r="F30">
            <v>33825.684970120645</v>
          </cell>
          <cell r="G30">
            <v>33825.684970120645</v>
          </cell>
          <cell r="H30">
            <v>33825.684970120645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44</v>
          </cell>
          <cell r="B31">
            <v>31570.639305445937</v>
          </cell>
          <cell r="C31">
            <v>31570.639305445937</v>
          </cell>
          <cell r="D31">
            <v>31570.639305445937</v>
          </cell>
          <cell r="E31">
            <v>31570.639305445937</v>
          </cell>
          <cell r="F31">
            <v>63141.278610891874</v>
          </cell>
          <cell r="G31">
            <v>63141.278610891874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48</v>
          </cell>
          <cell r="B32">
            <v>0</v>
          </cell>
          <cell r="C32">
            <v>0</v>
          </cell>
          <cell r="D32">
            <v>0</v>
          </cell>
          <cell r="E32">
            <v>36306.235201262825</v>
          </cell>
          <cell r="F32">
            <v>98658.247829518543</v>
          </cell>
          <cell r="G32">
            <v>173638.51617995265</v>
          </cell>
          <cell r="H32">
            <v>67087.608524072624</v>
          </cell>
          <cell r="I32">
            <v>0</v>
          </cell>
          <cell r="J32">
            <v>173638.51617995265</v>
          </cell>
          <cell r="K32">
            <v>0</v>
          </cell>
          <cell r="L32">
            <v>86819.258089976327</v>
          </cell>
          <cell r="M32">
            <v>0</v>
          </cell>
        </row>
        <row r="33">
          <cell r="A33">
            <v>50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134175.21704814525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</sheetData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Trimestral"/>
      <sheetName val="Semestral"/>
      <sheetName val="Anual"/>
      <sheetName val="Output_Modelo"/>
      <sheetName val="Dados_Historicos"/>
      <sheetName val="Capital de Giro"/>
      <sheetName val="Codigos"/>
      <sheetName val="Planos Invest."/>
      <sheetName val="Orcamento"/>
      <sheetName val="Tir"/>
      <sheetName val="Despesas"/>
      <sheetName val="Menu"/>
      <sheetName val="Check"/>
      <sheetName val="Resumo"/>
      <sheetName val="DSCR"/>
      <sheetName val="PL"/>
      <sheetName val="Caixa e Reservas"/>
      <sheetName val="DSCR_II"/>
      <sheetName val="FCL - Valor"/>
      <sheetName val="Usos_e_Fontes"/>
      <sheetName val="Balanco"/>
      <sheetName val="DRE"/>
      <sheetName val="Cap. Invest."/>
      <sheetName val="GRU_FCD"/>
      <sheetName val="FCD"/>
      <sheetName val="Receitas"/>
      <sheetName val="Deducoes"/>
      <sheetName val="Custos_Despesas"/>
      <sheetName val="Concessao"/>
      <sheetName val=" IR"/>
      <sheetName val="Partes_Relac"/>
      <sheetName val="AVP Prov Manutenção"/>
      <sheetName val="Projetos"/>
      <sheetName val="Financiamentos"/>
      <sheetName val="Permanente"/>
      <sheetName val="Dep_Amort_Fisc"/>
      <sheetName val="Dep_Amort_Cont"/>
      <sheetName val="VA"/>
      <sheetName val="Macroeconomicas"/>
      <sheetName val="Log"/>
      <sheetName val="FCD_12"/>
      <sheetName val="KPI's"/>
      <sheetName val="TEMP - Baixa do diferido"/>
      <sheetName val="Relatorio de Acompanhamento"/>
      <sheetName val="Resumo_Rec"/>
      <sheetName val="Resumo_Rec_Tar"/>
      <sheetName val="Rec_Tar_Gerais"/>
      <sheetName val="Rec_Tar_Emb_Cox"/>
      <sheetName val="Rec_Tar_Pouso"/>
      <sheetName val="Rec_Tar_Perm"/>
      <sheetName val="Rec_Tar_Arm_Cap"/>
      <sheetName val="Rec_Nao_Tar"/>
      <sheetName val="Custos_Carga"/>
      <sheetName val="Custos_PAX"/>
      <sheetName val="Custos_Estac"/>
      <sheetName val="Custos_Outros"/>
      <sheetName val="Custos_Hotel"/>
      <sheetName val="IR CS"/>
      <sheetName val="Mutuo_Controladas"/>
      <sheetName val="BNDES"/>
      <sheetName val="BNDES2"/>
      <sheetName val="Modelo_GRU_V260220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C5">
            <v>40908</v>
          </cell>
        </row>
      </sheetData>
      <sheetData sheetId="6">
        <row r="820">
          <cell r="B820" t="str">
            <v>Fornecedores</v>
          </cell>
        </row>
      </sheetData>
      <sheetData sheetId="7">
        <row r="16">
          <cell r="C16" t="str">
            <v>Mais Provável</v>
          </cell>
        </row>
      </sheetData>
      <sheetData sheetId="8">
        <row r="124">
          <cell r="B124" t="str">
            <v>Grupo 1 - Novos Projetos</v>
          </cell>
        </row>
      </sheetData>
      <sheetData sheetId="9"/>
      <sheetData sheetId="10">
        <row r="9">
          <cell r="C9">
            <v>40908</v>
          </cell>
        </row>
      </sheetData>
      <sheetData sheetId="11">
        <row r="5">
          <cell r="C5">
            <v>40908</v>
          </cell>
        </row>
      </sheetData>
      <sheetData sheetId="12"/>
      <sheetData sheetId="13">
        <row r="10">
          <cell r="E10">
            <v>16</v>
          </cell>
        </row>
      </sheetData>
      <sheetData sheetId="14">
        <row r="87">
          <cell r="E87">
            <v>11067</v>
          </cell>
        </row>
      </sheetData>
      <sheetData sheetId="15"/>
      <sheetData sheetId="16">
        <row r="81">
          <cell r="B81" t="str">
            <v>até 1</v>
          </cell>
        </row>
      </sheetData>
      <sheetData sheetId="17"/>
      <sheetData sheetId="18" refreshError="1"/>
      <sheetData sheetId="19">
        <row r="390">
          <cell r="C390">
            <v>48579</v>
          </cell>
        </row>
      </sheetData>
      <sheetData sheetId="20"/>
      <sheetData sheetId="21"/>
      <sheetData sheetId="22"/>
      <sheetData sheetId="23"/>
      <sheetData sheetId="24" refreshError="1"/>
      <sheetData sheetId="25">
        <row r="5">
          <cell r="C5">
            <v>40908</v>
          </cell>
        </row>
      </sheetData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>
        <row r="320">
          <cell r="B320" t="str">
            <v>RESUMO DAS TAXAS ESCOLHIDAS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>
        <row r="10">
          <cell r="E10">
            <v>16</v>
          </cell>
        </row>
      </sheetData>
      <sheetData sheetId="47">
        <row r="87">
          <cell r="E87">
            <v>11067</v>
          </cell>
        </row>
      </sheetData>
      <sheetData sheetId="48"/>
      <sheetData sheetId="49">
        <row r="81">
          <cell r="B81" t="str">
            <v>até 1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enário cons."/>
      <sheetName val="Cenário otim. (OPEX otim.)"/>
      <sheetName val="Cenário otim."/>
      <sheetName val="Depr. Schedule"/>
      <sheetName val="CAPEX"/>
      <sheetName val="Out. var."/>
      <sheetName val="Modelo Inv."/>
      <sheetName val="Fluxo de c."/>
      <sheetName val="Premissas"/>
      <sheetName val="0 - Caso b. (pax)"/>
      <sheetName val="0 - Caso b. (carga)"/>
      <sheetName val="1 2 3 - Otim. comercial"/>
      <sheetName val="4 - Otim. da aloc."/>
      <sheetName val="5 - Real Estate"/>
      <sheetName val="6 - Novos serviços"/>
      <sheetName val="7 - Carga"/>
      <sheetName val="8 - Acessibilidad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0.06</v>
          </cell>
        </row>
        <row r="3">
          <cell r="B3">
            <v>0.43</v>
          </cell>
        </row>
        <row r="4">
          <cell r="B4">
            <v>13.809387997214623</v>
          </cell>
        </row>
        <row r="5">
          <cell r="B5">
            <v>36.867892981568474</v>
          </cell>
        </row>
        <row r="6">
          <cell r="B6">
            <v>26.12</v>
          </cell>
        </row>
        <row r="7">
          <cell r="B7">
            <v>105.13</v>
          </cell>
        </row>
        <row r="8">
          <cell r="B8">
            <v>1299.4640000000002</v>
          </cell>
        </row>
        <row r="9">
          <cell r="B9">
            <v>40.928000000000004</v>
          </cell>
        </row>
        <row r="10">
          <cell r="B10">
            <v>40.928000000000004</v>
          </cell>
        </row>
        <row r="11">
          <cell r="B11">
            <v>1002.7360000000001</v>
          </cell>
        </row>
        <row r="12">
          <cell r="B12">
            <v>230000</v>
          </cell>
        </row>
        <row r="13">
          <cell r="B13">
            <v>20</v>
          </cell>
        </row>
        <row r="14">
          <cell r="B14">
            <v>30</v>
          </cell>
        </row>
        <row r="17">
          <cell r="B17">
            <v>0.1</v>
          </cell>
        </row>
        <row r="18">
          <cell r="B18">
            <v>0.15</v>
          </cell>
        </row>
        <row r="19">
          <cell r="B19">
            <v>0.34</v>
          </cell>
        </row>
        <row r="21">
          <cell r="B21">
            <v>0.15</v>
          </cell>
        </row>
        <row r="22">
          <cell r="B22">
            <v>0.3</v>
          </cell>
        </row>
        <row r="23">
          <cell r="B23">
            <v>0.5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P&amp;L GERAL"/>
      <sheetName val="P&amp;L OPERAÇÃO"/>
      <sheetName val="P&amp;L COMERCIAL"/>
      <sheetName val="P&amp;L CORPORATIVO"/>
      <sheetName val="P&amp;L PAX"/>
      <sheetName val="P&amp;L AERONAVES"/>
      <sheetName val="P&amp;L CARGA"/>
      <sheetName val="P&amp;L VAREJO"/>
      <sheetName val="P&amp;L ESTACIONAMENTO"/>
      <sheetName val="P&amp;L NEGOCIOS AEREOS"/>
      <sheetName val="P&amp;L PUBLICIDADE"/>
      <sheetName val="P&amp;L DESENV COM"/>
      <sheetName val="P&amp;L PRES"/>
      <sheetName val="P&amp;L TI"/>
      <sheetName val="P&amp;L ADM-FIN"/>
      <sheetName val="P&amp;L JUR-REG"/>
      <sheetName val="PAINEL INDICADORES -&gt;"/>
      <sheetName val="Painel PAX"/>
      <sheetName val="Painel Aeronaves"/>
      <sheetName val="Painel Carga"/>
      <sheetName val="Painel Neg Aereos"/>
      <sheetName val="Painel Varejo"/>
      <sheetName val="Painel Estacionamento"/>
      <sheetName val="Painel Publicidade"/>
      <sheetName val="Painel Desenv. Com"/>
      <sheetName val="COMERICAL_REC POR M2"/>
      <sheetName val="AUX"/>
      <sheetName val="ANEXOS P&amp;L-&gt;"/>
      <sheetName val="Receita plano"/>
      <sheetName val="Receita real"/>
      <sheetName val="Custos plano"/>
      <sheetName val="Custos real"/>
      <sheetName val="Rateio custo corp plano"/>
      <sheetName val="Rateio custo corp real"/>
      <sheetName val="Outorga plano"/>
      <sheetName val="Outorga real"/>
      <sheetName val="IR CSSL - Plano e Real"/>
      <sheetName val="Plano CAPEX-Resumo "/>
      <sheetName val="Plano CAPEX-Planilha GRU Fase1"/>
      <sheetName val="ANEXOS PAINEL -&gt;"/>
      <sheetName val="Indicadores Plano"/>
      <sheetName val="Indicadores Real"/>
      <sheetName val="Fatores Q e X"/>
      <sheetName val="Parametros-Cores"/>
      <sheetName val="DRE e Indicadore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0">
          <cell r="C10">
            <v>4.0000000000000001E-3</v>
          </cell>
        </row>
      </sheetData>
      <sheetData sheetId="44" refreshError="1"/>
      <sheetData sheetId="45" refreshError="1"/>
      <sheetData sheetId="4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DICE"/>
      <sheetName val="Resumo Executivo"/>
      <sheetName val="Resumo Executivo (2)"/>
      <sheetName val="Tracking EBITDA Ajustado"/>
      <sheetName val="Tracking Resultado"/>
      <sheetName val="DRE Sintético"/>
      <sheetName val="Impacto_CP's"/>
      <sheetName val="Tracking Caixa"/>
      <sheetName val="DRE Analítico"/>
      <sheetName val="Balanço"/>
      <sheetName val="FC Direto"/>
      <sheetName val="Conciliação"/>
      <sheetName val="Comparativo DRE v. Caixa"/>
      <sheetName val="FC Direto sem dividendos "/>
      <sheetName val="FC Indireto"/>
      <sheetName val="DRE Sintético Ajustado"/>
      <sheetName val="Ponto de Equilíbrio"/>
      <sheetName val="FC Histórico"/>
      <sheetName val="FC Direto velho"/>
      <sheetName val="Tracking Investimentos"/>
      <sheetName val="FC Direto Ajustado"/>
      <sheetName val="Invest"/>
      <sheetName val="Invest-RCA"/>
      <sheetName val="Indicadores"/>
      <sheetName val="Anexo Financeiro"/>
      <sheetName val="INDICE (I)"/>
      <sheetName val="RecBilhetes"/>
      <sheetName val="Bilhetes por Produto"/>
      <sheetName val="RecAcessória"/>
      <sheetName val="Deducoes"/>
      <sheetName val="Dados RH"/>
      <sheetName val="Pessoal para RH"/>
      <sheetName val="Manut"/>
      <sheetName val="EnAgua"/>
      <sheetName val="ServTerc"/>
      <sheetName val="PublMkt"/>
      <sheetName val="DespAdm"/>
      <sheetName val="Impostos"/>
      <sheetName val="Manut2."/>
      <sheetName val="Res Fin e AtualizConcessão"/>
      <sheetName val="Res NaoOp"/>
      <sheetName val="Pessoal - RH"/>
      <sheetName val="31010 (Base)"/>
      <sheetName val="Bal 2005 orç"/>
      <sheetName val="Bal 2005 real"/>
      <sheetName val="Balanço valores digitados"/>
      <sheetName val="Balanço valores vinculado"/>
      <sheetName val="DRE Sintético impacto CP´s"/>
      <sheetName val="Plan1"/>
      <sheetName val="Pessoal"/>
      <sheetName val="VALIA"/>
      <sheetName val="Receita"/>
      <sheetName val="GrafNovasCombinaçoes"/>
      <sheetName val="DiasTíp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4">
          <cell r="BF24">
            <v>9920.9322715292419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"/>
      <sheetName val="Comercial"/>
      <sheetName val="Cargas"/>
      <sheetName val="Operações"/>
      <sheetName val="Premissas"/>
      <sheetName val="Listas"/>
    </sheetNames>
    <sheetDataSet>
      <sheetData sheetId="0"/>
      <sheetData sheetId="1"/>
      <sheetData sheetId="2"/>
      <sheetData sheetId="3"/>
      <sheetData sheetId="4">
        <row r="7">
          <cell r="I7">
            <v>41974</v>
          </cell>
        </row>
      </sheetData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Doc"/>
      <sheetName val="ANAC"/>
      <sheetName val="(1) GIG 1RWY BC"/>
      <sheetName val="(2) GIG 1RWY HC"/>
      <sheetName val="(3) GIG 1RWY WC"/>
      <sheetName val="(4) GIG 2RWY BC"/>
      <sheetName val="(5) GIG 2RWY HC"/>
      <sheetName val="(6) GIG 2RWY WC"/>
      <sheetName val="(7) CNF BC"/>
      <sheetName val="(8) CNF HC"/>
      <sheetName val="(9) CNF WC"/>
      <sheetName val="(10) CNF BC AG"/>
      <sheetName val="Input"/>
      <sheetName val="Summary"/>
      <sheetName val="Control Panel"/>
      <sheetName val="SUMMARY SHEET"/>
      <sheetName val="Cases"/>
      <sheetName val="Valuation"/>
      <sheetName val="VRisk"/>
      <sheetName val="Financing_Aux"/>
      <sheetName val="Inflation"/>
      <sheetName val="Assumptions"/>
      <sheetName val="Revenue-Costs"/>
      <sheetName val="AirCo"/>
      <sheetName val="Inv_Aux"/>
      <sheetName val="Inv"/>
      <sheetName val="IntAPV"/>
      <sheetName val="DeprPerm"/>
      <sheetName val="DeprIntang"/>
      <sheetName val="DeprIntAVP"/>
      <sheetName val="Amortization"/>
      <sheetName val="Income Tax"/>
      <sheetName val="P&amp;L"/>
      <sheetName val="CF"/>
      <sheetName val="BS"/>
      <sheetName val="P&amp;L (FX)"/>
      <sheetName val="CF (FX)"/>
      <sheetName val="BS (FX)"/>
      <sheetName val="Contribution"/>
      <sheetName val="Financing"/>
      <sheetName val="Financing_monthly"/>
      <sheetName val="Shareholders"/>
      <sheetName val="Shareholders_Aux"/>
      <sheetName val="Plan1"/>
      <sheetName val="PAT"/>
      <sheetName val="PPT"/>
      <sheetName val="Graphs"/>
      <sheetName val="Historical Data"/>
      <sheetName val="CxControle"/>
      <sheetName val="REV"/>
      <sheetName val="Graphs P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6">
          <cell r="E16">
            <v>2014</v>
          </cell>
        </row>
      </sheetData>
      <sheetData sheetId="15"/>
      <sheetData sheetId="16"/>
      <sheetData sheetId="17"/>
      <sheetData sheetId="18"/>
      <sheetData sheetId="19">
        <row r="13">
          <cell r="M13">
            <v>0.02</v>
          </cell>
        </row>
        <row r="222">
          <cell r="F222">
            <v>0.13</v>
          </cell>
          <cell r="G222">
            <v>0.13</v>
          </cell>
          <cell r="H222">
            <v>0.13</v>
          </cell>
          <cell r="I222">
            <v>0.13</v>
          </cell>
          <cell r="J222">
            <v>0.13</v>
          </cell>
          <cell r="K222">
            <v>0.13</v>
          </cell>
          <cell r="L222">
            <v>0.13</v>
          </cell>
          <cell r="M222">
            <v>0.13</v>
          </cell>
          <cell r="N222">
            <v>0.13</v>
          </cell>
          <cell r="O222">
            <v>0.13</v>
          </cell>
          <cell r="P222">
            <v>0.13</v>
          </cell>
          <cell r="Q222">
            <v>0.13</v>
          </cell>
          <cell r="R222">
            <v>0.13</v>
          </cell>
          <cell r="S222">
            <v>0.13</v>
          </cell>
          <cell r="T222">
            <v>0.13</v>
          </cell>
          <cell r="U222">
            <v>0.13</v>
          </cell>
          <cell r="V222">
            <v>0.13</v>
          </cell>
          <cell r="W222">
            <v>0.13</v>
          </cell>
          <cell r="X222">
            <v>0.13</v>
          </cell>
          <cell r="Y222">
            <v>0.13</v>
          </cell>
          <cell r="Z222">
            <v>0.13</v>
          </cell>
          <cell r="AA222">
            <v>0.13</v>
          </cell>
          <cell r="AB222">
            <v>0.13</v>
          </cell>
          <cell r="AC222">
            <v>0.13</v>
          </cell>
          <cell r="AD222">
            <v>0.13</v>
          </cell>
          <cell r="AE222">
            <v>0.13</v>
          </cell>
          <cell r="AF222">
            <v>0.13</v>
          </cell>
          <cell r="AG222">
            <v>0.13</v>
          </cell>
          <cell r="AH222">
            <v>0.13</v>
          </cell>
          <cell r="AI222">
            <v>0.13</v>
          </cell>
          <cell r="AJ222">
            <v>0.13</v>
          </cell>
          <cell r="AK222">
            <v>0.13</v>
          </cell>
          <cell r="AL222">
            <v>0.13</v>
          </cell>
          <cell r="AM222">
            <v>0.13</v>
          </cell>
          <cell r="AN222">
            <v>0.13</v>
          </cell>
          <cell r="AO222">
            <v>0.13</v>
          </cell>
          <cell r="AP222">
            <v>0.13</v>
          </cell>
          <cell r="AQ222">
            <v>0.13</v>
          </cell>
          <cell r="AR222">
            <v>0.13</v>
          </cell>
          <cell r="AS222">
            <v>0.13</v>
          </cell>
          <cell r="AT222">
            <v>0.13</v>
          </cell>
          <cell r="AU222">
            <v>0.13</v>
          </cell>
          <cell r="AV222">
            <v>0.13</v>
          </cell>
          <cell r="AW222">
            <v>0.13</v>
          </cell>
          <cell r="AX222">
            <v>0.13</v>
          </cell>
          <cell r="AY222">
            <v>0.13</v>
          </cell>
          <cell r="AZ222">
            <v>0.13</v>
          </cell>
          <cell r="BA222">
            <v>0.13</v>
          </cell>
          <cell r="BB222">
            <v>0.13</v>
          </cell>
          <cell r="BC222">
            <v>0.13</v>
          </cell>
        </row>
        <row r="223">
          <cell r="F223">
            <v>0.13</v>
          </cell>
          <cell r="G223">
            <v>0.13</v>
          </cell>
          <cell r="H223">
            <v>0.13</v>
          </cell>
          <cell r="I223">
            <v>0.13</v>
          </cell>
          <cell r="J223">
            <v>0.13</v>
          </cell>
          <cell r="K223">
            <v>0.13</v>
          </cell>
          <cell r="L223">
            <v>0.13</v>
          </cell>
          <cell r="M223">
            <v>0.13</v>
          </cell>
          <cell r="N223">
            <v>0.13</v>
          </cell>
          <cell r="O223">
            <v>0.13</v>
          </cell>
          <cell r="P223">
            <v>0.13</v>
          </cell>
          <cell r="Q223">
            <v>0.13</v>
          </cell>
          <cell r="R223">
            <v>0.13</v>
          </cell>
          <cell r="S223">
            <v>0.13</v>
          </cell>
          <cell r="T223">
            <v>0.13</v>
          </cell>
          <cell r="U223">
            <v>0.13</v>
          </cell>
          <cell r="V223">
            <v>0.13</v>
          </cell>
          <cell r="W223">
            <v>0.13</v>
          </cell>
          <cell r="X223">
            <v>0.13</v>
          </cell>
          <cell r="Y223">
            <v>0.13</v>
          </cell>
          <cell r="Z223">
            <v>0.13</v>
          </cell>
          <cell r="AA223">
            <v>0.13</v>
          </cell>
          <cell r="AB223">
            <v>0.13</v>
          </cell>
          <cell r="AC223">
            <v>0.13</v>
          </cell>
          <cell r="AD223">
            <v>0.13</v>
          </cell>
          <cell r="AE223">
            <v>0.13</v>
          </cell>
          <cell r="AF223">
            <v>0.13</v>
          </cell>
          <cell r="AG223">
            <v>0.13</v>
          </cell>
          <cell r="AH223">
            <v>0.13</v>
          </cell>
          <cell r="AI223">
            <v>0.13</v>
          </cell>
          <cell r="AJ223">
            <v>0.13</v>
          </cell>
          <cell r="AK223">
            <v>0.13</v>
          </cell>
          <cell r="AL223">
            <v>0.13</v>
          </cell>
          <cell r="AM223">
            <v>0.13</v>
          </cell>
          <cell r="AN223">
            <v>0.13</v>
          </cell>
          <cell r="AO223">
            <v>0.13</v>
          </cell>
          <cell r="AP223">
            <v>0.13</v>
          </cell>
          <cell r="AQ223">
            <v>0.13</v>
          </cell>
          <cell r="AR223">
            <v>0.13</v>
          </cell>
          <cell r="AS223">
            <v>0.13</v>
          </cell>
          <cell r="AT223">
            <v>0.13</v>
          </cell>
          <cell r="AU223">
            <v>0.13</v>
          </cell>
          <cell r="AV223">
            <v>0.13</v>
          </cell>
          <cell r="AW223">
            <v>0.13</v>
          </cell>
          <cell r="AX223">
            <v>0.13</v>
          </cell>
          <cell r="AY223">
            <v>0.13</v>
          </cell>
          <cell r="AZ223">
            <v>0.13</v>
          </cell>
          <cell r="BA223">
            <v>0.13</v>
          </cell>
          <cell r="BB223">
            <v>0.13</v>
          </cell>
          <cell r="BC223">
            <v>0.13</v>
          </cell>
        </row>
        <row r="224">
          <cell r="F224">
            <v>0.13</v>
          </cell>
          <cell r="G224">
            <v>0.13</v>
          </cell>
          <cell r="H224">
            <v>0.13</v>
          </cell>
          <cell r="I224">
            <v>0.13</v>
          </cell>
          <cell r="J224">
            <v>0.13</v>
          </cell>
          <cell r="K224">
            <v>0.13</v>
          </cell>
          <cell r="L224">
            <v>0.13</v>
          </cell>
          <cell r="M224">
            <v>0.13</v>
          </cell>
          <cell r="N224">
            <v>0.13</v>
          </cell>
          <cell r="O224">
            <v>0.13</v>
          </cell>
          <cell r="P224">
            <v>0.13</v>
          </cell>
          <cell r="Q224">
            <v>0.13</v>
          </cell>
          <cell r="R224">
            <v>0.13</v>
          </cell>
          <cell r="S224">
            <v>0.13</v>
          </cell>
          <cell r="T224">
            <v>0.13</v>
          </cell>
          <cell r="U224">
            <v>0.13</v>
          </cell>
          <cell r="V224">
            <v>0.13</v>
          </cell>
          <cell r="W224">
            <v>0.13</v>
          </cell>
          <cell r="X224">
            <v>0.13</v>
          </cell>
          <cell r="Y224">
            <v>0.13</v>
          </cell>
          <cell r="Z224">
            <v>0.13</v>
          </cell>
          <cell r="AA224">
            <v>0.13</v>
          </cell>
          <cell r="AB224">
            <v>0.13</v>
          </cell>
          <cell r="AC224">
            <v>0.13</v>
          </cell>
          <cell r="AD224">
            <v>0.13</v>
          </cell>
          <cell r="AE224">
            <v>0.13</v>
          </cell>
          <cell r="AF224">
            <v>0.13</v>
          </cell>
          <cell r="AG224">
            <v>0.13</v>
          </cell>
          <cell r="AH224">
            <v>0.13</v>
          </cell>
          <cell r="AI224">
            <v>0.13</v>
          </cell>
          <cell r="AJ224">
            <v>0.13</v>
          </cell>
          <cell r="AK224">
            <v>0.13</v>
          </cell>
          <cell r="AL224">
            <v>0.13</v>
          </cell>
          <cell r="AM224">
            <v>0.13</v>
          </cell>
          <cell r="AN224">
            <v>0.13</v>
          </cell>
          <cell r="AO224">
            <v>0.13</v>
          </cell>
          <cell r="AP224">
            <v>0.13</v>
          </cell>
          <cell r="AQ224">
            <v>0.13</v>
          </cell>
          <cell r="AR224">
            <v>0.13</v>
          </cell>
          <cell r="AS224">
            <v>0.13</v>
          </cell>
          <cell r="AT224">
            <v>0.13</v>
          </cell>
          <cell r="AU224">
            <v>0.13</v>
          </cell>
          <cell r="AV224">
            <v>0.13</v>
          </cell>
          <cell r="AW224">
            <v>0.13</v>
          </cell>
          <cell r="AX224">
            <v>0.13</v>
          </cell>
          <cell r="AY224">
            <v>0.13</v>
          </cell>
          <cell r="AZ224">
            <v>0.13</v>
          </cell>
          <cell r="BA224">
            <v>0.13</v>
          </cell>
          <cell r="BB224">
            <v>0.13</v>
          </cell>
          <cell r="BC224">
            <v>0.13</v>
          </cell>
        </row>
        <row r="225">
          <cell r="F225">
            <v>0.13</v>
          </cell>
          <cell r="G225">
            <v>0.13</v>
          </cell>
          <cell r="H225">
            <v>0.13</v>
          </cell>
          <cell r="I225">
            <v>0.13</v>
          </cell>
          <cell r="J225">
            <v>0.13</v>
          </cell>
          <cell r="K225">
            <v>0.13</v>
          </cell>
          <cell r="L225">
            <v>0.13</v>
          </cell>
          <cell r="M225">
            <v>0.13</v>
          </cell>
          <cell r="N225">
            <v>0.13</v>
          </cell>
          <cell r="O225">
            <v>0.13</v>
          </cell>
          <cell r="P225">
            <v>0.13</v>
          </cell>
          <cell r="Q225">
            <v>0.13</v>
          </cell>
          <cell r="R225">
            <v>0.13</v>
          </cell>
          <cell r="S225">
            <v>0.13</v>
          </cell>
          <cell r="T225">
            <v>0.13</v>
          </cell>
          <cell r="U225">
            <v>0.13</v>
          </cell>
          <cell r="V225">
            <v>0.13</v>
          </cell>
          <cell r="W225">
            <v>0.13</v>
          </cell>
          <cell r="X225">
            <v>0.13</v>
          </cell>
          <cell r="Y225">
            <v>0.13</v>
          </cell>
          <cell r="Z225">
            <v>0.13</v>
          </cell>
          <cell r="AA225">
            <v>0.13</v>
          </cell>
          <cell r="AB225">
            <v>0.13</v>
          </cell>
          <cell r="AC225">
            <v>0.13</v>
          </cell>
          <cell r="AD225">
            <v>0.13</v>
          </cell>
          <cell r="AE225">
            <v>0.13</v>
          </cell>
          <cell r="AF225">
            <v>0.13</v>
          </cell>
          <cell r="AG225">
            <v>0.13</v>
          </cell>
          <cell r="AH225">
            <v>0.13</v>
          </cell>
          <cell r="AI225">
            <v>0.13</v>
          </cell>
          <cell r="AJ225">
            <v>0.13</v>
          </cell>
          <cell r="AK225">
            <v>0.13</v>
          </cell>
          <cell r="AL225">
            <v>0.13</v>
          </cell>
          <cell r="AM225">
            <v>0.13</v>
          </cell>
          <cell r="AN225">
            <v>0.13</v>
          </cell>
          <cell r="AO225">
            <v>0.13</v>
          </cell>
          <cell r="AP225">
            <v>0.13</v>
          </cell>
          <cell r="AQ225">
            <v>0.13</v>
          </cell>
          <cell r="AR225">
            <v>0.13</v>
          </cell>
          <cell r="AS225">
            <v>0.13</v>
          </cell>
          <cell r="AT225">
            <v>0.13</v>
          </cell>
          <cell r="AU225">
            <v>0.13</v>
          </cell>
          <cell r="AV225">
            <v>0.13</v>
          </cell>
          <cell r="AW225">
            <v>0.13</v>
          </cell>
          <cell r="AX225">
            <v>0.13</v>
          </cell>
          <cell r="AY225">
            <v>0.13</v>
          </cell>
          <cell r="AZ225">
            <v>0.13</v>
          </cell>
          <cell r="BA225">
            <v>0.13</v>
          </cell>
          <cell r="BB225">
            <v>0.13</v>
          </cell>
          <cell r="BC225">
            <v>0.13</v>
          </cell>
        </row>
        <row r="226">
          <cell r="F226">
            <v>0.13</v>
          </cell>
          <cell r="G226">
            <v>0.13</v>
          </cell>
          <cell r="H226">
            <v>0.13</v>
          </cell>
          <cell r="I226">
            <v>0.13</v>
          </cell>
          <cell r="J226">
            <v>0.13</v>
          </cell>
          <cell r="K226">
            <v>0.13</v>
          </cell>
          <cell r="L226">
            <v>0.13</v>
          </cell>
          <cell r="M226">
            <v>0.13</v>
          </cell>
          <cell r="N226">
            <v>0.13</v>
          </cell>
          <cell r="O226">
            <v>0.13</v>
          </cell>
          <cell r="P226">
            <v>0.13</v>
          </cell>
          <cell r="Q226">
            <v>0.13</v>
          </cell>
          <cell r="R226">
            <v>0.13</v>
          </cell>
          <cell r="S226">
            <v>0.13</v>
          </cell>
          <cell r="T226">
            <v>0.13</v>
          </cell>
          <cell r="U226">
            <v>0.13</v>
          </cell>
          <cell r="V226">
            <v>0.13</v>
          </cell>
          <cell r="W226">
            <v>0.13</v>
          </cell>
          <cell r="X226">
            <v>0.13</v>
          </cell>
          <cell r="Y226">
            <v>0.13</v>
          </cell>
          <cell r="Z226">
            <v>0.13</v>
          </cell>
          <cell r="AA226">
            <v>0.13</v>
          </cell>
          <cell r="AB226">
            <v>0.13</v>
          </cell>
          <cell r="AC226">
            <v>0.13</v>
          </cell>
          <cell r="AD226">
            <v>0.13</v>
          </cell>
          <cell r="AE226">
            <v>0.13</v>
          </cell>
          <cell r="AF226">
            <v>0.13</v>
          </cell>
          <cell r="AG226">
            <v>0.13</v>
          </cell>
          <cell r="AH226">
            <v>0.13</v>
          </cell>
          <cell r="AI226">
            <v>0.13</v>
          </cell>
          <cell r="AJ226">
            <v>0.13</v>
          </cell>
          <cell r="AK226">
            <v>0.13</v>
          </cell>
          <cell r="AL226">
            <v>0.13</v>
          </cell>
          <cell r="AM226">
            <v>0.13</v>
          </cell>
          <cell r="AN226">
            <v>0.13</v>
          </cell>
          <cell r="AO226">
            <v>0.13</v>
          </cell>
          <cell r="AP226">
            <v>0.13</v>
          </cell>
          <cell r="AQ226">
            <v>0.13</v>
          </cell>
          <cell r="AR226">
            <v>0.13</v>
          </cell>
          <cell r="AS226">
            <v>0.13</v>
          </cell>
          <cell r="AT226">
            <v>0.13</v>
          </cell>
          <cell r="AU226">
            <v>0.13</v>
          </cell>
          <cell r="AV226">
            <v>0.13</v>
          </cell>
          <cell r="AW226">
            <v>0.13</v>
          </cell>
          <cell r="AX226">
            <v>0.13</v>
          </cell>
          <cell r="AY226">
            <v>0.13</v>
          </cell>
          <cell r="AZ226">
            <v>0.13</v>
          </cell>
          <cell r="BA226">
            <v>0.13</v>
          </cell>
          <cell r="BB226">
            <v>0.13</v>
          </cell>
          <cell r="BC226">
            <v>0.13</v>
          </cell>
        </row>
        <row r="227">
          <cell r="F227">
            <v>0.13</v>
          </cell>
          <cell r="G227">
            <v>0.13</v>
          </cell>
          <cell r="H227">
            <v>0.13</v>
          </cell>
          <cell r="I227">
            <v>0.13</v>
          </cell>
          <cell r="J227">
            <v>0.13</v>
          </cell>
          <cell r="K227">
            <v>0.13</v>
          </cell>
          <cell r="L227">
            <v>0.13</v>
          </cell>
          <cell r="M227">
            <v>0.13</v>
          </cell>
          <cell r="N227">
            <v>0.13</v>
          </cell>
          <cell r="O227">
            <v>0.13</v>
          </cell>
          <cell r="P227">
            <v>0.13</v>
          </cell>
          <cell r="Q227">
            <v>0.13</v>
          </cell>
          <cell r="R227">
            <v>0.13</v>
          </cell>
          <cell r="S227">
            <v>0.13</v>
          </cell>
          <cell r="T227">
            <v>0.13</v>
          </cell>
          <cell r="U227">
            <v>0.13</v>
          </cell>
          <cell r="V227">
            <v>0.13</v>
          </cell>
          <cell r="W227">
            <v>0.13</v>
          </cell>
          <cell r="X227">
            <v>0.13</v>
          </cell>
          <cell r="Y227">
            <v>0.13</v>
          </cell>
          <cell r="Z227">
            <v>0.13</v>
          </cell>
          <cell r="AA227">
            <v>0.13</v>
          </cell>
          <cell r="AB227">
            <v>0.13</v>
          </cell>
          <cell r="AC227">
            <v>0.13</v>
          </cell>
          <cell r="AD227">
            <v>0.13</v>
          </cell>
          <cell r="AE227">
            <v>0.13</v>
          </cell>
          <cell r="AF227">
            <v>0.13</v>
          </cell>
          <cell r="AG227">
            <v>0.13</v>
          </cell>
          <cell r="AH227">
            <v>0.13</v>
          </cell>
          <cell r="AI227">
            <v>0.13</v>
          </cell>
          <cell r="AJ227">
            <v>0.13</v>
          </cell>
          <cell r="AK227">
            <v>0.13</v>
          </cell>
          <cell r="AL227">
            <v>0.13</v>
          </cell>
          <cell r="AM227">
            <v>0.13</v>
          </cell>
          <cell r="AN227">
            <v>0.13</v>
          </cell>
          <cell r="AO227">
            <v>0.13</v>
          </cell>
          <cell r="AP227">
            <v>0.13</v>
          </cell>
          <cell r="AQ227">
            <v>0.13</v>
          </cell>
          <cell r="AR227">
            <v>0.13</v>
          </cell>
          <cell r="AS227">
            <v>0.13</v>
          </cell>
          <cell r="AT227">
            <v>0.13</v>
          </cell>
          <cell r="AU227">
            <v>0.13</v>
          </cell>
          <cell r="AV227">
            <v>0.13</v>
          </cell>
          <cell r="AW227">
            <v>0.13</v>
          </cell>
          <cell r="AX227">
            <v>0.13</v>
          </cell>
          <cell r="AY227">
            <v>0.13</v>
          </cell>
          <cell r="AZ227">
            <v>0.13</v>
          </cell>
          <cell r="BA227">
            <v>0.13</v>
          </cell>
          <cell r="BB227">
            <v>0.13</v>
          </cell>
          <cell r="BC227">
            <v>0.13</v>
          </cell>
        </row>
        <row r="228">
          <cell r="F228">
            <v>0.13</v>
          </cell>
          <cell r="G228">
            <v>0.13</v>
          </cell>
          <cell r="H228">
            <v>0.13</v>
          </cell>
          <cell r="I228">
            <v>0.13</v>
          </cell>
          <cell r="J228">
            <v>0.13</v>
          </cell>
          <cell r="K228">
            <v>0.13</v>
          </cell>
          <cell r="L228">
            <v>0.13</v>
          </cell>
          <cell r="M228">
            <v>0.13</v>
          </cell>
          <cell r="N228">
            <v>0.13</v>
          </cell>
          <cell r="O228">
            <v>0.13</v>
          </cell>
          <cell r="P228">
            <v>0.13</v>
          </cell>
          <cell r="Q228">
            <v>0.13</v>
          </cell>
          <cell r="R228">
            <v>0.13</v>
          </cell>
          <cell r="S228">
            <v>0.13</v>
          </cell>
          <cell r="T228">
            <v>0.13</v>
          </cell>
          <cell r="U228">
            <v>0.13</v>
          </cell>
          <cell r="V228">
            <v>0.13</v>
          </cell>
          <cell r="W228">
            <v>0.13</v>
          </cell>
          <cell r="X228">
            <v>0.13</v>
          </cell>
          <cell r="Y228">
            <v>0.13</v>
          </cell>
          <cell r="Z228">
            <v>0.13</v>
          </cell>
          <cell r="AA228">
            <v>0.13</v>
          </cell>
          <cell r="AB228">
            <v>0.13</v>
          </cell>
          <cell r="AC228">
            <v>0.13</v>
          </cell>
          <cell r="AD228">
            <v>0.13</v>
          </cell>
          <cell r="AE228">
            <v>0.13</v>
          </cell>
          <cell r="AF228">
            <v>0.13</v>
          </cell>
          <cell r="AG228">
            <v>0.13</v>
          </cell>
          <cell r="AH228">
            <v>0.13</v>
          </cell>
          <cell r="AI228">
            <v>0.13</v>
          </cell>
          <cell r="AJ228">
            <v>0.13</v>
          </cell>
          <cell r="AK228">
            <v>0.13</v>
          </cell>
          <cell r="AL228">
            <v>0.13</v>
          </cell>
          <cell r="AM228">
            <v>0.13</v>
          </cell>
          <cell r="AN228">
            <v>0.13</v>
          </cell>
          <cell r="AO228">
            <v>0.13</v>
          </cell>
          <cell r="AP228">
            <v>0.13</v>
          </cell>
          <cell r="AQ228">
            <v>0.13</v>
          </cell>
          <cell r="AR228">
            <v>0.13</v>
          </cell>
          <cell r="AS228">
            <v>0.13</v>
          </cell>
          <cell r="AT228">
            <v>0.13</v>
          </cell>
          <cell r="AU228">
            <v>0.13</v>
          </cell>
          <cell r="AV228">
            <v>0.13</v>
          </cell>
          <cell r="AW228">
            <v>0.13</v>
          </cell>
          <cell r="AX228">
            <v>0.13</v>
          </cell>
          <cell r="AY228">
            <v>0.13</v>
          </cell>
          <cell r="AZ228">
            <v>0.13</v>
          </cell>
          <cell r="BA228">
            <v>0.13</v>
          </cell>
          <cell r="BB228">
            <v>0.13</v>
          </cell>
          <cell r="BC228">
            <v>0.13</v>
          </cell>
        </row>
        <row r="229">
          <cell r="F229">
            <v>0.13</v>
          </cell>
          <cell r="G229">
            <v>0.13</v>
          </cell>
          <cell r="H229">
            <v>0.13</v>
          </cell>
          <cell r="I229">
            <v>0.13</v>
          </cell>
          <cell r="J229">
            <v>0.13</v>
          </cell>
          <cell r="K229">
            <v>0.13</v>
          </cell>
          <cell r="L229">
            <v>0.13</v>
          </cell>
          <cell r="M229">
            <v>0.13</v>
          </cell>
          <cell r="N229">
            <v>0.13</v>
          </cell>
          <cell r="O229">
            <v>0.13</v>
          </cell>
          <cell r="P229">
            <v>0.13</v>
          </cell>
          <cell r="Q229">
            <v>0.13</v>
          </cell>
          <cell r="R229">
            <v>0.13</v>
          </cell>
          <cell r="S229">
            <v>0.13</v>
          </cell>
          <cell r="T229">
            <v>0.13</v>
          </cell>
          <cell r="U229">
            <v>0.13</v>
          </cell>
          <cell r="V229">
            <v>0.13</v>
          </cell>
          <cell r="W229">
            <v>0.13</v>
          </cell>
          <cell r="X229">
            <v>0.13</v>
          </cell>
          <cell r="Y229">
            <v>0.13</v>
          </cell>
          <cell r="Z229">
            <v>0.13</v>
          </cell>
          <cell r="AA229">
            <v>0.13</v>
          </cell>
          <cell r="AB229">
            <v>0.13</v>
          </cell>
          <cell r="AC229">
            <v>0.13</v>
          </cell>
          <cell r="AD229">
            <v>0.13</v>
          </cell>
          <cell r="AE229">
            <v>0.13</v>
          </cell>
          <cell r="AF229">
            <v>0.13</v>
          </cell>
          <cell r="AG229">
            <v>0.13</v>
          </cell>
          <cell r="AH229">
            <v>0.13</v>
          </cell>
          <cell r="AI229">
            <v>0.13</v>
          </cell>
          <cell r="AJ229">
            <v>0.13</v>
          </cell>
          <cell r="AK229">
            <v>0.13</v>
          </cell>
          <cell r="AL229">
            <v>0.13</v>
          </cell>
          <cell r="AM229">
            <v>0.13</v>
          </cell>
          <cell r="AN229">
            <v>0.13</v>
          </cell>
          <cell r="AO229">
            <v>0.13</v>
          </cell>
          <cell r="AP229">
            <v>0.13</v>
          </cell>
          <cell r="AQ229">
            <v>0.13</v>
          </cell>
          <cell r="AR229">
            <v>0.13</v>
          </cell>
          <cell r="AS229">
            <v>0.13</v>
          </cell>
          <cell r="AT229">
            <v>0.13</v>
          </cell>
          <cell r="AU229">
            <v>0.13</v>
          </cell>
          <cell r="AV229">
            <v>0.13</v>
          </cell>
          <cell r="AW229">
            <v>0.13</v>
          </cell>
          <cell r="AX229">
            <v>0.13</v>
          </cell>
          <cell r="AY229">
            <v>0.13</v>
          </cell>
          <cell r="AZ229">
            <v>0.13</v>
          </cell>
          <cell r="BA229">
            <v>0.13</v>
          </cell>
          <cell r="BB229">
            <v>0.13</v>
          </cell>
          <cell r="BC229">
            <v>0.13</v>
          </cell>
        </row>
        <row r="230">
          <cell r="F230">
            <v>0.13</v>
          </cell>
          <cell r="G230">
            <v>0.13</v>
          </cell>
          <cell r="H230">
            <v>0.13</v>
          </cell>
          <cell r="I230">
            <v>0.13</v>
          </cell>
          <cell r="J230">
            <v>0.13</v>
          </cell>
          <cell r="K230">
            <v>0.13</v>
          </cell>
          <cell r="L230">
            <v>0.13</v>
          </cell>
          <cell r="M230">
            <v>0.13</v>
          </cell>
          <cell r="N230">
            <v>0.13</v>
          </cell>
          <cell r="O230">
            <v>0.13</v>
          </cell>
          <cell r="P230">
            <v>0.13</v>
          </cell>
          <cell r="Q230">
            <v>0.13</v>
          </cell>
          <cell r="R230">
            <v>0.13</v>
          </cell>
          <cell r="S230">
            <v>0.13</v>
          </cell>
          <cell r="T230">
            <v>0.13</v>
          </cell>
          <cell r="U230">
            <v>0.13</v>
          </cell>
          <cell r="V230">
            <v>0.13</v>
          </cell>
          <cell r="W230">
            <v>0.13</v>
          </cell>
          <cell r="X230">
            <v>0.13</v>
          </cell>
          <cell r="Y230">
            <v>0.13</v>
          </cell>
          <cell r="Z230">
            <v>0.13</v>
          </cell>
          <cell r="AA230">
            <v>0.13</v>
          </cell>
          <cell r="AB230">
            <v>0.13</v>
          </cell>
          <cell r="AC230">
            <v>0.13</v>
          </cell>
          <cell r="AD230">
            <v>0.13</v>
          </cell>
          <cell r="AE230">
            <v>0.13</v>
          </cell>
          <cell r="AF230">
            <v>0.13</v>
          </cell>
          <cell r="AG230">
            <v>0.13</v>
          </cell>
          <cell r="AH230">
            <v>0.13</v>
          </cell>
          <cell r="AI230">
            <v>0.13</v>
          </cell>
          <cell r="AJ230">
            <v>0.13</v>
          </cell>
          <cell r="AK230">
            <v>0.13</v>
          </cell>
          <cell r="AL230">
            <v>0.13</v>
          </cell>
          <cell r="AM230">
            <v>0.13</v>
          </cell>
          <cell r="AN230">
            <v>0.13</v>
          </cell>
          <cell r="AO230">
            <v>0.13</v>
          </cell>
          <cell r="AP230">
            <v>0.13</v>
          </cell>
          <cell r="AQ230">
            <v>0.13</v>
          </cell>
          <cell r="AR230">
            <v>0.13</v>
          </cell>
          <cell r="AS230">
            <v>0.13</v>
          </cell>
          <cell r="AT230">
            <v>0.13</v>
          </cell>
          <cell r="AU230">
            <v>0.13</v>
          </cell>
          <cell r="AV230">
            <v>0.13</v>
          </cell>
          <cell r="AW230">
            <v>0.13</v>
          </cell>
          <cell r="AX230">
            <v>0.13</v>
          </cell>
          <cell r="AY230">
            <v>0.13</v>
          </cell>
          <cell r="AZ230">
            <v>0.13</v>
          </cell>
          <cell r="BA230">
            <v>0.13</v>
          </cell>
          <cell r="BB230">
            <v>0.13</v>
          </cell>
          <cell r="BC230">
            <v>0.13</v>
          </cell>
        </row>
        <row r="231">
          <cell r="F231">
            <v>0.13</v>
          </cell>
          <cell r="G231">
            <v>0.13</v>
          </cell>
          <cell r="H231">
            <v>0.13</v>
          </cell>
          <cell r="I231">
            <v>0.13</v>
          </cell>
          <cell r="J231">
            <v>0.13</v>
          </cell>
          <cell r="K231">
            <v>0.13</v>
          </cell>
          <cell r="L231">
            <v>0.13</v>
          </cell>
          <cell r="M231">
            <v>0.13</v>
          </cell>
          <cell r="N231">
            <v>0.13</v>
          </cell>
          <cell r="O231">
            <v>0.13</v>
          </cell>
          <cell r="P231">
            <v>0.13</v>
          </cell>
          <cell r="Q231">
            <v>0.13</v>
          </cell>
          <cell r="R231">
            <v>0.13</v>
          </cell>
          <cell r="S231">
            <v>0.13</v>
          </cell>
          <cell r="T231">
            <v>0.13</v>
          </cell>
          <cell r="U231">
            <v>0.13</v>
          </cell>
          <cell r="V231">
            <v>0.13</v>
          </cell>
          <cell r="W231">
            <v>0.13</v>
          </cell>
          <cell r="X231">
            <v>0.13</v>
          </cell>
          <cell r="Y231">
            <v>0.13</v>
          </cell>
          <cell r="Z231">
            <v>0.13</v>
          </cell>
          <cell r="AA231">
            <v>0.13</v>
          </cell>
          <cell r="AB231">
            <v>0.13</v>
          </cell>
          <cell r="AC231">
            <v>0.13</v>
          </cell>
          <cell r="AD231">
            <v>0.13</v>
          </cell>
          <cell r="AE231">
            <v>0.13</v>
          </cell>
          <cell r="AF231">
            <v>0.13</v>
          </cell>
          <cell r="AG231">
            <v>0.13</v>
          </cell>
          <cell r="AH231">
            <v>0.13</v>
          </cell>
          <cell r="AI231">
            <v>0.13</v>
          </cell>
          <cell r="AJ231">
            <v>0.13</v>
          </cell>
          <cell r="AK231">
            <v>0.13</v>
          </cell>
          <cell r="AL231">
            <v>0.13</v>
          </cell>
          <cell r="AM231">
            <v>0.13</v>
          </cell>
          <cell r="AN231">
            <v>0.13</v>
          </cell>
          <cell r="AO231">
            <v>0.13</v>
          </cell>
          <cell r="AP231">
            <v>0.13</v>
          </cell>
          <cell r="AQ231">
            <v>0.13</v>
          </cell>
          <cell r="AR231">
            <v>0.13</v>
          </cell>
          <cell r="AS231">
            <v>0.13</v>
          </cell>
          <cell r="AT231">
            <v>0.13</v>
          </cell>
          <cell r="AU231">
            <v>0.13</v>
          </cell>
          <cell r="AV231">
            <v>0.13</v>
          </cell>
          <cell r="AW231">
            <v>0.13</v>
          </cell>
          <cell r="AX231">
            <v>0.13</v>
          </cell>
          <cell r="AY231">
            <v>0.13</v>
          </cell>
          <cell r="AZ231">
            <v>0.13</v>
          </cell>
          <cell r="BA231">
            <v>0.13</v>
          </cell>
          <cell r="BB231">
            <v>0.13</v>
          </cell>
          <cell r="BC231">
            <v>0.13</v>
          </cell>
        </row>
        <row r="232">
          <cell r="F232">
            <v>0.13</v>
          </cell>
          <cell r="G232">
            <v>0.13</v>
          </cell>
          <cell r="H232">
            <v>0.13</v>
          </cell>
          <cell r="I232">
            <v>0.13</v>
          </cell>
          <cell r="J232">
            <v>0.13</v>
          </cell>
          <cell r="K232">
            <v>0.13</v>
          </cell>
          <cell r="L232">
            <v>0.13</v>
          </cell>
          <cell r="M232">
            <v>0.13</v>
          </cell>
          <cell r="N232">
            <v>0.13</v>
          </cell>
          <cell r="O232">
            <v>0.13</v>
          </cell>
          <cell r="P232">
            <v>0.13</v>
          </cell>
          <cell r="Q232">
            <v>0.13</v>
          </cell>
          <cell r="R232">
            <v>0.13</v>
          </cell>
          <cell r="S232">
            <v>0.13</v>
          </cell>
          <cell r="T232">
            <v>0.13</v>
          </cell>
          <cell r="U232">
            <v>0.13</v>
          </cell>
          <cell r="V232">
            <v>0.13</v>
          </cell>
          <cell r="W232">
            <v>0.13</v>
          </cell>
          <cell r="X232">
            <v>0.13</v>
          </cell>
          <cell r="Y232">
            <v>0.13</v>
          </cell>
          <cell r="Z232">
            <v>0.13</v>
          </cell>
          <cell r="AA232">
            <v>0.13</v>
          </cell>
          <cell r="AB232">
            <v>0.13</v>
          </cell>
          <cell r="AC232">
            <v>0.13</v>
          </cell>
          <cell r="AD232">
            <v>0.13</v>
          </cell>
          <cell r="AE232">
            <v>0.13</v>
          </cell>
          <cell r="AF232">
            <v>0.13</v>
          </cell>
          <cell r="AG232">
            <v>0.13</v>
          </cell>
          <cell r="AH232">
            <v>0.13</v>
          </cell>
          <cell r="AI232">
            <v>0.13</v>
          </cell>
          <cell r="AJ232">
            <v>0.13</v>
          </cell>
          <cell r="AK232">
            <v>0.13</v>
          </cell>
          <cell r="AL232">
            <v>0.13</v>
          </cell>
          <cell r="AM232">
            <v>0.13</v>
          </cell>
          <cell r="AN232">
            <v>0.13</v>
          </cell>
          <cell r="AO232">
            <v>0.13</v>
          </cell>
          <cell r="AP232">
            <v>0.13</v>
          </cell>
          <cell r="AQ232">
            <v>0.13</v>
          </cell>
          <cell r="AR232">
            <v>0.13</v>
          </cell>
          <cell r="AS232">
            <v>0.13</v>
          </cell>
          <cell r="AT232">
            <v>0.13</v>
          </cell>
          <cell r="AU232">
            <v>0.13</v>
          </cell>
          <cell r="AV232">
            <v>0.13</v>
          </cell>
          <cell r="AW232">
            <v>0.13</v>
          </cell>
          <cell r="AX232">
            <v>0.13</v>
          </cell>
          <cell r="AY232">
            <v>0.13</v>
          </cell>
          <cell r="AZ232">
            <v>0.13</v>
          </cell>
          <cell r="BA232">
            <v>0.13</v>
          </cell>
          <cell r="BB232">
            <v>0.13</v>
          </cell>
          <cell r="BC232">
            <v>0.13</v>
          </cell>
        </row>
        <row r="233">
          <cell r="F233">
            <v>0.13</v>
          </cell>
          <cell r="G233">
            <v>0.13</v>
          </cell>
          <cell r="H233">
            <v>0.13</v>
          </cell>
          <cell r="I233">
            <v>0.13</v>
          </cell>
          <cell r="J233">
            <v>0.13</v>
          </cell>
          <cell r="K233">
            <v>0.13</v>
          </cell>
          <cell r="L233">
            <v>0.13</v>
          </cell>
          <cell r="M233">
            <v>0.13</v>
          </cell>
          <cell r="N233">
            <v>0.13</v>
          </cell>
          <cell r="O233">
            <v>0.13</v>
          </cell>
          <cell r="P233">
            <v>0.13</v>
          </cell>
          <cell r="Q233">
            <v>0.13</v>
          </cell>
          <cell r="R233">
            <v>0.13</v>
          </cell>
          <cell r="S233">
            <v>0.13</v>
          </cell>
          <cell r="T233">
            <v>0.13</v>
          </cell>
          <cell r="U233">
            <v>0.13</v>
          </cell>
          <cell r="V233">
            <v>0.13</v>
          </cell>
          <cell r="W233">
            <v>0.13</v>
          </cell>
          <cell r="X233">
            <v>0.13</v>
          </cell>
          <cell r="Y233">
            <v>0.13</v>
          </cell>
          <cell r="Z233">
            <v>0.13</v>
          </cell>
          <cell r="AA233">
            <v>0.13</v>
          </cell>
          <cell r="AB233">
            <v>0.13</v>
          </cell>
          <cell r="AC233">
            <v>0.13</v>
          </cell>
          <cell r="AD233">
            <v>0.13</v>
          </cell>
          <cell r="AE233">
            <v>0.13</v>
          </cell>
          <cell r="AF233">
            <v>0.13</v>
          </cell>
          <cell r="AG233">
            <v>0.13</v>
          </cell>
          <cell r="AH233">
            <v>0.13</v>
          </cell>
          <cell r="AI233">
            <v>0.13</v>
          </cell>
          <cell r="AJ233">
            <v>0.13</v>
          </cell>
          <cell r="AK233">
            <v>0.13</v>
          </cell>
          <cell r="AL233">
            <v>0.13</v>
          </cell>
          <cell r="AM233">
            <v>0.13</v>
          </cell>
          <cell r="AN233">
            <v>0.13</v>
          </cell>
          <cell r="AO233">
            <v>0.13</v>
          </cell>
          <cell r="AP233">
            <v>0.13</v>
          </cell>
          <cell r="AQ233">
            <v>0.13</v>
          </cell>
          <cell r="AR233">
            <v>0.13</v>
          </cell>
          <cell r="AS233">
            <v>0.13</v>
          </cell>
          <cell r="AT233">
            <v>0.13</v>
          </cell>
          <cell r="AU233">
            <v>0.13</v>
          </cell>
          <cell r="AV233">
            <v>0.13</v>
          </cell>
          <cell r="AW233">
            <v>0.13</v>
          </cell>
          <cell r="AX233">
            <v>0.13</v>
          </cell>
          <cell r="AY233">
            <v>0.13</v>
          </cell>
          <cell r="AZ233">
            <v>0.13</v>
          </cell>
          <cell r="BA233">
            <v>0.13</v>
          </cell>
          <cell r="BB233">
            <v>0.13</v>
          </cell>
          <cell r="BC233">
            <v>0.13</v>
          </cell>
        </row>
        <row r="234">
          <cell r="F234">
            <v>0.13</v>
          </cell>
          <cell r="G234">
            <v>0.13</v>
          </cell>
          <cell r="H234">
            <v>0.13</v>
          </cell>
          <cell r="I234">
            <v>0.13</v>
          </cell>
          <cell r="J234">
            <v>0.13</v>
          </cell>
          <cell r="K234">
            <v>0.13</v>
          </cell>
          <cell r="L234">
            <v>0.13</v>
          </cell>
          <cell r="M234">
            <v>0.13</v>
          </cell>
          <cell r="N234">
            <v>0.13</v>
          </cell>
          <cell r="O234">
            <v>0.13</v>
          </cell>
          <cell r="P234">
            <v>0.13</v>
          </cell>
          <cell r="Q234">
            <v>0.13</v>
          </cell>
          <cell r="R234">
            <v>0.13</v>
          </cell>
          <cell r="S234">
            <v>0.13</v>
          </cell>
          <cell r="T234">
            <v>0.13</v>
          </cell>
          <cell r="U234">
            <v>0.13</v>
          </cell>
          <cell r="V234">
            <v>0.13</v>
          </cell>
          <cell r="W234">
            <v>0.13</v>
          </cell>
          <cell r="X234">
            <v>0.13</v>
          </cell>
          <cell r="Y234">
            <v>0.13</v>
          </cell>
          <cell r="Z234">
            <v>0.13</v>
          </cell>
          <cell r="AA234">
            <v>0.13</v>
          </cell>
          <cell r="AB234">
            <v>0.13</v>
          </cell>
          <cell r="AC234">
            <v>0.13</v>
          </cell>
          <cell r="AD234">
            <v>0.13</v>
          </cell>
          <cell r="AE234">
            <v>0.13</v>
          </cell>
          <cell r="AF234">
            <v>0.13</v>
          </cell>
          <cell r="AG234">
            <v>0.13</v>
          </cell>
          <cell r="AH234">
            <v>0.13</v>
          </cell>
          <cell r="AI234">
            <v>0.13</v>
          </cell>
          <cell r="AJ234">
            <v>0.13</v>
          </cell>
          <cell r="AK234">
            <v>0.13</v>
          </cell>
          <cell r="AL234">
            <v>0.13</v>
          </cell>
          <cell r="AM234">
            <v>0.13</v>
          </cell>
          <cell r="AN234">
            <v>0.13</v>
          </cell>
          <cell r="AO234">
            <v>0.13</v>
          </cell>
          <cell r="AP234">
            <v>0.13</v>
          </cell>
          <cell r="AQ234">
            <v>0.13</v>
          </cell>
          <cell r="AR234">
            <v>0.13</v>
          </cell>
          <cell r="AS234">
            <v>0.13</v>
          </cell>
          <cell r="AT234">
            <v>0.13</v>
          </cell>
          <cell r="AU234">
            <v>0.13</v>
          </cell>
          <cell r="AV234">
            <v>0.13</v>
          </cell>
          <cell r="AW234">
            <v>0.13</v>
          </cell>
          <cell r="AX234">
            <v>0.13</v>
          </cell>
          <cell r="AY234">
            <v>0.13</v>
          </cell>
          <cell r="AZ234">
            <v>0.13</v>
          </cell>
          <cell r="BA234">
            <v>0.13</v>
          </cell>
          <cell r="BB234">
            <v>0.13</v>
          </cell>
          <cell r="BC234">
            <v>0.13</v>
          </cell>
        </row>
        <row r="235">
          <cell r="F235">
            <v>0.13</v>
          </cell>
          <cell r="G235">
            <v>0.13</v>
          </cell>
          <cell r="H235">
            <v>0.13</v>
          </cell>
          <cell r="I235">
            <v>0.13</v>
          </cell>
          <cell r="J235">
            <v>0.13</v>
          </cell>
          <cell r="K235">
            <v>0.13</v>
          </cell>
          <cell r="L235">
            <v>0.13</v>
          </cell>
          <cell r="M235">
            <v>0.13</v>
          </cell>
          <cell r="N235">
            <v>0.13</v>
          </cell>
          <cell r="O235">
            <v>0.13</v>
          </cell>
          <cell r="P235">
            <v>0.13</v>
          </cell>
          <cell r="Q235">
            <v>0.13</v>
          </cell>
          <cell r="R235">
            <v>0.13</v>
          </cell>
          <cell r="S235">
            <v>0.13</v>
          </cell>
          <cell r="T235">
            <v>0.13</v>
          </cell>
          <cell r="U235">
            <v>0.13</v>
          </cell>
          <cell r="V235">
            <v>0.13</v>
          </cell>
          <cell r="W235">
            <v>0.13</v>
          </cell>
          <cell r="X235">
            <v>0.13</v>
          </cell>
          <cell r="Y235">
            <v>0.13</v>
          </cell>
          <cell r="Z235">
            <v>0.13</v>
          </cell>
          <cell r="AA235">
            <v>0.13</v>
          </cell>
          <cell r="AB235">
            <v>0.13</v>
          </cell>
          <cell r="AC235">
            <v>0.13</v>
          </cell>
          <cell r="AD235">
            <v>0.13</v>
          </cell>
          <cell r="AE235">
            <v>0.13</v>
          </cell>
          <cell r="AF235">
            <v>0.13</v>
          </cell>
          <cell r="AG235">
            <v>0.13</v>
          </cell>
          <cell r="AH235">
            <v>0.13</v>
          </cell>
          <cell r="AI235">
            <v>0.13</v>
          </cell>
          <cell r="AJ235">
            <v>0.13</v>
          </cell>
          <cell r="AK235">
            <v>0.13</v>
          </cell>
          <cell r="AL235">
            <v>0.13</v>
          </cell>
          <cell r="AM235">
            <v>0.13</v>
          </cell>
          <cell r="AN235">
            <v>0.13</v>
          </cell>
          <cell r="AO235">
            <v>0.13</v>
          </cell>
          <cell r="AP235">
            <v>0.13</v>
          </cell>
          <cell r="AQ235">
            <v>0.13</v>
          </cell>
          <cell r="AR235">
            <v>0.13</v>
          </cell>
          <cell r="AS235">
            <v>0.13</v>
          </cell>
          <cell r="AT235">
            <v>0.13</v>
          </cell>
          <cell r="AU235">
            <v>0.13</v>
          </cell>
          <cell r="AV235">
            <v>0.13</v>
          </cell>
          <cell r="AW235">
            <v>0.13</v>
          </cell>
          <cell r="AX235">
            <v>0.13</v>
          </cell>
          <cell r="AY235">
            <v>0.13</v>
          </cell>
          <cell r="AZ235">
            <v>0.13</v>
          </cell>
          <cell r="BA235">
            <v>0.13</v>
          </cell>
          <cell r="BB235">
            <v>0.13</v>
          </cell>
          <cell r="BC235">
            <v>0.13</v>
          </cell>
        </row>
        <row r="236">
          <cell r="F236">
            <v>0.13</v>
          </cell>
          <cell r="G236">
            <v>0.13</v>
          </cell>
          <cell r="H236">
            <v>0.13</v>
          </cell>
          <cell r="I236">
            <v>0.13</v>
          </cell>
          <cell r="J236">
            <v>0.13</v>
          </cell>
          <cell r="K236">
            <v>0.13</v>
          </cell>
          <cell r="L236">
            <v>0.13</v>
          </cell>
          <cell r="M236">
            <v>0.13</v>
          </cell>
          <cell r="N236">
            <v>0.13</v>
          </cell>
          <cell r="O236">
            <v>0.13</v>
          </cell>
          <cell r="P236">
            <v>0.13</v>
          </cell>
          <cell r="Q236">
            <v>0.13</v>
          </cell>
          <cell r="R236">
            <v>0.13</v>
          </cell>
          <cell r="S236">
            <v>0.13</v>
          </cell>
          <cell r="T236">
            <v>0.13</v>
          </cell>
          <cell r="U236">
            <v>0.13</v>
          </cell>
          <cell r="V236">
            <v>0.13</v>
          </cell>
          <cell r="W236">
            <v>0.13</v>
          </cell>
          <cell r="X236">
            <v>0.13</v>
          </cell>
          <cell r="Y236">
            <v>0.13</v>
          </cell>
          <cell r="Z236">
            <v>0.13</v>
          </cell>
          <cell r="AA236">
            <v>0.13</v>
          </cell>
          <cell r="AB236">
            <v>0.13</v>
          </cell>
          <cell r="AC236">
            <v>0.13</v>
          </cell>
          <cell r="AD236">
            <v>0.13</v>
          </cell>
          <cell r="AE236">
            <v>0.13</v>
          </cell>
          <cell r="AF236">
            <v>0.13</v>
          </cell>
          <cell r="AG236">
            <v>0.13</v>
          </cell>
          <cell r="AH236">
            <v>0.13</v>
          </cell>
          <cell r="AI236">
            <v>0.13</v>
          </cell>
          <cell r="AJ236">
            <v>0.13</v>
          </cell>
          <cell r="AK236">
            <v>0.13</v>
          </cell>
          <cell r="AL236">
            <v>0.13</v>
          </cell>
          <cell r="AM236">
            <v>0.13</v>
          </cell>
          <cell r="AN236">
            <v>0.13</v>
          </cell>
          <cell r="AO236">
            <v>0.13</v>
          </cell>
          <cell r="AP236">
            <v>0.13</v>
          </cell>
          <cell r="AQ236">
            <v>0.13</v>
          </cell>
          <cell r="AR236">
            <v>0.13</v>
          </cell>
          <cell r="AS236">
            <v>0.13</v>
          </cell>
          <cell r="AT236">
            <v>0.13</v>
          </cell>
          <cell r="AU236">
            <v>0.13</v>
          </cell>
          <cell r="AV236">
            <v>0.13</v>
          </cell>
          <cell r="AW236">
            <v>0.13</v>
          </cell>
          <cell r="AX236">
            <v>0.13</v>
          </cell>
          <cell r="AY236">
            <v>0.13</v>
          </cell>
          <cell r="AZ236">
            <v>0.13</v>
          </cell>
          <cell r="BA236">
            <v>0.13</v>
          </cell>
          <cell r="BB236">
            <v>0.13</v>
          </cell>
          <cell r="BC236">
            <v>0.13</v>
          </cell>
        </row>
        <row r="237">
          <cell r="F237">
            <v>0.13</v>
          </cell>
          <cell r="G237">
            <v>0.13</v>
          </cell>
          <cell r="H237">
            <v>0.13</v>
          </cell>
          <cell r="I237">
            <v>0.13</v>
          </cell>
          <cell r="J237">
            <v>0.13</v>
          </cell>
          <cell r="K237">
            <v>0.13</v>
          </cell>
          <cell r="L237">
            <v>0.13</v>
          </cell>
          <cell r="M237">
            <v>0.13</v>
          </cell>
          <cell r="N237">
            <v>0.13</v>
          </cell>
          <cell r="O237">
            <v>0.13</v>
          </cell>
          <cell r="P237">
            <v>0.13</v>
          </cell>
          <cell r="Q237">
            <v>0.13</v>
          </cell>
          <cell r="R237">
            <v>0.13</v>
          </cell>
          <cell r="S237">
            <v>0.13</v>
          </cell>
          <cell r="T237">
            <v>0.13</v>
          </cell>
          <cell r="U237">
            <v>0.13</v>
          </cell>
          <cell r="V237">
            <v>0.13</v>
          </cell>
          <cell r="W237">
            <v>0.13</v>
          </cell>
          <cell r="X237">
            <v>0.13</v>
          </cell>
          <cell r="Y237">
            <v>0.13</v>
          </cell>
          <cell r="Z237">
            <v>0.13</v>
          </cell>
          <cell r="AA237">
            <v>0.13</v>
          </cell>
          <cell r="AB237">
            <v>0.13</v>
          </cell>
          <cell r="AC237">
            <v>0.13</v>
          </cell>
          <cell r="AD237">
            <v>0.13</v>
          </cell>
          <cell r="AE237">
            <v>0.13</v>
          </cell>
          <cell r="AF237">
            <v>0.13</v>
          </cell>
          <cell r="AG237">
            <v>0.13</v>
          </cell>
          <cell r="AH237">
            <v>0.13</v>
          </cell>
          <cell r="AI237">
            <v>0.13</v>
          </cell>
          <cell r="AJ237">
            <v>0.13</v>
          </cell>
          <cell r="AK237">
            <v>0.13</v>
          </cell>
          <cell r="AL237">
            <v>0.13</v>
          </cell>
          <cell r="AM237">
            <v>0.13</v>
          </cell>
          <cell r="AN237">
            <v>0.13</v>
          </cell>
          <cell r="AO237">
            <v>0.13</v>
          </cell>
          <cell r="AP237">
            <v>0.13</v>
          </cell>
          <cell r="AQ237">
            <v>0.13</v>
          </cell>
          <cell r="AR237">
            <v>0.13</v>
          </cell>
          <cell r="AS237">
            <v>0.13</v>
          </cell>
          <cell r="AT237">
            <v>0.13</v>
          </cell>
          <cell r="AU237">
            <v>0.13</v>
          </cell>
          <cell r="AV237">
            <v>0.13</v>
          </cell>
          <cell r="AW237">
            <v>0.13</v>
          </cell>
          <cell r="AX237">
            <v>0.13</v>
          </cell>
          <cell r="AY237">
            <v>0.13</v>
          </cell>
          <cell r="AZ237">
            <v>0.13</v>
          </cell>
          <cell r="BA237">
            <v>0.13</v>
          </cell>
          <cell r="BB237">
            <v>0.13</v>
          </cell>
          <cell r="BC237">
            <v>0.13</v>
          </cell>
        </row>
        <row r="238">
          <cell r="F238">
            <v>0.13</v>
          </cell>
          <cell r="G238">
            <v>0.13</v>
          </cell>
          <cell r="H238">
            <v>0.13</v>
          </cell>
          <cell r="I238">
            <v>0.13</v>
          </cell>
          <cell r="J238">
            <v>0.13</v>
          </cell>
          <cell r="K238">
            <v>0.13</v>
          </cell>
          <cell r="L238">
            <v>0.13</v>
          </cell>
          <cell r="M238">
            <v>0.13</v>
          </cell>
          <cell r="N238">
            <v>0.13</v>
          </cell>
          <cell r="O238">
            <v>0.13</v>
          </cell>
          <cell r="P238">
            <v>0.13</v>
          </cell>
          <cell r="Q238">
            <v>0.13</v>
          </cell>
          <cell r="R238">
            <v>0.13</v>
          </cell>
          <cell r="S238">
            <v>0.13</v>
          </cell>
          <cell r="T238">
            <v>0.13</v>
          </cell>
          <cell r="U238">
            <v>0.13</v>
          </cell>
          <cell r="V238">
            <v>0.13</v>
          </cell>
          <cell r="W238">
            <v>0.13</v>
          </cell>
          <cell r="X238">
            <v>0.13</v>
          </cell>
          <cell r="Y238">
            <v>0.13</v>
          </cell>
          <cell r="Z238">
            <v>0.13</v>
          </cell>
          <cell r="AA238">
            <v>0.13</v>
          </cell>
          <cell r="AB238">
            <v>0.13</v>
          </cell>
          <cell r="AC238">
            <v>0.13</v>
          </cell>
          <cell r="AD238">
            <v>0.13</v>
          </cell>
          <cell r="AE238">
            <v>0.13</v>
          </cell>
          <cell r="AF238">
            <v>0.13</v>
          </cell>
          <cell r="AG238">
            <v>0.13</v>
          </cell>
          <cell r="AH238">
            <v>0.13</v>
          </cell>
          <cell r="AI238">
            <v>0.13</v>
          </cell>
          <cell r="AJ238">
            <v>0.13</v>
          </cell>
          <cell r="AK238">
            <v>0.13</v>
          </cell>
          <cell r="AL238">
            <v>0.13</v>
          </cell>
          <cell r="AM238">
            <v>0.13</v>
          </cell>
          <cell r="AN238">
            <v>0.13</v>
          </cell>
          <cell r="AO238">
            <v>0.13</v>
          </cell>
          <cell r="AP238">
            <v>0.13</v>
          </cell>
          <cell r="AQ238">
            <v>0.13</v>
          </cell>
          <cell r="AR238">
            <v>0.13</v>
          </cell>
          <cell r="AS238">
            <v>0.13</v>
          </cell>
          <cell r="AT238">
            <v>0.13</v>
          </cell>
          <cell r="AU238">
            <v>0.13</v>
          </cell>
          <cell r="AV238">
            <v>0.13</v>
          </cell>
          <cell r="AW238">
            <v>0.13</v>
          </cell>
          <cell r="AX238">
            <v>0.13</v>
          </cell>
          <cell r="AY238">
            <v>0.13</v>
          </cell>
          <cell r="AZ238">
            <v>0.13</v>
          </cell>
          <cell r="BA238">
            <v>0.13</v>
          </cell>
          <cell r="BB238">
            <v>0.13</v>
          </cell>
          <cell r="BC238">
            <v>0.13</v>
          </cell>
        </row>
        <row r="239">
          <cell r="F239">
            <v>0.13</v>
          </cell>
          <cell r="G239">
            <v>0.13</v>
          </cell>
          <cell r="H239">
            <v>0.13</v>
          </cell>
          <cell r="I239">
            <v>0.13</v>
          </cell>
          <cell r="J239">
            <v>0.13</v>
          </cell>
          <cell r="K239">
            <v>0.13</v>
          </cell>
          <cell r="L239">
            <v>0.13</v>
          </cell>
          <cell r="M239">
            <v>0.13</v>
          </cell>
          <cell r="N239">
            <v>0.13</v>
          </cell>
          <cell r="O239">
            <v>0.13</v>
          </cell>
          <cell r="P239">
            <v>0.13</v>
          </cell>
          <cell r="Q239">
            <v>0.13</v>
          </cell>
          <cell r="R239">
            <v>0.13</v>
          </cell>
          <cell r="S239">
            <v>0.13</v>
          </cell>
          <cell r="T239">
            <v>0.13</v>
          </cell>
          <cell r="U239">
            <v>0.13</v>
          </cell>
          <cell r="V239">
            <v>0.13</v>
          </cell>
          <cell r="W239">
            <v>0.13</v>
          </cell>
          <cell r="X239">
            <v>0.13</v>
          </cell>
          <cell r="Y239">
            <v>0.13</v>
          </cell>
          <cell r="Z239">
            <v>0.13</v>
          </cell>
          <cell r="AA239">
            <v>0.13</v>
          </cell>
          <cell r="AB239">
            <v>0.13</v>
          </cell>
          <cell r="AC239">
            <v>0.13</v>
          </cell>
          <cell r="AD239">
            <v>0.13</v>
          </cell>
          <cell r="AE239">
            <v>0.13</v>
          </cell>
          <cell r="AF239">
            <v>0.13</v>
          </cell>
          <cell r="AG239">
            <v>0.13</v>
          </cell>
          <cell r="AH239">
            <v>0.13</v>
          </cell>
          <cell r="AI239">
            <v>0.13</v>
          </cell>
          <cell r="AJ239">
            <v>0.13</v>
          </cell>
          <cell r="AK239">
            <v>0.13</v>
          </cell>
          <cell r="AL239">
            <v>0.13</v>
          </cell>
          <cell r="AM239">
            <v>0.13</v>
          </cell>
          <cell r="AN239">
            <v>0.13</v>
          </cell>
          <cell r="AO239">
            <v>0.13</v>
          </cell>
          <cell r="AP239">
            <v>0.13</v>
          </cell>
          <cell r="AQ239">
            <v>0.13</v>
          </cell>
          <cell r="AR239">
            <v>0.13</v>
          </cell>
          <cell r="AS239">
            <v>0.13</v>
          </cell>
          <cell r="AT239">
            <v>0.13</v>
          </cell>
          <cell r="AU239">
            <v>0.13</v>
          </cell>
          <cell r="AV239">
            <v>0.13</v>
          </cell>
          <cell r="AW239">
            <v>0.13</v>
          </cell>
          <cell r="AX239">
            <v>0.13</v>
          </cell>
          <cell r="AY239">
            <v>0.13</v>
          </cell>
          <cell r="AZ239">
            <v>0.13</v>
          </cell>
          <cell r="BA239">
            <v>0.13</v>
          </cell>
          <cell r="BB239">
            <v>0.13</v>
          </cell>
          <cell r="BC239">
            <v>0.13</v>
          </cell>
        </row>
        <row r="240">
          <cell r="F240">
            <v>0.13</v>
          </cell>
          <cell r="G240">
            <v>0.13</v>
          </cell>
          <cell r="H240">
            <v>0.13</v>
          </cell>
          <cell r="I240">
            <v>0.13</v>
          </cell>
          <cell r="J240">
            <v>0.13</v>
          </cell>
          <cell r="K240">
            <v>0.13</v>
          </cell>
          <cell r="L240">
            <v>0.13</v>
          </cell>
          <cell r="M240">
            <v>0.13</v>
          </cell>
          <cell r="N240">
            <v>0.13</v>
          </cell>
          <cell r="O240">
            <v>0.13</v>
          </cell>
          <cell r="P240">
            <v>0.13</v>
          </cell>
          <cell r="Q240">
            <v>0.13</v>
          </cell>
          <cell r="R240">
            <v>0.13</v>
          </cell>
          <cell r="S240">
            <v>0.13</v>
          </cell>
          <cell r="T240">
            <v>0.13</v>
          </cell>
          <cell r="U240">
            <v>0.13</v>
          </cell>
          <cell r="V240">
            <v>0.13</v>
          </cell>
          <cell r="W240">
            <v>0.13</v>
          </cell>
          <cell r="X240">
            <v>0.13</v>
          </cell>
          <cell r="Y240">
            <v>0.13</v>
          </cell>
          <cell r="Z240">
            <v>0.13</v>
          </cell>
          <cell r="AA240">
            <v>0.13</v>
          </cell>
          <cell r="AB240">
            <v>0.13</v>
          </cell>
          <cell r="AC240">
            <v>0.13</v>
          </cell>
          <cell r="AD240">
            <v>0.13</v>
          </cell>
          <cell r="AE240">
            <v>0.13</v>
          </cell>
          <cell r="AF240">
            <v>0.13</v>
          </cell>
          <cell r="AG240">
            <v>0.13</v>
          </cell>
          <cell r="AH240">
            <v>0.13</v>
          </cell>
          <cell r="AI240">
            <v>0.13</v>
          </cell>
          <cell r="AJ240">
            <v>0.13</v>
          </cell>
          <cell r="AK240">
            <v>0.13</v>
          </cell>
          <cell r="AL240">
            <v>0.13</v>
          </cell>
          <cell r="AM240">
            <v>0.13</v>
          </cell>
          <cell r="AN240">
            <v>0.13</v>
          </cell>
          <cell r="AO240">
            <v>0.13</v>
          </cell>
          <cell r="AP240">
            <v>0.13</v>
          </cell>
          <cell r="AQ240">
            <v>0.13</v>
          </cell>
          <cell r="AR240">
            <v>0.13</v>
          </cell>
          <cell r="AS240">
            <v>0.13</v>
          </cell>
          <cell r="AT240">
            <v>0.13</v>
          </cell>
          <cell r="AU240">
            <v>0.13</v>
          </cell>
          <cell r="AV240">
            <v>0.13</v>
          </cell>
          <cell r="AW240">
            <v>0.13</v>
          </cell>
          <cell r="AX240">
            <v>0.13</v>
          </cell>
          <cell r="AY240">
            <v>0.13</v>
          </cell>
          <cell r="AZ240">
            <v>0.13</v>
          </cell>
          <cell r="BA240">
            <v>0.13</v>
          </cell>
          <cell r="BB240">
            <v>0.13</v>
          </cell>
          <cell r="BC240">
            <v>0.13</v>
          </cell>
        </row>
        <row r="241">
          <cell r="F241">
            <v>0.13</v>
          </cell>
          <cell r="G241">
            <v>0.13</v>
          </cell>
          <cell r="H241">
            <v>0.13</v>
          </cell>
          <cell r="I241">
            <v>0.13</v>
          </cell>
          <cell r="J241">
            <v>0.13</v>
          </cell>
          <cell r="K241">
            <v>0.13</v>
          </cell>
          <cell r="L241">
            <v>0.13</v>
          </cell>
          <cell r="M241">
            <v>0.13</v>
          </cell>
          <cell r="N241">
            <v>0.13</v>
          </cell>
          <cell r="O241">
            <v>0.13</v>
          </cell>
          <cell r="P241">
            <v>0.13</v>
          </cell>
          <cell r="Q241">
            <v>0.13</v>
          </cell>
          <cell r="R241">
            <v>0.13</v>
          </cell>
          <cell r="S241">
            <v>0.13</v>
          </cell>
          <cell r="T241">
            <v>0.13</v>
          </cell>
          <cell r="U241">
            <v>0.13</v>
          </cell>
          <cell r="V241">
            <v>0.13</v>
          </cell>
          <cell r="W241">
            <v>0.13</v>
          </cell>
          <cell r="X241">
            <v>0.13</v>
          </cell>
          <cell r="Y241">
            <v>0.13</v>
          </cell>
          <cell r="Z241">
            <v>0.13</v>
          </cell>
          <cell r="AA241">
            <v>0.13</v>
          </cell>
          <cell r="AB241">
            <v>0.13</v>
          </cell>
          <cell r="AC241">
            <v>0.13</v>
          </cell>
          <cell r="AD241">
            <v>0.13</v>
          </cell>
          <cell r="AE241">
            <v>0.13</v>
          </cell>
          <cell r="AF241">
            <v>0.13</v>
          </cell>
          <cell r="AG241">
            <v>0.13</v>
          </cell>
          <cell r="AH241">
            <v>0.13</v>
          </cell>
          <cell r="AI241">
            <v>0.13</v>
          </cell>
          <cell r="AJ241">
            <v>0.13</v>
          </cell>
          <cell r="AK241">
            <v>0.13</v>
          </cell>
          <cell r="AL241">
            <v>0.13</v>
          </cell>
          <cell r="AM241">
            <v>0.13</v>
          </cell>
          <cell r="AN241">
            <v>0.13</v>
          </cell>
          <cell r="AO241">
            <v>0.13</v>
          </cell>
          <cell r="AP241">
            <v>0.13</v>
          </cell>
          <cell r="AQ241">
            <v>0.13</v>
          </cell>
          <cell r="AR241">
            <v>0.13</v>
          </cell>
          <cell r="AS241">
            <v>0.13</v>
          </cell>
          <cell r="AT241">
            <v>0.13</v>
          </cell>
          <cell r="AU241">
            <v>0.13</v>
          </cell>
          <cell r="AV241">
            <v>0.13</v>
          </cell>
          <cell r="AW241">
            <v>0.13</v>
          </cell>
          <cell r="AX241">
            <v>0.13</v>
          </cell>
          <cell r="AY241">
            <v>0.13</v>
          </cell>
          <cell r="AZ241">
            <v>0.13</v>
          </cell>
          <cell r="BA241">
            <v>0.13</v>
          </cell>
          <cell r="BB241">
            <v>0.13</v>
          </cell>
          <cell r="BC241">
            <v>0.13</v>
          </cell>
        </row>
      </sheetData>
      <sheetData sheetId="20"/>
      <sheetData sheetId="21">
        <row r="15">
          <cell r="E15">
            <v>2014</v>
          </cell>
        </row>
        <row r="22">
          <cell r="C22" t="str">
            <v>BRL 1000</v>
          </cell>
          <cell r="F22">
            <v>7.5124053601568042E-2</v>
          </cell>
          <cell r="G22">
            <v>6.0869565217391397E-2</v>
          </cell>
          <cell r="H22">
            <v>5.6721789617486307E-2</v>
          </cell>
          <cell r="I22">
            <v>4.716055628012894E-2</v>
          </cell>
          <cell r="J22">
            <v>4.9382716049382713E-2</v>
          </cell>
          <cell r="K22">
            <v>4.705882352941182E-2</v>
          </cell>
          <cell r="L22">
            <v>4.2696629213483162E-2</v>
          </cell>
          <cell r="M22">
            <v>4.094827586206895E-2</v>
          </cell>
          <cell r="N22">
            <v>3.9337474120082705E-2</v>
          </cell>
          <cell r="O22">
            <v>3.9840637450199168E-2</v>
          </cell>
          <cell r="P22">
            <v>4.022988505747116E-2</v>
          </cell>
          <cell r="Q22">
            <v>4.051565377532218E-2</v>
          </cell>
          <cell r="R22">
            <v>3.8938053097345104E-2</v>
          </cell>
          <cell r="S22">
            <v>4.0885860306643984E-2</v>
          </cell>
          <cell r="T22">
            <v>3.9279869067103013E-2</v>
          </cell>
          <cell r="U22">
            <v>4.127759842519696E-2</v>
          </cell>
          <cell r="V22">
            <v>3.9002246294121301E-2</v>
          </cell>
          <cell r="W22">
            <v>4.0756914119359555E-2</v>
          </cell>
          <cell r="X22">
            <v>3.9160839160839123E-2</v>
          </cell>
          <cell r="Y22">
            <v>4.037685060565277E-2</v>
          </cell>
          <cell r="Z22">
            <v>4.0103492884864256E-2</v>
          </cell>
          <cell r="AA22">
            <v>4.0598911691542394E-2</v>
          </cell>
          <cell r="AB22">
            <v>3.9871885393209405E-2</v>
          </cell>
          <cell r="AC22">
            <v>3.9080459770114873E-2</v>
          </cell>
          <cell r="AD22">
            <v>4.0929203539822989E-2</v>
          </cell>
          <cell r="AE22">
            <v>3.9319872476089257E-2</v>
          </cell>
          <cell r="AF22">
            <v>4.0798312883435495E-2</v>
          </cell>
          <cell r="AG22">
            <v>4.0798312883435495E-2</v>
          </cell>
          <cell r="AH22">
            <v>4.0798312883435495E-2</v>
          </cell>
          <cell r="AI22">
            <v>4.0798312883435495E-2</v>
          </cell>
          <cell r="AJ22">
            <v>4.0798312883435495E-2</v>
          </cell>
          <cell r="AK22">
            <v>4.0798312883435495E-2</v>
          </cell>
          <cell r="AL22">
            <v>4.0798312883435495E-2</v>
          </cell>
          <cell r="AM22">
            <v>4.0798312883435495E-2</v>
          </cell>
          <cell r="AN22">
            <v>4.0798312883435495E-2</v>
          </cell>
          <cell r="AO22">
            <v>4.0798312883435495E-2</v>
          </cell>
          <cell r="AP22">
            <v>4.0798312883435495E-2</v>
          </cell>
          <cell r="AQ22">
            <v>4.0798312883435495E-2</v>
          </cell>
          <cell r="AR22">
            <v>4.0798312883435495E-2</v>
          </cell>
          <cell r="AS22">
            <v>4.0798312883435495E-2</v>
          </cell>
          <cell r="AT22">
            <v>4.0798312883435495E-2</v>
          </cell>
          <cell r="AU22">
            <v>4.0798312883435495E-2</v>
          </cell>
          <cell r="AV22">
            <v>4.0798312883435495E-2</v>
          </cell>
          <cell r="AW22">
            <v>4.0798312883435495E-2</v>
          </cell>
          <cell r="AX22">
            <v>4.0798312883435495E-2</v>
          </cell>
          <cell r="AY22">
            <v>4.0798312883435495E-2</v>
          </cell>
          <cell r="AZ22">
            <v>4.0798312883435495E-2</v>
          </cell>
          <cell r="BA22">
            <v>4.0798312883435495E-2</v>
          </cell>
          <cell r="BB22">
            <v>4.0798312883435495E-2</v>
          </cell>
          <cell r="BC22">
            <v>4.0798312883435495E-2</v>
          </cell>
        </row>
        <row r="23">
          <cell r="C23" t="str">
            <v>USD 1000</v>
          </cell>
          <cell r="F23">
            <v>2.6363790744952542E-2</v>
          </cell>
          <cell r="G23">
            <v>2.1636768510820081E-2</v>
          </cell>
          <cell r="H23">
            <v>2.0797976170925381E-2</v>
          </cell>
          <cell r="I23">
            <v>1.8842546542579885E-2</v>
          </cell>
          <cell r="J23">
            <v>1.9762845849802479E-2</v>
          </cell>
          <cell r="K23">
            <v>2.5048062015503803E-2</v>
          </cell>
          <cell r="L23">
            <v>2.093908245557774E-2</v>
          </cell>
          <cell r="M23">
            <v>2.2222222222222143E-2</v>
          </cell>
          <cell r="N23">
            <v>2.1739130434782705E-2</v>
          </cell>
          <cell r="O23">
            <v>2.1276595744680771E-2</v>
          </cell>
          <cell r="P23">
            <v>2.5863975694444541E-2</v>
          </cell>
          <cell r="Q23">
            <v>2.2173637008033431E-2</v>
          </cell>
          <cell r="R23">
            <v>2.2748344370860929E-2</v>
          </cell>
          <cell r="S23">
            <v>1.9846537378185092E-2</v>
          </cell>
          <cell r="T23">
            <v>2.2222222222222143E-2</v>
          </cell>
          <cell r="U23">
            <v>2.4844720496894457E-2</v>
          </cell>
          <cell r="V23">
            <v>2.1212121212121238E-2</v>
          </cell>
          <cell r="W23">
            <v>2.3738872403560762E-2</v>
          </cell>
          <cell r="X23">
            <v>2.3038695652173979E-2</v>
          </cell>
          <cell r="Y23">
            <v>1.997926892135915E-2</v>
          </cell>
          <cell r="Z23">
            <v>2.4999999999999911E-2</v>
          </cell>
          <cell r="AA23">
            <v>2.1680216802167918E-2</v>
          </cell>
          <cell r="AB23">
            <v>2.1220159151193574E-2</v>
          </cell>
          <cell r="AC23">
            <v>2.3376623376623273E-2</v>
          </cell>
          <cell r="AD23">
            <v>2.2842639593908531E-2</v>
          </cell>
          <cell r="AE23">
            <v>2.3359677419354741E-2</v>
          </cell>
          <cell r="AF23">
            <v>2.0819009638253005E-2</v>
          </cell>
          <cell r="AG23">
            <v>2.081989637315651E-2</v>
          </cell>
          <cell r="AH23">
            <v>2.081989637315651E-2</v>
          </cell>
          <cell r="AI23">
            <v>2.081989637315651E-2</v>
          </cell>
          <cell r="AJ23">
            <v>2.081989637315651E-2</v>
          </cell>
          <cell r="AK23">
            <v>2.081989637315651E-2</v>
          </cell>
          <cell r="AL23">
            <v>2.081989637315651E-2</v>
          </cell>
          <cell r="AM23">
            <v>2.081989637315651E-2</v>
          </cell>
          <cell r="AN23">
            <v>2.081989637315651E-2</v>
          </cell>
          <cell r="AO23">
            <v>2.081989637315651E-2</v>
          </cell>
          <cell r="AP23">
            <v>2.081989637315651E-2</v>
          </cell>
          <cell r="AQ23">
            <v>2.081989637315651E-2</v>
          </cell>
          <cell r="AR23">
            <v>2.081989637315651E-2</v>
          </cell>
          <cell r="AS23">
            <v>2.081989637315651E-2</v>
          </cell>
          <cell r="AT23">
            <v>2.081989637315651E-2</v>
          </cell>
          <cell r="AU23">
            <v>2.081989637315651E-2</v>
          </cell>
          <cell r="AV23">
            <v>2.081989637315651E-2</v>
          </cell>
          <cell r="AW23">
            <v>2.081989637315651E-2</v>
          </cell>
          <cell r="AX23">
            <v>2.081989637315651E-2</v>
          </cell>
          <cell r="AY23">
            <v>2.081989637315651E-2</v>
          </cell>
          <cell r="AZ23">
            <v>2.081989637315651E-2</v>
          </cell>
          <cell r="BA23">
            <v>2.081989637315651E-2</v>
          </cell>
          <cell r="BB23">
            <v>2.081989637315651E-2</v>
          </cell>
          <cell r="BC23">
            <v>2.081989637315651E-2</v>
          </cell>
        </row>
        <row r="24">
          <cell r="C24" t="str">
            <v>Euro 1000</v>
          </cell>
          <cell r="F24">
            <v>2.9180566981565459E-2</v>
          </cell>
          <cell r="G24">
            <v>1.4151740685330649E-2</v>
          </cell>
          <cell r="H24">
            <v>2.3255813953488413E-2</v>
          </cell>
          <cell r="I24">
            <v>2.8402272727272804E-2</v>
          </cell>
          <cell r="J24">
            <v>1.6581325401052283E-2</v>
          </cell>
          <cell r="K24">
            <v>2.9586231884057845E-2</v>
          </cell>
          <cell r="L24">
            <v>2.0530971707362511E-2</v>
          </cell>
          <cell r="M24">
            <v>2.7586206896551779E-2</v>
          </cell>
          <cell r="N24">
            <v>2.0134228187919545E-2</v>
          </cell>
          <cell r="O24">
            <v>3.0946710526315924E-2</v>
          </cell>
          <cell r="P24">
            <v>2.1033937253635671E-2</v>
          </cell>
          <cell r="Q24">
            <v>3.0704375000000006E-2</v>
          </cell>
          <cell r="R24">
            <v>2.6372741456540227E-2</v>
          </cell>
          <cell r="S24">
            <v>2.2084710144456565E-2</v>
          </cell>
          <cell r="T24">
            <v>2.8901734104046284E-2</v>
          </cell>
          <cell r="U24">
            <v>2.8089887640449396E-2</v>
          </cell>
          <cell r="V24">
            <v>2.9727868852459149E-2</v>
          </cell>
          <cell r="W24">
            <v>2.7845969172183072E-2</v>
          </cell>
          <cell r="X24">
            <v>2.7428202646014865E-2</v>
          </cell>
          <cell r="Y24">
            <v>2.9186432160803966E-2</v>
          </cell>
          <cell r="Z24">
            <v>2.5350071603613245E-2</v>
          </cell>
          <cell r="AA24">
            <v>3.2399523809523822E-2</v>
          </cell>
          <cell r="AB24">
            <v>2.9231485226972387E-2</v>
          </cell>
          <cell r="AC24">
            <v>2.9401536424885633E-2</v>
          </cell>
          <cell r="AD24">
            <v>2.7417685776490508E-2</v>
          </cell>
          <cell r="AE24">
            <v>2.9661016949152463E-2</v>
          </cell>
          <cell r="AF24">
            <v>2.8806584362139898E-2</v>
          </cell>
          <cell r="AG24">
            <v>2.2656891670599366E-2</v>
          </cell>
          <cell r="AH24">
            <v>2.2656891670599366E-2</v>
          </cell>
          <cell r="AI24">
            <v>2.2656891670599366E-2</v>
          </cell>
          <cell r="AJ24">
            <v>2.2656891670599366E-2</v>
          </cell>
          <cell r="AK24">
            <v>2.2656891670599366E-2</v>
          </cell>
          <cell r="AL24">
            <v>2.2656891670599366E-2</v>
          </cell>
          <cell r="AM24">
            <v>2.2656891670599366E-2</v>
          </cell>
          <cell r="AN24">
            <v>2.2656891670599366E-2</v>
          </cell>
          <cell r="AO24">
            <v>2.2656891670599366E-2</v>
          </cell>
          <cell r="AP24">
            <v>2.2656891670599366E-2</v>
          </cell>
          <cell r="AQ24">
            <v>2.2656891670599366E-2</v>
          </cell>
          <cell r="AR24">
            <v>2.2656891670599366E-2</v>
          </cell>
          <cell r="AS24">
            <v>2.2656891670599366E-2</v>
          </cell>
          <cell r="AT24">
            <v>2.2656891670599366E-2</v>
          </cell>
          <cell r="AU24">
            <v>2.2656891670599366E-2</v>
          </cell>
          <cell r="AV24">
            <v>2.2656891670599366E-2</v>
          </cell>
          <cell r="AW24">
            <v>2.2656891670599366E-2</v>
          </cell>
          <cell r="AX24">
            <v>2.2656891670599366E-2</v>
          </cell>
          <cell r="AY24">
            <v>2.2656891670599366E-2</v>
          </cell>
          <cell r="AZ24">
            <v>2.2656891670599366E-2</v>
          </cell>
          <cell r="BA24">
            <v>2.2656891670599366E-2</v>
          </cell>
          <cell r="BB24">
            <v>2.2656891670599366E-2</v>
          </cell>
          <cell r="BC24">
            <v>2.2656891670599366E-2</v>
          </cell>
        </row>
        <row r="25">
          <cell r="C25" t="str">
            <v>Swiss franc 1000</v>
          </cell>
          <cell r="F25">
            <v>-7.0167892749795069E-4</v>
          </cell>
          <cell r="G25">
            <v>1.7168308080808048E-2</v>
          </cell>
          <cell r="H25">
            <v>1.5929671065183504E-2</v>
          </cell>
          <cell r="I25">
            <v>1.5206183740531509E-2</v>
          </cell>
          <cell r="J25">
            <v>1.528580578989347E-2</v>
          </cell>
          <cell r="K25">
            <v>1.5292753705653084E-2</v>
          </cell>
          <cell r="L25">
            <v>8.7841279026188435E-3</v>
          </cell>
          <cell r="M25">
            <v>2.1975000000000078E-2</v>
          </cell>
          <cell r="N25">
            <v>1.53612784976076E-2</v>
          </cell>
          <cell r="O25">
            <v>1.5361326114254448E-2</v>
          </cell>
          <cell r="P25">
            <v>1.0630958877865693E-2</v>
          </cell>
          <cell r="Q25">
            <v>2.0113260869565108E-2</v>
          </cell>
          <cell r="R25">
            <v>1.5361252512242407E-2</v>
          </cell>
          <cell r="S25">
            <v>1.5361192661551781E-2</v>
          </cell>
          <cell r="T25">
            <v>1.5361133607590505E-2</v>
          </cell>
          <cell r="U25">
            <v>1.5361225771094666E-2</v>
          </cell>
          <cell r="V25">
            <v>1.0513348801138189E-2</v>
          </cell>
          <cell r="W25">
            <v>2.023214285714281E-2</v>
          </cell>
          <cell r="X25">
            <v>1.1285557869843643E-2</v>
          </cell>
          <cell r="Y25">
            <v>1.538461538461533E-2</v>
          </cell>
          <cell r="Z25">
            <v>1.5151515151515138E-2</v>
          </cell>
          <cell r="AA25">
            <v>1.4925373134328401E-2</v>
          </cell>
          <cell r="AB25">
            <v>1.4705882352941124E-2</v>
          </cell>
          <cell r="AC25">
            <v>1.449275362318847E-2</v>
          </cell>
          <cell r="AD25">
            <v>2.1610535714285728E-2</v>
          </cell>
          <cell r="AE25">
            <v>1.3805407742921272E-2</v>
          </cell>
          <cell r="AF25">
            <v>1.6919655172413783E-2</v>
          </cell>
          <cell r="AG25">
            <v>1.5103839584689638E-2</v>
          </cell>
          <cell r="AH25">
            <v>1.5103839584689638E-2</v>
          </cell>
          <cell r="AI25">
            <v>1.5103839584689638E-2</v>
          </cell>
          <cell r="AJ25">
            <v>1.5103839584689638E-2</v>
          </cell>
          <cell r="AK25">
            <v>1.5103839584689638E-2</v>
          </cell>
          <cell r="AL25">
            <v>1.5103839584689638E-2</v>
          </cell>
          <cell r="AM25">
            <v>1.5103839584689638E-2</v>
          </cell>
          <cell r="AN25">
            <v>1.5103839584689638E-2</v>
          </cell>
          <cell r="AO25">
            <v>1.5103839584689638E-2</v>
          </cell>
          <cell r="AP25">
            <v>1.5103839584689638E-2</v>
          </cell>
          <cell r="AQ25">
            <v>1.5103839584689638E-2</v>
          </cell>
          <cell r="AR25">
            <v>1.5103839584689638E-2</v>
          </cell>
          <cell r="AS25">
            <v>1.5103839584689638E-2</v>
          </cell>
          <cell r="AT25">
            <v>1.5103839584689638E-2</v>
          </cell>
          <cell r="AU25">
            <v>1.5103839584689638E-2</v>
          </cell>
          <cell r="AV25">
            <v>1.5103839584689638E-2</v>
          </cell>
          <cell r="AW25">
            <v>1.5103839584689638E-2</v>
          </cell>
          <cell r="AX25">
            <v>1.5103839584689638E-2</v>
          </cell>
          <cell r="AY25">
            <v>1.5103839584689638E-2</v>
          </cell>
          <cell r="AZ25">
            <v>1.5103839584689638E-2</v>
          </cell>
          <cell r="BA25">
            <v>1.5103839584689638E-2</v>
          </cell>
          <cell r="BB25">
            <v>1.5103839584689638E-2</v>
          </cell>
          <cell r="BC25">
            <v>1.5103839584689638E-2</v>
          </cell>
        </row>
        <row r="26">
          <cell r="C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</row>
        <row r="27">
          <cell r="C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35"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</row>
        <row r="36">
          <cell r="E36">
            <v>2.2000000000000002</v>
          </cell>
          <cell r="F36">
            <v>2.304517111039833</v>
          </cell>
          <cell r="G36">
            <v>2.3930149550005879</v>
          </cell>
          <cell r="H36">
            <v>2.4772296819348401</v>
          </cell>
          <cell r="I36">
            <v>2.5460825331366568</v>
          </cell>
          <cell r="J36">
            <v>2.6200356433679679</v>
          </cell>
          <cell r="K36">
            <v>2.6762954245832202</v>
          </cell>
          <cell r="L36">
            <v>2.733330779423671</v>
          </cell>
          <cell r="M36">
            <v>2.7834025717191482</v>
          </cell>
          <cell r="N36">
            <v>2.8313436494488591</v>
          </cell>
          <cell r="O36">
            <v>2.8828098064234031</v>
          </cell>
          <cell r="P36">
            <v>2.9231798607104618</v>
          </cell>
          <cell r="Q36">
            <v>2.9756337805512167</v>
          </cell>
          <cell r="R36">
            <v>3.0227369066026655</v>
          </cell>
          <cell r="S36">
            <v>3.0850956395834892</v>
          </cell>
          <cell r="T36">
            <v>3.1365761012274316</v>
          </cell>
          <cell r="U36">
            <v>3.1868695468133263</v>
          </cell>
          <cell r="V36">
            <v>3.2423867177126815</v>
          </cell>
          <cell r="W36">
            <v>3.296286275410667</v>
          </cell>
          <cell r="X36">
            <v>3.3482326979689412</v>
          </cell>
          <cell r="Y36">
            <v>3.4151907745061907</v>
          </cell>
          <cell r="Z36">
            <v>3.4655140033483458</v>
          </cell>
          <cell r="AA36">
            <v>3.5296857480743156</v>
          </cell>
          <cell r="AB36">
            <v>3.5941524859304765</v>
          </cell>
          <cell r="AC36">
            <v>3.6493051846760109</v>
          </cell>
          <cell r="AD36">
            <v>3.7138345551048819</v>
          </cell>
          <cell r="AE36">
            <v>3.7717550743668755</v>
          </cell>
          <cell r="AF36">
            <v>3.8455752498199516</v>
          </cell>
          <cell r="AG36">
            <v>3.9208368158763007</v>
          </cell>
          <cell r="AH36">
            <v>3.9975713223790801</v>
          </cell>
          <cell r="AI36">
            <v>4.0758075961740827</v>
          </cell>
          <cell r="AJ36">
            <v>4.1555750282758952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</row>
        <row r="37">
          <cell r="E37">
            <v>2.84116575</v>
          </cell>
          <cell r="F37">
            <v>2.9679977800714274</v>
          </cell>
          <cell r="G37">
            <v>3.1047213037200891</v>
          </cell>
          <cell r="H37">
            <v>3.2062624102322039</v>
          </cell>
          <cell r="I37">
            <v>3.2647453415043226</v>
          </cell>
          <cell r="J37">
            <v>3.3700868273630684</v>
          </cell>
          <cell r="K37">
            <v>3.4272788809476897</v>
          </cell>
          <cell r="L37">
            <v>3.5017184540318378</v>
          </cell>
          <cell r="M37">
            <v>3.5472525446673182</v>
          </cell>
          <cell r="N37">
            <v>3.6140268583963451</v>
          </cell>
          <cell r="O37">
            <v>3.6452048916073139</v>
          </cell>
          <cell r="P37">
            <v>3.7137365635532942</v>
          </cell>
          <cell r="Q37">
            <v>3.7490876357005609</v>
          </cell>
          <cell r="R37">
            <v>3.7949856341649526</v>
          </cell>
          <cell r="S37">
            <v>3.8647940307323907</v>
          </cell>
          <cell r="T37">
            <v>3.9037767175390017</v>
          </cell>
          <cell r="U37">
            <v>3.9538519871608928</v>
          </cell>
          <cell r="V37">
            <v>3.9894628672648387</v>
          </cell>
          <cell r="W37">
            <v>4.0395751768840951</v>
          </cell>
          <cell r="X37">
            <v>4.0857047916860134</v>
          </cell>
          <cell r="Y37">
            <v>4.1301289551148868</v>
          </cell>
          <cell r="Z37">
            <v>4.1895560075023752</v>
          </cell>
          <cell r="AA37">
            <v>4.2228297488851645</v>
          </cell>
          <cell r="AB37">
            <v>4.2664862042180669</v>
          </cell>
          <cell r="AC37">
            <v>4.3066017387912154</v>
          </cell>
          <cell r="AD37">
            <v>4.3632376393590553</v>
          </cell>
          <cell r="AE37">
            <v>4.4041675000554736</v>
          </cell>
          <cell r="AF37">
            <v>4.4555023008098091</v>
          </cell>
          <cell r="AG37">
            <v>4.5345406807514035</v>
          </cell>
          <cell r="AH37">
            <v>4.6149811619785606</v>
          </cell>
          <cell r="AI37">
            <v>4.6968486170660526</v>
          </cell>
          <cell r="AJ37">
            <v>4.7801683598156739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</row>
        <row r="38">
          <cell r="E38">
            <v>2.5</v>
          </cell>
          <cell r="F38">
            <v>2.6896974380175225</v>
          </cell>
          <cell r="G38">
            <v>2.8052566413711872</v>
          </cell>
          <cell r="H38">
            <v>2.9178947153871446</v>
          </cell>
          <cell r="I38">
            <v>3.0097376299202914</v>
          </cell>
          <cell r="J38">
            <v>3.1108153297037129</v>
          </cell>
          <cell r="K38">
            <v>3.2081452639630834</v>
          </cell>
          <cell r="L38">
            <v>3.3159941361452727</v>
          </cell>
          <cell r="M38">
            <v>3.3775565730953807</v>
          </cell>
          <cell r="N38">
            <v>3.4573123790705069</v>
          </cell>
          <cell r="O38">
            <v>3.5406646044667291</v>
          </cell>
          <cell r="P38">
            <v>3.644362071216328</v>
          </cell>
          <cell r="Q38">
            <v>3.7172497688082733</v>
          </cell>
          <cell r="R38">
            <v>3.8035647195781275</v>
          </cell>
          <cell r="S38">
            <v>3.8991806698778855</v>
          </cell>
          <cell r="T38">
            <v>3.9910331821168437</v>
          </cell>
          <cell r="U38">
            <v>4.0929014636676566</v>
          </cell>
          <cell r="V38">
            <v>4.2082905878050507</v>
          </cell>
          <cell r="W38">
            <v>4.2929519095683011</v>
          </cell>
          <cell r="X38">
            <v>4.4112837112208405</v>
          </cell>
          <cell r="Y38">
            <v>4.5198611295381363</v>
          </cell>
          <cell r="Z38">
            <v>4.6309573280649472</v>
          </cell>
          <cell r="AA38">
            <v>4.7481019622085583</v>
          </cell>
          <cell r="AB38">
            <v>4.8658609606479519</v>
          </cell>
          <cell r="AC38">
            <v>4.9837921721079903</v>
          </cell>
          <cell r="AD38">
            <v>5.0780357435264767</v>
          </cell>
          <cell r="AE38">
            <v>5.2058347894799066</v>
          </cell>
          <cell r="AF38">
            <v>5.328074876399107</v>
          </cell>
          <cell r="AG38">
            <v>5.4629399732559625</v>
          </cell>
          <cell r="AH38">
            <v>5.6012187973542993</v>
          </cell>
          <cell r="AI38">
            <v>5.7429977575126374</v>
          </cell>
          <cell r="AJ38">
            <v>5.8883654497435503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BB38">
            <v>1</v>
          </cell>
          <cell r="BC38">
            <v>1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</row>
        <row r="142">
          <cell r="F142">
            <v>7.5124053601568042E-2</v>
          </cell>
          <cell r="G142">
            <v>0.1405663872990548</v>
          </cell>
          <cell r="H142">
            <v>0.20526135396420808</v>
          </cell>
          <cell r="I142">
            <v>0.2621021498801015</v>
          </cell>
          <cell r="J142">
            <v>0.32442818197294598</v>
          </cell>
          <cell r="K142">
            <v>0.38675421406579047</v>
          </cell>
          <cell r="L142">
            <v>0.44596394455399269</v>
          </cell>
          <cell r="M142">
            <v>0.5051736750421949</v>
          </cell>
          <cell r="N142">
            <v>0.56438340553039712</v>
          </cell>
          <cell r="O142">
            <v>0.62670943762324161</v>
          </cell>
          <cell r="P142">
            <v>0.69215177132072814</v>
          </cell>
          <cell r="Q142">
            <v>0.76071040662285694</v>
          </cell>
          <cell r="R142">
            <v>0.82926904192498574</v>
          </cell>
          <cell r="S142">
            <v>0.90406028043639908</v>
          </cell>
          <cell r="T142">
            <v>0.97885151894781219</v>
          </cell>
          <cell r="U142">
            <v>1.0605337572900311</v>
          </cell>
          <cell r="V142">
            <v>1.1408992023892082</v>
          </cell>
          <cell r="W142">
            <v>1.2281556473191904</v>
          </cell>
          <cell r="X142">
            <v>1.3154120922491725</v>
          </cell>
          <cell r="Y142">
            <v>1.4089011403884393</v>
          </cell>
          <cell r="Z142">
            <v>1.5055064901323485</v>
          </cell>
          <cell r="AA142">
            <v>1.6072273268678181</v>
          </cell>
          <cell r="AB142">
            <v>1.7111823960387356</v>
          </cell>
          <cell r="AC142">
            <v>1.8171366505965709</v>
          </cell>
          <cell r="AD142">
            <v>1.9324398099683333</v>
          </cell>
          <cell r="AE142">
            <v>2.0477429693400957</v>
          </cell>
          <cell r="AF142">
            <v>2.1720857405915237</v>
          </cell>
          <cell r="AG142">
            <v>2.3015014871292609</v>
          </cell>
          <cell r="AH142">
            <v>2.4361971777862883</v>
          </cell>
          <cell r="AI142">
            <v>2.5763882253747914</v>
          </cell>
          <cell r="AJ142">
            <v>2.7222988311862668</v>
          </cell>
          <cell r="AK142">
            <v>2.8741623435466503</v>
          </cell>
          <cell r="AL142">
            <v>3.0322216309998904</v>
          </cell>
          <cell r="AM142">
            <v>3.1967294707167806</v>
          </cell>
          <cell r="AN142">
            <v>3.3679489527502184</v>
          </cell>
          <cell r="AO142">
            <v>3.5461539007833967</v>
          </cell>
          <cell r="AP142">
            <v>3.7316293100438083</v>
          </cell>
          <cell r="AQ142">
            <v>3.9246718030834096</v>
          </cell>
          <cell r="AR142">
            <v>4.1255901041538392</v>
          </cell>
          <cell r="AS142">
            <v>4.3347055329353479</v>
          </cell>
          <cell r="AT142">
            <v>4.5523525184090383</v>
          </cell>
          <cell r="AU142">
            <v>4.7788791336942209</v>
          </cell>
          <cell r="AV142">
            <v>5.014647652706234</v>
          </cell>
          <cell r="AW142">
            <v>5.2600351295249634</v>
          </cell>
          <cell r="AX142">
            <v>5.5154340014006209</v>
          </cell>
          <cell r="AY142">
            <v>5.7812527163611378</v>
          </cell>
          <cell r="AZ142">
            <v>6.0579163864248864</v>
          </cell>
          <cell r="BA142">
            <v>6.3458674674633757</v>
          </cell>
          <cell r="BB142">
            <v>6.6455664668011964</v>
          </cell>
          <cell r="BC142">
            <v>6.9574926796848544</v>
          </cell>
        </row>
        <row r="143">
          <cell r="F143">
            <v>2.6363790744952542E-2</v>
          </cell>
          <cell r="G143">
            <v>4.8570986493188917E-2</v>
          </cell>
          <cell r="H143">
            <v>7.037914088379793E-2</v>
          </cell>
          <cell r="I143">
            <v>9.054780966410747E-2</v>
          </cell>
          <cell r="J143">
            <v>0.11210013791833906</v>
          </cell>
          <cell r="K143">
            <v>0.13995609114036789</v>
          </cell>
          <cell r="L143">
            <v>0.16382572572849408</v>
          </cell>
          <cell r="M143">
            <v>0.18968851963357158</v>
          </cell>
          <cell r="N143">
            <v>0.21555131353864931</v>
          </cell>
          <cell r="O143">
            <v>0.24141410744372682</v>
          </cell>
          <cell r="P143">
            <v>0.27352201174539204</v>
          </cell>
          <cell r="Q143">
            <v>0.30176062655557478</v>
          </cell>
          <cell r="R143">
            <v>0.33137352557688859</v>
          </cell>
          <cell r="S143">
            <v>0.35779668001657638</v>
          </cell>
          <cell r="T143">
            <v>0.38796993957250026</v>
          </cell>
          <cell r="U143">
            <v>0.42245366477927049</v>
          </cell>
          <cell r="V143">
            <v>0.45262692433519436</v>
          </cell>
          <cell r="W143">
            <v>0.48711064954196437</v>
          </cell>
          <cell r="X143">
            <v>0.5213717391978685</v>
          </cell>
          <cell r="Y143">
            <v>0.55176763430465869</v>
          </cell>
          <cell r="Z143">
            <v>0.59056182516227507</v>
          </cell>
          <cell r="AA143">
            <v>0.62504555036904508</v>
          </cell>
          <cell r="AB143">
            <v>0.65952927557581509</v>
          </cell>
          <cell r="AC143">
            <v>0.69832346643343146</v>
          </cell>
          <cell r="AD143">
            <v>0.73711765729104783</v>
          </cell>
          <cell r="AE143">
            <v>0.777696165404832</v>
          </cell>
          <cell r="AF143">
            <v>0.81470603900628058</v>
          </cell>
          <cell r="AG143">
            <v>0.85248803068613266</v>
          </cell>
          <cell r="AH143">
            <v>0.89105663951753078</v>
          </cell>
          <cell r="AI143">
            <v>0.93042824278805525</v>
          </cell>
          <cell r="AJ143">
            <v>0.97061955875871719</v>
          </cell>
          <cell r="AK143">
            <v>1.011647653762989</v>
          </cell>
          <cell r="AL143">
            <v>1.0535299494536381</v>
          </cell>
          <cell r="AM143">
            <v>1.0962842302004363</v>
          </cell>
          <cell r="AN143">
            <v>1.1399286506418917</v>
          </cell>
          <cell r="AO143">
            <v>1.1844817433942048</v>
          </cell>
          <cell r="AP143">
            <v>1.2299624269207245</v>
          </cell>
          <cell r="AQ143">
            <v>1.2763900135652468</v>
          </cell>
          <cell r="AR143">
            <v>1.3237842177525638</v>
          </cell>
          <cell r="AS143">
            <v>1.3721651643597488</v>
          </cell>
          <cell r="AT143">
            <v>1.4215533972617305</v>
          </cell>
          <cell r="AU143">
            <v>1.4719698880547849</v>
          </cell>
          <cell r="AV143">
            <v>1.5234360449616489</v>
          </cell>
          <cell r="AW143">
            <v>1.5759737219220384</v>
          </cell>
          <cell r="AX143">
            <v>1.6296052278724296</v>
          </cell>
          <cell r="AY143">
            <v>1.6843533362190444</v>
          </cell>
          <cell r="AZ143">
            <v>1.7402412945080616</v>
          </cell>
          <cell r="BA143">
            <v>1.7972928342971639</v>
          </cell>
          <cell r="BB143">
            <v>1.8555321812326042</v>
          </cell>
          <cell r="BC143">
            <v>1.9149840653360806</v>
          </cell>
        </row>
        <row r="144">
          <cell r="F144">
            <v>2.9180566981565459E-2</v>
          </cell>
          <cell r="G144">
            <v>4.37452634838702E-2</v>
          </cell>
          <cell r="H144">
            <v>6.8018409146285874E-2</v>
          </cell>
          <cell r="I144">
            <v>9.8352559280606711E-2</v>
          </cell>
          <cell r="J144">
            <v>0.116564700471117</v>
          </cell>
          <cell r="K144">
            <v>0.149599642612809</v>
          </cell>
          <cell r="L144">
            <v>0.17320204035008668</v>
          </cell>
          <cell r="M144">
            <v>0.20556623456664092</v>
          </cell>
          <cell r="N144">
            <v>0.22983938022905659</v>
          </cell>
          <cell r="O144">
            <v>0.26789886352286896</v>
          </cell>
          <cell r="P144">
            <v>0.29456776866216505</v>
          </cell>
          <cell r="Q144">
            <v>0.33431666289408146</v>
          </cell>
          <cell r="R144">
            <v>0.36950625126574055</v>
          </cell>
          <cell r="S144">
            <v>0.39975139986596564</v>
          </cell>
          <cell r="T144">
            <v>0.44020664263665843</v>
          </cell>
          <cell r="U144">
            <v>0.480661885407351</v>
          </cell>
          <cell r="V144">
            <v>0.5246788077515756</v>
          </cell>
          <cell r="W144">
            <v>0.56713496682970677</v>
          </cell>
          <cell r="X144">
            <v>0.6101186622735677</v>
          </cell>
          <cell r="Y144">
            <v>0.65711228138085964</v>
          </cell>
          <cell r="Z144">
            <v>0.6991201963690914</v>
          </cell>
          <cell r="AA144">
            <v>0.75417088162659462</v>
          </cell>
          <cell r="AB144">
            <v>0.8054479018384475</v>
          </cell>
          <cell r="AC144">
            <v>0.85853084408758384</v>
          </cell>
          <cell r="AD144">
            <v>0.90948745877669279</v>
          </cell>
          <cell r="AE144">
            <v>0.96612479865566225</v>
          </cell>
          <cell r="AF144">
            <v>1.0227621385346319</v>
          </cell>
          <cell r="AG144">
            <v>1.0685916411828011</v>
          </cell>
          <cell r="AH144">
            <v>1.1154594979077874</v>
          </cell>
          <cell r="AI144">
            <v>1.1633892345854249</v>
          </cell>
          <cell r="AJ144">
            <v>1.2124049101147678</v>
          </cell>
          <cell r="AK144">
            <v>1.2625311284947403</v>
          </cell>
          <cell r="AL144">
            <v>1.3137930511744047</v>
          </cell>
          <cell r="AM144">
            <v>1.3662164096830489</v>
          </cell>
          <cell r="AN144">
            <v>1.4198275185464322</v>
          </cell>
          <cell r="AO144">
            <v>1.474653288495674</v>
          </cell>
          <cell r="AP144">
            <v>1.5307212399754131</v>
          </cell>
          <cell r="AQ144">
            <v>1.5880595169580207</v>
          </cell>
          <cell r="AR144">
            <v>1.6466969010708024</v>
          </cell>
          <cell r="AS144">
            <v>1.7066628260432744</v>
          </cell>
          <cell r="AT144">
            <v>1.7679873924817753</v>
          </cell>
          <cell r="AU144">
            <v>1.8307013829788197</v>
          </cell>
          <cell r="AV144">
            <v>1.8948362775647865</v>
          </cell>
          <cell r="AW144">
            <v>1.960424269509693</v>
          </cell>
          <cell r="AX144">
            <v>2.0274982814829872</v>
          </cell>
          <cell r="AY144">
            <v>2.0960919820794728</v>
          </cell>
          <cell r="AZ144">
            <v>2.1662398027196588</v>
          </cell>
          <cell r="BA144">
            <v>2.2379769549330182</v>
          </cell>
          <cell r="BB144">
            <v>2.3113394480328329</v>
          </cell>
          <cell r="BC144">
            <v>2.3863641071914952</v>
          </cell>
        </row>
        <row r="145">
          <cell r="F145">
            <v>-7.0167892749795069E-4</v>
          </cell>
          <cell r="G145">
            <v>1.6454582513308891E-2</v>
          </cell>
          <cell r="H145">
            <v>3.264636966544443E-2</v>
          </cell>
          <cell r="I145">
            <v>4.8348980101569961E-2</v>
          </cell>
          <cell r="J145">
            <v>6.4373839011435452E-2</v>
          </cell>
          <cell r="K145">
            <v>8.0651045982177871E-2</v>
          </cell>
          <cell r="L145">
            <v>9.0143622988184235E-2</v>
          </cell>
          <cell r="M145">
            <v>0.11409952910334975</v>
          </cell>
          <cell r="N145">
            <v>0.13121352224395988</v>
          </cell>
          <cell r="O145">
            <v>0.14859046206400373</v>
          </cell>
          <cell r="P145">
            <v>0.16080108003371496</v>
          </cell>
          <cell r="Q145">
            <v>0.18414857497410608</v>
          </cell>
          <cell r="R145">
            <v>0.20233858024629536</v>
          </cell>
          <cell r="S145">
            <v>0.22080793482187544</v>
          </cell>
          <cell r="T145">
            <v>0.23956092861788081</v>
          </cell>
          <cell r="U145">
            <v>0.25860210389940774</v>
          </cell>
          <cell r="V145">
            <v>0.27183422681954861</v>
          </cell>
          <cell r="W145">
            <v>0.2975661585871654</v>
          </cell>
          <cell r="X145">
            <v>0.31220991655985153</v>
          </cell>
          <cell r="Y145">
            <v>0.3323977614300031</v>
          </cell>
          <cell r="Z145">
            <v>0.35258560630015467</v>
          </cell>
          <cell r="AA145">
            <v>0.37277345117030625</v>
          </cell>
          <cell r="AB145">
            <v>0.39296129604045782</v>
          </cell>
          <cell r="AC145">
            <v>0.41314914091060939</v>
          </cell>
          <cell r="AD145">
            <v>0.4436880508898704</v>
          </cell>
          <cell r="AE145">
            <v>0.46361875308598832</v>
          </cell>
          <cell r="AF145">
            <v>0.48838267769208143</v>
          </cell>
          <cell r="AG145">
            <v>0.51086297089657351</v>
          </cell>
          <cell r="AH145">
            <v>0.53368280284344305</v>
          </cell>
          <cell r="AI145">
            <v>0.55684730187138753</v>
          </cell>
          <cell r="AJ145">
            <v>0.58036167377670989</v>
          </cell>
          <cell r="AK145">
            <v>0.60423120298322486</v>
          </cell>
          <cell r="AL145">
            <v>0.62846125372983708</v>
          </cell>
          <cell r="AM145">
            <v>0.65305727127605517</v>
          </cell>
          <cell r="AN145">
            <v>0.67802478312571357</v>
          </cell>
          <cell r="AO145">
            <v>0.70336940026917794</v>
          </cell>
          <cell r="AP145">
            <v>0.72909681844431251</v>
          </cell>
          <cell r="AQ145">
            <v>0.75521281941649265</v>
          </cell>
          <cell r="AR145">
            <v>0.78172327227795013</v>
          </cell>
          <cell r="AS145">
            <v>0.80863413476674451</v>
          </cell>
          <cell r="AT145">
            <v>0.83595145460565545</v>
          </cell>
          <cell r="AU145">
            <v>0.86368137086129693</v>
          </cell>
          <cell r="AV145">
            <v>0.89183011532376044</v>
          </cell>
          <cell r="AW145">
            <v>0.92040401390709548</v>
          </cell>
          <cell r="AX145">
            <v>0.94940948807094228</v>
          </cell>
          <cell r="AY145">
            <v>0.97885305626363772</v>
          </cell>
          <cell r="AZ145">
            <v>1.0087413353871164</v>
          </cell>
          <cell r="BA145">
            <v>1.0390810422839385</v>
          </cell>
          <cell r="BB145">
            <v>1.0698789952467767</v>
          </cell>
          <cell r="BC145">
            <v>1.1011421155507026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</row>
      </sheetData>
      <sheetData sheetId="22"/>
      <sheetData sheetId="23"/>
      <sheetData sheetId="24">
        <row r="735">
          <cell r="O735">
            <v>1933.187369026951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24">
          <cell r="C24" t="str">
            <v>Opex</v>
          </cell>
        </row>
        <row r="25">
          <cell r="C25" t="str">
            <v>Expenses</v>
          </cell>
        </row>
        <row r="27">
          <cell r="C27" t="str">
            <v>Operational Fee (O&amp;M)</v>
          </cell>
        </row>
        <row r="28">
          <cell r="C28" t="str">
            <v>Variable Contribution (% Revenue)</v>
          </cell>
        </row>
        <row r="29">
          <cell r="C29" t="str">
            <v xml:space="preserve">Fixed Contribution </v>
          </cell>
        </row>
        <row r="51">
          <cell r="C51" t="str">
            <v>Fixed Contribution Amortization</v>
          </cell>
        </row>
        <row r="54">
          <cell r="C54" t="str">
            <v>REFIS Variation</v>
          </cell>
        </row>
        <row r="60">
          <cell r="C60" t="str">
            <v>Financial revenues</v>
          </cell>
        </row>
        <row r="84">
          <cell r="C84" t="str">
            <v>Current income tax (IRPJ)</v>
          </cell>
        </row>
        <row r="85">
          <cell r="C85" t="str">
            <v>Current social contribution (CSLL)</v>
          </cell>
        </row>
      </sheetData>
      <sheetData sheetId="33">
        <row r="46">
          <cell r="C46" t="str">
            <v>Financial revenues</v>
          </cell>
        </row>
      </sheetData>
      <sheetData sheetId="34">
        <row r="19">
          <cell r="C19" t="str">
            <v>Fixed Contribution (PV)</v>
          </cell>
        </row>
        <row r="24">
          <cell r="C24" t="str">
            <v>PIS/COFINS tax credits on Capex</v>
          </cell>
        </row>
        <row r="78">
          <cell r="C78" t="str">
            <v>Maintenance Provision</v>
          </cell>
        </row>
        <row r="94">
          <cell r="C94" t="str">
            <v>Conversion from Capital to Income</v>
          </cell>
        </row>
        <row r="101">
          <cell r="C101" t="str">
            <v>Conversion from Capital to Income</v>
          </cell>
        </row>
      </sheetData>
      <sheetData sheetId="35"/>
      <sheetData sheetId="36"/>
      <sheetData sheetId="37"/>
      <sheetData sheetId="38"/>
      <sheetData sheetId="39">
        <row r="25">
          <cell r="D25" t="str">
            <v>TJLP +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">
          <cell r="J8" t="str">
            <v>ON</v>
          </cell>
        </row>
        <row r="104">
          <cell r="D104">
            <v>3</v>
          </cell>
        </row>
      </sheetData>
      <sheetData sheetId="49"/>
      <sheetData sheetId="5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F KHR"/>
      <sheetName val="Destinations 2004"/>
      <sheetName val="Destination 2005"/>
      <sheetName val="Destination 2006"/>
      <sheetName val="Destinations 2007"/>
      <sheetName val="DD"/>
      <sheetName val="passengers"/>
      <sheetName val="movements"/>
      <sheetName val="PH 1"/>
      <sheetName val="!!!"/>
      <sheetName val="A 02-07"/>
      <sheetName val="Пасс07"/>
      <sheetName val="Рейсы07"/>
      <sheetName val="Пасс06"/>
      <sheetName val="Рейсы06"/>
      <sheetName val="Пасс05"/>
      <sheetName val="Рейсы05"/>
      <sheetName val="Пасс04"/>
      <sheetName val="Рейсы04"/>
      <sheetName val="A 2007 1-9 1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C4">
            <v>37544</v>
          </cell>
          <cell r="H4">
            <v>1.5</v>
          </cell>
          <cell r="BZ4" t="str">
            <v>Внутренний</v>
          </cell>
          <cell r="CA4" t="str">
            <v>восточная украина</v>
          </cell>
          <cell r="CB4" t="str">
            <v>Ukraine_Other</v>
          </cell>
          <cell r="CC4" t="str">
            <v>Бизнес, прочие</v>
          </cell>
          <cell r="CD4" t="str">
            <v>a</v>
          </cell>
        </row>
        <row r="5">
          <cell r="C5">
            <v>37551</v>
          </cell>
          <cell r="H5">
            <v>1.5</v>
          </cell>
          <cell r="BZ5" t="str">
            <v>Внутренний</v>
          </cell>
          <cell r="CA5" t="str">
            <v>восточная украина</v>
          </cell>
          <cell r="CB5" t="str">
            <v>Ukraine_Other</v>
          </cell>
          <cell r="CC5" t="str">
            <v>Бизнес, прочие</v>
          </cell>
          <cell r="CD5" t="str">
            <v>a</v>
          </cell>
        </row>
        <row r="6">
          <cell r="C6">
            <v>37552</v>
          </cell>
          <cell r="H6">
            <v>1.5</v>
          </cell>
          <cell r="BZ6" t="str">
            <v>Внутренний</v>
          </cell>
          <cell r="CA6" t="str">
            <v>восточная украина</v>
          </cell>
          <cell r="CB6" t="str">
            <v>Ukraine_Other</v>
          </cell>
          <cell r="CC6" t="str">
            <v>Бизнес, прочие</v>
          </cell>
          <cell r="CD6" t="str">
            <v>a</v>
          </cell>
        </row>
        <row r="7">
          <cell r="C7">
            <v>37559</v>
          </cell>
          <cell r="H7">
            <v>1.5</v>
          </cell>
          <cell r="BZ7" t="str">
            <v>Внутренний</v>
          </cell>
          <cell r="CA7" t="str">
            <v>восточная украина</v>
          </cell>
          <cell r="CB7" t="str">
            <v>Ukraine_Other</v>
          </cell>
          <cell r="CC7" t="str">
            <v>Бизнес, прочие</v>
          </cell>
          <cell r="CD7" t="str">
            <v>a</v>
          </cell>
        </row>
        <row r="8">
          <cell r="C8">
            <v>37566</v>
          </cell>
          <cell r="H8">
            <v>1.5</v>
          </cell>
          <cell r="BZ8" t="str">
            <v>Внутренний</v>
          </cell>
          <cell r="CA8" t="str">
            <v>восточная украина</v>
          </cell>
          <cell r="CB8" t="str">
            <v>Ukraine_Other</v>
          </cell>
          <cell r="CC8" t="str">
            <v>Бизнес, прочие</v>
          </cell>
          <cell r="CD8" t="str">
            <v>a</v>
          </cell>
        </row>
        <row r="9">
          <cell r="C9">
            <v>37747</v>
          </cell>
          <cell r="H9">
            <v>1.5</v>
          </cell>
          <cell r="BZ9" t="str">
            <v>Внутренний</v>
          </cell>
          <cell r="CA9" t="str">
            <v>восточная украина</v>
          </cell>
          <cell r="CB9" t="str">
            <v>Ukraine_Other</v>
          </cell>
          <cell r="CC9" t="str">
            <v>Бизнес, прочие</v>
          </cell>
          <cell r="CD9" t="str">
            <v>a</v>
          </cell>
        </row>
        <row r="10">
          <cell r="C10">
            <v>37755</v>
          </cell>
          <cell r="H10">
            <v>1.5</v>
          </cell>
          <cell r="BZ10" t="str">
            <v>Внутренний</v>
          </cell>
          <cell r="CA10" t="str">
            <v>восточная украина</v>
          </cell>
          <cell r="CB10" t="str">
            <v>Ukraine_Other</v>
          </cell>
          <cell r="CC10" t="str">
            <v>Бизнес, прочие</v>
          </cell>
          <cell r="CD10" t="str">
            <v>a</v>
          </cell>
        </row>
        <row r="11">
          <cell r="C11">
            <v>37762</v>
          </cell>
          <cell r="H11">
            <v>1.5</v>
          </cell>
          <cell r="BZ11" t="str">
            <v>Внутренний</v>
          </cell>
          <cell r="CA11" t="str">
            <v>восточная украина</v>
          </cell>
          <cell r="CB11" t="str">
            <v>Ukraine_Other</v>
          </cell>
          <cell r="CC11" t="str">
            <v>Бизнес, прочие</v>
          </cell>
          <cell r="CD11" t="str">
            <v>a</v>
          </cell>
        </row>
        <row r="12">
          <cell r="C12">
            <v>37763</v>
          </cell>
          <cell r="H12">
            <v>1.5</v>
          </cell>
          <cell r="BZ12" t="str">
            <v>Внутренний</v>
          </cell>
          <cell r="CA12" t="str">
            <v>восточная украина</v>
          </cell>
          <cell r="CB12" t="str">
            <v>Ukraine_Other</v>
          </cell>
          <cell r="CC12" t="str">
            <v>Бизнес, прочие</v>
          </cell>
          <cell r="CD12" t="str">
            <v>a</v>
          </cell>
        </row>
        <row r="13">
          <cell r="C13">
            <v>37770</v>
          </cell>
          <cell r="H13">
            <v>1.5</v>
          </cell>
          <cell r="BZ13" t="str">
            <v>Внутренний</v>
          </cell>
          <cell r="CA13" t="str">
            <v>восточная украина</v>
          </cell>
          <cell r="CB13" t="str">
            <v>Ukraine_Other</v>
          </cell>
          <cell r="CC13" t="str">
            <v>Бизнес, прочие</v>
          </cell>
          <cell r="CD13" t="str">
            <v>a</v>
          </cell>
        </row>
        <row r="14">
          <cell r="C14">
            <v>37776</v>
          </cell>
          <cell r="H14">
            <v>1.5</v>
          </cell>
          <cell r="BZ14" t="str">
            <v>Внутренний</v>
          </cell>
          <cell r="CA14" t="str">
            <v>восточная украина</v>
          </cell>
          <cell r="CB14" t="str">
            <v>Ukraine_Other</v>
          </cell>
          <cell r="CC14" t="str">
            <v>Бизнес, прочие</v>
          </cell>
          <cell r="CD14" t="str">
            <v>a</v>
          </cell>
        </row>
        <row r="15">
          <cell r="C15">
            <v>37818</v>
          </cell>
          <cell r="H15">
            <v>1.5</v>
          </cell>
          <cell r="BZ15" t="str">
            <v>Внутренний</v>
          </cell>
          <cell r="CA15" t="str">
            <v>восточная украина</v>
          </cell>
          <cell r="CB15" t="str">
            <v>Ukraine_Other</v>
          </cell>
          <cell r="CC15" t="str">
            <v>Бизнес, прочие</v>
          </cell>
          <cell r="CD15" t="str">
            <v>a</v>
          </cell>
        </row>
        <row r="16">
          <cell r="C16">
            <v>37869</v>
          </cell>
          <cell r="H16">
            <v>1.5</v>
          </cell>
          <cell r="BZ16" t="str">
            <v>Внутренний</v>
          </cell>
          <cell r="CA16" t="str">
            <v>восточная украина</v>
          </cell>
          <cell r="CB16" t="str">
            <v>Ukraine_Other</v>
          </cell>
          <cell r="CC16" t="str">
            <v>Бизнес, прочие</v>
          </cell>
          <cell r="CD16" t="str">
            <v>a</v>
          </cell>
        </row>
        <row r="17">
          <cell r="C17">
            <v>37880</v>
          </cell>
          <cell r="H17">
            <v>1.5</v>
          </cell>
          <cell r="BZ17" t="str">
            <v>Внутренний</v>
          </cell>
          <cell r="CA17" t="str">
            <v>восточная украина</v>
          </cell>
          <cell r="CB17" t="str">
            <v>Ukraine_Other</v>
          </cell>
          <cell r="CC17" t="str">
            <v>Бизнес, прочие</v>
          </cell>
          <cell r="CD17" t="str">
            <v>a</v>
          </cell>
        </row>
        <row r="18">
          <cell r="C18">
            <v>37887</v>
          </cell>
          <cell r="H18">
            <v>1.5</v>
          </cell>
          <cell r="BZ18" t="str">
            <v>Внутренний</v>
          </cell>
          <cell r="CA18" t="str">
            <v>восточная украина</v>
          </cell>
          <cell r="CB18" t="str">
            <v>Ukraine_Other</v>
          </cell>
          <cell r="CC18" t="str">
            <v>Бизнес, прочие</v>
          </cell>
          <cell r="CD18" t="str">
            <v>a</v>
          </cell>
        </row>
        <row r="19">
          <cell r="C19">
            <v>37897</v>
          </cell>
          <cell r="H19">
            <v>1.5</v>
          </cell>
          <cell r="BZ19" t="str">
            <v>Внутренний</v>
          </cell>
          <cell r="CA19" t="str">
            <v>восточная украина</v>
          </cell>
          <cell r="CB19" t="str">
            <v>Ukraine_Other</v>
          </cell>
          <cell r="CC19" t="str">
            <v>Бизнес, прочие</v>
          </cell>
          <cell r="CD19" t="str">
            <v>a</v>
          </cell>
        </row>
        <row r="20">
          <cell r="C20">
            <v>38093</v>
          </cell>
          <cell r="H20">
            <v>1.5</v>
          </cell>
          <cell r="BZ20" t="str">
            <v>Внутренний</v>
          </cell>
          <cell r="CA20" t="str">
            <v>восточная украина</v>
          </cell>
          <cell r="CB20" t="str">
            <v>Ukraine_Other</v>
          </cell>
          <cell r="CC20" t="str">
            <v>Бизнес, прочие</v>
          </cell>
          <cell r="CD20" t="str">
            <v>a</v>
          </cell>
        </row>
        <row r="21">
          <cell r="C21">
            <v>38155</v>
          </cell>
          <cell r="H21">
            <v>1.5</v>
          </cell>
          <cell r="BZ21" t="str">
            <v>Внутренний</v>
          </cell>
          <cell r="CA21" t="str">
            <v>восточная украина</v>
          </cell>
          <cell r="CB21" t="str">
            <v>Ukraine_Other</v>
          </cell>
          <cell r="CC21" t="str">
            <v>Бизнес, прочие</v>
          </cell>
          <cell r="CD21" t="str">
            <v>a</v>
          </cell>
        </row>
        <row r="22">
          <cell r="C22">
            <v>38169</v>
          </cell>
          <cell r="H22">
            <v>1.5</v>
          </cell>
          <cell r="BZ22" t="str">
            <v>Внутренний</v>
          </cell>
          <cell r="CA22" t="str">
            <v>восточная украина</v>
          </cell>
          <cell r="CB22" t="str">
            <v>Ukraine_Other</v>
          </cell>
          <cell r="CC22" t="str">
            <v>Бизнес, прочие</v>
          </cell>
          <cell r="CD22" t="str">
            <v>a</v>
          </cell>
        </row>
        <row r="23">
          <cell r="C23">
            <v>38177</v>
          </cell>
          <cell r="H23">
            <v>1.5</v>
          </cell>
          <cell r="BZ23" t="str">
            <v>Внутренний</v>
          </cell>
          <cell r="CA23" t="str">
            <v>восточная украина</v>
          </cell>
          <cell r="CB23" t="str">
            <v>Ukraine_Other</v>
          </cell>
          <cell r="CC23" t="str">
            <v>Бизнес, прочие</v>
          </cell>
          <cell r="CD23" t="str">
            <v>a</v>
          </cell>
        </row>
        <row r="24">
          <cell r="C24">
            <v>38218</v>
          </cell>
          <cell r="H24">
            <v>1.5</v>
          </cell>
          <cell r="BZ24" t="str">
            <v>Внутренний</v>
          </cell>
          <cell r="CA24" t="str">
            <v>восточная украина</v>
          </cell>
          <cell r="CB24" t="str">
            <v>Ukraine_Other</v>
          </cell>
          <cell r="CC24" t="str">
            <v>Бизнес, прочие</v>
          </cell>
          <cell r="CD24" t="str">
            <v>a</v>
          </cell>
        </row>
        <row r="25">
          <cell r="C25">
            <v>38252</v>
          </cell>
          <cell r="H25">
            <v>1.5</v>
          </cell>
          <cell r="BZ25" t="str">
            <v>Внутренний</v>
          </cell>
          <cell r="CA25" t="str">
            <v>восточная украина</v>
          </cell>
          <cell r="CB25" t="str">
            <v>Ukraine_Other</v>
          </cell>
          <cell r="CC25" t="str">
            <v>Бизнес, прочие</v>
          </cell>
          <cell r="CD25" t="str">
            <v>a</v>
          </cell>
        </row>
        <row r="26">
          <cell r="C26">
            <v>38286</v>
          </cell>
          <cell r="H26">
            <v>1.5</v>
          </cell>
          <cell r="BZ26" t="str">
            <v>Внутренний</v>
          </cell>
          <cell r="CA26" t="str">
            <v>восточная украина</v>
          </cell>
          <cell r="CB26" t="str">
            <v>Ukraine_Other</v>
          </cell>
          <cell r="CC26" t="str">
            <v>Бизнес, прочие</v>
          </cell>
          <cell r="CD26" t="str">
            <v>a</v>
          </cell>
        </row>
        <row r="27">
          <cell r="C27">
            <v>38295</v>
          </cell>
          <cell r="H27">
            <v>1.5</v>
          </cell>
          <cell r="BZ27" t="str">
            <v>Внутренний</v>
          </cell>
          <cell r="CA27" t="str">
            <v>восточная украина</v>
          </cell>
          <cell r="CB27" t="str">
            <v>Ukraine_Other</v>
          </cell>
          <cell r="CC27" t="str">
            <v>Бизнес, прочие</v>
          </cell>
          <cell r="CD27" t="str">
            <v>a</v>
          </cell>
        </row>
        <row r="28">
          <cell r="C28">
            <v>38477</v>
          </cell>
          <cell r="H28">
            <v>1.5</v>
          </cell>
          <cell r="BZ28" t="str">
            <v>Внутренний</v>
          </cell>
          <cell r="CA28" t="str">
            <v>восточная украина</v>
          </cell>
          <cell r="CB28" t="str">
            <v>Ukraine_Other</v>
          </cell>
          <cell r="CC28" t="str">
            <v>Бизнес, прочие</v>
          </cell>
          <cell r="CD28" t="str">
            <v>a</v>
          </cell>
        </row>
        <row r="29">
          <cell r="C29">
            <v>37257</v>
          </cell>
          <cell r="H29">
            <v>11.2</v>
          </cell>
          <cell r="U29">
            <v>3</v>
          </cell>
          <cell r="BZ29" t="str">
            <v>Международный</v>
          </cell>
          <cell r="CA29" t="str">
            <v>восточная украина</v>
          </cell>
          <cell r="CB29" t="str">
            <v>kyiv</v>
          </cell>
          <cell r="CC29" t="str">
            <v>Бизнес, прочие</v>
          </cell>
          <cell r="CD29" t="str">
            <v>b</v>
          </cell>
        </row>
        <row r="30">
          <cell r="C30" t="str">
            <v>06.02.02</v>
          </cell>
          <cell r="H30">
            <v>11.3</v>
          </cell>
          <cell r="U30">
            <v>2</v>
          </cell>
          <cell r="BZ30" t="str">
            <v>Международный</v>
          </cell>
          <cell r="CA30" t="str">
            <v>восточная украина</v>
          </cell>
          <cell r="CB30" t="str">
            <v>kyiv</v>
          </cell>
          <cell r="CC30" t="str">
            <v>Бизнес, прочие</v>
          </cell>
          <cell r="CD30" t="str">
            <v>b</v>
          </cell>
        </row>
        <row r="31">
          <cell r="C31">
            <v>37327</v>
          </cell>
          <cell r="H31">
            <v>11.2</v>
          </cell>
          <cell r="U31">
            <v>2</v>
          </cell>
          <cell r="BZ31" t="str">
            <v>Международный</v>
          </cell>
          <cell r="CA31" t="str">
            <v>западная европа</v>
          </cell>
          <cell r="CB31" t="str">
            <v>germany</v>
          </cell>
          <cell r="CC31" t="str">
            <v>Бизнес, прочие</v>
          </cell>
          <cell r="CD31" t="str">
            <v>b</v>
          </cell>
        </row>
        <row r="32">
          <cell r="C32">
            <v>37344</v>
          </cell>
          <cell r="H32">
            <v>11.2</v>
          </cell>
          <cell r="U32">
            <v>3</v>
          </cell>
          <cell r="BZ32" t="str">
            <v>Международный</v>
          </cell>
          <cell r="CA32" t="str">
            <v>западная европа</v>
          </cell>
          <cell r="CB32" t="str">
            <v>germany</v>
          </cell>
          <cell r="CC32" t="str">
            <v>Бизнес, прочие</v>
          </cell>
          <cell r="CD32" t="str">
            <v>b</v>
          </cell>
        </row>
        <row r="33">
          <cell r="C33">
            <v>37697</v>
          </cell>
          <cell r="H33">
            <v>11.2</v>
          </cell>
          <cell r="U33">
            <v>1</v>
          </cell>
          <cell r="BZ33" t="str">
            <v>Международный</v>
          </cell>
          <cell r="CA33" t="str">
            <v>западная украина</v>
          </cell>
          <cell r="CB33" t="str">
            <v>odessa</v>
          </cell>
          <cell r="CC33" t="str">
            <v>Бизнес, прочие</v>
          </cell>
          <cell r="CD33" t="str">
            <v>b</v>
          </cell>
        </row>
        <row r="34">
          <cell r="C34">
            <v>37739</v>
          </cell>
          <cell r="H34">
            <v>12</v>
          </cell>
          <cell r="BZ34" t="str">
            <v>Международный</v>
          </cell>
          <cell r="CA34" t="str">
            <v>восточная украина</v>
          </cell>
          <cell r="CB34" t="str">
            <v>kyiv</v>
          </cell>
          <cell r="CC34" t="str">
            <v>Бизнес, прочие</v>
          </cell>
          <cell r="CD34" t="str">
            <v>b</v>
          </cell>
        </row>
        <row r="35">
          <cell r="C35">
            <v>37755</v>
          </cell>
          <cell r="H35">
            <v>12</v>
          </cell>
          <cell r="U35">
            <v>4</v>
          </cell>
          <cell r="BZ35" t="str">
            <v>Международный</v>
          </cell>
          <cell r="CA35" t="str">
            <v>восточная украина</v>
          </cell>
          <cell r="CB35" t="str">
            <v>kyiv</v>
          </cell>
          <cell r="CC35" t="str">
            <v>Бизнес, прочие</v>
          </cell>
          <cell r="CD35" t="str">
            <v>b</v>
          </cell>
        </row>
        <row r="36">
          <cell r="C36">
            <v>37779</v>
          </cell>
          <cell r="H36">
            <v>11.2</v>
          </cell>
          <cell r="BZ36" t="str">
            <v>Международный</v>
          </cell>
          <cell r="CA36" t="str">
            <v>западная европа</v>
          </cell>
          <cell r="CB36" t="str">
            <v>spain</v>
          </cell>
          <cell r="CC36" t="str">
            <v>Бизнес, прочие</v>
          </cell>
          <cell r="CD36" t="str">
            <v>b</v>
          </cell>
        </row>
        <row r="37">
          <cell r="C37">
            <v>37781</v>
          </cell>
          <cell r="H37">
            <v>11.2</v>
          </cell>
          <cell r="U37">
            <v>4</v>
          </cell>
          <cell r="BZ37" t="str">
            <v>Международный</v>
          </cell>
          <cell r="CA37" t="str">
            <v>восточная украина</v>
          </cell>
          <cell r="CB37" t="str">
            <v>kyiv</v>
          </cell>
          <cell r="CC37" t="str">
            <v>Бизнес, прочие</v>
          </cell>
          <cell r="CD37" t="str">
            <v>b</v>
          </cell>
        </row>
        <row r="38">
          <cell r="C38">
            <v>37902</v>
          </cell>
          <cell r="H38">
            <v>11</v>
          </cell>
          <cell r="BZ38" t="str">
            <v>Внутренний</v>
          </cell>
          <cell r="CA38" t="str">
            <v>восточная украина</v>
          </cell>
          <cell r="CB38" t="str">
            <v>kyiv</v>
          </cell>
          <cell r="CC38" t="str">
            <v>Бизнес, прочие</v>
          </cell>
          <cell r="CD38" t="str">
            <v>b</v>
          </cell>
        </row>
        <row r="39">
          <cell r="C39">
            <v>37935</v>
          </cell>
          <cell r="H39">
            <v>11.2</v>
          </cell>
          <cell r="BZ39" t="str">
            <v>Международный</v>
          </cell>
          <cell r="CA39" t="str">
            <v>ближний восток</v>
          </cell>
          <cell r="CB39" t="str">
            <v>middle east</v>
          </cell>
          <cell r="CC39" t="str">
            <v>Бизнес, прочие</v>
          </cell>
          <cell r="CD39" t="str">
            <v>b</v>
          </cell>
        </row>
        <row r="40">
          <cell r="C40">
            <v>37937</v>
          </cell>
          <cell r="H40">
            <v>11.2</v>
          </cell>
          <cell r="U40">
            <v>4</v>
          </cell>
          <cell r="BZ40" t="str">
            <v>Международный</v>
          </cell>
          <cell r="CA40" t="str">
            <v>восточная украина</v>
          </cell>
          <cell r="CB40" t="str">
            <v>kyiv</v>
          </cell>
          <cell r="CC40" t="str">
            <v>Бизнес, прочие</v>
          </cell>
          <cell r="CD40" t="str">
            <v>b</v>
          </cell>
        </row>
        <row r="41">
          <cell r="C41">
            <v>37953</v>
          </cell>
          <cell r="H41">
            <v>11</v>
          </cell>
          <cell r="BZ41" t="str">
            <v>Международный</v>
          </cell>
          <cell r="CA41" t="str">
            <v>западная европа</v>
          </cell>
          <cell r="CB41" t="str">
            <v>germany</v>
          </cell>
          <cell r="CC41" t="str">
            <v>Бизнес, прочие</v>
          </cell>
          <cell r="CD41" t="str">
            <v>b</v>
          </cell>
        </row>
        <row r="42">
          <cell r="C42">
            <v>38007</v>
          </cell>
          <cell r="H42">
            <v>11</v>
          </cell>
          <cell r="U42">
            <v>3</v>
          </cell>
          <cell r="BZ42" t="str">
            <v>Международный</v>
          </cell>
          <cell r="CA42" t="str">
            <v>восточная украина</v>
          </cell>
          <cell r="CB42" t="str">
            <v>donetsk</v>
          </cell>
          <cell r="CC42" t="str">
            <v>Бизнес, прочие</v>
          </cell>
          <cell r="CD42" t="str">
            <v>b</v>
          </cell>
        </row>
        <row r="43">
          <cell r="C43">
            <v>38007</v>
          </cell>
          <cell r="H43">
            <v>11</v>
          </cell>
          <cell r="BZ43" t="str">
            <v>Международный</v>
          </cell>
          <cell r="CA43" t="str">
            <v>восточная украина</v>
          </cell>
          <cell r="CB43" t="str">
            <v>kyiv</v>
          </cell>
          <cell r="CC43" t="str">
            <v>Бизнес, прочие</v>
          </cell>
          <cell r="CD43" t="str">
            <v>b</v>
          </cell>
        </row>
        <row r="44">
          <cell r="C44">
            <v>38035</v>
          </cell>
          <cell r="H44">
            <v>11.2</v>
          </cell>
          <cell r="U44">
            <v>2</v>
          </cell>
          <cell r="BZ44" t="str">
            <v>Международный</v>
          </cell>
          <cell r="CA44" t="str">
            <v>восточная украина</v>
          </cell>
          <cell r="CB44" t="str">
            <v>kyiv</v>
          </cell>
          <cell r="CC44" t="str">
            <v>Бизнес, прочие</v>
          </cell>
          <cell r="CD44" t="str">
            <v>b</v>
          </cell>
        </row>
        <row r="45">
          <cell r="C45">
            <v>38056</v>
          </cell>
          <cell r="H45">
            <v>11</v>
          </cell>
          <cell r="U45">
            <v>5</v>
          </cell>
          <cell r="BZ45" t="str">
            <v>Международный</v>
          </cell>
          <cell r="CA45" t="str">
            <v>восточная украина</v>
          </cell>
          <cell r="CB45" t="str">
            <v>kyiv</v>
          </cell>
          <cell r="CC45" t="str">
            <v>Бизнес, прочие</v>
          </cell>
          <cell r="CD45" t="str">
            <v>b</v>
          </cell>
        </row>
        <row r="46">
          <cell r="C46">
            <v>38071</v>
          </cell>
          <cell r="H46">
            <v>11</v>
          </cell>
          <cell r="BZ46" t="str">
            <v>Международный</v>
          </cell>
          <cell r="CA46" t="str">
            <v>восточная украина</v>
          </cell>
          <cell r="CB46" t="str">
            <v>kyiv</v>
          </cell>
          <cell r="CC46" t="str">
            <v>Бизнес, прочие</v>
          </cell>
          <cell r="CD46" t="str">
            <v>b</v>
          </cell>
        </row>
        <row r="47">
          <cell r="C47">
            <v>38072</v>
          </cell>
          <cell r="H47">
            <v>11</v>
          </cell>
          <cell r="U47">
            <v>1</v>
          </cell>
          <cell r="BZ47" t="str">
            <v>Международный</v>
          </cell>
          <cell r="CA47" t="str">
            <v>восточная украина</v>
          </cell>
          <cell r="CB47" t="str">
            <v>kyiv</v>
          </cell>
          <cell r="CC47" t="str">
            <v>Бизнес, прочие</v>
          </cell>
          <cell r="CD47" t="str">
            <v>b</v>
          </cell>
        </row>
        <row r="48">
          <cell r="C48">
            <v>38098</v>
          </cell>
          <cell r="H48">
            <v>11</v>
          </cell>
          <cell r="BZ48" t="str">
            <v>Международный</v>
          </cell>
          <cell r="CA48" t="str">
            <v>западная европа</v>
          </cell>
          <cell r="CB48" t="str">
            <v>france</v>
          </cell>
          <cell r="CC48" t="str">
            <v>Бизнес, прочие</v>
          </cell>
          <cell r="CD48" t="str">
            <v>b</v>
          </cell>
        </row>
        <row r="49">
          <cell r="C49">
            <v>38099</v>
          </cell>
          <cell r="H49">
            <v>11</v>
          </cell>
          <cell r="U49">
            <v>2</v>
          </cell>
          <cell r="BZ49" t="str">
            <v>Международный</v>
          </cell>
          <cell r="CA49" t="str">
            <v>восточная украина</v>
          </cell>
          <cell r="CB49" t="str">
            <v>kyiv</v>
          </cell>
          <cell r="CC49" t="str">
            <v>Бизнес, прочие</v>
          </cell>
          <cell r="CD49" t="str">
            <v>b</v>
          </cell>
        </row>
        <row r="50">
          <cell r="C50">
            <v>38813</v>
          </cell>
          <cell r="H50">
            <v>11.2</v>
          </cell>
          <cell r="BZ50" t="str">
            <v>Международный</v>
          </cell>
          <cell r="CA50" t="str">
            <v>западная европа</v>
          </cell>
          <cell r="CB50" t="str">
            <v>austria</v>
          </cell>
          <cell r="CC50" t="str">
            <v>Регулярные</v>
          </cell>
          <cell r="CD50" t="str">
            <v>b</v>
          </cell>
        </row>
        <row r="51">
          <cell r="C51">
            <v>38914</v>
          </cell>
          <cell r="H51">
            <v>11.2</v>
          </cell>
          <cell r="U51">
            <v>1</v>
          </cell>
          <cell r="BZ51" t="str">
            <v>Международный</v>
          </cell>
          <cell r="CA51" t="str">
            <v>ближний восток</v>
          </cell>
          <cell r="CB51" t="str">
            <v>africa</v>
          </cell>
          <cell r="CC51" t="str">
            <v>Бизнес, прочие</v>
          </cell>
          <cell r="CD51" t="str">
            <v>b</v>
          </cell>
        </row>
        <row r="52">
          <cell r="C52">
            <v>38275</v>
          </cell>
          <cell r="H52">
            <v>6.8</v>
          </cell>
          <cell r="BZ52" t="str">
            <v>Внутренний</v>
          </cell>
          <cell r="CA52" t="str">
            <v>восточная украина</v>
          </cell>
          <cell r="CB52" t="str">
            <v>Ukraine_Other</v>
          </cell>
          <cell r="CC52" t="str">
            <v>Бизнес, прочие</v>
          </cell>
          <cell r="CD52" t="str">
            <v>b</v>
          </cell>
        </row>
        <row r="53">
          <cell r="C53">
            <v>38406</v>
          </cell>
          <cell r="H53">
            <v>6.8</v>
          </cell>
          <cell r="BZ53" t="str">
            <v>Внутренний</v>
          </cell>
          <cell r="CA53" t="str">
            <v>восточная украина</v>
          </cell>
          <cell r="CB53" t="str">
            <v>dnepropetrovsk</v>
          </cell>
          <cell r="CC53" t="str">
            <v>Бизнес, прочие</v>
          </cell>
          <cell r="CD53" t="str">
            <v>b</v>
          </cell>
        </row>
        <row r="54">
          <cell r="C54">
            <v>38608</v>
          </cell>
          <cell r="H54">
            <v>6.8</v>
          </cell>
          <cell r="U54">
            <v>9</v>
          </cell>
          <cell r="BZ54" t="str">
            <v>Международный</v>
          </cell>
          <cell r="CA54" t="str">
            <v>восточная европа</v>
          </cell>
          <cell r="CB54" t="str">
            <v>poland</v>
          </cell>
          <cell r="CC54" t="str">
            <v>Бизнес, прочие</v>
          </cell>
          <cell r="CD54" t="str">
            <v>b</v>
          </cell>
        </row>
        <row r="55">
          <cell r="C55">
            <v>38611</v>
          </cell>
          <cell r="H55">
            <v>6.8</v>
          </cell>
          <cell r="BZ55" t="str">
            <v>Международный</v>
          </cell>
          <cell r="CA55" t="str">
            <v>восточная европа</v>
          </cell>
          <cell r="CB55" t="str">
            <v>poland</v>
          </cell>
          <cell r="CC55" t="str">
            <v>Бизнес, прочие</v>
          </cell>
          <cell r="CD55" t="str">
            <v>b</v>
          </cell>
        </row>
        <row r="56">
          <cell r="C56">
            <v>38676</v>
          </cell>
          <cell r="H56">
            <v>6.8</v>
          </cell>
          <cell r="U56">
            <v>9</v>
          </cell>
          <cell r="BZ56" t="str">
            <v>Международный</v>
          </cell>
          <cell r="CA56" t="str">
            <v>снг</v>
          </cell>
          <cell r="CB56" t="str">
            <v>russia</v>
          </cell>
          <cell r="CC56" t="str">
            <v>Бизнес, прочие</v>
          </cell>
          <cell r="CD56" t="str">
            <v>b</v>
          </cell>
        </row>
        <row r="57">
          <cell r="C57">
            <v>38812</v>
          </cell>
          <cell r="H57">
            <v>6.8</v>
          </cell>
          <cell r="BZ57" t="str">
            <v>Внутренний</v>
          </cell>
          <cell r="CA57" t="str">
            <v>восточная украина</v>
          </cell>
          <cell r="CB57" t="str">
            <v>Ukraine_Other</v>
          </cell>
          <cell r="CC57" t="str">
            <v>Бизнес, прочие</v>
          </cell>
          <cell r="CD57" t="str">
            <v>b</v>
          </cell>
        </row>
        <row r="58">
          <cell r="C58">
            <v>38812</v>
          </cell>
          <cell r="H58">
            <v>6.8</v>
          </cell>
          <cell r="BZ58" t="str">
            <v>Внутренний</v>
          </cell>
          <cell r="CA58" t="str">
            <v>восточная украина</v>
          </cell>
          <cell r="CB58" t="str">
            <v>Ukraine_Other</v>
          </cell>
          <cell r="CC58" t="str">
            <v>Бизнес, прочие</v>
          </cell>
          <cell r="CD58" t="str">
            <v>b</v>
          </cell>
        </row>
        <row r="59">
          <cell r="C59">
            <v>38813</v>
          </cell>
          <cell r="H59">
            <v>6.8</v>
          </cell>
          <cell r="BZ59" t="str">
            <v>Внутренний</v>
          </cell>
          <cell r="CA59" t="str">
            <v>восточная украина</v>
          </cell>
          <cell r="CB59" t="str">
            <v>Ukraine_Other</v>
          </cell>
          <cell r="CC59" t="str">
            <v>Бизнес, прочие</v>
          </cell>
          <cell r="CD59" t="str">
            <v>b</v>
          </cell>
        </row>
        <row r="60">
          <cell r="C60">
            <v>38813</v>
          </cell>
          <cell r="H60">
            <v>6.8</v>
          </cell>
          <cell r="BZ60" t="str">
            <v>Внутренний</v>
          </cell>
          <cell r="CA60" t="str">
            <v>восточная украина</v>
          </cell>
          <cell r="CB60" t="str">
            <v>Ukraine_Other</v>
          </cell>
          <cell r="CC60" t="str">
            <v>Бизнес, прочие</v>
          </cell>
          <cell r="CD60" t="str">
            <v>b</v>
          </cell>
        </row>
        <row r="61">
          <cell r="C61">
            <v>38814</v>
          </cell>
          <cell r="H61">
            <v>6.8</v>
          </cell>
          <cell r="BZ61" t="str">
            <v>Внутренний</v>
          </cell>
          <cell r="CA61" t="str">
            <v>восточная украина</v>
          </cell>
          <cell r="CB61" t="str">
            <v>Ukraine_Other</v>
          </cell>
          <cell r="CC61" t="str">
            <v>Бизнес, прочие</v>
          </cell>
          <cell r="CD61" t="str">
            <v>b</v>
          </cell>
        </row>
        <row r="62">
          <cell r="C62">
            <v>38814</v>
          </cell>
          <cell r="H62">
            <v>6.8</v>
          </cell>
          <cell r="BZ62" t="str">
            <v>Международный</v>
          </cell>
          <cell r="CA62" t="str">
            <v>восточная украина</v>
          </cell>
          <cell r="CB62" t="str">
            <v>Ukraine_Other</v>
          </cell>
          <cell r="CC62" t="str">
            <v>Бизнес, прочие</v>
          </cell>
          <cell r="CD62" t="str">
            <v>b</v>
          </cell>
        </row>
        <row r="63">
          <cell r="C63">
            <v>38818</v>
          </cell>
          <cell r="H63">
            <v>6.8</v>
          </cell>
          <cell r="BZ63" t="str">
            <v>Внутренний</v>
          </cell>
          <cell r="CA63" t="str">
            <v>восточная украина</v>
          </cell>
          <cell r="CB63" t="str">
            <v>Ukraine_Other</v>
          </cell>
          <cell r="CC63" t="str">
            <v>Бизнес, прочие</v>
          </cell>
          <cell r="CD63" t="str">
            <v>b</v>
          </cell>
        </row>
        <row r="64">
          <cell r="C64">
            <v>38819</v>
          </cell>
          <cell r="H64">
            <v>6.8</v>
          </cell>
          <cell r="BZ64" t="str">
            <v>Внутренний</v>
          </cell>
          <cell r="CA64" t="str">
            <v>восточная украина</v>
          </cell>
          <cell r="CB64" t="str">
            <v>Ukraine_Other</v>
          </cell>
          <cell r="CC64" t="str">
            <v>Бизнес, прочие</v>
          </cell>
          <cell r="CD64" t="str">
            <v>b</v>
          </cell>
        </row>
        <row r="65">
          <cell r="C65">
            <v>38819</v>
          </cell>
          <cell r="H65">
            <v>6.8</v>
          </cell>
          <cell r="BZ65" t="str">
            <v>Внутренний</v>
          </cell>
          <cell r="CA65" t="str">
            <v>восточная украина</v>
          </cell>
          <cell r="CB65" t="str">
            <v>Ukraine_Other</v>
          </cell>
          <cell r="CC65" t="str">
            <v>Бизнес, прочие</v>
          </cell>
          <cell r="CD65" t="str">
            <v>b</v>
          </cell>
        </row>
        <row r="66">
          <cell r="C66">
            <v>38994</v>
          </cell>
          <cell r="H66">
            <v>6.8</v>
          </cell>
          <cell r="U66">
            <v>9</v>
          </cell>
          <cell r="BZ66" t="str">
            <v>Международный</v>
          </cell>
          <cell r="CA66" t="str">
            <v>восточная европа</v>
          </cell>
          <cell r="CB66" t="str">
            <v>poland</v>
          </cell>
          <cell r="CC66" t="str">
            <v>Бизнес, прочие</v>
          </cell>
          <cell r="CD66" t="str">
            <v>b</v>
          </cell>
        </row>
        <row r="67">
          <cell r="C67">
            <v>38998</v>
          </cell>
          <cell r="H67">
            <v>6.8</v>
          </cell>
          <cell r="BZ67" t="str">
            <v>Международный</v>
          </cell>
          <cell r="CA67" t="str">
            <v>восточная европа</v>
          </cell>
          <cell r="CB67" t="str">
            <v>turkey</v>
          </cell>
          <cell r="CC67" t="str">
            <v>Бизнес, прочие</v>
          </cell>
          <cell r="CD67" t="str">
            <v>b</v>
          </cell>
        </row>
        <row r="68">
          <cell r="C68">
            <v>39016</v>
          </cell>
          <cell r="H68">
            <v>6.8</v>
          </cell>
          <cell r="BZ68" t="str">
            <v>Внутренний</v>
          </cell>
          <cell r="CA68" t="str">
            <v>восточная украина</v>
          </cell>
          <cell r="CB68" t="str">
            <v>Ukraine_Other</v>
          </cell>
          <cell r="CC68" t="str">
            <v>Бизнес, прочие</v>
          </cell>
          <cell r="CD68" t="str">
            <v>b</v>
          </cell>
        </row>
        <row r="69">
          <cell r="C69">
            <v>39017</v>
          </cell>
          <cell r="H69">
            <v>6.8</v>
          </cell>
          <cell r="BZ69" t="str">
            <v>Внутренний</v>
          </cell>
          <cell r="CA69" t="str">
            <v>восточная украина</v>
          </cell>
          <cell r="CB69" t="str">
            <v>Ukraine_Other</v>
          </cell>
          <cell r="CC69" t="str">
            <v>Бизнес, прочие</v>
          </cell>
          <cell r="CD69" t="str">
            <v>b</v>
          </cell>
        </row>
        <row r="70">
          <cell r="C70">
            <v>39017</v>
          </cell>
          <cell r="H70">
            <v>6.8</v>
          </cell>
          <cell r="BZ70" t="str">
            <v>Внутренний</v>
          </cell>
          <cell r="CA70" t="str">
            <v>восточная украина</v>
          </cell>
          <cell r="CB70" t="str">
            <v>Ukraine_Other</v>
          </cell>
          <cell r="CC70" t="str">
            <v>Бизнес, прочие</v>
          </cell>
          <cell r="CD70" t="str">
            <v>b</v>
          </cell>
        </row>
        <row r="71">
          <cell r="C71">
            <v>39018</v>
          </cell>
          <cell r="H71">
            <v>6.8</v>
          </cell>
          <cell r="BZ71" t="str">
            <v>Внутренний</v>
          </cell>
          <cell r="CA71" t="str">
            <v>восточная украина</v>
          </cell>
          <cell r="CB71" t="str">
            <v>Ukraine_Other</v>
          </cell>
          <cell r="CC71" t="str">
            <v>Бизнес, прочие</v>
          </cell>
          <cell r="CD71" t="str">
            <v>b</v>
          </cell>
        </row>
        <row r="72">
          <cell r="C72">
            <v>39019</v>
          </cell>
          <cell r="H72">
            <v>6.8</v>
          </cell>
          <cell r="BZ72" t="str">
            <v>Внутренний</v>
          </cell>
          <cell r="CA72" t="str">
            <v>восточная украина</v>
          </cell>
          <cell r="CB72" t="str">
            <v>Ukraine_Other</v>
          </cell>
          <cell r="CC72" t="str">
            <v>Бизнес, прочие</v>
          </cell>
          <cell r="CD72" t="str">
            <v>b</v>
          </cell>
        </row>
        <row r="73">
          <cell r="C73">
            <v>39190</v>
          </cell>
          <cell r="H73">
            <v>6.8</v>
          </cell>
          <cell r="BZ73" t="str">
            <v>Внутренний</v>
          </cell>
          <cell r="CA73" t="str">
            <v>восточная украина</v>
          </cell>
          <cell r="CB73" t="str">
            <v>Ukraine_Other</v>
          </cell>
          <cell r="CC73" t="str">
            <v>Бизнес, прочие</v>
          </cell>
          <cell r="CD73" t="str">
            <v>b</v>
          </cell>
        </row>
        <row r="74">
          <cell r="C74">
            <v>39190</v>
          </cell>
          <cell r="H74">
            <v>6.8</v>
          </cell>
          <cell r="BZ74" t="str">
            <v>Внутренний</v>
          </cell>
          <cell r="CA74" t="str">
            <v>восточная украина</v>
          </cell>
          <cell r="CB74" t="str">
            <v>Ukraine_Other</v>
          </cell>
          <cell r="CC74" t="str">
            <v>Бизнес, прочие</v>
          </cell>
          <cell r="CD74" t="str">
            <v>b</v>
          </cell>
        </row>
        <row r="75">
          <cell r="C75">
            <v>39191</v>
          </cell>
          <cell r="H75">
            <v>6.8</v>
          </cell>
          <cell r="BZ75" t="str">
            <v>Внутренний</v>
          </cell>
          <cell r="CA75" t="str">
            <v>восточная украина</v>
          </cell>
          <cell r="CB75" t="str">
            <v>Ukraine_Other</v>
          </cell>
          <cell r="CC75" t="str">
            <v>Бизнес, прочие</v>
          </cell>
          <cell r="CD75" t="str">
            <v>b</v>
          </cell>
        </row>
        <row r="76">
          <cell r="C76">
            <v>39191</v>
          </cell>
          <cell r="H76">
            <v>6.8</v>
          </cell>
          <cell r="BZ76" t="str">
            <v>Внутренний</v>
          </cell>
          <cell r="CA76" t="str">
            <v>восточная украина</v>
          </cell>
          <cell r="CB76" t="str">
            <v>Ukraine_Other</v>
          </cell>
          <cell r="CC76" t="str">
            <v>Бизнес, прочие</v>
          </cell>
          <cell r="CD76" t="str">
            <v>b</v>
          </cell>
        </row>
        <row r="77">
          <cell r="C77">
            <v>39191</v>
          </cell>
          <cell r="H77">
            <v>6.8</v>
          </cell>
          <cell r="BZ77" t="str">
            <v>Внутренний</v>
          </cell>
          <cell r="CA77" t="str">
            <v>восточная украина</v>
          </cell>
          <cell r="CB77" t="str">
            <v>Ukraine_Other</v>
          </cell>
          <cell r="CC77" t="str">
            <v>Бизнес, прочие</v>
          </cell>
          <cell r="CD77" t="str">
            <v>b</v>
          </cell>
        </row>
        <row r="78">
          <cell r="C78">
            <v>38472</v>
          </cell>
          <cell r="H78">
            <v>56.2</v>
          </cell>
          <cell r="U78">
            <v>135</v>
          </cell>
          <cell r="BZ78" t="str">
            <v>Международный</v>
          </cell>
          <cell r="CA78" t="str">
            <v>восточная европа</v>
          </cell>
          <cell r="CB78" t="str">
            <v>turkey</v>
          </cell>
          <cell r="CC78" t="str">
            <v>Чартерные</v>
          </cell>
          <cell r="CD78" t="str">
            <v>b</v>
          </cell>
        </row>
        <row r="79">
          <cell r="C79">
            <v>38246</v>
          </cell>
          <cell r="H79">
            <v>4.2</v>
          </cell>
          <cell r="U79">
            <v>5</v>
          </cell>
          <cell r="BZ79" t="str">
            <v>Внутренний</v>
          </cell>
          <cell r="CA79" t="str">
            <v>восточная украина</v>
          </cell>
          <cell r="CB79" t="str">
            <v>Ukraine_Other</v>
          </cell>
          <cell r="CC79" t="str">
            <v>Бизнес, прочие</v>
          </cell>
          <cell r="CD79" t="str">
            <v>b</v>
          </cell>
        </row>
        <row r="80">
          <cell r="C80">
            <v>38450</v>
          </cell>
          <cell r="H80">
            <v>4.2</v>
          </cell>
          <cell r="U80">
            <v>4</v>
          </cell>
          <cell r="BZ80" t="str">
            <v>Внутренний</v>
          </cell>
          <cell r="CA80" t="str">
            <v>восточная украина</v>
          </cell>
          <cell r="CB80" t="str">
            <v>kyiv</v>
          </cell>
          <cell r="CC80" t="str">
            <v>Бизнес, прочие</v>
          </cell>
          <cell r="CD80" t="str">
            <v>b</v>
          </cell>
        </row>
        <row r="81">
          <cell r="C81">
            <v>38709</v>
          </cell>
          <cell r="H81">
            <v>4.218</v>
          </cell>
          <cell r="U81">
            <v>4</v>
          </cell>
          <cell r="BZ81" t="str">
            <v>Внутренний</v>
          </cell>
          <cell r="CA81" t="str">
            <v>восточная украина</v>
          </cell>
          <cell r="CB81" t="str">
            <v>Ukraine_Other</v>
          </cell>
          <cell r="CC81" t="str">
            <v>Бизнес, прочие</v>
          </cell>
          <cell r="CD81" t="str">
            <v>b</v>
          </cell>
        </row>
        <row r="82">
          <cell r="C82">
            <v>38710</v>
          </cell>
          <cell r="H82">
            <v>4.218</v>
          </cell>
          <cell r="U82">
            <v>3</v>
          </cell>
          <cell r="BZ82" t="str">
            <v>Внутренний</v>
          </cell>
          <cell r="CA82" t="str">
            <v>восточная украина</v>
          </cell>
          <cell r="CB82" t="str">
            <v>kyiv</v>
          </cell>
          <cell r="CC82" t="str">
            <v>Бизнес, прочие</v>
          </cell>
          <cell r="CD82" t="str">
            <v>b</v>
          </cell>
        </row>
        <row r="83">
          <cell r="C83">
            <v>38775</v>
          </cell>
          <cell r="H83">
            <v>4.22</v>
          </cell>
          <cell r="U83">
            <v>2</v>
          </cell>
          <cell r="BZ83" t="str">
            <v>Внутренний</v>
          </cell>
          <cell r="CA83" t="str">
            <v>восточная украина</v>
          </cell>
          <cell r="CB83" t="str">
            <v>dnepropetrovsk</v>
          </cell>
          <cell r="CC83" t="str">
            <v>Бизнес, прочие</v>
          </cell>
          <cell r="CD83" t="str">
            <v>b</v>
          </cell>
        </row>
        <row r="84">
          <cell r="C84">
            <v>38855</v>
          </cell>
          <cell r="H84">
            <v>4.218</v>
          </cell>
          <cell r="U84">
            <v>1</v>
          </cell>
          <cell r="BZ84" t="str">
            <v>Внутренний</v>
          </cell>
          <cell r="CA84" t="str">
            <v>восточная украина</v>
          </cell>
          <cell r="CB84" t="str">
            <v>dnepropetrovsk</v>
          </cell>
          <cell r="CC84" t="str">
            <v>Бизнес, прочие</v>
          </cell>
          <cell r="CD84" t="str">
            <v>b</v>
          </cell>
        </row>
        <row r="85">
          <cell r="C85">
            <v>38855</v>
          </cell>
          <cell r="H85">
            <v>4.218</v>
          </cell>
          <cell r="U85">
            <v>2</v>
          </cell>
          <cell r="BZ85" t="str">
            <v>Внутренний</v>
          </cell>
          <cell r="CA85" t="str">
            <v>восточная украина</v>
          </cell>
          <cell r="CB85" t="str">
            <v>kyiv</v>
          </cell>
          <cell r="CC85" t="str">
            <v>Чартерные</v>
          </cell>
          <cell r="CD85" t="str">
            <v>b</v>
          </cell>
        </row>
        <row r="86">
          <cell r="C86">
            <v>38894</v>
          </cell>
          <cell r="H86">
            <v>4.218</v>
          </cell>
          <cell r="BZ86" t="str">
            <v>Внутренний</v>
          </cell>
          <cell r="CA86" t="str">
            <v>восточная украина</v>
          </cell>
          <cell r="CB86" t="str">
            <v>Ukraine_Other</v>
          </cell>
          <cell r="CC86" t="str">
            <v>Бизнес, прочие</v>
          </cell>
          <cell r="CD86" t="str">
            <v>b</v>
          </cell>
        </row>
        <row r="87">
          <cell r="C87">
            <v>38242</v>
          </cell>
          <cell r="H87">
            <v>58.104999999999997</v>
          </cell>
          <cell r="U87">
            <v>121</v>
          </cell>
          <cell r="BZ87" t="str">
            <v>Международный</v>
          </cell>
          <cell r="CA87" t="str">
            <v>восточная европа</v>
          </cell>
          <cell r="CB87" t="str">
            <v>turkey</v>
          </cell>
          <cell r="CC87" t="str">
            <v>Чартерные</v>
          </cell>
          <cell r="CD87" t="str">
            <v>c</v>
          </cell>
        </row>
        <row r="88">
          <cell r="C88">
            <v>38249</v>
          </cell>
          <cell r="H88">
            <v>58.104999999999997</v>
          </cell>
          <cell r="U88">
            <v>120</v>
          </cell>
          <cell r="BZ88" t="str">
            <v>Международный</v>
          </cell>
          <cell r="CA88" t="str">
            <v>восточная европа</v>
          </cell>
          <cell r="CB88" t="str">
            <v>turkey</v>
          </cell>
          <cell r="CC88" t="str">
            <v>Чартерные</v>
          </cell>
          <cell r="CD88" t="str">
            <v>c</v>
          </cell>
        </row>
        <row r="89">
          <cell r="C89">
            <v>37666</v>
          </cell>
          <cell r="H89">
            <v>61.2</v>
          </cell>
          <cell r="U89">
            <v>75</v>
          </cell>
          <cell r="BZ89" t="str">
            <v>Международный</v>
          </cell>
          <cell r="CA89" t="str">
            <v>ближний восток</v>
          </cell>
          <cell r="CB89" t="str">
            <v>africa</v>
          </cell>
          <cell r="CC89" t="str">
            <v>Чартерные</v>
          </cell>
          <cell r="CD89" t="str">
            <v>c</v>
          </cell>
        </row>
        <row r="90">
          <cell r="C90">
            <v>37667</v>
          </cell>
          <cell r="H90">
            <v>61.2</v>
          </cell>
          <cell r="U90">
            <v>1</v>
          </cell>
          <cell r="BZ90" t="str">
            <v>Внутренний</v>
          </cell>
          <cell r="CA90" t="str">
            <v>восточная украина</v>
          </cell>
          <cell r="CB90" t="str">
            <v>kyiv</v>
          </cell>
          <cell r="CC90" t="str">
            <v>Регулярные</v>
          </cell>
          <cell r="CD90" t="str">
            <v>c</v>
          </cell>
        </row>
        <row r="91">
          <cell r="C91">
            <v>38183</v>
          </cell>
          <cell r="H91">
            <v>61.234000000000002</v>
          </cell>
          <cell r="U91">
            <v>110</v>
          </cell>
          <cell r="BZ91" t="str">
            <v>Международный</v>
          </cell>
          <cell r="CA91" t="str">
            <v>восточная европа</v>
          </cell>
          <cell r="CB91" t="str">
            <v>turkey</v>
          </cell>
          <cell r="CC91" t="str">
            <v>Чартерные</v>
          </cell>
          <cell r="CD91" t="str">
            <v>c</v>
          </cell>
        </row>
        <row r="92">
          <cell r="C92">
            <v>38211</v>
          </cell>
          <cell r="H92">
            <v>62.142000000000003</v>
          </cell>
          <cell r="U92">
            <v>132</v>
          </cell>
          <cell r="BZ92" t="str">
            <v>Международный</v>
          </cell>
          <cell r="CA92" t="str">
            <v>восточная европа</v>
          </cell>
          <cell r="CB92" t="str">
            <v>turkey</v>
          </cell>
          <cell r="CC92" t="str">
            <v>Чартерные</v>
          </cell>
          <cell r="CD92" t="str">
            <v>c</v>
          </cell>
        </row>
        <row r="93">
          <cell r="C93">
            <v>38218</v>
          </cell>
          <cell r="H93">
            <v>61.23</v>
          </cell>
          <cell r="U93">
            <v>135</v>
          </cell>
          <cell r="BZ93" t="str">
            <v>Международный</v>
          </cell>
          <cell r="CA93" t="str">
            <v>восточная европа</v>
          </cell>
          <cell r="CB93" t="str">
            <v>turkey</v>
          </cell>
          <cell r="CC93" t="str">
            <v>Чартерные</v>
          </cell>
          <cell r="CD93" t="str">
            <v>c</v>
          </cell>
        </row>
        <row r="94">
          <cell r="C94">
            <v>38225</v>
          </cell>
          <cell r="H94">
            <v>61.234000000000002</v>
          </cell>
          <cell r="U94">
            <v>90</v>
          </cell>
          <cell r="BZ94" t="str">
            <v>Международный</v>
          </cell>
          <cell r="CA94" t="str">
            <v>восточная европа</v>
          </cell>
          <cell r="CB94" t="str">
            <v>turkey</v>
          </cell>
          <cell r="CC94" t="str">
            <v>Чартерные</v>
          </cell>
          <cell r="CD94" t="str">
            <v>c</v>
          </cell>
        </row>
        <row r="95">
          <cell r="C95">
            <v>38547</v>
          </cell>
          <cell r="H95">
            <v>68</v>
          </cell>
          <cell r="U95">
            <v>139</v>
          </cell>
          <cell r="BZ95" t="str">
            <v>Международный</v>
          </cell>
          <cell r="CA95" t="str">
            <v>восточная европа</v>
          </cell>
          <cell r="CB95" t="str">
            <v>turkey</v>
          </cell>
          <cell r="CC95" t="str">
            <v>Чартерные</v>
          </cell>
          <cell r="CD95" t="str">
            <v>c</v>
          </cell>
        </row>
        <row r="96">
          <cell r="C96">
            <v>38109</v>
          </cell>
          <cell r="H96">
            <v>68.040000000000006</v>
          </cell>
          <cell r="U96">
            <v>150</v>
          </cell>
          <cell r="BZ96" t="str">
            <v>Международный</v>
          </cell>
          <cell r="CA96" t="str">
            <v>восточная европа</v>
          </cell>
          <cell r="CB96" t="str">
            <v>turkey</v>
          </cell>
          <cell r="CC96" t="str">
            <v>Чартерные</v>
          </cell>
          <cell r="CD96" t="str">
            <v>c</v>
          </cell>
        </row>
        <row r="97">
          <cell r="C97">
            <v>38117</v>
          </cell>
          <cell r="H97">
            <v>68.037999999999997</v>
          </cell>
          <cell r="U97">
            <v>150</v>
          </cell>
          <cell r="BZ97" t="str">
            <v>Международный</v>
          </cell>
          <cell r="CA97" t="str">
            <v>восточная европа</v>
          </cell>
          <cell r="CB97" t="str">
            <v>turkey</v>
          </cell>
          <cell r="CC97" t="str">
            <v>Чартерные</v>
          </cell>
          <cell r="CD97" t="str">
            <v>c</v>
          </cell>
        </row>
        <row r="98">
          <cell r="C98">
            <v>38144</v>
          </cell>
          <cell r="H98">
            <v>68.040000000000006</v>
          </cell>
          <cell r="U98">
            <v>101</v>
          </cell>
          <cell r="BZ98" t="str">
            <v>Международный</v>
          </cell>
          <cell r="CA98" t="str">
            <v>восточная европа</v>
          </cell>
          <cell r="CB98" t="str">
            <v>turkey</v>
          </cell>
          <cell r="CC98" t="str">
            <v>Чартерные</v>
          </cell>
          <cell r="CD98" t="str">
            <v>c</v>
          </cell>
        </row>
        <row r="99">
          <cell r="C99">
            <v>38151</v>
          </cell>
          <cell r="H99">
            <v>68.040000000000006</v>
          </cell>
          <cell r="U99">
            <v>145</v>
          </cell>
          <cell r="BZ99" t="str">
            <v>Международный</v>
          </cell>
          <cell r="CA99" t="str">
            <v>восточная европа</v>
          </cell>
          <cell r="CB99" t="str">
            <v>turkey</v>
          </cell>
          <cell r="CC99" t="str">
            <v>Чартерные</v>
          </cell>
          <cell r="CD99" t="str">
            <v>c</v>
          </cell>
        </row>
        <row r="100">
          <cell r="C100">
            <v>38155</v>
          </cell>
          <cell r="H100">
            <v>68.040000000000006</v>
          </cell>
          <cell r="U100">
            <v>123</v>
          </cell>
          <cell r="BZ100" t="str">
            <v>Международный</v>
          </cell>
          <cell r="CA100" t="str">
            <v>восточная европа</v>
          </cell>
          <cell r="CB100" t="str">
            <v>turkey</v>
          </cell>
          <cell r="CC100" t="str">
            <v>Чартерные</v>
          </cell>
          <cell r="CD100" t="str">
            <v>c</v>
          </cell>
        </row>
        <row r="101">
          <cell r="C101">
            <v>38165</v>
          </cell>
          <cell r="H101">
            <v>68.040000000000006</v>
          </cell>
          <cell r="U101">
            <v>146</v>
          </cell>
          <cell r="BZ101" t="str">
            <v>Международный</v>
          </cell>
          <cell r="CA101" t="str">
            <v>восточная европа</v>
          </cell>
          <cell r="CB101" t="str">
            <v>turkey</v>
          </cell>
          <cell r="CC101" t="str">
            <v>Чартерные</v>
          </cell>
          <cell r="CD101" t="str">
            <v>c</v>
          </cell>
        </row>
        <row r="102">
          <cell r="C102">
            <v>38169</v>
          </cell>
          <cell r="H102">
            <v>68.040000000000006</v>
          </cell>
          <cell r="U102">
            <v>128</v>
          </cell>
          <cell r="BZ102" t="str">
            <v>Международный</v>
          </cell>
          <cell r="CA102" t="str">
            <v>восточная европа</v>
          </cell>
          <cell r="CB102" t="str">
            <v>turkey</v>
          </cell>
          <cell r="CC102" t="str">
            <v>Чартерные</v>
          </cell>
          <cell r="CD102" t="str">
            <v>c</v>
          </cell>
        </row>
        <row r="103">
          <cell r="C103">
            <v>38172</v>
          </cell>
          <cell r="H103">
            <v>68.040000000000006</v>
          </cell>
          <cell r="U103">
            <v>150</v>
          </cell>
          <cell r="BZ103" t="str">
            <v>Международный</v>
          </cell>
          <cell r="CA103" t="str">
            <v>восточная европа</v>
          </cell>
          <cell r="CB103" t="str">
            <v>turkey</v>
          </cell>
          <cell r="CC103" t="str">
            <v>Чартерные</v>
          </cell>
          <cell r="CD103" t="str">
            <v>c</v>
          </cell>
        </row>
        <row r="104">
          <cell r="C104">
            <v>38176</v>
          </cell>
          <cell r="H104">
            <v>68.040000000000006</v>
          </cell>
          <cell r="U104">
            <v>151</v>
          </cell>
          <cell r="BZ104" t="str">
            <v>Международный</v>
          </cell>
          <cell r="CA104" t="str">
            <v>восточная европа</v>
          </cell>
          <cell r="CB104" t="str">
            <v>turkey</v>
          </cell>
          <cell r="CC104" t="str">
            <v>Чартерные</v>
          </cell>
          <cell r="CD104" t="str">
            <v>c</v>
          </cell>
        </row>
        <row r="105">
          <cell r="C105">
            <v>38179</v>
          </cell>
          <cell r="H105">
            <v>68.040000000000006</v>
          </cell>
          <cell r="U105">
            <v>147</v>
          </cell>
          <cell r="BZ105" t="str">
            <v>Международный</v>
          </cell>
          <cell r="CA105" t="str">
            <v>восточная европа</v>
          </cell>
          <cell r="CB105" t="str">
            <v>turkey</v>
          </cell>
          <cell r="CC105" t="str">
            <v>Чартерные</v>
          </cell>
          <cell r="CD105" t="str">
            <v>c</v>
          </cell>
        </row>
        <row r="106">
          <cell r="C106">
            <v>38214</v>
          </cell>
          <cell r="H106">
            <v>68.040000000000006</v>
          </cell>
          <cell r="U106">
            <v>138</v>
          </cell>
          <cell r="BZ106" t="str">
            <v>Международный</v>
          </cell>
          <cell r="CA106" t="str">
            <v>восточная европа</v>
          </cell>
          <cell r="CB106" t="str">
            <v>turkey</v>
          </cell>
          <cell r="CC106" t="str">
            <v>Чартерные</v>
          </cell>
          <cell r="CD106" t="str">
            <v>c</v>
          </cell>
        </row>
        <row r="107">
          <cell r="C107">
            <v>38221</v>
          </cell>
          <cell r="H107">
            <v>68.040000000000006</v>
          </cell>
          <cell r="U107">
            <v>86</v>
          </cell>
          <cell r="BZ107" t="str">
            <v>Международный</v>
          </cell>
          <cell r="CA107" t="str">
            <v>восточная европа</v>
          </cell>
          <cell r="CB107" t="str">
            <v>turkey</v>
          </cell>
          <cell r="CC107" t="str">
            <v>Чартерные</v>
          </cell>
          <cell r="CD107" t="str">
            <v>c</v>
          </cell>
        </row>
        <row r="108">
          <cell r="C108">
            <v>38228</v>
          </cell>
          <cell r="H108">
            <v>68.040000000000006</v>
          </cell>
          <cell r="U108">
            <v>107</v>
          </cell>
          <cell r="BZ108" t="str">
            <v>Международный</v>
          </cell>
          <cell r="CA108" t="str">
            <v>восточная европа</v>
          </cell>
          <cell r="CB108" t="str">
            <v>turkey</v>
          </cell>
          <cell r="CC108" t="str">
            <v>Чартерные</v>
          </cell>
          <cell r="CD108" t="str">
            <v>c</v>
          </cell>
        </row>
        <row r="109">
          <cell r="C109">
            <v>38235</v>
          </cell>
          <cell r="H109">
            <v>68.040000000000006</v>
          </cell>
          <cell r="U109">
            <v>148</v>
          </cell>
          <cell r="BZ109" t="str">
            <v>Международный</v>
          </cell>
          <cell r="CA109" t="str">
            <v>восточная европа</v>
          </cell>
          <cell r="CB109" t="str">
            <v>turkey</v>
          </cell>
          <cell r="CC109" t="str">
            <v>Чартерные</v>
          </cell>
          <cell r="CD109" t="str">
            <v>c</v>
          </cell>
        </row>
        <row r="110">
          <cell r="C110">
            <v>38480</v>
          </cell>
          <cell r="H110">
            <v>61.5</v>
          </cell>
          <cell r="U110">
            <v>96</v>
          </cell>
          <cell r="BZ110" t="str">
            <v>Международный</v>
          </cell>
          <cell r="CA110" t="str">
            <v>восточная европа</v>
          </cell>
          <cell r="CB110" t="str">
            <v>turkey</v>
          </cell>
          <cell r="CC110" t="str">
            <v>Чартерные</v>
          </cell>
          <cell r="CD110" t="str">
            <v>c</v>
          </cell>
        </row>
        <row r="111">
          <cell r="C111">
            <v>38515</v>
          </cell>
          <cell r="H111">
            <v>61.5</v>
          </cell>
          <cell r="U111">
            <v>150</v>
          </cell>
          <cell r="BZ111" t="str">
            <v>Международный</v>
          </cell>
          <cell r="CA111" t="str">
            <v>восточная европа</v>
          </cell>
          <cell r="CB111" t="str">
            <v>turkey</v>
          </cell>
          <cell r="CC111" t="str">
            <v>Чартерные</v>
          </cell>
          <cell r="CD111" t="str">
            <v>c</v>
          </cell>
        </row>
        <row r="112">
          <cell r="C112">
            <v>38536</v>
          </cell>
          <cell r="H112">
            <v>67.998000000000005</v>
          </cell>
          <cell r="U112">
            <v>151</v>
          </cell>
          <cell r="BZ112" t="str">
            <v>Международный</v>
          </cell>
          <cell r="CA112" t="str">
            <v>восточная европа</v>
          </cell>
          <cell r="CB112" t="str">
            <v>turkey</v>
          </cell>
          <cell r="CC112" t="str">
            <v>Чартерные</v>
          </cell>
          <cell r="CD112" t="str">
            <v>c</v>
          </cell>
        </row>
        <row r="113">
          <cell r="C113">
            <v>38543</v>
          </cell>
          <cell r="H113">
            <v>68.040000000000006</v>
          </cell>
          <cell r="U113">
            <v>150</v>
          </cell>
          <cell r="BZ113" t="str">
            <v>Международный</v>
          </cell>
          <cell r="CA113" t="str">
            <v>восточная европа</v>
          </cell>
          <cell r="CB113" t="str">
            <v>turkey</v>
          </cell>
          <cell r="CC113" t="str">
            <v>Чартерные</v>
          </cell>
          <cell r="CD113" t="str">
            <v>c</v>
          </cell>
        </row>
        <row r="114">
          <cell r="C114">
            <v>38256</v>
          </cell>
          <cell r="H114">
            <v>52.389000000000003</v>
          </cell>
          <cell r="U114">
            <v>88</v>
          </cell>
          <cell r="BZ114" t="str">
            <v>Международный</v>
          </cell>
          <cell r="CA114" t="str">
            <v>восточная европа</v>
          </cell>
          <cell r="CB114" t="str">
            <v>poland</v>
          </cell>
          <cell r="CC114" t="str">
            <v>Бизнес, прочие</v>
          </cell>
          <cell r="CD114" t="str">
            <v>c</v>
          </cell>
        </row>
        <row r="115">
          <cell r="C115">
            <v>38256</v>
          </cell>
          <cell r="H115">
            <v>52.389000000000003</v>
          </cell>
          <cell r="U115">
            <v>6</v>
          </cell>
          <cell r="BZ115" t="str">
            <v>Внутренний</v>
          </cell>
          <cell r="CA115" t="str">
            <v>восточная украина</v>
          </cell>
          <cell r="CB115" t="str">
            <v>kyiv</v>
          </cell>
          <cell r="CC115" t="str">
            <v>Регулярные</v>
          </cell>
          <cell r="CD115" t="str">
            <v>c</v>
          </cell>
        </row>
        <row r="116">
          <cell r="C116">
            <v>38256</v>
          </cell>
          <cell r="H116">
            <v>68.040000000000006</v>
          </cell>
          <cell r="U116">
            <v>19</v>
          </cell>
          <cell r="BZ116" t="str">
            <v>Международный</v>
          </cell>
          <cell r="CA116" t="str">
            <v>восточная европа</v>
          </cell>
          <cell r="CB116" t="str">
            <v>turkey</v>
          </cell>
          <cell r="CC116" t="str">
            <v>Чартерные</v>
          </cell>
          <cell r="CD116" t="str">
            <v>c</v>
          </cell>
        </row>
        <row r="117">
          <cell r="C117">
            <v>38262</v>
          </cell>
          <cell r="H117">
            <v>52.39</v>
          </cell>
          <cell r="U117">
            <v>1</v>
          </cell>
          <cell r="BZ117" t="str">
            <v>Внутренний</v>
          </cell>
          <cell r="CA117" t="str">
            <v>восточная украина</v>
          </cell>
          <cell r="CB117" t="str">
            <v>kyiv</v>
          </cell>
          <cell r="CC117" t="str">
            <v>Регулярные</v>
          </cell>
          <cell r="CD117" t="str">
            <v>c</v>
          </cell>
        </row>
        <row r="118">
          <cell r="C118">
            <v>38262</v>
          </cell>
          <cell r="H118">
            <v>52.39</v>
          </cell>
          <cell r="U118">
            <v>90</v>
          </cell>
          <cell r="BZ118" t="str">
            <v>Международный</v>
          </cell>
          <cell r="CA118" t="str">
            <v>восточная европа</v>
          </cell>
          <cell r="CB118" t="str">
            <v>poland</v>
          </cell>
          <cell r="CC118" t="str">
            <v>Бизнес, прочие</v>
          </cell>
          <cell r="CD118" t="str">
            <v>c</v>
          </cell>
        </row>
        <row r="119">
          <cell r="C119">
            <v>37596</v>
          </cell>
          <cell r="H119">
            <v>61.2</v>
          </cell>
          <cell r="U119">
            <v>2</v>
          </cell>
          <cell r="BZ119" t="str">
            <v>Внутренний</v>
          </cell>
          <cell r="CA119" t="str">
            <v>восточная украина</v>
          </cell>
          <cell r="CB119" t="str">
            <v>kyiv</v>
          </cell>
          <cell r="CC119" t="str">
            <v>Регулярные</v>
          </cell>
          <cell r="CD119" t="str">
            <v>c</v>
          </cell>
        </row>
        <row r="120">
          <cell r="C120">
            <v>37596</v>
          </cell>
          <cell r="H120">
            <v>61.2</v>
          </cell>
          <cell r="U120">
            <v>75</v>
          </cell>
          <cell r="BZ120" t="str">
            <v>Международный</v>
          </cell>
          <cell r="CA120" t="str">
            <v>ближний восток</v>
          </cell>
          <cell r="CB120" t="str">
            <v>africa</v>
          </cell>
          <cell r="CC120" t="str">
            <v>Чартерные</v>
          </cell>
          <cell r="CD120" t="str">
            <v>c</v>
          </cell>
        </row>
        <row r="121">
          <cell r="C121">
            <v>37605</v>
          </cell>
          <cell r="H121">
            <v>61.2</v>
          </cell>
          <cell r="U121">
            <v>80</v>
          </cell>
          <cell r="BZ121" t="str">
            <v>Международный</v>
          </cell>
          <cell r="CA121" t="str">
            <v>ближний восток</v>
          </cell>
          <cell r="CB121" t="str">
            <v>asia</v>
          </cell>
          <cell r="CC121" t="str">
            <v>Чартерные</v>
          </cell>
          <cell r="CD121" t="str">
            <v>c</v>
          </cell>
        </row>
        <row r="122">
          <cell r="C122">
            <v>37611</v>
          </cell>
          <cell r="H122">
            <v>61.2</v>
          </cell>
          <cell r="BZ122" t="str">
            <v>Внутренний</v>
          </cell>
          <cell r="CA122" t="str">
            <v>восточная украина</v>
          </cell>
          <cell r="CB122" t="str">
            <v>kyiv</v>
          </cell>
          <cell r="CC122" t="str">
            <v>Регулярные</v>
          </cell>
          <cell r="CD122" t="str">
            <v>c</v>
          </cell>
        </row>
        <row r="123">
          <cell r="C123">
            <v>37644</v>
          </cell>
          <cell r="H123">
            <v>61.2</v>
          </cell>
          <cell r="BZ123" t="str">
            <v>Внутренний</v>
          </cell>
          <cell r="CA123" t="str">
            <v>восточная украина</v>
          </cell>
          <cell r="CB123" t="str">
            <v>kyiv</v>
          </cell>
          <cell r="CC123" t="str">
            <v>Чартерные</v>
          </cell>
          <cell r="CD123" t="str">
            <v>c</v>
          </cell>
        </row>
        <row r="124">
          <cell r="C124">
            <v>37645</v>
          </cell>
          <cell r="H124">
            <v>61.2</v>
          </cell>
          <cell r="U124">
            <v>77</v>
          </cell>
          <cell r="BZ124" t="str">
            <v>Международный</v>
          </cell>
          <cell r="CA124" t="str">
            <v>ближний восток</v>
          </cell>
          <cell r="CB124" t="str">
            <v>africa</v>
          </cell>
          <cell r="CC124" t="str">
            <v>Чартерные</v>
          </cell>
          <cell r="CD124" t="str">
            <v>c</v>
          </cell>
        </row>
        <row r="125">
          <cell r="C125">
            <v>37911</v>
          </cell>
          <cell r="H125">
            <v>53</v>
          </cell>
          <cell r="U125">
            <v>40</v>
          </cell>
          <cell r="BZ125" t="str">
            <v>Международный</v>
          </cell>
          <cell r="CA125" t="str">
            <v>ближний восток</v>
          </cell>
          <cell r="CB125" t="str">
            <v>Middle East</v>
          </cell>
          <cell r="CC125" t="str">
            <v>Бизнес, прочие</v>
          </cell>
          <cell r="CD125" t="str">
            <v>c</v>
          </cell>
        </row>
        <row r="126">
          <cell r="C126">
            <v>38100</v>
          </cell>
          <cell r="H126">
            <v>68.040000000000006</v>
          </cell>
          <cell r="U126">
            <v>124</v>
          </cell>
          <cell r="BZ126" t="str">
            <v>Международный</v>
          </cell>
          <cell r="CA126" t="str">
            <v>восточная европа</v>
          </cell>
          <cell r="CB126" t="str">
            <v>turkey</v>
          </cell>
          <cell r="CC126" t="str">
            <v>Чартерные</v>
          </cell>
          <cell r="CD126" t="str">
            <v>c</v>
          </cell>
        </row>
        <row r="127">
          <cell r="C127">
            <v>38123</v>
          </cell>
          <cell r="H127">
            <v>68.040000000000006</v>
          </cell>
          <cell r="U127">
            <v>149</v>
          </cell>
          <cell r="BZ127" t="str">
            <v>Международный</v>
          </cell>
          <cell r="CA127" t="str">
            <v>восточная европа</v>
          </cell>
          <cell r="CB127" t="str">
            <v>turkey</v>
          </cell>
          <cell r="CC127" t="str">
            <v>Чартерные</v>
          </cell>
          <cell r="CD127" t="str">
            <v>c</v>
          </cell>
        </row>
        <row r="128">
          <cell r="C128">
            <v>38134</v>
          </cell>
          <cell r="H128">
            <v>61.23</v>
          </cell>
          <cell r="U128">
            <v>30</v>
          </cell>
          <cell r="BZ128" t="str">
            <v>Международный</v>
          </cell>
          <cell r="CA128" t="str">
            <v>восточная украина</v>
          </cell>
          <cell r="CB128" t="str">
            <v>kyiv</v>
          </cell>
          <cell r="CC128" t="str">
            <v>Регулярные</v>
          </cell>
          <cell r="CD128" t="str">
            <v>c</v>
          </cell>
        </row>
        <row r="129">
          <cell r="C129">
            <v>38134</v>
          </cell>
          <cell r="H129">
            <v>61.23</v>
          </cell>
          <cell r="U129">
            <v>76</v>
          </cell>
          <cell r="BZ129" t="str">
            <v>Международный</v>
          </cell>
          <cell r="CA129" t="str">
            <v>восточная европа</v>
          </cell>
          <cell r="CB129" t="str">
            <v>turkey</v>
          </cell>
          <cell r="CC129" t="str">
            <v>Чартерные</v>
          </cell>
          <cell r="CD129" t="str">
            <v>c</v>
          </cell>
        </row>
        <row r="130">
          <cell r="C130">
            <v>38137</v>
          </cell>
          <cell r="H130">
            <v>68.040000000000006</v>
          </cell>
          <cell r="U130">
            <v>140</v>
          </cell>
          <cell r="BZ130" t="str">
            <v>Международный</v>
          </cell>
          <cell r="CA130" t="str">
            <v>восточная европа</v>
          </cell>
          <cell r="CB130" t="str">
            <v>turkey</v>
          </cell>
          <cell r="CC130" t="str">
            <v>Чартерные</v>
          </cell>
          <cell r="CD130" t="str">
            <v>c</v>
          </cell>
        </row>
        <row r="131">
          <cell r="C131">
            <v>38148</v>
          </cell>
          <cell r="H131">
            <v>68.040000000000006</v>
          </cell>
          <cell r="U131">
            <v>47</v>
          </cell>
          <cell r="BZ131" t="str">
            <v>Международный</v>
          </cell>
          <cell r="CA131" t="str">
            <v>восточная европа</v>
          </cell>
          <cell r="CB131" t="str">
            <v>turkey</v>
          </cell>
          <cell r="CC131" t="str">
            <v>Чартерные</v>
          </cell>
          <cell r="CD131" t="str">
            <v>c</v>
          </cell>
        </row>
        <row r="132">
          <cell r="C132">
            <v>38158</v>
          </cell>
          <cell r="H132">
            <v>68.040000000000006</v>
          </cell>
          <cell r="U132">
            <v>150</v>
          </cell>
          <cell r="BZ132" t="str">
            <v>Международный</v>
          </cell>
          <cell r="CA132" t="str">
            <v>восточная европа</v>
          </cell>
          <cell r="CB132" t="str">
            <v>turkey</v>
          </cell>
          <cell r="CC132" t="str">
            <v>Чартерные</v>
          </cell>
          <cell r="CD132" t="str">
            <v>c</v>
          </cell>
        </row>
        <row r="133">
          <cell r="C133">
            <v>38162</v>
          </cell>
          <cell r="H133">
            <v>22.5</v>
          </cell>
          <cell r="U133">
            <v>24</v>
          </cell>
          <cell r="BZ133" t="str">
            <v>Внутренний</v>
          </cell>
          <cell r="CA133" t="str">
            <v>восточная украина</v>
          </cell>
          <cell r="CB133" t="str">
            <v>kyiv</v>
          </cell>
          <cell r="CC133" t="str">
            <v>Регулярные</v>
          </cell>
          <cell r="CD133" t="str">
            <v>c</v>
          </cell>
        </row>
        <row r="134">
          <cell r="C134">
            <v>38162</v>
          </cell>
          <cell r="H134">
            <v>68.040000000000006</v>
          </cell>
          <cell r="U134">
            <v>148</v>
          </cell>
          <cell r="BZ134" t="str">
            <v>Международный</v>
          </cell>
          <cell r="CA134" t="str">
            <v>восточная европа</v>
          </cell>
          <cell r="CB134" t="str">
            <v>turkey</v>
          </cell>
          <cell r="CC134" t="str">
            <v>Чартерные</v>
          </cell>
          <cell r="CD134" t="str">
            <v>c</v>
          </cell>
        </row>
        <row r="135">
          <cell r="C135">
            <v>38186</v>
          </cell>
          <cell r="H135">
            <v>68.040000000000006</v>
          </cell>
          <cell r="U135">
            <v>127</v>
          </cell>
          <cell r="BZ135" t="str">
            <v>Международный</v>
          </cell>
          <cell r="CA135" t="str">
            <v>восточная европа</v>
          </cell>
          <cell r="CB135" t="str">
            <v>turkey</v>
          </cell>
          <cell r="CC135" t="str">
            <v>Чартерные</v>
          </cell>
          <cell r="CD135" t="str">
            <v>c</v>
          </cell>
        </row>
        <row r="136">
          <cell r="C136">
            <v>38190</v>
          </cell>
          <cell r="H136">
            <v>62.142000000000003</v>
          </cell>
          <cell r="U136">
            <v>131</v>
          </cell>
          <cell r="BZ136" t="str">
            <v>Международный</v>
          </cell>
          <cell r="CA136" t="str">
            <v>восточная европа</v>
          </cell>
          <cell r="CB136" t="str">
            <v>turkey</v>
          </cell>
          <cell r="CC136" t="str">
            <v>Чартерные</v>
          </cell>
          <cell r="CD136" t="str">
            <v>c</v>
          </cell>
        </row>
        <row r="137">
          <cell r="C137">
            <v>38193</v>
          </cell>
          <cell r="H137">
            <v>68.040000000000006</v>
          </cell>
          <cell r="U137">
            <v>143</v>
          </cell>
          <cell r="BZ137" t="str">
            <v>Международный</v>
          </cell>
          <cell r="CA137" t="str">
            <v>восточная европа</v>
          </cell>
          <cell r="CB137" t="str">
            <v>turkey</v>
          </cell>
          <cell r="CC137" t="str">
            <v>Чартерные</v>
          </cell>
          <cell r="CD137" t="str">
            <v>c</v>
          </cell>
        </row>
        <row r="138">
          <cell r="C138">
            <v>38197</v>
          </cell>
          <cell r="H138">
            <v>61.234000000000002</v>
          </cell>
          <cell r="U138">
            <v>108</v>
          </cell>
          <cell r="BZ138" t="str">
            <v>Международный</v>
          </cell>
          <cell r="CA138" t="str">
            <v>восточная европа</v>
          </cell>
          <cell r="CB138" t="str">
            <v>turkey</v>
          </cell>
          <cell r="CC138" t="str">
            <v>Чартерные</v>
          </cell>
          <cell r="CD138" t="str">
            <v>c</v>
          </cell>
        </row>
        <row r="139">
          <cell r="C139">
            <v>38200</v>
          </cell>
          <cell r="H139">
            <v>68.040000000000006</v>
          </cell>
          <cell r="U139">
            <v>74</v>
          </cell>
          <cell r="BZ139" t="str">
            <v>Международный</v>
          </cell>
          <cell r="CA139" t="str">
            <v>восточная европа</v>
          </cell>
          <cell r="CB139" t="str">
            <v>turkey</v>
          </cell>
          <cell r="CC139" t="str">
            <v>Чартерные</v>
          </cell>
          <cell r="CD139" t="str">
            <v>c</v>
          </cell>
        </row>
        <row r="140">
          <cell r="C140">
            <v>38204</v>
          </cell>
          <cell r="H140">
            <v>61.234000000000002</v>
          </cell>
          <cell r="U140">
            <v>104</v>
          </cell>
          <cell r="BZ140" t="str">
            <v>Международный</v>
          </cell>
          <cell r="CA140" t="str">
            <v>восточная европа</v>
          </cell>
          <cell r="CB140" t="str">
            <v>turkey</v>
          </cell>
          <cell r="CC140" t="str">
            <v>Чартерные</v>
          </cell>
          <cell r="CD140" t="str">
            <v>c</v>
          </cell>
        </row>
        <row r="141">
          <cell r="C141">
            <v>38207</v>
          </cell>
          <cell r="H141">
            <v>68.040000000000006</v>
          </cell>
          <cell r="U141">
            <v>149</v>
          </cell>
          <cell r="BZ141" t="str">
            <v>Международный</v>
          </cell>
          <cell r="CA141" t="str">
            <v>восточная европа</v>
          </cell>
          <cell r="CB141" t="str">
            <v>turkey</v>
          </cell>
          <cell r="CC141" t="str">
            <v>Чартерные</v>
          </cell>
          <cell r="CD141" t="str">
            <v>c</v>
          </cell>
        </row>
        <row r="142">
          <cell r="C142">
            <v>38232</v>
          </cell>
          <cell r="H142">
            <v>61.234000000000002</v>
          </cell>
          <cell r="U142">
            <v>116</v>
          </cell>
          <cell r="BZ142" t="str">
            <v>Международный</v>
          </cell>
          <cell r="CA142" t="str">
            <v>восточная европа</v>
          </cell>
          <cell r="CB142" t="str">
            <v>turkey</v>
          </cell>
          <cell r="CC142" t="str">
            <v>Чартерные</v>
          </cell>
          <cell r="CD142" t="str">
            <v>c</v>
          </cell>
        </row>
        <row r="143">
          <cell r="C143">
            <v>38248</v>
          </cell>
          <cell r="H143">
            <v>76.5</v>
          </cell>
          <cell r="U143">
            <v>31</v>
          </cell>
          <cell r="BZ143" t="str">
            <v>Международный</v>
          </cell>
          <cell r="CA143" t="str">
            <v>восточная украина</v>
          </cell>
          <cell r="CB143" t="str">
            <v>kyiv</v>
          </cell>
          <cell r="CC143" t="str">
            <v>Бизнес, прочие</v>
          </cell>
          <cell r="CD143" t="str">
            <v>c</v>
          </cell>
        </row>
        <row r="144">
          <cell r="C144">
            <v>38473</v>
          </cell>
          <cell r="H144">
            <v>61.5</v>
          </cell>
          <cell r="U144">
            <v>150</v>
          </cell>
          <cell r="BZ144" t="str">
            <v>Международный</v>
          </cell>
          <cell r="CA144" t="str">
            <v>восточная европа</v>
          </cell>
          <cell r="CB144" t="str">
            <v>turkey</v>
          </cell>
          <cell r="CC144" t="str">
            <v>Чартерные</v>
          </cell>
          <cell r="CD144" t="str">
            <v>c</v>
          </cell>
        </row>
        <row r="145">
          <cell r="C145">
            <v>38479</v>
          </cell>
          <cell r="H145">
            <v>62.594999999999999</v>
          </cell>
          <cell r="U145">
            <v>107</v>
          </cell>
          <cell r="BZ145" t="str">
            <v>Международный</v>
          </cell>
          <cell r="CA145" t="str">
            <v>восточная европа</v>
          </cell>
          <cell r="CB145" t="str">
            <v>turkey</v>
          </cell>
          <cell r="CC145" t="str">
            <v>Чартерные</v>
          </cell>
          <cell r="CD145" t="str">
            <v>c</v>
          </cell>
        </row>
        <row r="146">
          <cell r="C146">
            <v>38487</v>
          </cell>
          <cell r="H146">
            <v>68.040000000000006</v>
          </cell>
          <cell r="U146">
            <v>151</v>
          </cell>
          <cell r="BZ146" t="str">
            <v>Международный</v>
          </cell>
          <cell r="CA146" t="str">
            <v>восточная европа</v>
          </cell>
          <cell r="CB146" t="str">
            <v>turkey</v>
          </cell>
          <cell r="CC146" t="str">
            <v>Чартерные</v>
          </cell>
          <cell r="CD146" t="str">
            <v>c</v>
          </cell>
        </row>
        <row r="147">
          <cell r="C147">
            <v>38494</v>
          </cell>
          <cell r="H147">
            <v>67.998000000000005</v>
          </cell>
          <cell r="U147">
            <v>152</v>
          </cell>
          <cell r="BZ147" t="str">
            <v>Международный</v>
          </cell>
          <cell r="CA147" t="str">
            <v>восточная европа</v>
          </cell>
          <cell r="CB147" t="str">
            <v>turkey</v>
          </cell>
          <cell r="CC147" t="str">
            <v>Чартерные</v>
          </cell>
          <cell r="CD147" t="str">
            <v>c</v>
          </cell>
        </row>
        <row r="148">
          <cell r="C148">
            <v>38501</v>
          </cell>
          <cell r="H148">
            <v>68</v>
          </cell>
          <cell r="U148">
            <v>151</v>
          </cell>
          <cell r="BZ148" t="str">
            <v>Международный</v>
          </cell>
          <cell r="CA148" t="str">
            <v>восточная европа</v>
          </cell>
          <cell r="CB148" t="str">
            <v>turkey</v>
          </cell>
          <cell r="CC148" t="str">
            <v>Чартерные</v>
          </cell>
          <cell r="CD148" t="str">
            <v>c</v>
          </cell>
        </row>
        <row r="149">
          <cell r="C149">
            <v>38508</v>
          </cell>
          <cell r="H149">
            <v>68.040000000000006</v>
          </cell>
          <cell r="U149">
            <v>151</v>
          </cell>
          <cell r="BZ149" t="str">
            <v>Международный</v>
          </cell>
          <cell r="CA149" t="str">
            <v>восточная европа</v>
          </cell>
          <cell r="CB149" t="str">
            <v>turkey</v>
          </cell>
          <cell r="CC149" t="str">
            <v>Чартерные</v>
          </cell>
          <cell r="CD149" t="str">
            <v>c</v>
          </cell>
        </row>
        <row r="150">
          <cell r="C150">
            <v>38522</v>
          </cell>
          <cell r="H150">
            <v>61.5</v>
          </cell>
          <cell r="U150">
            <v>152</v>
          </cell>
          <cell r="BZ150" t="str">
            <v>Международный</v>
          </cell>
          <cell r="CA150" t="str">
            <v>восточная европа</v>
          </cell>
          <cell r="CB150" t="str">
            <v>turkey</v>
          </cell>
          <cell r="CC150" t="str">
            <v>Чартерные</v>
          </cell>
          <cell r="CD150" t="str">
            <v>c</v>
          </cell>
        </row>
        <row r="151">
          <cell r="C151">
            <v>38529</v>
          </cell>
          <cell r="H151">
            <v>67.998000000000005</v>
          </cell>
          <cell r="U151">
            <v>153</v>
          </cell>
          <cell r="BZ151" t="str">
            <v>Международный</v>
          </cell>
          <cell r="CA151" t="str">
            <v>восточная европа</v>
          </cell>
          <cell r="CB151" t="str">
            <v>turkey</v>
          </cell>
          <cell r="CC151" t="str">
            <v>Чартерные</v>
          </cell>
          <cell r="CD151" t="str">
            <v>c</v>
          </cell>
        </row>
        <row r="152">
          <cell r="C152">
            <v>38533</v>
          </cell>
          <cell r="H152">
            <v>67.998000000000005</v>
          </cell>
          <cell r="U152">
            <v>143</v>
          </cell>
          <cell r="BZ152" t="str">
            <v>Международный</v>
          </cell>
          <cell r="CA152" t="str">
            <v>восточная европа</v>
          </cell>
          <cell r="CB152" t="str">
            <v>turkey</v>
          </cell>
          <cell r="CC152" t="str">
            <v>Чартерные</v>
          </cell>
          <cell r="CD152" t="str">
            <v>c</v>
          </cell>
        </row>
        <row r="153">
          <cell r="C153">
            <v>38540</v>
          </cell>
          <cell r="H153">
            <v>62.14</v>
          </cell>
          <cell r="U153">
            <v>115</v>
          </cell>
          <cell r="BZ153" t="str">
            <v>Международный</v>
          </cell>
          <cell r="CA153" t="str">
            <v>восточная европа</v>
          </cell>
          <cell r="CB153" t="str">
            <v>turkey</v>
          </cell>
          <cell r="CC153" t="str">
            <v>Чартерные</v>
          </cell>
          <cell r="CD153" t="str">
            <v>c</v>
          </cell>
        </row>
        <row r="154">
          <cell r="C154">
            <v>38550</v>
          </cell>
          <cell r="H154">
            <v>68.040000000000006</v>
          </cell>
          <cell r="U154">
            <v>151</v>
          </cell>
          <cell r="BZ154" t="str">
            <v>Международный</v>
          </cell>
          <cell r="CA154" t="str">
            <v>восточная европа</v>
          </cell>
          <cell r="CB154" t="str">
            <v>turkey</v>
          </cell>
          <cell r="CC154" t="str">
            <v>Чартерные</v>
          </cell>
          <cell r="CD154" t="str">
            <v>c</v>
          </cell>
        </row>
        <row r="155">
          <cell r="C155">
            <v>38554</v>
          </cell>
          <cell r="H155">
            <v>68.037999999999997</v>
          </cell>
          <cell r="U155">
            <v>117</v>
          </cell>
          <cell r="BZ155" t="str">
            <v>Международный</v>
          </cell>
          <cell r="CA155" t="str">
            <v>восточная европа</v>
          </cell>
          <cell r="CB155" t="str">
            <v>turkey</v>
          </cell>
          <cell r="CC155" t="str">
            <v>Чартерные</v>
          </cell>
          <cell r="CD155" t="str">
            <v>c</v>
          </cell>
        </row>
        <row r="156">
          <cell r="C156">
            <v>38557</v>
          </cell>
          <cell r="H156">
            <v>67.998000000000005</v>
          </cell>
          <cell r="U156">
            <v>114</v>
          </cell>
          <cell r="BZ156" t="str">
            <v>Международный</v>
          </cell>
          <cell r="CA156" t="str">
            <v>восточная европа</v>
          </cell>
          <cell r="CB156" t="str">
            <v>turkey</v>
          </cell>
          <cell r="CC156" t="str">
            <v>Чартерные</v>
          </cell>
          <cell r="CD156" t="str">
            <v>c</v>
          </cell>
        </row>
        <row r="157">
          <cell r="C157">
            <v>38561</v>
          </cell>
          <cell r="H157">
            <v>67.998000000000005</v>
          </cell>
          <cell r="U157">
            <v>45</v>
          </cell>
          <cell r="BZ157" t="str">
            <v>Международный</v>
          </cell>
          <cell r="CA157" t="str">
            <v>восточная европа</v>
          </cell>
          <cell r="CB157" t="str">
            <v>turkey</v>
          </cell>
          <cell r="CC157" t="str">
            <v>Чартерные</v>
          </cell>
          <cell r="CD157" t="str">
            <v>c</v>
          </cell>
        </row>
        <row r="158">
          <cell r="C158">
            <v>38564</v>
          </cell>
          <cell r="H158">
            <v>67.998000000000005</v>
          </cell>
          <cell r="U158">
            <v>152</v>
          </cell>
          <cell r="BZ158" t="str">
            <v>Международный</v>
          </cell>
          <cell r="CA158" t="str">
            <v>восточная европа</v>
          </cell>
          <cell r="CB158" t="str">
            <v>turkey</v>
          </cell>
          <cell r="CC158" t="str">
            <v>Чартерные</v>
          </cell>
          <cell r="CD158" t="str">
            <v>c</v>
          </cell>
        </row>
        <row r="159">
          <cell r="C159">
            <v>38571</v>
          </cell>
          <cell r="H159">
            <v>67.998000000000005</v>
          </cell>
          <cell r="U159">
            <v>151</v>
          </cell>
          <cell r="BZ159" t="str">
            <v>Международный</v>
          </cell>
          <cell r="CA159" t="str">
            <v>восточная европа</v>
          </cell>
          <cell r="CB159" t="str">
            <v>turkey</v>
          </cell>
          <cell r="CC159" t="str">
            <v>Чартерные</v>
          </cell>
          <cell r="CD159" t="str">
            <v>c</v>
          </cell>
        </row>
        <row r="160">
          <cell r="C160">
            <v>38578</v>
          </cell>
          <cell r="H160">
            <v>68.040000000000006</v>
          </cell>
          <cell r="U160">
            <v>147</v>
          </cell>
          <cell r="BZ160" t="str">
            <v>Международный</v>
          </cell>
          <cell r="CA160" t="str">
            <v>восточная европа</v>
          </cell>
          <cell r="CB160" t="str">
            <v>turkey</v>
          </cell>
          <cell r="CC160" t="str">
            <v>Чартерные</v>
          </cell>
          <cell r="CD160" t="str">
            <v>c</v>
          </cell>
        </row>
        <row r="161">
          <cell r="C161">
            <v>38585</v>
          </cell>
          <cell r="H161">
            <v>68.040000000000006</v>
          </cell>
          <cell r="U161">
            <v>153</v>
          </cell>
          <cell r="BZ161" t="str">
            <v>Международный</v>
          </cell>
          <cell r="CA161" t="str">
            <v>восточная европа</v>
          </cell>
          <cell r="CB161" t="str">
            <v>turkey</v>
          </cell>
          <cell r="CC161" t="str">
            <v>Чартерные</v>
          </cell>
          <cell r="CD161" t="str">
            <v>c</v>
          </cell>
        </row>
        <row r="162">
          <cell r="C162">
            <v>38592</v>
          </cell>
          <cell r="H162">
            <v>60.5</v>
          </cell>
          <cell r="U162">
            <v>151</v>
          </cell>
          <cell r="BZ162" t="str">
            <v>Международный</v>
          </cell>
          <cell r="CA162" t="str">
            <v>восточная европа</v>
          </cell>
          <cell r="CB162" t="str">
            <v>turkey</v>
          </cell>
          <cell r="CC162" t="str">
            <v>Чартерные</v>
          </cell>
          <cell r="CD162" t="str">
            <v>c</v>
          </cell>
        </row>
        <row r="163">
          <cell r="C163">
            <v>38599</v>
          </cell>
          <cell r="H163">
            <v>61.3</v>
          </cell>
          <cell r="U163">
            <v>153</v>
          </cell>
          <cell r="BZ163" t="str">
            <v>Международный</v>
          </cell>
          <cell r="CA163" t="str">
            <v>восточная европа</v>
          </cell>
          <cell r="CB163" t="str">
            <v>turkey</v>
          </cell>
          <cell r="CC163" t="str">
            <v>Чартерные</v>
          </cell>
          <cell r="CD163" t="str">
            <v>c</v>
          </cell>
        </row>
        <row r="164">
          <cell r="C164">
            <v>38606</v>
          </cell>
          <cell r="H164">
            <v>68.040000000000006</v>
          </cell>
          <cell r="U164">
            <v>152</v>
          </cell>
          <cell r="BZ164" t="str">
            <v>Международный</v>
          </cell>
          <cell r="CA164" t="str">
            <v>восточная европа</v>
          </cell>
          <cell r="CB164" t="str">
            <v>turkey</v>
          </cell>
          <cell r="CC164" t="str">
            <v>Чартерные</v>
          </cell>
          <cell r="CD164" t="str">
            <v>c</v>
          </cell>
        </row>
        <row r="165">
          <cell r="C165">
            <v>38613</v>
          </cell>
          <cell r="H165">
            <v>68.040000000000006</v>
          </cell>
          <cell r="U165">
            <v>152</v>
          </cell>
          <cell r="BZ165" t="str">
            <v>Международный</v>
          </cell>
          <cell r="CA165" t="str">
            <v>восточная европа</v>
          </cell>
          <cell r="CB165" t="str">
            <v>turkey</v>
          </cell>
          <cell r="CC165" t="str">
            <v>Чартерные</v>
          </cell>
          <cell r="CD165" t="str">
            <v>c</v>
          </cell>
        </row>
        <row r="166">
          <cell r="C166">
            <v>38620</v>
          </cell>
          <cell r="H166">
            <v>62.5</v>
          </cell>
          <cell r="U166">
            <v>151</v>
          </cell>
          <cell r="BZ166" t="str">
            <v>Международный</v>
          </cell>
          <cell r="CA166" t="str">
            <v>восточная европа</v>
          </cell>
          <cell r="CB166" t="str">
            <v>turkey</v>
          </cell>
          <cell r="CC166" t="str">
            <v>Чартерные</v>
          </cell>
          <cell r="CD166" t="str">
            <v>c</v>
          </cell>
        </row>
        <row r="167">
          <cell r="C167">
            <v>38644</v>
          </cell>
          <cell r="H167">
            <v>68</v>
          </cell>
          <cell r="U167">
            <v>49</v>
          </cell>
          <cell r="BZ167" t="str">
            <v>Международный</v>
          </cell>
          <cell r="CA167" t="str">
            <v>западная европа</v>
          </cell>
          <cell r="CB167" t="str">
            <v>italy</v>
          </cell>
          <cell r="CC167" t="str">
            <v>Бизнес, прочие</v>
          </cell>
          <cell r="CD167" t="str">
            <v>c</v>
          </cell>
        </row>
        <row r="168">
          <cell r="C168">
            <v>38710</v>
          </cell>
          <cell r="H168">
            <v>52.389000000000003</v>
          </cell>
          <cell r="U168">
            <v>4</v>
          </cell>
          <cell r="BZ168" t="str">
            <v>Внутренний</v>
          </cell>
          <cell r="CA168" t="str">
            <v>восточная украина</v>
          </cell>
          <cell r="CB168" t="str">
            <v>kyiv</v>
          </cell>
          <cell r="CC168" t="str">
            <v>Регулярные</v>
          </cell>
          <cell r="CD168" t="str">
            <v>c</v>
          </cell>
        </row>
        <row r="169">
          <cell r="C169">
            <v>38710</v>
          </cell>
          <cell r="H169">
            <v>52.389000000000003</v>
          </cell>
          <cell r="U169">
            <v>61</v>
          </cell>
          <cell r="BZ169" t="str">
            <v>Международный</v>
          </cell>
          <cell r="CA169" t="str">
            <v>снг</v>
          </cell>
          <cell r="CB169" t="str">
            <v>russia</v>
          </cell>
          <cell r="CC169" t="str">
            <v>Регулярные</v>
          </cell>
          <cell r="CD169" t="str">
            <v>c</v>
          </cell>
        </row>
        <row r="170">
          <cell r="C170">
            <v>38731</v>
          </cell>
          <cell r="H170">
            <v>52.39</v>
          </cell>
          <cell r="U170">
            <v>40</v>
          </cell>
          <cell r="BZ170" t="str">
            <v>Международный</v>
          </cell>
          <cell r="CA170" t="str">
            <v>снг</v>
          </cell>
          <cell r="CB170" t="str">
            <v>russia</v>
          </cell>
          <cell r="CC170" t="str">
            <v>Бизнес, прочие</v>
          </cell>
          <cell r="CD170" t="str">
            <v>c</v>
          </cell>
        </row>
        <row r="171">
          <cell r="C171">
            <v>38731</v>
          </cell>
          <cell r="H171">
            <v>52.39</v>
          </cell>
          <cell r="U171">
            <v>5</v>
          </cell>
          <cell r="BZ171" t="str">
            <v>Внутренний</v>
          </cell>
          <cell r="CA171" t="str">
            <v>восточная украина</v>
          </cell>
          <cell r="CB171" t="str">
            <v>kyiv</v>
          </cell>
          <cell r="CC171" t="str">
            <v>Регулярные</v>
          </cell>
          <cell r="CD171" t="str">
            <v>c</v>
          </cell>
        </row>
        <row r="172">
          <cell r="C172">
            <v>38864</v>
          </cell>
          <cell r="H172">
            <v>61.23</v>
          </cell>
          <cell r="U172">
            <v>127</v>
          </cell>
          <cell r="BZ172" t="str">
            <v>Международный</v>
          </cell>
          <cell r="CA172" t="str">
            <v>восточная украина</v>
          </cell>
          <cell r="CB172" t="str">
            <v>kyiv</v>
          </cell>
          <cell r="CC172" t="str">
            <v>Регулярные</v>
          </cell>
          <cell r="CD172" t="str">
            <v>c</v>
          </cell>
        </row>
        <row r="173">
          <cell r="C173">
            <v>39023</v>
          </cell>
          <cell r="H173">
            <v>68</v>
          </cell>
          <cell r="U173">
            <v>21</v>
          </cell>
          <cell r="BZ173" t="str">
            <v>Внутренний</v>
          </cell>
          <cell r="CA173" t="str">
            <v>восточная украина</v>
          </cell>
          <cell r="CB173" t="str">
            <v>kyiv</v>
          </cell>
          <cell r="CC173" t="str">
            <v>Чартерные</v>
          </cell>
          <cell r="CD173" t="str">
            <v>c</v>
          </cell>
        </row>
        <row r="174">
          <cell r="C174">
            <v>39023</v>
          </cell>
          <cell r="H174">
            <v>68</v>
          </cell>
          <cell r="U174">
            <v>73</v>
          </cell>
          <cell r="BZ174" t="str">
            <v>Международный</v>
          </cell>
          <cell r="CA174" t="str">
            <v>восточная европа</v>
          </cell>
          <cell r="CB174" t="str">
            <v>turkey</v>
          </cell>
          <cell r="CC174" t="str">
            <v>Чартерные</v>
          </cell>
          <cell r="CD174" t="str">
            <v>c</v>
          </cell>
        </row>
        <row r="175">
          <cell r="C175">
            <v>39074</v>
          </cell>
          <cell r="H175">
            <v>52.389000000000003</v>
          </cell>
          <cell r="BZ175" t="str">
            <v>Внутренний</v>
          </cell>
          <cell r="CA175" t="str">
            <v>восточная украина</v>
          </cell>
          <cell r="CB175" t="str">
            <v>kyiv</v>
          </cell>
          <cell r="CC175" t="str">
            <v>Регулярные</v>
          </cell>
          <cell r="CD175" t="str">
            <v>c</v>
          </cell>
        </row>
        <row r="176">
          <cell r="C176">
            <v>39074</v>
          </cell>
          <cell r="H176">
            <v>52.389000000000003</v>
          </cell>
          <cell r="U176">
            <v>79</v>
          </cell>
          <cell r="BZ176" t="str">
            <v>Международный</v>
          </cell>
          <cell r="CA176" t="str">
            <v>снг</v>
          </cell>
          <cell r="CB176" t="str">
            <v>russia</v>
          </cell>
          <cell r="CC176" t="str">
            <v>Бизнес, прочие</v>
          </cell>
          <cell r="CD176" t="str">
            <v>c</v>
          </cell>
        </row>
        <row r="177">
          <cell r="C177">
            <v>39096</v>
          </cell>
          <cell r="H177">
            <v>62.822000000000003</v>
          </cell>
          <cell r="U177">
            <v>69</v>
          </cell>
          <cell r="BZ177" t="str">
            <v>Международный</v>
          </cell>
          <cell r="CA177" t="str">
            <v>восточная европа</v>
          </cell>
          <cell r="CB177" t="str">
            <v>turkey</v>
          </cell>
          <cell r="CC177" t="str">
            <v>Чартерные</v>
          </cell>
          <cell r="CD177" t="str">
            <v>c</v>
          </cell>
        </row>
        <row r="178">
          <cell r="C178">
            <v>39096</v>
          </cell>
          <cell r="H178">
            <v>62.822000000000003</v>
          </cell>
          <cell r="U178">
            <v>25</v>
          </cell>
          <cell r="BZ178" t="str">
            <v>Международный</v>
          </cell>
          <cell r="CA178" t="str">
            <v>восточная украина</v>
          </cell>
          <cell r="CB178" t="str">
            <v>kyiv</v>
          </cell>
          <cell r="CC178" t="str">
            <v>Чартерные</v>
          </cell>
          <cell r="CD178" t="str">
            <v>c</v>
          </cell>
        </row>
        <row r="179">
          <cell r="C179">
            <v>39096</v>
          </cell>
          <cell r="H179">
            <v>68.037999999999997</v>
          </cell>
          <cell r="U179">
            <v>143</v>
          </cell>
          <cell r="BZ179" t="str">
            <v>Международный</v>
          </cell>
          <cell r="CA179" t="str">
            <v>ближний восток</v>
          </cell>
          <cell r="CB179" t="str">
            <v>africa</v>
          </cell>
          <cell r="CC179" t="str">
            <v>Чартерные</v>
          </cell>
          <cell r="CD179" t="str">
            <v>c</v>
          </cell>
        </row>
        <row r="180">
          <cell r="C180">
            <v>39107</v>
          </cell>
          <cell r="H180">
            <v>68.06</v>
          </cell>
          <cell r="U180">
            <v>118</v>
          </cell>
          <cell r="BZ180" t="str">
            <v>Международный</v>
          </cell>
          <cell r="CA180" t="str">
            <v>ближний восток</v>
          </cell>
          <cell r="CB180" t="str">
            <v>africa</v>
          </cell>
          <cell r="CC180" t="str">
            <v>Чартерные</v>
          </cell>
          <cell r="CD180" t="str">
            <v>c</v>
          </cell>
        </row>
        <row r="181">
          <cell r="C181">
            <v>39114</v>
          </cell>
          <cell r="H181">
            <v>68</v>
          </cell>
          <cell r="U181">
            <v>163</v>
          </cell>
          <cell r="BZ181" t="str">
            <v>Международный</v>
          </cell>
          <cell r="CA181" t="str">
            <v>ближний восток</v>
          </cell>
          <cell r="CB181" t="str">
            <v>africa</v>
          </cell>
          <cell r="CC181" t="str">
            <v>Чартерные</v>
          </cell>
          <cell r="CD181" t="str">
            <v>c</v>
          </cell>
        </row>
        <row r="182">
          <cell r="C182">
            <v>39115</v>
          </cell>
          <cell r="H182">
            <v>68</v>
          </cell>
          <cell r="BZ182" t="str">
            <v>Международный</v>
          </cell>
          <cell r="CA182" t="str">
            <v>восточная украина</v>
          </cell>
          <cell r="CB182" t="str">
            <v>kyiv</v>
          </cell>
          <cell r="CC182" t="str">
            <v>Чартерные</v>
          </cell>
          <cell r="CD182" t="str">
            <v>c</v>
          </cell>
        </row>
        <row r="183">
          <cell r="C183">
            <v>39201</v>
          </cell>
          <cell r="H183">
            <v>68</v>
          </cell>
          <cell r="U183">
            <v>136</v>
          </cell>
          <cell r="BZ183" t="str">
            <v>Международный</v>
          </cell>
          <cell r="CA183" t="str">
            <v>западная европа</v>
          </cell>
          <cell r="CB183" t="str">
            <v>greece</v>
          </cell>
          <cell r="CC183" t="str">
            <v>Регулярные</v>
          </cell>
          <cell r="CD183" t="str">
            <v>c</v>
          </cell>
        </row>
        <row r="184">
          <cell r="C184">
            <v>39201</v>
          </cell>
          <cell r="H184">
            <v>68.254999999999995</v>
          </cell>
          <cell r="U184">
            <v>167</v>
          </cell>
          <cell r="BZ184" t="str">
            <v>Международный</v>
          </cell>
          <cell r="CA184" t="str">
            <v>восточная европа</v>
          </cell>
          <cell r="CB184" t="str">
            <v>turkey</v>
          </cell>
          <cell r="CC184" t="str">
            <v>Чартерные</v>
          </cell>
          <cell r="CD184" t="str">
            <v>c</v>
          </cell>
        </row>
        <row r="185">
          <cell r="C185">
            <v>39202</v>
          </cell>
          <cell r="H185">
            <v>68.037999999999997</v>
          </cell>
          <cell r="U185">
            <v>149</v>
          </cell>
          <cell r="BZ185" t="str">
            <v>Международный</v>
          </cell>
          <cell r="CA185" t="str">
            <v>западная европа</v>
          </cell>
          <cell r="CB185" t="str">
            <v>greece</v>
          </cell>
          <cell r="CC185" t="str">
            <v>Бизнес, прочие</v>
          </cell>
          <cell r="CD185" t="str">
            <v>c</v>
          </cell>
        </row>
        <row r="186">
          <cell r="C186">
            <v>39202</v>
          </cell>
          <cell r="H186">
            <v>68.254999999999995</v>
          </cell>
          <cell r="U186">
            <v>162</v>
          </cell>
          <cell r="BZ186" t="str">
            <v>Международный</v>
          </cell>
          <cell r="CA186" t="str">
            <v>восточная европа</v>
          </cell>
          <cell r="CB186" t="str">
            <v>turkey</v>
          </cell>
          <cell r="CC186" t="str">
            <v>Чартерные</v>
          </cell>
          <cell r="CD186" t="str">
            <v>c</v>
          </cell>
        </row>
        <row r="187">
          <cell r="C187">
            <v>39210</v>
          </cell>
          <cell r="H187">
            <v>68</v>
          </cell>
          <cell r="U187">
            <v>13</v>
          </cell>
          <cell r="BZ187" t="str">
            <v>Международный</v>
          </cell>
          <cell r="CA187" t="str">
            <v>западная европа</v>
          </cell>
          <cell r="CB187" t="str">
            <v>greece</v>
          </cell>
          <cell r="CC187" t="str">
            <v>Бизнес, прочие</v>
          </cell>
          <cell r="CD187" t="str">
            <v>c</v>
          </cell>
        </row>
        <row r="188">
          <cell r="C188">
            <v>39211</v>
          </cell>
          <cell r="H188">
            <v>68</v>
          </cell>
          <cell r="U188">
            <v>19</v>
          </cell>
          <cell r="BZ188" t="str">
            <v>Международный</v>
          </cell>
          <cell r="CA188" t="str">
            <v>западная европа</v>
          </cell>
          <cell r="CB188" t="str">
            <v>greece</v>
          </cell>
          <cell r="CC188" t="str">
            <v>Бизнес, прочие</v>
          </cell>
          <cell r="CD188" t="str">
            <v>c</v>
          </cell>
        </row>
        <row r="189">
          <cell r="C189">
            <v>39215</v>
          </cell>
          <cell r="H189">
            <v>68.254999999999995</v>
          </cell>
          <cell r="U189">
            <v>145</v>
          </cell>
          <cell r="BZ189" t="str">
            <v>Международный</v>
          </cell>
          <cell r="CA189" t="str">
            <v>восточная европа</v>
          </cell>
          <cell r="CB189" t="str">
            <v>turkey</v>
          </cell>
          <cell r="CC189" t="str">
            <v>Чартерные</v>
          </cell>
          <cell r="CD189" t="str">
            <v>c</v>
          </cell>
        </row>
        <row r="190">
          <cell r="C190">
            <v>39258</v>
          </cell>
          <cell r="H190">
            <v>52.39</v>
          </cell>
          <cell r="BZ190" t="str">
            <v>Внутренний</v>
          </cell>
          <cell r="CA190" t="str">
            <v>восточная украина</v>
          </cell>
          <cell r="CB190" t="str">
            <v>kyiv</v>
          </cell>
          <cell r="CC190" t="str">
            <v>Регулярные</v>
          </cell>
          <cell r="CD190" t="str">
            <v>c</v>
          </cell>
        </row>
        <row r="191">
          <cell r="C191">
            <v>39258</v>
          </cell>
          <cell r="H191">
            <v>52.39</v>
          </cell>
          <cell r="U191">
            <v>27</v>
          </cell>
          <cell r="BZ191" t="str">
            <v>Международный</v>
          </cell>
          <cell r="CA191" t="str">
            <v>снг</v>
          </cell>
          <cell r="CB191" t="str">
            <v>russia</v>
          </cell>
          <cell r="CC191" t="str">
            <v>Бизнес, прочие</v>
          </cell>
          <cell r="CD191" t="str">
            <v>c</v>
          </cell>
        </row>
        <row r="192">
          <cell r="C192">
            <v>38410</v>
          </cell>
          <cell r="H192">
            <v>58.2</v>
          </cell>
          <cell r="U192">
            <v>153</v>
          </cell>
          <cell r="BZ192" t="str">
            <v>Международный</v>
          </cell>
          <cell r="CA192" t="str">
            <v>восточная украина</v>
          </cell>
          <cell r="CB192" t="str">
            <v>kyiv</v>
          </cell>
          <cell r="CC192" t="str">
            <v>Регулярные</v>
          </cell>
          <cell r="CD192" t="str">
            <v>c</v>
          </cell>
        </row>
        <row r="193">
          <cell r="C193">
            <v>37308</v>
          </cell>
          <cell r="H193">
            <v>13</v>
          </cell>
          <cell r="U193">
            <v>1</v>
          </cell>
          <cell r="BZ193" t="str">
            <v>Международный</v>
          </cell>
          <cell r="CA193" t="str">
            <v>западная европа</v>
          </cell>
          <cell r="CB193" t="str">
            <v>germany</v>
          </cell>
          <cell r="CC193" t="str">
            <v>Бизнес, прочие</v>
          </cell>
          <cell r="CD193" t="str">
            <v>a</v>
          </cell>
        </row>
        <row r="194">
          <cell r="C194">
            <v>37547</v>
          </cell>
          <cell r="H194">
            <v>5.7</v>
          </cell>
          <cell r="U194">
            <v>4</v>
          </cell>
          <cell r="BZ194" t="str">
            <v>Международный</v>
          </cell>
          <cell r="CA194" t="str">
            <v>восточная украина</v>
          </cell>
          <cell r="CB194" t="str">
            <v>kyiv</v>
          </cell>
          <cell r="CC194" t="str">
            <v>Бизнес, прочие</v>
          </cell>
          <cell r="CD194" t="str">
            <v>a</v>
          </cell>
        </row>
        <row r="195">
          <cell r="C195">
            <v>37648</v>
          </cell>
          <cell r="H195">
            <v>5.7</v>
          </cell>
          <cell r="U195">
            <v>5</v>
          </cell>
          <cell r="BZ195" t="str">
            <v>Международный</v>
          </cell>
          <cell r="CA195" t="str">
            <v>восточная украина</v>
          </cell>
          <cell r="CB195" t="str">
            <v>kyiv</v>
          </cell>
          <cell r="CC195" t="str">
            <v>Бизнес, прочие</v>
          </cell>
          <cell r="CD195" t="str">
            <v>a</v>
          </cell>
        </row>
        <row r="196">
          <cell r="C196">
            <v>37773</v>
          </cell>
          <cell r="H196">
            <v>5.7</v>
          </cell>
          <cell r="U196">
            <v>7</v>
          </cell>
          <cell r="BZ196" t="str">
            <v>Международный</v>
          </cell>
          <cell r="CA196" t="str">
            <v>западная европа</v>
          </cell>
          <cell r="CB196" t="str">
            <v>germany</v>
          </cell>
          <cell r="CC196" t="str">
            <v>Бизнес, прочие</v>
          </cell>
          <cell r="CD196" t="str">
            <v>a</v>
          </cell>
        </row>
        <row r="197">
          <cell r="C197">
            <v>38310</v>
          </cell>
          <cell r="H197">
            <v>6</v>
          </cell>
          <cell r="U197">
            <v>1</v>
          </cell>
          <cell r="BZ197" t="str">
            <v>Международный</v>
          </cell>
          <cell r="CA197" t="str">
            <v>восточная европа</v>
          </cell>
          <cell r="CB197" t="str">
            <v>turkey</v>
          </cell>
          <cell r="CC197" t="str">
            <v>Бизнес, прочие</v>
          </cell>
          <cell r="CD197" t="str">
            <v>a</v>
          </cell>
        </row>
        <row r="198">
          <cell r="C198">
            <v>38310</v>
          </cell>
          <cell r="H198">
            <v>6</v>
          </cell>
          <cell r="U198">
            <v>1</v>
          </cell>
          <cell r="BZ198" t="str">
            <v>Международный</v>
          </cell>
          <cell r="CA198" t="str">
            <v>восточная европа</v>
          </cell>
          <cell r="CB198" t="str">
            <v>turkey</v>
          </cell>
          <cell r="CC198" t="str">
            <v>Бизнес, прочие</v>
          </cell>
          <cell r="CD198" t="str">
            <v>a</v>
          </cell>
        </row>
        <row r="199">
          <cell r="C199">
            <v>38310</v>
          </cell>
          <cell r="H199">
            <v>6</v>
          </cell>
          <cell r="U199">
            <v>1</v>
          </cell>
          <cell r="BZ199" t="str">
            <v>Международный</v>
          </cell>
          <cell r="CA199" t="str">
            <v>восточная европа</v>
          </cell>
          <cell r="CB199" t="str">
            <v>turkey</v>
          </cell>
          <cell r="CC199" t="str">
            <v>Бизнес, прочие</v>
          </cell>
          <cell r="CD199" t="str">
            <v>a</v>
          </cell>
        </row>
        <row r="200">
          <cell r="C200">
            <v>38449</v>
          </cell>
          <cell r="H200">
            <v>7</v>
          </cell>
          <cell r="U200">
            <v>7</v>
          </cell>
          <cell r="BZ200" t="str">
            <v>Международный</v>
          </cell>
          <cell r="CA200" t="str">
            <v>восточная европа</v>
          </cell>
          <cell r="CB200" t="str">
            <v>turkey</v>
          </cell>
          <cell r="CC200" t="str">
            <v>Бизнес, прочие</v>
          </cell>
          <cell r="CD200" t="str">
            <v>a</v>
          </cell>
        </row>
        <row r="201">
          <cell r="C201">
            <v>38507</v>
          </cell>
          <cell r="H201">
            <v>6</v>
          </cell>
          <cell r="U201">
            <v>3</v>
          </cell>
          <cell r="BZ201" t="str">
            <v>Внутренний</v>
          </cell>
          <cell r="CA201" t="str">
            <v>восточная европа</v>
          </cell>
          <cell r="CB201" t="str">
            <v>turkey</v>
          </cell>
          <cell r="CC201" t="str">
            <v>Бизнес, прочие</v>
          </cell>
          <cell r="CD201" t="str">
            <v>a</v>
          </cell>
        </row>
        <row r="202">
          <cell r="C202">
            <v>38706</v>
          </cell>
          <cell r="H202">
            <v>5.67</v>
          </cell>
          <cell r="BZ202" t="str">
            <v>Международный</v>
          </cell>
          <cell r="CA202" t="str">
            <v>снг</v>
          </cell>
          <cell r="CB202" t="str">
            <v>russia</v>
          </cell>
          <cell r="CC202" t="str">
            <v>Бизнес, прочие</v>
          </cell>
          <cell r="CD202" t="str">
            <v>a</v>
          </cell>
        </row>
        <row r="203">
          <cell r="C203">
            <v>38713</v>
          </cell>
          <cell r="H203">
            <v>5.67</v>
          </cell>
          <cell r="BZ203" t="str">
            <v>Международный</v>
          </cell>
          <cell r="CA203" t="str">
            <v>снг</v>
          </cell>
          <cell r="CB203" t="str">
            <v>russia</v>
          </cell>
          <cell r="CC203" t="str">
            <v>Бизнес, прочие</v>
          </cell>
          <cell r="CD203" t="str">
            <v>a</v>
          </cell>
        </row>
        <row r="204">
          <cell r="C204">
            <v>38748</v>
          </cell>
          <cell r="H204">
            <v>5.67</v>
          </cell>
          <cell r="BZ204" t="str">
            <v>Международный</v>
          </cell>
          <cell r="CA204" t="str">
            <v>снг</v>
          </cell>
          <cell r="CB204" t="str">
            <v>russia</v>
          </cell>
          <cell r="CC204" t="str">
            <v>Бизнес, прочие</v>
          </cell>
          <cell r="CD204" t="str">
            <v>a</v>
          </cell>
        </row>
        <row r="205">
          <cell r="C205">
            <v>38762</v>
          </cell>
          <cell r="H205">
            <v>5.67</v>
          </cell>
          <cell r="BZ205" t="str">
            <v>Международный</v>
          </cell>
          <cell r="CA205" t="str">
            <v>снг</v>
          </cell>
          <cell r="CB205" t="str">
            <v>russia</v>
          </cell>
          <cell r="CC205" t="str">
            <v>Бизнес, прочие</v>
          </cell>
          <cell r="CD205" t="str">
            <v>a</v>
          </cell>
        </row>
        <row r="206">
          <cell r="C206">
            <v>38812</v>
          </cell>
          <cell r="H206">
            <v>5.67</v>
          </cell>
          <cell r="BZ206" t="str">
            <v>Международный</v>
          </cell>
          <cell r="CA206" t="str">
            <v>снг</v>
          </cell>
          <cell r="CB206" t="str">
            <v>russia</v>
          </cell>
          <cell r="CC206" t="str">
            <v>Бизнес, прочие</v>
          </cell>
          <cell r="CD206" t="str">
            <v>a</v>
          </cell>
        </row>
        <row r="207">
          <cell r="C207">
            <v>38825</v>
          </cell>
          <cell r="H207">
            <v>5.67</v>
          </cell>
          <cell r="BZ207" t="str">
            <v>Международный</v>
          </cell>
          <cell r="CA207" t="str">
            <v>снг</v>
          </cell>
          <cell r="CB207" t="str">
            <v>russia</v>
          </cell>
          <cell r="CC207" t="str">
            <v>Бизнес, прочие</v>
          </cell>
          <cell r="CD207" t="str">
            <v>a</v>
          </cell>
        </row>
        <row r="208">
          <cell r="C208">
            <v>38841</v>
          </cell>
          <cell r="H208">
            <v>5.67</v>
          </cell>
          <cell r="BZ208" t="str">
            <v>Международный</v>
          </cell>
          <cell r="CA208" t="str">
            <v>снг</v>
          </cell>
          <cell r="CB208" t="str">
            <v>russia</v>
          </cell>
          <cell r="CC208" t="str">
            <v>Бизнес, прочие</v>
          </cell>
          <cell r="CD208" t="str">
            <v>a</v>
          </cell>
        </row>
        <row r="209">
          <cell r="C209">
            <v>38853</v>
          </cell>
          <cell r="H209">
            <v>5.67</v>
          </cell>
          <cell r="BZ209" t="str">
            <v>Международный</v>
          </cell>
          <cell r="CA209" t="str">
            <v>снг</v>
          </cell>
          <cell r="CB209" t="str">
            <v>russia</v>
          </cell>
          <cell r="CC209" t="str">
            <v>Бизнес, прочие</v>
          </cell>
          <cell r="CD209" t="str">
            <v>a</v>
          </cell>
        </row>
        <row r="210">
          <cell r="C210">
            <v>38868</v>
          </cell>
          <cell r="H210">
            <v>5.67</v>
          </cell>
          <cell r="BZ210" t="str">
            <v>Международный</v>
          </cell>
          <cell r="CA210" t="str">
            <v>снг</v>
          </cell>
          <cell r="CB210" t="str">
            <v>russia</v>
          </cell>
          <cell r="CC210" t="str">
            <v>Бизнес, прочие</v>
          </cell>
          <cell r="CD210" t="str">
            <v>a</v>
          </cell>
        </row>
        <row r="211">
          <cell r="C211">
            <v>38884</v>
          </cell>
          <cell r="H211">
            <v>5.73</v>
          </cell>
          <cell r="U211">
            <v>3</v>
          </cell>
          <cell r="BZ211" t="str">
            <v>Международный</v>
          </cell>
          <cell r="CA211" t="str">
            <v>восточная европа</v>
          </cell>
          <cell r="CB211" t="str">
            <v>Serbia/ Yugoslavia</v>
          </cell>
          <cell r="CC211" t="str">
            <v>Бизнес, прочие</v>
          </cell>
          <cell r="CD211" t="str">
            <v>a</v>
          </cell>
        </row>
        <row r="212">
          <cell r="C212">
            <v>38980</v>
          </cell>
          <cell r="H212">
            <v>5.7</v>
          </cell>
          <cell r="U212">
            <v>6</v>
          </cell>
          <cell r="BZ212" t="str">
            <v>Международный</v>
          </cell>
          <cell r="CA212" t="str">
            <v>снг</v>
          </cell>
          <cell r="CB212" t="str">
            <v>russia</v>
          </cell>
          <cell r="CC212" t="str">
            <v>Бизнес, прочие</v>
          </cell>
          <cell r="CD212" t="str">
            <v>a</v>
          </cell>
        </row>
        <row r="213">
          <cell r="C213">
            <v>39018</v>
          </cell>
          <cell r="H213">
            <v>5.7</v>
          </cell>
          <cell r="U213">
            <v>1</v>
          </cell>
          <cell r="BZ213" t="str">
            <v>Международный</v>
          </cell>
          <cell r="CA213" t="str">
            <v>восточная европа</v>
          </cell>
          <cell r="CB213" t="str">
            <v>Serbia/ Yugoslavia</v>
          </cell>
          <cell r="CC213" t="str">
            <v>Бизнес, прочие</v>
          </cell>
          <cell r="CD213" t="str">
            <v>a</v>
          </cell>
        </row>
        <row r="214">
          <cell r="C214">
            <v>39027</v>
          </cell>
          <cell r="H214">
            <v>5.7</v>
          </cell>
          <cell r="BZ214" t="str">
            <v>Международный</v>
          </cell>
          <cell r="CA214" t="str">
            <v>снг</v>
          </cell>
          <cell r="CB214" t="str">
            <v>russia</v>
          </cell>
          <cell r="CC214" t="str">
            <v>Бизнес, прочие</v>
          </cell>
          <cell r="CD214" t="str">
            <v>a</v>
          </cell>
        </row>
        <row r="215">
          <cell r="C215">
            <v>39098</v>
          </cell>
          <cell r="H215">
            <v>5.7</v>
          </cell>
          <cell r="BZ215" t="str">
            <v>Международный</v>
          </cell>
          <cell r="CA215" t="str">
            <v>снг</v>
          </cell>
          <cell r="CB215" t="str">
            <v>russia</v>
          </cell>
          <cell r="CC215" t="str">
            <v>Бизнес, прочие</v>
          </cell>
          <cell r="CD215" t="str">
            <v>a</v>
          </cell>
        </row>
        <row r="216">
          <cell r="C216">
            <v>39257</v>
          </cell>
          <cell r="H216">
            <v>5.7</v>
          </cell>
          <cell r="U216">
            <v>1</v>
          </cell>
          <cell r="BZ216" t="str">
            <v>Международный</v>
          </cell>
          <cell r="CA216" t="str">
            <v>снг</v>
          </cell>
          <cell r="CB216" t="str">
            <v>russia</v>
          </cell>
          <cell r="CC216" t="str">
            <v>Бизнес, прочие</v>
          </cell>
          <cell r="CD216" t="str">
            <v>a</v>
          </cell>
        </row>
        <row r="217">
          <cell r="C217">
            <v>37593</v>
          </cell>
          <cell r="H217">
            <v>5.7</v>
          </cell>
          <cell r="U217">
            <v>7</v>
          </cell>
          <cell r="BZ217" t="str">
            <v>Международный</v>
          </cell>
          <cell r="CA217" t="str">
            <v>западная европа</v>
          </cell>
          <cell r="CB217" t="str">
            <v>Austria</v>
          </cell>
          <cell r="CC217" t="str">
            <v>Бизнес, прочие</v>
          </cell>
          <cell r="CD217" t="str">
            <v>a</v>
          </cell>
        </row>
        <row r="218">
          <cell r="C218">
            <v>37596</v>
          </cell>
          <cell r="H218">
            <v>5.7</v>
          </cell>
          <cell r="U218">
            <v>1</v>
          </cell>
          <cell r="BZ218" t="str">
            <v>Международный</v>
          </cell>
          <cell r="CA218" t="str">
            <v>западная европа</v>
          </cell>
          <cell r="CB218" t="str">
            <v>Austria</v>
          </cell>
          <cell r="CC218" t="str">
            <v>Бизнес, прочие</v>
          </cell>
          <cell r="CD218" t="str">
            <v>a</v>
          </cell>
        </row>
        <row r="219">
          <cell r="C219">
            <v>37735</v>
          </cell>
          <cell r="H219">
            <v>5.7</v>
          </cell>
          <cell r="U219">
            <v>7</v>
          </cell>
          <cell r="BZ219" t="str">
            <v>Международный</v>
          </cell>
          <cell r="CA219" t="str">
            <v>восточная европа</v>
          </cell>
          <cell r="CB219" t="str">
            <v>poland</v>
          </cell>
          <cell r="CC219" t="str">
            <v>Бизнес, прочие</v>
          </cell>
          <cell r="CD219" t="str">
            <v>a</v>
          </cell>
        </row>
        <row r="220">
          <cell r="C220">
            <v>37739</v>
          </cell>
          <cell r="H220">
            <v>5.7</v>
          </cell>
          <cell r="BZ220" t="str">
            <v>Международный</v>
          </cell>
          <cell r="CA220" t="str">
            <v>западная европа</v>
          </cell>
          <cell r="CB220" t="str">
            <v>germany</v>
          </cell>
          <cell r="CC220" t="str">
            <v>Бизнес, прочие</v>
          </cell>
          <cell r="CD220" t="str">
            <v>a</v>
          </cell>
        </row>
        <row r="221">
          <cell r="C221">
            <v>37856</v>
          </cell>
          <cell r="H221">
            <v>5.7</v>
          </cell>
          <cell r="U221">
            <v>8</v>
          </cell>
          <cell r="BZ221" t="str">
            <v>Международный</v>
          </cell>
          <cell r="CA221" t="str">
            <v>восточная европа</v>
          </cell>
          <cell r="CB221" t="str">
            <v>poland</v>
          </cell>
          <cell r="CC221" t="str">
            <v>Бизнес, прочие</v>
          </cell>
          <cell r="CD221" t="str">
            <v>a</v>
          </cell>
        </row>
        <row r="222">
          <cell r="C222">
            <v>37859</v>
          </cell>
          <cell r="H222">
            <v>5.7</v>
          </cell>
          <cell r="BZ222" t="str">
            <v>Международный</v>
          </cell>
          <cell r="CA222" t="str">
            <v>восточная европа</v>
          </cell>
          <cell r="CB222" t="str">
            <v>poland</v>
          </cell>
          <cell r="CC222" t="str">
            <v>Бизнес, прочие</v>
          </cell>
          <cell r="CD222" t="str">
            <v>a</v>
          </cell>
        </row>
        <row r="223">
          <cell r="C223">
            <v>38014</v>
          </cell>
          <cell r="H223">
            <v>5.7</v>
          </cell>
          <cell r="BZ223" t="str">
            <v>Международный</v>
          </cell>
          <cell r="CA223" t="str">
            <v>восточная украина</v>
          </cell>
          <cell r="CB223" t="str">
            <v>kyiv</v>
          </cell>
          <cell r="CC223" t="str">
            <v>Бизнес, прочие</v>
          </cell>
          <cell r="CD223" t="str">
            <v>a</v>
          </cell>
        </row>
        <row r="224">
          <cell r="C224">
            <v>38165</v>
          </cell>
          <cell r="H224">
            <v>5.7</v>
          </cell>
          <cell r="BZ224" t="str">
            <v>Международный</v>
          </cell>
          <cell r="CA224" t="str">
            <v>восточная европа</v>
          </cell>
          <cell r="CB224" t="str">
            <v>czech republic</v>
          </cell>
          <cell r="CC224" t="str">
            <v>Бизнес, прочие</v>
          </cell>
          <cell r="CD224" t="str">
            <v>a</v>
          </cell>
        </row>
        <row r="225">
          <cell r="C225">
            <v>38161</v>
          </cell>
          <cell r="H225">
            <v>5.7</v>
          </cell>
          <cell r="U225">
            <v>8</v>
          </cell>
          <cell r="BZ225" t="str">
            <v>Международный</v>
          </cell>
          <cell r="CA225" t="str">
            <v>восточная европа</v>
          </cell>
          <cell r="CB225" t="str">
            <v>poland</v>
          </cell>
          <cell r="CC225" t="str">
            <v>Бизнес, прочие</v>
          </cell>
          <cell r="CD225" t="str">
            <v>a</v>
          </cell>
        </row>
        <row r="226">
          <cell r="C226">
            <v>38178</v>
          </cell>
          <cell r="H226">
            <v>7.4</v>
          </cell>
          <cell r="U226">
            <v>2</v>
          </cell>
          <cell r="BZ226" t="str">
            <v>Международный</v>
          </cell>
          <cell r="CA226" t="str">
            <v>восточная украина</v>
          </cell>
          <cell r="CB226" t="str">
            <v>kyiv</v>
          </cell>
          <cell r="CC226" t="str">
            <v>Бизнес, прочие</v>
          </cell>
          <cell r="CD226" t="str">
            <v>a</v>
          </cell>
        </row>
        <row r="227">
          <cell r="C227">
            <v>38264</v>
          </cell>
          <cell r="H227">
            <v>7.3029999999999999</v>
          </cell>
          <cell r="U227">
            <v>7</v>
          </cell>
          <cell r="BZ227" t="str">
            <v>Международный</v>
          </cell>
          <cell r="CA227" t="str">
            <v>снг</v>
          </cell>
          <cell r="CB227" t="str">
            <v>russia</v>
          </cell>
          <cell r="CC227" t="str">
            <v>Бизнес, прочие</v>
          </cell>
          <cell r="CD227" t="str">
            <v>a</v>
          </cell>
        </row>
        <row r="228">
          <cell r="C228">
            <v>38566</v>
          </cell>
          <cell r="H228">
            <v>7.3029999999999999</v>
          </cell>
          <cell r="U228">
            <v>3</v>
          </cell>
          <cell r="BZ228" t="str">
            <v>Международный</v>
          </cell>
          <cell r="CA228" t="str">
            <v>восточная европа</v>
          </cell>
          <cell r="CB228" t="str">
            <v>turkey</v>
          </cell>
          <cell r="CC228" t="str">
            <v>Бизнес, прочие</v>
          </cell>
          <cell r="CD228" t="str">
            <v>a</v>
          </cell>
        </row>
        <row r="229">
          <cell r="C229">
            <v>38643</v>
          </cell>
          <cell r="H229">
            <v>7.3029999999999999</v>
          </cell>
          <cell r="U229">
            <v>2</v>
          </cell>
          <cell r="BZ229" t="str">
            <v>Международный</v>
          </cell>
          <cell r="CA229" t="str">
            <v>восточная европа</v>
          </cell>
          <cell r="CB229" t="str">
            <v>hungary</v>
          </cell>
          <cell r="CC229" t="str">
            <v>Бизнес, прочие</v>
          </cell>
          <cell r="CD229" t="str">
            <v>a</v>
          </cell>
        </row>
        <row r="230">
          <cell r="C230">
            <v>38649</v>
          </cell>
          <cell r="H230">
            <v>7.3029999999999999</v>
          </cell>
          <cell r="U230">
            <v>2</v>
          </cell>
          <cell r="BZ230" t="str">
            <v>Международный</v>
          </cell>
          <cell r="CA230" t="str">
            <v>восточная европа</v>
          </cell>
          <cell r="CB230" t="str">
            <v>hungary</v>
          </cell>
          <cell r="CC230" t="str">
            <v>Бизнес, прочие</v>
          </cell>
          <cell r="CD230" t="str">
            <v>a</v>
          </cell>
        </row>
        <row r="231">
          <cell r="C231">
            <v>38821</v>
          </cell>
          <cell r="H231">
            <v>7.3029999999999999</v>
          </cell>
          <cell r="U231">
            <v>2</v>
          </cell>
          <cell r="BZ231" t="str">
            <v>Международный</v>
          </cell>
          <cell r="CA231" t="str">
            <v>западная украина</v>
          </cell>
          <cell r="CB231" t="str">
            <v>Ukraine_Other</v>
          </cell>
          <cell r="CC231" t="str">
            <v>Бизнес, прочие</v>
          </cell>
          <cell r="CD231" t="str">
            <v>a</v>
          </cell>
        </row>
        <row r="232">
          <cell r="C232">
            <v>38911</v>
          </cell>
          <cell r="H232">
            <v>7.3</v>
          </cell>
          <cell r="U232">
            <v>2</v>
          </cell>
          <cell r="BZ232" t="str">
            <v>Международный</v>
          </cell>
          <cell r="CA232" t="str">
            <v>восточная украина</v>
          </cell>
          <cell r="CB232" t="str">
            <v>kyiv</v>
          </cell>
          <cell r="CC232" t="str">
            <v>Бизнес, прочие</v>
          </cell>
          <cell r="CD232" t="str">
            <v>a</v>
          </cell>
        </row>
        <row r="233">
          <cell r="C233">
            <v>39112</v>
          </cell>
          <cell r="H233">
            <v>7.3</v>
          </cell>
          <cell r="U233">
            <v>1</v>
          </cell>
          <cell r="BZ233" t="str">
            <v>Международный</v>
          </cell>
          <cell r="CA233" t="str">
            <v>западная европа</v>
          </cell>
          <cell r="CB233" t="str">
            <v>switzerland</v>
          </cell>
          <cell r="CC233" t="str">
            <v>Бизнес, прочие</v>
          </cell>
          <cell r="CD233" t="str">
            <v>a</v>
          </cell>
        </row>
        <row r="234">
          <cell r="C234">
            <v>39121</v>
          </cell>
          <cell r="H234">
            <v>7.3</v>
          </cell>
          <cell r="U234">
            <v>2</v>
          </cell>
          <cell r="BZ234" t="str">
            <v>Международный</v>
          </cell>
          <cell r="CA234" t="str">
            <v>западная европа</v>
          </cell>
          <cell r="CB234" t="str">
            <v>switzerland</v>
          </cell>
          <cell r="CC234" t="str">
            <v>Бизнес, прочие</v>
          </cell>
          <cell r="CD234" t="str">
            <v>a</v>
          </cell>
        </row>
        <row r="235">
          <cell r="C235">
            <v>39126</v>
          </cell>
          <cell r="H235">
            <v>7.3</v>
          </cell>
          <cell r="U235">
            <v>2</v>
          </cell>
          <cell r="BZ235" t="str">
            <v>Международный</v>
          </cell>
          <cell r="CA235" t="str">
            <v>западная европа</v>
          </cell>
          <cell r="CB235" t="str">
            <v>switzerland</v>
          </cell>
          <cell r="CC235" t="str">
            <v>Бизнес, прочие</v>
          </cell>
          <cell r="CD235" t="str">
            <v>a</v>
          </cell>
        </row>
        <row r="236">
          <cell r="C236">
            <v>39135</v>
          </cell>
          <cell r="H236">
            <v>7.3</v>
          </cell>
          <cell r="BZ236" t="str">
            <v>Международный</v>
          </cell>
          <cell r="CA236" t="str">
            <v>западная европа</v>
          </cell>
          <cell r="CB236" t="str">
            <v>switzerland</v>
          </cell>
          <cell r="CC236" t="str">
            <v>Бизнес, прочие</v>
          </cell>
          <cell r="CD236" t="str">
            <v>a</v>
          </cell>
        </row>
        <row r="237">
          <cell r="C237">
            <v>39140</v>
          </cell>
          <cell r="H237">
            <v>7.3</v>
          </cell>
          <cell r="U237">
            <v>1</v>
          </cell>
          <cell r="BZ237" t="str">
            <v>Международный</v>
          </cell>
          <cell r="CA237" t="str">
            <v>западная европа</v>
          </cell>
          <cell r="CB237" t="str">
            <v>switzerland</v>
          </cell>
          <cell r="CC237" t="str">
            <v>Бизнес, прочие</v>
          </cell>
          <cell r="CD237" t="str">
            <v>a</v>
          </cell>
        </row>
        <row r="238">
          <cell r="C238">
            <v>39154</v>
          </cell>
          <cell r="H238">
            <v>7.3</v>
          </cell>
          <cell r="U238">
            <v>1</v>
          </cell>
          <cell r="BZ238" t="str">
            <v>Международный</v>
          </cell>
          <cell r="CA238" t="str">
            <v>западная европа</v>
          </cell>
          <cell r="CB238" t="str">
            <v>switzerland</v>
          </cell>
          <cell r="CC238" t="str">
            <v>Бизнес, прочие</v>
          </cell>
          <cell r="CD238" t="str">
            <v>a</v>
          </cell>
        </row>
        <row r="239">
          <cell r="C239">
            <v>39236</v>
          </cell>
          <cell r="H239">
            <v>7.3</v>
          </cell>
          <cell r="U239">
            <v>1</v>
          </cell>
          <cell r="BZ239" t="str">
            <v>Международный</v>
          </cell>
          <cell r="CA239" t="str">
            <v>западная европа</v>
          </cell>
          <cell r="CB239" t="str">
            <v>switzerland</v>
          </cell>
          <cell r="CC239" t="str">
            <v>Бизнес, прочие</v>
          </cell>
          <cell r="CD239" t="str">
            <v>a</v>
          </cell>
        </row>
        <row r="240">
          <cell r="C240">
            <v>39239</v>
          </cell>
          <cell r="H240">
            <v>7.3</v>
          </cell>
          <cell r="U240">
            <v>3</v>
          </cell>
          <cell r="BZ240" t="str">
            <v>Международный</v>
          </cell>
          <cell r="CA240" t="str">
            <v>западная европа</v>
          </cell>
          <cell r="CB240" t="str">
            <v>switzerland</v>
          </cell>
          <cell r="CC240" t="str">
            <v>Бизнес, прочие</v>
          </cell>
          <cell r="CD240" t="str">
            <v>a</v>
          </cell>
        </row>
        <row r="241">
          <cell r="C241">
            <v>37785</v>
          </cell>
          <cell r="H241">
            <v>4.5999999999999996</v>
          </cell>
          <cell r="BZ241" t="str">
            <v>Международный</v>
          </cell>
          <cell r="CA241" t="str">
            <v>снг</v>
          </cell>
          <cell r="CB241" t="str">
            <v>russia</v>
          </cell>
          <cell r="CC241" t="str">
            <v>Бизнес, прочие</v>
          </cell>
          <cell r="CD241" t="str">
            <v>a</v>
          </cell>
        </row>
        <row r="242">
          <cell r="C242">
            <v>39079</v>
          </cell>
          <cell r="H242">
            <v>4.5999999999999996</v>
          </cell>
          <cell r="BZ242" t="str">
            <v>Международный</v>
          </cell>
          <cell r="CA242" t="str">
            <v>снг</v>
          </cell>
          <cell r="CB242" t="str">
            <v>russia</v>
          </cell>
          <cell r="CC242" t="str">
            <v>Бизнес, прочие</v>
          </cell>
          <cell r="CD242" t="str">
            <v>a</v>
          </cell>
        </row>
        <row r="243">
          <cell r="C243">
            <v>37449</v>
          </cell>
          <cell r="H243">
            <v>4.5999999999999996</v>
          </cell>
          <cell r="BZ243" t="str">
            <v>Международный</v>
          </cell>
          <cell r="CA243" t="str">
            <v>снг</v>
          </cell>
          <cell r="CB243" t="str">
            <v>russia</v>
          </cell>
          <cell r="CC243" t="str">
            <v>Бизнес, прочие</v>
          </cell>
          <cell r="CD243" t="str">
            <v>a</v>
          </cell>
        </row>
        <row r="244">
          <cell r="C244">
            <v>37505</v>
          </cell>
          <cell r="H244">
            <v>4.58</v>
          </cell>
          <cell r="BZ244" t="str">
            <v>Международный</v>
          </cell>
          <cell r="CA244" t="str">
            <v>снг</v>
          </cell>
          <cell r="CB244" t="str">
            <v>russia</v>
          </cell>
          <cell r="CC244" t="str">
            <v>Бизнес, прочие</v>
          </cell>
          <cell r="CD244" t="str">
            <v>a</v>
          </cell>
        </row>
        <row r="245">
          <cell r="C245">
            <v>37681</v>
          </cell>
          <cell r="H245">
            <v>4.8</v>
          </cell>
          <cell r="BZ245" t="str">
            <v>Международный</v>
          </cell>
          <cell r="CA245" t="str">
            <v>снг</v>
          </cell>
          <cell r="CB245" t="str">
            <v>russia</v>
          </cell>
          <cell r="CC245" t="str">
            <v>Бизнес, прочие</v>
          </cell>
          <cell r="CD245" t="str">
            <v>a</v>
          </cell>
        </row>
        <row r="246">
          <cell r="C246">
            <v>37821</v>
          </cell>
          <cell r="H246">
            <v>4.5999999999999996</v>
          </cell>
          <cell r="BZ246" t="str">
            <v>Международный</v>
          </cell>
          <cell r="CA246" t="str">
            <v>снг</v>
          </cell>
          <cell r="CB246" t="str">
            <v>aserbaidschan</v>
          </cell>
          <cell r="CC246" t="str">
            <v>Бизнес, прочие</v>
          </cell>
          <cell r="CD246" t="str">
            <v>a</v>
          </cell>
        </row>
        <row r="247">
          <cell r="C247">
            <v>37984</v>
          </cell>
          <cell r="H247">
            <v>4.5999999999999996</v>
          </cell>
          <cell r="BZ247" t="str">
            <v>Международный</v>
          </cell>
          <cell r="CA247" t="str">
            <v>снг</v>
          </cell>
          <cell r="CB247" t="str">
            <v>russia</v>
          </cell>
          <cell r="CC247" t="str">
            <v>Бизнес, прочие</v>
          </cell>
          <cell r="CD247" t="str">
            <v>a</v>
          </cell>
        </row>
        <row r="248">
          <cell r="C248">
            <v>38021</v>
          </cell>
          <cell r="H248">
            <v>4.5999999999999996</v>
          </cell>
          <cell r="BZ248" t="str">
            <v>Международный</v>
          </cell>
          <cell r="CA248" t="str">
            <v>снг</v>
          </cell>
          <cell r="CB248" t="str">
            <v>russia</v>
          </cell>
          <cell r="CC248" t="str">
            <v>Бизнес, прочие</v>
          </cell>
          <cell r="CD248" t="str">
            <v>a</v>
          </cell>
        </row>
        <row r="249">
          <cell r="C249">
            <v>38125</v>
          </cell>
          <cell r="H249">
            <v>5.7</v>
          </cell>
          <cell r="U249">
            <v>6</v>
          </cell>
          <cell r="BZ249" t="str">
            <v>Внутренний</v>
          </cell>
          <cell r="CA249" t="str">
            <v>восточная украина</v>
          </cell>
          <cell r="CB249" t="str">
            <v>donetsk</v>
          </cell>
          <cell r="CC249" t="str">
            <v>Бизнес, прочие</v>
          </cell>
          <cell r="CD249" t="str">
            <v>a</v>
          </cell>
        </row>
        <row r="250">
          <cell r="C250">
            <v>38137</v>
          </cell>
          <cell r="H250">
            <v>5</v>
          </cell>
          <cell r="BZ250" t="str">
            <v>Международный</v>
          </cell>
          <cell r="CA250" t="str">
            <v>снг</v>
          </cell>
          <cell r="CB250" t="str">
            <v>russia</v>
          </cell>
          <cell r="CC250" t="str">
            <v>Бизнес, прочие</v>
          </cell>
          <cell r="CD250" t="str">
            <v>a</v>
          </cell>
        </row>
        <row r="251">
          <cell r="C251">
            <v>38158</v>
          </cell>
          <cell r="H251">
            <v>4.5999999999999996</v>
          </cell>
          <cell r="BZ251" t="str">
            <v>Международный</v>
          </cell>
          <cell r="CA251" t="str">
            <v>снг</v>
          </cell>
          <cell r="CB251" t="str">
            <v>russia</v>
          </cell>
          <cell r="CC251" t="str">
            <v>Бизнес, прочие</v>
          </cell>
          <cell r="CD251" t="str">
            <v>a</v>
          </cell>
        </row>
        <row r="252">
          <cell r="C252">
            <v>38307</v>
          </cell>
          <cell r="H252">
            <v>4.5810000000000004</v>
          </cell>
          <cell r="BZ252" t="str">
            <v>Международный</v>
          </cell>
          <cell r="CA252" t="str">
            <v>снг</v>
          </cell>
          <cell r="CB252" t="str">
            <v>russia</v>
          </cell>
          <cell r="CC252" t="str">
            <v>Бизнес, прочие</v>
          </cell>
          <cell r="CD252" t="str">
            <v>a</v>
          </cell>
        </row>
        <row r="253">
          <cell r="C253">
            <v>38335</v>
          </cell>
          <cell r="H253">
            <v>5</v>
          </cell>
          <cell r="BZ253" t="str">
            <v>Международный</v>
          </cell>
          <cell r="CA253" t="str">
            <v>снг</v>
          </cell>
          <cell r="CB253" t="str">
            <v>russia</v>
          </cell>
          <cell r="CC253" t="str">
            <v>Бизнес, прочие</v>
          </cell>
          <cell r="CD253" t="str">
            <v>a</v>
          </cell>
        </row>
        <row r="254">
          <cell r="C254">
            <v>38390</v>
          </cell>
          <cell r="H254">
            <v>4.5810000000000004</v>
          </cell>
          <cell r="BZ254" t="str">
            <v>Международный</v>
          </cell>
          <cell r="CA254" t="str">
            <v>снг</v>
          </cell>
          <cell r="CB254" t="str">
            <v>russia</v>
          </cell>
          <cell r="CC254" t="str">
            <v>Бизнес, прочие</v>
          </cell>
          <cell r="CD254" t="str">
            <v>a</v>
          </cell>
        </row>
        <row r="255">
          <cell r="C255">
            <v>38487</v>
          </cell>
          <cell r="H255">
            <v>4.5999999999999996</v>
          </cell>
          <cell r="BZ255" t="str">
            <v>Международный</v>
          </cell>
          <cell r="CA255" t="str">
            <v>снг</v>
          </cell>
          <cell r="CB255" t="str">
            <v>russia</v>
          </cell>
          <cell r="CC255" t="str">
            <v>Бизнес, прочие</v>
          </cell>
          <cell r="CD255" t="str">
            <v>a</v>
          </cell>
        </row>
        <row r="256">
          <cell r="C256">
            <v>38538</v>
          </cell>
          <cell r="H256">
            <v>4.5999999999999996</v>
          </cell>
          <cell r="BZ256" t="str">
            <v>Международный</v>
          </cell>
          <cell r="CA256" t="str">
            <v>снг</v>
          </cell>
          <cell r="CB256" t="str">
            <v>russia</v>
          </cell>
          <cell r="CC256" t="str">
            <v>Бизнес, прочие</v>
          </cell>
          <cell r="CD256" t="str">
            <v>a</v>
          </cell>
        </row>
        <row r="257">
          <cell r="C257">
            <v>38570</v>
          </cell>
          <cell r="H257">
            <v>4.5999999999999996</v>
          </cell>
          <cell r="BZ257" t="str">
            <v>Международный</v>
          </cell>
          <cell r="CA257" t="str">
            <v>снг</v>
          </cell>
          <cell r="CB257" t="str">
            <v>georgia</v>
          </cell>
          <cell r="CC257" t="str">
            <v>Бизнес, прочие</v>
          </cell>
          <cell r="CD257" t="str">
            <v>a</v>
          </cell>
        </row>
        <row r="258">
          <cell r="C258">
            <v>38607</v>
          </cell>
          <cell r="H258">
            <v>4.5999999999999996</v>
          </cell>
          <cell r="BZ258" t="str">
            <v>Международный</v>
          </cell>
          <cell r="CA258" t="str">
            <v>снг</v>
          </cell>
          <cell r="CB258" t="str">
            <v>russia</v>
          </cell>
          <cell r="CC258" t="str">
            <v>Бизнес, прочие</v>
          </cell>
          <cell r="CD258" t="str">
            <v>a</v>
          </cell>
        </row>
        <row r="259">
          <cell r="C259">
            <v>38909</v>
          </cell>
          <cell r="H259">
            <v>4.5999999999999996</v>
          </cell>
          <cell r="BZ259" t="str">
            <v>Международный</v>
          </cell>
          <cell r="CA259" t="str">
            <v>снг</v>
          </cell>
          <cell r="CB259" t="str">
            <v>russia</v>
          </cell>
          <cell r="CC259" t="str">
            <v>Бизнес, прочие</v>
          </cell>
          <cell r="CD259" t="str">
            <v>a</v>
          </cell>
        </row>
        <row r="260">
          <cell r="C260">
            <v>38999</v>
          </cell>
          <cell r="H260">
            <v>5</v>
          </cell>
          <cell r="BZ260" t="str">
            <v>Международный</v>
          </cell>
          <cell r="CA260" t="str">
            <v>восточная европа</v>
          </cell>
          <cell r="CB260" t="str">
            <v>slovak republic</v>
          </cell>
          <cell r="CC260" t="str">
            <v>Бизнес, прочие</v>
          </cell>
          <cell r="CD260" t="str">
            <v>a</v>
          </cell>
        </row>
        <row r="261">
          <cell r="C261">
            <v>38916</v>
          </cell>
          <cell r="H261">
            <v>4.218</v>
          </cell>
          <cell r="BZ261" t="str">
            <v>Внутренний</v>
          </cell>
          <cell r="CA261" t="str">
            <v>восточная украина</v>
          </cell>
          <cell r="CB261" t="str">
            <v>kyiv</v>
          </cell>
          <cell r="CC261" t="str">
            <v>Бизнес, прочие</v>
          </cell>
          <cell r="CD261" t="str">
            <v>верт</v>
          </cell>
        </row>
        <row r="262">
          <cell r="C262">
            <v>37984</v>
          </cell>
          <cell r="H262">
            <v>12.58</v>
          </cell>
          <cell r="U262">
            <v>5</v>
          </cell>
          <cell r="BZ262" t="str">
            <v>Международный</v>
          </cell>
          <cell r="CA262" t="str">
            <v>восточная украина</v>
          </cell>
          <cell r="CB262" t="str">
            <v>kyiv</v>
          </cell>
          <cell r="CC262" t="str">
            <v>Бизнес, прочие</v>
          </cell>
          <cell r="CD262" t="str">
            <v>a</v>
          </cell>
        </row>
        <row r="263">
          <cell r="C263">
            <v>38924</v>
          </cell>
          <cell r="H263">
            <v>11.6</v>
          </cell>
          <cell r="U263">
            <v>1</v>
          </cell>
          <cell r="BZ263" t="str">
            <v>Международный</v>
          </cell>
          <cell r="CA263" t="str">
            <v>восточная украина</v>
          </cell>
          <cell r="CB263" t="str">
            <v>Ukraine_Other</v>
          </cell>
          <cell r="CC263" t="str">
            <v>Бизнес, прочие</v>
          </cell>
          <cell r="CD263" t="str">
            <v>a</v>
          </cell>
        </row>
        <row r="264">
          <cell r="C264">
            <v>38924</v>
          </cell>
          <cell r="H264">
            <v>11.6</v>
          </cell>
          <cell r="BZ264" t="str">
            <v>Международный</v>
          </cell>
          <cell r="CA264" t="str">
            <v>снг</v>
          </cell>
          <cell r="CB264" t="str">
            <v>russia</v>
          </cell>
          <cell r="CC264" t="str">
            <v>Бизнес, прочие</v>
          </cell>
          <cell r="CD264" t="str">
            <v>a</v>
          </cell>
        </row>
        <row r="265">
          <cell r="C265">
            <v>37399</v>
          </cell>
          <cell r="H265">
            <v>5.63</v>
          </cell>
          <cell r="U265">
            <v>7</v>
          </cell>
          <cell r="BZ265" t="str">
            <v>Международный</v>
          </cell>
          <cell r="CA265" t="str">
            <v>восточная украина</v>
          </cell>
          <cell r="CB265" t="str">
            <v>kyiv</v>
          </cell>
          <cell r="CC265" t="str">
            <v>Бизнес, прочие</v>
          </cell>
          <cell r="CD265" t="str">
            <v>b</v>
          </cell>
        </row>
        <row r="266">
          <cell r="C266">
            <v>39084</v>
          </cell>
          <cell r="H266">
            <v>16</v>
          </cell>
          <cell r="U266">
            <v>7</v>
          </cell>
          <cell r="BZ266" t="str">
            <v>Международный</v>
          </cell>
          <cell r="CA266" t="str">
            <v>западная европа</v>
          </cell>
          <cell r="CB266" t="str">
            <v>switzerland</v>
          </cell>
          <cell r="CC266" t="str">
            <v>Бизнес, прочие</v>
          </cell>
          <cell r="CD266" t="str">
            <v>b</v>
          </cell>
        </row>
        <row r="267">
          <cell r="C267">
            <v>37448</v>
          </cell>
          <cell r="H267">
            <v>4</v>
          </cell>
          <cell r="BZ267" t="str">
            <v>Международный</v>
          </cell>
          <cell r="CA267" t="str">
            <v>снг</v>
          </cell>
          <cell r="CB267" t="str">
            <v>russia</v>
          </cell>
          <cell r="CC267" t="str">
            <v>Бизнес, прочие</v>
          </cell>
          <cell r="CD267" t="str">
            <v>a</v>
          </cell>
        </row>
        <row r="268">
          <cell r="C268">
            <v>37460</v>
          </cell>
          <cell r="H268">
            <v>4</v>
          </cell>
          <cell r="BZ268" t="str">
            <v>Международный</v>
          </cell>
          <cell r="CA268" t="str">
            <v>снг</v>
          </cell>
          <cell r="CB268" t="str">
            <v>russia</v>
          </cell>
          <cell r="CC268" t="str">
            <v>Бизнес, прочие</v>
          </cell>
          <cell r="CD268" t="str">
            <v>a</v>
          </cell>
        </row>
        <row r="269">
          <cell r="C269">
            <v>39224</v>
          </cell>
          <cell r="H269">
            <v>3.63</v>
          </cell>
          <cell r="U269">
            <v>4</v>
          </cell>
          <cell r="BZ269" t="str">
            <v>Международный</v>
          </cell>
          <cell r="CA269" t="str">
            <v>снг</v>
          </cell>
          <cell r="CB269" t="str">
            <v>russia</v>
          </cell>
          <cell r="CC269" t="str">
            <v>Бизнес, прочие</v>
          </cell>
          <cell r="CD269" t="str">
            <v>a</v>
          </cell>
        </row>
        <row r="270">
          <cell r="C270">
            <v>39217</v>
          </cell>
          <cell r="H270">
            <v>5.6</v>
          </cell>
          <cell r="U270">
            <v>4</v>
          </cell>
          <cell r="BZ270" t="str">
            <v>Международный</v>
          </cell>
          <cell r="CA270" t="str">
            <v>снг</v>
          </cell>
          <cell r="CB270" t="str">
            <v>russia</v>
          </cell>
          <cell r="CC270" t="str">
            <v>Бизнес, прочие</v>
          </cell>
          <cell r="CD270" t="str">
            <v>a</v>
          </cell>
        </row>
        <row r="271">
          <cell r="C271">
            <v>37901</v>
          </cell>
          <cell r="H271">
            <v>5.2</v>
          </cell>
          <cell r="U271">
            <v>2</v>
          </cell>
          <cell r="BZ271" t="str">
            <v>Международный</v>
          </cell>
          <cell r="CA271" t="str">
            <v>снг</v>
          </cell>
          <cell r="CB271" t="str">
            <v>russia</v>
          </cell>
          <cell r="CC271" t="str">
            <v>Бизнес, прочие</v>
          </cell>
          <cell r="CD271" t="str">
            <v>b</v>
          </cell>
        </row>
        <row r="272">
          <cell r="C272">
            <v>37903</v>
          </cell>
          <cell r="H272">
            <v>5.2160000000000002</v>
          </cell>
          <cell r="BZ272" t="str">
            <v>Внутренний</v>
          </cell>
          <cell r="CA272" t="str">
            <v>восточная украина</v>
          </cell>
          <cell r="CB272" t="str">
            <v>kyiv</v>
          </cell>
          <cell r="CC272" t="str">
            <v>Бизнес, прочие</v>
          </cell>
          <cell r="CD272" t="str">
            <v>b</v>
          </cell>
        </row>
        <row r="273">
          <cell r="C273">
            <v>37908</v>
          </cell>
          <cell r="H273">
            <v>5.2</v>
          </cell>
          <cell r="U273">
            <v>3</v>
          </cell>
          <cell r="BZ273" t="str">
            <v>Внутренний</v>
          </cell>
          <cell r="CA273" t="str">
            <v>восточная украина</v>
          </cell>
          <cell r="CB273" t="str">
            <v>kyiv</v>
          </cell>
          <cell r="CC273" t="str">
            <v>Бизнес, прочие</v>
          </cell>
          <cell r="CD273" t="str">
            <v>b</v>
          </cell>
        </row>
        <row r="274">
          <cell r="C274">
            <v>37925</v>
          </cell>
          <cell r="H274">
            <v>5.2</v>
          </cell>
          <cell r="U274">
            <v>3</v>
          </cell>
          <cell r="BZ274" t="str">
            <v>Международный</v>
          </cell>
          <cell r="CA274" t="str">
            <v>восточная украина</v>
          </cell>
          <cell r="CB274" t="str">
            <v>kyiv</v>
          </cell>
          <cell r="CC274" t="str">
            <v>Бизнес, прочие</v>
          </cell>
          <cell r="CD274" t="str">
            <v>b</v>
          </cell>
        </row>
        <row r="275">
          <cell r="C275">
            <v>37929</v>
          </cell>
          <cell r="H275">
            <v>5.2</v>
          </cell>
          <cell r="U275">
            <v>4</v>
          </cell>
          <cell r="BZ275" t="str">
            <v>Внутренний</v>
          </cell>
          <cell r="CA275" t="str">
            <v>восточная украина</v>
          </cell>
          <cell r="CB275" t="str">
            <v>kyiv</v>
          </cell>
          <cell r="CC275" t="str">
            <v>Бизнес, прочие</v>
          </cell>
          <cell r="CD275" t="str">
            <v>b</v>
          </cell>
        </row>
        <row r="276">
          <cell r="C276">
            <v>37939</v>
          </cell>
          <cell r="H276">
            <v>5.2</v>
          </cell>
          <cell r="U276">
            <v>7</v>
          </cell>
          <cell r="BZ276" t="str">
            <v>Внутренний</v>
          </cell>
          <cell r="CA276" t="str">
            <v>восточная украина</v>
          </cell>
          <cell r="CB276" t="str">
            <v>kyiv</v>
          </cell>
          <cell r="CC276" t="str">
            <v>Бизнес, прочие</v>
          </cell>
          <cell r="CD276" t="str">
            <v>b</v>
          </cell>
        </row>
        <row r="277">
          <cell r="C277">
            <v>37943</v>
          </cell>
          <cell r="H277">
            <v>5.2</v>
          </cell>
          <cell r="BZ277" t="str">
            <v>Внутренний</v>
          </cell>
          <cell r="CA277" t="str">
            <v>восточная украина</v>
          </cell>
          <cell r="CB277" t="str">
            <v>kyiv</v>
          </cell>
          <cell r="CC277" t="str">
            <v>Бизнес, прочие</v>
          </cell>
          <cell r="CD277" t="str">
            <v>b</v>
          </cell>
        </row>
        <row r="278">
          <cell r="C278">
            <v>38040</v>
          </cell>
          <cell r="H278">
            <v>5.2</v>
          </cell>
          <cell r="U278">
            <v>2</v>
          </cell>
          <cell r="BZ278" t="str">
            <v>Международный</v>
          </cell>
          <cell r="CA278" t="str">
            <v>восточная украина</v>
          </cell>
          <cell r="CB278" t="str">
            <v>kyiv</v>
          </cell>
          <cell r="CC278" t="str">
            <v>Бизнес, прочие</v>
          </cell>
          <cell r="CD278" t="str">
            <v>b</v>
          </cell>
        </row>
        <row r="279">
          <cell r="C279">
            <v>38067</v>
          </cell>
          <cell r="H279">
            <v>6</v>
          </cell>
          <cell r="BZ279" t="str">
            <v>Международный</v>
          </cell>
          <cell r="CA279" t="str">
            <v>восточная украина</v>
          </cell>
          <cell r="CB279" t="str">
            <v>kyiv</v>
          </cell>
          <cell r="CC279" t="str">
            <v>Бизнес, прочие</v>
          </cell>
          <cell r="CD279" t="str">
            <v>b</v>
          </cell>
        </row>
        <row r="280">
          <cell r="C280">
            <v>38070</v>
          </cell>
          <cell r="H280">
            <v>6</v>
          </cell>
          <cell r="U280">
            <v>3</v>
          </cell>
          <cell r="BZ280" t="str">
            <v>Международный</v>
          </cell>
          <cell r="CA280" t="str">
            <v>восточная украина</v>
          </cell>
          <cell r="CB280" t="str">
            <v>kyiv</v>
          </cell>
          <cell r="CC280" t="str">
            <v>Бизнес, прочие</v>
          </cell>
          <cell r="CD280" t="str">
            <v>b</v>
          </cell>
        </row>
        <row r="281">
          <cell r="C281">
            <v>38125</v>
          </cell>
          <cell r="H281">
            <v>5.2160000000000002</v>
          </cell>
          <cell r="U281">
            <v>2</v>
          </cell>
          <cell r="BZ281" t="str">
            <v>Международный</v>
          </cell>
          <cell r="CA281" t="str">
            <v>восточная украина</v>
          </cell>
          <cell r="CB281" t="str">
            <v>kyiv</v>
          </cell>
          <cell r="CC281" t="str">
            <v>Бизнес, прочие</v>
          </cell>
          <cell r="CD281" t="str">
            <v>b</v>
          </cell>
        </row>
        <row r="282">
          <cell r="C282">
            <v>38246</v>
          </cell>
          <cell r="H282">
            <v>5.2160000000000002</v>
          </cell>
          <cell r="BZ282" t="str">
            <v>Международный</v>
          </cell>
          <cell r="CA282" t="str">
            <v>восточная украина</v>
          </cell>
          <cell r="CB282" t="str">
            <v>kyiv</v>
          </cell>
          <cell r="CC282" t="str">
            <v>Бизнес, прочие</v>
          </cell>
          <cell r="CD282" t="str">
            <v>b</v>
          </cell>
        </row>
        <row r="283">
          <cell r="C283">
            <v>38248</v>
          </cell>
          <cell r="H283">
            <v>5.2160000000000002</v>
          </cell>
          <cell r="BZ283" t="str">
            <v>Международный</v>
          </cell>
          <cell r="CA283" t="str">
            <v>восточная украина</v>
          </cell>
          <cell r="CB283" t="str">
            <v>kyiv</v>
          </cell>
          <cell r="CC283" t="str">
            <v>Бизнес, прочие</v>
          </cell>
          <cell r="CD283" t="str">
            <v>b</v>
          </cell>
        </row>
        <row r="284">
          <cell r="C284">
            <v>38248</v>
          </cell>
          <cell r="H284">
            <v>5.2160000000000002</v>
          </cell>
          <cell r="U284">
            <v>4</v>
          </cell>
          <cell r="BZ284" t="str">
            <v>Международный</v>
          </cell>
          <cell r="CA284" t="str">
            <v>восточная украина</v>
          </cell>
          <cell r="CB284" t="str">
            <v>kyiv</v>
          </cell>
          <cell r="CC284" t="str">
            <v>Бизнес, прочие</v>
          </cell>
          <cell r="CD284" t="str">
            <v>b</v>
          </cell>
        </row>
        <row r="285">
          <cell r="C285">
            <v>38270</v>
          </cell>
          <cell r="H285">
            <v>5.2160000000000002</v>
          </cell>
          <cell r="U285">
            <v>1</v>
          </cell>
          <cell r="BZ285" t="str">
            <v>Международный</v>
          </cell>
          <cell r="CA285" t="str">
            <v>снг</v>
          </cell>
          <cell r="CB285" t="str">
            <v>russia</v>
          </cell>
          <cell r="CC285" t="str">
            <v>Бизнес, прочие</v>
          </cell>
          <cell r="CD285" t="str">
            <v>b</v>
          </cell>
        </row>
        <row r="286">
          <cell r="C286">
            <v>37624</v>
          </cell>
          <cell r="H286">
            <v>5</v>
          </cell>
          <cell r="BZ286" t="str">
            <v>Международный</v>
          </cell>
          <cell r="CA286" t="str">
            <v>снг</v>
          </cell>
          <cell r="CB286" t="str">
            <v>russia</v>
          </cell>
          <cell r="CC286" t="str">
            <v>Бизнес, прочие</v>
          </cell>
          <cell r="CD286" t="str">
            <v>b</v>
          </cell>
        </row>
        <row r="287">
          <cell r="C287">
            <v>37626</v>
          </cell>
          <cell r="H287">
            <v>5</v>
          </cell>
          <cell r="BZ287" t="str">
            <v>Международный</v>
          </cell>
          <cell r="CA287" t="str">
            <v>восточная европа</v>
          </cell>
          <cell r="CB287" t="str">
            <v>turkey</v>
          </cell>
          <cell r="CC287" t="str">
            <v>Бизнес, прочие</v>
          </cell>
          <cell r="CD287" t="str">
            <v>b</v>
          </cell>
        </row>
        <row r="288">
          <cell r="C288">
            <v>38239</v>
          </cell>
          <cell r="H288">
            <v>4.5999999999999996</v>
          </cell>
          <cell r="U288">
            <v>5</v>
          </cell>
          <cell r="BZ288" t="str">
            <v>Международный</v>
          </cell>
          <cell r="CA288" t="str">
            <v>западная европа</v>
          </cell>
          <cell r="CB288" t="str">
            <v>germany</v>
          </cell>
          <cell r="CC288" t="str">
            <v>Бизнес, прочие</v>
          </cell>
          <cell r="CD288" t="str">
            <v>b</v>
          </cell>
        </row>
        <row r="289">
          <cell r="C289">
            <v>38617</v>
          </cell>
          <cell r="H289">
            <v>5.2160000000000002</v>
          </cell>
          <cell r="U289">
            <v>3</v>
          </cell>
          <cell r="BZ289" t="str">
            <v>Международный</v>
          </cell>
          <cell r="CA289" t="str">
            <v>восточная украина</v>
          </cell>
          <cell r="CB289" t="str">
            <v>kyiv</v>
          </cell>
          <cell r="CC289" t="str">
            <v>Бизнес, прочие</v>
          </cell>
          <cell r="CD289" t="str">
            <v>b</v>
          </cell>
        </row>
        <row r="290">
          <cell r="C290">
            <v>38638</v>
          </cell>
          <cell r="H290">
            <v>5.2160000000000002</v>
          </cell>
          <cell r="U290">
            <v>4</v>
          </cell>
          <cell r="BZ290" t="str">
            <v>Международный</v>
          </cell>
          <cell r="CA290" t="str">
            <v>восточная украина</v>
          </cell>
          <cell r="CB290" t="str">
            <v>kyiv</v>
          </cell>
          <cell r="CC290" t="str">
            <v>Бизнес, прочие</v>
          </cell>
          <cell r="CD290" t="str">
            <v>b</v>
          </cell>
        </row>
        <row r="291">
          <cell r="C291">
            <v>38672</v>
          </cell>
          <cell r="H291">
            <v>5.2</v>
          </cell>
          <cell r="U291">
            <v>4</v>
          </cell>
          <cell r="BZ291" t="str">
            <v>Международный</v>
          </cell>
          <cell r="CA291" t="str">
            <v>восточная украина</v>
          </cell>
          <cell r="CB291" t="str">
            <v>kyiv</v>
          </cell>
          <cell r="CC291" t="str">
            <v>Бизнес, прочие</v>
          </cell>
          <cell r="CD291" t="str">
            <v>b</v>
          </cell>
        </row>
        <row r="292">
          <cell r="C292">
            <v>38686</v>
          </cell>
          <cell r="H292">
            <v>5.2160000000000002</v>
          </cell>
          <cell r="U292">
            <v>4</v>
          </cell>
          <cell r="BZ292" t="str">
            <v>Международный</v>
          </cell>
          <cell r="CA292" t="str">
            <v>восточная украина</v>
          </cell>
          <cell r="CB292" t="str">
            <v>kyiv</v>
          </cell>
          <cell r="CC292" t="str">
            <v>Бизнес, прочие</v>
          </cell>
          <cell r="CD292" t="str">
            <v>b</v>
          </cell>
        </row>
        <row r="293">
          <cell r="C293">
            <v>38693</v>
          </cell>
          <cell r="H293">
            <v>5.2160000000000002</v>
          </cell>
          <cell r="U293">
            <v>6</v>
          </cell>
          <cell r="BZ293" t="str">
            <v>Международный</v>
          </cell>
          <cell r="CA293" t="str">
            <v>восточная украина</v>
          </cell>
          <cell r="CB293" t="str">
            <v>kyiv</v>
          </cell>
          <cell r="CC293" t="str">
            <v>Бизнес, прочие</v>
          </cell>
          <cell r="CD293" t="str">
            <v>b</v>
          </cell>
        </row>
        <row r="294">
          <cell r="C294">
            <v>38708</v>
          </cell>
          <cell r="H294">
            <v>5.2160000000000002</v>
          </cell>
          <cell r="U294">
            <v>1</v>
          </cell>
          <cell r="BZ294" t="str">
            <v>Международный</v>
          </cell>
          <cell r="CA294" t="str">
            <v>восточная европа</v>
          </cell>
          <cell r="CB294" t="str">
            <v>estonia</v>
          </cell>
          <cell r="CC294" t="str">
            <v>Бизнес, прочие</v>
          </cell>
          <cell r="CD294" t="str">
            <v>b</v>
          </cell>
        </row>
        <row r="295">
          <cell r="C295">
            <v>38895</v>
          </cell>
          <cell r="H295">
            <v>4.7</v>
          </cell>
          <cell r="U295">
            <v>3</v>
          </cell>
          <cell r="BZ295" t="str">
            <v>Международный</v>
          </cell>
          <cell r="CA295" t="str">
            <v>снг</v>
          </cell>
          <cell r="CB295" t="str">
            <v>russia</v>
          </cell>
          <cell r="CC295" t="str">
            <v>Бизнес, прочие</v>
          </cell>
          <cell r="CD295" t="str">
            <v>b</v>
          </cell>
        </row>
        <row r="296">
          <cell r="C296">
            <v>38904</v>
          </cell>
          <cell r="H296">
            <v>4.6840000000000002</v>
          </cell>
          <cell r="U296">
            <v>4</v>
          </cell>
          <cell r="BZ296" t="str">
            <v>Международный</v>
          </cell>
          <cell r="CA296" t="str">
            <v>западная украина</v>
          </cell>
          <cell r="CB296" t="str">
            <v>lviv</v>
          </cell>
          <cell r="CC296" t="str">
            <v>Бизнес, прочие</v>
          </cell>
          <cell r="CD296" t="str">
            <v>b</v>
          </cell>
        </row>
        <row r="297">
          <cell r="C297">
            <v>38943</v>
          </cell>
          <cell r="H297">
            <v>5.22</v>
          </cell>
          <cell r="U297">
            <v>3</v>
          </cell>
          <cell r="BZ297" t="str">
            <v>Международный</v>
          </cell>
          <cell r="CA297" t="str">
            <v>восточная украина</v>
          </cell>
          <cell r="CB297" t="str">
            <v>donetsk</v>
          </cell>
          <cell r="CC297" t="str">
            <v>Бизнес, прочие</v>
          </cell>
          <cell r="CD297" t="str">
            <v>b</v>
          </cell>
        </row>
        <row r="298">
          <cell r="C298">
            <v>38967</v>
          </cell>
          <cell r="H298">
            <v>4.5999999999999996</v>
          </cell>
          <cell r="U298">
            <v>5</v>
          </cell>
          <cell r="BZ298" t="str">
            <v>Международный</v>
          </cell>
          <cell r="CA298" t="str">
            <v>восточная европа</v>
          </cell>
          <cell r="CB298" t="str">
            <v>Serbia/ Yugoslavia</v>
          </cell>
          <cell r="CC298" t="str">
            <v>Бизнес, прочие</v>
          </cell>
          <cell r="CD298" t="str">
            <v>b</v>
          </cell>
        </row>
        <row r="299">
          <cell r="C299">
            <v>39066</v>
          </cell>
          <cell r="H299">
            <v>4.7</v>
          </cell>
          <cell r="U299">
            <v>5</v>
          </cell>
          <cell r="BZ299" t="str">
            <v>Международный</v>
          </cell>
          <cell r="CA299" t="str">
            <v>восточная европа</v>
          </cell>
          <cell r="CB299" t="str">
            <v>croatia</v>
          </cell>
          <cell r="CC299" t="str">
            <v>Бизнес, прочие</v>
          </cell>
          <cell r="CD299" t="str">
            <v>b</v>
          </cell>
        </row>
        <row r="300">
          <cell r="C300">
            <v>39128</v>
          </cell>
          <cell r="H300">
            <v>5.6</v>
          </cell>
          <cell r="U300">
            <v>2</v>
          </cell>
          <cell r="BZ300" t="str">
            <v>Международный</v>
          </cell>
          <cell r="CA300" t="str">
            <v>западная европа</v>
          </cell>
          <cell r="CB300" t="str">
            <v>austria</v>
          </cell>
          <cell r="CC300" t="str">
            <v>Бизнес, прочие</v>
          </cell>
          <cell r="CD300" t="str">
            <v>b</v>
          </cell>
        </row>
        <row r="301">
          <cell r="C301">
            <v>39189</v>
          </cell>
          <cell r="H301">
            <v>6.7</v>
          </cell>
          <cell r="U301">
            <v>6</v>
          </cell>
          <cell r="BZ301" t="str">
            <v>Международный</v>
          </cell>
          <cell r="CA301" t="str">
            <v>восточная европа</v>
          </cell>
          <cell r="CB301" t="str">
            <v>croatia</v>
          </cell>
          <cell r="CC301" t="str">
            <v>Бизнес, прочие</v>
          </cell>
          <cell r="CD301" t="str">
            <v>b</v>
          </cell>
        </row>
        <row r="302">
          <cell r="C302">
            <v>39197</v>
          </cell>
          <cell r="H302">
            <v>4.7169999999999996</v>
          </cell>
          <cell r="U302">
            <v>3</v>
          </cell>
          <cell r="BZ302" t="str">
            <v>Международный</v>
          </cell>
          <cell r="CA302" t="str">
            <v>восточная европа</v>
          </cell>
          <cell r="CB302" t="str">
            <v>poland</v>
          </cell>
          <cell r="CC302" t="str">
            <v>Бизнес, прочие</v>
          </cell>
          <cell r="CD302" t="str">
            <v>b</v>
          </cell>
        </row>
        <row r="303">
          <cell r="C303">
            <v>38624</v>
          </cell>
          <cell r="H303">
            <v>5.2160000000000002</v>
          </cell>
          <cell r="U303">
            <v>4</v>
          </cell>
          <cell r="BZ303" t="str">
            <v>Международный</v>
          </cell>
          <cell r="CA303" t="str">
            <v>восточная украина</v>
          </cell>
          <cell r="CB303" t="str">
            <v>kyiv</v>
          </cell>
          <cell r="CC303" t="str">
            <v>Бизнес, прочие</v>
          </cell>
          <cell r="CD303" t="str">
            <v>b</v>
          </cell>
        </row>
        <row r="304">
          <cell r="C304">
            <v>38968</v>
          </cell>
          <cell r="H304">
            <v>5.6</v>
          </cell>
          <cell r="U304">
            <v>1</v>
          </cell>
          <cell r="BZ304" t="str">
            <v>Международный</v>
          </cell>
          <cell r="CA304" t="str">
            <v>западная европа</v>
          </cell>
          <cell r="CB304" t="str">
            <v>germany</v>
          </cell>
          <cell r="CC304" t="str">
            <v>Бизнес, прочие</v>
          </cell>
          <cell r="CD304" t="str">
            <v>b</v>
          </cell>
        </row>
        <row r="305">
          <cell r="C305">
            <v>39155</v>
          </cell>
          <cell r="H305">
            <v>5.22</v>
          </cell>
          <cell r="U305">
            <v>4</v>
          </cell>
          <cell r="BZ305" t="str">
            <v>Международный</v>
          </cell>
          <cell r="CA305" t="str">
            <v>восточная украина</v>
          </cell>
          <cell r="CB305" t="str">
            <v>kyiv</v>
          </cell>
          <cell r="CC305" t="str">
            <v>Бизнес, прочие</v>
          </cell>
          <cell r="CD305" t="str">
            <v>b</v>
          </cell>
        </row>
        <row r="306">
          <cell r="C306">
            <v>38983</v>
          </cell>
          <cell r="H306">
            <v>6.3</v>
          </cell>
          <cell r="U306">
            <v>4</v>
          </cell>
          <cell r="BZ306" t="str">
            <v>Международный</v>
          </cell>
          <cell r="CA306" t="str">
            <v>западная европа</v>
          </cell>
          <cell r="CB306" t="str">
            <v>germany</v>
          </cell>
          <cell r="CC306" t="str">
            <v>Бизнес, прочие</v>
          </cell>
          <cell r="CD306" t="str">
            <v>b</v>
          </cell>
        </row>
        <row r="307">
          <cell r="C307">
            <v>39027</v>
          </cell>
          <cell r="H307">
            <v>5.22</v>
          </cell>
          <cell r="U307">
            <v>3</v>
          </cell>
          <cell r="BZ307" t="str">
            <v>Международный</v>
          </cell>
          <cell r="CA307" t="str">
            <v>восточная украина</v>
          </cell>
          <cell r="CB307" t="str">
            <v>kyiv</v>
          </cell>
          <cell r="CC307" t="str">
            <v>Бизнес, прочие</v>
          </cell>
          <cell r="CD307" t="str">
            <v>b</v>
          </cell>
        </row>
        <row r="308">
          <cell r="C308">
            <v>39028</v>
          </cell>
          <cell r="H308">
            <v>5.6</v>
          </cell>
          <cell r="U308">
            <v>5</v>
          </cell>
          <cell r="BZ308" t="str">
            <v>Международный</v>
          </cell>
          <cell r="CA308" t="str">
            <v>восточная украина</v>
          </cell>
          <cell r="CB308" t="str">
            <v>donetsk</v>
          </cell>
          <cell r="CC308" t="str">
            <v>Бизнес, прочие</v>
          </cell>
          <cell r="CD308" t="str">
            <v>b</v>
          </cell>
        </row>
        <row r="309">
          <cell r="C309">
            <v>37321</v>
          </cell>
          <cell r="H309">
            <v>7</v>
          </cell>
          <cell r="U309">
            <v>2</v>
          </cell>
          <cell r="BZ309" t="str">
            <v>Международный</v>
          </cell>
          <cell r="CA309" t="str">
            <v>восточная европа</v>
          </cell>
          <cell r="CB309" t="str">
            <v>slovak republic</v>
          </cell>
          <cell r="CC309" t="str">
            <v>Бизнес, прочие</v>
          </cell>
          <cell r="CD309" t="str">
            <v>b</v>
          </cell>
        </row>
        <row r="310">
          <cell r="C310" t="str">
            <v>15.05.02</v>
          </cell>
          <cell r="H310">
            <v>6.6</v>
          </cell>
          <cell r="U310">
            <v>3</v>
          </cell>
          <cell r="BZ310" t="str">
            <v>Международный</v>
          </cell>
          <cell r="CA310" t="str">
            <v>восточная украина</v>
          </cell>
          <cell r="CB310" t="str">
            <v>kyiv</v>
          </cell>
          <cell r="CC310" t="str">
            <v>Бизнес, прочие</v>
          </cell>
          <cell r="CD310" t="str">
            <v>b</v>
          </cell>
        </row>
        <row r="311">
          <cell r="C311">
            <v>37420</v>
          </cell>
          <cell r="H311">
            <v>6.3</v>
          </cell>
          <cell r="U311">
            <v>2</v>
          </cell>
          <cell r="BZ311" t="str">
            <v>Международный</v>
          </cell>
          <cell r="CA311" t="str">
            <v>западная украина</v>
          </cell>
          <cell r="CB311" t="str">
            <v>lviv</v>
          </cell>
          <cell r="CC311" t="str">
            <v>Бизнес, прочие</v>
          </cell>
          <cell r="CD311" t="str">
            <v>b</v>
          </cell>
        </row>
        <row r="312">
          <cell r="C312">
            <v>37632</v>
          </cell>
          <cell r="H312">
            <v>7</v>
          </cell>
          <cell r="BZ312" t="str">
            <v>Международный</v>
          </cell>
          <cell r="CA312" t="str">
            <v>западная европа</v>
          </cell>
          <cell r="CB312" t="str">
            <v>austria</v>
          </cell>
          <cell r="CC312" t="str">
            <v>Регулярные</v>
          </cell>
          <cell r="CD312" t="str">
            <v>b</v>
          </cell>
        </row>
        <row r="313">
          <cell r="C313">
            <v>37760</v>
          </cell>
          <cell r="H313">
            <v>6.3</v>
          </cell>
          <cell r="U313">
            <v>2</v>
          </cell>
          <cell r="BZ313" t="str">
            <v>Международный</v>
          </cell>
          <cell r="CA313" t="str">
            <v>восточная украина</v>
          </cell>
          <cell r="CB313" t="str">
            <v>kyiv</v>
          </cell>
          <cell r="CC313" t="str">
            <v>Бизнес, прочие</v>
          </cell>
          <cell r="CD313" t="str">
            <v>b</v>
          </cell>
        </row>
        <row r="314">
          <cell r="C314">
            <v>37880</v>
          </cell>
          <cell r="H314">
            <v>6.7130000000000001</v>
          </cell>
          <cell r="U314">
            <v>2</v>
          </cell>
          <cell r="BZ314" t="str">
            <v>Международный</v>
          </cell>
          <cell r="CA314" t="str">
            <v>западная европа</v>
          </cell>
          <cell r="CB314" t="str">
            <v>germany</v>
          </cell>
          <cell r="CC314" t="str">
            <v>Бизнес, прочие</v>
          </cell>
          <cell r="CD314" t="str">
            <v>b</v>
          </cell>
        </row>
        <row r="315">
          <cell r="C315">
            <v>38050</v>
          </cell>
          <cell r="H315">
            <v>6.6</v>
          </cell>
          <cell r="U315">
            <v>2</v>
          </cell>
          <cell r="BZ315" t="str">
            <v>Международный</v>
          </cell>
          <cell r="CA315" t="str">
            <v>восточная европа</v>
          </cell>
          <cell r="CB315" t="str">
            <v>slovak republic</v>
          </cell>
          <cell r="CC315" t="str">
            <v>Бизнес, прочие</v>
          </cell>
          <cell r="CD315" t="str">
            <v>b</v>
          </cell>
        </row>
        <row r="316">
          <cell r="C316">
            <v>38251</v>
          </cell>
          <cell r="H316">
            <v>5.7130000000000001</v>
          </cell>
          <cell r="U316">
            <v>6</v>
          </cell>
          <cell r="BZ316" t="str">
            <v>Международный</v>
          </cell>
          <cell r="CA316" t="str">
            <v>западная украина</v>
          </cell>
          <cell r="CB316" t="str">
            <v>Ukraine_Other</v>
          </cell>
          <cell r="CC316" t="str">
            <v>Бизнес, прочие</v>
          </cell>
          <cell r="CD316" t="str">
            <v>b</v>
          </cell>
        </row>
        <row r="317">
          <cell r="C317">
            <v>38414</v>
          </cell>
          <cell r="H317">
            <v>6.7130000000000001</v>
          </cell>
          <cell r="U317">
            <v>3</v>
          </cell>
          <cell r="BZ317" t="str">
            <v>Международный</v>
          </cell>
          <cell r="CA317" t="str">
            <v>восточная украина</v>
          </cell>
          <cell r="CB317" t="str">
            <v>kyiv</v>
          </cell>
          <cell r="CC317" t="str">
            <v>Бизнес, прочие</v>
          </cell>
          <cell r="CD317" t="str">
            <v>b</v>
          </cell>
        </row>
        <row r="318">
          <cell r="C318">
            <v>38498</v>
          </cell>
          <cell r="H318">
            <v>6.8</v>
          </cell>
          <cell r="BZ318" t="str">
            <v>Международный</v>
          </cell>
          <cell r="CA318" t="str">
            <v>снг</v>
          </cell>
          <cell r="CB318" t="str">
            <v>russia</v>
          </cell>
          <cell r="CC318" t="str">
            <v>Бизнес, прочие</v>
          </cell>
          <cell r="CD318" t="str">
            <v>b</v>
          </cell>
        </row>
        <row r="319">
          <cell r="C319">
            <v>38552</v>
          </cell>
          <cell r="H319">
            <v>6.7130000000000001</v>
          </cell>
          <cell r="U319">
            <v>1</v>
          </cell>
          <cell r="BZ319" t="str">
            <v>Международный</v>
          </cell>
          <cell r="CA319" t="str">
            <v>западная украина</v>
          </cell>
          <cell r="CB319" t="str">
            <v>lviv</v>
          </cell>
          <cell r="CC319" t="str">
            <v>Бизнес, прочие</v>
          </cell>
          <cell r="CD319" t="str">
            <v>b</v>
          </cell>
        </row>
        <row r="320">
          <cell r="C320">
            <v>38671</v>
          </cell>
          <cell r="H320">
            <v>6.7</v>
          </cell>
          <cell r="U320">
            <v>4</v>
          </cell>
          <cell r="BZ320" t="str">
            <v>Международный</v>
          </cell>
          <cell r="CA320" t="str">
            <v>снг</v>
          </cell>
          <cell r="CB320" t="str">
            <v>russia</v>
          </cell>
          <cell r="CC320" t="str">
            <v>Бизнес, прочие</v>
          </cell>
          <cell r="CD320" t="str">
            <v>b</v>
          </cell>
        </row>
        <row r="321">
          <cell r="C321">
            <v>38808</v>
          </cell>
          <cell r="H321">
            <v>5.3</v>
          </cell>
          <cell r="U321">
            <v>3</v>
          </cell>
          <cell r="BZ321" t="str">
            <v>Международный</v>
          </cell>
          <cell r="CA321" t="str">
            <v>восточная украина</v>
          </cell>
          <cell r="CB321" t="str">
            <v>simferopol</v>
          </cell>
          <cell r="CC321" t="str">
            <v>Бизнес, прочие</v>
          </cell>
          <cell r="CD321" t="str">
            <v>b</v>
          </cell>
        </row>
        <row r="322">
          <cell r="C322">
            <v>38876</v>
          </cell>
          <cell r="H322">
            <v>6.4</v>
          </cell>
          <cell r="U322">
            <v>3</v>
          </cell>
          <cell r="BZ322" t="str">
            <v>Международный</v>
          </cell>
          <cell r="CA322" t="str">
            <v>западная европа</v>
          </cell>
          <cell r="CB322" t="str">
            <v>switzerland</v>
          </cell>
          <cell r="CC322" t="str">
            <v>Бизнес, прочие</v>
          </cell>
          <cell r="CD322" t="str">
            <v>b</v>
          </cell>
        </row>
        <row r="323">
          <cell r="C323">
            <v>38894</v>
          </cell>
          <cell r="H323">
            <v>6.6</v>
          </cell>
          <cell r="U323">
            <v>2</v>
          </cell>
          <cell r="BZ323" t="str">
            <v>Международный</v>
          </cell>
          <cell r="CA323" t="str">
            <v>восточная европа</v>
          </cell>
          <cell r="CB323" t="str">
            <v>turkey</v>
          </cell>
          <cell r="CC323" t="str">
            <v>Бизнес, прочие</v>
          </cell>
          <cell r="CD323" t="str">
            <v>b</v>
          </cell>
        </row>
        <row r="324">
          <cell r="C324">
            <v>38923</v>
          </cell>
          <cell r="H324">
            <v>6.4</v>
          </cell>
          <cell r="U324">
            <v>4</v>
          </cell>
          <cell r="BZ324" t="str">
            <v>Международный</v>
          </cell>
          <cell r="CA324" t="str">
            <v>восточная европа</v>
          </cell>
          <cell r="CB324" t="str">
            <v>Serbia/ Yugoslavia</v>
          </cell>
          <cell r="CC324" t="str">
            <v>Бизнес, прочие</v>
          </cell>
          <cell r="CD324" t="str">
            <v>b</v>
          </cell>
        </row>
        <row r="325">
          <cell r="C325">
            <v>38929</v>
          </cell>
          <cell r="H325">
            <v>6.7</v>
          </cell>
          <cell r="U325">
            <v>4</v>
          </cell>
          <cell r="BZ325" t="str">
            <v>Международный</v>
          </cell>
          <cell r="CA325" t="str">
            <v>западная европа</v>
          </cell>
          <cell r="CB325" t="str">
            <v>italy</v>
          </cell>
          <cell r="CC325" t="str">
            <v>Бизнес, прочие</v>
          </cell>
          <cell r="CD325" t="str">
            <v>b</v>
          </cell>
        </row>
        <row r="326">
          <cell r="C326">
            <v>38953</v>
          </cell>
          <cell r="H326">
            <v>6.6</v>
          </cell>
          <cell r="U326">
            <v>4</v>
          </cell>
          <cell r="BZ326" t="str">
            <v>Международный</v>
          </cell>
          <cell r="CA326" t="str">
            <v>западная европа</v>
          </cell>
          <cell r="CB326" t="str">
            <v xml:space="preserve">france </v>
          </cell>
          <cell r="CC326" t="str">
            <v>Бизнес, прочие</v>
          </cell>
          <cell r="CD326" t="str">
            <v>b</v>
          </cell>
        </row>
        <row r="327">
          <cell r="C327">
            <v>39113</v>
          </cell>
          <cell r="H327">
            <v>6.4859999999999998</v>
          </cell>
          <cell r="U327">
            <v>7</v>
          </cell>
          <cell r="BZ327" t="str">
            <v>Международный</v>
          </cell>
          <cell r="CA327" t="str">
            <v>восточная украина</v>
          </cell>
          <cell r="CB327" t="str">
            <v>dnepropetrovsk</v>
          </cell>
          <cell r="CC327" t="str">
            <v>Бизнес, прочие</v>
          </cell>
          <cell r="CD327" t="str">
            <v>b</v>
          </cell>
        </row>
        <row r="328">
          <cell r="C328">
            <v>39169</v>
          </cell>
          <cell r="H328">
            <v>6.4</v>
          </cell>
          <cell r="U328">
            <v>6</v>
          </cell>
          <cell r="BZ328" t="str">
            <v>Международный</v>
          </cell>
          <cell r="CA328" t="str">
            <v>восточная украина</v>
          </cell>
          <cell r="CB328" t="str">
            <v>kyiv</v>
          </cell>
          <cell r="CC328" t="str">
            <v>Бизнес, прочие</v>
          </cell>
          <cell r="CD328" t="str">
            <v>b</v>
          </cell>
        </row>
        <row r="329">
          <cell r="C329">
            <v>39228</v>
          </cell>
          <cell r="H329">
            <v>6.3</v>
          </cell>
          <cell r="U329">
            <v>2</v>
          </cell>
          <cell r="BZ329" t="str">
            <v>Международный</v>
          </cell>
          <cell r="CA329" t="str">
            <v>западная европа</v>
          </cell>
          <cell r="CB329" t="str">
            <v>austria</v>
          </cell>
          <cell r="CC329" t="str">
            <v>Бизнес, прочие</v>
          </cell>
          <cell r="CD329" t="str">
            <v>b</v>
          </cell>
        </row>
        <row r="330">
          <cell r="C330">
            <v>39235</v>
          </cell>
          <cell r="H330">
            <v>6.57</v>
          </cell>
          <cell r="U330">
            <v>1</v>
          </cell>
          <cell r="BZ330" t="str">
            <v>Международный</v>
          </cell>
          <cell r="CA330" t="str">
            <v>восточная европа</v>
          </cell>
          <cell r="CB330" t="str">
            <v>Serbia/ Yugoslavia</v>
          </cell>
          <cell r="CC330" t="str">
            <v>Бизнес, прочие</v>
          </cell>
          <cell r="CD330" t="str">
            <v>b</v>
          </cell>
        </row>
        <row r="331">
          <cell r="C331">
            <v>39262</v>
          </cell>
          <cell r="H331">
            <v>7</v>
          </cell>
          <cell r="U331">
            <v>3</v>
          </cell>
          <cell r="BZ331" t="str">
            <v>Международный</v>
          </cell>
          <cell r="CA331" t="str">
            <v>восточная европа</v>
          </cell>
          <cell r="CB331" t="str">
            <v>hungary</v>
          </cell>
          <cell r="CC331" t="str">
            <v>Бизнес, прочие</v>
          </cell>
          <cell r="CD331" t="str">
            <v>b</v>
          </cell>
        </row>
        <row r="332">
          <cell r="C332">
            <v>38239</v>
          </cell>
          <cell r="H332">
            <v>5.63</v>
          </cell>
          <cell r="U332">
            <v>7</v>
          </cell>
          <cell r="BZ332" t="str">
            <v>Международный</v>
          </cell>
          <cell r="CA332" t="str">
            <v>западная европа</v>
          </cell>
          <cell r="CB332" t="str">
            <v>germany</v>
          </cell>
          <cell r="CC332" t="str">
            <v>Бизнес, прочие</v>
          </cell>
          <cell r="CD332" t="str">
            <v>b</v>
          </cell>
        </row>
        <row r="333">
          <cell r="C333">
            <v>38672</v>
          </cell>
          <cell r="H333">
            <v>5.7</v>
          </cell>
          <cell r="U333">
            <v>8</v>
          </cell>
          <cell r="BZ333" t="str">
            <v>Международный</v>
          </cell>
          <cell r="CA333" t="str">
            <v>ближний восток</v>
          </cell>
          <cell r="CB333" t="str">
            <v>middle east</v>
          </cell>
          <cell r="CC333" t="str">
            <v>Бизнес, прочие</v>
          </cell>
          <cell r="CD333" t="str">
            <v>b</v>
          </cell>
        </row>
        <row r="334">
          <cell r="C334">
            <v>38489</v>
          </cell>
          <cell r="H334">
            <v>7.4</v>
          </cell>
          <cell r="U334">
            <v>3</v>
          </cell>
          <cell r="BZ334" t="str">
            <v>Международный</v>
          </cell>
          <cell r="CA334" t="str">
            <v>восточная украина</v>
          </cell>
          <cell r="CB334" t="str">
            <v>kyiv</v>
          </cell>
          <cell r="CC334" t="str">
            <v>Бизнес, прочие</v>
          </cell>
          <cell r="CD334" t="str">
            <v>b</v>
          </cell>
        </row>
        <row r="335">
          <cell r="C335">
            <v>38499</v>
          </cell>
          <cell r="H335">
            <v>9.6999999999999993</v>
          </cell>
          <cell r="U335">
            <v>6</v>
          </cell>
          <cell r="BZ335" t="str">
            <v>Международный</v>
          </cell>
          <cell r="CA335" t="str">
            <v>западная европа</v>
          </cell>
          <cell r="CB335" t="str">
            <v>sweden</v>
          </cell>
          <cell r="CC335" t="str">
            <v>Бизнес, прочие</v>
          </cell>
          <cell r="CD335" t="str">
            <v>b</v>
          </cell>
        </row>
        <row r="336">
          <cell r="C336">
            <v>38542</v>
          </cell>
          <cell r="H336">
            <v>8.98</v>
          </cell>
          <cell r="U336">
            <v>4</v>
          </cell>
          <cell r="BZ336" t="str">
            <v>Международный</v>
          </cell>
          <cell r="CA336" t="str">
            <v>снг</v>
          </cell>
          <cell r="CB336" t="str">
            <v>russia</v>
          </cell>
          <cell r="CC336" t="str">
            <v>Бизнес, прочие</v>
          </cell>
          <cell r="CD336" t="str">
            <v>b</v>
          </cell>
        </row>
        <row r="337">
          <cell r="C337">
            <v>38552</v>
          </cell>
          <cell r="H337">
            <v>7.3</v>
          </cell>
          <cell r="U337">
            <v>3</v>
          </cell>
          <cell r="BZ337" t="str">
            <v>Международный</v>
          </cell>
          <cell r="CA337" t="str">
            <v>западная европа</v>
          </cell>
          <cell r="CB337" t="str">
            <v>germany</v>
          </cell>
          <cell r="CC337" t="str">
            <v>Бизнес, прочие</v>
          </cell>
          <cell r="CD337" t="str">
            <v>b</v>
          </cell>
        </row>
        <row r="338">
          <cell r="C338">
            <v>38569</v>
          </cell>
          <cell r="H338">
            <v>7.2</v>
          </cell>
          <cell r="BZ338" t="str">
            <v>Международный</v>
          </cell>
          <cell r="CA338" t="str">
            <v>западная европа</v>
          </cell>
          <cell r="CB338" t="str">
            <v>germany</v>
          </cell>
          <cell r="CC338" t="str">
            <v>Бизнес, прочие</v>
          </cell>
          <cell r="CD338" t="str">
            <v>b</v>
          </cell>
        </row>
        <row r="339">
          <cell r="C339">
            <v>38572</v>
          </cell>
          <cell r="H339">
            <v>7.2</v>
          </cell>
          <cell r="U339">
            <v>6</v>
          </cell>
          <cell r="BZ339" t="str">
            <v>Международный</v>
          </cell>
          <cell r="CA339" t="str">
            <v>снг</v>
          </cell>
          <cell r="CB339" t="str">
            <v>russia</v>
          </cell>
          <cell r="CC339" t="str">
            <v>Бизнес, прочие</v>
          </cell>
          <cell r="CD339" t="str">
            <v>b</v>
          </cell>
        </row>
        <row r="340">
          <cell r="C340">
            <v>38597</v>
          </cell>
          <cell r="H340">
            <v>7.2</v>
          </cell>
          <cell r="BZ340" t="str">
            <v>Международный</v>
          </cell>
          <cell r="CA340" t="str">
            <v>западная европа</v>
          </cell>
          <cell r="CB340" t="str">
            <v>germany</v>
          </cell>
          <cell r="CC340" t="str">
            <v>Бизнес, прочие</v>
          </cell>
          <cell r="CD340" t="str">
            <v>b</v>
          </cell>
        </row>
        <row r="341">
          <cell r="C341">
            <v>38637</v>
          </cell>
          <cell r="H341">
            <v>7.5430000000000001</v>
          </cell>
          <cell r="U341">
            <v>3</v>
          </cell>
          <cell r="BZ341" t="str">
            <v>Международный</v>
          </cell>
          <cell r="CA341" t="str">
            <v>восточная европа</v>
          </cell>
          <cell r="CB341" t="str">
            <v>romania</v>
          </cell>
          <cell r="CC341" t="str">
            <v>Бизнес, прочие</v>
          </cell>
          <cell r="CD341" t="str">
            <v>b</v>
          </cell>
        </row>
        <row r="342">
          <cell r="C342">
            <v>38687</v>
          </cell>
          <cell r="H342">
            <v>7.5430000000000001</v>
          </cell>
          <cell r="U342">
            <v>3</v>
          </cell>
          <cell r="BZ342" t="str">
            <v>Международный</v>
          </cell>
          <cell r="CA342" t="str">
            <v>восточная украина</v>
          </cell>
          <cell r="CB342" t="str">
            <v>kyiv</v>
          </cell>
          <cell r="CC342" t="str">
            <v>Бизнес, прочие</v>
          </cell>
          <cell r="CD342" t="str">
            <v>b</v>
          </cell>
        </row>
        <row r="343">
          <cell r="C343">
            <v>38725</v>
          </cell>
          <cell r="H343">
            <v>7.3</v>
          </cell>
          <cell r="U343">
            <v>1</v>
          </cell>
          <cell r="BZ343" t="str">
            <v>Международный</v>
          </cell>
          <cell r="CA343" t="str">
            <v>западная европа</v>
          </cell>
          <cell r="CB343" t="str">
            <v>switzerland</v>
          </cell>
          <cell r="CC343" t="str">
            <v>Бизнес, прочие</v>
          </cell>
          <cell r="CD343" t="str">
            <v>b</v>
          </cell>
        </row>
        <row r="344">
          <cell r="C344">
            <v>38936</v>
          </cell>
          <cell r="H344">
            <v>10</v>
          </cell>
          <cell r="U344">
            <v>2</v>
          </cell>
          <cell r="BZ344" t="str">
            <v>Международный</v>
          </cell>
          <cell r="CA344" t="str">
            <v>западная европа</v>
          </cell>
          <cell r="CB344" t="str">
            <v>switzerland</v>
          </cell>
          <cell r="CC344" t="str">
            <v>Бизнес, прочие</v>
          </cell>
          <cell r="CD344" t="str">
            <v>b</v>
          </cell>
        </row>
        <row r="345">
          <cell r="C345">
            <v>38956</v>
          </cell>
          <cell r="H345">
            <v>10</v>
          </cell>
          <cell r="U345">
            <v>5</v>
          </cell>
          <cell r="BZ345" t="str">
            <v>Международный</v>
          </cell>
          <cell r="CA345" t="str">
            <v>снг</v>
          </cell>
          <cell r="CB345" t="str">
            <v>russia</v>
          </cell>
          <cell r="CC345" t="str">
            <v>Бизнес, прочие</v>
          </cell>
          <cell r="CD345" t="str">
            <v>b</v>
          </cell>
        </row>
        <row r="346">
          <cell r="C346">
            <v>38986</v>
          </cell>
          <cell r="H346">
            <v>9.1999999999999993</v>
          </cell>
          <cell r="U346">
            <v>8</v>
          </cell>
          <cell r="BZ346" t="str">
            <v>Международный</v>
          </cell>
          <cell r="CA346" t="str">
            <v>западная украина</v>
          </cell>
          <cell r="CB346" t="str">
            <v>odessa</v>
          </cell>
          <cell r="CC346" t="str">
            <v>Бизнес, прочие</v>
          </cell>
          <cell r="CD346" t="str">
            <v>b</v>
          </cell>
        </row>
        <row r="347">
          <cell r="C347">
            <v>38993</v>
          </cell>
          <cell r="H347">
            <v>10</v>
          </cell>
          <cell r="U347">
            <v>3</v>
          </cell>
          <cell r="BZ347" t="str">
            <v>Международный</v>
          </cell>
          <cell r="CA347" t="str">
            <v>западная европа</v>
          </cell>
          <cell r="CB347" t="str">
            <v>italy</v>
          </cell>
          <cell r="CC347" t="str">
            <v>Бизнес, прочие</v>
          </cell>
          <cell r="CD347" t="str">
            <v>b</v>
          </cell>
        </row>
        <row r="348">
          <cell r="C348">
            <v>39050</v>
          </cell>
          <cell r="H348">
            <v>9.6</v>
          </cell>
          <cell r="U348">
            <v>5</v>
          </cell>
          <cell r="BZ348" t="str">
            <v>Международный</v>
          </cell>
          <cell r="CA348" t="str">
            <v>снг</v>
          </cell>
          <cell r="CB348" t="str">
            <v>georgia</v>
          </cell>
          <cell r="CC348" t="str">
            <v>Бизнес, прочие</v>
          </cell>
          <cell r="CD348" t="str">
            <v>b</v>
          </cell>
        </row>
        <row r="349">
          <cell r="C349">
            <v>39051</v>
          </cell>
          <cell r="H349">
            <v>9.6</v>
          </cell>
          <cell r="U349">
            <v>1</v>
          </cell>
          <cell r="BZ349" t="str">
            <v>Международный</v>
          </cell>
          <cell r="CA349" t="str">
            <v>снг</v>
          </cell>
          <cell r="CB349" t="str">
            <v>russia</v>
          </cell>
          <cell r="CC349" t="str">
            <v>Бизнес, прочие</v>
          </cell>
          <cell r="CD349" t="str">
            <v>b</v>
          </cell>
        </row>
        <row r="350">
          <cell r="C350">
            <v>39144</v>
          </cell>
          <cell r="H350">
            <v>8.98</v>
          </cell>
          <cell r="U350">
            <v>3</v>
          </cell>
          <cell r="BZ350" t="str">
            <v>Международный</v>
          </cell>
          <cell r="CA350" t="str">
            <v>снг</v>
          </cell>
          <cell r="CB350" t="str">
            <v>russia</v>
          </cell>
          <cell r="CC350" t="str">
            <v>Бизнес, прочие</v>
          </cell>
          <cell r="CD350" t="str">
            <v>b</v>
          </cell>
        </row>
        <row r="351">
          <cell r="C351">
            <v>39162</v>
          </cell>
          <cell r="H351">
            <v>8.98</v>
          </cell>
          <cell r="U351">
            <v>3</v>
          </cell>
          <cell r="BZ351" t="str">
            <v>Международный</v>
          </cell>
          <cell r="CA351" t="str">
            <v>снг</v>
          </cell>
          <cell r="CB351" t="str">
            <v>russia</v>
          </cell>
          <cell r="CC351" t="str">
            <v>Бизнес, прочие</v>
          </cell>
          <cell r="CD351" t="str">
            <v>b</v>
          </cell>
        </row>
        <row r="352">
          <cell r="C352">
            <v>39170</v>
          </cell>
          <cell r="H352">
            <v>7.39</v>
          </cell>
          <cell r="BZ352" t="str">
            <v>Международный</v>
          </cell>
          <cell r="CA352" t="str">
            <v>западная европа</v>
          </cell>
          <cell r="CB352" t="str">
            <v>switzerland</v>
          </cell>
          <cell r="CC352" t="str">
            <v>Бизнес, прочие</v>
          </cell>
          <cell r="CD352" t="str">
            <v>b</v>
          </cell>
        </row>
        <row r="353">
          <cell r="C353">
            <v>39173</v>
          </cell>
          <cell r="H353">
            <v>7.39</v>
          </cell>
          <cell r="U353">
            <v>1</v>
          </cell>
          <cell r="BZ353" t="str">
            <v>Международный</v>
          </cell>
          <cell r="CA353" t="str">
            <v>западная европа</v>
          </cell>
          <cell r="CB353" t="str">
            <v>switzerland</v>
          </cell>
          <cell r="CC353" t="str">
            <v>Бизнес, прочие</v>
          </cell>
          <cell r="CD353" t="str">
            <v>b</v>
          </cell>
        </row>
        <row r="354">
          <cell r="C354">
            <v>39197</v>
          </cell>
          <cell r="H354">
            <v>9.17</v>
          </cell>
          <cell r="U354">
            <v>1</v>
          </cell>
          <cell r="BZ354" t="str">
            <v>Международный</v>
          </cell>
          <cell r="CA354" t="str">
            <v>западная европа</v>
          </cell>
          <cell r="CB354" t="str">
            <v>france</v>
          </cell>
          <cell r="CC354" t="str">
            <v>Бизнес, прочие</v>
          </cell>
          <cell r="CD354" t="str">
            <v>b</v>
          </cell>
        </row>
        <row r="355">
          <cell r="C355">
            <v>39261</v>
          </cell>
          <cell r="H355">
            <v>6.8</v>
          </cell>
          <cell r="U355">
            <v>4</v>
          </cell>
          <cell r="BZ355" t="str">
            <v>Международный</v>
          </cell>
          <cell r="CA355" t="str">
            <v>восточная украина</v>
          </cell>
          <cell r="CB355" t="str">
            <v>dnepropetrovsk</v>
          </cell>
          <cell r="CC355" t="str">
            <v>Бизнес, прочие</v>
          </cell>
          <cell r="CD355" t="str">
            <v>b</v>
          </cell>
        </row>
        <row r="356">
          <cell r="C356">
            <v>39263</v>
          </cell>
          <cell r="H356">
            <v>10</v>
          </cell>
          <cell r="U356">
            <v>5</v>
          </cell>
          <cell r="BZ356" t="str">
            <v>Международный</v>
          </cell>
          <cell r="CA356" t="str">
            <v>восточная украина</v>
          </cell>
          <cell r="CB356" t="str">
            <v>kyiv</v>
          </cell>
          <cell r="CC356" t="str">
            <v>Бизнес, прочие</v>
          </cell>
          <cell r="CD356" t="str">
            <v>b</v>
          </cell>
        </row>
        <row r="357">
          <cell r="C357">
            <v>39152</v>
          </cell>
          <cell r="H357">
            <v>9.1</v>
          </cell>
          <cell r="BZ357" t="str">
            <v>Международный</v>
          </cell>
          <cell r="CA357" t="str">
            <v>восточная европа</v>
          </cell>
          <cell r="CB357" t="str">
            <v>croatia</v>
          </cell>
          <cell r="CC357" t="str">
            <v>Бизнес, прочие</v>
          </cell>
          <cell r="CD357" t="str">
            <v>b</v>
          </cell>
        </row>
        <row r="358">
          <cell r="C358">
            <v>39199</v>
          </cell>
          <cell r="H358">
            <v>9.1</v>
          </cell>
          <cell r="U358">
            <v>1</v>
          </cell>
          <cell r="BZ358" t="str">
            <v>Международный</v>
          </cell>
          <cell r="CA358" t="str">
            <v>западная европа</v>
          </cell>
          <cell r="CB358" t="str">
            <v>switzerland</v>
          </cell>
          <cell r="CC358" t="str">
            <v>Бизнес, прочие</v>
          </cell>
          <cell r="CD358" t="str">
            <v>b</v>
          </cell>
        </row>
        <row r="359">
          <cell r="C359">
            <v>39049</v>
          </cell>
          <cell r="H359">
            <v>9</v>
          </cell>
          <cell r="BZ359" t="str">
            <v>Международный</v>
          </cell>
          <cell r="CA359" t="str">
            <v>западная европа</v>
          </cell>
          <cell r="CB359" t="str">
            <v>austria</v>
          </cell>
          <cell r="CC359" t="str">
            <v>Бизнес, прочие</v>
          </cell>
          <cell r="CD359" t="str">
            <v>b</v>
          </cell>
        </row>
        <row r="360">
          <cell r="C360">
            <v>39096</v>
          </cell>
          <cell r="H360">
            <v>9.1999999999999993</v>
          </cell>
          <cell r="BZ360" t="str">
            <v>Международный</v>
          </cell>
          <cell r="CA360" t="str">
            <v>восточная европа</v>
          </cell>
          <cell r="CB360" t="str">
            <v>poland</v>
          </cell>
          <cell r="CC360" t="str">
            <v>Бизнес, прочие</v>
          </cell>
          <cell r="CD360" t="str">
            <v>b</v>
          </cell>
        </row>
        <row r="361">
          <cell r="C361">
            <v>37862</v>
          </cell>
          <cell r="H361">
            <v>10</v>
          </cell>
          <cell r="U361">
            <v>6</v>
          </cell>
          <cell r="BZ361" t="str">
            <v>Международный</v>
          </cell>
          <cell r="CA361" t="str">
            <v>снг</v>
          </cell>
          <cell r="CB361" t="str">
            <v>russia</v>
          </cell>
          <cell r="CC361" t="str">
            <v>Бизнес, прочие</v>
          </cell>
          <cell r="CD361" t="str">
            <v>b</v>
          </cell>
        </row>
        <row r="362">
          <cell r="C362">
            <v>37900</v>
          </cell>
          <cell r="H362">
            <v>7.4</v>
          </cell>
          <cell r="U362">
            <v>1</v>
          </cell>
          <cell r="BZ362" t="str">
            <v>Международный</v>
          </cell>
          <cell r="CA362" t="str">
            <v>западная европа</v>
          </cell>
          <cell r="CB362" t="str">
            <v>austria</v>
          </cell>
          <cell r="CC362" t="str">
            <v>Бизнес, прочие</v>
          </cell>
          <cell r="CD362" t="str">
            <v>b</v>
          </cell>
        </row>
        <row r="363">
          <cell r="C363">
            <v>38022</v>
          </cell>
          <cell r="H363">
            <v>9.6999999999999993</v>
          </cell>
          <cell r="U363">
            <v>1</v>
          </cell>
          <cell r="BZ363" t="str">
            <v>Международный</v>
          </cell>
          <cell r="CA363" t="str">
            <v>западная европа</v>
          </cell>
          <cell r="CB363" t="str">
            <v>switzerland</v>
          </cell>
          <cell r="CC363" t="str">
            <v>Бизнес, прочие</v>
          </cell>
          <cell r="CD363" t="str">
            <v>b</v>
          </cell>
        </row>
        <row r="364">
          <cell r="C364">
            <v>38082</v>
          </cell>
          <cell r="H364">
            <v>9.6999999999999993</v>
          </cell>
          <cell r="U364">
            <v>4</v>
          </cell>
          <cell r="BZ364" t="str">
            <v>Международный</v>
          </cell>
          <cell r="CA364" t="str">
            <v>западная европа</v>
          </cell>
          <cell r="CB364" t="str">
            <v>switzerland</v>
          </cell>
          <cell r="CC364" t="str">
            <v>Бизнес, прочие</v>
          </cell>
          <cell r="CD364" t="str">
            <v>b</v>
          </cell>
        </row>
        <row r="365">
          <cell r="C365">
            <v>38096</v>
          </cell>
          <cell r="H365">
            <v>9.9</v>
          </cell>
          <cell r="U365">
            <v>4</v>
          </cell>
          <cell r="BZ365" t="str">
            <v>Международный</v>
          </cell>
          <cell r="CA365" t="str">
            <v>восточная украина</v>
          </cell>
          <cell r="CB365" t="str">
            <v>kyiv</v>
          </cell>
          <cell r="CC365" t="str">
            <v>Бизнес, прочие</v>
          </cell>
          <cell r="CD365" t="str">
            <v>b</v>
          </cell>
        </row>
        <row r="366">
          <cell r="C366">
            <v>38266</v>
          </cell>
          <cell r="H366">
            <v>9.98</v>
          </cell>
          <cell r="BZ366" t="str">
            <v>Международный</v>
          </cell>
          <cell r="CA366" t="str">
            <v>восточная украина</v>
          </cell>
          <cell r="CB366" t="str">
            <v>kyiv</v>
          </cell>
          <cell r="CC366" t="str">
            <v>Бизнес, прочие</v>
          </cell>
          <cell r="CD366" t="str">
            <v>b</v>
          </cell>
        </row>
        <row r="367">
          <cell r="C367">
            <v>38269</v>
          </cell>
          <cell r="H367">
            <v>9.6999999999999993</v>
          </cell>
          <cell r="BZ367" t="str">
            <v>Международный</v>
          </cell>
          <cell r="CA367" t="str">
            <v>западная европа</v>
          </cell>
          <cell r="CB367" t="str">
            <v>germany</v>
          </cell>
          <cell r="CC367" t="str">
            <v>Бизнес, прочие</v>
          </cell>
          <cell r="CD367" t="str">
            <v>b</v>
          </cell>
        </row>
        <row r="368">
          <cell r="C368">
            <v>38302</v>
          </cell>
          <cell r="H368">
            <v>10</v>
          </cell>
          <cell r="BZ368" t="str">
            <v>Международный</v>
          </cell>
          <cell r="CA368" t="str">
            <v>западная европа</v>
          </cell>
          <cell r="CB368" t="str">
            <v>netherlands</v>
          </cell>
          <cell r="CC368" t="str">
            <v>Бизнес, прочие</v>
          </cell>
          <cell r="CD368" t="str">
            <v>b</v>
          </cell>
        </row>
        <row r="369">
          <cell r="C369">
            <v>38367</v>
          </cell>
          <cell r="H369">
            <v>9.9789999999999992</v>
          </cell>
          <cell r="BZ369" t="str">
            <v>Международный</v>
          </cell>
          <cell r="CA369" t="str">
            <v>западная европа</v>
          </cell>
          <cell r="CB369" t="str">
            <v>austria</v>
          </cell>
          <cell r="CC369" t="str">
            <v>Бизнес, прочие</v>
          </cell>
          <cell r="CD369" t="str">
            <v>b</v>
          </cell>
        </row>
        <row r="370">
          <cell r="C370">
            <v>38461</v>
          </cell>
          <cell r="H370">
            <v>9.9789999999999992</v>
          </cell>
          <cell r="U370">
            <v>6</v>
          </cell>
          <cell r="BZ370" t="str">
            <v>Международный</v>
          </cell>
          <cell r="CA370" t="str">
            <v>снг</v>
          </cell>
          <cell r="CB370" t="str">
            <v>russia</v>
          </cell>
          <cell r="CC370" t="str">
            <v>Бизнес, прочие</v>
          </cell>
          <cell r="CD370" t="str">
            <v>b</v>
          </cell>
        </row>
        <row r="371">
          <cell r="C371">
            <v>38490</v>
          </cell>
          <cell r="H371">
            <v>9.9789999999999992</v>
          </cell>
          <cell r="U371">
            <v>1</v>
          </cell>
          <cell r="BZ371" t="str">
            <v>Международный</v>
          </cell>
          <cell r="CA371" t="str">
            <v>снг</v>
          </cell>
          <cell r="CB371" t="str">
            <v>russia</v>
          </cell>
          <cell r="CC371" t="str">
            <v>Бизнес, прочие</v>
          </cell>
          <cell r="CD371" t="str">
            <v>b</v>
          </cell>
        </row>
        <row r="372">
          <cell r="C372">
            <v>38504</v>
          </cell>
          <cell r="H372">
            <v>10</v>
          </cell>
          <cell r="U372">
            <v>2</v>
          </cell>
          <cell r="BZ372" t="str">
            <v>Международный</v>
          </cell>
          <cell r="CA372" t="str">
            <v>ближний восток</v>
          </cell>
          <cell r="CB372" t="str">
            <v>middle east</v>
          </cell>
          <cell r="CC372" t="str">
            <v>Бизнес, прочие</v>
          </cell>
          <cell r="CD372" t="str">
            <v>b</v>
          </cell>
        </row>
        <row r="373">
          <cell r="C373">
            <v>38767</v>
          </cell>
          <cell r="H373">
            <v>9.9730000000000008</v>
          </cell>
          <cell r="U373">
            <v>1</v>
          </cell>
          <cell r="BZ373" t="str">
            <v>Международный</v>
          </cell>
          <cell r="CA373" t="str">
            <v>западная европа</v>
          </cell>
          <cell r="CB373" t="str">
            <v>germany</v>
          </cell>
          <cell r="CC373" t="str">
            <v>Бизнес, прочие</v>
          </cell>
          <cell r="CD373" t="str">
            <v>b</v>
          </cell>
        </row>
        <row r="374">
          <cell r="C374">
            <v>38807</v>
          </cell>
          <cell r="H374">
            <v>11</v>
          </cell>
          <cell r="U374">
            <v>5</v>
          </cell>
          <cell r="BZ374" t="str">
            <v>Международный</v>
          </cell>
          <cell r="CA374" t="str">
            <v>снг</v>
          </cell>
          <cell r="CB374" t="str">
            <v>russia</v>
          </cell>
          <cell r="CC374" t="str">
            <v>Бизнес, прочие</v>
          </cell>
          <cell r="CD374" t="str">
            <v>b</v>
          </cell>
        </row>
        <row r="375">
          <cell r="C375">
            <v>38812</v>
          </cell>
          <cell r="H375">
            <v>9.6999999999999993</v>
          </cell>
          <cell r="U375">
            <v>3</v>
          </cell>
          <cell r="BZ375" t="str">
            <v>Международный</v>
          </cell>
          <cell r="CA375" t="str">
            <v>восточная украина</v>
          </cell>
          <cell r="CB375" t="str">
            <v>kyiv</v>
          </cell>
          <cell r="CC375" t="str">
            <v>Бизнес, прочие</v>
          </cell>
          <cell r="CD375" t="str">
            <v>b</v>
          </cell>
        </row>
        <row r="376">
          <cell r="C376">
            <v>38813</v>
          </cell>
          <cell r="H376">
            <v>9.6999999999999993</v>
          </cell>
          <cell r="U376">
            <v>1</v>
          </cell>
          <cell r="BZ376" t="str">
            <v>Международный</v>
          </cell>
          <cell r="CA376" t="str">
            <v>восточная украина</v>
          </cell>
          <cell r="CB376" t="str">
            <v>kyiv</v>
          </cell>
          <cell r="CC376" t="str">
            <v>Бизнес, прочие</v>
          </cell>
          <cell r="CD376" t="str">
            <v>b</v>
          </cell>
        </row>
        <row r="377">
          <cell r="C377">
            <v>38835</v>
          </cell>
          <cell r="H377">
            <v>9.9730000000000008</v>
          </cell>
          <cell r="BZ377" t="str">
            <v>Международный</v>
          </cell>
          <cell r="CA377" t="str">
            <v>снг</v>
          </cell>
          <cell r="CB377" t="str">
            <v>russia</v>
          </cell>
          <cell r="CC377" t="str">
            <v>Бизнес, прочие</v>
          </cell>
          <cell r="CD377" t="str">
            <v>b</v>
          </cell>
        </row>
        <row r="378">
          <cell r="C378">
            <v>38898</v>
          </cell>
          <cell r="H378">
            <v>9.7620000000000005</v>
          </cell>
          <cell r="U378">
            <v>4</v>
          </cell>
          <cell r="BZ378" t="str">
            <v>Международный</v>
          </cell>
          <cell r="CA378" t="str">
            <v>снг</v>
          </cell>
          <cell r="CB378" t="str">
            <v>russia</v>
          </cell>
          <cell r="CC378" t="str">
            <v>Бизнес, прочие</v>
          </cell>
          <cell r="CD378" t="str">
            <v>b</v>
          </cell>
        </row>
        <row r="379">
          <cell r="C379">
            <v>39188</v>
          </cell>
          <cell r="H379">
            <v>12.7</v>
          </cell>
          <cell r="U379">
            <v>4</v>
          </cell>
          <cell r="BZ379" t="str">
            <v>Международный</v>
          </cell>
          <cell r="CA379" t="str">
            <v>снг</v>
          </cell>
          <cell r="CB379" t="str">
            <v>russia</v>
          </cell>
          <cell r="CC379" t="str">
            <v>Бизнес, прочие</v>
          </cell>
          <cell r="CD379" t="str">
            <v>b</v>
          </cell>
        </row>
        <row r="380">
          <cell r="C380">
            <v>38832</v>
          </cell>
          <cell r="H380">
            <v>13.6</v>
          </cell>
          <cell r="U380">
            <v>1</v>
          </cell>
          <cell r="BZ380" t="str">
            <v>Международный</v>
          </cell>
          <cell r="CA380" t="str">
            <v>снг</v>
          </cell>
          <cell r="CB380" t="str">
            <v>russia</v>
          </cell>
          <cell r="CC380" t="str">
            <v>Бизнес, прочие</v>
          </cell>
          <cell r="CD380" t="str">
            <v>b</v>
          </cell>
        </row>
        <row r="381">
          <cell r="C381">
            <v>39134</v>
          </cell>
          <cell r="H381">
            <v>13.6</v>
          </cell>
          <cell r="U381">
            <v>2</v>
          </cell>
          <cell r="BZ381" t="str">
            <v>Международный</v>
          </cell>
          <cell r="CA381" t="str">
            <v>восточная украина</v>
          </cell>
          <cell r="CB381" t="str">
            <v>kyiv</v>
          </cell>
          <cell r="CC381" t="str">
            <v>Бизнес, прочие</v>
          </cell>
          <cell r="CD381" t="str">
            <v>b</v>
          </cell>
        </row>
        <row r="382">
          <cell r="C382">
            <v>39231</v>
          </cell>
          <cell r="H382">
            <v>13.9</v>
          </cell>
          <cell r="U382">
            <v>5</v>
          </cell>
          <cell r="BZ382" t="str">
            <v>Международный</v>
          </cell>
          <cell r="CA382" t="str">
            <v>восточная украина</v>
          </cell>
          <cell r="CB382" t="str">
            <v>kyiv</v>
          </cell>
          <cell r="CC382" t="str">
            <v>Бизнес, прочие</v>
          </cell>
          <cell r="CD382" t="str">
            <v>b</v>
          </cell>
        </row>
        <row r="383">
          <cell r="C383">
            <v>38136</v>
          </cell>
          <cell r="H383">
            <v>9</v>
          </cell>
          <cell r="U383">
            <v>2</v>
          </cell>
          <cell r="BZ383" t="str">
            <v>Международный</v>
          </cell>
          <cell r="CA383" t="str">
            <v>восточная украина</v>
          </cell>
          <cell r="CB383" t="str">
            <v>kyiv</v>
          </cell>
          <cell r="CC383" t="str">
            <v>Бизнес, прочие</v>
          </cell>
          <cell r="CD383" t="str">
            <v>a</v>
          </cell>
        </row>
        <row r="384">
          <cell r="C384">
            <v>38987</v>
          </cell>
          <cell r="H384">
            <v>17</v>
          </cell>
          <cell r="U384">
            <v>4</v>
          </cell>
          <cell r="BZ384" t="str">
            <v>Международный</v>
          </cell>
          <cell r="CA384" t="str">
            <v>снг</v>
          </cell>
          <cell r="CB384" t="str">
            <v>georgia</v>
          </cell>
          <cell r="CC384" t="str">
            <v>Бизнес, прочие</v>
          </cell>
          <cell r="CD384" t="str">
            <v>c</v>
          </cell>
        </row>
        <row r="385">
          <cell r="C385">
            <v>38120</v>
          </cell>
          <cell r="H385">
            <v>21.8</v>
          </cell>
          <cell r="U385">
            <v>4</v>
          </cell>
          <cell r="BZ385" t="str">
            <v>Международный</v>
          </cell>
          <cell r="CA385" t="str">
            <v>восточная украина</v>
          </cell>
          <cell r="CB385" t="str">
            <v>kyiv</v>
          </cell>
          <cell r="CC385" t="str">
            <v>Бизнес, прочие</v>
          </cell>
          <cell r="CD385" t="str">
            <v>c</v>
          </cell>
        </row>
        <row r="386">
          <cell r="C386">
            <v>38184</v>
          </cell>
          <cell r="H386">
            <v>21.5</v>
          </cell>
          <cell r="U386">
            <v>7</v>
          </cell>
          <cell r="BZ386" t="str">
            <v>Международный</v>
          </cell>
          <cell r="CA386" t="str">
            <v>восточная украина</v>
          </cell>
          <cell r="CB386" t="str">
            <v>simferopol</v>
          </cell>
          <cell r="CC386" t="str">
            <v>Бизнес, прочие</v>
          </cell>
          <cell r="CD386" t="str">
            <v>c</v>
          </cell>
        </row>
        <row r="387">
          <cell r="C387">
            <v>38221</v>
          </cell>
          <cell r="H387">
            <v>20.23</v>
          </cell>
          <cell r="BZ387" t="str">
            <v>Международный</v>
          </cell>
          <cell r="CA387" t="str">
            <v>снг</v>
          </cell>
          <cell r="CB387" t="str">
            <v>russia</v>
          </cell>
          <cell r="CC387" t="str">
            <v>Бизнес, прочие</v>
          </cell>
          <cell r="CD387" t="str">
            <v>c</v>
          </cell>
        </row>
        <row r="388">
          <cell r="C388">
            <v>38480</v>
          </cell>
          <cell r="H388">
            <v>21</v>
          </cell>
          <cell r="BZ388" t="str">
            <v>Международный</v>
          </cell>
          <cell r="CA388" t="str">
            <v>западная европа</v>
          </cell>
          <cell r="CB388" t="str">
            <v>austria</v>
          </cell>
          <cell r="CC388" t="str">
            <v>Бизнес, прочие</v>
          </cell>
          <cell r="CD388" t="str">
            <v>c</v>
          </cell>
        </row>
        <row r="389">
          <cell r="C389">
            <v>38498</v>
          </cell>
          <cell r="H389">
            <v>21.5</v>
          </cell>
          <cell r="U389">
            <v>2</v>
          </cell>
          <cell r="BZ389" t="str">
            <v>Международный</v>
          </cell>
          <cell r="CA389" t="str">
            <v>снг</v>
          </cell>
          <cell r="CB389" t="str">
            <v>russia</v>
          </cell>
          <cell r="CC389" t="str">
            <v>Бизнес, прочие</v>
          </cell>
          <cell r="CD389" t="str">
            <v>c</v>
          </cell>
        </row>
        <row r="390">
          <cell r="C390">
            <v>38690</v>
          </cell>
          <cell r="H390">
            <v>10</v>
          </cell>
          <cell r="U390">
            <v>2</v>
          </cell>
          <cell r="BZ390" t="str">
            <v>Международный</v>
          </cell>
          <cell r="CA390" t="str">
            <v>западная европа</v>
          </cell>
          <cell r="CB390" t="str">
            <v>germany</v>
          </cell>
          <cell r="CC390" t="str">
            <v>Бизнес, прочие</v>
          </cell>
          <cell r="CD390" t="str">
            <v>c</v>
          </cell>
        </row>
        <row r="391">
          <cell r="C391">
            <v>38727</v>
          </cell>
          <cell r="H391">
            <v>22</v>
          </cell>
          <cell r="U391">
            <v>2</v>
          </cell>
          <cell r="BZ391" t="str">
            <v>Международный</v>
          </cell>
          <cell r="CA391" t="str">
            <v>снг</v>
          </cell>
          <cell r="CB391" t="str">
            <v>kasachstan</v>
          </cell>
          <cell r="CC391" t="str">
            <v>Бизнес, прочие</v>
          </cell>
          <cell r="CD391" t="str">
            <v>c</v>
          </cell>
        </row>
        <row r="392">
          <cell r="C392">
            <v>38733</v>
          </cell>
          <cell r="H392">
            <v>20.5</v>
          </cell>
          <cell r="U392">
            <v>1</v>
          </cell>
          <cell r="BZ392" t="str">
            <v>Международный</v>
          </cell>
          <cell r="CA392" t="str">
            <v>снг</v>
          </cell>
          <cell r="CB392" t="str">
            <v>kasachstan</v>
          </cell>
          <cell r="CC392" t="str">
            <v>Бизнес, прочие</v>
          </cell>
          <cell r="CD392" t="str">
            <v>c</v>
          </cell>
        </row>
        <row r="393">
          <cell r="C393">
            <v>38745</v>
          </cell>
          <cell r="H393">
            <v>23</v>
          </cell>
          <cell r="U393">
            <v>1</v>
          </cell>
          <cell r="BZ393" t="str">
            <v>Международный</v>
          </cell>
          <cell r="CA393" t="str">
            <v>снг</v>
          </cell>
          <cell r="CB393" t="str">
            <v>russia</v>
          </cell>
          <cell r="CC393" t="str">
            <v>Бизнес, прочие</v>
          </cell>
          <cell r="CD393" t="str">
            <v>c</v>
          </cell>
        </row>
        <row r="394">
          <cell r="C394">
            <v>38786</v>
          </cell>
          <cell r="H394">
            <v>23</v>
          </cell>
          <cell r="U394">
            <v>5</v>
          </cell>
          <cell r="BZ394" t="str">
            <v>Международный</v>
          </cell>
          <cell r="CA394" t="str">
            <v>снг</v>
          </cell>
          <cell r="CB394" t="str">
            <v>russia</v>
          </cell>
          <cell r="CC394" t="str">
            <v>Бизнес, прочие</v>
          </cell>
          <cell r="CD394" t="str">
            <v>c</v>
          </cell>
        </row>
        <row r="395">
          <cell r="C395">
            <v>38824</v>
          </cell>
          <cell r="H395">
            <v>22</v>
          </cell>
          <cell r="U395">
            <v>1</v>
          </cell>
          <cell r="BZ395" t="str">
            <v>Международный</v>
          </cell>
          <cell r="CA395" t="str">
            <v>снг</v>
          </cell>
          <cell r="CB395" t="str">
            <v>russia</v>
          </cell>
          <cell r="CC395" t="str">
            <v>Бизнес, прочие</v>
          </cell>
          <cell r="CD395" t="str">
            <v>c</v>
          </cell>
        </row>
        <row r="396">
          <cell r="C396">
            <v>38855</v>
          </cell>
          <cell r="H396">
            <v>23</v>
          </cell>
          <cell r="U396">
            <v>9</v>
          </cell>
          <cell r="BZ396" t="str">
            <v>Международный</v>
          </cell>
          <cell r="CA396" t="str">
            <v>снг</v>
          </cell>
          <cell r="CB396" t="str">
            <v>russia</v>
          </cell>
          <cell r="CC396" t="str">
            <v>Бизнес, прочие</v>
          </cell>
          <cell r="CD396" t="str">
            <v>c</v>
          </cell>
        </row>
        <row r="397">
          <cell r="C397">
            <v>38868</v>
          </cell>
          <cell r="H397">
            <v>21.9</v>
          </cell>
          <cell r="U397">
            <v>3</v>
          </cell>
          <cell r="BZ397" t="str">
            <v>Международный</v>
          </cell>
          <cell r="CA397" t="str">
            <v>снг</v>
          </cell>
          <cell r="CB397" t="str">
            <v>russia</v>
          </cell>
          <cell r="CC397" t="str">
            <v>Бизнес, прочие</v>
          </cell>
          <cell r="CD397" t="str">
            <v>c</v>
          </cell>
        </row>
        <row r="398">
          <cell r="C398">
            <v>38882</v>
          </cell>
          <cell r="H398">
            <v>23</v>
          </cell>
          <cell r="U398">
            <v>2</v>
          </cell>
          <cell r="BZ398" t="str">
            <v>Международный</v>
          </cell>
          <cell r="CA398" t="str">
            <v>западная европа</v>
          </cell>
          <cell r="CB398" t="str">
            <v>germany</v>
          </cell>
          <cell r="CC398" t="str">
            <v>Бизнес, прочие</v>
          </cell>
          <cell r="CD398" t="str">
            <v>c</v>
          </cell>
        </row>
        <row r="399">
          <cell r="C399">
            <v>38944</v>
          </cell>
          <cell r="H399">
            <v>22</v>
          </cell>
          <cell r="BZ399" t="str">
            <v>Международный</v>
          </cell>
          <cell r="CA399" t="str">
            <v>снг</v>
          </cell>
          <cell r="CB399" t="str">
            <v>russia</v>
          </cell>
          <cell r="CC399" t="str">
            <v>Бизнес, прочие</v>
          </cell>
          <cell r="CD399" t="str">
            <v>c</v>
          </cell>
        </row>
        <row r="400">
          <cell r="C400">
            <v>38998</v>
          </cell>
          <cell r="H400">
            <v>21.86</v>
          </cell>
          <cell r="U400">
            <v>2</v>
          </cell>
          <cell r="BZ400" t="str">
            <v>Международный</v>
          </cell>
          <cell r="CA400" t="str">
            <v>снг</v>
          </cell>
          <cell r="CB400" t="str">
            <v>russia</v>
          </cell>
          <cell r="CC400" t="str">
            <v>Бизнес, прочие</v>
          </cell>
          <cell r="CD400" t="str">
            <v>c</v>
          </cell>
        </row>
        <row r="401">
          <cell r="C401">
            <v>39027</v>
          </cell>
          <cell r="H401">
            <v>18.7</v>
          </cell>
          <cell r="U401">
            <v>4</v>
          </cell>
          <cell r="BZ401" t="str">
            <v>Международный</v>
          </cell>
          <cell r="CA401" t="str">
            <v>восточная украина</v>
          </cell>
          <cell r="CB401" t="str">
            <v>kyiv</v>
          </cell>
          <cell r="CC401" t="str">
            <v>Бизнес, прочие</v>
          </cell>
          <cell r="CD401" t="str">
            <v>c</v>
          </cell>
        </row>
        <row r="402">
          <cell r="C402">
            <v>39077</v>
          </cell>
          <cell r="H402">
            <v>23</v>
          </cell>
          <cell r="U402">
            <v>4</v>
          </cell>
          <cell r="BZ402" t="str">
            <v>Международный</v>
          </cell>
          <cell r="CA402" t="str">
            <v>снг</v>
          </cell>
          <cell r="CB402" t="str">
            <v>russia</v>
          </cell>
          <cell r="CC402" t="str">
            <v>Бизнес, прочие</v>
          </cell>
          <cell r="CD402" t="str">
            <v>c</v>
          </cell>
        </row>
        <row r="403">
          <cell r="C403">
            <v>39112</v>
          </cell>
          <cell r="H403">
            <v>23</v>
          </cell>
          <cell r="U403">
            <v>6</v>
          </cell>
          <cell r="BZ403" t="str">
            <v>Международный</v>
          </cell>
          <cell r="CA403" t="str">
            <v>снг</v>
          </cell>
          <cell r="CB403" t="str">
            <v>russia</v>
          </cell>
          <cell r="CC403" t="str">
            <v>Бизнес, прочие</v>
          </cell>
          <cell r="CD403" t="str">
            <v>c</v>
          </cell>
        </row>
        <row r="404">
          <cell r="C404">
            <v>39152</v>
          </cell>
          <cell r="H404">
            <v>23</v>
          </cell>
          <cell r="U404">
            <v>2</v>
          </cell>
          <cell r="BZ404" t="str">
            <v>Международный</v>
          </cell>
          <cell r="CA404" t="str">
            <v>снг</v>
          </cell>
          <cell r="CB404" t="str">
            <v>russia</v>
          </cell>
          <cell r="CC404" t="str">
            <v>Бизнес, прочие</v>
          </cell>
          <cell r="CD404" t="str">
            <v>c</v>
          </cell>
        </row>
        <row r="405">
          <cell r="C405">
            <v>39205</v>
          </cell>
          <cell r="H405">
            <v>21.8</v>
          </cell>
          <cell r="U405">
            <v>7</v>
          </cell>
          <cell r="BZ405" t="str">
            <v>Международный</v>
          </cell>
          <cell r="CA405" t="str">
            <v>снг</v>
          </cell>
          <cell r="CB405" t="str">
            <v>russia</v>
          </cell>
          <cell r="CC405" t="str">
            <v>Бизнес, прочие</v>
          </cell>
          <cell r="CD405" t="str">
            <v>c</v>
          </cell>
        </row>
        <row r="406">
          <cell r="C406">
            <v>38422</v>
          </cell>
          <cell r="H406">
            <v>22</v>
          </cell>
          <cell r="U406">
            <v>4</v>
          </cell>
          <cell r="BZ406" t="str">
            <v>Международный</v>
          </cell>
          <cell r="CA406" t="str">
            <v>снг</v>
          </cell>
          <cell r="CB406" t="str">
            <v>russia</v>
          </cell>
          <cell r="CC406" t="str">
            <v>Бизнес, прочие</v>
          </cell>
          <cell r="CD406" t="str">
            <v>c</v>
          </cell>
        </row>
        <row r="407">
          <cell r="C407">
            <v>38606</v>
          </cell>
          <cell r="H407">
            <v>19.600000000000001</v>
          </cell>
          <cell r="U407">
            <v>2</v>
          </cell>
          <cell r="BZ407" t="str">
            <v>Международный</v>
          </cell>
          <cell r="CA407" t="str">
            <v>снг</v>
          </cell>
          <cell r="CB407" t="str">
            <v>russia</v>
          </cell>
          <cell r="CC407" t="str">
            <v>Бизнес, прочие</v>
          </cell>
          <cell r="CD407" t="str">
            <v>c</v>
          </cell>
        </row>
        <row r="408">
          <cell r="C408">
            <v>39232</v>
          </cell>
          <cell r="H408">
            <v>21</v>
          </cell>
          <cell r="U408">
            <v>5</v>
          </cell>
          <cell r="BZ408" t="str">
            <v>Международный</v>
          </cell>
          <cell r="CA408" t="str">
            <v>восточная украина</v>
          </cell>
          <cell r="CB408" t="str">
            <v>kyiv</v>
          </cell>
          <cell r="CC408" t="str">
            <v>Бизнес, прочие</v>
          </cell>
          <cell r="CD408" t="str">
            <v>c</v>
          </cell>
        </row>
        <row r="409">
          <cell r="C409">
            <v>39077</v>
          </cell>
          <cell r="H409">
            <v>24.1</v>
          </cell>
          <cell r="U409">
            <v>50</v>
          </cell>
          <cell r="BZ409" t="str">
            <v>Международный</v>
          </cell>
          <cell r="CA409" t="str">
            <v>снг</v>
          </cell>
          <cell r="CB409" t="str">
            <v>georgia</v>
          </cell>
          <cell r="CC409" t="str">
            <v>Регулярные</v>
          </cell>
          <cell r="CD409" t="str">
            <v>b</v>
          </cell>
        </row>
        <row r="410">
          <cell r="C410">
            <v>39081</v>
          </cell>
          <cell r="H410">
            <v>24</v>
          </cell>
          <cell r="U410">
            <v>36</v>
          </cell>
          <cell r="BZ410" t="str">
            <v>Международный</v>
          </cell>
          <cell r="CA410" t="str">
            <v>западная европа</v>
          </cell>
          <cell r="CB410" t="str">
            <v>austria</v>
          </cell>
          <cell r="CC410" t="str">
            <v>Регулярные</v>
          </cell>
          <cell r="CD410" t="str">
            <v>b</v>
          </cell>
        </row>
        <row r="411">
          <cell r="C411">
            <v>37260</v>
          </cell>
          <cell r="H411">
            <v>24</v>
          </cell>
          <cell r="U411">
            <v>35</v>
          </cell>
          <cell r="BZ411" t="str">
            <v>Международный</v>
          </cell>
          <cell r="CA411" t="str">
            <v>западная европа</v>
          </cell>
          <cell r="CB411" t="str">
            <v>austria</v>
          </cell>
          <cell r="CC411" t="str">
            <v>Регулярные</v>
          </cell>
          <cell r="CD411" t="str">
            <v>b</v>
          </cell>
        </row>
        <row r="412">
          <cell r="C412">
            <v>37264</v>
          </cell>
          <cell r="H412">
            <v>24</v>
          </cell>
          <cell r="U412">
            <v>29</v>
          </cell>
          <cell r="BZ412" t="str">
            <v>Международный</v>
          </cell>
          <cell r="CA412" t="str">
            <v>западная европа</v>
          </cell>
          <cell r="CB412" t="str">
            <v>austria</v>
          </cell>
          <cell r="CC412" t="str">
            <v>Регулярные</v>
          </cell>
          <cell r="CD412" t="str">
            <v>b</v>
          </cell>
        </row>
        <row r="413">
          <cell r="C413">
            <v>37267</v>
          </cell>
          <cell r="H413">
            <v>24</v>
          </cell>
          <cell r="U413">
            <v>31</v>
          </cell>
          <cell r="BZ413" t="str">
            <v>Международный</v>
          </cell>
          <cell r="CA413" t="str">
            <v>западная европа</v>
          </cell>
          <cell r="CB413" t="str">
            <v>austria</v>
          </cell>
          <cell r="CC413" t="str">
            <v>Регулярные</v>
          </cell>
          <cell r="CD413" t="str">
            <v>b</v>
          </cell>
        </row>
        <row r="414">
          <cell r="C414">
            <v>37269</v>
          </cell>
          <cell r="H414">
            <v>24</v>
          </cell>
          <cell r="U414">
            <v>30</v>
          </cell>
          <cell r="BZ414" t="str">
            <v>Международный</v>
          </cell>
          <cell r="CA414" t="str">
            <v>западная европа</v>
          </cell>
          <cell r="CB414" t="str">
            <v>austria</v>
          </cell>
          <cell r="CC414" t="str">
            <v>Регулярные</v>
          </cell>
          <cell r="CD414" t="str">
            <v>b</v>
          </cell>
        </row>
        <row r="415">
          <cell r="C415">
            <v>37271</v>
          </cell>
          <cell r="H415">
            <v>24</v>
          </cell>
          <cell r="U415">
            <v>13</v>
          </cell>
          <cell r="BZ415" t="str">
            <v>Международный</v>
          </cell>
          <cell r="CA415" t="str">
            <v>западная европа</v>
          </cell>
          <cell r="CB415" t="str">
            <v>austria</v>
          </cell>
          <cell r="CC415" t="str">
            <v>Регулярные</v>
          </cell>
          <cell r="CD415" t="str">
            <v>b</v>
          </cell>
        </row>
        <row r="416">
          <cell r="C416">
            <v>37276</v>
          </cell>
          <cell r="H416">
            <v>24</v>
          </cell>
          <cell r="U416">
            <v>36</v>
          </cell>
          <cell r="BZ416" t="str">
            <v>Международный</v>
          </cell>
          <cell r="CA416" t="str">
            <v>западная европа</v>
          </cell>
          <cell r="CB416" t="str">
            <v>austria</v>
          </cell>
          <cell r="CC416" t="str">
            <v>Регулярные</v>
          </cell>
          <cell r="CD416" t="str">
            <v>b</v>
          </cell>
        </row>
        <row r="417">
          <cell r="C417">
            <v>37278</v>
          </cell>
          <cell r="H417">
            <v>24</v>
          </cell>
          <cell r="U417">
            <v>24</v>
          </cell>
          <cell r="BZ417" t="str">
            <v>Международный</v>
          </cell>
          <cell r="CA417" t="str">
            <v>западная европа</v>
          </cell>
          <cell r="CB417" t="str">
            <v>austria</v>
          </cell>
          <cell r="CC417" t="str">
            <v>Регулярные</v>
          </cell>
          <cell r="CD417" t="str">
            <v>b</v>
          </cell>
        </row>
        <row r="418">
          <cell r="C418">
            <v>37280</v>
          </cell>
          <cell r="H418">
            <v>24</v>
          </cell>
          <cell r="BZ418" t="str">
            <v>Международный</v>
          </cell>
          <cell r="CA418" t="str">
            <v>западная европа</v>
          </cell>
          <cell r="CB418" t="str">
            <v>austria</v>
          </cell>
          <cell r="CC418" t="str">
            <v>Регулярные</v>
          </cell>
          <cell r="CD418" t="str">
            <v>b</v>
          </cell>
        </row>
        <row r="419">
          <cell r="C419">
            <v>37281</v>
          </cell>
          <cell r="H419">
            <v>24</v>
          </cell>
          <cell r="U419">
            <v>35</v>
          </cell>
          <cell r="BZ419" t="str">
            <v>Международный</v>
          </cell>
          <cell r="CA419" t="str">
            <v>западная европа</v>
          </cell>
          <cell r="CB419" t="str">
            <v>austria</v>
          </cell>
          <cell r="CC419" t="str">
            <v>Регулярные</v>
          </cell>
          <cell r="CD419" t="str">
            <v>b</v>
          </cell>
        </row>
        <row r="420">
          <cell r="C420">
            <v>37283</v>
          </cell>
          <cell r="H420">
            <v>24</v>
          </cell>
          <cell r="U420">
            <v>20</v>
          </cell>
          <cell r="BZ420" t="str">
            <v>Международный</v>
          </cell>
          <cell r="CA420" t="str">
            <v>западная европа</v>
          </cell>
          <cell r="CB420" t="str">
            <v>austria</v>
          </cell>
          <cell r="CC420" t="str">
            <v>Регулярные</v>
          </cell>
          <cell r="CD420" t="str">
            <v>b</v>
          </cell>
        </row>
        <row r="421">
          <cell r="C421">
            <v>37285</v>
          </cell>
          <cell r="H421">
            <v>24</v>
          </cell>
          <cell r="U421">
            <v>25</v>
          </cell>
          <cell r="BZ421" t="str">
            <v>Международный</v>
          </cell>
          <cell r="CA421" t="str">
            <v>западная европа</v>
          </cell>
          <cell r="CB421" t="str">
            <v>austria</v>
          </cell>
          <cell r="CC421" t="str">
            <v>Регулярные</v>
          </cell>
          <cell r="CD421" t="str">
            <v>b</v>
          </cell>
        </row>
        <row r="422">
          <cell r="C422">
            <v>37288</v>
          </cell>
          <cell r="H422">
            <v>24</v>
          </cell>
          <cell r="U422">
            <v>18</v>
          </cell>
          <cell r="BZ422" t="str">
            <v>Международный</v>
          </cell>
          <cell r="CA422" t="str">
            <v>западная европа</v>
          </cell>
          <cell r="CB422" t="str">
            <v>austria</v>
          </cell>
          <cell r="CC422" t="str">
            <v>Регулярные</v>
          </cell>
          <cell r="CD422" t="str">
            <v>b</v>
          </cell>
        </row>
        <row r="423">
          <cell r="C423" t="str">
            <v>03.02.02</v>
          </cell>
          <cell r="H423">
            <v>24</v>
          </cell>
          <cell r="U423">
            <v>29</v>
          </cell>
          <cell r="BZ423" t="str">
            <v>Международный</v>
          </cell>
          <cell r="CA423" t="str">
            <v>восточная украина</v>
          </cell>
          <cell r="CB423" t="str">
            <v>donetsk</v>
          </cell>
          <cell r="CC423" t="str">
            <v>Чартерные</v>
          </cell>
          <cell r="CD423" t="str">
            <v>b</v>
          </cell>
        </row>
        <row r="424">
          <cell r="C424" t="str">
            <v>04.02.02</v>
          </cell>
          <cell r="H424">
            <v>24</v>
          </cell>
          <cell r="BZ424" t="str">
            <v>Международный</v>
          </cell>
          <cell r="CA424" t="str">
            <v>западная европа</v>
          </cell>
          <cell r="CB424" t="str">
            <v>austria</v>
          </cell>
          <cell r="CC424" t="str">
            <v>Регулярные</v>
          </cell>
          <cell r="CD424" t="str">
            <v>b</v>
          </cell>
        </row>
        <row r="425">
          <cell r="C425" t="str">
            <v>05.02.02</v>
          </cell>
          <cell r="H425">
            <v>24</v>
          </cell>
          <cell r="U425">
            <v>22</v>
          </cell>
          <cell r="BZ425" t="str">
            <v>Международный</v>
          </cell>
          <cell r="CA425" t="str">
            <v>западная европа</v>
          </cell>
          <cell r="CB425" t="str">
            <v>austria</v>
          </cell>
          <cell r="CC425" t="str">
            <v>Регулярные</v>
          </cell>
          <cell r="CD425" t="str">
            <v>b</v>
          </cell>
        </row>
        <row r="426">
          <cell r="C426" t="str">
            <v>08.02.02</v>
          </cell>
          <cell r="H426">
            <v>24</v>
          </cell>
          <cell r="BZ426" t="str">
            <v>Международный</v>
          </cell>
          <cell r="CA426" t="str">
            <v>западная европа</v>
          </cell>
          <cell r="CB426" t="str">
            <v>austria</v>
          </cell>
          <cell r="CC426" t="str">
            <v>Регулярные</v>
          </cell>
          <cell r="CD426" t="str">
            <v>b</v>
          </cell>
        </row>
        <row r="427">
          <cell r="C427" t="str">
            <v>08.02.02</v>
          </cell>
          <cell r="H427">
            <v>24</v>
          </cell>
          <cell r="U427">
            <v>42</v>
          </cell>
          <cell r="BZ427" t="str">
            <v>Международный</v>
          </cell>
          <cell r="CA427" t="str">
            <v>западная европа</v>
          </cell>
          <cell r="CB427" t="str">
            <v>austria</v>
          </cell>
          <cell r="CC427" t="str">
            <v>Регулярные</v>
          </cell>
          <cell r="CD427" t="str">
            <v>b</v>
          </cell>
        </row>
        <row r="428">
          <cell r="C428" t="str">
            <v>10.02.02</v>
          </cell>
          <cell r="H428">
            <v>24</v>
          </cell>
          <cell r="U428">
            <v>21</v>
          </cell>
          <cell r="BZ428" t="str">
            <v>Международный</v>
          </cell>
          <cell r="CA428" t="str">
            <v>западная европа</v>
          </cell>
          <cell r="CB428" t="str">
            <v>austria</v>
          </cell>
          <cell r="CC428" t="str">
            <v>Регулярные</v>
          </cell>
          <cell r="CD428" t="str">
            <v>b</v>
          </cell>
        </row>
        <row r="429">
          <cell r="C429" t="str">
            <v>12.02.02</v>
          </cell>
          <cell r="H429">
            <v>24</v>
          </cell>
          <cell r="U429">
            <v>19</v>
          </cell>
          <cell r="BZ429" t="str">
            <v>Международный</v>
          </cell>
          <cell r="CA429" t="str">
            <v>западная европа</v>
          </cell>
          <cell r="CB429" t="str">
            <v>austria</v>
          </cell>
          <cell r="CC429" t="str">
            <v>Регулярные</v>
          </cell>
          <cell r="CD429" t="str">
            <v>b</v>
          </cell>
        </row>
        <row r="430">
          <cell r="C430" t="str">
            <v>15.02.02</v>
          </cell>
          <cell r="H430">
            <v>24</v>
          </cell>
          <cell r="U430">
            <v>26</v>
          </cell>
          <cell r="BZ430" t="str">
            <v>Международный</v>
          </cell>
          <cell r="CA430" t="str">
            <v>западная европа</v>
          </cell>
          <cell r="CB430" t="str">
            <v>austria</v>
          </cell>
          <cell r="CC430" t="str">
            <v>Регулярные</v>
          </cell>
          <cell r="CD430" t="str">
            <v>b</v>
          </cell>
        </row>
        <row r="431">
          <cell r="C431" t="str">
            <v>17.02.02</v>
          </cell>
          <cell r="H431">
            <v>24</v>
          </cell>
          <cell r="U431">
            <v>48</v>
          </cell>
          <cell r="BZ431" t="str">
            <v>Международный</v>
          </cell>
          <cell r="CA431" t="str">
            <v>западная европа</v>
          </cell>
          <cell r="CB431" t="str">
            <v>austria</v>
          </cell>
          <cell r="CC431" t="str">
            <v>Регулярные</v>
          </cell>
          <cell r="CD431" t="str">
            <v>b</v>
          </cell>
        </row>
        <row r="432">
          <cell r="C432" t="str">
            <v>19.02.02</v>
          </cell>
          <cell r="H432">
            <v>24</v>
          </cell>
          <cell r="U432">
            <v>36</v>
          </cell>
          <cell r="BZ432" t="str">
            <v>Международный</v>
          </cell>
          <cell r="CA432" t="str">
            <v>западная европа</v>
          </cell>
          <cell r="CB432" t="str">
            <v>austria</v>
          </cell>
          <cell r="CC432" t="str">
            <v>Регулярные</v>
          </cell>
          <cell r="CD432" t="str">
            <v>b</v>
          </cell>
        </row>
        <row r="433">
          <cell r="C433" t="str">
            <v>22.02.02</v>
          </cell>
          <cell r="H433">
            <v>24</v>
          </cell>
          <cell r="U433">
            <v>43</v>
          </cell>
          <cell r="BZ433" t="str">
            <v>Международный</v>
          </cell>
          <cell r="CA433" t="str">
            <v>западная европа</v>
          </cell>
          <cell r="CB433" t="str">
            <v>austria</v>
          </cell>
          <cell r="CC433" t="str">
            <v>Регулярные</v>
          </cell>
          <cell r="CD433" t="str">
            <v>b</v>
          </cell>
        </row>
        <row r="434">
          <cell r="C434" t="str">
            <v>24.02.02</v>
          </cell>
          <cell r="H434">
            <v>24</v>
          </cell>
          <cell r="U434">
            <v>31</v>
          </cell>
          <cell r="BZ434" t="str">
            <v>Международный</v>
          </cell>
          <cell r="CA434" t="str">
            <v>западная европа</v>
          </cell>
          <cell r="CB434" t="str">
            <v>austria</v>
          </cell>
          <cell r="CC434" t="str">
            <v>Регулярные</v>
          </cell>
          <cell r="CD434" t="str">
            <v>b</v>
          </cell>
        </row>
        <row r="435">
          <cell r="C435" t="str">
            <v>26.02.02</v>
          </cell>
          <cell r="H435">
            <v>24</v>
          </cell>
          <cell r="U435">
            <v>36</v>
          </cell>
          <cell r="BZ435" t="str">
            <v>Международный</v>
          </cell>
          <cell r="CA435" t="str">
            <v>восточная украина</v>
          </cell>
          <cell r="CB435" t="str">
            <v>donetsk</v>
          </cell>
          <cell r="CC435" t="str">
            <v>Чартерные</v>
          </cell>
          <cell r="CD435" t="str">
            <v>b</v>
          </cell>
        </row>
        <row r="436">
          <cell r="C436" t="str">
            <v>01.03.02</v>
          </cell>
          <cell r="H436">
            <v>24</v>
          </cell>
          <cell r="U436">
            <v>22</v>
          </cell>
          <cell r="BZ436" t="str">
            <v>Международный</v>
          </cell>
          <cell r="CA436" t="str">
            <v>западная европа</v>
          </cell>
          <cell r="CB436" t="str">
            <v>austria</v>
          </cell>
          <cell r="CC436" t="str">
            <v>Регулярные</v>
          </cell>
          <cell r="CD436" t="str">
            <v>b</v>
          </cell>
        </row>
        <row r="437">
          <cell r="C437" t="str">
            <v>01.03.02</v>
          </cell>
          <cell r="H437">
            <v>24</v>
          </cell>
          <cell r="U437">
            <v>16</v>
          </cell>
          <cell r="BZ437" t="str">
            <v>Международный</v>
          </cell>
          <cell r="CA437" t="str">
            <v>западная европа</v>
          </cell>
          <cell r="CB437" t="str">
            <v>austria</v>
          </cell>
          <cell r="CC437" t="str">
            <v>Регулярные</v>
          </cell>
          <cell r="CD437" t="str">
            <v>b</v>
          </cell>
        </row>
        <row r="438">
          <cell r="C438" t="str">
            <v>03.03.02</v>
          </cell>
          <cell r="H438">
            <v>24</v>
          </cell>
          <cell r="U438">
            <v>27</v>
          </cell>
          <cell r="BZ438" t="str">
            <v>Международный</v>
          </cell>
          <cell r="CA438" t="str">
            <v>западная европа</v>
          </cell>
          <cell r="CB438" t="str">
            <v>austria</v>
          </cell>
          <cell r="CC438" t="str">
            <v>Регулярные</v>
          </cell>
          <cell r="CD438" t="str">
            <v>b</v>
          </cell>
        </row>
        <row r="439">
          <cell r="C439" t="str">
            <v>05.03.02</v>
          </cell>
          <cell r="H439">
            <v>24</v>
          </cell>
          <cell r="U439">
            <v>24</v>
          </cell>
          <cell r="BZ439" t="str">
            <v>Международный</v>
          </cell>
          <cell r="CA439" t="str">
            <v>западная европа</v>
          </cell>
          <cell r="CB439" t="str">
            <v>austria</v>
          </cell>
          <cell r="CC439" t="str">
            <v>Регулярные</v>
          </cell>
          <cell r="CD439" t="str">
            <v>b</v>
          </cell>
        </row>
        <row r="440">
          <cell r="C440">
            <v>37323</v>
          </cell>
          <cell r="H440">
            <v>24</v>
          </cell>
          <cell r="U440">
            <v>26</v>
          </cell>
          <cell r="BZ440" t="str">
            <v>Международный</v>
          </cell>
          <cell r="CA440" t="str">
            <v>западная европа</v>
          </cell>
          <cell r="CB440" t="str">
            <v>austria</v>
          </cell>
          <cell r="CC440" t="str">
            <v>Регулярные</v>
          </cell>
          <cell r="CD440" t="str">
            <v>b</v>
          </cell>
        </row>
        <row r="441">
          <cell r="C441">
            <v>37325</v>
          </cell>
          <cell r="H441">
            <v>24</v>
          </cell>
          <cell r="U441">
            <v>19</v>
          </cell>
          <cell r="BZ441" t="str">
            <v>Международный</v>
          </cell>
          <cell r="CA441" t="str">
            <v>западная европа</v>
          </cell>
          <cell r="CB441" t="str">
            <v>austria</v>
          </cell>
          <cell r="CC441" t="str">
            <v>Регулярные</v>
          </cell>
          <cell r="CD441" t="str">
            <v>b</v>
          </cell>
        </row>
        <row r="442">
          <cell r="C442">
            <v>37327</v>
          </cell>
          <cell r="H442">
            <v>24</v>
          </cell>
          <cell r="U442">
            <v>26</v>
          </cell>
          <cell r="BZ442" t="str">
            <v>Международный</v>
          </cell>
          <cell r="CA442" t="str">
            <v>западная европа</v>
          </cell>
          <cell r="CB442" t="str">
            <v>austria</v>
          </cell>
          <cell r="CC442" t="str">
            <v>Регулярные</v>
          </cell>
          <cell r="CD442" t="str">
            <v>b</v>
          </cell>
        </row>
        <row r="443">
          <cell r="C443">
            <v>37330</v>
          </cell>
          <cell r="H443">
            <v>24</v>
          </cell>
          <cell r="U443">
            <v>37</v>
          </cell>
          <cell r="BZ443" t="str">
            <v>Международный</v>
          </cell>
          <cell r="CA443" t="str">
            <v>западная европа</v>
          </cell>
          <cell r="CB443" t="str">
            <v>austria</v>
          </cell>
          <cell r="CC443" t="str">
            <v>Регулярные</v>
          </cell>
          <cell r="CD443" t="str">
            <v>b</v>
          </cell>
        </row>
        <row r="444">
          <cell r="C444">
            <v>37332</v>
          </cell>
          <cell r="H444">
            <v>24</v>
          </cell>
          <cell r="U444">
            <v>32</v>
          </cell>
          <cell r="BZ444" t="str">
            <v>Международный</v>
          </cell>
          <cell r="CA444" t="str">
            <v>западная европа</v>
          </cell>
          <cell r="CB444" t="str">
            <v>austria</v>
          </cell>
          <cell r="CC444" t="str">
            <v>Регулярные</v>
          </cell>
          <cell r="CD444" t="str">
            <v>b</v>
          </cell>
        </row>
        <row r="445">
          <cell r="C445">
            <v>37334</v>
          </cell>
          <cell r="H445">
            <v>24</v>
          </cell>
          <cell r="U445">
            <v>20</v>
          </cell>
          <cell r="BZ445" t="str">
            <v>Международный</v>
          </cell>
          <cell r="CA445" t="str">
            <v>западная европа</v>
          </cell>
          <cell r="CB445" t="str">
            <v>austria</v>
          </cell>
          <cell r="CC445" t="str">
            <v>Регулярные</v>
          </cell>
          <cell r="CD445" t="str">
            <v>b</v>
          </cell>
        </row>
        <row r="446">
          <cell r="C446">
            <v>37337</v>
          </cell>
          <cell r="H446">
            <v>24</v>
          </cell>
          <cell r="U446">
            <v>39</v>
          </cell>
          <cell r="BZ446" t="str">
            <v>Международный</v>
          </cell>
          <cell r="CA446" t="str">
            <v>западная европа</v>
          </cell>
          <cell r="CB446" t="str">
            <v>austria</v>
          </cell>
          <cell r="CC446" t="str">
            <v>Регулярные</v>
          </cell>
          <cell r="CD446" t="str">
            <v>b</v>
          </cell>
        </row>
        <row r="447">
          <cell r="C447">
            <v>37339</v>
          </cell>
          <cell r="H447">
            <v>24</v>
          </cell>
          <cell r="U447">
            <v>11</v>
          </cell>
          <cell r="BZ447" t="str">
            <v>Международный</v>
          </cell>
          <cell r="CA447" t="str">
            <v>западная европа</v>
          </cell>
          <cell r="CB447" t="str">
            <v>austria</v>
          </cell>
          <cell r="CC447" t="str">
            <v>Регулярные</v>
          </cell>
          <cell r="CD447" t="str">
            <v>b</v>
          </cell>
        </row>
        <row r="448">
          <cell r="C448">
            <v>37341</v>
          </cell>
          <cell r="H448">
            <v>24</v>
          </cell>
          <cell r="U448">
            <v>18</v>
          </cell>
          <cell r="BZ448" t="str">
            <v>Международный</v>
          </cell>
          <cell r="CA448" t="str">
            <v>западная европа</v>
          </cell>
          <cell r="CB448" t="str">
            <v>austria</v>
          </cell>
          <cell r="CC448" t="str">
            <v>Регулярные</v>
          </cell>
          <cell r="CD448" t="str">
            <v>b</v>
          </cell>
        </row>
        <row r="449">
          <cell r="C449">
            <v>37344</v>
          </cell>
          <cell r="H449">
            <v>24</v>
          </cell>
          <cell r="U449">
            <v>27</v>
          </cell>
          <cell r="BZ449" t="str">
            <v>Международный</v>
          </cell>
          <cell r="CA449" t="str">
            <v>западная европа</v>
          </cell>
          <cell r="CB449" t="str">
            <v>austria</v>
          </cell>
          <cell r="CC449" t="str">
            <v>Регулярные</v>
          </cell>
          <cell r="CD449" t="str">
            <v>b</v>
          </cell>
        </row>
        <row r="450">
          <cell r="C450" t="str">
            <v>01.04.02</v>
          </cell>
          <cell r="H450">
            <v>24</v>
          </cell>
          <cell r="U450">
            <v>20</v>
          </cell>
          <cell r="BZ450" t="str">
            <v>Международный</v>
          </cell>
          <cell r="CA450" t="str">
            <v>западная европа</v>
          </cell>
          <cell r="CB450" t="str">
            <v>austria</v>
          </cell>
          <cell r="CC450" t="str">
            <v>Регулярные</v>
          </cell>
          <cell r="CD450" t="str">
            <v>b</v>
          </cell>
        </row>
        <row r="451">
          <cell r="C451" t="str">
            <v>03.04.02</v>
          </cell>
          <cell r="H451">
            <v>24</v>
          </cell>
          <cell r="U451">
            <v>25</v>
          </cell>
          <cell r="BZ451" t="str">
            <v>Международный</v>
          </cell>
          <cell r="CA451" t="str">
            <v>западная европа</v>
          </cell>
          <cell r="CB451" t="str">
            <v>austria</v>
          </cell>
          <cell r="CC451" t="str">
            <v>Регулярные</v>
          </cell>
          <cell r="CD451" t="str">
            <v>b</v>
          </cell>
        </row>
        <row r="452">
          <cell r="C452">
            <v>37351</v>
          </cell>
          <cell r="H452">
            <v>24</v>
          </cell>
          <cell r="U452">
            <v>20</v>
          </cell>
          <cell r="BZ452" t="str">
            <v>Международный</v>
          </cell>
          <cell r="CA452" t="str">
            <v>западная европа</v>
          </cell>
          <cell r="CB452" t="str">
            <v>austria</v>
          </cell>
          <cell r="CC452" t="str">
            <v>Регулярные</v>
          </cell>
          <cell r="CD452" t="str">
            <v>b</v>
          </cell>
        </row>
        <row r="453">
          <cell r="C453" t="str">
            <v>07.04.02</v>
          </cell>
          <cell r="H453">
            <v>24</v>
          </cell>
          <cell r="U453">
            <v>31</v>
          </cell>
          <cell r="BZ453" t="str">
            <v>Международный</v>
          </cell>
          <cell r="CA453" t="str">
            <v>западная европа</v>
          </cell>
          <cell r="CB453" t="str">
            <v>austria</v>
          </cell>
          <cell r="CC453" t="str">
            <v>Регулярные</v>
          </cell>
          <cell r="CD453" t="str">
            <v>b</v>
          </cell>
        </row>
        <row r="454">
          <cell r="C454">
            <v>37354</v>
          </cell>
          <cell r="H454">
            <v>24</v>
          </cell>
          <cell r="U454">
            <v>13</v>
          </cell>
          <cell r="BZ454" t="str">
            <v>Международный</v>
          </cell>
          <cell r="CA454" t="str">
            <v>западная европа</v>
          </cell>
          <cell r="CB454" t="str">
            <v>austria</v>
          </cell>
          <cell r="CC454" t="str">
            <v>Регулярные</v>
          </cell>
          <cell r="CD454" t="str">
            <v>b</v>
          </cell>
        </row>
        <row r="455">
          <cell r="C455">
            <v>37356</v>
          </cell>
          <cell r="H455">
            <v>24</v>
          </cell>
          <cell r="U455">
            <v>24</v>
          </cell>
          <cell r="BZ455" t="str">
            <v>Международный</v>
          </cell>
          <cell r="CA455" t="str">
            <v>западная европа</v>
          </cell>
          <cell r="CB455" t="str">
            <v>austria</v>
          </cell>
          <cell r="CC455" t="str">
            <v>Регулярные</v>
          </cell>
          <cell r="CD455" t="str">
            <v>b</v>
          </cell>
        </row>
        <row r="456">
          <cell r="C456">
            <v>37358</v>
          </cell>
          <cell r="H456">
            <v>24</v>
          </cell>
          <cell r="U456">
            <v>34</v>
          </cell>
          <cell r="BZ456" t="str">
            <v>Международный</v>
          </cell>
          <cell r="CA456" t="str">
            <v>западная европа</v>
          </cell>
          <cell r="CB456" t="str">
            <v>austria</v>
          </cell>
          <cell r="CC456" t="str">
            <v>Регулярные</v>
          </cell>
          <cell r="CD456" t="str">
            <v>b</v>
          </cell>
        </row>
        <row r="457">
          <cell r="C457">
            <v>37360</v>
          </cell>
          <cell r="H457">
            <v>24</v>
          </cell>
          <cell r="U457">
            <v>24</v>
          </cell>
          <cell r="BZ457" t="str">
            <v>Международный</v>
          </cell>
          <cell r="CA457" t="str">
            <v>западная европа</v>
          </cell>
          <cell r="CB457" t="str">
            <v>austria</v>
          </cell>
          <cell r="CC457" t="str">
            <v>Регулярные</v>
          </cell>
          <cell r="CD457" t="str">
            <v>b</v>
          </cell>
        </row>
        <row r="458">
          <cell r="C458">
            <v>37361</v>
          </cell>
          <cell r="H458">
            <v>24</v>
          </cell>
          <cell r="U458">
            <v>13</v>
          </cell>
          <cell r="BZ458" t="str">
            <v>Международный</v>
          </cell>
          <cell r="CA458" t="str">
            <v>западная европа</v>
          </cell>
          <cell r="CB458" t="str">
            <v>austria</v>
          </cell>
          <cell r="CC458" t="str">
            <v>Регулярные</v>
          </cell>
          <cell r="CD458" t="str">
            <v>b</v>
          </cell>
        </row>
        <row r="459">
          <cell r="C459">
            <v>37363</v>
          </cell>
          <cell r="H459">
            <v>24</v>
          </cell>
          <cell r="U459">
            <v>19</v>
          </cell>
          <cell r="BZ459" t="str">
            <v>Международный</v>
          </cell>
          <cell r="CA459" t="str">
            <v>западная европа</v>
          </cell>
          <cell r="CB459" t="str">
            <v>austria</v>
          </cell>
          <cell r="CC459" t="str">
            <v>Регулярные</v>
          </cell>
          <cell r="CD459" t="str">
            <v>b</v>
          </cell>
        </row>
        <row r="460">
          <cell r="C460">
            <v>37367</v>
          </cell>
          <cell r="H460">
            <v>24</v>
          </cell>
          <cell r="U460">
            <v>29</v>
          </cell>
          <cell r="BZ460" t="str">
            <v>Международный</v>
          </cell>
          <cell r="CA460" t="str">
            <v>западная европа</v>
          </cell>
          <cell r="CB460" t="str">
            <v>austria</v>
          </cell>
          <cell r="CC460" t="str">
            <v>Регулярные</v>
          </cell>
          <cell r="CD460" t="str">
            <v>b</v>
          </cell>
        </row>
        <row r="461">
          <cell r="C461">
            <v>37368</v>
          </cell>
          <cell r="H461">
            <v>24</v>
          </cell>
          <cell r="U461">
            <v>17</v>
          </cell>
          <cell r="BZ461" t="str">
            <v>Международный</v>
          </cell>
          <cell r="CA461" t="str">
            <v>западная европа</v>
          </cell>
          <cell r="CB461" t="str">
            <v>austria</v>
          </cell>
          <cell r="CC461" t="str">
            <v>Регулярные</v>
          </cell>
          <cell r="CD461" t="str">
            <v>b</v>
          </cell>
        </row>
        <row r="462">
          <cell r="C462">
            <v>37370</v>
          </cell>
          <cell r="H462">
            <v>24</v>
          </cell>
          <cell r="U462">
            <v>27</v>
          </cell>
          <cell r="BZ462" t="str">
            <v>Международный</v>
          </cell>
          <cell r="CA462" t="str">
            <v>западная европа</v>
          </cell>
          <cell r="CB462" t="str">
            <v>austria</v>
          </cell>
          <cell r="CC462" t="str">
            <v>Регулярные</v>
          </cell>
          <cell r="CD462" t="str">
            <v>b</v>
          </cell>
        </row>
        <row r="463">
          <cell r="C463">
            <v>37372</v>
          </cell>
          <cell r="H463">
            <v>24</v>
          </cell>
          <cell r="U463">
            <v>46</v>
          </cell>
          <cell r="BZ463" t="str">
            <v>Международный</v>
          </cell>
          <cell r="CA463" t="str">
            <v>западная европа</v>
          </cell>
          <cell r="CB463" t="str">
            <v>austria</v>
          </cell>
          <cell r="CC463" t="str">
            <v>Регулярные</v>
          </cell>
          <cell r="CD463" t="str">
            <v>b</v>
          </cell>
        </row>
        <row r="464">
          <cell r="C464">
            <v>37374</v>
          </cell>
          <cell r="H464">
            <v>24</v>
          </cell>
          <cell r="U464">
            <v>42</v>
          </cell>
          <cell r="BZ464" t="str">
            <v>Международный</v>
          </cell>
          <cell r="CA464" t="str">
            <v>западная европа</v>
          </cell>
          <cell r="CB464" t="str">
            <v>austria</v>
          </cell>
          <cell r="CC464" t="str">
            <v>Регулярные</v>
          </cell>
          <cell r="CD464" t="str">
            <v>b</v>
          </cell>
        </row>
        <row r="465">
          <cell r="C465">
            <v>37375</v>
          </cell>
          <cell r="H465">
            <v>24</v>
          </cell>
          <cell r="U465">
            <v>26</v>
          </cell>
          <cell r="BZ465" t="str">
            <v>Международный</v>
          </cell>
          <cell r="CA465" t="str">
            <v>западная европа</v>
          </cell>
          <cell r="CB465" t="str">
            <v>austria</v>
          </cell>
          <cell r="CC465" t="str">
            <v>Регулярные</v>
          </cell>
          <cell r="CD465" t="str">
            <v>b</v>
          </cell>
        </row>
        <row r="466">
          <cell r="C466" t="str">
            <v>01.05.02</v>
          </cell>
          <cell r="H466">
            <v>24</v>
          </cell>
          <cell r="U466">
            <v>37</v>
          </cell>
          <cell r="BZ466" t="str">
            <v>Международный</v>
          </cell>
          <cell r="CA466" t="str">
            <v>западная европа</v>
          </cell>
          <cell r="CB466" t="str">
            <v>austria</v>
          </cell>
          <cell r="CC466" t="str">
            <v>Регулярные</v>
          </cell>
          <cell r="CD466" t="str">
            <v>b</v>
          </cell>
        </row>
        <row r="467">
          <cell r="C467" t="str">
            <v>03.05.02</v>
          </cell>
          <cell r="H467">
            <v>24</v>
          </cell>
          <cell r="U467">
            <v>20</v>
          </cell>
          <cell r="BZ467" t="str">
            <v>Международный</v>
          </cell>
          <cell r="CA467" t="str">
            <v>западная европа</v>
          </cell>
          <cell r="CB467" t="str">
            <v>austria</v>
          </cell>
          <cell r="CC467" t="str">
            <v>Регулярные</v>
          </cell>
          <cell r="CD467" t="str">
            <v>b</v>
          </cell>
        </row>
        <row r="468">
          <cell r="C468" t="str">
            <v>05.05.02</v>
          </cell>
          <cell r="H468">
            <v>24</v>
          </cell>
          <cell r="U468">
            <v>29</v>
          </cell>
          <cell r="BZ468" t="str">
            <v>Международный</v>
          </cell>
          <cell r="CA468" t="str">
            <v>западная европа</v>
          </cell>
          <cell r="CB468" t="str">
            <v>austria</v>
          </cell>
          <cell r="CC468" t="str">
            <v>Регулярные</v>
          </cell>
          <cell r="CD468" t="str">
            <v>b</v>
          </cell>
        </row>
        <row r="469">
          <cell r="C469" t="str">
            <v>06.05.02</v>
          </cell>
          <cell r="H469">
            <v>24</v>
          </cell>
          <cell r="U469">
            <v>11</v>
          </cell>
          <cell r="BZ469" t="str">
            <v>Международный</v>
          </cell>
          <cell r="CA469" t="str">
            <v>западная европа</v>
          </cell>
          <cell r="CB469" t="str">
            <v>austria</v>
          </cell>
          <cell r="CC469" t="str">
            <v>Регулярные</v>
          </cell>
          <cell r="CD469" t="str">
            <v>b</v>
          </cell>
        </row>
        <row r="470">
          <cell r="C470" t="str">
            <v>08.05.02</v>
          </cell>
          <cell r="H470">
            <v>24</v>
          </cell>
          <cell r="U470">
            <v>17</v>
          </cell>
          <cell r="BZ470" t="str">
            <v>Международный</v>
          </cell>
          <cell r="CA470" t="str">
            <v>западная европа</v>
          </cell>
          <cell r="CB470" t="str">
            <v>austria</v>
          </cell>
          <cell r="CC470" t="str">
            <v>Регулярные</v>
          </cell>
          <cell r="CD470" t="str">
            <v>b</v>
          </cell>
        </row>
        <row r="471">
          <cell r="C471" t="str">
            <v>10.05.02</v>
          </cell>
          <cell r="H471">
            <v>24</v>
          </cell>
          <cell r="U471">
            <v>35</v>
          </cell>
          <cell r="BZ471" t="str">
            <v>Международный</v>
          </cell>
          <cell r="CA471" t="str">
            <v>западная европа</v>
          </cell>
          <cell r="CB471" t="str">
            <v>austria</v>
          </cell>
          <cell r="CC471" t="str">
            <v>Регулярные</v>
          </cell>
          <cell r="CD471" t="str">
            <v>b</v>
          </cell>
        </row>
        <row r="472">
          <cell r="C472" t="str">
            <v>12.05.02</v>
          </cell>
          <cell r="H472">
            <v>24</v>
          </cell>
          <cell r="U472">
            <v>41</v>
          </cell>
          <cell r="BZ472" t="str">
            <v>Международный</v>
          </cell>
          <cell r="CA472" t="str">
            <v>западная европа</v>
          </cell>
          <cell r="CB472" t="str">
            <v>austria</v>
          </cell>
          <cell r="CC472" t="str">
            <v>Регулярные</v>
          </cell>
          <cell r="CD472" t="str">
            <v>b</v>
          </cell>
        </row>
        <row r="473">
          <cell r="C473" t="str">
            <v>13.05.02</v>
          </cell>
          <cell r="H473">
            <v>24</v>
          </cell>
          <cell r="U473">
            <v>14</v>
          </cell>
          <cell r="BZ473" t="str">
            <v>Международный</v>
          </cell>
          <cell r="CA473" t="str">
            <v>западная европа</v>
          </cell>
          <cell r="CB473" t="str">
            <v>austria</v>
          </cell>
          <cell r="CC473" t="str">
            <v>Регулярные</v>
          </cell>
          <cell r="CD473" t="str">
            <v>b</v>
          </cell>
        </row>
        <row r="474">
          <cell r="C474" t="str">
            <v>13.05.02</v>
          </cell>
          <cell r="H474">
            <v>57.5</v>
          </cell>
          <cell r="U474">
            <v>121</v>
          </cell>
          <cell r="BZ474" t="str">
            <v>Международный</v>
          </cell>
          <cell r="CA474" t="str">
            <v>восточная европа</v>
          </cell>
          <cell r="CB474" t="str">
            <v>turkey</v>
          </cell>
          <cell r="CC474" t="str">
            <v>Чартерные</v>
          </cell>
          <cell r="CD474" t="str">
            <v>b</v>
          </cell>
        </row>
        <row r="475">
          <cell r="C475" t="str">
            <v>15.05.02</v>
          </cell>
          <cell r="H475">
            <v>24</v>
          </cell>
          <cell r="U475">
            <v>34</v>
          </cell>
          <cell r="BZ475" t="str">
            <v>Международный</v>
          </cell>
          <cell r="CA475" t="str">
            <v>западная европа</v>
          </cell>
          <cell r="CB475" t="str">
            <v>austria</v>
          </cell>
          <cell r="CC475" t="str">
            <v>Регулярные</v>
          </cell>
          <cell r="CD475" t="str">
            <v>b</v>
          </cell>
        </row>
        <row r="476">
          <cell r="C476">
            <v>37393</v>
          </cell>
          <cell r="H476">
            <v>24</v>
          </cell>
          <cell r="U476">
            <v>41</v>
          </cell>
          <cell r="BZ476" t="str">
            <v>Международный</v>
          </cell>
          <cell r="CA476" t="str">
            <v>западная европа</v>
          </cell>
          <cell r="CB476" t="str">
            <v>austria</v>
          </cell>
          <cell r="CC476" t="str">
            <v>Регулярные</v>
          </cell>
          <cell r="CD476" t="str">
            <v>b</v>
          </cell>
        </row>
        <row r="477">
          <cell r="C477">
            <v>37395</v>
          </cell>
          <cell r="H477">
            <v>24</v>
          </cell>
          <cell r="U477">
            <v>34</v>
          </cell>
          <cell r="BZ477" t="str">
            <v>Международный</v>
          </cell>
          <cell r="CA477" t="str">
            <v>западная европа</v>
          </cell>
          <cell r="CB477" t="str">
            <v>austria</v>
          </cell>
          <cell r="CC477" t="str">
            <v>Регулярные</v>
          </cell>
          <cell r="CD477" t="str">
            <v>b</v>
          </cell>
        </row>
        <row r="478">
          <cell r="C478">
            <v>37396</v>
          </cell>
          <cell r="H478">
            <v>24</v>
          </cell>
          <cell r="U478">
            <v>11</v>
          </cell>
          <cell r="BZ478" t="str">
            <v>Международный</v>
          </cell>
          <cell r="CA478" t="str">
            <v>западная европа</v>
          </cell>
          <cell r="CB478" t="str">
            <v>austria</v>
          </cell>
          <cell r="CC478" t="str">
            <v>Регулярные</v>
          </cell>
          <cell r="CD478" t="str">
            <v>b</v>
          </cell>
        </row>
        <row r="479">
          <cell r="C479">
            <v>37398</v>
          </cell>
          <cell r="H479">
            <v>24</v>
          </cell>
          <cell r="U479">
            <v>26</v>
          </cell>
          <cell r="BZ479" t="str">
            <v>Международный</v>
          </cell>
          <cell r="CA479" t="str">
            <v>западная европа</v>
          </cell>
          <cell r="CB479" t="str">
            <v>austria</v>
          </cell>
          <cell r="CC479" t="str">
            <v>Регулярные</v>
          </cell>
          <cell r="CD479" t="str">
            <v>b</v>
          </cell>
        </row>
        <row r="480">
          <cell r="C480">
            <v>37400</v>
          </cell>
          <cell r="H480">
            <v>24</v>
          </cell>
          <cell r="U480">
            <v>25</v>
          </cell>
          <cell r="BZ480" t="str">
            <v>Международный</v>
          </cell>
          <cell r="CA480" t="str">
            <v>западная европа</v>
          </cell>
          <cell r="CB480" t="str">
            <v>austria</v>
          </cell>
          <cell r="CC480" t="str">
            <v>Регулярные</v>
          </cell>
          <cell r="CD480" t="str">
            <v>b</v>
          </cell>
        </row>
        <row r="481">
          <cell r="C481">
            <v>37402</v>
          </cell>
          <cell r="H481">
            <v>24</v>
          </cell>
          <cell r="U481">
            <v>27</v>
          </cell>
          <cell r="BZ481" t="str">
            <v>Международный</v>
          </cell>
          <cell r="CA481" t="str">
            <v>западная европа</v>
          </cell>
          <cell r="CB481" t="str">
            <v>austria</v>
          </cell>
          <cell r="CC481" t="str">
            <v>Регулярные</v>
          </cell>
          <cell r="CD481" t="str">
            <v>b</v>
          </cell>
        </row>
        <row r="482">
          <cell r="C482">
            <v>37403</v>
          </cell>
          <cell r="H482">
            <v>24</v>
          </cell>
          <cell r="U482">
            <v>21</v>
          </cell>
          <cell r="BZ482" t="str">
            <v>Международный</v>
          </cell>
          <cell r="CA482" t="str">
            <v>западная европа</v>
          </cell>
          <cell r="CB482" t="str">
            <v>austria</v>
          </cell>
          <cell r="CC482" t="str">
            <v>Регулярные</v>
          </cell>
          <cell r="CD482" t="str">
            <v>b</v>
          </cell>
        </row>
        <row r="483">
          <cell r="C483">
            <v>37405</v>
          </cell>
          <cell r="H483">
            <v>24</v>
          </cell>
          <cell r="U483">
            <v>29</v>
          </cell>
          <cell r="BZ483" t="str">
            <v>Международный</v>
          </cell>
          <cell r="CA483" t="str">
            <v>западная европа</v>
          </cell>
          <cell r="CB483" t="str">
            <v>austria</v>
          </cell>
          <cell r="CC483" t="str">
            <v>Регулярные</v>
          </cell>
          <cell r="CD483" t="str">
            <v>b</v>
          </cell>
        </row>
        <row r="484">
          <cell r="C484">
            <v>37407</v>
          </cell>
          <cell r="H484">
            <v>24</v>
          </cell>
          <cell r="U484">
            <v>34</v>
          </cell>
          <cell r="BZ484" t="str">
            <v>Международный</v>
          </cell>
          <cell r="CA484" t="str">
            <v>западная европа</v>
          </cell>
          <cell r="CB484" t="str">
            <v>austria</v>
          </cell>
          <cell r="CC484" t="str">
            <v>Регулярные</v>
          </cell>
          <cell r="CD484" t="str">
            <v>b</v>
          </cell>
        </row>
        <row r="485">
          <cell r="C485">
            <v>37409</v>
          </cell>
          <cell r="H485">
            <v>24</v>
          </cell>
          <cell r="U485">
            <v>39</v>
          </cell>
          <cell r="BZ485" t="str">
            <v>Международный</v>
          </cell>
          <cell r="CA485" t="str">
            <v>западная европа</v>
          </cell>
          <cell r="CB485" t="str">
            <v>austria</v>
          </cell>
          <cell r="CC485" t="str">
            <v>Регулярные</v>
          </cell>
          <cell r="CD485" t="str">
            <v>b</v>
          </cell>
        </row>
        <row r="486">
          <cell r="C486">
            <v>37410</v>
          </cell>
          <cell r="H486">
            <v>24</v>
          </cell>
          <cell r="U486">
            <v>25</v>
          </cell>
          <cell r="BZ486" t="str">
            <v>Международный</v>
          </cell>
          <cell r="CA486" t="str">
            <v>западная европа</v>
          </cell>
          <cell r="CB486" t="str">
            <v>austria</v>
          </cell>
          <cell r="CC486" t="str">
            <v>Регулярные</v>
          </cell>
          <cell r="CD486" t="str">
            <v>b</v>
          </cell>
        </row>
        <row r="487">
          <cell r="C487">
            <v>37412</v>
          </cell>
          <cell r="H487">
            <v>41.7</v>
          </cell>
          <cell r="U487">
            <v>15</v>
          </cell>
          <cell r="BZ487" t="str">
            <v>Международный</v>
          </cell>
          <cell r="CA487" t="str">
            <v>западная европа</v>
          </cell>
          <cell r="CB487" t="str">
            <v>austria</v>
          </cell>
          <cell r="CC487" t="str">
            <v>Регулярные</v>
          </cell>
          <cell r="CD487" t="str">
            <v>b</v>
          </cell>
        </row>
        <row r="488">
          <cell r="C488">
            <v>37414</v>
          </cell>
          <cell r="H488">
            <v>24</v>
          </cell>
          <cell r="U488">
            <v>38</v>
          </cell>
          <cell r="BZ488" t="str">
            <v>Международный</v>
          </cell>
          <cell r="CA488" t="str">
            <v>западная европа</v>
          </cell>
          <cell r="CB488" t="str">
            <v>austria</v>
          </cell>
          <cell r="CC488" t="str">
            <v>Регулярные</v>
          </cell>
          <cell r="CD488" t="str">
            <v>b</v>
          </cell>
        </row>
        <row r="489">
          <cell r="C489">
            <v>37416</v>
          </cell>
          <cell r="H489">
            <v>24</v>
          </cell>
          <cell r="U489">
            <v>27</v>
          </cell>
          <cell r="BZ489" t="str">
            <v>Международный</v>
          </cell>
          <cell r="CA489" t="str">
            <v>западная европа</v>
          </cell>
          <cell r="CB489" t="str">
            <v>austria</v>
          </cell>
          <cell r="CC489" t="str">
            <v>Регулярные</v>
          </cell>
          <cell r="CD489" t="str">
            <v>b</v>
          </cell>
        </row>
        <row r="490">
          <cell r="C490">
            <v>37417</v>
          </cell>
          <cell r="H490">
            <v>24</v>
          </cell>
          <cell r="U490">
            <v>30</v>
          </cell>
          <cell r="BZ490" t="str">
            <v>Международный</v>
          </cell>
          <cell r="CA490" t="str">
            <v>западная европа</v>
          </cell>
          <cell r="CB490" t="str">
            <v>austria</v>
          </cell>
          <cell r="CC490" t="str">
            <v>Регулярные</v>
          </cell>
          <cell r="CD490" t="str">
            <v>b</v>
          </cell>
        </row>
        <row r="491">
          <cell r="C491">
            <v>37419</v>
          </cell>
          <cell r="H491">
            <v>24</v>
          </cell>
          <cell r="U491">
            <v>17</v>
          </cell>
          <cell r="BZ491" t="str">
            <v>Международный</v>
          </cell>
          <cell r="CA491" t="str">
            <v>западная европа</v>
          </cell>
          <cell r="CB491" t="str">
            <v>austria</v>
          </cell>
          <cell r="CC491" t="str">
            <v>Регулярные</v>
          </cell>
          <cell r="CD491" t="str">
            <v>b</v>
          </cell>
        </row>
        <row r="492">
          <cell r="C492">
            <v>37421</v>
          </cell>
          <cell r="H492">
            <v>24</v>
          </cell>
          <cell r="U492">
            <v>34</v>
          </cell>
          <cell r="BZ492" t="str">
            <v>Международный</v>
          </cell>
          <cell r="CA492" t="str">
            <v>западная европа</v>
          </cell>
          <cell r="CB492" t="str">
            <v>austria</v>
          </cell>
          <cell r="CC492" t="str">
            <v>Чартерные</v>
          </cell>
          <cell r="CD492" t="str">
            <v>b</v>
          </cell>
        </row>
        <row r="493">
          <cell r="C493">
            <v>37422</v>
          </cell>
          <cell r="H493">
            <v>24</v>
          </cell>
          <cell r="U493">
            <v>11</v>
          </cell>
          <cell r="BZ493" t="str">
            <v>Международный</v>
          </cell>
          <cell r="CA493" t="str">
            <v>западная европа</v>
          </cell>
          <cell r="CB493" t="str">
            <v>austria</v>
          </cell>
          <cell r="CC493" t="str">
            <v>Регулярные</v>
          </cell>
          <cell r="CD493" t="str">
            <v>b</v>
          </cell>
        </row>
        <row r="494">
          <cell r="C494">
            <v>37423</v>
          </cell>
          <cell r="H494">
            <v>24</v>
          </cell>
          <cell r="U494">
            <v>18</v>
          </cell>
          <cell r="BZ494" t="str">
            <v>Международный</v>
          </cell>
          <cell r="CA494" t="str">
            <v>западная европа</v>
          </cell>
          <cell r="CB494" t="str">
            <v>austria</v>
          </cell>
          <cell r="CC494" t="str">
            <v>Регулярные</v>
          </cell>
          <cell r="CD494" t="str">
            <v>b</v>
          </cell>
        </row>
        <row r="495">
          <cell r="C495">
            <v>37424</v>
          </cell>
          <cell r="H495">
            <v>24</v>
          </cell>
          <cell r="U495">
            <v>22</v>
          </cell>
          <cell r="BZ495" t="str">
            <v>Международный</v>
          </cell>
          <cell r="CA495" t="str">
            <v>западная европа</v>
          </cell>
          <cell r="CB495" t="str">
            <v>austria</v>
          </cell>
          <cell r="CC495" t="str">
            <v>Регулярные</v>
          </cell>
          <cell r="CD495" t="str">
            <v>b</v>
          </cell>
        </row>
        <row r="496">
          <cell r="C496">
            <v>37425</v>
          </cell>
          <cell r="H496">
            <v>24</v>
          </cell>
          <cell r="U496">
            <v>51</v>
          </cell>
          <cell r="BZ496" t="str">
            <v>Международный</v>
          </cell>
          <cell r="CA496" t="str">
            <v>западная европа</v>
          </cell>
          <cell r="CB496" t="str">
            <v>austria</v>
          </cell>
          <cell r="CC496" t="str">
            <v>Регулярные</v>
          </cell>
          <cell r="CD496" t="str">
            <v>b</v>
          </cell>
        </row>
        <row r="497">
          <cell r="C497">
            <v>37426</v>
          </cell>
          <cell r="H497">
            <v>24</v>
          </cell>
          <cell r="U497">
            <v>29</v>
          </cell>
          <cell r="BZ497" t="str">
            <v>Международный</v>
          </cell>
          <cell r="CA497" t="str">
            <v>западная европа</v>
          </cell>
          <cell r="CB497" t="str">
            <v>austria</v>
          </cell>
          <cell r="CC497" t="str">
            <v>Регулярные</v>
          </cell>
          <cell r="CD497" t="str">
            <v>b</v>
          </cell>
        </row>
        <row r="498">
          <cell r="C498">
            <v>37428</v>
          </cell>
          <cell r="H498">
            <v>24</v>
          </cell>
          <cell r="U498">
            <v>17</v>
          </cell>
          <cell r="BZ498" t="str">
            <v>Международный</v>
          </cell>
          <cell r="CA498" t="str">
            <v>западная европа</v>
          </cell>
          <cell r="CB498" t="str">
            <v>austria</v>
          </cell>
          <cell r="CC498" t="str">
            <v>Регулярные</v>
          </cell>
          <cell r="CD498" t="str">
            <v>b</v>
          </cell>
        </row>
        <row r="499">
          <cell r="C499">
            <v>37430</v>
          </cell>
          <cell r="H499">
            <v>24</v>
          </cell>
          <cell r="U499">
            <v>22</v>
          </cell>
          <cell r="BZ499" t="str">
            <v>Международный</v>
          </cell>
          <cell r="CA499" t="str">
            <v>западная европа</v>
          </cell>
          <cell r="CB499" t="str">
            <v>austria</v>
          </cell>
          <cell r="CC499" t="str">
            <v>Регулярные</v>
          </cell>
          <cell r="CD499" t="str">
            <v>b</v>
          </cell>
        </row>
        <row r="500">
          <cell r="C500">
            <v>37431</v>
          </cell>
          <cell r="H500">
            <v>24</v>
          </cell>
          <cell r="U500">
            <v>9</v>
          </cell>
          <cell r="BZ500" t="str">
            <v>Международный</v>
          </cell>
          <cell r="CA500" t="str">
            <v>западная европа</v>
          </cell>
          <cell r="CB500" t="str">
            <v>austria</v>
          </cell>
          <cell r="CC500" t="str">
            <v>Регулярные</v>
          </cell>
          <cell r="CD500" t="str">
            <v>b</v>
          </cell>
        </row>
        <row r="501">
          <cell r="C501">
            <v>37432</v>
          </cell>
          <cell r="H501">
            <v>24</v>
          </cell>
          <cell r="U501">
            <v>50</v>
          </cell>
          <cell r="BZ501" t="str">
            <v>Международный</v>
          </cell>
          <cell r="CA501" t="str">
            <v>западная европа</v>
          </cell>
          <cell r="CB501" t="str">
            <v>austria</v>
          </cell>
          <cell r="CC501" t="str">
            <v>Регулярные</v>
          </cell>
          <cell r="CD501" t="str">
            <v>b</v>
          </cell>
        </row>
        <row r="502">
          <cell r="C502">
            <v>37433</v>
          </cell>
          <cell r="H502">
            <v>24</v>
          </cell>
          <cell r="U502">
            <v>25</v>
          </cell>
          <cell r="BZ502" t="str">
            <v>Международный</v>
          </cell>
          <cell r="CA502" t="str">
            <v>западная европа</v>
          </cell>
          <cell r="CB502" t="str">
            <v>austria</v>
          </cell>
          <cell r="CC502" t="str">
            <v>Регулярные</v>
          </cell>
          <cell r="CD502" t="str">
            <v>b</v>
          </cell>
        </row>
        <row r="503">
          <cell r="C503">
            <v>37435</v>
          </cell>
          <cell r="H503">
            <v>24</v>
          </cell>
          <cell r="U503">
            <v>38</v>
          </cell>
          <cell r="BZ503" t="str">
            <v>Международный</v>
          </cell>
          <cell r="CA503" t="str">
            <v>западная европа</v>
          </cell>
          <cell r="CB503" t="str">
            <v>austria</v>
          </cell>
          <cell r="CC503" t="str">
            <v>Регулярные</v>
          </cell>
          <cell r="CD503" t="str">
            <v>b</v>
          </cell>
        </row>
        <row r="504">
          <cell r="C504">
            <v>37437</v>
          </cell>
          <cell r="H504">
            <v>24</v>
          </cell>
          <cell r="U504">
            <v>23</v>
          </cell>
          <cell r="BZ504" t="str">
            <v>Международный</v>
          </cell>
          <cell r="CA504" t="str">
            <v>западная европа</v>
          </cell>
          <cell r="CB504" t="str">
            <v>austria</v>
          </cell>
          <cell r="CC504" t="str">
            <v>Регулярные</v>
          </cell>
          <cell r="CD504" t="str">
            <v>b</v>
          </cell>
        </row>
        <row r="505">
          <cell r="C505">
            <v>37438</v>
          </cell>
          <cell r="H505">
            <v>38</v>
          </cell>
          <cell r="U505">
            <v>27</v>
          </cell>
          <cell r="BZ505" t="str">
            <v>Международный</v>
          </cell>
          <cell r="CA505" t="str">
            <v>западная европа</v>
          </cell>
          <cell r="CB505" t="str">
            <v>austria</v>
          </cell>
          <cell r="CC505" t="str">
            <v>Регулярные</v>
          </cell>
          <cell r="CD505" t="str">
            <v>b</v>
          </cell>
        </row>
        <row r="506">
          <cell r="C506">
            <v>37440</v>
          </cell>
          <cell r="H506">
            <v>24</v>
          </cell>
          <cell r="U506">
            <v>37</v>
          </cell>
          <cell r="BZ506" t="str">
            <v>Международный</v>
          </cell>
          <cell r="CA506" t="str">
            <v>западная европа</v>
          </cell>
          <cell r="CB506" t="str">
            <v>austria</v>
          </cell>
          <cell r="CC506" t="str">
            <v>Регулярные</v>
          </cell>
          <cell r="CD506" t="str">
            <v>b</v>
          </cell>
        </row>
        <row r="507">
          <cell r="C507">
            <v>37442</v>
          </cell>
          <cell r="H507">
            <v>24</v>
          </cell>
          <cell r="U507">
            <v>24</v>
          </cell>
          <cell r="BZ507" t="str">
            <v>Международный</v>
          </cell>
          <cell r="CA507" t="str">
            <v>западная европа</v>
          </cell>
          <cell r="CB507" t="str">
            <v>austria</v>
          </cell>
          <cell r="CC507" t="str">
            <v>Регулярные</v>
          </cell>
          <cell r="CD507" t="str">
            <v>b</v>
          </cell>
        </row>
        <row r="508">
          <cell r="C508">
            <v>37444</v>
          </cell>
          <cell r="H508">
            <v>24</v>
          </cell>
          <cell r="U508">
            <v>23</v>
          </cell>
          <cell r="BZ508" t="str">
            <v>Международный</v>
          </cell>
          <cell r="CA508" t="str">
            <v>западная европа</v>
          </cell>
          <cell r="CB508" t="str">
            <v>austria</v>
          </cell>
          <cell r="CC508" t="str">
            <v>Регулярные</v>
          </cell>
          <cell r="CD508" t="str">
            <v>b</v>
          </cell>
        </row>
        <row r="509">
          <cell r="C509">
            <v>37445</v>
          </cell>
          <cell r="H509">
            <v>24</v>
          </cell>
          <cell r="U509">
            <v>33</v>
          </cell>
          <cell r="BZ509" t="str">
            <v>Международный</v>
          </cell>
          <cell r="CA509" t="str">
            <v>западная европа</v>
          </cell>
          <cell r="CB509" t="str">
            <v>austria</v>
          </cell>
          <cell r="CC509" t="str">
            <v>Регулярные</v>
          </cell>
          <cell r="CD509" t="str">
            <v>b</v>
          </cell>
        </row>
        <row r="510">
          <cell r="C510">
            <v>37447</v>
          </cell>
          <cell r="H510">
            <v>24</v>
          </cell>
          <cell r="U510">
            <v>50</v>
          </cell>
          <cell r="BZ510" t="str">
            <v>Международный</v>
          </cell>
          <cell r="CA510" t="str">
            <v>западная европа</v>
          </cell>
          <cell r="CB510" t="str">
            <v>austria</v>
          </cell>
          <cell r="CC510" t="str">
            <v>Регулярные</v>
          </cell>
          <cell r="CD510" t="str">
            <v>b</v>
          </cell>
        </row>
        <row r="511">
          <cell r="C511">
            <v>37449</v>
          </cell>
          <cell r="H511">
            <v>24</v>
          </cell>
          <cell r="U511">
            <v>34</v>
          </cell>
          <cell r="BZ511" t="str">
            <v>Международный</v>
          </cell>
          <cell r="CA511" t="str">
            <v>западная европа</v>
          </cell>
          <cell r="CB511" t="str">
            <v>austria</v>
          </cell>
          <cell r="CC511" t="str">
            <v>Регулярные</v>
          </cell>
          <cell r="CD511" t="str">
            <v>b</v>
          </cell>
        </row>
        <row r="512">
          <cell r="C512">
            <v>37451</v>
          </cell>
          <cell r="H512">
            <v>24</v>
          </cell>
          <cell r="U512">
            <v>8</v>
          </cell>
          <cell r="BZ512" t="str">
            <v>Международный</v>
          </cell>
          <cell r="CA512" t="str">
            <v>западная европа</v>
          </cell>
          <cell r="CB512" t="str">
            <v>austria</v>
          </cell>
          <cell r="CC512" t="str">
            <v>Регулярные</v>
          </cell>
          <cell r="CD512" t="str">
            <v>b</v>
          </cell>
        </row>
        <row r="513">
          <cell r="C513">
            <v>37454</v>
          </cell>
          <cell r="H513">
            <v>24</v>
          </cell>
          <cell r="U513">
            <v>38</v>
          </cell>
          <cell r="BZ513" t="str">
            <v>Международный</v>
          </cell>
          <cell r="CA513" t="str">
            <v>западная европа</v>
          </cell>
          <cell r="CB513" t="str">
            <v>austria</v>
          </cell>
          <cell r="CC513" t="str">
            <v>Регулярные</v>
          </cell>
          <cell r="CD513" t="str">
            <v>b</v>
          </cell>
        </row>
        <row r="514">
          <cell r="C514">
            <v>37456</v>
          </cell>
          <cell r="H514">
            <v>24</v>
          </cell>
          <cell r="U514">
            <v>37</v>
          </cell>
          <cell r="BZ514" t="str">
            <v>Международный</v>
          </cell>
          <cell r="CA514" t="str">
            <v>западная европа</v>
          </cell>
          <cell r="CB514" t="str">
            <v>austria</v>
          </cell>
          <cell r="CC514" t="str">
            <v>Регулярные</v>
          </cell>
          <cell r="CD514" t="str">
            <v>b</v>
          </cell>
        </row>
        <row r="515">
          <cell r="C515">
            <v>37458</v>
          </cell>
          <cell r="H515">
            <v>24</v>
          </cell>
          <cell r="U515">
            <v>21</v>
          </cell>
          <cell r="BZ515" t="str">
            <v>Международный</v>
          </cell>
          <cell r="CA515" t="str">
            <v>западная европа</v>
          </cell>
          <cell r="CB515" t="str">
            <v>austria</v>
          </cell>
          <cell r="CC515" t="str">
            <v>Регулярные</v>
          </cell>
          <cell r="CD515" t="str">
            <v>b</v>
          </cell>
        </row>
        <row r="516">
          <cell r="C516">
            <v>37459</v>
          </cell>
          <cell r="H516">
            <v>24</v>
          </cell>
          <cell r="U516">
            <v>16</v>
          </cell>
          <cell r="BZ516" t="str">
            <v>Международный</v>
          </cell>
          <cell r="CA516" t="str">
            <v>западная европа</v>
          </cell>
          <cell r="CB516" t="str">
            <v>austria</v>
          </cell>
          <cell r="CC516" t="str">
            <v>Регулярные</v>
          </cell>
          <cell r="CD516" t="str">
            <v>b</v>
          </cell>
        </row>
        <row r="517">
          <cell r="C517">
            <v>37463</v>
          </cell>
          <cell r="H517">
            <v>24</v>
          </cell>
          <cell r="U517">
            <v>32</v>
          </cell>
          <cell r="BZ517" t="str">
            <v>Международный</v>
          </cell>
          <cell r="CA517" t="str">
            <v>западная европа</v>
          </cell>
          <cell r="CB517" t="str">
            <v>austria</v>
          </cell>
          <cell r="CC517" t="str">
            <v>Регулярные</v>
          </cell>
          <cell r="CD517" t="str">
            <v>b</v>
          </cell>
        </row>
        <row r="518">
          <cell r="C518">
            <v>37466</v>
          </cell>
          <cell r="H518">
            <v>24</v>
          </cell>
          <cell r="U518">
            <v>28</v>
          </cell>
          <cell r="BZ518" t="str">
            <v>Международный</v>
          </cell>
          <cell r="CA518" t="str">
            <v>западная европа</v>
          </cell>
          <cell r="CB518" t="str">
            <v>austria</v>
          </cell>
          <cell r="CC518" t="str">
            <v>Регулярные</v>
          </cell>
          <cell r="CD518" t="str">
            <v>b</v>
          </cell>
        </row>
        <row r="519">
          <cell r="C519">
            <v>37470</v>
          </cell>
          <cell r="H519">
            <v>24</v>
          </cell>
          <cell r="U519">
            <v>32</v>
          </cell>
          <cell r="BZ519" t="str">
            <v>Международный</v>
          </cell>
          <cell r="CA519" t="str">
            <v>западная европа</v>
          </cell>
          <cell r="CB519" t="str">
            <v>austria</v>
          </cell>
          <cell r="CC519" t="str">
            <v>Регулярные</v>
          </cell>
          <cell r="CD519" t="str">
            <v>b</v>
          </cell>
        </row>
        <row r="520">
          <cell r="C520">
            <v>37472</v>
          </cell>
          <cell r="H520">
            <v>24</v>
          </cell>
          <cell r="U520">
            <v>39</v>
          </cell>
          <cell r="BZ520" t="str">
            <v>Международный</v>
          </cell>
          <cell r="CA520" t="str">
            <v>западная европа</v>
          </cell>
          <cell r="CB520" t="str">
            <v>austria</v>
          </cell>
          <cell r="CC520" t="str">
            <v>Регулярные</v>
          </cell>
          <cell r="CD520" t="str">
            <v>b</v>
          </cell>
        </row>
        <row r="521">
          <cell r="C521">
            <v>37473</v>
          </cell>
          <cell r="H521">
            <v>24</v>
          </cell>
          <cell r="U521">
            <v>32</v>
          </cell>
          <cell r="BZ521" t="str">
            <v>Международный</v>
          </cell>
          <cell r="CA521" t="str">
            <v>западная европа</v>
          </cell>
          <cell r="CB521" t="str">
            <v>austria</v>
          </cell>
          <cell r="CC521" t="str">
            <v>Регулярные</v>
          </cell>
          <cell r="CD521" t="str">
            <v>b</v>
          </cell>
        </row>
        <row r="522">
          <cell r="C522">
            <v>37475</v>
          </cell>
          <cell r="H522">
            <v>24</v>
          </cell>
          <cell r="U522">
            <v>21</v>
          </cell>
          <cell r="BZ522" t="str">
            <v>Международный</v>
          </cell>
          <cell r="CA522" t="str">
            <v>западная европа</v>
          </cell>
          <cell r="CB522" t="str">
            <v>austria</v>
          </cell>
          <cell r="CC522" t="str">
            <v>Регулярные</v>
          </cell>
          <cell r="CD522" t="str">
            <v>b</v>
          </cell>
        </row>
        <row r="523">
          <cell r="C523">
            <v>37477</v>
          </cell>
          <cell r="H523">
            <v>24</v>
          </cell>
          <cell r="U523">
            <v>47</v>
          </cell>
          <cell r="BZ523" t="str">
            <v>Международный</v>
          </cell>
          <cell r="CA523" t="str">
            <v>западная европа</v>
          </cell>
          <cell r="CB523" t="str">
            <v>austria</v>
          </cell>
          <cell r="CC523" t="str">
            <v>Регулярные</v>
          </cell>
          <cell r="CD523" t="str">
            <v>b</v>
          </cell>
        </row>
        <row r="524">
          <cell r="C524">
            <v>37479</v>
          </cell>
          <cell r="H524">
            <v>24</v>
          </cell>
          <cell r="U524">
            <v>30</v>
          </cell>
          <cell r="BZ524" t="str">
            <v>Международный</v>
          </cell>
          <cell r="CA524" t="str">
            <v>западная европа</v>
          </cell>
          <cell r="CB524" t="str">
            <v>austria</v>
          </cell>
          <cell r="CC524" t="str">
            <v>Регулярные</v>
          </cell>
          <cell r="CD524" t="str">
            <v>b</v>
          </cell>
        </row>
        <row r="525">
          <cell r="C525">
            <v>37480</v>
          </cell>
          <cell r="H525">
            <v>24</v>
          </cell>
          <cell r="U525">
            <v>33</v>
          </cell>
          <cell r="BZ525" t="str">
            <v>Международный</v>
          </cell>
          <cell r="CA525" t="str">
            <v>западная европа</v>
          </cell>
          <cell r="CB525" t="str">
            <v>austria</v>
          </cell>
          <cell r="CC525" t="str">
            <v>Регулярные</v>
          </cell>
          <cell r="CD525" t="str">
            <v>b</v>
          </cell>
        </row>
        <row r="526">
          <cell r="C526">
            <v>37481</v>
          </cell>
          <cell r="H526">
            <v>24</v>
          </cell>
          <cell r="U526">
            <v>47</v>
          </cell>
          <cell r="BZ526" t="str">
            <v>Международный</v>
          </cell>
          <cell r="CA526" t="str">
            <v>западная европа</v>
          </cell>
          <cell r="CB526" t="str">
            <v>austria</v>
          </cell>
          <cell r="CC526" t="str">
            <v>Регулярные</v>
          </cell>
          <cell r="CD526" t="str">
            <v>b</v>
          </cell>
        </row>
        <row r="527">
          <cell r="C527">
            <v>37482</v>
          </cell>
          <cell r="H527">
            <v>24</v>
          </cell>
          <cell r="U527">
            <v>25</v>
          </cell>
          <cell r="BZ527" t="str">
            <v>Международный</v>
          </cell>
          <cell r="CA527" t="str">
            <v>западная европа</v>
          </cell>
          <cell r="CB527" t="str">
            <v>austria</v>
          </cell>
          <cell r="CC527" t="str">
            <v>Регулярные</v>
          </cell>
          <cell r="CD527" t="str">
            <v>b</v>
          </cell>
        </row>
        <row r="528">
          <cell r="C528">
            <v>37484</v>
          </cell>
          <cell r="H528">
            <v>24</v>
          </cell>
          <cell r="U528">
            <v>29</v>
          </cell>
          <cell r="BZ528" t="str">
            <v>Международный</v>
          </cell>
          <cell r="CA528" t="str">
            <v>западная европа</v>
          </cell>
          <cell r="CB528" t="str">
            <v>austria</v>
          </cell>
          <cell r="CC528" t="str">
            <v>Регулярные</v>
          </cell>
          <cell r="CD528" t="str">
            <v>b</v>
          </cell>
        </row>
        <row r="529">
          <cell r="C529">
            <v>37486</v>
          </cell>
          <cell r="H529">
            <v>24</v>
          </cell>
          <cell r="U529">
            <v>40</v>
          </cell>
          <cell r="BZ529" t="str">
            <v>Международный</v>
          </cell>
          <cell r="CA529" t="str">
            <v>западная европа</v>
          </cell>
          <cell r="CB529" t="str">
            <v>austria</v>
          </cell>
          <cell r="CC529" t="str">
            <v>Регулярные</v>
          </cell>
          <cell r="CD529" t="str">
            <v>b</v>
          </cell>
        </row>
        <row r="530">
          <cell r="C530">
            <v>37487</v>
          </cell>
          <cell r="H530">
            <v>24</v>
          </cell>
          <cell r="U530">
            <v>29</v>
          </cell>
          <cell r="BZ530" t="str">
            <v>Международный</v>
          </cell>
          <cell r="CA530" t="str">
            <v>западная европа</v>
          </cell>
          <cell r="CB530" t="str">
            <v>austria</v>
          </cell>
          <cell r="CC530" t="str">
            <v>Регулярные</v>
          </cell>
          <cell r="CD530" t="str">
            <v>b</v>
          </cell>
        </row>
        <row r="531">
          <cell r="C531">
            <v>37489</v>
          </cell>
          <cell r="H531">
            <v>24</v>
          </cell>
          <cell r="U531">
            <v>43</v>
          </cell>
          <cell r="BZ531" t="str">
            <v>Международный</v>
          </cell>
          <cell r="CA531" t="str">
            <v>западная европа</v>
          </cell>
          <cell r="CB531" t="str">
            <v>austria</v>
          </cell>
          <cell r="CC531" t="str">
            <v>Регулярные</v>
          </cell>
          <cell r="CD531" t="str">
            <v>b</v>
          </cell>
        </row>
        <row r="532">
          <cell r="C532">
            <v>37491</v>
          </cell>
          <cell r="H532">
            <v>24</v>
          </cell>
          <cell r="U532">
            <v>24</v>
          </cell>
          <cell r="BZ532" t="str">
            <v>Международный</v>
          </cell>
          <cell r="CA532" t="str">
            <v>западная европа</v>
          </cell>
          <cell r="CB532" t="str">
            <v>austria</v>
          </cell>
          <cell r="CC532" t="str">
            <v>Регулярные</v>
          </cell>
          <cell r="CD532" t="str">
            <v>b</v>
          </cell>
        </row>
        <row r="533">
          <cell r="C533">
            <v>37493</v>
          </cell>
          <cell r="H533">
            <v>24</v>
          </cell>
          <cell r="U533">
            <v>38</v>
          </cell>
          <cell r="BZ533" t="str">
            <v>Международный</v>
          </cell>
          <cell r="CA533" t="str">
            <v>западная европа</v>
          </cell>
          <cell r="CB533" t="str">
            <v>austria</v>
          </cell>
          <cell r="CC533" t="str">
            <v>Регулярные</v>
          </cell>
          <cell r="CD533" t="str">
            <v>b</v>
          </cell>
        </row>
        <row r="534">
          <cell r="C534">
            <v>37494</v>
          </cell>
          <cell r="H534">
            <v>24</v>
          </cell>
          <cell r="U534">
            <v>29</v>
          </cell>
          <cell r="BZ534" t="str">
            <v>Международный</v>
          </cell>
          <cell r="CA534" t="str">
            <v>западная европа</v>
          </cell>
          <cell r="CB534" t="str">
            <v>austria</v>
          </cell>
          <cell r="CC534" t="str">
            <v>Регулярные</v>
          </cell>
          <cell r="CD534" t="str">
            <v>b</v>
          </cell>
        </row>
        <row r="535">
          <cell r="C535">
            <v>37496</v>
          </cell>
          <cell r="H535">
            <v>24</v>
          </cell>
          <cell r="U535">
            <v>27</v>
          </cell>
          <cell r="BZ535" t="str">
            <v>Международный</v>
          </cell>
          <cell r="CA535" t="str">
            <v>западная европа</v>
          </cell>
          <cell r="CB535" t="str">
            <v>austria</v>
          </cell>
          <cell r="CC535" t="str">
            <v>Регулярные</v>
          </cell>
          <cell r="CD535" t="str">
            <v>b</v>
          </cell>
        </row>
        <row r="536">
          <cell r="C536">
            <v>37498</v>
          </cell>
          <cell r="H536">
            <v>24</v>
          </cell>
          <cell r="U536">
            <v>31</v>
          </cell>
          <cell r="BZ536" t="str">
            <v>Международный</v>
          </cell>
          <cell r="CA536" t="str">
            <v>западная европа</v>
          </cell>
          <cell r="CB536" t="str">
            <v>austria</v>
          </cell>
          <cell r="CC536" t="str">
            <v>Регулярные</v>
          </cell>
          <cell r="CD536" t="str">
            <v>b</v>
          </cell>
        </row>
        <row r="537">
          <cell r="C537">
            <v>37500</v>
          </cell>
          <cell r="H537">
            <v>24</v>
          </cell>
          <cell r="U537">
            <v>20</v>
          </cell>
          <cell r="BZ537" t="str">
            <v>Международный</v>
          </cell>
          <cell r="CA537" t="str">
            <v>западная европа</v>
          </cell>
          <cell r="CB537" t="str">
            <v>austria</v>
          </cell>
          <cell r="CC537" t="str">
            <v>Регулярные</v>
          </cell>
          <cell r="CD537" t="str">
            <v>b</v>
          </cell>
        </row>
        <row r="538">
          <cell r="C538">
            <v>37503</v>
          </cell>
          <cell r="H538">
            <v>24</v>
          </cell>
          <cell r="U538">
            <v>22</v>
          </cell>
          <cell r="BZ538" t="str">
            <v>Международный</v>
          </cell>
          <cell r="CA538" t="str">
            <v>западная европа</v>
          </cell>
          <cell r="CB538" t="str">
            <v>austria</v>
          </cell>
          <cell r="CC538" t="str">
            <v>Регулярные</v>
          </cell>
          <cell r="CD538" t="str">
            <v>b</v>
          </cell>
        </row>
        <row r="539">
          <cell r="C539">
            <v>37505</v>
          </cell>
          <cell r="H539">
            <v>24</v>
          </cell>
          <cell r="U539">
            <v>16</v>
          </cell>
          <cell r="BZ539" t="str">
            <v>Международный</v>
          </cell>
          <cell r="CA539" t="str">
            <v>западная европа</v>
          </cell>
          <cell r="CB539" t="str">
            <v>austria</v>
          </cell>
          <cell r="CC539" t="str">
            <v>Регулярные</v>
          </cell>
          <cell r="CD539" t="str">
            <v>b</v>
          </cell>
        </row>
        <row r="540">
          <cell r="C540">
            <v>37507</v>
          </cell>
          <cell r="H540">
            <v>24</v>
          </cell>
          <cell r="U540">
            <v>20</v>
          </cell>
          <cell r="BZ540" t="str">
            <v>Международный</v>
          </cell>
          <cell r="CA540" t="str">
            <v>западная европа</v>
          </cell>
          <cell r="CB540" t="str">
            <v>austria</v>
          </cell>
          <cell r="CC540" t="str">
            <v>Регулярные</v>
          </cell>
          <cell r="CD540" t="str">
            <v>b</v>
          </cell>
        </row>
        <row r="541">
          <cell r="C541">
            <v>37508</v>
          </cell>
          <cell r="H541">
            <v>24</v>
          </cell>
          <cell r="U541">
            <v>19</v>
          </cell>
          <cell r="BZ541" t="str">
            <v>Международный</v>
          </cell>
          <cell r="CA541" t="str">
            <v>западная европа</v>
          </cell>
          <cell r="CB541" t="str">
            <v>austria</v>
          </cell>
          <cell r="CC541" t="str">
            <v>Регулярные</v>
          </cell>
          <cell r="CD541" t="str">
            <v>b</v>
          </cell>
        </row>
        <row r="542">
          <cell r="C542">
            <v>37510</v>
          </cell>
          <cell r="H542">
            <v>24</v>
          </cell>
          <cell r="U542">
            <v>42</v>
          </cell>
          <cell r="BZ542" t="str">
            <v>Международный</v>
          </cell>
          <cell r="CA542" t="str">
            <v>западная европа</v>
          </cell>
          <cell r="CB542" t="str">
            <v>austria</v>
          </cell>
          <cell r="CC542" t="str">
            <v>Регулярные</v>
          </cell>
          <cell r="CD542" t="str">
            <v>b</v>
          </cell>
        </row>
        <row r="543">
          <cell r="C543">
            <v>37512</v>
          </cell>
          <cell r="H543">
            <v>24</v>
          </cell>
          <cell r="U543">
            <v>48</v>
          </cell>
          <cell r="BZ543" t="str">
            <v>Международный</v>
          </cell>
          <cell r="CA543" t="str">
            <v>западная европа</v>
          </cell>
          <cell r="CB543" t="str">
            <v>austria</v>
          </cell>
          <cell r="CC543" t="str">
            <v>Чартерные, Базовая</v>
          </cell>
          <cell r="CD543" t="str">
            <v>b</v>
          </cell>
        </row>
        <row r="544">
          <cell r="C544">
            <v>37514</v>
          </cell>
          <cell r="H544">
            <v>24</v>
          </cell>
          <cell r="U544">
            <v>36</v>
          </cell>
          <cell r="BZ544" t="str">
            <v>Международный</v>
          </cell>
          <cell r="CA544" t="str">
            <v>западная европа</v>
          </cell>
          <cell r="CB544" t="str">
            <v>austria</v>
          </cell>
          <cell r="CC544" t="str">
            <v>Регулярные</v>
          </cell>
          <cell r="CD544" t="str">
            <v>b</v>
          </cell>
        </row>
        <row r="545">
          <cell r="C545">
            <v>37515</v>
          </cell>
          <cell r="H545">
            <v>24</v>
          </cell>
          <cell r="U545">
            <v>33</v>
          </cell>
          <cell r="BZ545" t="str">
            <v>Международный</v>
          </cell>
          <cell r="CA545" t="str">
            <v>западная европа</v>
          </cell>
          <cell r="CB545" t="str">
            <v>austria</v>
          </cell>
          <cell r="CC545" t="str">
            <v>Регулярные</v>
          </cell>
          <cell r="CD545" t="str">
            <v>b</v>
          </cell>
        </row>
        <row r="546">
          <cell r="C546">
            <v>37521</v>
          </cell>
          <cell r="H546">
            <v>24</v>
          </cell>
          <cell r="U546">
            <v>42</v>
          </cell>
          <cell r="BZ546" t="str">
            <v>Международный</v>
          </cell>
          <cell r="CA546" t="str">
            <v>западная европа</v>
          </cell>
          <cell r="CB546" t="str">
            <v>austria</v>
          </cell>
          <cell r="CC546" t="str">
            <v>Регулярные</v>
          </cell>
          <cell r="CD546" t="str">
            <v>b</v>
          </cell>
        </row>
        <row r="547">
          <cell r="C547">
            <v>37522</v>
          </cell>
          <cell r="H547">
            <v>24</v>
          </cell>
          <cell r="U547">
            <v>40</v>
          </cell>
          <cell r="BZ547" t="str">
            <v>Международный</v>
          </cell>
          <cell r="CA547" t="str">
            <v>западная европа</v>
          </cell>
          <cell r="CB547" t="str">
            <v>austria</v>
          </cell>
          <cell r="CC547" t="str">
            <v>Регулярные</v>
          </cell>
          <cell r="CD547" t="str">
            <v>b</v>
          </cell>
        </row>
        <row r="548">
          <cell r="C548">
            <v>37526</v>
          </cell>
          <cell r="H548">
            <v>24</v>
          </cell>
          <cell r="U548">
            <v>50</v>
          </cell>
          <cell r="BZ548" t="str">
            <v>Международный</v>
          </cell>
          <cell r="CA548" t="str">
            <v>западная европа</v>
          </cell>
          <cell r="CB548" t="str">
            <v>austria</v>
          </cell>
          <cell r="CC548" t="str">
            <v>Регулярные</v>
          </cell>
          <cell r="CD548" t="str">
            <v>b</v>
          </cell>
        </row>
        <row r="549">
          <cell r="C549">
            <v>37528</v>
          </cell>
          <cell r="H549">
            <v>24</v>
          </cell>
          <cell r="U549">
            <v>49</v>
          </cell>
          <cell r="BZ549" t="str">
            <v>Международный</v>
          </cell>
          <cell r="CA549" t="str">
            <v>западная европа</v>
          </cell>
          <cell r="CB549" t="str">
            <v>austria</v>
          </cell>
          <cell r="CC549" t="str">
            <v>Регулярные</v>
          </cell>
          <cell r="CD549" t="str">
            <v>b</v>
          </cell>
        </row>
        <row r="550">
          <cell r="C550">
            <v>37531</v>
          </cell>
          <cell r="H550">
            <v>24</v>
          </cell>
          <cell r="U550">
            <v>42</v>
          </cell>
          <cell r="BZ550" t="str">
            <v>Международный</v>
          </cell>
          <cell r="CA550" t="str">
            <v>западная европа</v>
          </cell>
          <cell r="CB550" t="str">
            <v>austria</v>
          </cell>
          <cell r="CC550" t="str">
            <v>Регулярные</v>
          </cell>
          <cell r="CD550" t="str">
            <v>b</v>
          </cell>
        </row>
        <row r="551">
          <cell r="C551">
            <v>37533</v>
          </cell>
          <cell r="H551">
            <v>24</v>
          </cell>
          <cell r="U551">
            <v>41</v>
          </cell>
          <cell r="BZ551" t="str">
            <v>Международный</v>
          </cell>
          <cell r="CA551" t="str">
            <v>западная европа</v>
          </cell>
          <cell r="CB551" t="str">
            <v>austria</v>
          </cell>
          <cell r="CC551" t="str">
            <v>Регулярные</v>
          </cell>
          <cell r="CD551" t="str">
            <v>b</v>
          </cell>
        </row>
        <row r="552">
          <cell r="C552">
            <v>37535</v>
          </cell>
          <cell r="H552">
            <v>24</v>
          </cell>
          <cell r="U552">
            <v>48</v>
          </cell>
          <cell r="BZ552" t="str">
            <v>Международный</v>
          </cell>
          <cell r="CA552" t="str">
            <v>западная европа</v>
          </cell>
          <cell r="CB552" t="str">
            <v>austria</v>
          </cell>
          <cell r="CC552" t="str">
            <v>Регулярные</v>
          </cell>
          <cell r="CD552" t="str">
            <v>b</v>
          </cell>
        </row>
        <row r="553">
          <cell r="C553">
            <v>37536</v>
          </cell>
          <cell r="H553">
            <v>24</v>
          </cell>
          <cell r="U553">
            <v>37</v>
          </cell>
          <cell r="BZ553" t="str">
            <v>Международный</v>
          </cell>
          <cell r="CA553" t="str">
            <v>западная европа</v>
          </cell>
          <cell r="CB553" t="str">
            <v>austria</v>
          </cell>
          <cell r="CC553" t="str">
            <v>Регулярные</v>
          </cell>
          <cell r="CD553" t="str">
            <v>b</v>
          </cell>
        </row>
        <row r="554">
          <cell r="C554">
            <v>37538</v>
          </cell>
          <cell r="H554">
            <v>24</v>
          </cell>
          <cell r="U554">
            <v>41</v>
          </cell>
          <cell r="BZ554" t="str">
            <v>Международный</v>
          </cell>
          <cell r="CA554" t="str">
            <v>западная европа</v>
          </cell>
          <cell r="CB554" t="str">
            <v>austria</v>
          </cell>
          <cell r="CC554" t="str">
            <v>Регулярные</v>
          </cell>
          <cell r="CD554" t="str">
            <v>b</v>
          </cell>
        </row>
        <row r="555">
          <cell r="C555">
            <v>37540</v>
          </cell>
          <cell r="H555">
            <v>24</v>
          </cell>
          <cell r="U555">
            <v>49</v>
          </cell>
          <cell r="BZ555" t="str">
            <v>Международный</v>
          </cell>
          <cell r="CA555" t="str">
            <v>западная европа</v>
          </cell>
          <cell r="CB555" t="str">
            <v>austria</v>
          </cell>
          <cell r="CC555" t="str">
            <v>Регулярные</v>
          </cell>
          <cell r="CD555" t="str">
            <v>b</v>
          </cell>
        </row>
        <row r="556">
          <cell r="C556">
            <v>37542</v>
          </cell>
          <cell r="H556">
            <v>24</v>
          </cell>
          <cell r="U556">
            <v>49</v>
          </cell>
          <cell r="BZ556" t="str">
            <v>Международный</v>
          </cell>
          <cell r="CA556" t="str">
            <v>западная европа</v>
          </cell>
          <cell r="CB556" t="str">
            <v>austria</v>
          </cell>
          <cell r="CC556" t="str">
            <v>Регулярные</v>
          </cell>
          <cell r="CD556" t="str">
            <v>b</v>
          </cell>
        </row>
        <row r="557">
          <cell r="C557">
            <v>37543</v>
          </cell>
          <cell r="H557">
            <v>24</v>
          </cell>
          <cell r="U557">
            <v>20</v>
          </cell>
          <cell r="BZ557" t="str">
            <v>Международный</v>
          </cell>
          <cell r="CA557" t="str">
            <v>западная европа</v>
          </cell>
          <cell r="CB557" t="str">
            <v>austria</v>
          </cell>
          <cell r="CC557" t="str">
            <v>Регулярные</v>
          </cell>
          <cell r="CD557" t="str">
            <v>b</v>
          </cell>
        </row>
        <row r="558">
          <cell r="C558">
            <v>37545</v>
          </cell>
          <cell r="H558">
            <v>24</v>
          </cell>
          <cell r="U558">
            <v>25</v>
          </cell>
          <cell r="BZ558" t="str">
            <v>Международный</v>
          </cell>
          <cell r="CA558" t="str">
            <v>западная европа</v>
          </cell>
          <cell r="CB558" t="str">
            <v>austria</v>
          </cell>
          <cell r="CC558" t="str">
            <v>Регулярные</v>
          </cell>
          <cell r="CD558" t="str">
            <v>b</v>
          </cell>
        </row>
        <row r="559">
          <cell r="C559">
            <v>37547</v>
          </cell>
          <cell r="H559">
            <v>24</v>
          </cell>
          <cell r="U559">
            <v>51</v>
          </cell>
          <cell r="BZ559" t="str">
            <v>Международный</v>
          </cell>
          <cell r="CA559" t="str">
            <v>западная европа</v>
          </cell>
          <cell r="CB559" t="str">
            <v>austria</v>
          </cell>
          <cell r="CC559" t="str">
            <v>Регулярные</v>
          </cell>
          <cell r="CD559" t="str">
            <v>b</v>
          </cell>
        </row>
        <row r="560">
          <cell r="C560">
            <v>37549</v>
          </cell>
          <cell r="H560">
            <v>24</v>
          </cell>
          <cell r="U560">
            <v>21</v>
          </cell>
          <cell r="BZ560" t="str">
            <v>Международный</v>
          </cell>
          <cell r="CA560" t="str">
            <v>западная европа</v>
          </cell>
          <cell r="CB560" t="str">
            <v>austria</v>
          </cell>
          <cell r="CC560" t="str">
            <v>Регулярные</v>
          </cell>
          <cell r="CD560" t="str">
            <v>b</v>
          </cell>
        </row>
        <row r="561">
          <cell r="C561">
            <v>37550</v>
          </cell>
          <cell r="H561">
            <v>24</v>
          </cell>
          <cell r="U561">
            <v>21</v>
          </cell>
          <cell r="BZ561" t="str">
            <v>Международный</v>
          </cell>
          <cell r="CA561" t="str">
            <v>западная европа</v>
          </cell>
          <cell r="CB561" t="str">
            <v>austria</v>
          </cell>
          <cell r="CC561" t="str">
            <v>Регулярные</v>
          </cell>
          <cell r="CD561" t="str">
            <v>b</v>
          </cell>
        </row>
        <row r="562">
          <cell r="C562">
            <v>37552</v>
          </cell>
          <cell r="H562">
            <v>24</v>
          </cell>
          <cell r="U562">
            <v>24</v>
          </cell>
          <cell r="BZ562" t="str">
            <v>Международный</v>
          </cell>
          <cell r="CA562" t="str">
            <v>западная европа</v>
          </cell>
          <cell r="CB562" t="str">
            <v>austria</v>
          </cell>
          <cell r="CC562" t="str">
            <v>Регулярные</v>
          </cell>
          <cell r="CD562" t="str">
            <v>b</v>
          </cell>
        </row>
        <row r="563">
          <cell r="C563">
            <v>37554</v>
          </cell>
          <cell r="H563">
            <v>24</v>
          </cell>
          <cell r="U563">
            <v>33</v>
          </cell>
          <cell r="BZ563" t="str">
            <v>Международный</v>
          </cell>
          <cell r="CA563" t="str">
            <v>западная европа</v>
          </cell>
          <cell r="CB563" t="str">
            <v>austria</v>
          </cell>
          <cell r="CC563" t="str">
            <v>Регулярные</v>
          </cell>
          <cell r="CD563" t="str">
            <v>b</v>
          </cell>
        </row>
        <row r="564">
          <cell r="C564">
            <v>37556</v>
          </cell>
          <cell r="H564">
            <v>24</v>
          </cell>
          <cell r="U564">
            <v>28</v>
          </cell>
          <cell r="BZ564" t="str">
            <v>Международный</v>
          </cell>
          <cell r="CA564" t="str">
            <v>западная европа</v>
          </cell>
          <cell r="CB564" t="str">
            <v>austria</v>
          </cell>
          <cell r="CC564" t="str">
            <v>Регулярные</v>
          </cell>
          <cell r="CD564" t="str">
            <v>b</v>
          </cell>
        </row>
        <row r="565">
          <cell r="C565">
            <v>37557</v>
          </cell>
          <cell r="H565">
            <v>24</v>
          </cell>
          <cell r="U565">
            <v>9</v>
          </cell>
          <cell r="BZ565" t="str">
            <v>Международный</v>
          </cell>
          <cell r="CA565" t="str">
            <v>западная европа</v>
          </cell>
          <cell r="CB565" t="str">
            <v>austria</v>
          </cell>
          <cell r="CC565" t="str">
            <v>Регулярные</v>
          </cell>
          <cell r="CD565" t="str">
            <v>b</v>
          </cell>
        </row>
        <row r="566">
          <cell r="C566">
            <v>37559</v>
          </cell>
          <cell r="H566">
            <v>24</v>
          </cell>
          <cell r="U566">
            <v>19</v>
          </cell>
          <cell r="BZ566" t="str">
            <v>Международный</v>
          </cell>
          <cell r="CA566" t="str">
            <v>западная европа</v>
          </cell>
          <cell r="CB566" t="str">
            <v>austria</v>
          </cell>
          <cell r="CC566" t="str">
            <v>Регулярные</v>
          </cell>
          <cell r="CD566" t="str">
            <v>b</v>
          </cell>
        </row>
        <row r="567">
          <cell r="C567">
            <v>37561</v>
          </cell>
          <cell r="H567">
            <v>24</v>
          </cell>
          <cell r="U567">
            <v>24</v>
          </cell>
          <cell r="BZ567" t="str">
            <v>Международный</v>
          </cell>
          <cell r="CA567" t="str">
            <v>западная европа</v>
          </cell>
          <cell r="CB567" t="str">
            <v>austria</v>
          </cell>
          <cell r="CC567" t="str">
            <v>Регулярные</v>
          </cell>
          <cell r="CD567" t="str">
            <v>b</v>
          </cell>
        </row>
        <row r="568">
          <cell r="C568">
            <v>37564</v>
          </cell>
          <cell r="H568">
            <v>24</v>
          </cell>
          <cell r="U568">
            <v>18</v>
          </cell>
          <cell r="BZ568" t="str">
            <v>Международный</v>
          </cell>
          <cell r="CA568" t="str">
            <v>западная европа</v>
          </cell>
          <cell r="CB568" t="str">
            <v>austria</v>
          </cell>
          <cell r="CC568" t="str">
            <v>Регулярные</v>
          </cell>
          <cell r="CD568" t="str">
            <v>b</v>
          </cell>
        </row>
        <row r="569">
          <cell r="C569">
            <v>37573</v>
          </cell>
          <cell r="H569">
            <v>24</v>
          </cell>
          <cell r="U569">
            <v>30</v>
          </cell>
          <cell r="BZ569" t="str">
            <v>Международный</v>
          </cell>
          <cell r="CA569" t="str">
            <v>западная европа</v>
          </cell>
          <cell r="CB569" t="str">
            <v>austria</v>
          </cell>
          <cell r="CC569" t="str">
            <v>Регулярные</v>
          </cell>
          <cell r="CD569" t="str">
            <v>b</v>
          </cell>
        </row>
        <row r="570">
          <cell r="C570">
            <v>37574</v>
          </cell>
          <cell r="H570">
            <v>24</v>
          </cell>
          <cell r="U570">
            <v>29</v>
          </cell>
          <cell r="BZ570" t="str">
            <v>Международный</v>
          </cell>
          <cell r="CA570" t="str">
            <v>западная европа</v>
          </cell>
          <cell r="CB570" t="str">
            <v>austria</v>
          </cell>
          <cell r="CC570" t="str">
            <v>Регулярные</v>
          </cell>
          <cell r="CD570" t="str">
            <v>b</v>
          </cell>
        </row>
        <row r="571">
          <cell r="C571">
            <v>37577</v>
          </cell>
          <cell r="H571">
            <v>24</v>
          </cell>
          <cell r="U571">
            <v>17</v>
          </cell>
          <cell r="BZ571" t="str">
            <v>Международный</v>
          </cell>
          <cell r="CA571" t="str">
            <v>западная европа</v>
          </cell>
          <cell r="CB571" t="str">
            <v>austria</v>
          </cell>
          <cell r="CC571" t="str">
            <v>Регулярные</v>
          </cell>
          <cell r="CD571" t="str">
            <v>b</v>
          </cell>
        </row>
        <row r="572">
          <cell r="C572">
            <v>37578</v>
          </cell>
          <cell r="H572">
            <v>24</v>
          </cell>
          <cell r="U572">
            <v>10</v>
          </cell>
          <cell r="BZ572" t="str">
            <v>Международный</v>
          </cell>
          <cell r="CA572" t="str">
            <v>западная европа</v>
          </cell>
          <cell r="CB572" t="str">
            <v>austria</v>
          </cell>
          <cell r="CC572" t="str">
            <v>Регулярные</v>
          </cell>
          <cell r="CD572" t="str">
            <v>b</v>
          </cell>
        </row>
        <row r="573">
          <cell r="C573">
            <v>37580</v>
          </cell>
          <cell r="H573">
            <v>24</v>
          </cell>
          <cell r="U573">
            <v>26</v>
          </cell>
          <cell r="BZ573" t="str">
            <v>Международный</v>
          </cell>
          <cell r="CA573" t="str">
            <v>западная европа</v>
          </cell>
          <cell r="CB573" t="str">
            <v>austria</v>
          </cell>
          <cell r="CC573" t="str">
            <v>Регулярные</v>
          </cell>
          <cell r="CD573" t="str">
            <v>b</v>
          </cell>
        </row>
        <row r="574">
          <cell r="C574">
            <v>37584</v>
          </cell>
          <cell r="H574">
            <v>24</v>
          </cell>
          <cell r="U574">
            <v>33</v>
          </cell>
          <cell r="BZ574" t="str">
            <v>Международный</v>
          </cell>
          <cell r="CA574" t="str">
            <v>западная европа</v>
          </cell>
          <cell r="CB574" t="str">
            <v>austria</v>
          </cell>
          <cell r="CC574" t="str">
            <v>Регулярные</v>
          </cell>
          <cell r="CD574" t="str">
            <v>b</v>
          </cell>
        </row>
        <row r="575">
          <cell r="C575">
            <v>37585</v>
          </cell>
          <cell r="H575">
            <v>24</v>
          </cell>
          <cell r="U575">
            <v>27</v>
          </cell>
          <cell r="BZ575" t="str">
            <v>Международный</v>
          </cell>
          <cell r="CA575" t="str">
            <v>западная европа</v>
          </cell>
          <cell r="CB575" t="str">
            <v>austria</v>
          </cell>
          <cell r="CC575" t="str">
            <v>Регулярные</v>
          </cell>
          <cell r="CD575" t="str">
            <v>b</v>
          </cell>
        </row>
        <row r="576">
          <cell r="C576">
            <v>37587</v>
          </cell>
          <cell r="H576">
            <v>24</v>
          </cell>
          <cell r="U576">
            <v>20</v>
          </cell>
          <cell r="BZ576" t="str">
            <v>Международный</v>
          </cell>
          <cell r="CA576" t="str">
            <v>западная европа</v>
          </cell>
          <cell r="CB576" t="str">
            <v>austria</v>
          </cell>
          <cell r="CC576" t="str">
            <v>Регулярные</v>
          </cell>
          <cell r="CD576" t="str">
            <v>b</v>
          </cell>
        </row>
        <row r="577">
          <cell r="C577">
            <v>37589</v>
          </cell>
          <cell r="H577">
            <v>24</v>
          </cell>
          <cell r="U577">
            <v>27</v>
          </cell>
          <cell r="BZ577" t="str">
            <v>Международный</v>
          </cell>
          <cell r="CA577" t="str">
            <v>западная европа</v>
          </cell>
          <cell r="CB577" t="str">
            <v>austria</v>
          </cell>
          <cell r="CC577" t="str">
            <v>Регулярные</v>
          </cell>
          <cell r="CD577" t="str">
            <v>b</v>
          </cell>
        </row>
        <row r="578">
          <cell r="C578">
            <v>37591</v>
          </cell>
          <cell r="H578">
            <v>24</v>
          </cell>
          <cell r="U578">
            <v>31</v>
          </cell>
          <cell r="BZ578" t="str">
            <v>Международный</v>
          </cell>
          <cell r="CA578" t="str">
            <v>западная европа</v>
          </cell>
          <cell r="CB578" t="str">
            <v>austria</v>
          </cell>
          <cell r="CC578" t="str">
            <v>Регулярные</v>
          </cell>
          <cell r="CD578" t="str">
            <v>b</v>
          </cell>
        </row>
        <row r="579">
          <cell r="C579">
            <v>37592</v>
          </cell>
          <cell r="H579">
            <v>24</v>
          </cell>
          <cell r="U579">
            <v>15</v>
          </cell>
          <cell r="BZ579" t="str">
            <v>Международный</v>
          </cell>
          <cell r="CA579" t="str">
            <v>западная европа</v>
          </cell>
          <cell r="CB579" t="str">
            <v>austria</v>
          </cell>
          <cell r="CC579" t="str">
            <v>Регулярные</v>
          </cell>
          <cell r="CD579" t="str">
            <v>b</v>
          </cell>
        </row>
        <row r="580">
          <cell r="C580">
            <v>37594</v>
          </cell>
          <cell r="H580">
            <v>24</v>
          </cell>
          <cell r="U580">
            <v>43</v>
          </cell>
          <cell r="BZ580" t="str">
            <v>Международный</v>
          </cell>
          <cell r="CA580" t="str">
            <v>западная европа</v>
          </cell>
          <cell r="CB580" t="str">
            <v>austria</v>
          </cell>
          <cell r="CC580" t="str">
            <v>Регулярные</v>
          </cell>
          <cell r="CD580" t="str">
            <v>b</v>
          </cell>
        </row>
        <row r="581">
          <cell r="C581">
            <v>37596</v>
          </cell>
          <cell r="H581">
            <v>24</v>
          </cell>
          <cell r="U581">
            <v>27</v>
          </cell>
          <cell r="BZ581" t="str">
            <v>Международный</v>
          </cell>
          <cell r="CA581" t="str">
            <v>западная европа</v>
          </cell>
          <cell r="CB581" t="str">
            <v>austria</v>
          </cell>
          <cell r="CC581" t="str">
            <v>Регулярные</v>
          </cell>
          <cell r="CD581" t="str">
            <v>b</v>
          </cell>
        </row>
        <row r="582">
          <cell r="C582">
            <v>37598</v>
          </cell>
          <cell r="H582">
            <v>24</v>
          </cell>
          <cell r="U582">
            <v>25</v>
          </cell>
          <cell r="BZ582" t="str">
            <v>Международный</v>
          </cell>
          <cell r="CA582" t="str">
            <v>западная европа</v>
          </cell>
          <cell r="CB582" t="str">
            <v>austria</v>
          </cell>
          <cell r="CC582" t="str">
            <v>Регулярные</v>
          </cell>
          <cell r="CD582" t="str">
            <v>b</v>
          </cell>
        </row>
        <row r="583">
          <cell r="C583" t="str">
            <v>09.12.02</v>
          </cell>
          <cell r="H583">
            <v>24</v>
          </cell>
          <cell r="U583">
            <v>14</v>
          </cell>
          <cell r="BZ583" t="str">
            <v>Международный</v>
          </cell>
          <cell r="CA583" t="str">
            <v>западная европа</v>
          </cell>
          <cell r="CB583" t="str">
            <v>austria</v>
          </cell>
          <cell r="CC583" t="str">
            <v>Регулярные</v>
          </cell>
          <cell r="CD583" t="str">
            <v>b</v>
          </cell>
        </row>
        <row r="584">
          <cell r="C584">
            <v>37601</v>
          </cell>
          <cell r="H584">
            <v>24</v>
          </cell>
          <cell r="U584">
            <v>15</v>
          </cell>
          <cell r="BZ584" t="str">
            <v>Международный</v>
          </cell>
          <cell r="CA584" t="str">
            <v>западная европа</v>
          </cell>
          <cell r="CB584" t="str">
            <v>austria</v>
          </cell>
          <cell r="CC584" t="str">
            <v>Регулярные</v>
          </cell>
          <cell r="CD584" t="str">
            <v>b</v>
          </cell>
        </row>
        <row r="585">
          <cell r="C585">
            <v>37603</v>
          </cell>
          <cell r="H585">
            <v>24</v>
          </cell>
          <cell r="U585">
            <v>22</v>
          </cell>
          <cell r="BZ585" t="str">
            <v>Международный</v>
          </cell>
          <cell r="CA585" t="str">
            <v>западная европа</v>
          </cell>
          <cell r="CB585" t="str">
            <v>austria</v>
          </cell>
          <cell r="CC585" t="str">
            <v>Регулярные</v>
          </cell>
          <cell r="CD585" t="str">
            <v>b</v>
          </cell>
        </row>
        <row r="586">
          <cell r="C586">
            <v>37605</v>
          </cell>
          <cell r="H586">
            <v>24</v>
          </cell>
          <cell r="U586">
            <v>24</v>
          </cell>
          <cell r="BZ586" t="str">
            <v>Международный</v>
          </cell>
          <cell r="CA586" t="str">
            <v>западная европа</v>
          </cell>
          <cell r="CB586" t="str">
            <v>austria</v>
          </cell>
          <cell r="CC586" t="str">
            <v>Регулярные</v>
          </cell>
          <cell r="CD586" t="str">
            <v>b</v>
          </cell>
        </row>
        <row r="587">
          <cell r="C587">
            <v>37606</v>
          </cell>
          <cell r="H587">
            <v>24</v>
          </cell>
          <cell r="U587">
            <v>17</v>
          </cell>
          <cell r="BZ587" t="str">
            <v>Международный</v>
          </cell>
          <cell r="CA587" t="str">
            <v>западная европа</v>
          </cell>
          <cell r="CB587" t="str">
            <v>austria</v>
          </cell>
          <cell r="CC587" t="str">
            <v>Регулярные</v>
          </cell>
          <cell r="CD587" t="str">
            <v>b</v>
          </cell>
        </row>
        <row r="588">
          <cell r="C588">
            <v>37608</v>
          </cell>
          <cell r="H588">
            <v>24</v>
          </cell>
          <cell r="U588">
            <v>51</v>
          </cell>
          <cell r="BZ588" t="str">
            <v>Международный</v>
          </cell>
          <cell r="CA588" t="str">
            <v>западная европа</v>
          </cell>
          <cell r="CB588" t="str">
            <v>austria</v>
          </cell>
          <cell r="CC588" t="str">
            <v>Регулярные</v>
          </cell>
          <cell r="CD588" t="str">
            <v>b</v>
          </cell>
        </row>
        <row r="589">
          <cell r="C589">
            <v>37610</v>
          </cell>
          <cell r="H589">
            <v>24</v>
          </cell>
          <cell r="U589">
            <v>30</v>
          </cell>
          <cell r="BZ589" t="str">
            <v>Международный</v>
          </cell>
          <cell r="CA589" t="str">
            <v>западная европа</v>
          </cell>
          <cell r="CB589" t="str">
            <v>austria</v>
          </cell>
          <cell r="CC589" t="str">
            <v>Регулярные</v>
          </cell>
          <cell r="CD589" t="str">
            <v>b</v>
          </cell>
        </row>
        <row r="590">
          <cell r="C590">
            <v>37612</v>
          </cell>
          <cell r="H590">
            <v>24</v>
          </cell>
          <cell r="U590">
            <v>26</v>
          </cell>
          <cell r="BZ590" t="str">
            <v>Международный</v>
          </cell>
          <cell r="CA590" t="str">
            <v>западная европа</v>
          </cell>
          <cell r="CB590" t="str">
            <v>austria</v>
          </cell>
          <cell r="CC590" t="str">
            <v>Регулярные</v>
          </cell>
          <cell r="CD590" t="str">
            <v>b</v>
          </cell>
        </row>
        <row r="591">
          <cell r="C591">
            <v>37613</v>
          </cell>
          <cell r="H591">
            <v>24</v>
          </cell>
          <cell r="U591">
            <v>32</v>
          </cell>
          <cell r="BZ591" t="str">
            <v>Международный</v>
          </cell>
          <cell r="CA591" t="str">
            <v>западная европа</v>
          </cell>
          <cell r="CB591" t="str">
            <v>austria</v>
          </cell>
          <cell r="CC591" t="str">
            <v>Регулярные</v>
          </cell>
          <cell r="CD591" t="str">
            <v>b</v>
          </cell>
        </row>
        <row r="592">
          <cell r="C592">
            <v>37615</v>
          </cell>
          <cell r="H592">
            <v>24</v>
          </cell>
          <cell r="U592">
            <v>14</v>
          </cell>
          <cell r="BZ592" t="str">
            <v>Международный</v>
          </cell>
          <cell r="CA592" t="str">
            <v>западная европа</v>
          </cell>
          <cell r="CB592" t="str">
            <v>austria</v>
          </cell>
          <cell r="CC592" t="str">
            <v>Регулярные</v>
          </cell>
          <cell r="CD592" t="str">
            <v>b</v>
          </cell>
        </row>
        <row r="593">
          <cell r="C593">
            <v>37617</v>
          </cell>
          <cell r="H593">
            <v>24</v>
          </cell>
          <cell r="U593">
            <v>22</v>
          </cell>
          <cell r="BZ593" t="str">
            <v>Международный</v>
          </cell>
          <cell r="CA593" t="str">
            <v>западная европа</v>
          </cell>
          <cell r="CB593" t="str">
            <v>austria</v>
          </cell>
          <cell r="CC593" t="str">
            <v>Регулярные</v>
          </cell>
          <cell r="CD593" t="str">
            <v>b</v>
          </cell>
        </row>
        <row r="594">
          <cell r="C594">
            <v>37619</v>
          </cell>
          <cell r="H594">
            <v>24</v>
          </cell>
          <cell r="U594">
            <v>35</v>
          </cell>
          <cell r="BZ594" t="str">
            <v>Международный</v>
          </cell>
          <cell r="CA594" t="str">
            <v>западная европа</v>
          </cell>
          <cell r="CB594" t="str">
            <v>austria</v>
          </cell>
          <cell r="CC594" t="str">
            <v>Регулярные</v>
          </cell>
          <cell r="CD594" t="str">
            <v>b</v>
          </cell>
        </row>
        <row r="595">
          <cell r="C595">
            <v>37627</v>
          </cell>
          <cell r="H595">
            <v>24</v>
          </cell>
          <cell r="U595">
            <v>38</v>
          </cell>
          <cell r="BZ595" t="str">
            <v>Международный</v>
          </cell>
          <cell r="CA595" t="str">
            <v>западная европа</v>
          </cell>
          <cell r="CB595" t="str">
            <v>austria</v>
          </cell>
          <cell r="CC595" t="str">
            <v>Регулярные</v>
          </cell>
          <cell r="CD595" t="str">
            <v>b</v>
          </cell>
        </row>
        <row r="596">
          <cell r="C596">
            <v>37632</v>
          </cell>
          <cell r="H596">
            <v>24</v>
          </cell>
          <cell r="U596">
            <v>7</v>
          </cell>
          <cell r="BZ596" t="str">
            <v>Международный</v>
          </cell>
          <cell r="CA596" t="str">
            <v>западная европа</v>
          </cell>
          <cell r="CB596" t="str">
            <v>austria</v>
          </cell>
          <cell r="CC596" t="str">
            <v>Регулярные</v>
          </cell>
          <cell r="CD596" t="str">
            <v>b</v>
          </cell>
        </row>
        <row r="597">
          <cell r="C597">
            <v>37633</v>
          </cell>
          <cell r="H597">
            <v>24</v>
          </cell>
          <cell r="U597">
            <v>40</v>
          </cell>
          <cell r="BZ597" t="str">
            <v>Международный</v>
          </cell>
          <cell r="CA597" t="str">
            <v>западная европа</v>
          </cell>
          <cell r="CB597" t="str">
            <v>austria</v>
          </cell>
          <cell r="CC597" t="str">
            <v>Регулярные</v>
          </cell>
          <cell r="CD597" t="str">
            <v>b</v>
          </cell>
        </row>
        <row r="598">
          <cell r="C598">
            <v>37634</v>
          </cell>
          <cell r="H598">
            <v>24</v>
          </cell>
          <cell r="U598">
            <v>15</v>
          </cell>
          <cell r="BZ598" t="str">
            <v>Международный</v>
          </cell>
          <cell r="CA598" t="str">
            <v>западная европа</v>
          </cell>
          <cell r="CB598" t="str">
            <v>austria</v>
          </cell>
          <cell r="CC598" t="str">
            <v>Регулярные</v>
          </cell>
          <cell r="CD598" t="str">
            <v>b</v>
          </cell>
        </row>
        <row r="599">
          <cell r="C599">
            <v>37636</v>
          </cell>
          <cell r="H599">
            <v>24</v>
          </cell>
          <cell r="U599">
            <v>39</v>
          </cell>
          <cell r="BZ599" t="str">
            <v>Международный</v>
          </cell>
          <cell r="CA599" t="str">
            <v>западная европа</v>
          </cell>
          <cell r="CB599" t="str">
            <v>austria</v>
          </cell>
          <cell r="CC599" t="str">
            <v>Регулярные</v>
          </cell>
          <cell r="CD599" t="str">
            <v>b</v>
          </cell>
        </row>
        <row r="600">
          <cell r="C600">
            <v>37638</v>
          </cell>
          <cell r="H600">
            <v>24</v>
          </cell>
          <cell r="U600">
            <v>38</v>
          </cell>
          <cell r="BZ600" t="str">
            <v>Международный</v>
          </cell>
          <cell r="CA600" t="str">
            <v>западная европа</v>
          </cell>
          <cell r="CB600" t="str">
            <v>austria</v>
          </cell>
          <cell r="CC600" t="str">
            <v>Регулярные</v>
          </cell>
          <cell r="CD600" t="str">
            <v>b</v>
          </cell>
        </row>
        <row r="601">
          <cell r="C601">
            <v>37640</v>
          </cell>
          <cell r="H601">
            <v>24</v>
          </cell>
          <cell r="U601">
            <v>18</v>
          </cell>
          <cell r="BZ601" t="str">
            <v>Международный</v>
          </cell>
          <cell r="CA601" t="str">
            <v>западная европа</v>
          </cell>
          <cell r="CB601" t="str">
            <v>austria</v>
          </cell>
          <cell r="CC601" t="str">
            <v>Регулярные</v>
          </cell>
          <cell r="CD601" t="str">
            <v>b</v>
          </cell>
        </row>
        <row r="602">
          <cell r="C602">
            <v>37641</v>
          </cell>
          <cell r="H602">
            <v>24</v>
          </cell>
          <cell r="U602">
            <v>9</v>
          </cell>
          <cell r="BZ602" t="str">
            <v>Международный</v>
          </cell>
          <cell r="CA602" t="str">
            <v>западная европа</v>
          </cell>
          <cell r="CB602" t="str">
            <v>austria</v>
          </cell>
          <cell r="CC602" t="str">
            <v>Регулярные</v>
          </cell>
          <cell r="CD602" t="str">
            <v>b</v>
          </cell>
        </row>
        <row r="603">
          <cell r="C603">
            <v>37643</v>
          </cell>
          <cell r="H603">
            <v>24</v>
          </cell>
          <cell r="U603">
            <v>34</v>
          </cell>
          <cell r="BZ603" t="str">
            <v>Международный</v>
          </cell>
          <cell r="CA603" t="str">
            <v>западная европа</v>
          </cell>
          <cell r="CB603" t="str">
            <v>austria</v>
          </cell>
          <cell r="CC603" t="str">
            <v>Регулярные</v>
          </cell>
          <cell r="CD603" t="str">
            <v>b</v>
          </cell>
        </row>
        <row r="604">
          <cell r="C604">
            <v>37645</v>
          </cell>
          <cell r="H604">
            <v>24</v>
          </cell>
          <cell r="U604">
            <v>21</v>
          </cell>
          <cell r="BZ604" t="str">
            <v>Международный</v>
          </cell>
          <cell r="CA604" t="str">
            <v>западная европа</v>
          </cell>
          <cell r="CB604" t="str">
            <v>austria</v>
          </cell>
          <cell r="CC604" t="str">
            <v>Регулярные</v>
          </cell>
          <cell r="CD604" t="str">
            <v>b</v>
          </cell>
        </row>
        <row r="605">
          <cell r="C605">
            <v>37647</v>
          </cell>
          <cell r="H605">
            <v>24</v>
          </cell>
          <cell r="U605">
            <v>37</v>
          </cell>
          <cell r="BZ605" t="str">
            <v>Международный</v>
          </cell>
          <cell r="CA605" t="str">
            <v>западная европа</v>
          </cell>
          <cell r="CB605" t="str">
            <v>austria</v>
          </cell>
          <cell r="CC605" t="str">
            <v>Регулярные</v>
          </cell>
          <cell r="CD605" t="str">
            <v>b</v>
          </cell>
        </row>
        <row r="606">
          <cell r="C606">
            <v>37648</v>
          </cell>
          <cell r="H606">
            <v>24</v>
          </cell>
          <cell r="U606">
            <v>27</v>
          </cell>
          <cell r="BZ606" t="str">
            <v>Международный</v>
          </cell>
          <cell r="CA606" t="str">
            <v>западная европа</v>
          </cell>
          <cell r="CB606" t="str">
            <v>austria</v>
          </cell>
          <cell r="CC606" t="str">
            <v>Регулярные</v>
          </cell>
          <cell r="CD606" t="str">
            <v>b</v>
          </cell>
        </row>
        <row r="607">
          <cell r="C607">
            <v>37650</v>
          </cell>
          <cell r="H607">
            <v>24</v>
          </cell>
          <cell r="U607">
            <v>17</v>
          </cell>
          <cell r="BZ607" t="str">
            <v>Международный</v>
          </cell>
          <cell r="CA607" t="str">
            <v>западная европа</v>
          </cell>
          <cell r="CB607" t="str">
            <v>austria</v>
          </cell>
          <cell r="CC607" t="str">
            <v>Регулярные</v>
          </cell>
          <cell r="CD607" t="str">
            <v>b</v>
          </cell>
        </row>
        <row r="608">
          <cell r="C608">
            <v>37652</v>
          </cell>
          <cell r="H608">
            <v>24</v>
          </cell>
          <cell r="U608">
            <v>24</v>
          </cell>
          <cell r="BZ608" t="str">
            <v>Международный</v>
          </cell>
          <cell r="CA608" t="str">
            <v>западная европа</v>
          </cell>
          <cell r="CB608" t="str">
            <v>austria</v>
          </cell>
          <cell r="CC608" t="str">
            <v>Регулярные</v>
          </cell>
          <cell r="CD608" t="str">
            <v>b</v>
          </cell>
        </row>
        <row r="609">
          <cell r="C609">
            <v>37654</v>
          </cell>
          <cell r="H609">
            <v>24</v>
          </cell>
          <cell r="U609">
            <v>24</v>
          </cell>
          <cell r="BZ609" t="str">
            <v>Международный</v>
          </cell>
          <cell r="CA609" t="str">
            <v>западная европа</v>
          </cell>
          <cell r="CB609" t="str">
            <v>austria</v>
          </cell>
          <cell r="CC609" t="str">
            <v>Регулярные</v>
          </cell>
          <cell r="CD609" t="str">
            <v>b</v>
          </cell>
        </row>
        <row r="610">
          <cell r="C610">
            <v>37655</v>
          </cell>
          <cell r="H610">
            <v>24</v>
          </cell>
          <cell r="U610">
            <v>12</v>
          </cell>
          <cell r="BZ610" t="str">
            <v>Международный</v>
          </cell>
          <cell r="CA610" t="str">
            <v>западная европа</v>
          </cell>
          <cell r="CB610" t="str">
            <v>austria</v>
          </cell>
          <cell r="CC610" t="str">
            <v>Регулярные</v>
          </cell>
          <cell r="CD610" t="str">
            <v>b</v>
          </cell>
        </row>
        <row r="611">
          <cell r="C611">
            <v>37657</v>
          </cell>
          <cell r="H611">
            <v>24</v>
          </cell>
          <cell r="U611">
            <v>28</v>
          </cell>
          <cell r="BZ611" t="str">
            <v>Международный</v>
          </cell>
          <cell r="CA611" t="str">
            <v>западная европа</v>
          </cell>
          <cell r="CB611" t="str">
            <v>austria</v>
          </cell>
          <cell r="CC611" t="str">
            <v>Регулярные</v>
          </cell>
          <cell r="CD611" t="str">
            <v>b</v>
          </cell>
        </row>
        <row r="612">
          <cell r="C612">
            <v>37661</v>
          </cell>
          <cell r="H612">
            <v>24</v>
          </cell>
          <cell r="U612">
            <v>29</v>
          </cell>
          <cell r="BZ612" t="str">
            <v>Международный</v>
          </cell>
          <cell r="CA612" t="str">
            <v>западная европа</v>
          </cell>
          <cell r="CB612" t="str">
            <v>austria</v>
          </cell>
          <cell r="CC612" t="str">
            <v>Регулярные</v>
          </cell>
          <cell r="CD612" t="str">
            <v>b</v>
          </cell>
        </row>
        <row r="613">
          <cell r="C613">
            <v>37662</v>
          </cell>
          <cell r="H613">
            <v>24</v>
          </cell>
          <cell r="U613">
            <v>12</v>
          </cell>
          <cell r="BZ613" t="str">
            <v>Международный</v>
          </cell>
          <cell r="CA613" t="str">
            <v>западная европа</v>
          </cell>
          <cell r="CB613" t="str">
            <v>austria</v>
          </cell>
          <cell r="CC613" t="str">
            <v>Регулярные</v>
          </cell>
          <cell r="CD613" t="str">
            <v>b</v>
          </cell>
        </row>
        <row r="614">
          <cell r="C614">
            <v>37664</v>
          </cell>
          <cell r="H614">
            <v>24</v>
          </cell>
          <cell r="U614">
            <v>22</v>
          </cell>
          <cell r="BZ614" t="str">
            <v>Международный</v>
          </cell>
          <cell r="CA614" t="str">
            <v>западная европа</v>
          </cell>
          <cell r="CB614" t="str">
            <v>austria</v>
          </cell>
          <cell r="CC614" t="str">
            <v>Регулярные</v>
          </cell>
          <cell r="CD614" t="str">
            <v>b</v>
          </cell>
        </row>
        <row r="615">
          <cell r="C615">
            <v>37666</v>
          </cell>
          <cell r="H615">
            <v>24</v>
          </cell>
          <cell r="U615">
            <v>30</v>
          </cell>
          <cell r="BZ615" t="str">
            <v>Международный</v>
          </cell>
          <cell r="CA615" t="str">
            <v>западная европа</v>
          </cell>
          <cell r="CB615" t="str">
            <v>austria</v>
          </cell>
          <cell r="CC615" t="str">
            <v>Регулярные</v>
          </cell>
          <cell r="CD615" t="str">
            <v>b</v>
          </cell>
        </row>
        <row r="616">
          <cell r="C616">
            <v>37668</v>
          </cell>
          <cell r="H616">
            <v>24</v>
          </cell>
          <cell r="U616">
            <v>30</v>
          </cell>
          <cell r="BZ616" t="str">
            <v>Международный</v>
          </cell>
          <cell r="CA616" t="str">
            <v>западная европа</v>
          </cell>
          <cell r="CB616" t="str">
            <v>austria</v>
          </cell>
          <cell r="CC616" t="str">
            <v>Регулярные</v>
          </cell>
          <cell r="CD616" t="str">
            <v>b</v>
          </cell>
        </row>
        <row r="617">
          <cell r="C617">
            <v>37669</v>
          </cell>
          <cell r="H617">
            <v>24</v>
          </cell>
          <cell r="U617">
            <v>18</v>
          </cell>
          <cell r="BZ617" t="str">
            <v>Международный</v>
          </cell>
          <cell r="CA617" t="str">
            <v>западная европа</v>
          </cell>
          <cell r="CB617" t="str">
            <v>austria</v>
          </cell>
          <cell r="CC617" t="str">
            <v>Регулярные</v>
          </cell>
          <cell r="CD617" t="str">
            <v>b</v>
          </cell>
        </row>
        <row r="618">
          <cell r="C618">
            <v>37671</v>
          </cell>
          <cell r="H618">
            <v>24</v>
          </cell>
          <cell r="U618">
            <v>25</v>
          </cell>
          <cell r="BZ618" t="str">
            <v>Международный</v>
          </cell>
          <cell r="CA618" t="str">
            <v>западная европа</v>
          </cell>
          <cell r="CB618" t="str">
            <v>austria</v>
          </cell>
          <cell r="CC618" t="str">
            <v>Регулярные</v>
          </cell>
          <cell r="CD618" t="str">
            <v>b</v>
          </cell>
        </row>
        <row r="619">
          <cell r="C619">
            <v>37673</v>
          </cell>
          <cell r="H619">
            <v>24</v>
          </cell>
          <cell r="U619">
            <v>40</v>
          </cell>
          <cell r="BZ619" t="str">
            <v>Международный</v>
          </cell>
          <cell r="CA619" t="str">
            <v>западная европа</v>
          </cell>
          <cell r="CB619" t="str">
            <v>austria</v>
          </cell>
          <cell r="CC619" t="str">
            <v>Регулярные</v>
          </cell>
          <cell r="CD619" t="str">
            <v>b</v>
          </cell>
        </row>
        <row r="620">
          <cell r="C620">
            <v>37675</v>
          </cell>
          <cell r="H620">
            <v>24</v>
          </cell>
          <cell r="U620">
            <v>19</v>
          </cell>
          <cell r="BZ620" t="str">
            <v>Международный</v>
          </cell>
          <cell r="CA620" t="str">
            <v>западная европа</v>
          </cell>
          <cell r="CB620" t="str">
            <v>austria</v>
          </cell>
          <cell r="CC620" t="str">
            <v>Регулярные</v>
          </cell>
          <cell r="CD620" t="str">
            <v>b</v>
          </cell>
        </row>
        <row r="621">
          <cell r="C621">
            <v>37676</v>
          </cell>
          <cell r="H621">
            <v>24</v>
          </cell>
          <cell r="U621">
            <v>17</v>
          </cell>
          <cell r="BZ621" t="str">
            <v>Международный</v>
          </cell>
          <cell r="CA621" t="str">
            <v>западная европа</v>
          </cell>
          <cell r="CB621" t="str">
            <v>austria</v>
          </cell>
          <cell r="CC621" t="str">
            <v>Регулярные</v>
          </cell>
          <cell r="CD621" t="str">
            <v>b</v>
          </cell>
        </row>
        <row r="622">
          <cell r="C622">
            <v>37678</v>
          </cell>
          <cell r="H622">
            <v>24</v>
          </cell>
          <cell r="U622">
            <v>17</v>
          </cell>
          <cell r="BZ622" t="str">
            <v>Международный</v>
          </cell>
          <cell r="CA622" t="str">
            <v>западная европа</v>
          </cell>
          <cell r="CB622" t="str">
            <v>austria</v>
          </cell>
          <cell r="CC622" t="str">
            <v>Регулярные</v>
          </cell>
          <cell r="CD622" t="str">
            <v>b</v>
          </cell>
        </row>
        <row r="623">
          <cell r="C623">
            <v>37680</v>
          </cell>
          <cell r="H623">
            <v>24</v>
          </cell>
          <cell r="U623">
            <v>42</v>
          </cell>
          <cell r="BZ623" t="str">
            <v>Международный</v>
          </cell>
          <cell r="CA623" t="str">
            <v>западная европа</v>
          </cell>
          <cell r="CB623" t="str">
            <v>austria</v>
          </cell>
          <cell r="CC623" t="str">
            <v>Регулярные</v>
          </cell>
          <cell r="CD623" t="str">
            <v>b</v>
          </cell>
        </row>
        <row r="624">
          <cell r="C624">
            <v>37683</v>
          </cell>
          <cell r="H624">
            <v>24</v>
          </cell>
          <cell r="U624">
            <v>19</v>
          </cell>
          <cell r="BZ624" t="str">
            <v>Международный</v>
          </cell>
          <cell r="CA624" t="str">
            <v>западная европа</v>
          </cell>
          <cell r="CB624" t="str">
            <v>austria</v>
          </cell>
          <cell r="CC624" t="str">
            <v>Регулярные</v>
          </cell>
          <cell r="CD624" t="str">
            <v>b</v>
          </cell>
        </row>
        <row r="625">
          <cell r="C625">
            <v>37685</v>
          </cell>
          <cell r="H625">
            <v>24</v>
          </cell>
          <cell r="U625">
            <v>22</v>
          </cell>
          <cell r="BZ625" t="str">
            <v>Международный</v>
          </cell>
          <cell r="CA625" t="str">
            <v>западная европа</v>
          </cell>
          <cell r="CB625" t="str">
            <v>austria</v>
          </cell>
          <cell r="CC625" t="str">
            <v>Регулярные</v>
          </cell>
          <cell r="CD625" t="str">
            <v>b</v>
          </cell>
        </row>
        <row r="626">
          <cell r="C626">
            <v>37687</v>
          </cell>
          <cell r="H626">
            <v>24</v>
          </cell>
          <cell r="U626">
            <v>38</v>
          </cell>
          <cell r="BZ626" t="str">
            <v>Международный</v>
          </cell>
          <cell r="CA626" t="str">
            <v>западная европа</v>
          </cell>
          <cell r="CB626" t="str">
            <v>austria</v>
          </cell>
          <cell r="CC626" t="str">
            <v>Регулярные</v>
          </cell>
          <cell r="CD626" t="str">
            <v>b</v>
          </cell>
        </row>
        <row r="627">
          <cell r="C627">
            <v>37689</v>
          </cell>
          <cell r="H627">
            <v>24</v>
          </cell>
          <cell r="U627">
            <v>20</v>
          </cell>
          <cell r="BZ627" t="str">
            <v>Международный</v>
          </cell>
          <cell r="CA627" t="str">
            <v>западная европа</v>
          </cell>
          <cell r="CB627" t="str">
            <v>austria</v>
          </cell>
          <cell r="CC627" t="str">
            <v>Регулярные</v>
          </cell>
          <cell r="CD627" t="str">
            <v>b</v>
          </cell>
        </row>
        <row r="628">
          <cell r="C628">
            <v>37690</v>
          </cell>
          <cell r="H628">
            <v>24</v>
          </cell>
          <cell r="U628">
            <v>19</v>
          </cell>
          <cell r="BZ628" t="str">
            <v>Международный</v>
          </cell>
          <cell r="CA628" t="str">
            <v>западная европа</v>
          </cell>
          <cell r="CB628" t="str">
            <v>austria</v>
          </cell>
          <cell r="CC628" t="str">
            <v>Регулярные</v>
          </cell>
          <cell r="CD628" t="str">
            <v>b</v>
          </cell>
        </row>
        <row r="629">
          <cell r="C629">
            <v>37692</v>
          </cell>
          <cell r="H629">
            <v>24</v>
          </cell>
          <cell r="U629">
            <v>32</v>
          </cell>
          <cell r="BZ629" t="str">
            <v>Международный</v>
          </cell>
          <cell r="CA629" t="str">
            <v>западная европа</v>
          </cell>
          <cell r="CB629" t="str">
            <v>austria</v>
          </cell>
          <cell r="CC629" t="str">
            <v>Регулярные</v>
          </cell>
          <cell r="CD629" t="str">
            <v>b</v>
          </cell>
        </row>
        <row r="630">
          <cell r="C630">
            <v>37694</v>
          </cell>
          <cell r="H630">
            <v>24</v>
          </cell>
          <cell r="U630">
            <v>40</v>
          </cell>
          <cell r="BZ630" t="str">
            <v>Международный</v>
          </cell>
          <cell r="CA630" t="str">
            <v>западная европа</v>
          </cell>
          <cell r="CB630" t="str">
            <v>austria</v>
          </cell>
          <cell r="CC630" t="str">
            <v>Регулярные</v>
          </cell>
          <cell r="CD630" t="str">
            <v>b</v>
          </cell>
        </row>
        <row r="631">
          <cell r="C631">
            <v>37696</v>
          </cell>
          <cell r="H631">
            <v>24</v>
          </cell>
          <cell r="U631">
            <v>29</v>
          </cell>
          <cell r="BZ631" t="str">
            <v>Международный</v>
          </cell>
          <cell r="CA631" t="str">
            <v>западная европа</v>
          </cell>
          <cell r="CB631" t="str">
            <v>austria</v>
          </cell>
          <cell r="CC631" t="str">
            <v>Регулярные</v>
          </cell>
          <cell r="CD631" t="str">
            <v>b</v>
          </cell>
        </row>
        <row r="632">
          <cell r="C632">
            <v>37697</v>
          </cell>
          <cell r="H632">
            <v>24</v>
          </cell>
          <cell r="U632">
            <v>19</v>
          </cell>
          <cell r="BZ632" t="str">
            <v>Международный</v>
          </cell>
          <cell r="CA632" t="str">
            <v>западная европа</v>
          </cell>
          <cell r="CB632" t="str">
            <v>austria</v>
          </cell>
          <cell r="CC632" t="str">
            <v>Регулярные</v>
          </cell>
          <cell r="CD632" t="str">
            <v>b</v>
          </cell>
        </row>
        <row r="633">
          <cell r="C633">
            <v>37699</v>
          </cell>
          <cell r="H633">
            <v>24</v>
          </cell>
          <cell r="U633">
            <v>29</v>
          </cell>
          <cell r="BZ633" t="str">
            <v>Международный</v>
          </cell>
          <cell r="CA633" t="str">
            <v>западная европа</v>
          </cell>
          <cell r="CB633" t="str">
            <v>austria</v>
          </cell>
          <cell r="CC633" t="str">
            <v>Регулярные</v>
          </cell>
          <cell r="CD633" t="str">
            <v>b</v>
          </cell>
        </row>
        <row r="634">
          <cell r="C634">
            <v>37703</v>
          </cell>
          <cell r="H634">
            <v>24</v>
          </cell>
          <cell r="U634">
            <v>40</v>
          </cell>
          <cell r="BZ634" t="str">
            <v>Международный</v>
          </cell>
          <cell r="CA634" t="str">
            <v>западная европа</v>
          </cell>
          <cell r="CB634" t="str">
            <v>austria</v>
          </cell>
          <cell r="CC634" t="str">
            <v>Регулярные</v>
          </cell>
          <cell r="CD634" t="str">
            <v>b</v>
          </cell>
        </row>
        <row r="635">
          <cell r="C635">
            <v>37704</v>
          </cell>
          <cell r="H635">
            <v>24</v>
          </cell>
          <cell r="U635">
            <v>24</v>
          </cell>
          <cell r="BZ635" t="str">
            <v>Международный</v>
          </cell>
          <cell r="CA635" t="str">
            <v>западная европа</v>
          </cell>
          <cell r="CB635" t="str">
            <v>austria</v>
          </cell>
          <cell r="CC635" t="str">
            <v>Регулярные</v>
          </cell>
          <cell r="CD635" t="str">
            <v>b</v>
          </cell>
        </row>
        <row r="636">
          <cell r="C636">
            <v>37706</v>
          </cell>
          <cell r="H636">
            <v>24</v>
          </cell>
          <cell r="U636">
            <v>23</v>
          </cell>
          <cell r="BZ636" t="str">
            <v>Международный</v>
          </cell>
          <cell r="CA636" t="str">
            <v>западная европа</v>
          </cell>
          <cell r="CB636" t="str">
            <v>austria</v>
          </cell>
          <cell r="CC636" t="str">
            <v>Регулярные</v>
          </cell>
          <cell r="CD636" t="str">
            <v>b</v>
          </cell>
        </row>
        <row r="637">
          <cell r="C637" t="str">
            <v>28.03.03</v>
          </cell>
          <cell r="H637">
            <v>24</v>
          </cell>
          <cell r="U637">
            <v>28</v>
          </cell>
          <cell r="BZ637" t="str">
            <v>Международный</v>
          </cell>
          <cell r="CA637" t="str">
            <v>западная европа</v>
          </cell>
          <cell r="CB637" t="str">
            <v>austria</v>
          </cell>
          <cell r="CC637" t="str">
            <v>Регулярные</v>
          </cell>
          <cell r="CD637" t="str">
            <v>b</v>
          </cell>
        </row>
        <row r="638">
          <cell r="C638" t="str">
            <v>30.03.03</v>
          </cell>
          <cell r="H638">
            <v>24</v>
          </cell>
          <cell r="U638">
            <v>27</v>
          </cell>
          <cell r="BZ638" t="str">
            <v>Международный</v>
          </cell>
          <cell r="CA638" t="str">
            <v>западная европа</v>
          </cell>
          <cell r="CB638" t="str">
            <v>austria</v>
          </cell>
          <cell r="CC638" t="str">
            <v>Регулярные</v>
          </cell>
          <cell r="CD638" t="str">
            <v>b</v>
          </cell>
        </row>
        <row r="639">
          <cell r="C639" t="str">
            <v>31.03.03</v>
          </cell>
          <cell r="H639">
            <v>24</v>
          </cell>
          <cell r="BZ639" t="str">
            <v>Международный</v>
          </cell>
          <cell r="CA639" t="str">
            <v>западная европа</v>
          </cell>
          <cell r="CB639" t="str">
            <v>austria</v>
          </cell>
          <cell r="CC639" t="str">
            <v>Регулярные</v>
          </cell>
          <cell r="CD639" t="str">
            <v>b</v>
          </cell>
        </row>
        <row r="640">
          <cell r="C640" t="str">
            <v>31.03.03</v>
          </cell>
          <cell r="H640">
            <v>24</v>
          </cell>
          <cell r="U640">
            <v>36</v>
          </cell>
          <cell r="BZ640" t="str">
            <v>Международный</v>
          </cell>
          <cell r="CA640" t="str">
            <v>западная европа</v>
          </cell>
          <cell r="CB640" t="str">
            <v>austria</v>
          </cell>
          <cell r="CC640" t="str">
            <v>Регулярные</v>
          </cell>
          <cell r="CD640" t="str">
            <v>b</v>
          </cell>
        </row>
        <row r="641">
          <cell r="C641">
            <v>37713</v>
          </cell>
          <cell r="H641">
            <v>24</v>
          </cell>
          <cell r="U641">
            <v>44</v>
          </cell>
          <cell r="BZ641" t="str">
            <v>Международный</v>
          </cell>
          <cell r="CA641" t="str">
            <v>западная европа</v>
          </cell>
          <cell r="CB641" t="str">
            <v>austria</v>
          </cell>
          <cell r="CC641" t="str">
            <v>Регулярные</v>
          </cell>
          <cell r="CD641" t="str">
            <v>b</v>
          </cell>
        </row>
        <row r="642">
          <cell r="C642">
            <v>37715</v>
          </cell>
          <cell r="H642">
            <v>24</v>
          </cell>
          <cell r="U642">
            <v>31</v>
          </cell>
          <cell r="BZ642" t="str">
            <v>Международный</v>
          </cell>
          <cell r="CA642" t="str">
            <v>западная европа</v>
          </cell>
          <cell r="CB642" t="str">
            <v>austria</v>
          </cell>
          <cell r="CC642" t="str">
            <v>Регулярные</v>
          </cell>
          <cell r="CD642" t="str">
            <v>b</v>
          </cell>
        </row>
        <row r="643">
          <cell r="C643">
            <v>37717</v>
          </cell>
          <cell r="H643">
            <v>24</v>
          </cell>
          <cell r="U643">
            <v>29</v>
          </cell>
          <cell r="BZ643" t="str">
            <v>Международный</v>
          </cell>
          <cell r="CA643" t="str">
            <v>западная европа</v>
          </cell>
          <cell r="CB643" t="str">
            <v>austria</v>
          </cell>
          <cell r="CC643" t="str">
            <v>Регулярные</v>
          </cell>
          <cell r="CD643" t="str">
            <v>b</v>
          </cell>
        </row>
        <row r="644">
          <cell r="C644">
            <v>37718</v>
          </cell>
          <cell r="H644">
            <v>24</v>
          </cell>
          <cell r="U644">
            <v>19</v>
          </cell>
          <cell r="BZ644" t="str">
            <v>Международный</v>
          </cell>
          <cell r="CA644" t="str">
            <v>западная европа</v>
          </cell>
          <cell r="CB644" t="str">
            <v>austria</v>
          </cell>
          <cell r="CC644" t="str">
            <v>Регулярные</v>
          </cell>
          <cell r="CD644" t="str">
            <v>b</v>
          </cell>
        </row>
        <row r="645">
          <cell r="C645">
            <v>37720</v>
          </cell>
          <cell r="H645">
            <v>24</v>
          </cell>
          <cell r="U645">
            <v>48</v>
          </cell>
          <cell r="BZ645" t="str">
            <v>Международный</v>
          </cell>
          <cell r="CA645" t="str">
            <v>западная европа</v>
          </cell>
          <cell r="CB645" t="str">
            <v>austria</v>
          </cell>
          <cell r="CC645" t="str">
            <v>Регулярные</v>
          </cell>
          <cell r="CD645" t="str">
            <v>b</v>
          </cell>
        </row>
        <row r="646">
          <cell r="C646">
            <v>37722</v>
          </cell>
          <cell r="H646">
            <v>24</v>
          </cell>
          <cell r="U646">
            <v>37</v>
          </cell>
          <cell r="BZ646" t="str">
            <v>Международный</v>
          </cell>
          <cell r="CA646" t="str">
            <v>западная европа</v>
          </cell>
          <cell r="CB646" t="str">
            <v>austria</v>
          </cell>
          <cell r="CC646" t="str">
            <v>Регулярные</v>
          </cell>
          <cell r="CD646" t="str">
            <v>b</v>
          </cell>
        </row>
        <row r="647">
          <cell r="C647">
            <v>37724</v>
          </cell>
          <cell r="H647">
            <v>24</v>
          </cell>
          <cell r="U647">
            <v>36</v>
          </cell>
          <cell r="BZ647" t="str">
            <v>Международный</v>
          </cell>
          <cell r="CA647" t="str">
            <v>западная европа</v>
          </cell>
          <cell r="CB647" t="str">
            <v>austria</v>
          </cell>
          <cell r="CC647" t="str">
            <v>Регулярные</v>
          </cell>
          <cell r="CD647" t="str">
            <v>b</v>
          </cell>
        </row>
        <row r="648">
          <cell r="C648">
            <v>37725</v>
          </cell>
          <cell r="H648">
            <v>24</v>
          </cell>
          <cell r="U648">
            <v>16</v>
          </cell>
          <cell r="BZ648" t="str">
            <v>Международный</v>
          </cell>
          <cell r="CA648" t="str">
            <v>западная европа</v>
          </cell>
          <cell r="CB648" t="str">
            <v>austria</v>
          </cell>
          <cell r="CC648" t="str">
            <v>Регулярные</v>
          </cell>
          <cell r="CD648" t="str">
            <v>b</v>
          </cell>
        </row>
        <row r="649">
          <cell r="C649">
            <v>37727</v>
          </cell>
          <cell r="H649">
            <v>24</v>
          </cell>
          <cell r="U649">
            <v>48</v>
          </cell>
          <cell r="BZ649" t="str">
            <v>Международный</v>
          </cell>
          <cell r="CA649" t="str">
            <v>западная европа</v>
          </cell>
          <cell r="CB649" t="str">
            <v>austria</v>
          </cell>
          <cell r="CC649" t="str">
            <v>Регулярные</v>
          </cell>
          <cell r="CD649" t="str">
            <v>b</v>
          </cell>
        </row>
        <row r="650">
          <cell r="C650">
            <v>37729</v>
          </cell>
          <cell r="H650">
            <v>24</v>
          </cell>
          <cell r="U650">
            <v>24</v>
          </cell>
          <cell r="BZ650" t="str">
            <v>Международный</v>
          </cell>
          <cell r="CA650" t="str">
            <v>западная европа</v>
          </cell>
          <cell r="CB650" t="str">
            <v>austria</v>
          </cell>
          <cell r="CC650" t="str">
            <v>Регулярные</v>
          </cell>
          <cell r="CD650" t="str">
            <v>b</v>
          </cell>
        </row>
        <row r="651">
          <cell r="C651">
            <v>37732</v>
          </cell>
          <cell r="H651">
            <v>24</v>
          </cell>
          <cell r="U651">
            <v>41</v>
          </cell>
          <cell r="BZ651" t="str">
            <v>Международный</v>
          </cell>
          <cell r="CA651" t="str">
            <v>западная европа</v>
          </cell>
          <cell r="CB651" t="str">
            <v>austria</v>
          </cell>
          <cell r="CC651" t="str">
            <v>Регулярные</v>
          </cell>
          <cell r="CD651" t="str">
            <v>b</v>
          </cell>
        </row>
        <row r="652">
          <cell r="C652">
            <v>37734</v>
          </cell>
          <cell r="H652">
            <v>24</v>
          </cell>
          <cell r="U652">
            <v>30</v>
          </cell>
          <cell r="BZ652" t="str">
            <v>Международный</v>
          </cell>
          <cell r="CA652" t="str">
            <v>западная европа</v>
          </cell>
          <cell r="CB652" t="str">
            <v>austria</v>
          </cell>
          <cell r="CC652" t="str">
            <v>Регулярные</v>
          </cell>
          <cell r="CD652" t="str">
            <v>b</v>
          </cell>
        </row>
        <row r="653">
          <cell r="C653">
            <v>37736</v>
          </cell>
          <cell r="H653">
            <v>24</v>
          </cell>
          <cell r="U653">
            <v>50</v>
          </cell>
          <cell r="BZ653" t="str">
            <v>Международный</v>
          </cell>
          <cell r="CA653" t="str">
            <v>западная европа</v>
          </cell>
          <cell r="CB653" t="str">
            <v>austria</v>
          </cell>
          <cell r="CC653" t="str">
            <v>Регулярные</v>
          </cell>
          <cell r="CD653" t="str">
            <v>b</v>
          </cell>
        </row>
        <row r="654">
          <cell r="C654">
            <v>37738</v>
          </cell>
          <cell r="H654">
            <v>24</v>
          </cell>
          <cell r="U654">
            <v>40</v>
          </cell>
          <cell r="BZ654" t="str">
            <v>Международный</v>
          </cell>
          <cell r="CA654" t="str">
            <v>западная европа</v>
          </cell>
          <cell r="CB654" t="str">
            <v>austria</v>
          </cell>
          <cell r="CC654" t="str">
            <v>Регулярные</v>
          </cell>
          <cell r="CD654" t="str">
            <v>b</v>
          </cell>
        </row>
        <row r="655">
          <cell r="C655">
            <v>37739</v>
          </cell>
          <cell r="H655">
            <v>24</v>
          </cell>
          <cell r="U655">
            <v>41</v>
          </cell>
          <cell r="BZ655" t="str">
            <v>Международный</v>
          </cell>
          <cell r="CA655" t="str">
            <v>западная европа</v>
          </cell>
          <cell r="CB655" t="str">
            <v>austria</v>
          </cell>
          <cell r="CC655" t="str">
            <v>Регулярные</v>
          </cell>
          <cell r="CD655" t="str">
            <v>b</v>
          </cell>
        </row>
        <row r="656">
          <cell r="C656">
            <v>37741</v>
          </cell>
          <cell r="H656">
            <v>24</v>
          </cell>
          <cell r="U656">
            <v>41</v>
          </cell>
          <cell r="BZ656" t="str">
            <v>Международный</v>
          </cell>
          <cell r="CA656" t="str">
            <v>западная европа</v>
          </cell>
          <cell r="CB656" t="str">
            <v>austria</v>
          </cell>
          <cell r="CC656" t="str">
            <v>Регулярные</v>
          </cell>
          <cell r="CD656" t="str">
            <v>b</v>
          </cell>
        </row>
        <row r="657">
          <cell r="C657">
            <v>37743</v>
          </cell>
          <cell r="H657">
            <v>24</v>
          </cell>
          <cell r="U657">
            <v>22</v>
          </cell>
          <cell r="BZ657" t="str">
            <v>Международный</v>
          </cell>
          <cell r="CA657" t="str">
            <v>западная европа</v>
          </cell>
          <cell r="CB657" t="str">
            <v>austria</v>
          </cell>
          <cell r="CC657" t="str">
            <v>Регулярные</v>
          </cell>
          <cell r="CD657" t="str">
            <v>b</v>
          </cell>
        </row>
        <row r="658">
          <cell r="C658">
            <v>37745</v>
          </cell>
          <cell r="H658">
            <v>24</v>
          </cell>
          <cell r="U658">
            <v>37</v>
          </cell>
          <cell r="BZ658" t="str">
            <v>Международный</v>
          </cell>
          <cell r="CA658" t="str">
            <v>западная европа</v>
          </cell>
          <cell r="CB658" t="str">
            <v>austria</v>
          </cell>
          <cell r="CC658" t="str">
            <v>Регулярные</v>
          </cell>
          <cell r="CD658" t="str">
            <v>b</v>
          </cell>
        </row>
        <row r="659">
          <cell r="C659">
            <v>37746</v>
          </cell>
          <cell r="H659">
            <v>24</v>
          </cell>
          <cell r="U659">
            <v>31</v>
          </cell>
          <cell r="BZ659" t="str">
            <v>Международный</v>
          </cell>
          <cell r="CA659" t="str">
            <v>западная европа</v>
          </cell>
          <cell r="CB659" t="str">
            <v>austria</v>
          </cell>
          <cell r="CC659" t="str">
            <v>Регулярные</v>
          </cell>
          <cell r="CD659" t="str">
            <v>b</v>
          </cell>
        </row>
        <row r="660">
          <cell r="C660">
            <v>37748</v>
          </cell>
          <cell r="H660">
            <v>24</v>
          </cell>
          <cell r="U660">
            <v>30</v>
          </cell>
          <cell r="BZ660" t="str">
            <v>Международный</v>
          </cell>
          <cell r="CA660" t="str">
            <v>западная европа</v>
          </cell>
          <cell r="CB660" t="str">
            <v>austria</v>
          </cell>
          <cell r="CC660" t="str">
            <v>Регулярные</v>
          </cell>
          <cell r="CD660" t="str">
            <v>b</v>
          </cell>
        </row>
        <row r="661">
          <cell r="C661">
            <v>37750</v>
          </cell>
          <cell r="H661">
            <v>24</v>
          </cell>
          <cell r="U661">
            <v>18</v>
          </cell>
          <cell r="BZ661" t="str">
            <v>Международный</v>
          </cell>
          <cell r="CA661" t="str">
            <v>западная европа</v>
          </cell>
          <cell r="CB661" t="str">
            <v>austria</v>
          </cell>
          <cell r="CC661" t="str">
            <v>Регулярные</v>
          </cell>
          <cell r="CD661" t="str">
            <v>b</v>
          </cell>
        </row>
        <row r="662">
          <cell r="C662">
            <v>37752</v>
          </cell>
          <cell r="H662">
            <v>24</v>
          </cell>
          <cell r="U662">
            <v>19</v>
          </cell>
          <cell r="BZ662" t="str">
            <v>Международный</v>
          </cell>
          <cell r="CA662" t="str">
            <v>западная европа</v>
          </cell>
          <cell r="CB662" t="str">
            <v>austria</v>
          </cell>
          <cell r="CC662" t="str">
            <v>Регулярные</v>
          </cell>
          <cell r="CD662" t="str">
            <v>b</v>
          </cell>
        </row>
        <row r="663">
          <cell r="C663">
            <v>37753</v>
          </cell>
          <cell r="H663">
            <v>24</v>
          </cell>
          <cell r="U663">
            <v>12</v>
          </cell>
          <cell r="BZ663" t="str">
            <v>Международный</v>
          </cell>
          <cell r="CA663" t="str">
            <v>западная европа</v>
          </cell>
          <cell r="CB663" t="str">
            <v>austria</v>
          </cell>
          <cell r="CC663" t="str">
            <v>Регулярные</v>
          </cell>
          <cell r="CD663" t="str">
            <v>b</v>
          </cell>
        </row>
        <row r="664">
          <cell r="C664">
            <v>37755</v>
          </cell>
          <cell r="H664">
            <v>24</v>
          </cell>
          <cell r="U664">
            <v>24</v>
          </cell>
          <cell r="BZ664" t="str">
            <v>Международный</v>
          </cell>
          <cell r="CA664" t="str">
            <v>западная европа</v>
          </cell>
          <cell r="CB664" t="str">
            <v>austria</v>
          </cell>
          <cell r="CC664" t="str">
            <v>Регулярные</v>
          </cell>
          <cell r="CD664" t="str">
            <v>b</v>
          </cell>
        </row>
        <row r="665">
          <cell r="C665">
            <v>37757</v>
          </cell>
          <cell r="H665">
            <v>24</v>
          </cell>
          <cell r="U665">
            <v>33</v>
          </cell>
          <cell r="BZ665" t="str">
            <v>Международный</v>
          </cell>
          <cell r="CA665" t="str">
            <v>западная европа</v>
          </cell>
          <cell r="CB665" t="str">
            <v>austria</v>
          </cell>
          <cell r="CC665" t="str">
            <v>Регулярные</v>
          </cell>
          <cell r="CD665" t="str">
            <v>b</v>
          </cell>
        </row>
        <row r="666">
          <cell r="C666">
            <v>37759</v>
          </cell>
          <cell r="H666">
            <v>24</v>
          </cell>
          <cell r="U666">
            <v>44</v>
          </cell>
          <cell r="BZ666" t="str">
            <v>Международный</v>
          </cell>
          <cell r="CA666" t="str">
            <v>западная европа</v>
          </cell>
          <cell r="CB666" t="str">
            <v>austria</v>
          </cell>
          <cell r="CC666" t="str">
            <v>Регулярные</v>
          </cell>
          <cell r="CD666" t="str">
            <v>b</v>
          </cell>
        </row>
        <row r="667">
          <cell r="C667">
            <v>37760</v>
          </cell>
          <cell r="H667">
            <v>24</v>
          </cell>
          <cell r="U667">
            <v>21</v>
          </cell>
          <cell r="BZ667" t="str">
            <v>Международный</v>
          </cell>
          <cell r="CA667" t="str">
            <v>западная европа</v>
          </cell>
          <cell r="CB667" t="str">
            <v>austria</v>
          </cell>
          <cell r="CC667" t="str">
            <v>Регулярные</v>
          </cell>
          <cell r="CD667" t="str">
            <v>b</v>
          </cell>
        </row>
        <row r="668">
          <cell r="C668">
            <v>37762</v>
          </cell>
          <cell r="H668">
            <v>24</v>
          </cell>
          <cell r="U668">
            <v>38</v>
          </cell>
          <cell r="BZ668" t="str">
            <v>Международный</v>
          </cell>
          <cell r="CA668" t="str">
            <v>западная европа</v>
          </cell>
          <cell r="CB668" t="str">
            <v>austria</v>
          </cell>
          <cell r="CC668" t="str">
            <v>Регулярные</v>
          </cell>
          <cell r="CD668" t="str">
            <v>b</v>
          </cell>
        </row>
        <row r="669">
          <cell r="C669">
            <v>37764</v>
          </cell>
          <cell r="H669">
            <v>24</v>
          </cell>
          <cell r="U669">
            <v>34</v>
          </cell>
          <cell r="BZ669" t="str">
            <v>Международный</v>
          </cell>
          <cell r="CA669" t="str">
            <v>западная европа</v>
          </cell>
          <cell r="CB669" t="str">
            <v>austria</v>
          </cell>
          <cell r="CC669" t="str">
            <v>Регулярные</v>
          </cell>
          <cell r="CD669" t="str">
            <v>b</v>
          </cell>
        </row>
        <row r="670">
          <cell r="C670">
            <v>37766</v>
          </cell>
          <cell r="H670">
            <v>24</v>
          </cell>
          <cell r="U670">
            <v>45</v>
          </cell>
          <cell r="BZ670" t="str">
            <v>Международный</v>
          </cell>
          <cell r="CA670" t="str">
            <v>западная европа</v>
          </cell>
          <cell r="CB670" t="str">
            <v>austria</v>
          </cell>
          <cell r="CC670" t="str">
            <v>Регулярные</v>
          </cell>
          <cell r="CD670" t="str">
            <v>b</v>
          </cell>
        </row>
        <row r="671">
          <cell r="C671">
            <v>37767</v>
          </cell>
          <cell r="H671">
            <v>24</v>
          </cell>
          <cell r="U671">
            <v>46</v>
          </cell>
          <cell r="BZ671" t="str">
            <v>Международный</v>
          </cell>
          <cell r="CA671" t="str">
            <v>западная европа</v>
          </cell>
          <cell r="CB671" t="str">
            <v>austria</v>
          </cell>
          <cell r="CC671" t="str">
            <v>Регулярные</v>
          </cell>
          <cell r="CD671" t="str">
            <v>b</v>
          </cell>
        </row>
        <row r="672">
          <cell r="C672">
            <v>37769</v>
          </cell>
          <cell r="H672">
            <v>24</v>
          </cell>
          <cell r="U672">
            <v>23</v>
          </cell>
          <cell r="BZ672" t="str">
            <v>Международный</v>
          </cell>
          <cell r="CA672" t="str">
            <v>западная европа</v>
          </cell>
          <cell r="CB672" t="str">
            <v>austria</v>
          </cell>
          <cell r="CC672" t="str">
            <v>Регулярные</v>
          </cell>
          <cell r="CD672" t="str">
            <v>b</v>
          </cell>
        </row>
        <row r="673">
          <cell r="C673">
            <v>37771</v>
          </cell>
          <cell r="H673">
            <v>24</v>
          </cell>
          <cell r="U673">
            <v>46</v>
          </cell>
          <cell r="BZ673" t="str">
            <v>Международный</v>
          </cell>
          <cell r="CA673" t="str">
            <v>западная европа</v>
          </cell>
          <cell r="CB673" t="str">
            <v>austria</v>
          </cell>
          <cell r="CC673" t="str">
            <v>Регулярные</v>
          </cell>
          <cell r="CD673" t="str">
            <v>b</v>
          </cell>
        </row>
        <row r="674">
          <cell r="C674">
            <v>37773</v>
          </cell>
          <cell r="H674">
            <v>24</v>
          </cell>
          <cell r="U674">
            <v>43</v>
          </cell>
          <cell r="BZ674" t="str">
            <v>Международный</v>
          </cell>
          <cell r="CA674" t="str">
            <v>западная европа</v>
          </cell>
          <cell r="CB674" t="str">
            <v>austria</v>
          </cell>
          <cell r="CC674" t="str">
            <v>Регулярные</v>
          </cell>
          <cell r="CD674" t="str">
            <v>b</v>
          </cell>
        </row>
        <row r="675">
          <cell r="C675">
            <v>37774</v>
          </cell>
          <cell r="H675">
            <v>24</v>
          </cell>
          <cell r="U675">
            <v>42</v>
          </cell>
          <cell r="BZ675" t="str">
            <v>Международный</v>
          </cell>
          <cell r="CA675" t="str">
            <v>западная европа</v>
          </cell>
          <cell r="CB675" t="str">
            <v>austria</v>
          </cell>
          <cell r="CC675" t="str">
            <v>Регулярные</v>
          </cell>
          <cell r="CD675" t="str">
            <v>b</v>
          </cell>
        </row>
        <row r="676">
          <cell r="C676">
            <v>37776</v>
          </cell>
          <cell r="H676">
            <v>24</v>
          </cell>
          <cell r="U676">
            <v>36</v>
          </cell>
          <cell r="BZ676" t="str">
            <v>Международный</v>
          </cell>
          <cell r="CA676" t="str">
            <v>западная европа</v>
          </cell>
          <cell r="CB676" t="str">
            <v>austria</v>
          </cell>
          <cell r="CC676" t="str">
            <v>Регулярные</v>
          </cell>
          <cell r="CD676" t="str">
            <v>b</v>
          </cell>
        </row>
        <row r="677">
          <cell r="C677">
            <v>37778</v>
          </cell>
          <cell r="H677">
            <v>24</v>
          </cell>
          <cell r="U677">
            <v>43</v>
          </cell>
          <cell r="BZ677" t="str">
            <v>Международный</v>
          </cell>
          <cell r="CA677" t="str">
            <v>западная европа</v>
          </cell>
          <cell r="CB677" t="str">
            <v>austria</v>
          </cell>
          <cell r="CC677" t="str">
            <v>Регулярные</v>
          </cell>
          <cell r="CD677" t="str">
            <v>b</v>
          </cell>
        </row>
        <row r="678">
          <cell r="C678">
            <v>37780</v>
          </cell>
          <cell r="H678">
            <v>24</v>
          </cell>
          <cell r="U678">
            <v>30</v>
          </cell>
          <cell r="BZ678" t="str">
            <v>Международный</v>
          </cell>
          <cell r="CA678" t="str">
            <v>западная европа</v>
          </cell>
          <cell r="CB678" t="str">
            <v>austria</v>
          </cell>
          <cell r="CC678" t="str">
            <v>Регулярные</v>
          </cell>
          <cell r="CD678" t="str">
            <v>b</v>
          </cell>
        </row>
        <row r="679">
          <cell r="C679">
            <v>37781</v>
          </cell>
          <cell r="H679">
            <v>24</v>
          </cell>
          <cell r="U679">
            <v>41</v>
          </cell>
          <cell r="BZ679" t="str">
            <v>Международный</v>
          </cell>
          <cell r="CA679" t="str">
            <v>западная европа</v>
          </cell>
          <cell r="CB679" t="str">
            <v>austria</v>
          </cell>
          <cell r="CC679" t="str">
            <v>Регулярные</v>
          </cell>
          <cell r="CD679" t="str">
            <v>b</v>
          </cell>
        </row>
        <row r="680">
          <cell r="C680">
            <v>37783</v>
          </cell>
          <cell r="H680">
            <v>24</v>
          </cell>
          <cell r="U680">
            <v>46</v>
          </cell>
          <cell r="BZ680" t="str">
            <v>Международный</v>
          </cell>
          <cell r="CA680" t="str">
            <v>западная европа</v>
          </cell>
          <cell r="CB680" t="str">
            <v>austria</v>
          </cell>
          <cell r="CC680" t="str">
            <v>Регулярные</v>
          </cell>
          <cell r="CD680" t="str">
            <v>b</v>
          </cell>
        </row>
        <row r="681">
          <cell r="C681">
            <v>37785</v>
          </cell>
          <cell r="H681">
            <v>24</v>
          </cell>
          <cell r="U681">
            <v>37</v>
          </cell>
          <cell r="BZ681" t="str">
            <v>Международный</v>
          </cell>
          <cell r="CA681" t="str">
            <v>западная европа</v>
          </cell>
          <cell r="CB681" t="str">
            <v>austria</v>
          </cell>
          <cell r="CC681" t="str">
            <v>Регулярные</v>
          </cell>
          <cell r="CD681" t="str">
            <v>b</v>
          </cell>
        </row>
        <row r="682">
          <cell r="C682">
            <v>37787</v>
          </cell>
          <cell r="H682">
            <v>24</v>
          </cell>
          <cell r="U682">
            <v>45</v>
          </cell>
          <cell r="BZ682" t="str">
            <v>Международный</v>
          </cell>
          <cell r="CA682" t="str">
            <v>западная европа</v>
          </cell>
          <cell r="CB682" t="str">
            <v>austria</v>
          </cell>
          <cell r="CC682" t="str">
            <v>Регулярные</v>
          </cell>
          <cell r="CD682" t="str">
            <v>b</v>
          </cell>
        </row>
        <row r="683">
          <cell r="C683">
            <v>37788</v>
          </cell>
          <cell r="H683">
            <v>24</v>
          </cell>
          <cell r="U683">
            <v>23</v>
          </cell>
          <cell r="BZ683" t="str">
            <v>Международный</v>
          </cell>
          <cell r="CA683" t="str">
            <v>западная европа</v>
          </cell>
          <cell r="CB683" t="str">
            <v>austria</v>
          </cell>
          <cell r="CC683" t="str">
            <v>Регулярные</v>
          </cell>
          <cell r="CD683" t="str">
            <v>b</v>
          </cell>
        </row>
        <row r="684">
          <cell r="C684">
            <v>37790</v>
          </cell>
          <cell r="H684">
            <v>24</v>
          </cell>
          <cell r="U684">
            <v>31</v>
          </cell>
          <cell r="BZ684" t="str">
            <v>Международный</v>
          </cell>
          <cell r="CA684" t="str">
            <v>западная европа</v>
          </cell>
          <cell r="CB684" t="str">
            <v>austria</v>
          </cell>
          <cell r="CC684" t="str">
            <v>Регулярные</v>
          </cell>
          <cell r="CD684" t="str">
            <v>b</v>
          </cell>
        </row>
        <row r="685">
          <cell r="C685">
            <v>37792</v>
          </cell>
          <cell r="H685">
            <v>24</v>
          </cell>
          <cell r="U685">
            <v>45</v>
          </cell>
          <cell r="BZ685" t="str">
            <v>Международный</v>
          </cell>
          <cell r="CA685" t="str">
            <v>западная европа</v>
          </cell>
          <cell r="CB685" t="str">
            <v>austria</v>
          </cell>
          <cell r="CC685" t="str">
            <v>Регулярные</v>
          </cell>
          <cell r="CD685" t="str">
            <v>b</v>
          </cell>
        </row>
        <row r="686">
          <cell r="C686">
            <v>37794</v>
          </cell>
          <cell r="H686">
            <v>24</v>
          </cell>
          <cell r="U686">
            <v>36</v>
          </cell>
          <cell r="BZ686" t="str">
            <v>Международный</v>
          </cell>
          <cell r="CA686" t="str">
            <v>западная европа</v>
          </cell>
          <cell r="CB686" t="str">
            <v>austria</v>
          </cell>
          <cell r="CC686" t="str">
            <v>Регулярные</v>
          </cell>
          <cell r="CD686" t="str">
            <v>b</v>
          </cell>
        </row>
        <row r="687">
          <cell r="C687">
            <v>37795</v>
          </cell>
          <cell r="H687">
            <v>24</v>
          </cell>
          <cell r="U687">
            <v>23</v>
          </cell>
          <cell r="BZ687" t="str">
            <v>Международный</v>
          </cell>
          <cell r="CA687" t="str">
            <v>западная европа</v>
          </cell>
          <cell r="CB687" t="str">
            <v>austria</v>
          </cell>
          <cell r="CC687" t="str">
            <v>Регулярные</v>
          </cell>
          <cell r="CD687" t="str">
            <v>b</v>
          </cell>
        </row>
        <row r="688">
          <cell r="C688">
            <v>37797</v>
          </cell>
          <cell r="H688">
            <v>24</v>
          </cell>
          <cell r="U688">
            <v>38</v>
          </cell>
          <cell r="BZ688" t="str">
            <v>Международный</v>
          </cell>
          <cell r="CA688" t="str">
            <v>западная европа</v>
          </cell>
          <cell r="CB688" t="str">
            <v>austria</v>
          </cell>
          <cell r="CC688" t="str">
            <v>Регулярные</v>
          </cell>
          <cell r="CD688" t="str">
            <v>b</v>
          </cell>
        </row>
        <row r="689">
          <cell r="C689">
            <v>37799</v>
          </cell>
          <cell r="H689">
            <v>24</v>
          </cell>
          <cell r="U689">
            <v>51</v>
          </cell>
          <cell r="BZ689" t="str">
            <v>Международный</v>
          </cell>
          <cell r="CA689" t="str">
            <v>западная европа</v>
          </cell>
          <cell r="CB689" t="str">
            <v>austria</v>
          </cell>
          <cell r="CC689" t="str">
            <v>Регулярные</v>
          </cell>
          <cell r="CD689" t="str">
            <v>b</v>
          </cell>
        </row>
        <row r="690">
          <cell r="C690">
            <v>37801</v>
          </cell>
          <cell r="H690">
            <v>24</v>
          </cell>
          <cell r="U690">
            <v>43</v>
          </cell>
          <cell r="BZ690" t="str">
            <v>Международный</v>
          </cell>
          <cell r="CA690" t="str">
            <v>западная европа</v>
          </cell>
          <cell r="CB690" t="str">
            <v>austria</v>
          </cell>
          <cell r="CC690" t="str">
            <v>Регулярные</v>
          </cell>
          <cell r="CD690" t="str">
            <v>b</v>
          </cell>
        </row>
        <row r="691">
          <cell r="C691">
            <v>37802</v>
          </cell>
          <cell r="H691">
            <v>24</v>
          </cell>
          <cell r="U691">
            <v>24</v>
          </cell>
          <cell r="BZ691" t="str">
            <v>Международный</v>
          </cell>
          <cell r="CA691" t="str">
            <v>западная европа</v>
          </cell>
          <cell r="CB691" t="str">
            <v>austria</v>
          </cell>
          <cell r="CC691" t="str">
            <v>Регулярные</v>
          </cell>
          <cell r="CD691" t="str">
            <v>b</v>
          </cell>
        </row>
        <row r="692">
          <cell r="C692">
            <v>37804</v>
          </cell>
          <cell r="H692">
            <v>24</v>
          </cell>
          <cell r="U692">
            <v>45</v>
          </cell>
          <cell r="BZ692" t="str">
            <v>Международный</v>
          </cell>
          <cell r="CA692" t="str">
            <v>западная европа</v>
          </cell>
          <cell r="CB692" t="str">
            <v>austria</v>
          </cell>
          <cell r="CC692" t="str">
            <v>Регулярные</v>
          </cell>
          <cell r="CD692" t="str">
            <v>b</v>
          </cell>
        </row>
        <row r="693">
          <cell r="C693">
            <v>37806</v>
          </cell>
          <cell r="H693">
            <v>24</v>
          </cell>
          <cell r="U693">
            <v>47</v>
          </cell>
          <cell r="BZ693" t="str">
            <v>Международный</v>
          </cell>
          <cell r="CA693" t="str">
            <v>западная европа</v>
          </cell>
          <cell r="CB693" t="str">
            <v>austria</v>
          </cell>
          <cell r="CC693" t="str">
            <v>Регулярные</v>
          </cell>
          <cell r="CD693" t="str">
            <v>b</v>
          </cell>
        </row>
        <row r="694">
          <cell r="C694">
            <v>37808</v>
          </cell>
          <cell r="H694">
            <v>24</v>
          </cell>
          <cell r="U694">
            <v>49</v>
          </cell>
          <cell r="BZ694" t="str">
            <v>Международный</v>
          </cell>
          <cell r="CA694" t="str">
            <v>западная европа</v>
          </cell>
          <cell r="CB694" t="str">
            <v>austria</v>
          </cell>
          <cell r="CC694" t="str">
            <v>Регулярные</v>
          </cell>
          <cell r="CD694" t="str">
            <v>b</v>
          </cell>
        </row>
        <row r="695">
          <cell r="C695">
            <v>37809</v>
          </cell>
          <cell r="H695">
            <v>24</v>
          </cell>
          <cell r="U695">
            <v>49</v>
          </cell>
          <cell r="BZ695" t="str">
            <v>Международный</v>
          </cell>
          <cell r="CA695" t="str">
            <v>западная европа</v>
          </cell>
          <cell r="CB695" t="str">
            <v>austria</v>
          </cell>
          <cell r="CC695" t="str">
            <v>Регулярные</v>
          </cell>
          <cell r="CD695" t="str">
            <v>b</v>
          </cell>
        </row>
        <row r="696">
          <cell r="C696">
            <v>37811</v>
          </cell>
          <cell r="H696">
            <v>24</v>
          </cell>
          <cell r="U696">
            <v>46</v>
          </cell>
          <cell r="BZ696" t="str">
            <v>Международный</v>
          </cell>
          <cell r="CA696" t="str">
            <v>западная европа</v>
          </cell>
          <cell r="CB696" t="str">
            <v>austria</v>
          </cell>
          <cell r="CC696" t="str">
            <v>Регулярные</v>
          </cell>
          <cell r="CD696" t="str">
            <v>b</v>
          </cell>
        </row>
        <row r="697">
          <cell r="C697">
            <v>37813</v>
          </cell>
          <cell r="H697">
            <v>24</v>
          </cell>
          <cell r="U697">
            <v>37</v>
          </cell>
          <cell r="BZ697" t="str">
            <v>Международный</v>
          </cell>
          <cell r="CA697" t="str">
            <v>западная европа</v>
          </cell>
          <cell r="CB697" t="str">
            <v>austria</v>
          </cell>
          <cell r="CC697" t="str">
            <v>Регулярные</v>
          </cell>
          <cell r="CD697" t="str">
            <v>b</v>
          </cell>
        </row>
        <row r="698">
          <cell r="C698">
            <v>37815</v>
          </cell>
          <cell r="H698">
            <v>24</v>
          </cell>
          <cell r="U698">
            <v>24</v>
          </cell>
          <cell r="BZ698" t="str">
            <v>Международный</v>
          </cell>
          <cell r="CA698" t="str">
            <v>западная европа</v>
          </cell>
          <cell r="CB698" t="str">
            <v>austria</v>
          </cell>
          <cell r="CC698" t="str">
            <v>Регулярные</v>
          </cell>
          <cell r="CD698" t="str">
            <v>b</v>
          </cell>
        </row>
        <row r="699">
          <cell r="C699">
            <v>37816</v>
          </cell>
          <cell r="H699">
            <v>24</v>
          </cell>
          <cell r="U699">
            <v>42</v>
          </cell>
          <cell r="BZ699" t="str">
            <v>Международный</v>
          </cell>
          <cell r="CA699" t="str">
            <v>западная европа</v>
          </cell>
          <cell r="CB699" t="str">
            <v>austria</v>
          </cell>
          <cell r="CC699" t="str">
            <v>Регулярные</v>
          </cell>
          <cell r="CD699" t="str">
            <v>b</v>
          </cell>
        </row>
        <row r="700">
          <cell r="C700">
            <v>37818</v>
          </cell>
          <cell r="H700">
            <v>24</v>
          </cell>
          <cell r="U700">
            <v>46</v>
          </cell>
          <cell r="BZ700" t="str">
            <v>Международный</v>
          </cell>
          <cell r="CA700" t="str">
            <v>западная европа</v>
          </cell>
          <cell r="CB700" t="str">
            <v>austria</v>
          </cell>
          <cell r="CC700" t="str">
            <v>Регулярные</v>
          </cell>
          <cell r="CD700" t="str">
            <v>b</v>
          </cell>
        </row>
        <row r="701">
          <cell r="C701">
            <v>37820</v>
          </cell>
          <cell r="H701">
            <v>24</v>
          </cell>
          <cell r="U701">
            <v>32</v>
          </cell>
          <cell r="BZ701" t="str">
            <v>Международный</v>
          </cell>
          <cell r="CA701" t="str">
            <v>западная европа</v>
          </cell>
          <cell r="CB701" t="str">
            <v>austria</v>
          </cell>
          <cell r="CC701" t="str">
            <v>Регулярные</v>
          </cell>
          <cell r="CD701" t="str">
            <v>b</v>
          </cell>
        </row>
        <row r="702">
          <cell r="C702">
            <v>37822</v>
          </cell>
          <cell r="H702">
            <v>24</v>
          </cell>
          <cell r="U702">
            <v>39</v>
          </cell>
          <cell r="BZ702" t="str">
            <v>Международный</v>
          </cell>
          <cell r="CA702" t="str">
            <v>западная европа</v>
          </cell>
          <cell r="CB702" t="str">
            <v>austria</v>
          </cell>
          <cell r="CC702" t="str">
            <v>Регулярные</v>
          </cell>
          <cell r="CD702" t="str">
            <v>b</v>
          </cell>
        </row>
        <row r="703">
          <cell r="C703">
            <v>37823</v>
          </cell>
          <cell r="H703">
            <v>24</v>
          </cell>
          <cell r="U703">
            <v>32</v>
          </cell>
          <cell r="BZ703" t="str">
            <v>Международный</v>
          </cell>
          <cell r="CA703" t="str">
            <v>западная европа</v>
          </cell>
          <cell r="CB703" t="str">
            <v>austria</v>
          </cell>
          <cell r="CC703" t="str">
            <v>Регулярные</v>
          </cell>
          <cell r="CD703" t="str">
            <v>b</v>
          </cell>
        </row>
        <row r="704">
          <cell r="C704">
            <v>37825</v>
          </cell>
          <cell r="H704">
            <v>24</v>
          </cell>
          <cell r="U704">
            <v>50</v>
          </cell>
          <cell r="BZ704" t="str">
            <v>Международный</v>
          </cell>
          <cell r="CA704" t="str">
            <v>западная европа</v>
          </cell>
          <cell r="CB704" t="str">
            <v>austria</v>
          </cell>
          <cell r="CC704" t="str">
            <v>Регулярные</v>
          </cell>
          <cell r="CD704" t="str">
            <v>b</v>
          </cell>
        </row>
        <row r="705">
          <cell r="C705">
            <v>37827</v>
          </cell>
          <cell r="H705">
            <v>24</v>
          </cell>
          <cell r="U705">
            <v>40</v>
          </cell>
          <cell r="BZ705" t="str">
            <v>Международный</v>
          </cell>
          <cell r="CA705" t="str">
            <v>западная европа</v>
          </cell>
          <cell r="CB705" t="str">
            <v>austria</v>
          </cell>
          <cell r="CC705" t="str">
            <v>Регулярные</v>
          </cell>
          <cell r="CD705" t="str">
            <v>b</v>
          </cell>
        </row>
        <row r="706">
          <cell r="C706">
            <v>37829</v>
          </cell>
          <cell r="H706">
            <v>24</v>
          </cell>
          <cell r="U706">
            <v>37</v>
          </cell>
          <cell r="BZ706" t="str">
            <v>Международный</v>
          </cell>
          <cell r="CA706" t="str">
            <v>западная европа</v>
          </cell>
          <cell r="CB706" t="str">
            <v>austria</v>
          </cell>
          <cell r="CC706" t="str">
            <v>Регулярные</v>
          </cell>
          <cell r="CD706" t="str">
            <v>b</v>
          </cell>
        </row>
        <row r="707">
          <cell r="C707">
            <v>37830</v>
          </cell>
          <cell r="H707">
            <v>24</v>
          </cell>
          <cell r="U707">
            <v>30</v>
          </cell>
          <cell r="BZ707" t="str">
            <v>Международный</v>
          </cell>
          <cell r="CA707" t="str">
            <v>западная европа</v>
          </cell>
          <cell r="CB707" t="str">
            <v>austria</v>
          </cell>
          <cell r="CC707" t="str">
            <v>Регулярные</v>
          </cell>
          <cell r="CD707" t="str">
            <v>b</v>
          </cell>
        </row>
        <row r="708">
          <cell r="C708">
            <v>37832</v>
          </cell>
          <cell r="H708">
            <v>24</v>
          </cell>
          <cell r="U708">
            <v>42</v>
          </cell>
          <cell r="BZ708" t="str">
            <v>Международный</v>
          </cell>
          <cell r="CA708" t="str">
            <v>западная европа</v>
          </cell>
          <cell r="CB708" t="str">
            <v>austria</v>
          </cell>
          <cell r="CC708" t="str">
            <v>Регулярные</v>
          </cell>
          <cell r="CD708" t="str">
            <v>b</v>
          </cell>
        </row>
        <row r="709">
          <cell r="C709">
            <v>37834</v>
          </cell>
          <cell r="H709">
            <v>24</v>
          </cell>
          <cell r="U709">
            <v>42</v>
          </cell>
          <cell r="BZ709" t="str">
            <v>Международный</v>
          </cell>
          <cell r="CA709" t="str">
            <v>западная европа</v>
          </cell>
          <cell r="CB709" t="str">
            <v>austria</v>
          </cell>
          <cell r="CC709" t="str">
            <v>Регулярные</v>
          </cell>
          <cell r="CD709" t="str">
            <v>b</v>
          </cell>
        </row>
        <row r="710">
          <cell r="C710">
            <v>37836</v>
          </cell>
          <cell r="H710">
            <v>24</v>
          </cell>
          <cell r="U710">
            <v>29</v>
          </cell>
          <cell r="BZ710" t="str">
            <v>Международный</v>
          </cell>
          <cell r="CA710" t="str">
            <v>западная европа</v>
          </cell>
          <cell r="CB710" t="str">
            <v>austria</v>
          </cell>
          <cell r="CC710" t="str">
            <v>Регулярные</v>
          </cell>
          <cell r="CD710" t="str">
            <v>b</v>
          </cell>
        </row>
        <row r="711">
          <cell r="C711">
            <v>37837</v>
          </cell>
          <cell r="H711">
            <v>24</v>
          </cell>
          <cell r="U711">
            <v>26</v>
          </cell>
          <cell r="BZ711" t="str">
            <v>Международный</v>
          </cell>
          <cell r="CA711" t="str">
            <v>западная европа</v>
          </cell>
          <cell r="CB711" t="str">
            <v>austria</v>
          </cell>
          <cell r="CC711" t="str">
            <v>Регулярные</v>
          </cell>
          <cell r="CD711" t="str">
            <v>b</v>
          </cell>
        </row>
        <row r="712">
          <cell r="C712">
            <v>37839</v>
          </cell>
          <cell r="H712">
            <v>24</v>
          </cell>
          <cell r="U712">
            <v>46</v>
          </cell>
          <cell r="BZ712" t="str">
            <v>Международный</v>
          </cell>
          <cell r="CA712" t="str">
            <v>западная европа</v>
          </cell>
          <cell r="CB712" t="str">
            <v>austria</v>
          </cell>
          <cell r="CC712" t="str">
            <v>Регулярные</v>
          </cell>
          <cell r="CD712" t="str">
            <v>b</v>
          </cell>
        </row>
        <row r="713">
          <cell r="C713">
            <v>37841</v>
          </cell>
          <cell r="H713">
            <v>24</v>
          </cell>
          <cell r="U713">
            <v>38</v>
          </cell>
          <cell r="BZ713" t="str">
            <v>Международный</v>
          </cell>
          <cell r="CA713" t="str">
            <v>западная европа</v>
          </cell>
          <cell r="CB713" t="str">
            <v>austria</v>
          </cell>
          <cell r="CC713" t="str">
            <v>Регулярные</v>
          </cell>
          <cell r="CD713" t="str">
            <v>b</v>
          </cell>
        </row>
        <row r="714">
          <cell r="C714">
            <v>37843</v>
          </cell>
          <cell r="H714">
            <v>24</v>
          </cell>
          <cell r="U714">
            <v>38</v>
          </cell>
          <cell r="BZ714" t="str">
            <v>Международный</v>
          </cell>
          <cell r="CA714" t="str">
            <v>западная европа</v>
          </cell>
          <cell r="CB714" t="str">
            <v>austria</v>
          </cell>
          <cell r="CC714" t="str">
            <v>Регулярные</v>
          </cell>
          <cell r="CD714" t="str">
            <v>b</v>
          </cell>
        </row>
        <row r="715">
          <cell r="C715">
            <v>37844</v>
          </cell>
          <cell r="H715">
            <v>24</v>
          </cell>
          <cell r="U715">
            <v>25</v>
          </cell>
          <cell r="BZ715" t="str">
            <v>Международный</v>
          </cell>
          <cell r="CA715" t="str">
            <v>западная европа</v>
          </cell>
          <cell r="CB715" t="str">
            <v>austria</v>
          </cell>
          <cell r="CC715" t="str">
            <v>Регулярные</v>
          </cell>
          <cell r="CD715" t="str">
            <v>b</v>
          </cell>
        </row>
        <row r="716">
          <cell r="C716">
            <v>37848</v>
          </cell>
          <cell r="H716">
            <v>24</v>
          </cell>
          <cell r="U716">
            <v>41</v>
          </cell>
          <cell r="BZ716" t="str">
            <v>Международный</v>
          </cell>
          <cell r="CA716" t="str">
            <v>западная европа</v>
          </cell>
          <cell r="CB716" t="str">
            <v>austria</v>
          </cell>
          <cell r="CC716" t="str">
            <v>Регулярные</v>
          </cell>
          <cell r="CD716" t="str">
            <v>b</v>
          </cell>
        </row>
        <row r="717">
          <cell r="C717">
            <v>37850</v>
          </cell>
          <cell r="H717">
            <v>24</v>
          </cell>
          <cell r="U717">
            <v>36</v>
          </cell>
          <cell r="BZ717" t="str">
            <v>Международный</v>
          </cell>
          <cell r="CA717" t="str">
            <v>западная европа</v>
          </cell>
          <cell r="CB717" t="str">
            <v>austria</v>
          </cell>
          <cell r="CC717" t="str">
            <v>Регулярные</v>
          </cell>
          <cell r="CD717" t="str">
            <v>b</v>
          </cell>
        </row>
        <row r="718">
          <cell r="C718">
            <v>37851</v>
          </cell>
          <cell r="H718">
            <v>24</v>
          </cell>
          <cell r="U718">
            <v>32</v>
          </cell>
          <cell r="BZ718" t="str">
            <v>Международный</v>
          </cell>
          <cell r="CA718" t="str">
            <v>западная европа</v>
          </cell>
          <cell r="CB718" t="str">
            <v>austria</v>
          </cell>
          <cell r="CC718" t="str">
            <v>Регулярные</v>
          </cell>
          <cell r="CD718" t="str">
            <v>b</v>
          </cell>
        </row>
        <row r="719">
          <cell r="C719">
            <v>37853</v>
          </cell>
          <cell r="H719">
            <v>24</v>
          </cell>
          <cell r="U719">
            <v>35</v>
          </cell>
          <cell r="BZ719" t="str">
            <v>Международный</v>
          </cell>
          <cell r="CA719" t="str">
            <v>западная европа</v>
          </cell>
          <cell r="CB719" t="str">
            <v>austria</v>
          </cell>
          <cell r="CC719" t="str">
            <v>Регулярные</v>
          </cell>
          <cell r="CD719" t="str">
            <v>b</v>
          </cell>
        </row>
        <row r="720">
          <cell r="C720">
            <v>37855</v>
          </cell>
          <cell r="H720">
            <v>24</v>
          </cell>
          <cell r="U720">
            <v>30</v>
          </cell>
          <cell r="BZ720" t="str">
            <v>Международный</v>
          </cell>
          <cell r="CA720" t="str">
            <v>западная европа</v>
          </cell>
          <cell r="CB720" t="str">
            <v>austria</v>
          </cell>
          <cell r="CC720" t="str">
            <v>Регулярные</v>
          </cell>
          <cell r="CD720" t="str">
            <v>b</v>
          </cell>
        </row>
        <row r="721">
          <cell r="C721">
            <v>37857</v>
          </cell>
          <cell r="H721">
            <v>24</v>
          </cell>
          <cell r="U721">
            <v>44</v>
          </cell>
          <cell r="BZ721" t="str">
            <v>Международный</v>
          </cell>
          <cell r="CA721" t="str">
            <v>западная европа</v>
          </cell>
          <cell r="CB721" t="str">
            <v>austria</v>
          </cell>
          <cell r="CC721" t="str">
            <v>Регулярные</v>
          </cell>
          <cell r="CD721" t="str">
            <v>b</v>
          </cell>
        </row>
        <row r="722">
          <cell r="C722">
            <v>37858</v>
          </cell>
          <cell r="H722">
            <v>24</v>
          </cell>
          <cell r="U722">
            <v>30</v>
          </cell>
          <cell r="BZ722" t="str">
            <v>Международный</v>
          </cell>
          <cell r="CA722" t="str">
            <v>западная европа</v>
          </cell>
          <cell r="CB722" t="str">
            <v>austria</v>
          </cell>
          <cell r="CC722" t="str">
            <v>Регулярные</v>
          </cell>
          <cell r="CD722" t="str">
            <v>b</v>
          </cell>
        </row>
        <row r="723">
          <cell r="C723">
            <v>37860</v>
          </cell>
          <cell r="H723">
            <v>24</v>
          </cell>
          <cell r="U723">
            <v>44</v>
          </cell>
          <cell r="BZ723" t="str">
            <v>Международный</v>
          </cell>
          <cell r="CA723" t="str">
            <v>западная европа</v>
          </cell>
          <cell r="CB723" t="str">
            <v>austria</v>
          </cell>
          <cell r="CC723" t="str">
            <v>Регулярные</v>
          </cell>
          <cell r="CD723" t="str">
            <v>b</v>
          </cell>
        </row>
        <row r="724">
          <cell r="C724">
            <v>37862</v>
          </cell>
          <cell r="H724">
            <v>24</v>
          </cell>
          <cell r="U724">
            <v>48</v>
          </cell>
          <cell r="BZ724" t="str">
            <v>Международный</v>
          </cell>
          <cell r="CA724" t="str">
            <v>западная европа</v>
          </cell>
          <cell r="CB724" t="str">
            <v>austria</v>
          </cell>
          <cell r="CC724" t="str">
            <v>Регулярные</v>
          </cell>
          <cell r="CD724" t="str">
            <v>b</v>
          </cell>
        </row>
        <row r="725">
          <cell r="C725">
            <v>37864</v>
          </cell>
          <cell r="H725">
            <v>24</v>
          </cell>
          <cell r="U725">
            <v>41</v>
          </cell>
          <cell r="BZ725" t="str">
            <v>Международный</v>
          </cell>
          <cell r="CA725" t="str">
            <v>западная европа</v>
          </cell>
          <cell r="CB725" t="str">
            <v>austria</v>
          </cell>
          <cell r="CC725" t="str">
            <v>Регулярные</v>
          </cell>
          <cell r="CD725" t="str">
            <v>b</v>
          </cell>
        </row>
        <row r="726">
          <cell r="C726">
            <v>37865</v>
          </cell>
          <cell r="H726">
            <v>24</v>
          </cell>
          <cell r="U726">
            <v>24</v>
          </cell>
          <cell r="BZ726" t="str">
            <v>Международный</v>
          </cell>
          <cell r="CA726" t="str">
            <v>западная европа</v>
          </cell>
          <cell r="CB726" t="str">
            <v>austria</v>
          </cell>
          <cell r="CC726" t="str">
            <v>Регулярные</v>
          </cell>
          <cell r="CD726" t="str">
            <v>b</v>
          </cell>
        </row>
        <row r="727">
          <cell r="C727">
            <v>37865</v>
          </cell>
          <cell r="H727">
            <v>24</v>
          </cell>
          <cell r="U727">
            <v>40</v>
          </cell>
          <cell r="BZ727" t="str">
            <v>Международный</v>
          </cell>
          <cell r="CA727" t="str">
            <v>западная европа</v>
          </cell>
          <cell r="CB727" t="str">
            <v>austria</v>
          </cell>
          <cell r="CC727" t="str">
            <v>Регулярные</v>
          </cell>
          <cell r="CD727" t="str">
            <v>b</v>
          </cell>
        </row>
        <row r="728">
          <cell r="C728">
            <v>37867</v>
          </cell>
          <cell r="H728">
            <v>24</v>
          </cell>
          <cell r="U728">
            <v>34</v>
          </cell>
          <cell r="BZ728" t="str">
            <v>Международный</v>
          </cell>
          <cell r="CA728" t="str">
            <v>западная европа</v>
          </cell>
          <cell r="CB728" t="str">
            <v>austria</v>
          </cell>
          <cell r="CC728" t="str">
            <v>Регулярные</v>
          </cell>
          <cell r="CD728" t="str">
            <v>b</v>
          </cell>
        </row>
        <row r="729">
          <cell r="C729">
            <v>37869</v>
          </cell>
          <cell r="H729">
            <v>24</v>
          </cell>
          <cell r="U729">
            <v>39</v>
          </cell>
          <cell r="BZ729" t="str">
            <v>Международный</v>
          </cell>
          <cell r="CA729" t="str">
            <v>западная европа</v>
          </cell>
          <cell r="CB729" t="str">
            <v>austria</v>
          </cell>
          <cell r="CC729" t="str">
            <v>Регулярные</v>
          </cell>
          <cell r="CD729" t="str">
            <v>b</v>
          </cell>
        </row>
        <row r="730">
          <cell r="C730">
            <v>37871</v>
          </cell>
          <cell r="H730">
            <v>24</v>
          </cell>
          <cell r="U730">
            <v>37</v>
          </cell>
          <cell r="BZ730" t="str">
            <v>Международный</v>
          </cell>
          <cell r="CA730" t="str">
            <v>западная европа</v>
          </cell>
          <cell r="CB730" t="str">
            <v>austria</v>
          </cell>
          <cell r="CC730" t="str">
            <v>Регулярные</v>
          </cell>
          <cell r="CD730" t="str">
            <v>b</v>
          </cell>
        </row>
        <row r="731">
          <cell r="C731">
            <v>37872</v>
          </cell>
          <cell r="H731">
            <v>24</v>
          </cell>
          <cell r="U731">
            <v>37</v>
          </cell>
          <cell r="BZ731" t="str">
            <v>Международный</v>
          </cell>
          <cell r="CA731" t="str">
            <v>западная европа</v>
          </cell>
          <cell r="CB731" t="str">
            <v>austria</v>
          </cell>
          <cell r="CC731" t="str">
            <v>Регулярные</v>
          </cell>
          <cell r="CD731" t="str">
            <v>b</v>
          </cell>
        </row>
        <row r="732">
          <cell r="C732">
            <v>37874</v>
          </cell>
          <cell r="H732">
            <v>24</v>
          </cell>
          <cell r="U732">
            <v>46</v>
          </cell>
          <cell r="BZ732" t="str">
            <v>Международный</v>
          </cell>
          <cell r="CA732" t="str">
            <v>западная европа</v>
          </cell>
          <cell r="CB732" t="str">
            <v>austria</v>
          </cell>
          <cell r="CC732" t="str">
            <v>Регулярные</v>
          </cell>
          <cell r="CD732" t="str">
            <v>b</v>
          </cell>
        </row>
        <row r="733">
          <cell r="C733">
            <v>37876</v>
          </cell>
          <cell r="H733">
            <v>24</v>
          </cell>
          <cell r="U733">
            <v>45</v>
          </cell>
          <cell r="BZ733" t="str">
            <v>Международный</v>
          </cell>
          <cell r="CA733" t="str">
            <v>западная европа</v>
          </cell>
          <cell r="CB733" t="str">
            <v>austria</v>
          </cell>
          <cell r="CC733" t="str">
            <v>Регулярные</v>
          </cell>
          <cell r="CD733" t="str">
            <v>b</v>
          </cell>
        </row>
        <row r="734">
          <cell r="C734">
            <v>37877</v>
          </cell>
          <cell r="H734">
            <v>24</v>
          </cell>
          <cell r="U734">
            <v>18</v>
          </cell>
          <cell r="BZ734" t="str">
            <v>Международный</v>
          </cell>
          <cell r="CA734" t="str">
            <v>западная европа</v>
          </cell>
          <cell r="CB734" t="str">
            <v>austria</v>
          </cell>
          <cell r="CC734" t="str">
            <v>Регулярные</v>
          </cell>
          <cell r="CD734" t="str">
            <v>b</v>
          </cell>
        </row>
        <row r="735">
          <cell r="C735">
            <v>37878</v>
          </cell>
          <cell r="H735">
            <v>24</v>
          </cell>
          <cell r="U735">
            <v>36</v>
          </cell>
          <cell r="BZ735" t="str">
            <v>Международный</v>
          </cell>
          <cell r="CA735" t="str">
            <v>западная европа</v>
          </cell>
          <cell r="CB735" t="str">
            <v>austria</v>
          </cell>
          <cell r="CC735" t="str">
            <v>Регулярные</v>
          </cell>
          <cell r="CD735" t="str">
            <v>b</v>
          </cell>
        </row>
        <row r="736">
          <cell r="C736">
            <v>37879</v>
          </cell>
          <cell r="H736">
            <v>24</v>
          </cell>
          <cell r="U736">
            <v>42</v>
          </cell>
          <cell r="BZ736" t="str">
            <v>Международный</v>
          </cell>
          <cell r="CA736" t="str">
            <v>западная европа</v>
          </cell>
          <cell r="CB736" t="str">
            <v>austria</v>
          </cell>
          <cell r="CC736" t="str">
            <v>Регулярные</v>
          </cell>
          <cell r="CD736" t="str">
            <v>b</v>
          </cell>
        </row>
        <row r="737">
          <cell r="C737">
            <v>37881</v>
          </cell>
          <cell r="H737">
            <v>24</v>
          </cell>
          <cell r="U737">
            <v>43</v>
          </cell>
          <cell r="BZ737" t="str">
            <v>Международный</v>
          </cell>
          <cell r="CA737" t="str">
            <v>западная европа</v>
          </cell>
          <cell r="CB737" t="str">
            <v>austria</v>
          </cell>
          <cell r="CC737" t="str">
            <v>Регулярные</v>
          </cell>
          <cell r="CD737" t="str">
            <v>b</v>
          </cell>
        </row>
        <row r="738">
          <cell r="C738">
            <v>37883</v>
          </cell>
          <cell r="H738">
            <v>24</v>
          </cell>
          <cell r="U738">
            <v>25</v>
          </cell>
          <cell r="BZ738" t="str">
            <v>Международный</v>
          </cell>
          <cell r="CA738" t="str">
            <v>западная европа</v>
          </cell>
          <cell r="CB738" t="str">
            <v>austria</v>
          </cell>
          <cell r="CC738" t="str">
            <v>Регулярные</v>
          </cell>
          <cell r="CD738" t="str">
            <v>b</v>
          </cell>
        </row>
        <row r="739">
          <cell r="C739">
            <v>37885</v>
          </cell>
          <cell r="H739">
            <v>24</v>
          </cell>
          <cell r="U739">
            <v>46</v>
          </cell>
          <cell r="BZ739" t="str">
            <v>Международный</v>
          </cell>
          <cell r="CA739" t="str">
            <v>западная европа</v>
          </cell>
          <cell r="CB739" t="str">
            <v>austria</v>
          </cell>
          <cell r="CC739" t="str">
            <v>Регулярные</v>
          </cell>
          <cell r="CD739" t="str">
            <v>b</v>
          </cell>
        </row>
        <row r="740">
          <cell r="C740">
            <v>37886</v>
          </cell>
          <cell r="H740">
            <v>24</v>
          </cell>
          <cell r="U740">
            <v>43</v>
          </cell>
          <cell r="BZ740" t="str">
            <v>Международный</v>
          </cell>
          <cell r="CA740" t="str">
            <v>западная европа</v>
          </cell>
          <cell r="CB740" t="str">
            <v>austria</v>
          </cell>
          <cell r="CC740" t="str">
            <v>Регулярные</v>
          </cell>
          <cell r="CD740" t="str">
            <v>b</v>
          </cell>
        </row>
        <row r="741">
          <cell r="C741">
            <v>37888</v>
          </cell>
          <cell r="H741">
            <v>24</v>
          </cell>
          <cell r="U741">
            <v>49</v>
          </cell>
          <cell r="BZ741" t="str">
            <v>Международный</v>
          </cell>
          <cell r="CA741" t="str">
            <v>западная европа</v>
          </cell>
          <cell r="CB741" t="str">
            <v>austria</v>
          </cell>
          <cell r="CC741" t="str">
            <v>Регулярные</v>
          </cell>
          <cell r="CD741" t="str">
            <v>b</v>
          </cell>
        </row>
        <row r="742">
          <cell r="C742">
            <v>37890</v>
          </cell>
          <cell r="H742">
            <v>24</v>
          </cell>
          <cell r="U742">
            <v>38</v>
          </cell>
          <cell r="BZ742" t="str">
            <v>Международный</v>
          </cell>
          <cell r="CA742" t="str">
            <v>западная европа</v>
          </cell>
          <cell r="CB742" t="str">
            <v>austria</v>
          </cell>
          <cell r="CC742" t="str">
            <v>Регулярные</v>
          </cell>
          <cell r="CD742" t="str">
            <v>b</v>
          </cell>
        </row>
        <row r="743">
          <cell r="C743">
            <v>37892</v>
          </cell>
          <cell r="H743">
            <v>24</v>
          </cell>
          <cell r="U743">
            <v>50</v>
          </cell>
          <cell r="BZ743" t="str">
            <v>Международный</v>
          </cell>
          <cell r="CA743" t="str">
            <v>западная европа</v>
          </cell>
          <cell r="CB743" t="str">
            <v>austria</v>
          </cell>
          <cell r="CC743" t="str">
            <v>Регулярные</v>
          </cell>
          <cell r="CD743" t="str">
            <v>b</v>
          </cell>
        </row>
        <row r="744">
          <cell r="C744">
            <v>37893</v>
          </cell>
          <cell r="H744">
            <v>24</v>
          </cell>
          <cell r="U744">
            <v>40</v>
          </cell>
          <cell r="BZ744" t="str">
            <v>Международный</v>
          </cell>
          <cell r="CA744" t="str">
            <v>западная европа</v>
          </cell>
          <cell r="CB744" t="str">
            <v>austria</v>
          </cell>
          <cell r="CC744" t="str">
            <v>Регулярные</v>
          </cell>
          <cell r="CD744" t="str">
            <v>b</v>
          </cell>
        </row>
        <row r="745">
          <cell r="C745">
            <v>37897</v>
          </cell>
          <cell r="H745">
            <v>24</v>
          </cell>
          <cell r="U745">
            <v>34</v>
          </cell>
          <cell r="BZ745" t="str">
            <v>Международный</v>
          </cell>
          <cell r="CA745" t="str">
            <v>западная европа</v>
          </cell>
          <cell r="CB745" t="str">
            <v>austria</v>
          </cell>
          <cell r="CC745" t="str">
            <v>Регулярные</v>
          </cell>
          <cell r="CD745" t="str">
            <v>b</v>
          </cell>
        </row>
        <row r="746">
          <cell r="C746">
            <v>37899</v>
          </cell>
          <cell r="H746">
            <v>24</v>
          </cell>
          <cell r="U746">
            <v>25</v>
          </cell>
          <cell r="BZ746" t="str">
            <v>Международный</v>
          </cell>
          <cell r="CA746" t="str">
            <v>западная европа</v>
          </cell>
          <cell r="CB746" t="str">
            <v>austria</v>
          </cell>
          <cell r="CC746" t="str">
            <v>Регулярные</v>
          </cell>
          <cell r="CD746" t="str">
            <v>b</v>
          </cell>
        </row>
        <row r="747">
          <cell r="C747">
            <v>37900</v>
          </cell>
          <cell r="H747">
            <v>24</v>
          </cell>
          <cell r="U747">
            <v>25</v>
          </cell>
          <cell r="BZ747" t="str">
            <v>Международный</v>
          </cell>
          <cell r="CA747" t="str">
            <v>западная европа</v>
          </cell>
          <cell r="CB747" t="str">
            <v>austria</v>
          </cell>
          <cell r="CC747" t="str">
            <v>Регулярные</v>
          </cell>
          <cell r="CD747" t="str">
            <v>b</v>
          </cell>
        </row>
        <row r="748">
          <cell r="C748">
            <v>37902</v>
          </cell>
          <cell r="H748">
            <v>24</v>
          </cell>
          <cell r="U748">
            <v>35</v>
          </cell>
          <cell r="BZ748" t="str">
            <v>Международный</v>
          </cell>
          <cell r="CA748" t="str">
            <v>западная европа</v>
          </cell>
          <cell r="CB748" t="str">
            <v>austria</v>
          </cell>
          <cell r="CC748" t="str">
            <v>Регулярные</v>
          </cell>
          <cell r="CD748" t="str">
            <v>b</v>
          </cell>
        </row>
        <row r="749">
          <cell r="C749">
            <v>37904</v>
          </cell>
          <cell r="H749">
            <v>58</v>
          </cell>
          <cell r="U749">
            <v>45</v>
          </cell>
          <cell r="BZ749" t="str">
            <v>Международный</v>
          </cell>
          <cell r="CA749" t="str">
            <v>западная европа</v>
          </cell>
          <cell r="CB749" t="str">
            <v>austria</v>
          </cell>
          <cell r="CC749" t="str">
            <v>Регулярные</v>
          </cell>
          <cell r="CD749" t="str">
            <v>b</v>
          </cell>
        </row>
        <row r="750">
          <cell r="C750">
            <v>37906</v>
          </cell>
          <cell r="H750">
            <v>24</v>
          </cell>
          <cell r="U750">
            <v>34</v>
          </cell>
          <cell r="BZ750" t="str">
            <v>Международный</v>
          </cell>
          <cell r="CA750" t="str">
            <v>западная европа</v>
          </cell>
          <cell r="CB750" t="str">
            <v>austria</v>
          </cell>
          <cell r="CC750" t="str">
            <v>Регулярные</v>
          </cell>
          <cell r="CD750" t="str">
            <v>b</v>
          </cell>
        </row>
        <row r="751">
          <cell r="C751">
            <v>37909</v>
          </cell>
          <cell r="H751">
            <v>24</v>
          </cell>
          <cell r="U751">
            <v>35</v>
          </cell>
          <cell r="BZ751" t="str">
            <v>Международный</v>
          </cell>
          <cell r="CA751" t="str">
            <v>западная европа</v>
          </cell>
          <cell r="CB751" t="str">
            <v>austria</v>
          </cell>
          <cell r="CC751" t="str">
            <v>Регулярные</v>
          </cell>
          <cell r="CD751" t="str">
            <v>b</v>
          </cell>
        </row>
        <row r="752">
          <cell r="C752">
            <v>37911</v>
          </cell>
          <cell r="H752">
            <v>24</v>
          </cell>
          <cell r="U752">
            <v>28</v>
          </cell>
          <cell r="BZ752" t="str">
            <v>Международный</v>
          </cell>
          <cell r="CA752" t="str">
            <v>западная европа</v>
          </cell>
          <cell r="CB752" t="str">
            <v>austria</v>
          </cell>
          <cell r="CC752" t="str">
            <v>Регулярные</v>
          </cell>
          <cell r="CD752" t="str">
            <v>b</v>
          </cell>
        </row>
        <row r="753">
          <cell r="C753">
            <v>37913</v>
          </cell>
          <cell r="H753">
            <v>24</v>
          </cell>
          <cell r="U753">
            <v>37</v>
          </cell>
          <cell r="BZ753" t="str">
            <v>Международный</v>
          </cell>
          <cell r="CA753" t="str">
            <v>западная европа</v>
          </cell>
          <cell r="CB753" t="str">
            <v>austria</v>
          </cell>
          <cell r="CC753" t="str">
            <v>Регулярные</v>
          </cell>
          <cell r="CD753" t="str">
            <v>b</v>
          </cell>
        </row>
        <row r="754">
          <cell r="C754">
            <v>37914</v>
          </cell>
          <cell r="H754">
            <v>24</v>
          </cell>
          <cell r="U754">
            <v>30</v>
          </cell>
          <cell r="BZ754" t="str">
            <v>Международный</v>
          </cell>
          <cell r="CA754" t="str">
            <v>западная европа</v>
          </cell>
          <cell r="CB754" t="str">
            <v>austria</v>
          </cell>
          <cell r="CC754" t="str">
            <v>Регулярные</v>
          </cell>
          <cell r="CD754" t="str">
            <v>b</v>
          </cell>
        </row>
        <row r="755">
          <cell r="C755">
            <v>37916</v>
          </cell>
          <cell r="H755">
            <v>24</v>
          </cell>
          <cell r="U755">
            <v>50</v>
          </cell>
          <cell r="BZ755" t="str">
            <v>Международный</v>
          </cell>
          <cell r="CA755" t="str">
            <v>западная европа</v>
          </cell>
          <cell r="CB755" t="str">
            <v>austria</v>
          </cell>
          <cell r="CC755" t="str">
            <v>Регулярные</v>
          </cell>
          <cell r="CD755" t="str">
            <v>b</v>
          </cell>
        </row>
        <row r="756">
          <cell r="C756">
            <v>37918</v>
          </cell>
          <cell r="H756">
            <v>24</v>
          </cell>
          <cell r="U756">
            <v>39</v>
          </cell>
          <cell r="BZ756" t="str">
            <v>Международный</v>
          </cell>
          <cell r="CA756" t="str">
            <v>западная европа</v>
          </cell>
          <cell r="CB756" t="str">
            <v>austria</v>
          </cell>
          <cell r="CC756" t="str">
            <v>Регулярные</v>
          </cell>
          <cell r="CD756" t="str">
            <v>b</v>
          </cell>
        </row>
        <row r="757">
          <cell r="C757">
            <v>37920</v>
          </cell>
          <cell r="H757">
            <v>24</v>
          </cell>
          <cell r="U757">
            <v>38</v>
          </cell>
          <cell r="BZ757" t="str">
            <v>Международный</v>
          </cell>
          <cell r="CA757" t="str">
            <v>западная европа</v>
          </cell>
          <cell r="CB757" t="str">
            <v>austria</v>
          </cell>
          <cell r="CC757" t="str">
            <v>Регулярные</v>
          </cell>
          <cell r="CD757" t="str">
            <v>b</v>
          </cell>
        </row>
        <row r="758">
          <cell r="C758">
            <v>37921</v>
          </cell>
          <cell r="H758">
            <v>24</v>
          </cell>
          <cell r="U758">
            <v>31</v>
          </cell>
          <cell r="BZ758" t="str">
            <v>Международный</v>
          </cell>
          <cell r="CA758" t="str">
            <v>западная европа</v>
          </cell>
          <cell r="CB758" t="str">
            <v>austria</v>
          </cell>
          <cell r="CC758" t="str">
            <v>Регулярные</v>
          </cell>
          <cell r="CD758" t="str">
            <v>b</v>
          </cell>
        </row>
        <row r="759">
          <cell r="C759">
            <v>37923</v>
          </cell>
          <cell r="H759">
            <v>24</v>
          </cell>
          <cell r="U759">
            <v>32</v>
          </cell>
          <cell r="BZ759" t="str">
            <v>Международный</v>
          </cell>
          <cell r="CA759" t="str">
            <v>западная европа</v>
          </cell>
          <cell r="CB759" t="str">
            <v>austria</v>
          </cell>
          <cell r="CC759" t="str">
            <v>Регулярные</v>
          </cell>
          <cell r="CD759" t="str">
            <v>b</v>
          </cell>
        </row>
        <row r="760">
          <cell r="C760">
            <v>37925</v>
          </cell>
          <cell r="H760">
            <v>24</v>
          </cell>
          <cell r="U760">
            <v>42</v>
          </cell>
          <cell r="BZ760" t="str">
            <v>Международный</v>
          </cell>
          <cell r="CA760" t="str">
            <v>западная европа</v>
          </cell>
          <cell r="CB760" t="str">
            <v>austria</v>
          </cell>
          <cell r="CC760" t="str">
            <v>Регулярные</v>
          </cell>
          <cell r="CD760" t="str">
            <v>b</v>
          </cell>
        </row>
        <row r="761">
          <cell r="C761">
            <v>37927</v>
          </cell>
          <cell r="H761">
            <v>24</v>
          </cell>
          <cell r="U761">
            <v>27</v>
          </cell>
          <cell r="BZ761" t="str">
            <v>Международный</v>
          </cell>
          <cell r="CA761" t="str">
            <v>западная европа</v>
          </cell>
          <cell r="CB761" t="str">
            <v>austria</v>
          </cell>
          <cell r="CC761" t="str">
            <v>Регулярные</v>
          </cell>
          <cell r="CD761" t="str">
            <v>b</v>
          </cell>
        </row>
        <row r="762">
          <cell r="C762">
            <v>37928</v>
          </cell>
          <cell r="H762">
            <v>24</v>
          </cell>
          <cell r="U762">
            <v>15</v>
          </cell>
          <cell r="BZ762" t="str">
            <v>Международный</v>
          </cell>
          <cell r="CA762" t="str">
            <v>западная европа</v>
          </cell>
          <cell r="CB762" t="str">
            <v>austria</v>
          </cell>
          <cell r="CC762" t="str">
            <v>Регулярные</v>
          </cell>
          <cell r="CD762" t="str">
            <v>b</v>
          </cell>
        </row>
        <row r="763">
          <cell r="C763">
            <v>37930</v>
          </cell>
          <cell r="H763">
            <v>24</v>
          </cell>
          <cell r="U763">
            <v>22</v>
          </cell>
          <cell r="BZ763" t="str">
            <v>Международный</v>
          </cell>
          <cell r="CA763" t="str">
            <v>западная европа</v>
          </cell>
          <cell r="CB763" t="str">
            <v>austria</v>
          </cell>
          <cell r="CC763" t="str">
            <v>Регулярные</v>
          </cell>
          <cell r="CD763" t="str">
            <v>b</v>
          </cell>
        </row>
        <row r="764">
          <cell r="C764">
            <v>37932</v>
          </cell>
          <cell r="H764">
            <v>24</v>
          </cell>
          <cell r="U764">
            <v>35</v>
          </cell>
          <cell r="BZ764" t="str">
            <v>Международный</v>
          </cell>
          <cell r="CA764" t="str">
            <v>западная европа</v>
          </cell>
          <cell r="CB764" t="str">
            <v>austria</v>
          </cell>
          <cell r="CC764" t="str">
            <v>Регулярные</v>
          </cell>
          <cell r="CD764" t="str">
            <v>b</v>
          </cell>
        </row>
        <row r="765">
          <cell r="C765">
            <v>37934</v>
          </cell>
          <cell r="H765">
            <v>24</v>
          </cell>
          <cell r="U765">
            <v>32</v>
          </cell>
          <cell r="BZ765" t="str">
            <v>Международный</v>
          </cell>
          <cell r="CA765" t="str">
            <v>западная европа</v>
          </cell>
          <cell r="CB765" t="str">
            <v>austria</v>
          </cell>
          <cell r="CC765" t="str">
            <v>Регулярные</v>
          </cell>
          <cell r="CD765" t="str">
            <v>b</v>
          </cell>
        </row>
        <row r="766">
          <cell r="C766">
            <v>37937</v>
          </cell>
          <cell r="H766">
            <v>24</v>
          </cell>
          <cell r="U766">
            <v>23</v>
          </cell>
          <cell r="BZ766" t="str">
            <v>Международный</v>
          </cell>
          <cell r="CA766" t="str">
            <v>западная европа</v>
          </cell>
          <cell r="CB766" t="str">
            <v>austria</v>
          </cell>
          <cell r="CC766" t="str">
            <v>Регулярные</v>
          </cell>
          <cell r="CD766" t="str">
            <v>b</v>
          </cell>
        </row>
        <row r="767">
          <cell r="C767">
            <v>37939</v>
          </cell>
          <cell r="H767">
            <v>24</v>
          </cell>
          <cell r="U767">
            <v>36</v>
          </cell>
          <cell r="BZ767" t="str">
            <v>Международный</v>
          </cell>
          <cell r="CA767" t="str">
            <v>западная европа</v>
          </cell>
          <cell r="CB767" t="str">
            <v>austria</v>
          </cell>
          <cell r="CC767" t="str">
            <v>Регулярные</v>
          </cell>
          <cell r="CD767" t="str">
            <v>b</v>
          </cell>
        </row>
        <row r="768">
          <cell r="C768">
            <v>37941</v>
          </cell>
          <cell r="H768">
            <v>24</v>
          </cell>
          <cell r="U768">
            <v>25</v>
          </cell>
          <cell r="BZ768" t="str">
            <v>Международный</v>
          </cell>
          <cell r="CA768" t="str">
            <v>западная европа</v>
          </cell>
          <cell r="CB768" t="str">
            <v>austria</v>
          </cell>
          <cell r="CC768" t="str">
            <v>Регулярные</v>
          </cell>
          <cell r="CD768" t="str">
            <v>b</v>
          </cell>
        </row>
        <row r="769">
          <cell r="C769">
            <v>37942</v>
          </cell>
          <cell r="H769">
            <v>24</v>
          </cell>
          <cell r="U769">
            <v>29</v>
          </cell>
          <cell r="BZ769" t="str">
            <v>Международный</v>
          </cell>
          <cell r="CA769" t="str">
            <v>западная европа</v>
          </cell>
          <cell r="CB769" t="str">
            <v>austria</v>
          </cell>
          <cell r="CC769" t="str">
            <v>Регулярные</v>
          </cell>
          <cell r="CD769" t="str">
            <v>b</v>
          </cell>
        </row>
        <row r="770">
          <cell r="C770">
            <v>37944</v>
          </cell>
          <cell r="H770">
            <v>24</v>
          </cell>
          <cell r="U770">
            <v>29</v>
          </cell>
          <cell r="BZ770" t="str">
            <v>Международный</v>
          </cell>
          <cell r="CA770" t="str">
            <v>западная европа</v>
          </cell>
          <cell r="CB770" t="str">
            <v>austria</v>
          </cell>
          <cell r="CC770" t="str">
            <v>Регулярные</v>
          </cell>
          <cell r="CD770" t="str">
            <v>b</v>
          </cell>
        </row>
        <row r="771">
          <cell r="C771">
            <v>37946</v>
          </cell>
          <cell r="H771">
            <v>24</v>
          </cell>
          <cell r="U771">
            <v>40</v>
          </cell>
          <cell r="BZ771" t="str">
            <v>Международный</v>
          </cell>
          <cell r="CA771" t="str">
            <v>западная европа</v>
          </cell>
          <cell r="CB771" t="str">
            <v>austria</v>
          </cell>
          <cell r="CC771" t="str">
            <v>Регулярные</v>
          </cell>
          <cell r="CD771" t="str">
            <v>b</v>
          </cell>
        </row>
        <row r="772">
          <cell r="C772">
            <v>37948</v>
          </cell>
          <cell r="H772">
            <v>24</v>
          </cell>
          <cell r="U772">
            <v>23</v>
          </cell>
          <cell r="BZ772" t="str">
            <v>Международный</v>
          </cell>
          <cell r="CA772" t="str">
            <v>западная европа</v>
          </cell>
          <cell r="CB772" t="str">
            <v>austria</v>
          </cell>
          <cell r="CC772" t="str">
            <v>Регулярные</v>
          </cell>
          <cell r="CD772" t="str">
            <v>b</v>
          </cell>
        </row>
        <row r="773">
          <cell r="C773">
            <v>37949</v>
          </cell>
          <cell r="H773">
            <v>24</v>
          </cell>
          <cell r="U773">
            <v>26</v>
          </cell>
          <cell r="BZ773" t="str">
            <v>Международный</v>
          </cell>
          <cell r="CA773" t="str">
            <v>западная европа</v>
          </cell>
          <cell r="CB773" t="str">
            <v>austria</v>
          </cell>
          <cell r="CC773" t="str">
            <v>Регулярные</v>
          </cell>
          <cell r="CD773" t="str">
            <v>b</v>
          </cell>
        </row>
        <row r="774">
          <cell r="C774">
            <v>37951</v>
          </cell>
          <cell r="H774">
            <v>24</v>
          </cell>
          <cell r="U774">
            <v>27</v>
          </cell>
          <cell r="BZ774" t="str">
            <v>Международный</v>
          </cell>
          <cell r="CA774" t="str">
            <v>западная европа</v>
          </cell>
          <cell r="CB774" t="str">
            <v>austria</v>
          </cell>
          <cell r="CC774" t="str">
            <v>Регулярные</v>
          </cell>
          <cell r="CD774" t="str">
            <v>b</v>
          </cell>
        </row>
        <row r="775">
          <cell r="C775">
            <v>37953</v>
          </cell>
          <cell r="H775">
            <v>24</v>
          </cell>
          <cell r="U775">
            <v>28</v>
          </cell>
          <cell r="BZ775" t="str">
            <v>Международный</v>
          </cell>
          <cell r="CA775" t="str">
            <v>западная европа</v>
          </cell>
          <cell r="CB775" t="str">
            <v>austria</v>
          </cell>
          <cell r="CC775" t="str">
            <v>Регулярные</v>
          </cell>
          <cell r="CD775" t="str">
            <v>b</v>
          </cell>
        </row>
        <row r="776">
          <cell r="C776">
            <v>37955</v>
          </cell>
          <cell r="H776">
            <v>24</v>
          </cell>
          <cell r="U776">
            <v>17</v>
          </cell>
          <cell r="BZ776" t="str">
            <v>Международный</v>
          </cell>
          <cell r="CA776" t="str">
            <v>западная европа</v>
          </cell>
          <cell r="CB776" t="str">
            <v>austria</v>
          </cell>
          <cell r="CC776" t="str">
            <v>Регулярные</v>
          </cell>
          <cell r="CD776" t="str">
            <v>b</v>
          </cell>
        </row>
        <row r="777">
          <cell r="C777">
            <v>37956</v>
          </cell>
          <cell r="H777">
            <v>24</v>
          </cell>
          <cell r="U777">
            <v>12</v>
          </cell>
          <cell r="BZ777" t="str">
            <v>Международный</v>
          </cell>
          <cell r="CA777" t="str">
            <v>западная европа</v>
          </cell>
          <cell r="CB777" t="str">
            <v>austria</v>
          </cell>
          <cell r="CC777" t="str">
            <v>Регулярные</v>
          </cell>
          <cell r="CD777" t="str">
            <v>b</v>
          </cell>
        </row>
        <row r="778">
          <cell r="C778">
            <v>37958</v>
          </cell>
          <cell r="H778">
            <v>24</v>
          </cell>
          <cell r="U778">
            <v>32</v>
          </cell>
          <cell r="BZ778" t="str">
            <v>Международный</v>
          </cell>
          <cell r="CA778" t="str">
            <v>западная европа</v>
          </cell>
          <cell r="CB778" t="str">
            <v>austria</v>
          </cell>
          <cell r="CC778" t="str">
            <v>Регулярные</v>
          </cell>
          <cell r="CD778" t="str">
            <v>b</v>
          </cell>
        </row>
        <row r="779">
          <cell r="C779">
            <v>37960</v>
          </cell>
          <cell r="H779">
            <v>24</v>
          </cell>
          <cell r="U779">
            <v>29</v>
          </cell>
          <cell r="BZ779" t="str">
            <v>Международный</v>
          </cell>
          <cell r="CA779" t="str">
            <v>западная европа</v>
          </cell>
          <cell r="CB779" t="str">
            <v>austria</v>
          </cell>
          <cell r="CC779" t="str">
            <v>Регулярные</v>
          </cell>
          <cell r="CD779" t="str">
            <v>b</v>
          </cell>
        </row>
        <row r="780">
          <cell r="C780">
            <v>37962</v>
          </cell>
          <cell r="H780">
            <v>24</v>
          </cell>
          <cell r="U780">
            <v>18</v>
          </cell>
          <cell r="BZ780" t="str">
            <v>Международный</v>
          </cell>
          <cell r="CA780" t="str">
            <v>западная европа</v>
          </cell>
          <cell r="CB780" t="str">
            <v>austria</v>
          </cell>
          <cell r="CC780" t="str">
            <v>Регулярные</v>
          </cell>
          <cell r="CD780" t="str">
            <v>b</v>
          </cell>
        </row>
        <row r="781">
          <cell r="C781">
            <v>37963</v>
          </cell>
          <cell r="H781">
            <v>24</v>
          </cell>
          <cell r="U781">
            <v>13</v>
          </cell>
          <cell r="BZ781" t="str">
            <v>Международный</v>
          </cell>
          <cell r="CA781" t="str">
            <v>западная европа</v>
          </cell>
          <cell r="CB781" t="str">
            <v>austria</v>
          </cell>
          <cell r="CC781" t="str">
            <v>Регулярные</v>
          </cell>
          <cell r="CD781" t="str">
            <v>b</v>
          </cell>
        </row>
        <row r="782">
          <cell r="C782">
            <v>37965</v>
          </cell>
          <cell r="H782">
            <v>24</v>
          </cell>
          <cell r="U782">
            <v>26</v>
          </cell>
          <cell r="BZ782" t="str">
            <v>Международный</v>
          </cell>
          <cell r="CA782" t="str">
            <v>западная европа</v>
          </cell>
          <cell r="CB782" t="str">
            <v>austria</v>
          </cell>
          <cell r="CC782" t="str">
            <v>Регулярные</v>
          </cell>
          <cell r="CD782" t="str">
            <v>b</v>
          </cell>
        </row>
        <row r="783">
          <cell r="C783">
            <v>37967</v>
          </cell>
          <cell r="H783">
            <v>24</v>
          </cell>
          <cell r="U783">
            <v>42</v>
          </cell>
          <cell r="BZ783" t="str">
            <v>Международный</v>
          </cell>
          <cell r="CA783" t="str">
            <v>западная европа</v>
          </cell>
          <cell r="CB783" t="str">
            <v>austria</v>
          </cell>
          <cell r="CC783" t="str">
            <v>Регулярные</v>
          </cell>
          <cell r="CD783" t="str">
            <v>b</v>
          </cell>
        </row>
        <row r="784">
          <cell r="C784">
            <v>37969</v>
          </cell>
          <cell r="H784">
            <v>24</v>
          </cell>
          <cell r="U784">
            <v>29</v>
          </cell>
          <cell r="BZ784" t="str">
            <v>Международный</v>
          </cell>
          <cell r="CA784" t="str">
            <v>западная европа</v>
          </cell>
          <cell r="CB784" t="str">
            <v>austria</v>
          </cell>
          <cell r="CC784" t="str">
            <v>Регулярные</v>
          </cell>
          <cell r="CD784" t="str">
            <v>b</v>
          </cell>
        </row>
        <row r="785">
          <cell r="C785">
            <v>37972</v>
          </cell>
          <cell r="H785">
            <v>24</v>
          </cell>
          <cell r="U785">
            <v>46</v>
          </cell>
          <cell r="BZ785" t="str">
            <v>Международный</v>
          </cell>
          <cell r="CA785" t="str">
            <v>западная европа</v>
          </cell>
          <cell r="CB785" t="str">
            <v>austria</v>
          </cell>
          <cell r="CC785" t="str">
            <v>Регулярные</v>
          </cell>
          <cell r="CD785" t="str">
            <v>b</v>
          </cell>
        </row>
        <row r="786">
          <cell r="C786">
            <v>37974</v>
          </cell>
          <cell r="H786">
            <v>24</v>
          </cell>
          <cell r="U786">
            <v>25</v>
          </cell>
          <cell r="BZ786" t="str">
            <v>Международный</v>
          </cell>
          <cell r="CA786" t="str">
            <v>западная европа</v>
          </cell>
          <cell r="CB786" t="str">
            <v>austria</v>
          </cell>
          <cell r="CC786" t="str">
            <v>Регулярные</v>
          </cell>
          <cell r="CD786" t="str">
            <v>b</v>
          </cell>
        </row>
        <row r="787">
          <cell r="C787">
            <v>37976</v>
          </cell>
          <cell r="H787">
            <v>24</v>
          </cell>
          <cell r="U787">
            <v>30</v>
          </cell>
          <cell r="BZ787" t="str">
            <v>Международный</v>
          </cell>
          <cell r="CA787" t="str">
            <v>западная европа</v>
          </cell>
          <cell r="CB787" t="str">
            <v>austria</v>
          </cell>
          <cell r="CC787" t="str">
            <v>Регулярные</v>
          </cell>
          <cell r="CD787" t="str">
            <v>b</v>
          </cell>
        </row>
        <row r="788">
          <cell r="C788">
            <v>37977</v>
          </cell>
          <cell r="H788">
            <v>24</v>
          </cell>
          <cell r="U788">
            <v>34</v>
          </cell>
          <cell r="BZ788" t="str">
            <v>Международный</v>
          </cell>
          <cell r="CA788" t="str">
            <v>западная европа</v>
          </cell>
          <cell r="CB788" t="str">
            <v>austria</v>
          </cell>
          <cell r="CC788" t="str">
            <v>Регулярные</v>
          </cell>
          <cell r="CD788" t="str">
            <v>b</v>
          </cell>
        </row>
        <row r="789">
          <cell r="C789">
            <v>37979</v>
          </cell>
          <cell r="H789">
            <v>24</v>
          </cell>
          <cell r="U789">
            <v>13</v>
          </cell>
          <cell r="BZ789" t="str">
            <v>Международный</v>
          </cell>
          <cell r="CA789" t="str">
            <v>западная европа</v>
          </cell>
          <cell r="CB789" t="str">
            <v>austria</v>
          </cell>
          <cell r="CC789" t="str">
            <v>Регулярные</v>
          </cell>
          <cell r="CD789" t="str">
            <v>b</v>
          </cell>
        </row>
        <row r="790">
          <cell r="C790">
            <v>37981</v>
          </cell>
          <cell r="H790">
            <v>24</v>
          </cell>
          <cell r="U790">
            <v>12</v>
          </cell>
          <cell r="BZ790" t="str">
            <v>Международный</v>
          </cell>
          <cell r="CA790" t="str">
            <v>западная европа</v>
          </cell>
          <cell r="CB790" t="str">
            <v>austria</v>
          </cell>
          <cell r="CC790" t="str">
            <v>Регулярные</v>
          </cell>
          <cell r="CD790" t="str">
            <v>b</v>
          </cell>
        </row>
        <row r="791">
          <cell r="C791">
            <v>37983</v>
          </cell>
          <cell r="H791">
            <v>24</v>
          </cell>
          <cell r="U791">
            <v>23</v>
          </cell>
          <cell r="BZ791" t="str">
            <v>Международный</v>
          </cell>
          <cell r="CA791" t="str">
            <v>западная европа</v>
          </cell>
          <cell r="CB791" t="str">
            <v>austria</v>
          </cell>
          <cell r="CC791" t="str">
            <v>Регулярные</v>
          </cell>
          <cell r="CD791" t="str">
            <v>b</v>
          </cell>
        </row>
        <row r="792">
          <cell r="C792">
            <v>37984</v>
          </cell>
          <cell r="H792">
            <v>24</v>
          </cell>
          <cell r="U792">
            <v>15</v>
          </cell>
          <cell r="BZ792" t="str">
            <v>Международный</v>
          </cell>
          <cell r="CA792" t="str">
            <v>западная европа</v>
          </cell>
          <cell r="CB792" t="str">
            <v>austria</v>
          </cell>
          <cell r="CC792" t="str">
            <v>Регулярные</v>
          </cell>
          <cell r="CD792" t="str">
            <v>b</v>
          </cell>
        </row>
        <row r="793">
          <cell r="C793">
            <v>37993</v>
          </cell>
          <cell r="H793">
            <v>24</v>
          </cell>
          <cell r="U793">
            <v>42</v>
          </cell>
          <cell r="BZ793" t="str">
            <v>Международный</v>
          </cell>
          <cell r="CA793" t="str">
            <v>западная европа</v>
          </cell>
          <cell r="CB793" t="str">
            <v>austria</v>
          </cell>
          <cell r="CC793" t="str">
            <v>Регулярные</v>
          </cell>
          <cell r="CD793" t="str">
            <v>b</v>
          </cell>
        </row>
        <row r="794">
          <cell r="C794">
            <v>37995</v>
          </cell>
          <cell r="H794">
            <v>24</v>
          </cell>
          <cell r="U794">
            <v>28</v>
          </cell>
          <cell r="BZ794" t="str">
            <v>Международный</v>
          </cell>
          <cell r="CA794" t="str">
            <v>западная европа</v>
          </cell>
          <cell r="CB794" t="str">
            <v>austria</v>
          </cell>
          <cell r="CC794" t="str">
            <v>Регулярные</v>
          </cell>
          <cell r="CD794" t="str">
            <v>b</v>
          </cell>
        </row>
        <row r="795">
          <cell r="C795">
            <v>37997</v>
          </cell>
          <cell r="H795">
            <v>24</v>
          </cell>
          <cell r="U795">
            <v>33</v>
          </cell>
          <cell r="BZ795" t="str">
            <v>Международный</v>
          </cell>
          <cell r="CA795" t="str">
            <v>западная европа</v>
          </cell>
          <cell r="CB795" t="str">
            <v>austria</v>
          </cell>
          <cell r="CC795" t="str">
            <v>Регулярные</v>
          </cell>
          <cell r="CD795" t="str">
            <v>b</v>
          </cell>
        </row>
        <row r="796">
          <cell r="C796">
            <v>38000</v>
          </cell>
          <cell r="H796">
            <v>24</v>
          </cell>
          <cell r="U796">
            <v>16</v>
          </cell>
          <cell r="BZ796" t="str">
            <v>Международный</v>
          </cell>
          <cell r="CA796" t="str">
            <v>западная европа</v>
          </cell>
          <cell r="CB796" t="str">
            <v>austria</v>
          </cell>
          <cell r="CC796" t="str">
            <v>Регулярные</v>
          </cell>
          <cell r="CD796" t="str">
            <v>b</v>
          </cell>
        </row>
        <row r="797">
          <cell r="C797">
            <v>38004</v>
          </cell>
          <cell r="H797">
            <v>24</v>
          </cell>
          <cell r="U797">
            <v>44</v>
          </cell>
          <cell r="BZ797" t="str">
            <v>Международный</v>
          </cell>
          <cell r="CA797" t="str">
            <v>западная европа</v>
          </cell>
          <cell r="CB797" t="str">
            <v>austria</v>
          </cell>
          <cell r="CC797" t="str">
            <v>Регулярные</v>
          </cell>
          <cell r="CD797" t="str">
            <v>b</v>
          </cell>
        </row>
        <row r="798">
          <cell r="C798">
            <v>38005</v>
          </cell>
          <cell r="H798">
            <v>24</v>
          </cell>
          <cell r="U798">
            <v>17</v>
          </cell>
          <cell r="BZ798" t="str">
            <v>Международный</v>
          </cell>
          <cell r="CA798" t="str">
            <v>западная европа</v>
          </cell>
          <cell r="CB798" t="str">
            <v>austria</v>
          </cell>
          <cell r="CC798" t="str">
            <v>Регулярные</v>
          </cell>
          <cell r="CD798" t="str">
            <v>b</v>
          </cell>
        </row>
        <row r="799">
          <cell r="C799">
            <v>38007</v>
          </cell>
          <cell r="H799">
            <v>24</v>
          </cell>
          <cell r="U799">
            <v>29</v>
          </cell>
          <cell r="BZ799" t="str">
            <v>Международный</v>
          </cell>
          <cell r="CA799" t="str">
            <v>западная европа</v>
          </cell>
          <cell r="CB799" t="str">
            <v>austria</v>
          </cell>
          <cell r="CC799" t="str">
            <v>Регулярные</v>
          </cell>
          <cell r="CD799" t="str">
            <v>b</v>
          </cell>
        </row>
        <row r="800">
          <cell r="C800">
            <v>38009</v>
          </cell>
          <cell r="H800">
            <v>24</v>
          </cell>
          <cell r="U800">
            <v>38</v>
          </cell>
          <cell r="BZ800" t="str">
            <v>Международный</v>
          </cell>
          <cell r="CA800" t="str">
            <v>западная европа</v>
          </cell>
          <cell r="CB800" t="str">
            <v>austria</v>
          </cell>
          <cell r="CC800" t="str">
            <v>Регулярные</v>
          </cell>
          <cell r="CD800" t="str">
            <v>b</v>
          </cell>
        </row>
        <row r="801">
          <cell r="C801">
            <v>38011</v>
          </cell>
          <cell r="H801">
            <v>24</v>
          </cell>
          <cell r="U801">
            <v>24</v>
          </cell>
          <cell r="BZ801" t="str">
            <v>Международный</v>
          </cell>
          <cell r="CA801" t="str">
            <v>западная европа</v>
          </cell>
          <cell r="CB801" t="str">
            <v>austria</v>
          </cell>
          <cell r="CC801" t="str">
            <v>Регулярные</v>
          </cell>
          <cell r="CD801" t="str">
            <v>b</v>
          </cell>
        </row>
        <row r="802">
          <cell r="C802">
            <v>38012</v>
          </cell>
          <cell r="H802">
            <v>24</v>
          </cell>
          <cell r="U802">
            <v>13</v>
          </cell>
          <cell r="BZ802" t="str">
            <v>Международный</v>
          </cell>
          <cell r="CA802" t="str">
            <v>западная европа</v>
          </cell>
          <cell r="CB802" t="str">
            <v>austria</v>
          </cell>
          <cell r="CC802" t="str">
            <v>Регулярные</v>
          </cell>
          <cell r="CD802" t="str">
            <v>b</v>
          </cell>
        </row>
        <row r="803">
          <cell r="C803">
            <v>38016</v>
          </cell>
          <cell r="H803">
            <v>24</v>
          </cell>
          <cell r="U803">
            <v>39</v>
          </cell>
          <cell r="BZ803" t="str">
            <v>Международный</v>
          </cell>
          <cell r="CA803" t="str">
            <v>западная европа</v>
          </cell>
          <cell r="CB803" t="str">
            <v>austria</v>
          </cell>
          <cell r="CC803" t="str">
            <v>Регулярные</v>
          </cell>
          <cell r="CD803" t="str">
            <v>b</v>
          </cell>
        </row>
        <row r="804">
          <cell r="C804">
            <v>38018</v>
          </cell>
          <cell r="H804">
            <v>24</v>
          </cell>
          <cell r="U804">
            <v>31</v>
          </cell>
          <cell r="BZ804" t="str">
            <v>Международный</v>
          </cell>
          <cell r="CA804" t="str">
            <v>западная европа</v>
          </cell>
          <cell r="CB804" t="str">
            <v>austria</v>
          </cell>
          <cell r="CC804" t="str">
            <v>Регулярные</v>
          </cell>
          <cell r="CD804" t="str">
            <v>b</v>
          </cell>
        </row>
        <row r="805">
          <cell r="C805">
            <v>38019</v>
          </cell>
          <cell r="H805">
            <v>24</v>
          </cell>
          <cell r="U805">
            <v>19</v>
          </cell>
          <cell r="BZ805" t="str">
            <v>Международный</v>
          </cell>
          <cell r="CA805" t="str">
            <v>западная европа</v>
          </cell>
          <cell r="CB805" t="str">
            <v>austria</v>
          </cell>
          <cell r="CC805" t="str">
            <v>Регулярные</v>
          </cell>
          <cell r="CD805" t="str">
            <v>b</v>
          </cell>
        </row>
        <row r="806">
          <cell r="C806">
            <v>38021</v>
          </cell>
          <cell r="H806">
            <v>24</v>
          </cell>
          <cell r="U806">
            <v>36</v>
          </cell>
          <cell r="BZ806" t="str">
            <v>Международный</v>
          </cell>
          <cell r="CA806" t="str">
            <v>западная европа</v>
          </cell>
          <cell r="CB806" t="str">
            <v>austria</v>
          </cell>
          <cell r="CC806" t="str">
            <v>Регулярные</v>
          </cell>
          <cell r="CD806" t="str">
            <v>b</v>
          </cell>
        </row>
        <row r="807">
          <cell r="C807">
            <v>38022</v>
          </cell>
          <cell r="H807">
            <v>24</v>
          </cell>
          <cell r="BZ807" t="str">
            <v>Международный</v>
          </cell>
          <cell r="CA807" t="str">
            <v>западная европа</v>
          </cell>
          <cell r="CB807" t="str">
            <v>austria</v>
          </cell>
          <cell r="CC807" t="str">
            <v>Регулярные</v>
          </cell>
          <cell r="CD807" t="str">
            <v>b</v>
          </cell>
        </row>
        <row r="808">
          <cell r="C808">
            <v>38023</v>
          </cell>
          <cell r="H808">
            <v>24</v>
          </cell>
          <cell r="U808">
            <v>47</v>
          </cell>
          <cell r="BZ808" t="str">
            <v>Международный</v>
          </cell>
          <cell r="CA808" t="str">
            <v>западная европа</v>
          </cell>
          <cell r="CB808" t="str">
            <v>austria</v>
          </cell>
          <cell r="CC808" t="str">
            <v>Регулярные</v>
          </cell>
          <cell r="CD808" t="str">
            <v>b</v>
          </cell>
        </row>
        <row r="809">
          <cell r="C809">
            <v>38025</v>
          </cell>
          <cell r="H809">
            <v>24</v>
          </cell>
          <cell r="U809">
            <v>19</v>
          </cell>
          <cell r="BZ809" t="str">
            <v>Международный</v>
          </cell>
          <cell r="CA809" t="str">
            <v>западная европа</v>
          </cell>
          <cell r="CB809" t="str">
            <v>austria</v>
          </cell>
          <cell r="CC809" t="str">
            <v>Регулярные</v>
          </cell>
          <cell r="CD809" t="str">
            <v>b</v>
          </cell>
        </row>
        <row r="810">
          <cell r="C810">
            <v>38026</v>
          </cell>
          <cell r="H810">
            <v>24</v>
          </cell>
          <cell r="U810">
            <v>14</v>
          </cell>
          <cell r="BZ810" t="str">
            <v>Международный</v>
          </cell>
          <cell r="CA810" t="str">
            <v>западная европа</v>
          </cell>
          <cell r="CB810" t="str">
            <v>austria</v>
          </cell>
          <cell r="CC810" t="str">
            <v>Регулярные</v>
          </cell>
          <cell r="CD810" t="str">
            <v>b</v>
          </cell>
        </row>
        <row r="811">
          <cell r="C811">
            <v>38028</v>
          </cell>
          <cell r="H811">
            <v>24</v>
          </cell>
          <cell r="U811">
            <v>25</v>
          </cell>
          <cell r="BZ811" t="str">
            <v>Международный</v>
          </cell>
          <cell r="CA811" t="str">
            <v>западная европа</v>
          </cell>
          <cell r="CB811" t="str">
            <v>austria</v>
          </cell>
          <cell r="CC811" t="str">
            <v>Регулярные</v>
          </cell>
          <cell r="CD811" t="str">
            <v>b</v>
          </cell>
        </row>
        <row r="812">
          <cell r="C812">
            <v>38030</v>
          </cell>
          <cell r="H812">
            <v>24</v>
          </cell>
          <cell r="U812">
            <v>21</v>
          </cell>
          <cell r="BZ812" t="str">
            <v>Международный</v>
          </cell>
          <cell r="CA812" t="str">
            <v>западная европа</v>
          </cell>
          <cell r="CB812" t="str">
            <v>austria</v>
          </cell>
          <cell r="CC812" t="str">
            <v>Регулярные</v>
          </cell>
          <cell r="CD812" t="str">
            <v>b</v>
          </cell>
        </row>
        <row r="813">
          <cell r="C813">
            <v>38033</v>
          </cell>
          <cell r="H813">
            <v>24</v>
          </cell>
          <cell r="U813">
            <v>35</v>
          </cell>
          <cell r="BZ813" t="str">
            <v>Международный</v>
          </cell>
          <cell r="CA813" t="str">
            <v>западная европа</v>
          </cell>
          <cell r="CB813" t="str">
            <v>austria</v>
          </cell>
          <cell r="CC813" t="str">
            <v>Регулярные</v>
          </cell>
          <cell r="CD813" t="str">
            <v>b</v>
          </cell>
        </row>
        <row r="814">
          <cell r="C814">
            <v>38035</v>
          </cell>
          <cell r="H814">
            <v>24</v>
          </cell>
          <cell r="U814">
            <v>33</v>
          </cell>
          <cell r="BZ814" t="str">
            <v>Международный</v>
          </cell>
          <cell r="CA814" t="str">
            <v>западная европа</v>
          </cell>
          <cell r="CB814" t="str">
            <v>austria</v>
          </cell>
          <cell r="CC814" t="str">
            <v>Регулярные</v>
          </cell>
          <cell r="CD814" t="str">
            <v>b</v>
          </cell>
        </row>
        <row r="815">
          <cell r="C815">
            <v>38037</v>
          </cell>
          <cell r="H815">
            <v>24</v>
          </cell>
          <cell r="U815">
            <v>35</v>
          </cell>
          <cell r="BZ815" t="str">
            <v>Международный</v>
          </cell>
          <cell r="CA815" t="str">
            <v>западная европа</v>
          </cell>
          <cell r="CB815" t="str">
            <v>austria</v>
          </cell>
          <cell r="CC815" t="str">
            <v>Регулярные</v>
          </cell>
          <cell r="CD815" t="str">
            <v>b</v>
          </cell>
        </row>
        <row r="816">
          <cell r="C816">
            <v>38039</v>
          </cell>
          <cell r="H816">
            <v>24</v>
          </cell>
          <cell r="U816">
            <v>24</v>
          </cell>
          <cell r="BZ816" t="str">
            <v>Международный</v>
          </cell>
          <cell r="CA816" t="str">
            <v>западная европа</v>
          </cell>
          <cell r="CB816" t="str">
            <v>austria</v>
          </cell>
          <cell r="CC816" t="str">
            <v>Регулярные</v>
          </cell>
          <cell r="CD816" t="str">
            <v>b</v>
          </cell>
        </row>
        <row r="817">
          <cell r="C817">
            <v>38040</v>
          </cell>
          <cell r="H817">
            <v>24</v>
          </cell>
          <cell r="U817">
            <v>10</v>
          </cell>
          <cell r="BZ817" t="str">
            <v>Международный</v>
          </cell>
          <cell r="CA817" t="str">
            <v>западная европа</v>
          </cell>
          <cell r="CB817" t="str">
            <v>austria</v>
          </cell>
          <cell r="CC817" t="str">
            <v>Регулярные</v>
          </cell>
          <cell r="CD817" t="str">
            <v>b</v>
          </cell>
        </row>
        <row r="818">
          <cell r="C818">
            <v>38042</v>
          </cell>
          <cell r="H818">
            <v>24</v>
          </cell>
          <cell r="U818">
            <v>51</v>
          </cell>
          <cell r="BZ818" t="str">
            <v>Международный</v>
          </cell>
          <cell r="CA818" t="str">
            <v>западная европа</v>
          </cell>
          <cell r="CB818" t="str">
            <v>austria</v>
          </cell>
          <cell r="CC818" t="str">
            <v>Регулярные</v>
          </cell>
          <cell r="CD818" t="str">
            <v>b</v>
          </cell>
        </row>
        <row r="819">
          <cell r="C819">
            <v>38047</v>
          </cell>
          <cell r="H819">
            <v>24</v>
          </cell>
          <cell r="U819">
            <v>38</v>
          </cell>
          <cell r="BZ819" t="str">
            <v>Международный</v>
          </cell>
          <cell r="CA819" t="str">
            <v>западная европа</v>
          </cell>
          <cell r="CB819" t="str">
            <v>austria</v>
          </cell>
          <cell r="CC819" t="str">
            <v>Регулярные</v>
          </cell>
          <cell r="CD819" t="str">
            <v>b</v>
          </cell>
        </row>
        <row r="820">
          <cell r="C820">
            <v>38049</v>
          </cell>
          <cell r="H820">
            <v>24</v>
          </cell>
          <cell r="U820">
            <v>40</v>
          </cell>
          <cell r="BZ820" t="str">
            <v>Международный</v>
          </cell>
          <cell r="CA820" t="str">
            <v>западная европа</v>
          </cell>
          <cell r="CB820" t="str">
            <v>austria</v>
          </cell>
          <cell r="CC820" t="str">
            <v>Регулярные</v>
          </cell>
          <cell r="CD820" t="str">
            <v>b</v>
          </cell>
        </row>
        <row r="821">
          <cell r="C821">
            <v>38051</v>
          </cell>
          <cell r="H821">
            <v>24</v>
          </cell>
          <cell r="U821">
            <v>30</v>
          </cell>
          <cell r="BZ821" t="str">
            <v>Международный</v>
          </cell>
          <cell r="CA821" t="str">
            <v>западная европа</v>
          </cell>
          <cell r="CB821" t="str">
            <v>austria</v>
          </cell>
          <cell r="CC821" t="str">
            <v>Регулярные</v>
          </cell>
          <cell r="CD821" t="str">
            <v>b</v>
          </cell>
        </row>
        <row r="822">
          <cell r="C822">
            <v>38053</v>
          </cell>
          <cell r="H822">
            <v>24</v>
          </cell>
          <cell r="U822">
            <v>24</v>
          </cell>
          <cell r="BZ822" t="str">
            <v>Международный</v>
          </cell>
          <cell r="CA822" t="str">
            <v>западная европа</v>
          </cell>
          <cell r="CB822" t="str">
            <v>austria</v>
          </cell>
          <cell r="CC822" t="str">
            <v>Регулярные</v>
          </cell>
          <cell r="CD822" t="str">
            <v>b</v>
          </cell>
        </row>
        <row r="823">
          <cell r="C823">
            <v>38054</v>
          </cell>
          <cell r="H823">
            <v>24</v>
          </cell>
          <cell r="U823">
            <v>11</v>
          </cell>
          <cell r="BZ823" t="str">
            <v>Международный</v>
          </cell>
          <cell r="CA823" t="str">
            <v>западная европа</v>
          </cell>
          <cell r="CB823" t="str">
            <v>austria</v>
          </cell>
          <cell r="CC823" t="str">
            <v>Регулярные</v>
          </cell>
          <cell r="CD823" t="str">
            <v>b</v>
          </cell>
        </row>
        <row r="824">
          <cell r="C824">
            <v>38056</v>
          </cell>
          <cell r="H824">
            <v>24</v>
          </cell>
          <cell r="U824">
            <v>44</v>
          </cell>
          <cell r="BZ824" t="str">
            <v>Международный</v>
          </cell>
          <cell r="CA824" t="str">
            <v>западная европа</v>
          </cell>
          <cell r="CB824" t="str">
            <v>austria</v>
          </cell>
          <cell r="CC824" t="str">
            <v>Регулярные</v>
          </cell>
          <cell r="CD824" t="str">
            <v>b</v>
          </cell>
        </row>
        <row r="825">
          <cell r="C825">
            <v>38058</v>
          </cell>
          <cell r="H825">
            <v>24</v>
          </cell>
          <cell r="U825">
            <v>37</v>
          </cell>
          <cell r="BZ825" t="str">
            <v>Международный</v>
          </cell>
          <cell r="CA825" t="str">
            <v>западная европа</v>
          </cell>
          <cell r="CB825" t="str">
            <v>austria</v>
          </cell>
          <cell r="CC825" t="str">
            <v>Регулярные</v>
          </cell>
          <cell r="CD825" t="str">
            <v>b</v>
          </cell>
        </row>
        <row r="826">
          <cell r="C826">
            <v>38060</v>
          </cell>
          <cell r="H826">
            <v>24</v>
          </cell>
          <cell r="U826">
            <v>30</v>
          </cell>
          <cell r="BZ826" t="str">
            <v>Международный</v>
          </cell>
          <cell r="CA826" t="str">
            <v>западная европа</v>
          </cell>
          <cell r="CB826" t="str">
            <v>austria</v>
          </cell>
          <cell r="CC826" t="str">
            <v>Регулярные</v>
          </cell>
          <cell r="CD826" t="str">
            <v>b</v>
          </cell>
        </row>
        <row r="827">
          <cell r="C827">
            <v>38061</v>
          </cell>
          <cell r="H827">
            <v>24</v>
          </cell>
          <cell r="U827">
            <v>23</v>
          </cell>
          <cell r="BZ827" t="str">
            <v>Международный</v>
          </cell>
          <cell r="CA827" t="str">
            <v>западная европа</v>
          </cell>
          <cell r="CB827" t="str">
            <v>austria</v>
          </cell>
          <cell r="CC827" t="str">
            <v>Регулярные</v>
          </cell>
          <cell r="CD827" t="str">
            <v>b</v>
          </cell>
        </row>
        <row r="828">
          <cell r="C828">
            <v>38065</v>
          </cell>
          <cell r="H828">
            <v>24</v>
          </cell>
          <cell r="U828">
            <v>50</v>
          </cell>
          <cell r="BZ828" t="str">
            <v>Международный</v>
          </cell>
          <cell r="CA828" t="str">
            <v>западная европа</v>
          </cell>
          <cell r="CB828" t="str">
            <v>austria</v>
          </cell>
          <cell r="CC828" t="str">
            <v>Регулярные</v>
          </cell>
          <cell r="CD828" t="str">
            <v>b</v>
          </cell>
        </row>
        <row r="829">
          <cell r="C829">
            <v>38067</v>
          </cell>
          <cell r="H829">
            <v>24</v>
          </cell>
          <cell r="U829">
            <v>38</v>
          </cell>
          <cell r="BZ829" t="str">
            <v>Международный</v>
          </cell>
          <cell r="CA829" t="str">
            <v>западная европа</v>
          </cell>
          <cell r="CB829" t="str">
            <v>austria</v>
          </cell>
          <cell r="CC829" t="str">
            <v>Регулярные</v>
          </cell>
          <cell r="CD829" t="str">
            <v>b</v>
          </cell>
        </row>
        <row r="830">
          <cell r="C830">
            <v>38068</v>
          </cell>
          <cell r="H830">
            <v>24</v>
          </cell>
          <cell r="U830">
            <v>24</v>
          </cell>
          <cell r="BZ830" t="str">
            <v>Международный</v>
          </cell>
          <cell r="CA830" t="str">
            <v>западная европа</v>
          </cell>
          <cell r="CB830" t="str">
            <v>austria</v>
          </cell>
          <cell r="CC830" t="str">
            <v>Регулярные</v>
          </cell>
          <cell r="CD830" t="str">
            <v>b</v>
          </cell>
        </row>
        <row r="831">
          <cell r="C831">
            <v>38070</v>
          </cell>
          <cell r="H831">
            <v>24</v>
          </cell>
          <cell r="U831">
            <v>34</v>
          </cell>
          <cell r="BZ831" t="str">
            <v>Международный</v>
          </cell>
          <cell r="CA831" t="str">
            <v>западная европа</v>
          </cell>
          <cell r="CB831" t="str">
            <v>austria</v>
          </cell>
          <cell r="CC831" t="str">
            <v>Регулярные</v>
          </cell>
          <cell r="CD831" t="str">
            <v>b</v>
          </cell>
        </row>
        <row r="832">
          <cell r="C832">
            <v>38072</v>
          </cell>
          <cell r="H832">
            <v>24</v>
          </cell>
          <cell r="U832">
            <v>40</v>
          </cell>
          <cell r="BZ832" t="str">
            <v>Международный</v>
          </cell>
          <cell r="CA832" t="str">
            <v>западная европа</v>
          </cell>
          <cell r="CB832" t="str">
            <v>austria</v>
          </cell>
          <cell r="CC832" t="str">
            <v>Регулярные</v>
          </cell>
          <cell r="CD832" t="str">
            <v>b</v>
          </cell>
        </row>
        <row r="833">
          <cell r="C833">
            <v>38072</v>
          </cell>
          <cell r="H833">
            <v>24</v>
          </cell>
          <cell r="U833">
            <v>43</v>
          </cell>
          <cell r="BZ833" t="str">
            <v>Международный</v>
          </cell>
          <cell r="CA833" t="str">
            <v>западная европа</v>
          </cell>
          <cell r="CB833" t="str">
            <v>austria</v>
          </cell>
          <cell r="CC833" t="str">
            <v>Регулярные</v>
          </cell>
          <cell r="CD833" t="str">
            <v>b</v>
          </cell>
        </row>
        <row r="834">
          <cell r="C834">
            <v>38075</v>
          </cell>
          <cell r="H834">
            <v>24</v>
          </cell>
          <cell r="U834">
            <v>20</v>
          </cell>
          <cell r="BZ834" t="str">
            <v>Международный</v>
          </cell>
          <cell r="CA834" t="str">
            <v>западная европа</v>
          </cell>
          <cell r="CB834" t="str">
            <v>austria</v>
          </cell>
          <cell r="CC834" t="str">
            <v>Регулярные</v>
          </cell>
          <cell r="CD834" t="str">
            <v>b</v>
          </cell>
        </row>
        <row r="835">
          <cell r="C835">
            <v>38077</v>
          </cell>
          <cell r="H835">
            <v>24</v>
          </cell>
          <cell r="U835">
            <v>30</v>
          </cell>
          <cell r="BZ835" t="str">
            <v>Международный</v>
          </cell>
          <cell r="CA835" t="str">
            <v>западная европа</v>
          </cell>
          <cell r="CB835" t="str">
            <v>austria</v>
          </cell>
          <cell r="CC835" t="str">
            <v>Регулярные</v>
          </cell>
          <cell r="CD835" t="str">
            <v>b</v>
          </cell>
        </row>
        <row r="836">
          <cell r="C836">
            <v>38079</v>
          </cell>
          <cell r="H836">
            <v>24</v>
          </cell>
          <cell r="U836">
            <v>44</v>
          </cell>
          <cell r="BZ836" t="str">
            <v>Международный</v>
          </cell>
          <cell r="CA836" t="str">
            <v>западная европа</v>
          </cell>
          <cell r="CB836" t="str">
            <v>austria</v>
          </cell>
          <cell r="CC836" t="str">
            <v>Регулярные</v>
          </cell>
          <cell r="CD836" t="str">
            <v>b</v>
          </cell>
        </row>
        <row r="837">
          <cell r="C837">
            <v>38081</v>
          </cell>
          <cell r="H837">
            <v>24</v>
          </cell>
          <cell r="U837">
            <v>21</v>
          </cell>
          <cell r="BZ837" t="str">
            <v>Международный</v>
          </cell>
          <cell r="CA837" t="str">
            <v>западная европа</v>
          </cell>
          <cell r="CB837" t="str">
            <v>austria</v>
          </cell>
          <cell r="CC837" t="str">
            <v>Регулярные</v>
          </cell>
          <cell r="CD837" t="str">
            <v>b</v>
          </cell>
        </row>
        <row r="838">
          <cell r="C838">
            <v>38082</v>
          </cell>
          <cell r="H838">
            <v>24</v>
          </cell>
          <cell r="U838">
            <v>10</v>
          </cell>
          <cell r="BZ838" t="str">
            <v>Международный</v>
          </cell>
          <cell r="CA838" t="str">
            <v>западная европа</v>
          </cell>
          <cell r="CB838" t="str">
            <v>austria</v>
          </cell>
          <cell r="CC838" t="str">
            <v>Регулярные</v>
          </cell>
          <cell r="CD838" t="str">
            <v>b</v>
          </cell>
        </row>
        <row r="839">
          <cell r="C839">
            <v>38084</v>
          </cell>
          <cell r="H839">
            <v>24</v>
          </cell>
          <cell r="U839">
            <v>28</v>
          </cell>
          <cell r="BZ839" t="str">
            <v>Международный</v>
          </cell>
          <cell r="CA839" t="str">
            <v>западная европа</v>
          </cell>
          <cell r="CB839" t="str">
            <v>austria</v>
          </cell>
          <cell r="CC839" t="str">
            <v>Регулярные</v>
          </cell>
          <cell r="CD839" t="str">
            <v>b</v>
          </cell>
        </row>
        <row r="840">
          <cell r="C840">
            <v>38086</v>
          </cell>
          <cell r="H840">
            <v>24</v>
          </cell>
          <cell r="U840">
            <v>28</v>
          </cell>
          <cell r="BZ840" t="str">
            <v>Международный</v>
          </cell>
          <cell r="CA840" t="str">
            <v>западная европа</v>
          </cell>
          <cell r="CB840" t="str">
            <v>austria</v>
          </cell>
          <cell r="CC840" t="str">
            <v>Регулярные</v>
          </cell>
          <cell r="CD840" t="str">
            <v>b</v>
          </cell>
        </row>
        <row r="841">
          <cell r="C841">
            <v>38088</v>
          </cell>
          <cell r="H841">
            <v>24</v>
          </cell>
          <cell r="U841">
            <v>22</v>
          </cell>
          <cell r="BZ841" t="str">
            <v>Международный</v>
          </cell>
          <cell r="CA841" t="str">
            <v>снг</v>
          </cell>
          <cell r="CB841" t="str">
            <v>russia</v>
          </cell>
          <cell r="CC841" t="str">
            <v>Бизнес, прочие</v>
          </cell>
          <cell r="CD841" t="str">
            <v>b</v>
          </cell>
        </row>
        <row r="842">
          <cell r="C842">
            <v>38091</v>
          </cell>
          <cell r="H842">
            <v>24</v>
          </cell>
          <cell r="U842">
            <v>38</v>
          </cell>
          <cell r="BZ842" t="str">
            <v>Международный</v>
          </cell>
          <cell r="CA842" t="str">
            <v>западная европа</v>
          </cell>
          <cell r="CB842" t="str">
            <v>austria</v>
          </cell>
          <cell r="CC842" t="str">
            <v>Регулярные</v>
          </cell>
          <cell r="CD842" t="str">
            <v>b</v>
          </cell>
        </row>
        <row r="843">
          <cell r="C843">
            <v>38093</v>
          </cell>
          <cell r="H843">
            <v>24</v>
          </cell>
          <cell r="U843">
            <v>30</v>
          </cell>
          <cell r="BZ843" t="str">
            <v>Международный</v>
          </cell>
          <cell r="CA843" t="str">
            <v>западная европа</v>
          </cell>
          <cell r="CB843" t="str">
            <v>austria</v>
          </cell>
          <cell r="CC843" t="str">
            <v>Регулярные</v>
          </cell>
          <cell r="CD843" t="str">
            <v>b</v>
          </cell>
        </row>
        <row r="844">
          <cell r="C844">
            <v>38095</v>
          </cell>
          <cell r="H844">
            <v>24</v>
          </cell>
          <cell r="U844">
            <v>36</v>
          </cell>
          <cell r="BZ844" t="str">
            <v>Международный</v>
          </cell>
          <cell r="CA844" t="str">
            <v>западная европа</v>
          </cell>
          <cell r="CB844" t="str">
            <v>austria</v>
          </cell>
          <cell r="CC844" t="str">
            <v>Регулярные</v>
          </cell>
          <cell r="CD844" t="str">
            <v>b</v>
          </cell>
        </row>
        <row r="845">
          <cell r="C845">
            <v>38096</v>
          </cell>
          <cell r="H845">
            <v>24</v>
          </cell>
          <cell r="U845">
            <v>42</v>
          </cell>
          <cell r="BZ845" t="str">
            <v>Международный</v>
          </cell>
          <cell r="CA845" t="str">
            <v>западная европа</v>
          </cell>
          <cell r="CB845" t="str">
            <v>austria</v>
          </cell>
          <cell r="CC845" t="str">
            <v>Регулярные</v>
          </cell>
          <cell r="CD845" t="str">
            <v>b</v>
          </cell>
        </row>
        <row r="846">
          <cell r="C846">
            <v>38098</v>
          </cell>
          <cell r="H846">
            <v>24</v>
          </cell>
          <cell r="U846">
            <v>29</v>
          </cell>
          <cell r="BZ846" t="str">
            <v>Международный</v>
          </cell>
          <cell r="CA846" t="str">
            <v>западная европа</v>
          </cell>
          <cell r="CB846" t="str">
            <v>austria</v>
          </cell>
          <cell r="CC846" t="str">
            <v>Регулярные</v>
          </cell>
          <cell r="CD846" t="str">
            <v>b</v>
          </cell>
        </row>
        <row r="847">
          <cell r="C847">
            <v>38100</v>
          </cell>
          <cell r="H847">
            <v>24</v>
          </cell>
          <cell r="U847">
            <v>24</v>
          </cell>
          <cell r="BZ847" t="str">
            <v>Международный</v>
          </cell>
          <cell r="CA847" t="str">
            <v>западная европа</v>
          </cell>
          <cell r="CB847" t="str">
            <v>austria</v>
          </cell>
          <cell r="CC847" t="str">
            <v>Регулярные</v>
          </cell>
          <cell r="CD847" t="str">
            <v>b</v>
          </cell>
        </row>
        <row r="848">
          <cell r="C848">
            <v>38102</v>
          </cell>
          <cell r="H848">
            <v>24</v>
          </cell>
          <cell r="U848">
            <v>29</v>
          </cell>
          <cell r="BZ848" t="str">
            <v>Международный</v>
          </cell>
          <cell r="CA848" t="str">
            <v>западная европа</v>
          </cell>
          <cell r="CB848" t="str">
            <v>austria</v>
          </cell>
          <cell r="CC848" t="str">
            <v>Регулярные</v>
          </cell>
          <cell r="CD848" t="str">
            <v>b</v>
          </cell>
        </row>
        <row r="849">
          <cell r="C849">
            <v>38103</v>
          </cell>
          <cell r="H849">
            <v>24</v>
          </cell>
          <cell r="U849">
            <v>30</v>
          </cell>
          <cell r="BZ849" t="str">
            <v>Международный</v>
          </cell>
          <cell r="CA849" t="str">
            <v>западная европа</v>
          </cell>
          <cell r="CB849" t="str">
            <v>austria</v>
          </cell>
          <cell r="CC849" t="str">
            <v>Регулярные</v>
          </cell>
          <cell r="CD849" t="str">
            <v>b</v>
          </cell>
        </row>
        <row r="850">
          <cell r="C850">
            <v>38105</v>
          </cell>
          <cell r="H850">
            <v>24</v>
          </cell>
          <cell r="U850">
            <v>40</v>
          </cell>
          <cell r="BZ850" t="str">
            <v>Международный</v>
          </cell>
          <cell r="CA850" t="str">
            <v>западная европа</v>
          </cell>
          <cell r="CB850" t="str">
            <v>austria</v>
          </cell>
          <cell r="CC850" t="str">
            <v>Регулярные</v>
          </cell>
          <cell r="CD850" t="str">
            <v>b</v>
          </cell>
        </row>
        <row r="851">
          <cell r="C851">
            <v>38107</v>
          </cell>
          <cell r="H851">
            <v>24</v>
          </cell>
          <cell r="U851">
            <v>49</v>
          </cell>
          <cell r="BZ851" t="str">
            <v>Международный</v>
          </cell>
          <cell r="CA851" t="str">
            <v>западная европа</v>
          </cell>
          <cell r="CB851" t="str">
            <v>austria</v>
          </cell>
          <cell r="CC851" t="str">
            <v>Регулярные</v>
          </cell>
          <cell r="CD851" t="str">
            <v>b</v>
          </cell>
        </row>
        <row r="852">
          <cell r="C852">
            <v>38109</v>
          </cell>
          <cell r="H852">
            <v>24</v>
          </cell>
          <cell r="U852">
            <v>37</v>
          </cell>
          <cell r="BZ852" t="str">
            <v>Международный</v>
          </cell>
          <cell r="CA852" t="str">
            <v>западная европа</v>
          </cell>
          <cell r="CB852" t="str">
            <v>austria</v>
          </cell>
          <cell r="CC852" t="str">
            <v>Регулярные</v>
          </cell>
          <cell r="CD852" t="str">
            <v>b</v>
          </cell>
        </row>
        <row r="853">
          <cell r="C853">
            <v>38110</v>
          </cell>
          <cell r="H853">
            <v>24</v>
          </cell>
          <cell r="U853">
            <v>33</v>
          </cell>
          <cell r="BZ853" t="str">
            <v>Международный</v>
          </cell>
          <cell r="CA853" t="str">
            <v>западная европа</v>
          </cell>
          <cell r="CB853" t="str">
            <v>austria</v>
          </cell>
          <cell r="CC853" t="str">
            <v>Регулярные</v>
          </cell>
          <cell r="CD853" t="str">
            <v>b</v>
          </cell>
        </row>
        <row r="854">
          <cell r="C854">
            <v>38112</v>
          </cell>
          <cell r="H854">
            <v>24</v>
          </cell>
          <cell r="U854">
            <v>31</v>
          </cell>
          <cell r="BZ854" t="str">
            <v>Международный</v>
          </cell>
          <cell r="CA854" t="str">
            <v>западная европа</v>
          </cell>
          <cell r="CB854" t="str">
            <v>austria</v>
          </cell>
          <cell r="CC854" t="str">
            <v>Регулярные</v>
          </cell>
          <cell r="CD854" t="str">
            <v>b</v>
          </cell>
        </row>
        <row r="855">
          <cell r="C855">
            <v>38114</v>
          </cell>
          <cell r="H855">
            <v>24</v>
          </cell>
          <cell r="U855">
            <v>37</v>
          </cell>
          <cell r="BZ855" t="str">
            <v>Международный</v>
          </cell>
          <cell r="CA855" t="str">
            <v>западная европа</v>
          </cell>
          <cell r="CB855" t="str">
            <v>austria</v>
          </cell>
          <cell r="CC855" t="str">
            <v>Регулярные</v>
          </cell>
          <cell r="CD855" t="str">
            <v>b</v>
          </cell>
        </row>
        <row r="856">
          <cell r="C856">
            <v>38116</v>
          </cell>
          <cell r="H856">
            <v>24</v>
          </cell>
          <cell r="U856">
            <v>20</v>
          </cell>
          <cell r="BZ856" t="str">
            <v>Международный</v>
          </cell>
          <cell r="CA856" t="str">
            <v>западная европа</v>
          </cell>
          <cell r="CB856" t="str">
            <v>austria</v>
          </cell>
          <cell r="CC856" t="str">
            <v>Регулярные</v>
          </cell>
          <cell r="CD856" t="str">
            <v>b</v>
          </cell>
        </row>
        <row r="857">
          <cell r="C857">
            <v>38117</v>
          </cell>
          <cell r="H857">
            <v>24</v>
          </cell>
          <cell r="U857">
            <v>20</v>
          </cell>
          <cell r="BZ857" t="str">
            <v>Международный</v>
          </cell>
          <cell r="CA857" t="str">
            <v>западная европа</v>
          </cell>
          <cell r="CB857" t="str">
            <v>austria</v>
          </cell>
          <cell r="CC857" t="str">
            <v>Регулярные</v>
          </cell>
          <cell r="CD857" t="str">
            <v>b</v>
          </cell>
        </row>
        <row r="858">
          <cell r="C858">
            <v>38119</v>
          </cell>
          <cell r="H858">
            <v>24</v>
          </cell>
          <cell r="U858">
            <v>47</v>
          </cell>
          <cell r="BZ858" t="str">
            <v>Международный</v>
          </cell>
          <cell r="CA858" t="str">
            <v>западная европа</v>
          </cell>
          <cell r="CB858" t="str">
            <v>austria</v>
          </cell>
          <cell r="CC858" t="str">
            <v>Регулярные</v>
          </cell>
          <cell r="CD858" t="str">
            <v>b</v>
          </cell>
        </row>
        <row r="859">
          <cell r="C859">
            <v>38121</v>
          </cell>
          <cell r="H859">
            <v>24</v>
          </cell>
          <cell r="U859">
            <v>36</v>
          </cell>
          <cell r="BZ859" t="str">
            <v>Международный</v>
          </cell>
          <cell r="CA859" t="str">
            <v>западная европа</v>
          </cell>
          <cell r="CB859" t="str">
            <v>austria</v>
          </cell>
          <cell r="CC859" t="str">
            <v>Регулярные</v>
          </cell>
          <cell r="CD859" t="str">
            <v>b</v>
          </cell>
        </row>
        <row r="860">
          <cell r="C860">
            <v>38123</v>
          </cell>
          <cell r="H860">
            <v>24</v>
          </cell>
          <cell r="U860">
            <v>42</v>
          </cell>
          <cell r="BZ860" t="str">
            <v>Международный</v>
          </cell>
          <cell r="CA860" t="str">
            <v>западная европа</v>
          </cell>
          <cell r="CB860" t="str">
            <v>austria</v>
          </cell>
          <cell r="CC860" t="str">
            <v>Регулярные</v>
          </cell>
          <cell r="CD860" t="str">
            <v>b</v>
          </cell>
        </row>
        <row r="861">
          <cell r="C861">
            <v>38124</v>
          </cell>
          <cell r="H861">
            <v>24</v>
          </cell>
          <cell r="U861">
            <v>19</v>
          </cell>
          <cell r="BZ861" t="str">
            <v>Международный</v>
          </cell>
          <cell r="CA861" t="str">
            <v>западная европа</v>
          </cell>
          <cell r="CB861" t="str">
            <v>austria</v>
          </cell>
          <cell r="CC861" t="str">
            <v>Регулярные</v>
          </cell>
          <cell r="CD861" t="str">
            <v>b</v>
          </cell>
        </row>
        <row r="862">
          <cell r="C862">
            <v>38126</v>
          </cell>
          <cell r="H862">
            <v>24</v>
          </cell>
          <cell r="U862">
            <v>28</v>
          </cell>
          <cell r="BZ862" t="str">
            <v>Международный</v>
          </cell>
          <cell r="CA862" t="str">
            <v>западная европа</v>
          </cell>
          <cell r="CB862" t="str">
            <v>austria</v>
          </cell>
          <cell r="CC862" t="str">
            <v>Регулярные</v>
          </cell>
          <cell r="CD862" t="str">
            <v>b</v>
          </cell>
        </row>
        <row r="863">
          <cell r="C863">
            <v>38128</v>
          </cell>
          <cell r="H863">
            <v>24</v>
          </cell>
          <cell r="U863">
            <v>32</v>
          </cell>
          <cell r="BZ863" t="str">
            <v>Международный</v>
          </cell>
          <cell r="CA863" t="str">
            <v>западная европа</v>
          </cell>
          <cell r="CB863" t="str">
            <v>austria</v>
          </cell>
          <cell r="CC863" t="str">
            <v>Регулярные</v>
          </cell>
          <cell r="CD863" t="str">
            <v>b</v>
          </cell>
        </row>
        <row r="864">
          <cell r="C864">
            <v>38130</v>
          </cell>
          <cell r="H864">
            <v>24</v>
          </cell>
          <cell r="U864">
            <v>17</v>
          </cell>
          <cell r="BZ864" t="str">
            <v>Международный</v>
          </cell>
          <cell r="CA864" t="str">
            <v>западная европа</v>
          </cell>
          <cell r="CB864" t="str">
            <v>austria</v>
          </cell>
          <cell r="CC864" t="str">
            <v>Регулярные</v>
          </cell>
          <cell r="CD864" t="str">
            <v>b</v>
          </cell>
        </row>
        <row r="865">
          <cell r="C865">
            <v>38131</v>
          </cell>
          <cell r="H865">
            <v>24</v>
          </cell>
          <cell r="U865">
            <v>24</v>
          </cell>
          <cell r="BZ865" t="str">
            <v>Международный</v>
          </cell>
          <cell r="CA865" t="str">
            <v>западная европа</v>
          </cell>
          <cell r="CB865" t="str">
            <v>austria</v>
          </cell>
          <cell r="CC865" t="str">
            <v>Регулярные</v>
          </cell>
          <cell r="CD865" t="str">
            <v>b</v>
          </cell>
        </row>
        <row r="866">
          <cell r="C866">
            <v>38133</v>
          </cell>
          <cell r="H866">
            <v>24</v>
          </cell>
          <cell r="U866">
            <v>39</v>
          </cell>
          <cell r="BZ866" t="str">
            <v>Международный</v>
          </cell>
          <cell r="CA866" t="str">
            <v>западная европа</v>
          </cell>
          <cell r="CB866" t="str">
            <v>austria</v>
          </cell>
          <cell r="CC866" t="str">
            <v>Регулярные</v>
          </cell>
          <cell r="CD866" t="str">
            <v>b</v>
          </cell>
        </row>
        <row r="867">
          <cell r="C867">
            <v>38135</v>
          </cell>
          <cell r="H867">
            <v>24</v>
          </cell>
          <cell r="U867">
            <v>49</v>
          </cell>
          <cell r="BZ867" t="str">
            <v>Международный</v>
          </cell>
          <cell r="CA867" t="str">
            <v>западная европа</v>
          </cell>
          <cell r="CB867" t="str">
            <v>austria</v>
          </cell>
          <cell r="CC867" t="str">
            <v>Регулярные</v>
          </cell>
          <cell r="CD867" t="str">
            <v>b</v>
          </cell>
        </row>
        <row r="868">
          <cell r="C868">
            <v>38137</v>
          </cell>
          <cell r="H868">
            <v>24</v>
          </cell>
          <cell r="U868">
            <v>47</v>
          </cell>
          <cell r="BZ868" t="str">
            <v>Международный</v>
          </cell>
          <cell r="CA868" t="str">
            <v>западная европа</v>
          </cell>
          <cell r="CB868" t="str">
            <v>austria</v>
          </cell>
          <cell r="CC868" t="str">
            <v>Регулярные</v>
          </cell>
          <cell r="CD868" t="str">
            <v>b</v>
          </cell>
        </row>
        <row r="869">
          <cell r="C869">
            <v>38138</v>
          </cell>
          <cell r="H869">
            <v>24</v>
          </cell>
          <cell r="U869">
            <v>31</v>
          </cell>
          <cell r="BZ869" t="str">
            <v>Международный</v>
          </cell>
          <cell r="CA869" t="str">
            <v>западная европа</v>
          </cell>
          <cell r="CB869" t="str">
            <v>austria</v>
          </cell>
          <cell r="CC869" t="str">
            <v>Регулярные</v>
          </cell>
          <cell r="CD869" t="str">
            <v>b</v>
          </cell>
        </row>
        <row r="870">
          <cell r="C870">
            <v>38140</v>
          </cell>
          <cell r="H870">
            <v>24</v>
          </cell>
          <cell r="U870">
            <v>28</v>
          </cell>
          <cell r="BZ870" t="str">
            <v>Международный</v>
          </cell>
          <cell r="CA870" t="str">
            <v>западная европа</v>
          </cell>
          <cell r="CB870" t="str">
            <v>austria</v>
          </cell>
          <cell r="CC870" t="str">
            <v>Регулярные</v>
          </cell>
          <cell r="CD870" t="str">
            <v>b</v>
          </cell>
        </row>
        <row r="871">
          <cell r="C871">
            <v>38142</v>
          </cell>
          <cell r="H871">
            <v>24</v>
          </cell>
          <cell r="U871">
            <v>43</v>
          </cell>
          <cell r="BZ871" t="str">
            <v>Международный</v>
          </cell>
          <cell r="CA871" t="str">
            <v>западная европа</v>
          </cell>
          <cell r="CB871" t="str">
            <v>austria</v>
          </cell>
          <cell r="CC871" t="str">
            <v>Регулярные</v>
          </cell>
          <cell r="CD871" t="str">
            <v>b</v>
          </cell>
        </row>
        <row r="872">
          <cell r="C872">
            <v>38144</v>
          </cell>
          <cell r="H872">
            <v>24</v>
          </cell>
          <cell r="U872">
            <v>34</v>
          </cell>
          <cell r="BZ872" t="str">
            <v>Международный</v>
          </cell>
          <cell r="CA872" t="str">
            <v>западная европа</v>
          </cell>
          <cell r="CB872" t="str">
            <v>austria</v>
          </cell>
          <cell r="CC872" t="str">
            <v>Регулярные</v>
          </cell>
          <cell r="CD872" t="str">
            <v>b</v>
          </cell>
        </row>
        <row r="873">
          <cell r="C873">
            <v>38145</v>
          </cell>
          <cell r="H873">
            <v>24</v>
          </cell>
          <cell r="U873">
            <v>22</v>
          </cell>
          <cell r="BZ873" t="str">
            <v>Международный</v>
          </cell>
          <cell r="CA873" t="str">
            <v>западная европа</v>
          </cell>
          <cell r="CB873" t="str">
            <v>austria</v>
          </cell>
          <cell r="CC873" t="str">
            <v>Регулярные</v>
          </cell>
          <cell r="CD873" t="str">
            <v>b</v>
          </cell>
        </row>
        <row r="874">
          <cell r="C874">
            <v>38147</v>
          </cell>
          <cell r="H874">
            <v>24</v>
          </cell>
          <cell r="U874">
            <v>29</v>
          </cell>
          <cell r="BZ874" t="str">
            <v>Международный</v>
          </cell>
          <cell r="CA874" t="str">
            <v>западная европа</v>
          </cell>
          <cell r="CB874" t="str">
            <v>austria</v>
          </cell>
          <cell r="CC874" t="str">
            <v>Регулярные</v>
          </cell>
          <cell r="CD874" t="str">
            <v>b</v>
          </cell>
        </row>
        <row r="875">
          <cell r="C875">
            <v>38149</v>
          </cell>
          <cell r="H875">
            <v>24</v>
          </cell>
          <cell r="U875">
            <v>35</v>
          </cell>
          <cell r="BZ875" t="str">
            <v>Международный</v>
          </cell>
          <cell r="CA875" t="str">
            <v>западная европа</v>
          </cell>
          <cell r="CB875" t="str">
            <v>austria</v>
          </cell>
          <cell r="CC875" t="str">
            <v>Регулярные</v>
          </cell>
          <cell r="CD875" t="str">
            <v>b</v>
          </cell>
        </row>
        <row r="876">
          <cell r="C876">
            <v>38152</v>
          </cell>
          <cell r="H876">
            <v>24</v>
          </cell>
          <cell r="U876">
            <v>38</v>
          </cell>
          <cell r="BZ876" t="str">
            <v>Международный</v>
          </cell>
          <cell r="CA876" t="str">
            <v>западная европа</v>
          </cell>
          <cell r="CB876" t="str">
            <v>austria</v>
          </cell>
          <cell r="CC876" t="str">
            <v>Регулярные</v>
          </cell>
          <cell r="CD876" t="str">
            <v>b</v>
          </cell>
        </row>
        <row r="877">
          <cell r="C877">
            <v>38154</v>
          </cell>
          <cell r="H877">
            <v>24</v>
          </cell>
          <cell r="U877">
            <v>32</v>
          </cell>
          <cell r="BZ877" t="str">
            <v>Международный</v>
          </cell>
          <cell r="CA877" t="str">
            <v>западная европа</v>
          </cell>
          <cell r="CB877" t="str">
            <v>austria</v>
          </cell>
          <cell r="CC877" t="str">
            <v>Регулярные</v>
          </cell>
          <cell r="CD877" t="str">
            <v>b</v>
          </cell>
        </row>
        <row r="878">
          <cell r="C878">
            <v>38156</v>
          </cell>
          <cell r="H878">
            <v>24</v>
          </cell>
          <cell r="U878">
            <v>46</v>
          </cell>
          <cell r="BZ878" t="str">
            <v>Международный</v>
          </cell>
          <cell r="CA878" t="str">
            <v>западная европа</v>
          </cell>
          <cell r="CB878" t="str">
            <v>austria</v>
          </cell>
          <cell r="CC878" t="str">
            <v>Регулярные</v>
          </cell>
          <cell r="CD878" t="str">
            <v>b</v>
          </cell>
        </row>
        <row r="879">
          <cell r="C879">
            <v>38158</v>
          </cell>
          <cell r="H879">
            <v>24</v>
          </cell>
          <cell r="U879">
            <v>49</v>
          </cell>
          <cell r="BZ879" t="str">
            <v>Международный</v>
          </cell>
          <cell r="CA879" t="str">
            <v>западная европа</v>
          </cell>
          <cell r="CB879" t="str">
            <v>austria</v>
          </cell>
          <cell r="CC879" t="str">
            <v>Регулярные</v>
          </cell>
          <cell r="CD879" t="str">
            <v>b</v>
          </cell>
        </row>
        <row r="880">
          <cell r="C880">
            <v>38159</v>
          </cell>
          <cell r="H880">
            <v>24</v>
          </cell>
          <cell r="U880">
            <v>26</v>
          </cell>
          <cell r="BZ880" t="str">
            <v>Международный</v>
          </cell>
          <cell r="CA880" t="str">
            <v>западная европа</v>
          </cell>
          <cell r="CB880" t="str">
            <v>austria</v>
          </cell>
          <cell r="CC880" t="str">
            <v>Регулярные</v>
          </cell>
          <cell r="CD880" t="str">
            <v>b</v>
          </cell>
        </row>
        <row r="881">
          <cell r="C881">
            <v>38161</v>
          </cell>
          <cell r="H881">
            <v>24</v>
          </cell>
          <cell r="U881">
            <v>47</v>
          </cell>
          <cell r="BZ881" t="str">
            <v>Международный</v>
          </cell>
          <cell r="CA881" t="str">
            <v>западная европа</v>
          </cell>
          <cell r="CB881" t="str">
            <v>austria</v>
          </cell>
          <cell r="CC881" t="str">
            <v>Регулярные</v>
          </cell>
          <cell r="CD881" t="str">
            <v>b</v>
          </cell>
        </row>
        <row r="882">
          <cell r="C882">
            <v>38163</v>
          </cell>
          <cell r="H882">
            <v>24</v>
          </cell>
          <cell r="U882">
            <v>34</v>
          </cell>
          <cell r="BZ882" t="str">
            <v>Международный</v>
          </cell>
          <cell r="CA882" t="str">
            <v>западная европа</v>
          </cell>
          <cell r="CB882" t="str">
            <v>austria</v>
          </cell>
          <cell r="CC882" t="str">
            <v>Регулярные</v>
          </cell>
          <cell r="CD882" t="str">
            <v>b</v>
          </cell>
        </row>
        <row r="883">
          <cell r="C883">
            <v>38165</v>
          </cell>
          <cell r="H883">
            <v>24</v>
          </cell>
          <cell r="U883">
            <v>29</v>
          </cell>
          <cell r="BZ883" t="str">
            <v>Международный</v>
          </cell>
          <cell r="CA883" t="str">
            <v>западная европа</v>
          </cell>
          <cell r="CB883" t="str">
            <v>austria</v>
          </cell>
          <cell r="CC883" t="str">
            <v>Регулярные</v>
          </cell>
          <cell r="CD883" t="str">
            <v>b</v>
          </cell>
        </row>
        <row r="884">
          <cell r="C884">
            <v>38166</v>
          </cell>
          <cell r="H884">
            <v>24</v>
          </cell>
          <cell r="U884">
            <v>18</v>
          </cell>
          <cell r="BZ884" t="str">
            <v>Международный</v>
          </cell>
          <cell r="CA884" t="str">
            <v>западная европа</v>
          </cell>
          <cell r="CB884" t="str">
            <v>austria</v>
          </cell>
          <cell r="CC884" t="str">
            <v>Регулярные</v>
          </cell>
          <cell r="CD884" t="str">
            <v>b</v>
          </cell>
        </row>
        <row r="885">
          <cell r="C885">
            <v>38168</v>
          </cell>
          <cell r="H885">
            <v>24</v>
          </cell>
          <cell r="U885">
            <v>31</v>
          </cell>
          <cell r="BZ885" t="str">
            <v>Международный</v>
          </cell>
          <cell r="CA885" t="str">
            <v>западная европа</v>
          </cell>
          <cell r="CB885" t="str">
            <v>austria</v>
          </cell>
          <cell r="CC885" t="str">
            <v>Регулярные</v>
          </cell>
          <cell r="CD885" t="str">
            <v>b</v>
          </cell>
        </row>
        <row r="886">
          <cell r="C886">
            <v>38170</v>
          </cell>
          <cell r="H886">
            <v>24</v>
          </cell>
          <cell r="U886">
            <v>40</v>
          </cell>
          <cell r="BZ886" t="str">
            <v>Международный</v>
          </cell>
          <cell r="CA886" t="str">
            <v>западная европа</v>
          </cell>
          <cell r="CB886" t="str">
            <v>austria</v>
          </cell>
          <cell r="CC886" t="str">
            <v>Регулярные</v>
          </cell>
          <cell r="CD886" t="str">
            <v>b</v>
          </cell>
        </row>
        <row r="887">
          <cell r="C887">
            <v>38172</v>
          </cell>
          <cell r="H887">
            <v>24</v>
          </cell>
          <cell r="U887">
            <v>40</v>
          </cell>
          <cell r="BZ887" t="str">
            <v>Международный</v>
          </cell>
          <cell r="CA887" t="str">
            <v>западная европа</v>
          </cell>
          <cell r="CB887" t="str">
            <v>austria</v>
          </cell>
          <cell r="CC887" t="str">
            <v>Регулярные</v>
          </cell>
          <cell r="CD887" t="str">
            <v>b</v>
          </cell>
        </row>
        <row r="888">
          <cell r="C888">
            <v>38173</v>
          </cell>
          <cell r="H888">
            <v>24</v>
          </cell>
          <cell r="U888">
            <v>28</v>
          </cell>
          <cell r="BZ888" t="str">
            <v>Международный</v>
          </cell>
          <cell r="CA888" t="str">
            <v>западная европа</v>
          </cell>
          <cell r="CB888" t="str">
            <v>austria</v>
          </cell>
          <cell r="CC888" t="str">
            <v>Регулярные</v>
          </cell>
          <cell r="CD888" t="str">
            <v>b</v>
          </cell>
        </row>
        <row r="889">
          <cell r="C889">
            <v>38175</v>
          </cell>
          <cell r="H889">
            <v>24</v>
          </cell>
          <cell r="U889">
            <v>44</v>
          </cell>
          <cell r="BZ889" t="str">
            <v>Международный</v>
          </cell>
          <cell r="CA889" t="str">
            <v>западная европа</v>
          </cell>
          <cell r="CB889" t="str">
            <v>austria</v>
          </cell>
          <cell r="CC889" t="str">
            <v>Регулярные</v>
          </cell>
          <cell r="CD889" t="str">
            <v>b</v>
          </cell>
        </row>
        <row r="890">
          <cell r="C890">
            <v>38177</v>
          </cell>
          <cell r="H890">
            <v>24</v>
          </cell>
          <cell r="U890">
            <v>43</v>
          </cell>
          <cell r="BZ890" t="str">
            <v>Международный</v>
          </cell>
          <cell r="CA890" t="str">
            <v>западная европа</v>
          </cell>
          <cell r="CB890" t="str">
            <v>austria</v>
          </cell>
          <cell r="CC890" t="str">
            <v>Регулярные</v>
          </cell>
          <cell r="CD890" t="str">
            <v>b</v>
          </cell>
        </row>
        <row r="891">
          <cell r="C891">
            <v>38179</v>
          </cell>
          <cell r="H891">
            <v>24</v>
          </cell>
          <cell r="U891">
            <v>40</v>
          </cell>
          <cell r="BZ891" t="str">
            <v>Международный</v>
          </cell>
          <cell r="CA891" t="str">
            <v>западная европа</v>
          </cell>
          <cell r="CB891" t="str">
            <v>austria</v>
          </cell>
          <cell r="CC891" t="str">
            <v>Регулярные</v>
          </cell>
          <cell r="CD891" t="str">
            <v>b</v>
          </cell>
        </row>
        <row r="892">
          <cell r="C892">
            <v>38180</v>
          </cell>
          <cell r="H892">
            <v>24</v>
          </cell>
          <cell r="U892">
            <v>30</v>
          </cell>
          <cell r="BZ892" t="str">
            <v>Международный</v>
          </cell>
          <cell r="CA892" t="str">
            <v>западная европа</v>
          </cell>
          <cell r="CB892" t="str">
            <v>austria</v>
          </cell>
          <cell r="CC892" t="str">
            <v>Регулярные</v>
          </cell>
          <cell r="CD892" t="str">
            <v>b</v>
          </cell>
        </row>
        <row r="893">
          <cell r="C893">
            <v>38182</v>
          </cell>
          <cell r="H893">
            <v>24</v>
          </cell>
          <cell r="U893">
            <v>35</v>
          </cell>
          <cell r="BZ893" t="str">
            <v>Международный</v>
          </cell>
          <cell r="CA893" t="str">
            <v>западная европа</v>
          </cell>
          <cell r="CB893" t="str">
            <v>austria</v>
          </cell>
          <cell r="CC893" t="str">
            <v>Регулярные</v>
          </cell>
          <cell r="CD893" t="str">
            <v>b</v>
          </cell>
        </row>
        <row r="894">
          <cell r="C894">
            <v>38184</v>
          </cell>
          <cell r="H894">
            <v>24</v>
          </cell>
          <cell r="U894">
            <v>40</v>
          </cell>
          <cell r="BZ894" t="str">
            <v>Международный</v>
          </cell>
          <cell r="CA894" t="str">
            <v>западная европа</v>
          </cell>
          <cell r="CB894" t="str">
            <v>austria</v>
          </cell>
          <cell r="CC894" t="str">
            <v>Регулярные</v>
          </cell>
          <cell r="CD894" t="str">
            <v>b</v>
          </cell>
        </row>
        <row r="895">
          <cell r="C895">
            <v>38186</v>
          </cell>
          <cell r="H895">
            <v>24</v>
          </cell>
          <cell r="U895">
            <v>34</v>
          </cell>
          <cell r="BZ895" t="str">
            <v>Международный</v>
          </cell>
          <cell r="CA895" t="str">
            <v>западная европа</v>
          </cell>
          <cell r="CB895" t="str">
            <v>austria</v>
          </cell>
          <cell r="CC895" t="str">
            <v>Регулярные</v>
          </cell>
          <cell r="CD895" t="str">
            <v>b</v>
          </cell>
        </row>
        <row r="896">
          <cell r="C896">
            <v>38187</v>
          </cell>
          <cell r="H896">
            <v>24</v>
          </cell>
          <cell r="U896">
            <v>14</v>
          </cell>
          <cell r="BZ896" t="str">
            <v>Международный</v>
          </cell>
          <cell r="CA896" t="str">
            <v>западная европа</v>
          </cell>
          <cell r="CB896" t="str">
            <v>austria</v>
          </cell>
          <cell r="CC896" t="str">
            <v>Регулярные</v>
          </cell>
          <cell r="CD896" t="str">
            <v>b</v>
          </cell>
        </row>
        <row r="897">
          <cell r="C897">
            <v>38189</v>
          </cell>
          <cell r="H897">
            <v>24</v>
          </cell>
          <cell r="U897">
            <v>24</v>
          </cell>
          <cell r="BZ897" t="str">
            <v>Международный</v>
          </cell>
          <cell r="CA897" t="str">
            <v>западная европа</v>
          </cell>
          <cell r="CB897" t="str">
            <v>austria</v>
          </cell>
          <cell r="CC897" t="str">
            <v>Регулярные</v>
          </cell>
          <cell r="CD897" t="str">
            <v>b</v>
          </cell>
        </row>
        <row r="898">
          <cell r="C898">
            <v>38191</v>
          </cell>
          <cell r="H898">
            <v>24</v>
          </cell>
          <cell r="U898">
            <v>42</v>
          </cell>
          <cell r="BZ898" t="str">
            <v>Международный</v>
          </cell>
          <cell r="CA898" t="str">
            <v>западная европа</v>
          </cell>
          <cell r="CB898" t="str">
            <v>austria</v>
          </cell>
          <cell r="CC898" t="str">
            <v>Регулярные</v>
          </cell>
          <cell r="CD898" t="str">
            <v>b</v>
          </cell>
        </row>
        <row r="899">
          <cell r="C899">
            <v>38193</v>
          </cell>
          <cell r="H899">
            <v>24</v>
          </cell>
          <cell r="U899">
            <v>36</v>
          </cell>
          <cell r="BZ899" t="str">
            <v>Международный</v>
          </cell>
          <cell r="CA899" t="str">
            <v>западная европа</v>
          </cell>
          <cell r="CB899" t="str">
            <v>austria</v>
          </cell>
          <cell r="CC899" t="str">
            <v>Регулярные</v>
          </cell>
          <cell r="CD899" t="str">
            <v>b</v>
          </cell>
        </row>
        <row r="900">
          <cell r="C900">
            <v>38194</v>
          </cell>
          <cell r="H900">
            <v>24</v>
          </cell>
          <cell r="U900">
            <v>15</v>
          </cell>
          <cell r="BZ900" t="str">
            <v>Международный</v>
          </cell>
          <cell r="CA900" t="str">
            <v>западная европа</v>
          </cell>
          <cell r="CB900" t="str">
            <v>austria</v>
          </cell>
          <cell r="CC900" t="str">
            <v>Регулярные</v>
          </cell>
          <cell r="CD900" t="str">
            <v>b</v>
          </cell>
        </row>
        <row r="901">
          <cell r="C901">
            <v>38196</v>
          </cell>
          <cell r="H901">
            <v>24</v>
          </cell>
          <cell r="U901">
            <v>43</v>
          </cell>
          <cell r="BZ901" t="str">
            <v>Международный</v>
          </cell>
          <cell r="CA901" t="str">
            <v>западная европа</v>
          </cell>
          <cell r="CB901" t="str">
            <v>austria</v>
          </cell>
          <cell r="CC901" t="str">
            <v>Регулярные</v>
          </cell>
          <cell r="CD901" t="str">
            <v>b</v>
          </cell>
        </row>
        <row r="902">
          <cell r="C902">
            <v>38198</v>
          </cell>
          <cell r="H902">
            <v>24</v>
          </cell>
          <cell r="U902">
            <v>44</v>
          </cell>
          <cell r="BZ902" t="str">
            <v>Международный</v>
          </cell>
          <cell r="CA902" t="str">
            <v>западная европа</v>
          </cell>
          <cell r="CB902" t="str">
            <v>austria</v>
          </cell>
          <cell r="CC902" t="str">
            <v>Регулярные</v>
          </cell>
          <cell r="CD902" t="str">
            <v>b</v>
          </cell>
        </row>
        <row r="903">
          <cell r="C903">
            <v>38200</v>
          </cell>
          <cell r="H903">
            <v>24</v>
          </cell>
          <cell r="U903">
            <v>40</v>
          </cell>
          <cell r="BZ903" t="str">
            <v>Международный</v>
          </cell>
          <cell r="CA903" t="str">
            <v>западная европа</v>
          </cell>
          <cell r="CB903" t="str">
            <v>austria</v>
          </cell>
          <cell r="CC903" t="str">
            <v>Регулярные</v>
          </cell>
          <cell r="CD903" t="str">
            <v>b</v>
          </cell>
        </row>
        <row r="904">
          <cell r="C904">
            <v>38201</v>
          </cell>
          <cell r="H904">
            <v>24</v>
          </cell>
          <cell r="U904">
            <v>34</v>
          </cell>
          <cell r="BZ904" t="str">
            <v>Международный</v>
          </cell>
          <cell r="CA904" t="str">
            <v>западная европа</v>
          </cell>
          <cell r="CB904" t="str">
            <v>austria</v>
          </cell>
          <cell r="CC904" t="str">
            <v>Регулярные</v>
          </cell>
          <cell r="CD904" t="str">
            <v>b</v>
          </cell>
        </row>
        <row r="905">
          <cell r="C905">
            <v>38203</v>
          </cell>
          <cell r="H905">
            <v>24</v>
          </cell>
          <cell r="U905">
            <v>22</v>
          </cell>
          <cell r="BZ905" t="str">
            <v>Международный</v>
          </cell>
          <cell r="CA905" t="str">
            <v>западная европа</v>
          </cell>
          <cell r="CB905" t="str">
            <v>austria</v>
          </cell>
          <cell r="CC905" t="str">
            <v>Регулярные</v>
          </cell>
          <cell r="CD905" t="str">
            <v>b</v>
          </cell>
        </row>
        <row r="906">
          <cell r="C906">
            <v>38205</v>
          </cell>
          <cell r="H906">
            <v>24</v>
          </cell>
          <cell r="U906">
            <v>34</v>
          </cell>
          <cell r="BZ906" t="str">
            <v>Международный</v>
          </cell>
          <cell r="CA906" t="str">
            <v>западная европа</v>
          </cell>
          <cell r="CB906" t="str">
            <v>austria</v>
          </cell>
          <cell r="CC906" t="str">
            <v>Регулярные</v>
          </cell>
          <cell r="CD906" t="str">
            <v>b</v>
          </cell>
        </row>
        <row r="907">
          <cell r="C907">
            <v>38207</v>
          </cell>
          <cell r="H907">
            <v>24</v>
          </cell>
          <cell r="U907">
            <v>43</v>
          </cell>
          <cell r="BZ907" t="str">
            <v>Международный</v>
          </cell>
          <cell r="CA907" t="str">
            <v>западная европа</v>
          </cell>
          <cell r="CB907" t="str">
            <v>austria</v>
          </cell>
          <cell r="CC907" t="str">
            <v>Регулярные</v>
          </cell>
          <cell r="CD907" t="str">
            <v>b</v>
          </cell>
        </row>
        <row r="908">
          <cell r="C908">
            <v>38208</v>
          </cell>
          <cell r="H908">
            <v>24</v>
          </cell>
          <cell r="U908">
            <v>24</v>
          </cell>
          <cell r="BZ908" t="str">
            <v>Международный</v>
          </cell>
          <cell r="CA908" t="str">
            <v>западная европа</v>
          </cell>
          <cell r="CB908" t="str">
            <v>austria</v>
          </cell>
          <cell r="CC908" t="str">
            <v>Регулярные</v>
          </cell>
          <cell r="CD908" t="str">
            <v>b</v>
          </cell>
        </row>
        <row r="909">
          <cell r="C909">
            <v>38210</v>
          </cell>
          <cell r="H909">
            <v>24</v>
          </cell>
          <cell r="U909">
            <v>25</v>
          </cell>
          <cell r="BZ909" t="str">
            <v>Международный</v>
          </cell>
          <cell r="CA909" t="str">
            <v>западная европа</v>
          </cell>
          <cell r="CB909" t="str">
            <v>austria</v>
          </cell>
          <cell r="CC909" t="str">
            <v>Регулярные</v>
          </cell>
          <cell r="CD909" t="str">
            <v>b</v>
          </cell>
        </row>
        <row r="910">
          <cell r="C910">
            <v>38212</v>
          </cell>
          <cell r="H910">
            <v>24</v>
          </cell>
          <cell r="U910">
            <v>45</v>
          </cell>
          <cell r="BZ910" t="str">
            <v>Международный</v>
          </cell>
          <cell r="CA910" t="str">
            <v>западная европа</v>
          </cell>
          <cell r="CB910" t="str">
            <v>austria</v>
          </cell>
          <cell r="CC910" t="str">
            <v>Регулярные</v>
          </cell>
          <cell r="CD910" t="str">
            <v>b</v>
          </cell>
        </row>
        <row r="911">
          <cell r="C911">
            <v>38214</v>
          </cell>
          <cell r="H911">
            <v>24</v>
          </cell>
          <cell r="U911">
            <v>22</v>
          </cell>
          <cell r="BZ911" t="str">
            <v>Международный</v>
          </cell>
          <cell r="CA911" t="str">
            <v>западная европа</v>
          </cell>
          <cell r="CB911" t="str">
            <v>austria</v>
          </cell>
          <cell r="CC911" t="str">
            <v>Регулярные</v>
          </cell>
          <cell r="CD911" t="str">
            <v>b</v>
          </cell>
        </row>
        <row r="912">
          <cell r="C912">
            <v>38215</v>
          </cell>
          <cell r="H912">
            <v>24</v>
          </cell>
          <cell r="U912">
            <v>12</v>
          </cell>
          <cell r="BZ912" t="str">
            <v>Международный</v>
          </cell>
          <cell r="CA912" t="str">
            <v>западная европа</v>
          </cell>
          <cell r="CB912" t="str">
            <v>austria</v>
          </cell>
          <cell r="CC912" t="str">
            <v>Регулярные</v>
          </cell>
          <cell r="CD912" t="str">
            <v>b</v>
          </cell>
        </row>
        <row r="913">
          <cell r="C913">
            <v>38217</v>
          </cell>
          <cell r="H913">
            <v>24</v>
          </cell>
          <cell r="U913">
            <v>41</v>
          </cell>
          <cell r="BZ913" t="str">
            <v>Международный</v>
          </cell>
          <cell r="CA913" t="str">
            <v>западная европа</v>
          </cell>
          <cell r="CB913" t="str">
            <v>austria</v>
          </cell>
          <cell r="CC913" t="str">
            <v>Регулярные</v>
          </cell>
          <cell r="CD913" t="str">
            <v>b</v>
          </cell>
        </row>
        <row r="914">
          <cell r="C914">
            <v>38219</v>
          </cell>
          <cell r="H914">
            <v>24</v>
          </cell>
          <cell r="U914">
            <v>50</v>
          </cell>
          <cell r="BZ914" t="str">
            <v>Международный</v>
          </cell>
          <cell r="CA914" t="str">
            <v>западная европа</v>
          </cell>
          <cell r="CB914" t="str">
            <v>austria</v>
          </cell>
          <cell r="CC914" t="str">
            <v>Регулярные</v>
          </cell>
          <cell r="CD914" t="str">
            <v>b</v>
          </cell>
        </row>
        <row r="915">
          <cell r="C915">
            <v>38221</v>
          </cell>
          <cell r="H915">
            <v>24</v>
          </cell>
          <cell r="U915">
            <v>31</v>
          </cell>
          <cell r="BZ915" t="str">
            <v>Международный</v>
          </cell>
          <cell r="CA915" t="str">
            <v>западная европа</v>
          </cell>
          <cell r="CB915" t="str">
            <v>austria</v>
          </cell>
          <cell r="CC915" t="str">
            <v>Регулярные</v>
          </cell>
          <cell r="CD915" t="str">
            <v>b</v>
          </cell>
        </row>
        <row r="916">
          <cell r="C916">
            <v>38222</v>
          </cell>
          <cell r="H916">
            <v>24</v>
          </cell>
          <cell r="U916">
            <v>31</v>
          </cell>
          <cell r="BZ916" t="str">
            <v>Международный</v>
          </cell>
          <cell r="CA916" t="str">
            <v>западная европа</v>
          </cell>
          <cell r="CB916" t="str">
            <v>austria</v>
          </cell>
          <cell r="CC916" t="str">
            <v>Регулярные</v>
          </cell>
          <cell r="CD916" t="str">
            <v>b</v>
          </cell>
        </row>
        <row r="917">
          <cell r="C917">
            <v>38224</v>
          </cell>
          <cell r="H917">
            <v>24</v>
          </cell>
          <cell r="U917">
            <v>48</v>
          </cell>
          <cell r="BZ917" t="str">
            <v>Международный</v>
          </cell>
          <cell r="CA917" t="str">
            <v>западная европа</v>
          </cell>
          <cell r="CB917" t="str">
            <v>austria</v>
          </cell>
          <cell r="CC917" t="str">
            <v>Регулярные</v>
          </cell>
          <cell r="CD917" t="str">
            <v>b</v>
          </cell>
        </row>
        <row r="918">
          <cell r="C918">
            <v>38228</v>
          </cell>
          <cell r="H918">
            <v>24</v>
          </cell>
          <cell r="U918">
            <v>45</v>
          </cell>
          <cell r="BZ918" t="str">
            <v>Международный</v>
          </cell>
          <cell r="CA918" t="str">
            <v>западная европа</v>
          </cell>
          <cell r="CB918" t="str">
            <v>austria</v>
          </cell>
          <cell r="CC918" t="str">
            <v>Регулярные</v>
          </cell>
          <cell r="CD918" t="str">
            <v>b</v>
          </cell>
        </row>
        <row r="919">
          <cell r="C919">
            <v>38229</v>
          </cell>
          <cell r="H919">
            <v>24</v>
          </cell>
          <cell r="U919">
            <v>35</v>
          </cell>
          <cell r="BZ919" t="str">
            <v>Международный</v>
          </cell>
          <cell r="CA919" t="str">
            <v>западная европа</v>
          </cell>
          <cell r="CB919" t="str">
            <v>austria</v>
          </cell>
          <cell r="CC919" t="str">
            <v>Регулярные</v>
          </cell>
          <cell r="CD919" t="str">
            <v>b</v>
          </cell>
        </row>
        <row r="920">
          <cell r="C920">
            <v>38231</v>
          </cell>
          <cell r="H920">
            <v>24</v>
          </cell>
          <cell r="U920">
            <v>47</v>
          </cell>
          <cell r="BZ920" t="str">
            <v>Международный</v>
          </cell>
          <cell r="CA920" t="str">
            <v>западная европа</v>
          </cell>
          <cell r="CB920" t="str">
            <v>austria</v>
          </cell>
          <cell r="CC920" t="str">
            <v>Регулярные</v>
          </cell>
          <cell r="CD920" t="str">
            <v>b</v>
          </cell>
        </row>
        <row r="921">
          <cell r="C921">
            <v>38233</v>
          </cell>
          <cell r="H921">
            <v>24</v>
          </cell>
          <cell r="U921">
            <v>47</v>
          </cell>
          <cell r="BZ921" t="str">
            <v>Международный</v>
          </cell>
          <cell r="CA921" t="str">
            <v>западная европа</v>
          </cell>
          <cell r="CB921" t="str">
            <v>austria</v>
          </cell>
          <cell r="CC921" t="str">
            <v>Регулярные</v>
          </cell>
          <cell r="CD921" t="str">
            <v>b</v>
          </cell>
        </row>
        <row r="922">
          <cell r="C922">
            <v>38235</v>
          </cell>
          <cell r="H922">
            <v>24</v>
          </cell>
          <cell r="U922">
            <v>34</v>
          </cell>
          <cell r="BZ922" t="str">
            <v>Международный</v>
          </cell>
          <cell r="CA922" t="str">
            <v>западная европа</v>
          </cell>
          <cell r="CB922" t="str">
            <v>austria</v>
          </cell>
          <cell r="CC922" t="str">
            <v>Регулярные</v>
          </cell>
          <cell r="CD922" t="str">
            <v>b</v>
          </cell>
        </row>
        <row r="923">
          <cell r="C923">
            <v>38236</v>
          </cell>
          <cell r="H923">
            <v>24</v>
          </cell>
          <cell r="U923">
            <v>25</v>
          </cell>
          <cell r="BZ923" t="str">
            <v>Международный</v>
          </cell>
          <cell r="CA923" t="str">
            <v>западная европа</v>
          </cell>
          <cell r="CB923" t="str">
            <v>austria</v>
          </cell>
          <cell r="CC923" t="str">
            <v>Регулярные</v>
          </cell>
          <cell r="CD923" t="str">
            <v>b</v>
          </cell>
        </row>
        <row r="924">
          <cell r="C924">
            <v>38238</v>
          </cell>
          <cell r="H924">
            <v>24</v>
          </cell>
          <cell r="U924">
            <v>45</v>
          </cell>
          <cell r="BZ924" t="str">
            <v>Международный</v>
          </cell>
          <cell r="CA924" t="str">
            <v>западная европа</v>
          </cell>
          <cell r="CB924" t="str">
            <v>austria</v>
          </cell>
          <cell r="CC924" t="str">
            <v>Регулярные</v>
          </cell>
          <cell r="CD924" t="str">
            <v>b</v>
          </cell>
        </row>
        <row r="925">
          <cell r="C925">
            <v>38240</v>
          </cell>
          <cell r="H925">
            <v>24</v>
          </cell>
          <cell r="U925">
            <v>50</v>
          </cell>
          <cell r="BZ925" t="str">
            <v>Международный</v>
          </cell>
          <cell r="CA925" t="str">
            <v>западная европа</v>
          </cell>
          <cell r="CB925" t="str">
            <v>austria</v>
          </cell>
          <cell r="CC925" t="str">
            <v>Регулярные</v>
          </cell>
          <cell r="CD925" t="str">
            <v>b</v>
          </cell>
        </row>
        <row r="926">
          <cell r="C926">
            <v>38242</v>
          </cell>
          <cell r="H926">
            <v>24</v>
          </cell>
          <cell r="U926">
            <v>36</v>
          </cell>
          <cell r="BZ926" t="str">
            <v>Международный</v>
          </cell>
          <cell r="CA926" t="str">
            <v>западная европа</v>
          </cell>
          <cell r="CB926" t="str">
            <v>austria</v>
          </cell>
          <cell r="CC926" t="str">
            <v>Регулярные</v>
          </cell>
          <cell r="CD926" t="str">
            <v>b</v>
          </cell>
        </row>
        <row r="927">
          <cell r="C927">
            <v>38243</v>
          </cell>
          <cell r="H927">
            <v>24</v>
          </cell>
          <cell r="U927">
            <v>39</v>
          </cell>
          <cell r="BZ927" t="str">
            <v>Международный</v>
          </cell>
          <cell r="CA927" t="str">
            <v>западная европа</v>
          </cell>
          <cell r="CB927" t="str">
            <v>austria</v>
          </cell>
          <cell r="CC927" t="str">
            <v>Регулярные</v>
          </cell>
          <cell r="CD927" t="str">
            <v>b</v>
          </cell>
        </row>
        <row r="928">
          <cell r="C928">
            <v>38245</v>
          </cell>
          <cell r="H928">
            <v>24</v>
          </cell>
          <cell r="U928">
            <v>47</v>
          </cell>
          <cell r="BZ928" t="str">
            <v>Международный</v>
          </cell>
          <cell r="CA928" t="str">
            <v>западная европа</v>
          </cell>
          <cell r="CB928" t="str">
            <v>austria</v>
          </cell>
          <cell r="CC928" t="str">
            <v>Регулярные</v>
          </cell>
          <cell r="CD928" t="str">
            <v>b</v>
          </cell>
        </row>
        <row r="929">
          <cell r="C929">
            <v>38247</v>
          </cell>
          <cell r="H929">
            <v>24</v>
          </cell>
          <cell r="U929">
            <v>45</v>
          </cell>
          <cell r="BZ929" t="str">
            <v>Международный</v>
          </cell>
          <cell r="CA929" t="str">
            <v>западная европа</v>
          </cell>
          <cell r="CB929" t="str">
            <v>austria</v>
          </cell>
          <cell r="CC929" t="str">
            <v>Регулярные</v>
          </cell>
          <cell r="CD929" t="str">
            <v>b</v>
          </cell>
        </row>
        <row r="930">
          <cell r="C930">
            <v>38249</v>
          </cell>
          <cell r="H930">
            <v>24</v>
          </cell>
          <cell r="U930">
            <v>37</v>
          </cell>
          <cell r="BZ930" t="str">
            <v>Международный</v>
          </cell>
          <cell r="CA930" t="str">
            <v>западная европа</v>
          </cell>
          <cell r="CB930" t="str">
            <v>austria</v>
          </cell>
          <cell r="CC930" t="str">
            <v>Регулярные</v>
          </cell>
          <cell r="CD930" t="str">
            <v>b</v>
          </cell>
        </row>
        <row r="931">
          <cell r="C931">
            <v>38250</v>
          </cell>
          <cell r="H931">
            <v>24</v>
          </cell>
          <cell r="U931">
            <v>40</v>
          </cell>
          <cell r="BZ931" t="str">
            <v>Международный</v>
          </cell>
          <cell r="CA931" t="str">
            <v>западная европа</v>
          </cell>
          <cell r="CB931" t="str">
            <v>austria</v>
          </cell>
          <cell r="CC931" t="str">
            <v>Регулярные</v>
          </cell>
          <cell r="CD931" t="str">
            <v>b</v>
          </cell>
        </row>
        <row r="932">
          <cell r="C932">
            <v>38252</v>
          </cell>
          <cell r="H932">
            <v>24</v>
          </cell>
          <cell r="U932">
            <v>32</v>
          </cell>
          <cell r="BZ932" t="str">
            <v>Международный</v>
          </cell>
          <cell r="CA932" t="str">
            <v>западная европа</v>
          </cell>
          <cell r="CB932" t="str">
            <v>austria</v>
          </cell>
          <cell r="CC932" t="str">
            <v>Регулярные</v>
          </cell>
          <cell r="CD932" t="str">
            <v>b</v>
          </cell>
        </row>
        <row r="933">
          <cell r="C933">
            <v>38254</v>
          </cell>
          <cell r="H933">
            <v>24</v>
          </cell>
          <cell r="U933">
            <v>36</v>
          </cell>
          <cell r="BZ933" t="str">
            <v>Международный</v>
          </cell>
          <cell r="CA933" t="str">
            <v>западная европа</v>
          </cell>
          <cell r="CB933" t="str">
            <v>austria</v>
          </cell>
          <cell r="CC933" t="str">
            <v>Регулярные</v>
          </cell>
          <cell r="CD933" t="str">
            <v>b</v>
          </cell>
        </row>
        <row r="934">
          <cell r="C934">
            <v>38256</v>
          </cell>
          <cell r="H934">
            <v>24</v>
          </cell>
          <cell r="U934">
            <v>31</v>
          </cell>
          <cell r="BZ934" t="str">
            <v>Международный</v>
          </cell>
          <cell r="CA934" t="str">
            <v>западная европа</v>
          </cell>
          <cell r="CB934" t="str">
            <v>austria</v>
          </cell>
          <cell r="CC934" t="str">
            <v>Регулярные</v>
          </cell>
          <cell r="CD934" t="str">
            <v>b</v>
          </cell>
        </row>
        <row r="935">
          <cell r="C935">
            <v>38257</v>
          </cell>
          <cell r="H935">
            <v>24</v>
          </cell>
          <cell r="U935">
            <v>32</v>
          </cell>
          <cell r="BZ935" t="str">
            <v>Международный</v>
          </cell>
          <cell r="CA935" t="str">
            <v>западная европа</v>
          </cell>
          <cell r="CB935" t="str">
            <v>austria</v>
          </cell>
          <cell r="CC935" t="str">
            <v>Регулярные</v>
          </cell>
          <cell r="CD935" t="str">
            <v>b</v>
          </cell>
        </row>
        <row r="936">
          <cell r="C936">
            <v>38259</v>
          </cell>
          <cell r="H936">
            <v>24</v>
          </cell>
          <cell r="U936">
            <v>38</v>
          </cell>
          <cell r="BZ936" t="str">
            <v>Международный</v>
          </cell>
          <cell r="CA936" t="str">
            <v>западная европа</v>
          </cell>
          <cell r="CB936" t="str">
            <v>austria</v>
          </cell>
          <cell r="CC936" t="str">
            <v>Регулярные</v>
          </cell>
          <cell r="CD936" t="str">
            <v>b</v>
          </cell>
        </row>
        <row r="937">
          <cell r="C937">
            <v>38261</v>
          </cell>
          <cell r="H937">
            <v>24</v>
          </cell>
          <cell r="U937">
            <v>50</v>
          </cell>
          <cell r="BZ937" t="str">
            <v>Международный</v>
          </cell>
          <cell r="CA937" t="str">
            <v>западная европа</v>
          </cell>
          <cell r="CB937" t="str">
            <v>austria</v>
          </cell>
          <cell r="CC937" t="str">
            <v>Регулярные</v>
          </cell>
          <cell r="CD937" t="str">
            <v>b</v>
          </cell>
        </row>
        <row r="938">
          <cell r="C938">
            <v>38263</v>
          </cell>
          <cell r="H938">
            <v>24</v>
          </cell>
          <cell r="U938">
            <v>31</v>
          </cell>
          <cell r="BZ938" t="str">
            <v>Международный</v>
          </cell>
          <cell r="CA938" t="str">
            <v>западная европа</v>
          </cell>
          <cell r="CB938" t="str">
            <v>austria</v>
          </cell>
          <cell r="CC938" t="str">
            <v>Регулярные</v>
          </cell>
          <cell r="CD938" t="str">
            <v>b</v>
          </cell>
        </row>
        <row r="939">
          <cell r="C939">
            <v>38266</v>
          </cell>
          <cell r="H939">
            <v>24</v>
          </cell>
          <cell r="U939">
            <v>47</v>
          </cell>
          <cell r="BZ939" t="str">
            <v>Международный</v>
          </cell>
          <cell r="CA939" t="str">
            <v>западная европа</v>
          </cell>
          <cell r="CB939" t="str">
            <v>austria</v>
          </cell>
          <cell r="CC939" t="str">
            <v>Регулярные</v>
          </cell>
          <cell r="CD939" t="str">
            <v>b</v>
          </cell>
        </row>
        <row r="940">
          <cell r="C940">
            <v>38268</v>
          </cell>
          <cell r="H940">
            <v>24</v>
          </cell>
          <cell r="U940">
            <v>35</v>
          </cell>
          <cell r="BZ940" t="str">
            <v>Международный</v>
          </cell>
          <cell r="CA940" t="str">
            <v>западная европа</v>
          </cell>
          <cell r="CB940" t="str">
            <v>austria</v>
          </cell>
          <cell r="CC940" t="str">
            <v>Регулярные</v>
          </cell>
          <cell r="CD940" t="str">
            <v>b</v>
          </cell>
        </row>
        <row r="941">
          <cell r="C941">
            <v>38270</v>
          </cell>
          <cell r="H941">
            <v>24</v>
          </cell>
          <cell r="U941">
            <v>24</v>
          </cell>
          <cell r="BZ941" t="str">
            <v>Международный</v>
          </cell>
          <cell r="CA941" t="str">
            <v>западная европа</v>
          </cell>
          <cell r="CB941" t="str">
            <v>austria</v>
          </cell>
          <cell r="CC941" t="str">
            <v>Регулярные</v>
          </cell>
          <cell r="CD941" t="str">
            <v>b</v>
          </cell>
        </row>
        <row r="942">
          <cell r="C942">
            <v>38271</v>
          </cell>
          <cell r="H942">
            <v>24</v>
          </cell>
          <cell r="U942">
            <v>15</v>
          </cell>
          <cell r="BZ942" t="str">
            <v>Международный</v>
          </cell>
          <cell r="CA942" t="str">
            <v>западная европа</v>
          </cell>
          <cell r="CB942" t="str">
            <v>austria</v>
          </cell>
          <cell r="CC942" t="str">
            <v>Регулярные</v>
          </cell>
          <cell r="CD942" t="str">
            <v>b</v>
          </cell>
        </row>
        <row r="943">
          <cell r="C943">
            <v>38273</v>
          </cell>
          <cell r="H943">
            <v>24</v>
          </cell>
          <cell r="U943">
            <v>38</v>
          </cell>
          <cell r="BZ943" t="str">
            <v>Международный</v>
          </cell>
          <cell r="CA943" t="str">
            <v>западная европа</v>
          </cell>
          <cell r="CB943" t="str">
            <v>austria</v>
          </cell>
          <cell r="CC943" t="str">
            <v>Регулярные</v>
          </cell>
          <cell r="CD943" t="str">
            <v>b</v>
          </cell>
        </row>
        <row r="944">
          <cell r="C944">
            <v>38275</v>
          </cell>
          <cell r="H944">
            <v>24</v>
          </cell>
          <cell r="U944">
            <v>36</v>
          </cell>
          <cell r="BZ944" t="str">
            <v>Международный</v>
          </cell>
          <cell r="CA944" t="str">
            <v>западная европа</v>
          </cell>
          <cell r="CB944" t="str">
            <v>austria</v>
          </cell>
          <cell r="CC944" t="str">
            <v>Регулярные</v>
          </cell>
          <cell r="CD944" t="str">
            <v>b</v>
          </cell>
        </row>
        <row r="945">
          <cell r="C945">
            <v>38277</v>
          </cell>
          <cell r="H945">
            <v>24</v>
          </cell>
          <cell r="U945">
            <v>34</v>
          </cell>
          <cell r="BZ945" t="str">
            <v>Международный</v>
          </cell>
          <cell r="CA945" t="str">
            <v>западная европа</v>
          </cell>
          <cell r="CB945" t="str">
            <v>austria</v>
          </cell>
          <cell r="CC945" t="str">
            <v>Регулярные</v>
          </cell>
          <cell r="CD945" t="str">
            <v>b</v>
          </cell>
        </row>
        <row r="946">
          <cell r="C946">
            <v>38278</v>
          </cell>
          <cell r="H946">
            <v>24</v>
          </cell>
          <cell r="U946">
            <v>20</v>
          </cell>
          <cell r="BZ946" t="str">
            <v>Международный</v>
          </cell>
          <cell r="CA946" t="str">
            <v>западная европа</v>
          </cell>
          <cell r="CB946" t="str">
            <v>austria</v>
          </cell>
          <cell r="CC946" t="str">
            <v>Регулярные</v>
          </cell>
          <cell r="CD946" t="str">
            <v>b</v>
          </cell>
        </row>
        <row r="947">
          <cell r="C947">
            <v>38280</v>
          </cell>
          <cell r="H947">
            <v>24</v>
          </cell>
          <cell r="U947">
            <v>25</v>
          </cell>
          <cell r="BZ947" t="str">
            <v>Международный</v>
          </cell>
          <cell r="CA947" t="str">
            <v>западная европа</v>
          </cell>
          <cell r="CB947" t="str">
            <v>austria</v>
          </cell>
          <cell r="CC947" t="str">
            <v>Регулярные</v>
          </cell>
          <cell r="CD947" t="str">
            <v>b</v>
          </cell>
        </row>
        <row r="948">
          <cell r="C948">
            <v>38284</v>
          </cell>
          <cell r="H948">
            <v>24</v>
          </cell>
          <cell r="U948">
            <v>42</v>
          </cell>
          <cell r="BZ948" t="str">
            <v>Международный</v>
          </cell>
          <cell r="CA948" t="str">
            <v>западная европа</v>
          </cell>
          <cell r="CB948" t="str">
            <v>austria</v>
          </cell>
          <cell r="CC948" t="str">
            <v>Регулярные</v>
          </cell>
          <cell r="CD948" t="str">
            <v>b</v>
          </cell>
        </row>
        <row r="949">
          <cell r="C949">
            <v>38285</v>
          </cell>
          <cell r="H949">
            <v>24</v>
          </cell>
          <cell r="U949">
            <v>13</v>
          </cell>
          <cell r="BZ949" t="str">
            <v>Международный</v>
          </cell>
          <cell r="CA949" t="str">
            <v>западная европа</v>
          </cell>
          <cell r="CB949" t="str">
            <v>austria</v>
          </cell>
          <cell r="CC949" t="str">
            <v>Регулярные</v>
          </cell>
          <cell r="CD949" t="str">
            <v>b</v>
          </cell>
        </row>
        <row r="950">
          <cell r="C950">
            <v>38287</v>
          </cell>
          <cell r="H950">
            <v>24</v>
          </cell>
          <cell r="U950">
            <v>38</v>
          </cell>
          <cell r="BZ950" t="str">
            <v>Международный</v>
          </cell>
          <cell r="CA950" t="str">
            <v>западная европа</v>
          </cell>
          <cell r="CB950" t="str">
            <v>austria</v>
          </cell>
          <cell r="CC950" t="str">
            <v>Регулярные</v>
          </cell>
          <cell r="CD950" t="str">
            <v>b</v>
          </cell>
        </row>
        <row r="951">
          <cell r="C951">
            <v>38289</v>
          </cell>
          <cell r="H951">
            <v>24</v>
          </cell>
          <cell r="U951">
            <v>50</v>
          </cell>
          <cell r="BZ951" t="str">
            <v>Международный</v>
          </cell>
          <cell r="CA951" t="str">
            <v>западная европа</v>
          </cell>
          <cell r="CB951" t="str">
            <v>austria</v>
          </cell>
          <cell r="CC951" t="str">
            <v>Регулярные</v>
          </cell>
          <cell r="CD951" t="str">
            <v>b</v>
          </cell>
        </row>
        <row r="952">
          <cell r="C952">
            <v>38291</v>
          </cell>
          <cell r="H952">
            <v>24</v>
          </cell>
          <cell r="U952">
            <v>18</v>
          </cell>
          <cell r="BZ952" t="str">
            <v>Международный</v>
          </cell>
          <cell r="CA952" t="str">
            <v>западная европа</v>
          </cell>
          <cell r="CB952" t="str">
            <v>austria</v>
          </cell>
          <cell r="CC952" t="str">
            <v>Регулярные</v>
          </cell>
          <cell r="CD952" t="str">
            <v>b</v>
          </cell>
        </row>
        <row r="953">
          <cell r="C953">
            <v>38292</v>
          </cell>
          <cell r="H953">
            <v>24</v>
          </cell>
          <cell r="U953">
            <v>25</v>
          </cell>
          <cell r="BZ953" t="str">
            <v>Международный</v>
          </cell>
          <cell r="CA953" t="str">
            <v>западная европа</v>
          </cell>
          <cell r="CB953" t="str">
            <v>austria</v>
          </cell>
          <cell r="CC953" t="str">
            <v>Регулярные</v>
          </cell>
          <cell r="CD953" t="str">
            <v>b</v>
          </cell>
        </row>
        <row r="954">
          <cell r="C954">
            <v>38294</v>
          </cell>
          <cell r="H954">
            <v>24</v>
          </cell>
          <cell r="U954">
            <v>25</v>
          </cell>
          <cell r="BZ954" t="str">
            <v>Международный</v>
          </cell>
          <cell r="CA954" t="str">
            <v>западная европа</v>
          </cell>
          <cell r="CB954" t="str">
            <v>austria</v>
          </cell>
          <cell r="CC954" t="str">
            <v>Регулярные</v>
          </cell>
          <cell r="CD954" t="str">
            <v>b</v>
          </cell>
        </row>
        <row r="955">
          <cell r="C955">
            <v>38296</v>
          </cell>
          <cell r="H955">
            <v>24</v>
          </cell>
          <cell r="U955">
            <v>33</v>
          </cell>
          <cell r="BZ955" t="str">
            <v>Международный</v>
          </cell>
          <cell r="CA955" t="str">
            <v>западная европа</v>
          </cell>
          <cell r="CB955" t="str">
            <v>austria</v>
          </cell>
          <cell r="CC955" t="str">
            <v>Регулярные</v>
          </cell>
          <cell r="CD955" t="str">
            <v>b</v>
          </cell>
        </row>
        <row r="956">
          <cell r="C956">
            <v>38298</v>
          </cell>
          <cell r="H956">
            <v>24</v>
          </cell>
          <cell r="U956">
            <v>50</v>
          </cell>
          <cell r="BZ956" t="str">
            <v>Международный</v>
          </cell>
          <cell r="CA956" t="str">
            <v>западная европа</v>
          </cell>
          <cell r="CB956" t="str">
            <v>austria</v>
          </cell>
          <cell r="CC956" t="str">
            <v>Регулярные</v>
          </cell>
          <cell r="CD956" t="str">
            <v>b</v>
          </cell>
        </row>
        <row r="957">
          <cell r="C957">
            <v>38301</v>
          </cell>
          <cell r="H957">
            <v>24</v>
          </cell>
          <cell r="U957">
            <v>25</v>
          </cell>
          <cell r="BZ957" t="str">
            <v>Международный</v>
          </cell>
          <cell r="CA957" t="str">
            <v>западная европа</v>
          </cell>
          <cell r="CB957" t="str">
            <v>austria</v>
          </cell>
          <cell r="CC957" t="str">
            <v>Регулярные</v>
          </cell>
          <cell r="CD957" t="str">
            <v>b</v>
          </cell>
        </row>
        <row r="958">
          <cell r="C958">
            <v>38303</v>
          </cell>
          <cell r="H958">
            <v>24</v>
          </cell>
          <cell r="U958">
            <v>35</v>
          </cell>
          <cell r="BZ958" t="str">
            <v>Международный</v>
          </cell>
          <cell r="CA958" t="str">
            <v>западная европа</v>
          </cell>
          <cell r="CB958" t="str">
            <v>austria</v>
          </cell>
          <cell r="CC958" t="str">
            <v>Регулярные</v>
          </cell>
          <cell r="CD958" t="str">
            <v>b</v>
          </cell>
        </row>
        <row r="959">
          <cell r="C959">
            <v>38305</v>
          </cell>
          <cell r="H959">
            <v>24</v>
          </cell>
          <cell r="U959">
            <v>33</v>
          </cell>
          <cell r="BZ959" t="str">
            <v>Международный</v>
          </cell>
          <cell r="CA959" t="str">
            <v>западная европа</v>
          </cell>
          <cell r="CB959" t="str">
            <v>austria</v>
          </cell>
          <cell r="CC959" t="str">
            <v>Регулярные</v>
          </cell>
          <cell r="CD959" t="str">
            <v>b</v>
          </cell>
        </row>
        <row r="960">
          <cell r="C960">
            <v>38306</v>
          </cell>
          <cell r="H960">
            <v>24</v>
          </cell>
          <cell r="U960">
            <v>13</v>
          </cell>
          <cell r="BZ960" t="str">
            <v>Международный</v>
          </cell>
          <cell r="CA960" t="str">
            <v>западная европа</v>
          </cell>
          <cell r="CB960" t="str">
            <v>austria</v>
          </cell>
          <cell r="CC960" t="str">
            <v>Регулярные</v>
          </cell>
          <cell r="CD960" t="str">
            <v>b</v>
          </cell>
        </row>
        <row r="961">
          <cell r="C961">
            <v>38308</v>
          </cell>
          <cell r="H961">
            <v>24</v>
          </cell>
          <cell r="U961">
            <v>45</v>
          </cell>
          <cell r="BZ961" t="str">
            <v>Международный</v>
          </cell>
          <cell r="CA961" t="str">
            <v>западная европа</v>
          </cell>
          <cell r="CB961" t="str">
            <v>austria</v>
          </cell>
          <cell r="CC961" t="str">
            <v>Регулярные</v>
          </cell>
          <cell r="CD961" t="str">
            <v>b</v>
          </cell>
        </row>
        <row r="962">
          <cell r="C962">
            <v>38310</v>
          </cell>
          <cell r="H962">
            <v>24</v>
          </cell>
          <cell r="U962">
            <v>42</v>
          </cell>
          <cell r="BZ962" t="str">
            <v>Международный</v>
          </cell>
          <cell r="CA962" t="str">
            <v>западная европа</v>
          </cell>
          <cell r="CB962" t="str">
            <v>austria</v>
          </cell>
          <cell r="CC962" t="str">
            <v>Регулярные</v>
          </cell>
          <cell r="CD962" t="str">
            <v>b</v>
          </cell>
        </row>
        <row r="963">
          <cell r="C963">
            <v>38312</v>
          </cell>
          <cell r="H963">
            <v>24</v>
          </cell>
          <cell r="U963">
            <v>28</v>
          </cell>
          <cell r="BZ963" t="str">
            <v>Международный</v>
          </cell>
          <cell r="CA963" t="str">
            <v>западная европа</v>
          </cell>
          <cell r="CB963" t="str">
            <v>austria</v>
          </cell>
          <cell r="CC963" t="str">
            <v>Регулярные</v>
          </cell>
          <cell r="CD963" t="str">
            <v>b</v>
          </cell>
        </row>
        <row r="964">
          <cell r="C964">
            <v>38313</v>
          </cell>
          <cell r="H964">
            <v>24</v>
          </cell>
          <cell r="U964">
            <v>31</v>
          </cell>
          <cell r="BZ964" t="str">
            <v>Международный</v>
          </cell>
          <cell r="CA964" t="str">
            <v>западная европа</v>
          </cell>
          <cell r="CB964" t="str">
            <v>austria</v>
          </cell>
          <cell r="CC964" t="str">
            <v>Регулярные</v>
          </cell>
          <cell r="CD964" t="str">
            <v>b</v>
          </cell>
        </row>
        <row r="965">
          <cell r="C965">
            <v>38315</v>
          </cell>
          <cell r="H965">
            <v>24</v>
          </cell>
          <cell r="U965">
            <v>42</v>
          </cell>
          <cell r="BZ965" t="str">
            <v>Международный</v>
          </cell>
          <cell r="CA965" t="str">
            <v>западная европа</v>
          </cell>
          <cell r="CB965" t="str">
            <v>austria</v>
          </cell>
          <cell r="CC965" t="str">
            <v>Регулярные</v>
          </cell>
          <cell r="CD965" t="str">
            <v>b</v>
          </cell>
        </row>
        <row r="966">
          <cell r="C966">
            <v>38317</v>
          </cell>
          <cell r="H966">
            <v>24</v>
          </cell>
          <cell r="U966">
            <v>43</v>
          </cell>
          <cell r="BZ966" t="str">
            <v>Международный</v>
          </cell>
          <cell r="CA966" t="str">
            <v>западная европа</v>
          </cell>
          <cell r="CB966" t="str">
            <v>austria</v>
          </cell>
          <cell r="CC966" t="str">
            <v>Регулярные</v>
          </cell>
          <cell r="CD966" t="str">
            <v>b</v>
          </cell>
        </row>
        <row r="967">
          <cell r="C967">
            <v>38319</v>
          </cell>
          <cell r="H967">
            <v>24</v>
          </cell>
          <cell r="U967">
            <v>28</v>
          </cell>
          <cell r="BZ967" t="str">
            <v>Международный</v>
          </cell>
          <cell r="CA967" t="str">
            <v>западная европа</v>
          </cell>
          <cell r="CB967" t="str">
            <v>austria</v>
          </cell>
          <cell r="CC967" t="str">
            <v>Регулярные</v>
          </cell>
          <cell r="CD967" t="str">
            <v>b</v>
          </cell>
        </row>
        <row r="968">
          <cell r="C968">
            <v>38320</v>
          </cell>
          <cell r="H968">
            <v>24</v>
          </cell>
          <cell r="U968">
            <v>12</v>
          </cell>
          <cell r="BZ968" t="str">
            <v>Международный</v>
          </cell>
          <cell r="CA968" t="str">
            <v>западная европа</v>
          </cell>
          <cell r="CB968" t="str">
            <v>austria</v>
          </cell>
          <cell r="CC968" t="str">
            <v>Регулярные</v>
          </cell>
          <cell r="CD968" t="str">
            <v>b</v>
          </cell>
        </row>
        <row r="969">
          <cell r="C969">
            <v>38322</v>
          </cell>
          <cell r="H969">
            <v>24</v>
          </cell>
          <cell r="U969">
            <v>29</v>
          </cell>
          <cell r="BZ969" t="str">
            <v>Международный</v>
          </cell>
          <cell r="CA969" t="str">
            <v>западная европа</v>
          </cell>
          <cell r="CB969" t="str">
            <v>austria</v>
          </cell>
          <cell r="CC969" t="str">
            <v>Регулярные</v>
          </cell>
          <cell r="CD969" t="str">
            <v>b</v>
          </cell>
        </row>
        <row r="970">
          <cell r="C970">
            <v>38324</v>
          </cell>
          <cell r="H970">
            <v>24</v>
          </cell>
          <cell r="U970">
            <v>41</v>
          </cell>
          <cell r="BZ970" t="str">
            <v>Международный</v>
          </cell>
          <cell r="CA970" t="str">
            <v>западная европа</v>
          </cell>
          <cell r="CB970" t="str">
            <v>austria</v>
          </cell>
          <cell r="CC970" t="str">
            <v>Регулярные</v>
          </cell>
          <cell r="CD970" t="str">
            <v>b</v>
          </cell>
        </row>
        <row r="971">
          <cell r="C971">
            <v>38326</v>
          </cell>
          <cell r="H971">
            <v>24</v>
          </cell>
          <cell r="U971">
            <v>21</v>
          </cell>
          <cell r="BZ971" t="str">
            <v>Международный</v>
          </cell>
          <cell r="CA971" t="str">
            <v>западная европа</v>
          </cell>
          <cell r="CB971" t="str">
            <v>austria</v>
          </cell>
          <cell r="CC971" t="str">
            <v>Регулярные</v>
          </cell>
          <cell r="CD971" t="str">
            <v>b</v>
          </cell>
        </row>
        <row r="972">
          <cell r="C972">
            <v>38327</v>
          </cell>
          <cell r="H972">
            <v>24</v>
          </cell>
          <cell r="U972">
            <v>15</v>
          </cell>
          <cell r="BZ972" t="str">
            <v>Международный</v>
          </cell>
          <cell r="CA972" t="str">
            <v>западная европа</v>
          </cell>
          <cell r="CB972" t="str">
            <v>austria</v>
          </cell>
          <cell r="CC972" t="str">
            <v>Регулярные</v>
          </cell>
          <cell r="CD972" t="str">
            <v>b</v>
          </cell>
        </row>
        <row r="973">
          <cell r="C973">
            <v>38329</v>
          </cell>
          <cell r="H973">
            <v>24</v>
          </cell>
          <cell r="U973">
            <v>27</v>
          </cell>
          <cell r="BZ973" t="str">
            <v>Международный</v>
          </cell>
          <cell r="CA973" t="str">
            <v>западная европа</v>
          </cell>
          <cell r="CB973" t="str">
            <v>austria</v>
          </cell>
          <cell r="CC973" t="str">
            <v>Регулярные</v>
          </cell>
          <cell r="CD973" t="str">
            <v>b</v>
          </cell>
        </row>
        <row r="974">
          <cell r="C974">
            <v>38331</v>
          </cell>
          <cell r="H974">
            <v>24</v>
          </cell>
          <cell r="U974">
            <v>22</v>
          </cell>
          <cell r="BZ974" t="str">
            <v>Международный</v>
          </cell>
          <cell r="CA974" t="str">
            <v>западная европа</v>
          </cell>
          <cell r="CB974" t="str">
            <v>austria</v>
          </cell>
          <cell r="CC974" t="str">
            <v>Регулярные</v>
          </cell>
          <cell r="CD974" t="str">
            <v>b</v>
          </cell>
        </row>
        <row r="975">
          <cell r="C975">
            <v>38333</v>
          </cell>
          <cell r="H975">
            <v>24</v>
          </cell>
          <cell r="U975">
            <v>34</v>
          </cell>
          <cell r="BZ975" t="str">
            <v>Международный</v>
          </cell>
          <cell r="CA975" t="str">
            <v>западная европа</v>
          </cell>
          <cell r="CB975" t="str">
            <v>austria</v>
          </cell>
          <cell r="CC975" t="str">
            <v>Регулярные</v>
          </cell>
          <cell r="CD975" t="str">
            <v>b</v>
          </cell>
        </row>
        <row r="976">
          <cell r="C976">
            <v>38334</v>
          </cell>
          <cell r="H976">
            <v>24</v>
          </cell>
          <cell r="U976">
            <v>21</v>
          </cell>
          <cell r="BZ976" t="str">
            <v>Международный</v>
          </cell>
          <cell r="CA976" t="str">
            <v>западная европа</v>
          </cell>
          <cell r="CB976" t="str">
            <v>austria</v>
          </cell>
          <cell r="CC976" t="str">
            <v>Регулярные</v>
          </cell>
          <cell r="CD976" t="str">
            <v>b</v>
          </cell>
        </row>
        <row r="977">
          <cell r="C977">
            <v>38336</v>
          </cell>
          <cell r="H977">
            <v>24</v>
          </cell>
          <cell r="U977">
            <v>25</v>
          </cell>
          <cell r="BZ977" t="str">
            <v>Международный</v>
          </cell>
          <cell r="CA977" t="str">
            <v>западная европа</v>
          </cell>
          <cell r="CB977" t="str">
            <v>austria</v>
          </cell>
          <cell r="CC977" t="str">
            <v>Регулярные</v>
          </cell>
          <cell r="CD977" t="str">
            <v>b</v>
          </cell>
        </row>
        <row r="978">
          <cell r="C978">
            <v>38338</v>
          </cell>
          <cell r="H978">
            <v>24</v>
          </cell>
          <cell r="U978">
            <v>45</v>
          </cell>
          <cell r="BZ978" t="str">
            <v>Международный</v>
          </cell>
          <cell r="CA978" t="str">
            <v>западная европа</v>
          </cell>
          <cell r="CB978" t="str">
            <v>austria</v>
          </cell>
          <cell r="CC978" t="str">
            <v>Регулярные</v>
          </cell>
          <cell r="CD978" t="str">
            <v>b</v>
          </cell>
        </row>
        <row r="979">
          <cell r="C979">
            <v>38340</v>
          </cell>
          <cell r="H979">
            <v>24</v>
          </cell>
          <cell r="U979">
            <v>34</v>
          </cell>
          <cell r="BZ979" t="str">
            <v>Международный</v>
          </cell>
          <cell r="CA979" t="str">
            <v>западная европа</v>
          </cell>
          <cell r="CB979" t="str">
            <v>austria</v>
          </cell>
          <cell r="CC979" t="str">
            <v>Регулярные</v>
          </cell>
          <cell r="CD979" t="str">
            <v>b</v>
          </cell>
        </row>
        <row r="980">
          <cell r="C980">
            <v>38341</v>
          </cell>
          <cell r="H980">
            <v>24</v>
          </cell>
          <cell r="U980">
            <v>31</v>
          </cell>
          <cell r="BZ980" t="str">
            <v>Международный</v>
          </cell>
          <cell r="CA980" t="str">
            <v>западная европа</v>
          </cell>
          <cell r="CB980" t="str">
            <v>austria</v>
          </cell>
          <cell r="CC980" t="str">
            <v>Регулярные</v>
          </cell>
          <cell r="CD980" t="str">
            <v>b</v>
          </cell>
        </row>
        <row r="981">
          <cell r="C981">
            <v>38343</v>
          </cell>
          <cell r="H981">
            <v>24</v>
          </cell>
          <cell r="U981">
            <v>42</v>
          </cell>
          <cell r="BZ981" t="str">
            <v>Международный</v>
          </cell>
          <cell r="CA981" t="str">
            <v>западная европа</v>
          </cell>
          <cell r="CB981" t="str">
            <v>austria</v>
          </cell>
          <cell r="CC981" t="str">
            <v>Регулярные</v>
          </cell>
          <cell r="CD981" t="str">
            <v>b</v>
          </cell>
        </row>
        <row r="982">
          <cell r="C982">
            <v>38345</v>
          </cell>
          <cell r="H982">
            <v>24</v>
          </cell>
          <cell r="U982">
            <v>26</v>
          </cell>
          <cell r="BZ982" t="str">
            <v>Международный</v>
          </cell>
          <cell r="CA982" t="str">
            <v>западная европа</v>
          </cell>
          <cell r="CB982" t="str">
            <v>austria</v>
          </cell>
          <cell r="CC982" t="str">
            <v>Регулярные</v>
          </cell>
          <cell r="CD982" t="str">
            <v>b</v>
          </cell>
        </row>
        <row r="983">
          <cell r="C983">
            <v>38347</v>
          </cell>
          <cell r="H983">
            <v>24</v>
          </cell>
          <cell r="U983">
            <v>9</v>
          </cell>
          <cell r="BZ983" t="str">
            <v>Международный</v>
          </cell>
          <cell r="CA983" t="str">
            <v>западная европа</v>
          </cell>
          <cell r="CB983" t="str">
            <v>austria</v>
          </cell>
          <cell r="CC983" t="str">
            <v>Регулярные</v>
          </cell>
          <cell r="CD983" t="str">
            <v>b</v>
          </cell>
        </row>
        <row r="984">
          <cell r="C984">
            <v>38348</v>
          </cell>
          <cell r="H984">
            <v>24</v>
          </cell>
          <cell r="U984">
            <v>25</v>
          </cell>
          <cell r="BZ984" t="str">
            <v>Международный</v>
          </cell>
          <cell r="CA984" t="str">
            <v>западная европа</v>
          </cell>
          <cell r="CB984" t="str">
            <v>austria</v>
          </cell>
          <cell r="CC984" t="str">
            <v>Регулярные</v>
          </cell>
          <cell r="CD984" t="str">
            <v>b</v>
          </cell>
        </row>
        <row r="985">
          <cell r="C985">
            <v>38350</v>
          </cell>
          <cell r="H985">
            <v>24</v>
          </cell>
          <cell r="U985">
            <v>25</v>
          </cell>
          <cell r="BZ985" t="str">
            <v>Международный</v>
          </cell>
          <cell r="CA985" t="str">
            <v>западная европа</v>
          </cell>
          <cell r="CB985" t="str">
            <v>austria</v>
          </cell>
          <cell r="CC985" t="str">
            <v>Регулярные</v>
          </cell>
          <cell r="CD985" t="str">
            <v>b</v>
          </cell>
        </row>
        <row r="986">
          <cell r="C986">
            <v>38357</v>
          </cell>
          <cell r="H986">
            <v>24</v>
          </cell>
          <cell r="U986">
            <v>49</v>
          </cell>
          <cell r="BZ986" t="str">
            <v>Международный</v>
          </cell>
          <cell r="CA986" t="str">
            <v>западная европа</v>
          </cell>
          <cell r="CB986" t="str">
            <v>austria</v>
          </cell>
          <cell r="CC986" t="str">
            <v>Регулярные</v>
          </cell>
          <cell r="CD986" t="str">
            <v>b</v>
          </cell>
        </row>
        <row r="987">
          <cell r="C987">
            <v>38359</v>
          </cell>
          <cell r="H987">
            <v>24</v>
          </cell>
          <cell r="U987">
            <v>28</v>
          </cell>
          <cell r="BZ987" t="str">
            <v>Международный</v>
          </cell>
          <cell r="CA987" t="str">
            <v>западная европа</v>
          </cell>
          <cell r="CB987" t="str">
            <v>austria</v>
          </cell>
          <cell r="CC987" t="str">
            <v>Регулярные</v>
          </cell>
          <cell r="CD987" t="str">
            <v>b</v>
          </cell>
        </row>
        <row r="988">
          <cell r="C988">
            <v>38361</v>
          </cell>
          <cell r="H988">
            <v>24</v>
          </cell>
          <cell r="U988">
            <v>46</v>
          </cell>
          <cell r="BZ988" t="str">
            <v>Международный</v>
          </cell>
          <cell r="CA988" t="str">
            <v>западная европа</v>
          </cell>
          <cell r="CB988" t="str">
            <v>austria</v>
          </cell>
          <cell r="CC988" t="str">
            <v>Регулярные</v>
          </cell>
          <cell r="CD988" t="str">
            <v>b</v>
          </cell>
        </row>
        <row r="989">
          <cell r="C989">
            <v>38366</v>
          </cell>
          <cell r="H989">
            <v>38</v>
          </cell>
          <cell r="U989">
            <v>23</v>
          </cell>
          <cell r="BZ989" t="str">
            <v>Международный</v>
          </cell>
          <cell r="CA989" t="str">
            <v>западная европа</v>
          </cell>
          <cell r="CB989" t="str">
            <v>austria</v>
          </cell>
          <cell r="CC989" t="str">
            <v>Регулярные</v>
          </cell>
          <cell r="CD989" t="str">
            <v>b</v>
          </cell>
        </row>
        <row r="990">
          <cell r="C990">
            <v>38368</v>
          </cell>
          <cell r="H990">
            <v>24</v>
          </cell>
          <cell r="U990">
            <v>23</v>
          </cell>
          <cell r="BZ990" t="str">
            <v>Международный</v>
          </cell>
          <cell r="CA990" t="str">
            <v>западная европа</v>
          </cell>
          <cell r="CB990" t="str">
            <v>austria</v>
          </cell>
          <cell r="CC990" t="str">
            <v>Регулярные</v>
          </cell>
          <cell r="CD990" t="str">
            <v>b</v>
          </cell>
        </row>
        <row r="991">
          <cell r="C991">
            <v>38369</v>
          </cell>
          <cell r="H991">
            <v>24</v>
          </cell>
          <cell r="U991">
            <v>12</v>
          </cell>
          <cell r="BZ991" t="str">
            <v>Международный</v>
          </cell>
          <cell r="CA991" t="str">
            <v>западная европа</v>
          </cell>
          <cell r="CB991" t="str">
            <v>austria</v>
          </cell>
          <cell r="CC991" t="str">
            <v>Регулярные</v>
          </cell>
          <cell r="CD991" t="str">
            <v>b</v>
          </cell>
        </row>
        <row r="992">
          <cell r="C992">
            <v>38371</v>
          </cell>
          <cell r="H992">
            <v>24</v>
          </cell>
          <cell r="U992">
            <v>39</v>
          </cell>
          <cell r="BZ992" t="str">
            <v>Международный</v>
          </cell>
          <cell r="CA992" t="str">
            <v>западная европа</v>
          </cell>
          <cell r="CB992" t="str">
            <v>austria</v>
          </cell>
          <cell r="CC992" t="str">
            <v>Регулярные</v>
          </cell>
          <cell r="CD992" t="str">
            <v>b</v>
          </cell>
        </row>
        <row r="993">
          <cell r="C993">
            <v>38373</v>
          </cell>
          <cell r="H993">
            <v>24</v>
          </cell>
          <cell r="U993">
            <v>39</v>
          </cell>
          <cell r="BZ993" t="str">
            <v>Международный</v>
          </cell>
          <cell r="CA993" t="str">
            <v>западная европа</v>
          </cell>
          <cell r="CB993" t="str">
            <v>austria</v>
          </cell>
          <cell r="CC993" t="str">
            <v>Регулярные</v>
          </cell>
          <cell r="CD993" t="str">
            <v>b</v>
          </cell>
        </row>
        <row r="994">
          <cell r="C994">
            <v>38375</v>
          </cell>
          <cell r="H994">
            <v>24</v>
          </cell>
          <cell r="U994">
            <v>28</v>
          </cell>
          <cell r="BZ994" t="str">
            <v>Международный</v>
          </cell>
          <cell r="CA994" t="str">
            <v>западная европа</v>
          </cell>
          <cell r="CB994" t="str">
            <v>austria</v>
          </cell>
          <cell r="CC994" t="str">
            <v>Регулярные</v>
          </cell>
          <cell r="CD994" t="str">
            <v>b</v>
          </cell>
        </row>
        <row r="995">
          <cell r="C995">
            <v>38376</v>
          </cell>
          <cell r="H995">
            <v>24</v>
          </cell>
          <cell r="U995">
            <v>24</v>
          </cell>
          <cell r="BZ995" t="str">
            <v>Международный</v>
          </cell>
          <cell r="CA995" t="str">
            <v>западная европа</v>
          </cell>
          <cell r="CB995" t="str">
            <v>austria</v>
          </cell>
          <cell r="CC995" t="str">
            <v>Регулярные</v>
          </cell>
          <cell r="CD995" t="str">
            <v>b</v>
          </cell>
        </row>
        <row r="996">
          <cell r="C996">
            <v>38378</v>
          </cell>
          <cell r="H996">
            <v>24</v>
          </cell>
          <cell r="U996">
            <v>22</v>
          </cell>
          <cell r="BZ996" t="str">
            <v>Международный</v>
          </cell>
          <cell r="CA996" t="str">
            <v>западная европа</v>
          </cell>
          <cell r="CB996" t="str">
            <v>austria</v>
          </cell>
          <cell r="CC996" t="str">
            <v>Регулярные</v>
          </cell>
          <cell r="CD996" t="str">
            <v>b</v>
          </cell>
        </row>
        <row r="997">
          <cell r="C997">
            <v>38380</v>
          </cell>
          <cell r="H997">
            <v>24</v>
          </cell>
          <cell r="U997">
            <v>35</v>
          </cell>
          <cell r="BZ997" t="str">
            <v>Международный</v>
          </cell>
          <cell r="CA997" t="str">
            <v>западная европа</v>
          </cell>
          <cell r="CB997" t="str">
            <v>austria</v>
          </cell>
          <cell r="CC997" t="str">
            <v>Регулярные</v>
          </cell>
          <cell r="CD997" t="str">
            <v>b</v>
          </cell>
        </row>
        <row r="998">
          <cell r="C998">
            <v>38382</v>
          </cell>
          <cell r="H998">
            <v>24</v>
          </cell>
          <cell r="U998">
            <v>30</v>
          </cell>
          <cell r="BZ998" t="str">
            <v>Международный</v>
          </cell>
          <cell r="CA998" t="str">
            <v>западная европа</v>
          </cell>
          <cell r="CB998" t="str">
            <v>austria</v>
          </cell>
          <cell r="CC998" t="str">
            <v>Регулярные</v>
          </cell>
          <cell r="CD998" t="str">
            <v>b</v>
          </cell>
        </row>
        <row r="999">
          <cell r="C999">
            <v>38383</v>
          </cell>
          <cell r="H999">
            <v>24</v>
          </cell>
          <cell r="U999">
            <v>21</v>
          </cell>
          <cell r="BZ999" t="str">
            <v>Международный</v>
          </cell>
          <cell r="CA999" t="str">
            <v>западная европа</v>
          </cell>
          <cell r="CB999" t="str">
            <v>austria</v>
          </cell>
          <cell r="CC999" t="str">
            <v>Регулярные</v>
          </cell>
          <cell r="CD999" t="str">
            <v>b</v>
          </cell>
        </row>
        <row r="1000">
          <cell r="C1000">
            <v>38385</v>
          </cell>
          <cell r="H1000">
            <v>24</v>
          </cell>
          <cell r="U1000">
            <v>15</v>
          </cell>
          <cell r="BZ1000" t="str">
            <v>Международный</v>
          </cell>
          <cell r="CA1000" t="str">
            <v>западная европа</v>
          </cell>
          <cell r="CB1000" t="str">
            <v>austria</v>
          </cell>
          <cell r="CC1000" t="str">
            <v>Регулярные</v>
          </cell>
          <cell r="CD1000" t="str">
            <v>b</v>
          </cell>
        </row>
        <row r="1001">
          <cell r="C1001">
            <v>38387</v>
          </cell>
          <cell r="H1001">
            <v>24</v>
          </cell>
          <cell r="U1001">
            <v>27</v>
          </cell>
          <cell r="BZ1001" t="str">
            <v>Международный</v>
          </cell>
          <cell r="CA1001" t="str">
            <v>западная европа</v>
          </cell>
          <cell r="CB1001" t="str">
            <v>austria</v>
          </cell>
          <cell r="CC1001" t="str">
            <v>Регулярные</v>
          </cell>
          <cell r="CD1001" t="str">
            <v>b</v>
          </cell>
        </row>
        <row r="1002">
          <cell r="C1002">
            <v>38389</v>
          </cell>
          <cell r="H1002">
            <v>24</v>
          </cell>
          <cell r="U1002">
            <v>15</v>
          </cell>
          <cell r="BZ1002" t="str">
            <v>Международный</v>
          </cell>
          <cell r="CA1002" t="str">
            <v>западная европа</v>
          </cell>
          <cell r="CB1002" t="str">
            <v>austria</v>
          </cell>
          <cell r="CC1002" t="str">
            <v>Регулярные</v>
          </cell>
          <cell r="CD1002" t="str">
            <v>b</v>
          </cell>
        </row>
        <row r="1003">
          <cell r="C1003">
            <v>38390</v>
          </cell>
          <cell r="H1003">
            <v>24</v>
          </cell>
          <cell r="U1003">
            <v>10</v>
          </cell>
          <cell r="BZ1003" t="str">
            <v>Международный</v>
          </cell>
          <cell r="CA1003" t="str">
            <v>западная европа</v>
          </cell>
          <cell r="CB1003" t="str">
            <v>austria</v>
          </cell>
          <cell r="CC1003" t="str">
            <v>Регулярные</v>
          </cell>
          <cell r="CD1003" t="str">
            <v>b</v>
          </cell>
        </row>
        <row r="1004">
          <cell r="C1004">
            <v>38392</v>
          </cell>
          <cell r="H1004">
            <v>24</v>
          </cell>
          <cell r="U1004">
            <v>31</v>
          </cell>
          <cell r="BZ1004" t="str">
            <v>Международный</v>
          </cell>
          <cell r="CA1004" t="str">
            <v>западная европа</v>
          </cell>
          <cell r="CB1004" t="str">
            <v>austria</v>
          </cell>
          <cell r="CC1004" t="str">
            <v>Регулярные</v>
          </cell>
          <cell r="CD1004" t="str">
            <v>b</v>
          </cell>
        </row>
        <row r="1005">
          <cell r="C1005">
            <v>38394</v>
          </cell>
          <cell r="H1005">
            <v>24</v>
          </cell>
          <cell r="U1005">
            <v>41</v>
          </cell>
          <cell r="BZ1005" t="str">
            <v>Международный</v>
          </cell>
          <cell r="CA1005" t="str">
            <v>западная европа</v>
          </cell>
          <cell r="CB1005" t="str">
            <v>austria</v>
          </cell>
          <cell r="CC1005" t="str">
            <v>Регулярные</v>
          </cell>
          <cell r="CD1005" t="str">
            <v>b</v>
          </cell>
        </row>
        <row r="1006">
          <cell r="C1006">
            <v>38396</v>
          </cell>
          <cell r="H1006">
            <v>24</v>
          </cell>
          <cell r="U1006">
            <v>37</v>
          </cell>
          <cell r="BZ1006" t="str">
            <v>Международный</v>
          </cell>
          <cell r="CA1006" t="str">
            <v>западная европа</v>
          </cell>
          <cell r="CB1006" t="str">
            <v>austria</v>
          </cell>
          <cell r="CC1006" t="str">
            <v>Регулярные</v>
          </cell>
          <cell r="CD1006" t="str">
            <v>b</v>
          </cell>
        </row>
        <row r="1007">
          <cell r="C1007">
            <v>38397</v>
          </cell>
          <cell r="H1007">
            <v>24</v>
          </cell>
          <cell r="U1007">
            <v>12</v>
          </cell>
          <cell r="BZ1007" t="str">
            <v>Международный</v>
          </cell>
          <cell r="CA1007" t="str">
            <v>западная европа</v>
          </cell>
          <cell r="CB1007" t="str">
            <v>austria</v>
          </cell>
          <cell r="CC1007" t="str">
            <v>Регулярные</v>
          </cell>
          <cell r="CD1007" t="str">
            <v>b</v>
          </cell>
        </row>
        <row r="1008">
          <cell r="C1008">
            <v>38399</v>
          </cell>
          <cell r="H1008">
            <v>24</v>
          </cell>
          <cell r="U1008">
            <v>27</v>
          </cell>
          <cell r="BZ1008" t="str">
            <v>Международный</v>
          </cell>
          <cell r="CA1008" t="str">
            <v>западная европа</v>
          </cell>
          <cell r="CB1008" t="str">
            <v>austria</v>
          </cell>
          <cell r="CC1008" t="str">
            <v>Регулярные</v>
          </cell>
          <cell r="CD1008" t="str">
            <v>b</v>
          </cell>
        </row>
        <row r="1009">
          <cell r="C1009">
            <v>38403</v>
          </cell>
          <cell r="H1009">
            <v>24</v>
          </cell>
          <cell r="U1009">
            <v>43</v>
          </cell>
          <cell r="BZ1009" t="str">
            <v>Международный</v>
          </cell>
          <cell r="CA1009" t="str">
            <v>западная европа</v>
          </cell>
          <cell r="CB1009" t="str">
            <v>austria</v>
          </cell>
          <cell r="CC1009" t="str">
            <v>Регулярные</v>
          </cell>
          <cell r="CD1009" t="str">
            <v>b</v>
          </cell>
        </row>
        <row r="1010">
          <cell r="C1010">
            <v>38404</v>
          </cell>
          <cell r="H1010">
            <v>24</v>
          </cell>
          <cell r="U1010">
            <v>30</v>
          </cell>
          <cell r="BZ1010" t="str">
            <v>Международный</v>
          </cell>
          <cell r="CA1010" t="str">
            <v>западная европа</v>
          </cell>
          <cell r="CB1010" t="str">
            <v>austria</v>
          </cell>
          <cell r="CC1010" t="str">
            <v>Регулярные</v>
          </cell>
          <cell r="CD1010" t="str">
            <v>b</v>
          </cell>
        </row>
        <row r="1011">
          <cell r="C1011">
            <v>38406</v>
          </cell>
          <cell r="H1011">
            <v>24</v>
          </cell>
          <cell r="U1011">
            <v>37</v>
          </cell>
          <cell r="BZ1011" t="str">
            <v>Международный</v>
          </cell>
          <cell r="CA1011" t="str">
            <v>западная европа</v>
          </cell>
          <cell r="CB1011" t="str">
            <v>austria</v>
          </cell>
          <cell r="CC1011" t="str">
            <v>Регулярные</v>
          </cell>
          <cell r="CD1011" t="str">
            <v>b</v>
          </cell>
        </row>
        <row r="1012">
          <cell r="C1012">
            <v>38408</v>
          </cell>
          <cell r="H1012">
            <v>24</v>
          </cell>
          <cell r="U1012">
            <v>43</v>
          </cell>
          <cell r="BZ1012" t="str">
            <v>Международный</v>
          </cell>
          <cell r="CA1012" t="str">
            <v>западная европа</v>
          </cell>
          <cell r="CB1012" t="str">
            <v>austria</v>
          </cell>
          <cell r="CC1012" t="str">
            <v>Регулярные</v>
          </cell>
          <cell r="CD1012" t="str">
            <v>b</v>
          </cell>
        </row>
        <row r="1013">
          <cell r="C1013">
            <v>38410</v>
          </cell>
          <cell r="H1013">
            <v>24</v>
          </cell>
          <cell r="U1013">
            <v>35</v>
          </cell>
          <cell r="BZ1013" t="str">
            <v>Международный</v>
          </cell>
          <cell r="CA1013" t="str">
            <v>западная европа</v>
          </cell>
          <cell r="CB1013" t="str">
            <v>austria</v>
          </cell>
          <cell r="CC1013" t="str">
            <v>Регулярные</v>
          </cell>
          <cell r="CD1013" t="str">
            <v>b</v>
          </cell>
        </row>
        <row r="1014">
          <cell r="C1014">
            <v>38411</v>
          </cell>
          <cell r="H1014">
            <v>24</v>
          </cell>
          <cell r="U1014">
            <v>23</v>
          </cell>
          <cell r="BZ1014" t="str">
            <v>Международный</v>
          </cell>
          <cell r="CA1014" t="str">
            <v>западная европа</v>
          </cell>
          <cell r="CB1014" t="str">
            <v>austria</v>
          </cell>
          <cell r="CC1014" t="str">
            <v>Регулярные</v>
          </cell>
          <cell r="CD1014" t="str">
            <v>b</v>
          </cell>
        </row>
        <row r="1015">
          <cell r="C1015">
            <v>38413</v>
          </cell>
          <cell r="H1015">
            <v>24</v>
          </cell>
          <cell r="U1015">
            <v>49</v>
          </cell>
          <cell r="BZ1015" t="str">
            <v>Международный</v>
          </cell>
          <cell r="CA1015" t="str">
            <v>западная европа</v>
          </cell>
          <cell r="CB1015" t="str">
            <v>austria</v>
          </cell>
          <cell r="CC1015" t="str">
            <v>Регулярные</v>
          </cell>
          <cell r="CD1015" t="str">
            <v>b</v>
          </cell>
        </row>
        <row r="1016">
          <cell r="C1016">
            <v>38415</v>
          </cell>
          <cell r="H1016">
            <v>24</v>
          </cell>
          <cell r="U1016">
            <v>49</v>
          </cell>
          <cell r="BZ1016" t="str">
            <v>Международный</v>
          </cell>
          <cell r="CA1016" t="str">
            <v>западная европа</v>
          </cell>
          <cell r="CB1016" t="str">
            <v>austria</v>
          </cell>
          <cell r="CC1016" t="str">
            <v>Регулярные</v>
          </cell>
          <cell r="CD1016" t="str">
            <v>b</v>
          </cell>
        </row>
        <row r="1017">
          <cell r="C1017">
            <v>38417</v>
          </cell>
          <cell r="H1017">
            <v>24</v>
          </cell>
          <cell r="U1017">
            <v>43</v>
          </cell>
          <cell r="BZ1017" t="str">
            <v>Международный</v>
          </cell>
          <cell r="CA1017" t="str">
            <v>западная европа</v>
          </cell>
          <cell r="CB1017" t="str">
            <v>austria</v>
          </cell>
          <cell r="CC1017" t="str">
            <v>Регулярные</v>
          </cell>
          <cell r="CD1017" t="str">
            <v>b</v>
          </cell>
        </row>
        <row r="1018">
          <cell r="C1018">
            <v>38418</v>
          </cell>
          <cell r="H1018">
            <v>24</v>
          </cell>
          <cell r="U1018">
            <v>22</v>
          </cell>
          <cell r="BZ1018" t="str">
            <v>Международный</v>
          </cell>
          <cell r="CA1018" t="str">
            <v>западная европа</v>
          </cell>
          <cell r="CB1018" t="str">
            <v>austria</v>
          </cell>
          <cell r="CC1018" t="str">
            <v>Регулярные</v>
          </cell>
          <cell r="CD1018" t="str">
            <v>b</v>
          </cell>
        </row>
        <row r="1019">
          <cell r="C1019">
            <v>38420</v>
          </cell>
          <cell r="H1019">
            <v>24</v>
          </cell>
          <cell r="U1019">
            <v>21</v>
          </cell>
          <cell r="BZ1019" t="str">
            <v>Международный</v>
          </cell>
          <cell r="CA1019" t="str">
            <v>западная европа</v>
          </cell>
          <cell r="CB1019" t="str">
            <v>austria</v>
          </cell>
          <cell r="CC1019" t="str">
            <v>Регулярные</v>
          </cell>
          <cell r="CD1019" t="str">
            <v>b</v>
          </cell>
        </row>
        <row r="1020">
          <cell r="C1020">
            <v>38422</v>
          </cell>
          <cell r="H1020">
            <v>24</v>
          </cell>
          <cell r="U1020">
            <v>28</v>
          </cell>
          <cell r="BZ1020" t="str">
            <v>Международный</v>
          </cell>
          <cell r="CA1020" t="str">
            <v>западная европа</v>
          </cell>
          <cell r="CB1020" t="str">
            <v>austria</v>
          </cell>
          <cell r="CC1020" t="str">
            <v>Регулярные</v>
          </cell>
          <cell r="CD1020" t="str">
            <v>b</v>
          </cell>
        </row>
        <row r="1021">
          <cell r="C1021">
            <v>38424</v>
          </cell>
          <cell r="H1021">
            <v>24</v>
          </cell>
          <cell r="U1021">
            <v>19</v>
          </cell>
          <cell r="BZ1021" t="str">
            <v>Международный</v>
          </cell>
          <cell r="CA1021" t="str">
            <v>западная европа</v>
          </cell>
          <cell r="CB1021" t="str">
            <v>austria</v>
          </cell>
          <cell r="CC1021" t="str">
            <v>Регулярные</v>
          </cell>
          <cell r="CD1021" t="str">
            <v>b</v>
          </cell>
        </row>
        <row r="1022">
          <cell r="C1022">
            <v>38425</v>
          </cell>
          <cell r="H1022">
            <v>24</v>
          </cell>
          <cell r="U1022">
            <v>22</v>
          </cell>
          <cell r="BZ1022" t="str">
            <v>Международный</v>
          </cell>
          <cell r="CA1022" t="str">
            <v>западная европа</v>
          </cell>
          <cell r="CB1022" t="str">
            <v>austria</v>
          </cell>
          <cell r="CC1022" t="str">
            <v>Регулярные</v>
          </cell>
          <cell r="CD1022" t="str">
            <v>b</v>
          </cell>
        </row>
        <row r="1023">
          <cell r="C1023">
            <v>38427</v>
          </cell>
          <cell r="H1023">
            <v>24</v>
          </cell>
          <cell r="U1023">
            <v>43</v>
          </cell>
          <cell r="BZ1023" t="str">
            <v>Международный</v>
          </cell>
          <cell r="CA1023" t="str">
            <v>западная европа</v>
          </cell>
          <cell r="CB1023" t="str">
            <v>austria</v>
          </cell>
          <cell r="CC1023" t="str">
            <v>Регулярные</v>
          </cell>
          <cell r="CD1023" t="str">
            <v>b</v>
          </cell>
        </row>
        <row r="1024">
          <cell r="C1024">
            <v>38429</v>
          </cell>
          <cell r="H1024">
            <v>24</v>
          </cell>
          <cell r="U1024">
            <v>46</v>
          </cell>
          <cell r="BZ1024" t="str">
            <v>Международный</v>
          </cell>
          <cell r="CA1024" t="str">
            <v>западная европа</v>
          </cell>
          <cell r="CB1024" t="str">
            <v>austria</v>
          </cell>
          <cell r="CC1024" t="str">
            <v>Регулярные</v>
          </cell>
          <cell r="CD1024" t="str">
            <v>b</v>
          </cell>
        </row>
        <row r="1025">
          <cell r="C1025">
            <v>38431</v>
          </cell>
          <cell r="H1025">
            <v>24</v>
          </cell>
          <cell r="U1025">
            <v>27</v>
          </cell>
          <cell r="BZ1025" t="str">
            <v>Международный</v>
          </cell>
          <cell r="CA1025" t="str">
            <v>западная европа</v>
          </cell>
          <cell r="CB1025" t="str">
            <v>austria</v>
          </cell>
          <cell r="CC1025" t="str">
            <v>Регулярные</v>
          </cell>
          <cell r="CD1025" t="str">
            <v>b</v>
          </cell>
        </row>
        <row r="1026">
          <cell r="C1026">
            <v>38432</v>
          </cell>
          <cell r="H1026">
            <v>24</v>
          </cell>
          <cell r="U1026">
            <v>18</v>
          </cell>
          <cell r="BZ1026" t="str">
            <v>Международный</v>
          </cell>
          <cell r="CA1026" t="str">
            <v>западная европа</v>
          </cell>
          <cell r="CB1026" t="str">
            <v>austria</v>
          </cell>
          <cell r="CC1026" t="str">
            <v>Регулярные</v>
          </cell>
          <cell r="CD1026" t="str">
            <v>b</v>
          </cell>
        </row>
        <row r="1027">
          <cell r="C1027">
            <v>38434</v>
          </cell>
          <cell r="H1027">
            <v>24</v>
          </cell>
          <cell r="U1027">
            <v>28</v>
          </cell>
          <cell r="BZ1027" t="str">
            <v>Международный</v>
          </cell>
          <cell r="CA1027" t="str">
            <v>западная европа</v>
          </cell>
          <cell r="CB1027" t="str">
            <v>austria</v>
          </cell>
          <cell r="CC1027" t="str">
            <v>Регулярные</v>
          </cell>
          <cell r="CD1027" t="str">
            <v>b</v>
          </cell>
        </row>
        <row r="1028">
          <cell r="C1028">
            <v>38436</v>
          </cell>
          <cell r="H1028">
            <v>24</v>
          </cell>
          <cell r="U1028">
            <v>41</v>
          </cell>
          <cell r="BZ1028" t="str">
            <v>Международный</v>
          </cell>
          <cell r="CA1028" t="str">
            <v>западная европа</v>
          </cell>
          <cell r="CB1028" t="str">
            <v>austria</v>
          </cell>
          <cell r="CC1028" t="str">
            <v>Регулярные</v>
          </cell>
          <cell r="CD1028" t="str">
            <v>b</v>
          </cell>
        </row>
        <row r="1029">
          <cell r="C1029">
            <v>38438</v>
          </cell>
          <cell r="H1029">
            <v>24</v>
          </cell>
          <cell r="U1029">
            <v>16</v>
          </cell>
          <cell r="BZ1029" t="str">
            <v>Международный</v>
          </cell>
          <cell r="CA1029" t="str">
            <v>западная европа</v>
          </cell>
          <cell r="CB1029" t="str">
            <v>austria</v>
          </cell>
          <cell r="CC1029" t="str">
            <v>Регулярные</v>
          </cell>
          <cell r="CD1029" t="str">
            <v>b</v>
          </cell>
        </row>
        <row r="1030">
          <cell r="C1030">
            <v>38439</v>
          </cell>
          <cell r="H1030">
            <v>24</v>
          </cell>
          <cell r="U1030">
            <v>27</v>
          </cell>
          <cell r="BZ1030" t="str">
            <v>Международный</v>
          </cell>
          <cell r="CA1030" t="str">
            <v>западная европа</v>
          </cell>
          <cell r="CB1030" t="str">
            <v>austria</v>
          </cell>
          <cell r="CC1030" t="str">
            <v>Регулярные</v>
          </cell>
          <cell r="CD1030" t="str">
            <v>b</v>
          </cell>
        </row>
        <row r="1031">
          <cell r="C1031">
            <v>38441</v>
          </cell>
          <cell r="H1031">
            <v>24</v>
          </cell>
          <cell r="U1031">
            <v>27</v>
          </cell>
          <cell r="BZ1031" t="str">
            <v>Международный</v>
          </cell>
          <cell r="CA1031" t="str">
            <v>западная европа</v>
          </cell>
          <cell r="CB1031" t="str">
            <v>austria</v>
          </cell>
          <cell r="CC1031" t="str">
            <v>Регулярные</v>
          </cell>
          <cell r="CD1031" t="str">
            <v>b</v>
          </cell>
        </row>
        <row r="1032">
          <cell r="C1032">
            <v>38443</v>
          </cell>
          <cell r="H1032">
            <v>24</v>
          </cell>
          <cell r="U1032">
            <v>21</v>
          </cell>
          <cell r="BZ1032" t="str">
            <v>Международный</v>
          </cell>
          <cell r="CA1032" t="str">
            <v>западная европа</v>
          </cell>
          <cell r="CB1032" t="str">
            <v>austria</v>
          </cell>
          <cell r="CC1032" t="str">
            <v>Регулярные</v>
          </cell>
          <cell r="CD1032" t="str">
            <v>b</v>
          </cell>
        </row>
        <row r="1033">
          <cell r="C1033">
            <v>38445</v>
          </cell>
          <cell r="H1033">
            <v>24</v>
          </cell>
          <cell r="U1033">
            <v>39</v>
          </cell>
          <cell r="BZ1033" t="str">
            <v>Международный</v>
          </cell>
          <cell r="CA1033" t="str">
            <v>западная европа</v>
          </cell>
          <cell r="CB1033" t="str">
            <v>austria</v>
          </cell>
          <cell r="CC1033" t="str">
            <v>Регулярные</v>
          </cell>
          <cell r="CD1033" t="str">
            <v>b</v>
          </cell>
        </row>
        <row r="1034">
          <cell r="C1034">
            <v>38446</v>
          </cell>
          <cell r="H1034">
            <v>24</v>
          </cell>
          <cell r="U1034">
            <v>25</v>
          </cell>
          <cell r="BZ1034" t="str">
            <v>Международный</v>
          </cell>
          <cell r="CA1034" t="str">
            <v>западная европа</v>
          </cell>
          <cell r="CB1034" t="str">
            <v>austria</v>
          </cell>
          <cell r="CC1034" t="str">
            <v>Регулярные</v>
          </cell>
          <cell r="CD1034" t="str">
            <v>b</v>
          </cell>
        </row>
        <row r="1035">
          <cell r="C1035">
            <v>38448</v>
          </cell>
          <cell r="H1035">
            <v>24</v>
          </cell>
          <cell r="U1035">
            <v>36</v>
          </cell>
          <cell r="BZ1035" t="str">
            <v>Международный</v>
          </cell>
          <cell r="CA1035" t="str">
            <v>западная европа</v>
          </cell>
          <cell r="CB1035" t="str">
            <v>austria</v>
          </cell>
          <cell r="CC1035" t="str">
            <v>Регулярные</v>
          </cell>
          <cell r="CD1035" t="str">
            <v>b</v>
          </cell>
        </row>
        <row r="1036">
          <cell r="C1036">
            <v>38450</v>
          </cell>
          <cell r="H1036">
            <v>24</v>
          </cell>
          <cell r="U1036">
            <v>38</v>
          </cell>
          <cell r="BZ1036" t="str">
            <v>Международный</v>
          </cell>
          <cell r="CA1036" t="str">
            <v>западная европа</v>
          </cell>
          <cell r="CB1036" t="str">
            <v>austria</v>
          </cell>
          <cell r="CC1036" t="str">
            <v>Регулярные</v>
          </cell>
          <cell r="CD1036" t="str">
            <v>b</v>
          </cell>
        </row>
        <row r="1037">
          <cell r="C1037">
            <v>38452</v>
          </cell>
          <cell r="H1037">
            <v>24</v>
          </cell>
          <cell r="U1037">
            <v>28</v>
          </cell>
          <cell r="BZ1037" t="str">
            <v>Международный</v>
          </cell>
          <cell r="CA1037" t="str">
            <v>западная европа</v>
          </cell>
          <cell r="CB1037" t="str">
            <v>austria</v>
          </cell>
          <cell r="CC1037" t="str">
            <v>Регулярные</v>
          </cell>
          <cell r="CD1037" t="str">
            <v>b</v>
          </cell>
        </row>
        <row r="1038">
          <cell r="C1038">
            <v>38453</v>
          </cell>
          <cell r="H1038">
            <v>24</v>
          </cell>
          <cell r="U1038">
            <v>22</v>
          </cell>
          <cell r="BZ1038" t="str">
            <v>Международный</v>
          </cell>
          <cell r="CA1038" t="str">
            <v>западная европа</v>
          </cell>
          <cell r="CB1038" t="str">
            <v>austria</v>
          </cell>
          <cell r="CC1038" t="str">
            <v>Регулярные</v>
          </cell>
          <cell r="CD1038" t="str">
            <v>b</v>
          </cell>
        </row>
        <row r="1039">
          <cell r="C1039">
            <v>38455</v>
          </cell>
          <cell r="H1039">
            <v>24</v>
          </cell>
          <cell r="U1039">
            <v>44</v>
          </cell>
          <cell r="BZ1039" t="str">
            <v>Международный</v>
          </cell>
          <cell r="CA1039" t="str">
            <v>западная европа</v>
          </cell>
          <cell r="CB1039" t="str">
            <v>austria</v>
          </cell>
          <cell r="CC1039" t="str">
            <v>Регулярные</v>
          </cell>
          <cell r="CD1039" t="str">
            <v>b</v>
          </cell>
        </row>
        <row r="1040">
          <cell r="C1040">
            <v>38457</v>
          </cell>
          <cell r="H1040">
            <v>24</v>
          </cell>
          <cell r="U1040">
            <v>22</v>
          </cell>
          <cell r="BZ1040" t="str">
            <v>Международный</v>
          </cell>
          <cell r="CA1040" t="str">
            <v>западная европа</v>
          </cell>
          <cell r="CB1040" t="str">
            <v>austria</v>
          </cell>
          <cell r="CC1040" t="str">
            <v>Регулярные</v>
          </cell>
          <cell r="CD1040" t="str">
            <v>b</v>
          </cell>
        </row>
        <row r="1041">
          <cell r="C1041">
            <v>38459</v>
          </cell>
          <cell r="H1041">
            <v>24</v>
          </cell>
          <cell r="U1041">
            <v>29</v>
          </cell>
          <cell r="BZ1041" t="str">
            <v>Международный</v>
          </cell>
          <cell r="CA1041" t="str">
            <v>западная европа</v>
          </cell>
          <cell r="CB1041" t="str">
            <v>austria</v>
          </cell>
          <cell r="CC1041" t="str">
            <v>Регулярные</v>
          </cell>
          <cell r="CD1041" t="str">
            <v>b</v>
          </cell>
        </row>
        <row r="1042">
          <cell r="C1042">
            <v>38460</v>
          </cell>
          <cell r="H1042">
            <v>24</v>
          </cell>
          <cell r="U1042">
            <v>21</v>
          </cell>
          <cell r="BZ1042" t="str">
            <v>Международный</v>
          </cell>
          <cell r="CA1042" t="str">
            <v>западная европа</v>
          </cell>
          <cell r="CB1042" t="str">
            <v>austria</v>
          </cell>
          <cell r="CC1042" t="str">
            <v>Регулярные</v>
          </cell>
          <cell r="CD1042" t="str">
            <v>b</v>
          </cell>
        </row>
        <row r="1043">
          <cell r="C1043">
            <v>38462</v>
          </cell>
          <cell r="H1043">
            <v>24</v>
          </cell>
          <cell r="U1043">
            <v>34</v>
          </cell>
          <cell r="BZ1043" t="str">
            <v>Международный</v>
          </cell>
          <cell r="CA1043" t="str">
            <v>западная европа</v>
          </cell>
          <cell r="CB1043" t="str">
            <v>austria</v>
          </cell>
          <cell r="CC1043" t="str">
            <v>Регулярные</v>
          </cell>
          <cell r="CD1043" t="str">
            <v>b</v>
          </cell>
        </row>
        <row r="1044">
          <cell r="C1044">
            <v>38464</v>
          </cell>
          <cell r="H1044">
            <v>24</v>
          </cell>
          <cell r="U1044">
            <v>48</v>
          </cell>
          <cell r="BZ1044" t="str">
            <v>Международный</v>
          </cell>
          <cell r="CA1044" t="str">
            <v>западная европа</v>
          </cell>
          <cell r="CB1044" t="str">
            <v>austria</v>
          </cell>
          <cell r="CC1044" t="str">
            <v>Регулярные</v>
          </cell>
          <cell r="CD1044" t="str">
            <v>b</v>
          </cell>
        </row>
        <row r="1045">
          <cell r="C1045">
            <v>38466</v>
          </cell>
          <cell r="H1045">
            <v>24</v>
          </cell>
          <cell r="U1045">
            <v>44</v>
          </cell>
          <cell r="BZ1045" t="str">
            <v>Международный</v>
          </cell>
          <cell r="CA1045" t="str">
            <v>западная европа</v>
          </cell>
          <cell r="CB1045" t="str">
            <v>austria</v>
          </cell>
          <cell r="CC1045" t="str">
            <v>Регулярные</v>
          </cell>
          <cell r="CD1045" t="str">
            <v>b</v>
          </cell>
        </row>
        <row r="1046">
          <cell r="C1046">
            <v>38467</v>
          </cell>
          <cell r="H1046">
            <v>24</v>
          </cell>
          <cell r="U1046">
            <v>20</v>
          </cell>
          <cell r="BZ1046" t="str">
            <v>Международный</v>
          </cell>
          <cell r="CA1046" t="str">
            <v>западная европа</v>
          </cell>
          <cell r="CB1046" t="str">
            <v>austria</v>
          </cell>
          <cell r="CC1046" t="str">
            <v>Регулярные</v>
          </cell>
          <cell r="CD1046" t="str">
            <v>b</v>
          </cell>
        </row>
        <row r="1047">
          <cell r="C1047">
            <v>38469</v>
          </cell>
          <cell r="H1047">
            <v>24</v>
          </cell>
          <cell r="U1047">
            <v>49</v>
          </cell>
          <cell r="BZ1047" t="str">
            <v>Международный</v>
          </cell>
          <cell r="CA1047" t="str">
            <v>западная европа</v>
          </cell>
          <cell r="CB1047" t="str">
            <v>austria</v>
          </cell>
          <cell r="CC1047" t="str">
            <v>Регулярные</v>
          </cell>
          <cell r="CD1047" t="str">
            <v>b</v>
          </cell>
        </row>
        <row r="1048">
          <cell r="C1048">
            <v>38471</v>
          </cell>
          <cell r="H1048">
            <v>24</v>
          </cell>
          <cell r="U1048">
            <v>48</v>
          </cell>
          <cell r="BZ1048" t="str">
            <v>Международный</v>
          </cell>
          <cell r="CA1048" t="str">
            <v>западная европа</v>
          </cell>
          <cell r="CB1048" t="str">
            <v>austria</v>
          </cell>
          <cell r="CC1048" t="str">
            <v>Регулярные</v>
          </cell>
          <cell r="CD1048" t="str">
            <v>b</v>
          </cell>
        </row>
        <row r="1049">
          <cell r="C1049">
            <v>38473</v>
          </cell>
          <cell r="H1049">
            <v>24</v>
          </cell>
          <cell r="U1049">
            <v>46</v>
          </cell>
          <cell r="BZ1049" t="str">
            <v>Международный</v>
          </cell>
          <cell r="CA1049" t="str">
            <v>западная европа</v>
          </cell>
          <cell r="CB1049" t="str">
            <v>austria</v>
          </cell>
          <cell r="CC1049" t="str">
            <v>Регулярные</v>
          </cell>
          <cell r="CD1049" t="str">
            <v>b</v>
          </cell>
        </row>
        <row r="1050">
          <cell r="C1050">
            <v>38474</v>
          </cell>
          <cell r="H1050">
            <v>24</v>
          </cell>
          <cell r="U1050">
            <v>43</v>
          </cell>
          <cell r="BZ1050" t="str">
            <v>Международный</v>
          </cell>
          <cell r="CA1050" t="str">
            <v>западная европа</v>
          </cell>
          <cell r="CB1050" t="str">
            <v>austria</v>
          </cell>
          <cell r="CC1050" t="str">
            <v>Регулярные</v>
          </cell>
          <cell r="CD1050" t="str">
            <v>b</v>
          </cell>
        </row>
        <row r="1051">
          <cell r="C1051">
            <v>38476</v>
          </cell>
          <cell r="H1051">
            <v>24</v>
          </cell>
          <cell r="U1051">
            <v>42</v>
          </cell>
          <cell r="BZ1051" t="str">
            <v>Международный</v>
          </cell>
          <cell r="CA1051" t="str">
            <v>западная европа</v>
          </cell>
          <cell r="CB1051" t="str">
            <v>austria</v>
          </cell>
          <cell r="CC1051" t="str">
            <v>Регулярные</v>
          </cell>
          <cell r="CD1051" t="str">
            <v>b</v>
          </cell>
        </row>
        <row r="1052">
          <cell r="C1052">
            <v>38478</v>
          </cell>
          <cell r="H1052">
            <v>24</v>
          </cell>
          <cell r="U1052">
            <v>34</v>
          </cell>
          <cell r="BZ1052" t="str">
            <v>Международный</v>
          </cell>
          <cell r="CA1052" t="str">
            <v>западная европа</v>
          </cell>
          <cell r="CB1052" t="str">
            <v>austria</v>
          </cell>
          <cell r="CC1052" t="str">
            <v>Регулярные</v>
          </cell>
          <cell r="CD1052" t="str">
            <v>b</v>
          </cell>
        </row>
        <row r="1053">
          <cell r="C1053">
            <v>38480</v>
          </cell>
          <cell r="H1053">
            <v>24</v>
          </cell>
          <cell r="U1053">
            <v>27</v>
          </cell>
          <cell r="BZ1053" t="str">
            <v>Международный</v>
          </cell>
          <cell r="CA1053" t="str">
            <v>западная европа</v>
          </cell>
          <cell r="CB1053" t="str">
            <v>austria</v>
          </cell>
          <cell r="CC1053" t="str">
            <v>Регулярные</v>
          </cell>
          <cell r="CD1053" t="str">
            <v>b</v>
          </cell>
        </row>
        <row r="1054">
          <cell r="C1054">
            <v>38481</v>
          </cell>
          <cell r="H1054">
            <v>24</v>
          </cell>
          <cell r="U1054">
            <v>27</v>
          </cell>
          <cell r="BZ1054" t="str">
            <v>Международный</v>
          </cell>
          <cell r="CA1054" t="str">
            <v>западная европа</v>
          </cell>
          <cell r="CB1054" t="str">
            <v>austria</v>
          </cell>
          <cell r="CC1054" t="str">
            <v>Регулярные</v>
          </cell>
          <cell r="CD1054" t="str">
            <v>b</v>
          </cell>
        </row>
        <row r="1055">
          <cell r="C1055">
            <v>38483</v>
          </cell>
          <cell r="H1055">
            <v>24</v>
          </cell>
          <cell r="U1055">
            <v>43</v>
          </cell>
          <cell r="BZ1055" t="str">
            <v>Международный</v>
          </cell>
          <cell r="CA1055" t="str">
            <v>западная европа</v>
          </cell>
          <cell r="CB1055" t="str">
            <v>austria</v>
          </cell>
          <cell r="CC1055" t="str">
            <v>Регулярные</v>
          </cell>
          <cell r="CD1055" t="str">
            <v>b</v>
          </cell>
        </row>
        <row r="1056">
          <cell r="C1056">
            <v>38485</v>
          </cell>
          <cell r="H1056">
            <v>24</v>
          </cell>
          <cell r="U1056">
            <v>47</v>
          </cell>
          <cell r="BZ1056" t="str">
            <v>Международный</v>
          </cell>
          <cell r="CA1056" t="str">
            <v>западная европа</v>
          </cell>
          <cell r="CB1056" t="str">
            <v>austria</v>
          </cell>
          <cell r="CC1056" t="str">
            <v>Регулярные</v>
          </cell>
          <cell r="CD1056" t="str">
            <v>b</v>
          </cell>
        </row>
        <row r="1057">
          <cell r="C1057">
            <v>38487</v>
          </cell>
          <cell r="H1057">
            <v>24</v>
          </cell>
          <cell r="U1057">
            <v>37</v>
          </cell>
          <cell r="BZ1057" t="str">
            <v>Международный</v>
          </cell>
          <cell r="CA1057" t="str">
            <v>западная европа</v>
          </cell>
          <cell r="CB1057" t="str">
            <v>austria</v>
          </cell>
          <cell r="CC1057" t="str">
            <v>Регулярные</v>
          </cell>
          <cell r="CD1057" t="str">
            <v>b</v>
          </cell>
        </row>
        <row r="1058">
          <cell r="C1058">
            <v>38488</v>
          </cell>
          <cell r="H1058">
            <v>24</v>
          </cell>
          <cell r="U1058">
            <v>30</v>
          </cell>
          <cell r="BZ1058" t="str">
            <v>Международный</v>
          </cell>
          <cell r="CA1058" t="str">
            <v>западная европа</v>
          </cell>
          <cell r="CB1058" t="str">
            <v>austria</v>
          </cell>
          <cell r="CC1058" t="str">
            <v>Регулярные</v>
          </cell>
          <cell r="CD1058" t="str">
            <v>b</v>
          </cell>
        </row>
        <row r="1059">
          <cell r="C1059">
            <v>38490</v>
          </cell>
          <cell r="H1059">
            <v>24</v>
          </cell>
          <cell r="U1059">
            <v>39</v>
          </cell>
          <cell r="BZ1059" t="str">
            <v>Международный</v>
          </cell>
          <cell r="CA1059" t="str">
            <v>западная европа</v>
          </cell>
          <cell r="CB1059" t="str">
            <v>austria</v>
          </cell>
          <cell r="CC1059" t="str">
            <v>Регулярные</v>
          </cell>
          <cell r="CD1059" t="str">
            <v>b</v>
          </cell>
        </row>
        <row r="1060">
          <cell r="C1060">
            <v>38492</v>
          </cell>
          <cell r="H1060">
            <v>24</v>
          </cell>
          <cell r="U1060">
            <v>35</v>
          </cell>
          <cell r="BZ1060" t="str">
            <v>Международный</v>
          </cell>
          <cell r="CA1060" t="str">
            <v>западная европа</v>
          </cell>
          <cell r="CB1060" t="str">
            <v>austria</v>
          </cell>
          <cell r="CC1060" t="str">
            <v>Регулярные</v>
          </cell>
          <cell r="CD1060" t="str">
            <v>b</v>
          </cell>
        </row>
        <row r="1061">
          <cell r="C1061">
            <v>38494</v>
          </cell>
          <cell r="H1061">
            <v>24</v>
          </cell>
          <cell r="U1061">
            <v>39</v>
          </cell>
          <cell r="BZ1061" t="str">
            <v>Международный</v>
          </cell>
          <cell r="CA1061" t="str">
            <v>западная европа</v>
          </cell>
          <cell r="CB1061" t="str">
            <v>austria</v>
          </cell>
          <cell r="CC1061" t="str">
            <v>Регулярные</v>
          </cell>
          <cell r="CD1061" t="str">
            <v>b</v>
          </cell>
        </row>
        <row r="1062">
          <cell r="C1062">
            <v>38495</v>
          </cell>
          <cell r="H1062">
            <v>24</v>
          </cell>
          <cell r="U1062">
            <v>20</v>
          </cell>
          <cell r="BZ1062" t="str">
            <v>Международный</v>
          </cell>
          <cell r="CA1062" t="str">
            <v>западная европа</v>
          </cell>
          <cell r="CB1062" t="str">
            <v>austria</v>
          </cell>
          <cell r="CC1062" t="str">
            <v>Регулярные</v>
          </cell>
          <cell r="CD1062" t="str">
            <v>b</v>
          </cell>
        </row>
        <row r="1063">
          <cell r="C1063">
            <v>38497</v>
          </cell>
          <cell r="H1063">
            <v>24</v>
          </cell>
          <cell r="U1063">
            <v>44</v>
          </cell>
          <cell r="BZ1063" t="str">
            <v>Международный</v>
          </cell>
          <cell r="CA1063" t="str">
            <v>западная европа</v>
          </cell>
          <cell r="CB1063" t="str">
            <v>austria</v>
          </cell>
          <cell r="CC1063" t="str">
            <v>Регулярные</v>
          </cell>
          <cell r="CD1063" t="str">
            <v>b</v>
          </cell>
        </row>
        <row r="1064">
          <cell r="C1064">
            <v>38499</v>
          </cell>
          <cell r="H1064">
            <v>24</v>
          </cell>
          <cell r="U1064">
            <v>49</v>
          </cell>
          <cell r="BZ1064" t="str">
            <v>Международный</v>
          </cell>
          <cell r="CA1064" t="str">
            <v>западная европа</v>
          </cell>
          <cell r="CB1064" t="str">
            <v>austria</v>
          </cell>
          <cell r="CC1064" t="str">
            <v>Регулярные</v>
          </cell>
          <cell r="CD1064" t="str">
            <v>b</v>
          </cell>
        </row>
        <row r="1065">
          <cell r="C1065">
            <v>38501</v>
          </cell>
          <cell r="H1065">
            <v>24</v>
          </cell>
          <cell r="U1065">
            <v>39</v>
          </cell>
          <cell r="BZ1065" t="str">
            <v>Международный</v>
          </cell>
          <cell r="CA1065" t="str">
            <v>западная европа</v>
          </cell>
          <cell r="CB1065" t="str">
            <v>austria</v>
          </cell>
          <cell r="CC1065" t="str">
            <v>Регулярные</v>
          </cell>
          <cell r="CD1065" t="str">
            <v>b</v>
          </cell>
        </row>
        <row r="1066">
          <cell r="C1066">
            <v>38502</v>
          </cell>
          <cell r="H1066">
            <v>24</v>
          </cell>
          <cell r="U1066">
            <v>23</v>
          </cell>
          <cell r="BZ1066" t="str">
            <v>Международный</v>
          </cell>
          <cell r="CA1066" t="str">
            <v>западная европа</v>
          </cell>
          <cell r="CB1066" t="str">
            <v>austria</v>
          </cell>
          <cell r="CC1066" t="str">
            <v>Регулярные</v>
          </cell>
          <cell r="CD1066" t="str">
            <v>b</v>
          </cell>
        </row>
        <row r="1067">
          <cell r="C1067">
            <v>38504</v>
          </cell>
          <cell r="H1067">
            <v>24</v>
          </cell>
          <cell r="U1067">
            <v>41</v>
          </cell>
          <cell r="BZ1067" t="str">
            <v>Международный</v>
          </cell>
          <cell r="CA1067" t="str">
            <v>западная европа</v>
          </cell>
          <cell r="CB1067" t="str">
            <v>austria</v>
          </cell>
          <cell r="CC1067" t="str">
            <v>Регулярные</v>
          </cell>
          <cell r="CD1067" t="str">
            <v>b</v>
          </cell>
        </row>
        <row r="1068">
          <cell r="C1068">
            <v>38506</v>
          </cell>
          <cell r="H1068">
            <v>24</v>
          </cell>
          <cell r="U1068">
            <v>48</v>
          </cell>
          <cell r="BZ1068" t="str">
            <v>Международный</v>
          </cell>
          <cell r="CA1068" t="str">
            <v>западная европа</v>
          </cell>
          <cell r="CB1068" t="str">
            <v>austria</v>
          </cell>
          <cell r="CC1068" t="str">
            <v>Регулярные</v>
          </cell>
          <cell r="CD1068" t="str">
            <v>b</v>
          </cell>
        </row>
        <row r="1069">
          <cell r="C1069">
            <v>38508</v>
          </cell>
          <cell r="H1069">
            <v>24</v>
          </cell>
          <cell r="U1069">
            <v>36</v>
          </cell>
          <cell r="BZ1069" t="str">
            <v>Международный</v>
          </cell>
          <cell r="CA1069" t="str">
            <v>западная европа</v>
          </cell>
          <cell r="CB1069" t="str">
            <v>austria</v>
          </cell>
          <cell r="CC1069" t="str">
            <v>Регулярные</v>
          </cell>
          <cell r="CD1069" t="str">
            <v>b</v>
          </cell>
        </row>
        <row r="1070">
          <cell r="C1070">
            <v>38509</v>
          </cell>
          <cell r="H1070">
            <v>24</v>
          </cell>
          <cell r="U1070">
            <v>27</v>
          </cell>
          <cell r="BZ1070" t="str">
            <v>Международный</v>
          </cell>
          <cell r="CA1070" t="str">
            <v>западная европа</v>
          </cell>
          <cell r="CB1070" t="str">
            <v>austria</v>
          </cell>
          <cell r="CC1070" t="str">
            <v>Регулярные</v>
          </cell>
          <cell r="CD1070" t="str">
            <v>b</v>
          </cell>
        </row>
        <row r="1071">
          <cell r="C1071">
            <v>38511</v>
          </cell>
          <cell r="H1071">
            <v>24</v>
          </cell>
          <cell r="U1071">
            <v>36</v>
          </cell>
          <cell r="BZ1071" t="str">
            <v>Международный</v>
          </cell>
          <cell r="CA1071" t="str">
            <v>западная европа</v>
          </cell>
          <cell r="CB1071" t="str">
            <v>austria</v>
          </cell>
          <cell r="CC1071" t="str">
            <v>Регулярные</v>
          </cell>
          <cell r="CD1071" t="str">
            <v>b</v>
          </cell>
        </row>
        <row r="1072">
          <cell r="C1072">
            <v>38513</v>
          </cell>
          <cell r="H1072">
            <v>24</v>
          </cell>
          <cell r="U1072">
            <v>48</v>
          </cell>
          <cell r="BZ1072" t="str">
            <v>Международный</v>
          </cell>
          <cell r="CA1072" t="str">
            <v>западная европа</v>
          </cell>
          <cell r="CB1072" t="str">
            <v>austria</v>
          </cell>
          <cell r="CC1072" t="str">
            <v>Регулярные</v>
          </cell>
          <cell r="CD1072" t="str">
            <v>b</v>
          </cell>
        </row>
        <row r="1073">
          <cell r="C1073">
            <v>38515</v>
          </cell>
          <cell r="H1073">
            <v>24</v>
          </cell>
          <cell r="U1073">
            <v>45</v>
          </cell>
          <cell r="BZ1073" t="str">
            <v>Международный</v>
          </cell>
          <cell r="CA1073" t="str">
            <v>западная европа</v>
          </cell>
          <cell r="CB1073" t="str">
            <v>austria</v>
          </cell>
          <cell r="CC1073" t="str">
            <v>Регулярные</v>
          </cell>
          <cell r="CD1073" t="str">
            <v>b</v>
          </cell>
        </row>
        <row r="1074">
          <cell r="C1074">
            <v>38516</v>
          </cell>
          <cell r="H1074">
            <v>24</v>
          </cell>
          <cell r="U1074">
            <v>28</v>
          </cell>
          <cell r="BZ1074" t="str">
            <v>Международный</v>
          </cell>
          <cell r="CA1074" t="str">
            <v>западная европа</v>
          </cell>
          <cell r="CB1074" t="str">
            <v>austria</v>
          </cell>
          <cell r="CC1074" t="str">
            <v>Регулярные</v>
          </cell>
          <cell r="CD1074" t="str">
            <v>b</v>
          </cell>
        </row>
        <row r="1075">
          <cell r="C1075">
            <v>38518</v>
          </cell>
          <cell r="H1075">
            <v>24</v>
          </cell>
          <cell r="U1075">
            <v>42</v>
          </cell>
          <cell r="BZ1075" t="str">
            <v>Международный</v>
          </cell>
          <cell r="CA1075" t="str">
            <v>западная европа</v>
          </cell>
          <cell r="CB1075" t="str">
            <v>austria</v>
          </cell>
          <cell r="CC1075" t="str">
            <v>Регулярные</v>
          </cell>
          <cell r="CD1075" t="str">
            <v>b</v>
          </cell>
        </row>
        <row r="1076">
          <cell r="C1076">
            <v>38520</v>
          </cell>
          <cell r="H1076">
            <v>24</v>
          </cell>
          <cell r="U1076">
            <v>44</v>
          </cell>
          <cell r="BZ1076" t="str">
            <v>Международный</v>
          </cell>
          <cell r="CA1076" t="str">
            <v>западная европа</v>
          </cell>
          <cell r="CB1076" t="str">
            <v>austria</v>
          </cell>
          <cell r="CC1076" t="str">
            <v>Регулярные</v>
          </cell>
          <cell r="CD1076" t="str">
            <v>b</v>
          </cell>
        </row>
        <row r="1077">
          <cell r="C1077">
            <v>38522</v>
          </cell>
          <cell r="H1077">
            <v>24</v>
          </cell>
          <cell r="U1077">
            <v>34</v>
          </cell>
          <cell r="BZ1077" t="str">
            <v>Международный</v>
          </cell>
          <cell r="CA1077" t="str">
            <v>западная европа</v>
          </cell>
          <cell r="CB1077" t="str">
            <v>austria</v>
          </cell>
          <cell r="CC1077" t="str">
            <v>Регулярные</v>
          </cell>
          <cell r="CD1077" t="str">
            <v>b</v>
          </cell>
        </row>
        <row r="1078">
          <cell r="C1078">
            <v>38523</v>
          </cell>
          <cell r="H1078">
            <v>24</v>
          </cell>
          <cell r="U1078">
            <v>45</v>
          </cell>
          <cell r="BZ1078" t="str">
            <v>Международный</v>
          </cell>
          <cell r="CA1078" t="str">
            <v>западная европа</v>
          </cell>
          <cell r="CB1078" t="str">
            <v>austria</v>
          </cell>
          <cell r="CC1078" t="str">
            <v>Регулярные</v>
          </cell>
          <cell r="CD1078" t="str">
            <v>b</v>
          </cell>
        </row>
        <row r="1079">
          <cell r="C1079">
            <v>38525</v>
          </cell>
          <cell r="H1079">
            <v>24</v>
          </cell>
          <cell r="U1079">
            <v>49</v>
          </cell>
          <cell r="BZ1079" t="str">
            <v>Международный</v>
          </cell>
          <cell r="CA1079" t="str">
            <v>западная европа</v>
          </cell>
          <cell r="CB1079" t="str">
            <v>austria</v>
          </cell>
          <cell r="CC1079" t="str">
            <v>Регулярные</v>
          </cell>
          <cell r="CD1079" t="str">
            <v>b</v>
          </cell>
        </row>
        <row r="1080">
          <cell r="C1080">
            <v>38527</v>
          </cell>
          <cell r="H1080">
            <v>24</v>
          </cell>
          <cell r="U1080">
            <v>44</v>
          </cell>
          <cell r="BZ1080" t="str">
            <v>Международный</v>
          </cell>
          <cell r="CA1080" t="str">
            <v>западная европа</v>
          </cell>
          <cell r="CB1080" t="str">
            <v>austria</v>
          </cell>
          <cell r="CC1080" t="str">
            <v>Регулярные</v>
          </cell>
          <cell r="CD1080" t="str">
            <v>b</v>
          </cell>
        </row>
        <row r="1081">
          <cell r="C1081">
            <v>38529</v>
          </cell>
          <cell r="H1081">
            <v>24</v>
          </cell>
          <cell r="U1081">
            <v>49</v>
          </cell>
          <cell r="BZ1081" t="str">
            <v>Международный</v>
          </cell>
          <cell r="CA1081" t="str">
            <v>западная европа</v>
          </cell>
          <cell r="CB1081" t="str">
            <v>austria</v>
          </cell>
          <cell r="CC1081" t="str">
            <v>Регулярные</v>
          </cell>
          <cell r="CD1081" t="str">
            <v>b</v>
          </cell>
        </row>
        <row r="1082">
          <cell r="C1082">
            <v>38530</v>
          </cell>
          <cell r="H1082">
            <v>24</v>
          </cell>
          <cell r="U1082">
            <v>21</v>
          </cell>
          <cell r="BZ1082" t="str">
            <v>Международный</v>
          </cell>
          <cell r="CA1082" t="str">
            <v>западная европа</v>
          </cell>
          <cell r="CB1082" t="str">
            <v>austria</v>
          </cell>
          <cell r="CC1082" t="str">
            <v>Регулярные</v>
          </cell>
          <cell r="CD1082" t="str">
            <v>b</v>
          </cell>
        </row>
        <row r="1083">
          <cell r="C1083">
            <v>38532</v>
          </cell>
          <cell r="H1083">
            <v>24</v>
          </cell>
          <cell r="U1083">
            <v>32</v>
          </cell>
          <cell r="BZ1083" t="str">
            <v>Международный</v>
          </cell>
          <cell r="CA1083" t="str">
            <v>западная европа</v>
          </cell>
          <cell r="CB1083" t="str">
            <v>austria</v>
          </cell>
          <cell r="CC1083" t="str">
            <v>Регулярные</v>
          </cell>
          <cell r="CD1083" t="str">
            <v>b</v>
          </cell>
        </row>
        <row r="1084">
          <cell r="C1084">
            <v>38534</v>
          </cell>
          <cell r="H1084">
            <v>24</v>
          </cell>
          <cell r="U1084">
            <v>49</v>
          </cell>
          <cell r="BZ1084" t="str">
            <v>Международный</v>
          </cell>
          <cell r="CA1084" t="str">
            <v>западная европа</v>
          </cell>
          <cell r="CB1084" t="str">
            <v>austria</v>
          </cell>
          <cell r="CC1084" t="str">
            <v>Регулярные</v>
          </cell>
          <cell r="CD1084" t="str">
            <v>b</v>
          </cell>
        </row>
        <row r="1085">
          <cell r="C1085">
            <v>38536</v>
          </cell>
          <cell r="H1085">
            <v>24</v>
          </cell>
          <cell r="U1085">
            <v>47</v>
          </cell>
          <cell r="BZ1085" t="str">
            <v>Международный</v>
          </cell>
          <cell r="CA1085" t="str">
            <v>западная европа</v>
          </cell>
          <cell r="CB1085" t="str">
            <v>austria</v>
          </cell>
          <cell r="CC1085" t="str">
            <v>Регулярные</v>
          </cell>
          <cell r="CD1085" t="str">
            <v>b</v>
          </cell>
        </row>
        <row r="1086">
          <cell r="C1086">
            <v>38537</v>
          </cell>
          <cell r="H1086">
            <v>24</v>
          </cell>
          <cell r="U1086">
            <v>50</v>
          </cell>
          <cell r="BZ1086" t="str">
            <v>Международный</v>
          </cell>
          <cell r="CA1086" t="str">
            <v>западная европа</v>
          </cell>
          <cell r="CB1086" t="str">
            <v>austria</v>
          </cell>
          <cell r="CC1086" t="str">
            <v>Регулярные</v>
          </cell>
          <cell r="CD1086" t="str">
            <v>b</v>
          </cell>
        </row>
        <row r="1087">
          <cell r="C1087">
            <v>38539</v>
          </cell>
          <cell r="H1087">
            <v>24</v>
          </cell>
          <cell r="U1087">
            <v>48</v>
          </cell>
          <cell r="BZ1087" t="str">
            <v>Международный</v>
          </cell>
          <cell r="CA1087" t="str">
            <v>западная европа</v>
          </cell>
          <cell r="CB1087" t="str">
            <v>austria</v>
          </cell>
          <cell r="CC1087" t="str">
            <v>Регулярные</v>
          </cell>
          <cell r="CD1087" t="str">
            <v>b</v>
          </cell>
        </row>
        <row r="1088">
          <cell r="C1088">
            <v>38541</v>
          </cell>
          <cell r="H1088">
            <v>24</v>
          </cell>
          <cell r="U1088">
            <v>48</v>
          </cell>
          <cell r="BZ1088" t="str">
            <v>Международный</v>
          </cell>
          <cell r="CA1088" t="str">
            <v>западная европа</v>
          </cell>
          <cell r="CB1088" t="str">
            <v>austria</v>
          </cell>
          <cell r="CC1088" t="str">
            <v>Регулярные</v>
          </cell>
          <cell r="CD1088" t="str">
            <v>b</v>
          </cell>
        </row>
        <row r="1089">
          <cell r="C1089">
            <v>38543</v>
          </cell>
          <cell r="H1089">
            <v>24</v>
          </cell>
          <cell r="U1089">
            <v>41</v>
          </cell>
          <cell r="BZ1089" t="str">
            <v>Международный</v>
          </cell>
          <cell r="CA1089" t="str">
            <v>западная европа</v>
          </cell>
          <cell r="CB1089" t="str">
            <v>austria</v>
          </cell>
          <cell r="CC1089" t="str">
            <v>Регулярные</v>
          </cell>
          <cell r="CD1089" t="str">
            <v>b</v>
          </cell>
        </row>
        <row r="1090">
          <cell r="C1090">
            <v>38544</v>
          </cell>
          <cell r="H1090">
            <v>24</v>
          </cell>
          <cell r="U1090">
            <v>47</v>
          </cell>
          <cell r="BZ1090" t="str">
            <v>Международный</v>
          </cell>
          <cell r="CA1090" t="str">
            <v>западная европа</v>
          </cell>
          <cell r="CB1090" t="str">
            <v>austria</v>
          </cell>
          <cell r="CC1090" t="str">
            <v>Регулярные</v>
          </cell>
          <cell r="CD1090" t="str">
            <v>b</v>
          </cell>
        </row>
        <row r="1091">
          <cell r="C1091">
            <v>38546</v>
          </cell>
          <cell r="H1091">
            <v>24</v>
          </cell>
          <cell r="U1091">
            <v>50</v>
          </cell>
          <cell r="BZ1091" t="str">
            <v>Международный</v>
          </cell>
          <cell r="CA1091" t="str">
            <v>западная европа</v>
          </cell>
          <cell r="CB1091" t="str">
            <v>austria</v>
          </cell>
          <cell r="CC1091" t="str">
            <v>Регулярные</v>
          </cell>
          <cell r="CD1091" t="str">
            <v>b</v>
          </cell>
        </row>
        <row r="1092">
          <cell r="C1092">
            <v>38548</v>
          </cell>
          <cell r="H1092">
            <v>24</v>
          </cell>
          <cell r="U1092">
            <v>47</v>
          </cell>
          <cell r="BZ1092" t="str">
            <v>Международный</v>
          </cell>
          <cell r="CA1092" t="str">
            <v>западная европа</v>
          </cell>
          <cell r="CB1092" t="str">
            <v>austria</v>
          </cell>
          <cell r="CC1092" t="str">
            <v>Регулярные</v>
          </cell>
          <cell r="CD1092" t="str">
            <v>b</v>
          </cell>
        </row>
        <row r="1093">
          <cell r="C1093">
            <v>38550</v>
          </cell>
          <cell r="H1093">
            <v>24</v>
          </cell>
          <cell r="U1093">
            <v>32</v>
          </cell>
          <cell r="BZ1093" t="str">
            <v>Международный</v>
          </cell>
          <cell r="CA1093" t="str">
            <v>западная европа</v>
          </cell>
          <cell r="CB1093" t="str">
            <v>austria</v>
          </cell>
          <cell r="CC1093" t="str">
            <v>Регулярные</v>
          </cell>
          <cell r="CD1093" t="str">
            <v>b</v>
          </cell>
        </row>
        <row r="1094">
          <cell r="C1094">
            <v>38551</v>
          </cell>
          <cell r="H1094">
            <v>24</v>
          </cell>
          <cell r="U1094">
            <v>42</v>
          </cell>
          <cell r="BZ1094" t="str">
            <v>Международный</v>
          </cell>
          <cell r="CA1094" t="str">
            <v>западная европа</v>
          </cell>
          <cell r="CB1094" t="str">
            <v>austria</v>
          </cell>
          <cell r="CC1094" t="str">
            <v>Регулярные</v>
          </cell>
          <cell r="CD1094" t="str">
            <v>b</v>
          </cell>
        </row>
        <row r="1095">
          <cell r="C1095">
            <v>38553</v>
          </cell>
          <cell r="H1095">
            <v>24</v>
          </cell>
          <cell r="U1095">
            <v>46</v>
          </cell>
          <cell r="BZ1095" t="str">
            <v>Международный</v>
          </cell>
          <cell r="CA1095" t="str">
            <v>западная европа</v>
          </cell>
          <cell r="CB1095" t="str">
            <v>austria</v>
          </cell>
          <cell r="CC1095" t="str">
            <v>Регулярные</v>
          </cell>
          <cell r="CD1095" t="str">
            <v>b</v>
          </cell>
        </row>
        <row r="1096">
          <cell r="C1096">
            <v>38555</v>
          </cell>
          <cell r="H1096">
            <v>24</v>
          </cell>
          <cell r="U1096">
            <v>48</v>
          </cell>
          <cell r="BZ1096" t="str">
            <v>Международный</v>
          </cell>
          <cell r="CA1096" t="str">
            <v>западная европа</v>
          </cell>
          <cell r="CB1096" t="str">
            <v>austria</v>
          </cell>
          <cell r="CC1096" t="str">
            <v>Регулярные</v>
          </cell>
          <cell r="CD1096" t="str">
            <v>b</v>
          </cell>
        </row>
        <row r="1097">
          <cell r="C1097">
            <v>38557</v>
          </cell>
          <cell r="H1097">
            <v>24</v>
          </cell>
          <cell r="U1097">
            <v>38</v>
          </cell>
          <cell r="BZ1097" t="str">
            <v>Международный</v>
          </cell>
          <cell r="CA1097" t="str">
            <v>западная европа</v>
          </cell>
          <cell r="CB1097" t="str">
            <v>austria</v>
          </cell>
          <cell r="CC1097" t="str">
            <v>Регулярные</v>
          </cell>
          <cell r="CD1097" t="str">
            <v>b</v>
          </cell>
        </row>
        <row r="1098">
          <cell r="C1098">
            <v>38558</v>
          </cell>
          <cell r="H1098">
            <v>24</v>
          </cell>
          <cell r="U1098">
            <v>27</v>
          </cell>
          <cell r="BZ1098" t="str">
            <v>Международный</v>
          </cell>
          <cell r="CA1098" t="str">
            <v>западная европа</v>
          </cell>
          <cell r="CB1098" t="str">
            <v>austria</v>
          </cell>
          <cell r="CC1098" t="str">
            <v>Регулярные</v>
          </cell>
          <cell r="CD1098" t="str">
            <v>b</v>
          </cell>
        </row>
        <row r="1099">
          <cell r="C1099">
            <v>38560</v>
          </cell>
          <cell r="H1099">
            <v>24</v>
          </cell>
          <cell r="U1099">
            <v>45</v>
          </cell>
          <cell r="BZ1099" t="str">
            <v>Международный</v>
          </cell>
          <cell r="CA1099" t="str">
            <v>западная европа</v>
          </cell>
          <cell r="CB1099" t="str">
            <v>austria</v>
          </cell>
          <cell r="CC1099" t="str">
            <v>Регулярные</v>
          </cell>
          <cell r="CD1099" t="str">
            <v>b</v>
          </cell>
        </row>
        <row r="1100">
          <cell r="C1100">
            <v>38562</v>
          </cell>
          <cell r="H1100">
            <v>24</v>
          </cell>
          <cell r="U1100">
            <v>40</v>
          </cell>
          <cell r="BZ1100" t="str">
            <v>Международный</v>
          </cell>
          <cell r="CA1100" t="str">
            <v>западная европа</v>
          </cell>
          <cell r="CB1100" t="str">
            <v>austria</v>
          </cell>
          <cell r="CC1100" t="str">
            <v>Регулярные</v>
          </cell>
          <cell r="CD1100" t="str">
            <v>b</v>
          </cell>
        </row>
        <row r="1101">
          <cell r="C1101">
            <v>38564</v>
          </cell>
          <cell r="H1101">
            <v>24</v>
          </cell>
          <cell r="U1101">
            <v>45</v>
          </cell>
          <cell r="BZ1101" t="str">
            <v>Международный</v>
          </cell>
          <cell r="CA1101" t="str">
            <v>западная европа</v>
          </cell>
          <cell r="CB1101" t="str">
            <v>austria</v>
          </cell>
          <cell r="CC1101" t="str">
            <v>Регулярные</v>
          </cell>
          <cell r="CD1101" t="str">
            <v>b</v>
          </cell>
        </row>
        <row r="1102">
          <cell r="C1102">
            <v>38565</v>
          </cell>
          <cell r="H1102">
            <v>24</v>
          </cell>
          <cell r="U1102">
            <v>39</v>
          </cell>
          <cell r="BZ1102" t="str">
            <v>Международный</v>
          </cell>
          <cell r="CA1102" t="str">
            <v>западная европа</v>
          </cell>
          <cell r="CB1102" t="str">
            <v>austria</v>
          </cell>
          <cell r="CC1102" t="str">
            <v>Регулярные</v>
          </cell>
          <cell r="CD1102" t="str">
            <v>b</v>
          </cell>
        </row>
        <row r="1103">
          <cell r="C1103">
            <v>38567</v>
          </cell>
          <cell r="H1103">
            <v>24</v>
          </cell>
          <cell r="U1103">
            <v>45</v>
          </cell>
          <cell r="BZ1103" t="str">
            <v>Международный</v>
          </cell>
          <cell r="CA1103" t="str">
            <v>западная европа</v>
          </cell>
          <cell r="CB1103" t="str">
            <v>austria</v>
          </cell>
          <cell r="CC1103" t="str">
            <v>Регулярные</v>
          </cell>
          <cell r="CD1103" t="str">
            <v>b</v>
          </cell>
        </row>
        <row r="1104">
          <cell r="C1104">
            <v>38569</v>
          </cell>
          <cell r="H1104">
            <v>24</v>
          </cell>
          <cell r="U1104">
            <v>47</v>
          </cell>
          <cell r="BZ1104" t="str">
            <v>Международный</v>
          </cell>
          <cell r="CA1104" t="str">
            <v>западная европа</v>
          </cell>
          <cell r="CB1104" t="str">
            <v>austria</v>
          </cell>
          <cell r="CC1104" t="str">
            <v>Регулярные</v>
          </cell>
          <cell r="CD1104" t="str">
            <v>b</v>
          </cell>
        </row>
        <row r="1105">
          <cell r="C1105">
            <v>38571</v>
          </cell>
          <cell r="H1105">
            <v>24</v>
          </cell>
          <cell r="U1105">
            <v>36</v>
          </cell>
          <cell r="BZ1105" t="str">
            <v>Международный</v>
          </cell>
          <cell r="CA1105" t="str">
            <v>западная европа</v>
          </cell>
          <cell r="CB1105" t="str">
            <v>austria</v>
          </cell>
          <cell r="CC1105" t="str">
            <v>Регулярные</v>
          </cell>
          <cell r="CD1105" t="str">
            <v>b</v>
          </cell>
        </row>
        <row r="1106">
          <cell r="C1106">
            <v>38572</v>
          </cell>
          <cell r="H1106">
            <v>24</v>
          </cell>
          <cell r="U1106">
            <v>26</v>
          </cell>
          <cell r="BZ1106" t="str">
            <v>Международный</v>
          </cell>
          <cell r="CA1106" t="str">
            <v>западная европа</v>
          </cell>
          <cell r="CB1106" t="str">
            <v>austria</v>
          </cell>
          <cell r="CC1106" t="str">
            <v>Регулярные</v>
          </cell>
          <cell r="CD1106" t="str">
            <v>b</v>
          </cell>
        </row>
        <row r="1107">
          <cell r="C1107">
            <v>38574</v>
          </cell>
          <cell r="H1107">
            <v>24</v>
          </cell>
          <cell r="U1107">
            <v>35</v>
          </cell>
          <cell r="BZ1107" t="str">
            <v>Международный</v>
          </cell>
          <cell r="CA1107" t="str">
            <v>западная европа</v>
          </cell>
          <cell r="CB1107" t="str">
            <v>austria</v>
          </cell>
          <cell r="CC1107" t="str">
            <v>Регулярные</v>
          </cell>
          <cell r="CD1107" t="str">
            <v>b</v>
          </cell>
        </row>
        <row r="1108">
          <cell r="C1108">
            <v>38576</v>
          </cell>
          <cell r="H1108">
            <v>24</v>
          </cell>
          <cell r="U1108">
            <v>42</v>
          </cell>
          <cell r="BZ1108" t="str">
            <v>Международный</v>
          </cell>
          <cell r="CA1108" t="str">
            <v>западная европа</v>
          </cell>
          <cell r="CB1108" t="str">
            <v>austria</v>
          </cell>
          <cell r="CC1108" t="str">
            <v>Регулярные</v>
          </cell>
          <cell r="CD1108" t="str">
            <v>b</v>
          </cell>
        </row>
        <row r="1109">
          <cell r="C1109">
            <v>38578</v>
          </cell>
          <cell r="H1109">
            <v>24</v>
          </cell>
          <cell r="U1109">
            <v>25</v>
          </cell>
          <cell r="BZ1109" t="str">
            <v>Международный</v>
          </cell>
          <cell r="CA1109" t="str">
            <v>западная европа</v>
          </cell>
          <cell r="CB1109" t="str">
            <v>austria</v>
          </cell>
          <cell r="CC1109" t="str">
            <v>Регулярные</v>
          </cell>
          <cell r="CD1109" t="str">
            <v>b</v>
          </cell>
        </row>
        <row r="1110">
          <cell r="C1110">
            <v>38579</v>
          </cell>
          <cell r="H1110">
            <v>24</v>
          </cell>
          <cell r="U1110">
            <v>16</v>
          </cell>
          <cell r="BZ1110" t="str">
            <v>Международный</v>
          </cell>
          <cell r="CA1110" t="str">
            <v>западная европа</v>
          </cell>
          <cell r="CB1110" t="str">
            <v>austria</v>
          </cell>
          <cell r="CC1110" t="str">
            <v>Регулярные</v>
          </cell>
          <cell r="CD1110" t="str">
            <v>b</v>
          </cell>
        </row>
        <row r="1111">
          <cell r="C1111">
            <v>38581</v>
          </cell>
          <cell r="H1111">
            <v>24</v>
          </cell>
          <cell r="U1111">
            <v>27</v>
          </cell>
          <cell r="BZ1111" t="str">
            <v>Международный</v>
          </cell>
          <cell r="CA1111" t="str">
            <v>западная европа</v>
          </cell>
          <cell r="CB1111" t="str">
            <v>austria</v>
          </cell>
          <cell r="CC1111" t="str">
            <v>Регулярные</v>
          </cell>
          <cell r="CD1111" t="str">
            <v>b</v>
          </cell>
        </row>
        <row r="1112">
          <cell r="C1112">
            <v>38583</v>
          </cell>
          <cell r="H1112">
            <v>24</v>
          </cell>
          <cell r="U1112">
            <v>50</v>
          </cell>
          <cell r="BZ1112" t="str">
            <v>Международный</v>
          </cell>
          <cell r="CA1112" t="str">
            <v>западная европа</v>
          </cell>
          <cell r="CB1112" t="str">
            <v>austria</v>
          </cell>
          <cell r="CC1112" t="str">
            <v>Регулярные</v>
          </cell>
          <cell r="CD1112" t="str">
            <v>b</v>
          </cell>
        </row>
        <row r="1113">
          <cell r="C1113">
            <v>38585</v>
          </cell>
          <cell r="H1113">
            <v>24</v>
          </cell>
          <cell r="U1113">
            <v>35</v>
          </cell>
          <cell r="BZ1113" t="str">
            <v>Международный</v>
          </cell>
          <cell r="CA1113" t="str">
            <v>западная европа</v>
          </cell>
          <cell r="CB1113" t="str">
            <v>austria</v>
          </cell>
          <cell r="CC1113" t="str">
            <v>Регулярные</v>
          </cell>
          <cell r="CD1113" t="str">
            <v>b</v>
          </cell>
        </row>
        <row r="1114">
          <cell r="C1114">
            <v>38586</v>
          </cell>
          <cell r="H1114">
            <v>24</v>
          </cell>
          <cell r="U1114">
            <v>35</v>
          </cell>
          <cell r="BZ1114" t="str">
            <v>Международный</v>
          </cell>
          <cell r="CA1114" t="str">
            <v>западная европа</v>
          </cell>
          <cell r="CB1114" t="str">
            <v>austria</v>
          </cell>
          <cell r="CC1114" t="str">
            <v>Регулярные</v>
          </cell>
          <cell r="CD1114" t="str">
            <v>b</v>
          </cell>
        </row>
        <row r="1115">
          <cell r="C1115">
            <v>38588</v>
          </cell>
          <cell r="H1115">
            <v>24</v>
          </cell>
          <cell r="U1115">
            <v>44</v>
          </cell>
          <cell r="BZ1115" t="str">
            <v>Международный</v>
          </cell>
          <cell r="CA1115" t="str">
            <v>западная европа</v>
          </cell>
          <cell r="CB1115" t="str">
            <v>austria</v>
          </cell>
          <cell r="CC1115" t="str">
            <v>Регулярные</v>
          </cell>
          <cell r="CD1115" t="str">
            <v>b</v>
          </cell>
        </row>
        <row r="1116">
          <cell r="C1116">
            <v>38590</v>
          </cell>
          <cell r="H1116">
            <v>24</v>
          </cell>
          <cell r="U1116">
            <v>46</v>
          </cell>
          <cell r="BZ1116" t="str">
            <v>Международный</v>
          </cell>
          <cell r="CA1116" t="str">
            <v>западная европа</v>
          </cell>
          <cell r="CB1116" t="str">
            <v>austria</v>
          </cell>
          <cell r="CC1116" t="str">
            <v>Регулярные</v>
          </cell>
          <cell r="CD1116" t="str">
            <v>b</v>
          </cell>
        </row>
        <row r="1117">
          <cell r="C1117">
            <v>38592</v>
          </cell>
          <cell r="H1117">
            <v>24</v>
          </cell>
          <cell r="U1117">
            <v>39</v>
          </cell>
          <cell r="BZ1117" t="str">
            <v>Международный</v>
          </cell>
          <cell r="CA1117" t="str">
            <v>западная европа</v>
          </cell>
          <cell r="CB1117" t="str">
            <v>austria</v>
          </cell>
          <cell r="CC1117" t="str">
            <v>Регулярные</v>
          </cell>
          <cell r="CD1117" t="str">
            <v>b</v>
          </cell>
        </row>
        <row r="1118">
          <cell r="C1118">
            <v>38593</v>
          </cell>
          <cell r="H1118">
            <v>24</v>
          </cell>
          <cell r="U1118">
            <v>23</v>
          </cell>
          <cell r="BZ1118" t="str">
            <v>Международный</v>
          </cell>
          <cell r="CA1118" t="str">
            <v>западная европа</v>
          </cell>
          <cell r="CB1118" t="str">
            <v>austria</v>
          </cell>
          <cell r="CC1118" t="str">
            <v>Регулярные</v>
          </cell>
          <cell r="CD1118" t="str">
            <v>b</v>
          </cell>
        </row>
        <row r="1119">
          <cell r="C1119">
            <v>38595</v>
          </cell>
          <cell r="H1119">
            <v>24</v>
          </cell>
          <cell r="U1119">
            <v>47</v>
          </cell>
          <cell r="BZ1119" t="str">
            <v>Международный</v>
          </cell>
          <cell r="CA1119" t="str">
            <v>западная европа</v>
          </cell>
          <cell r="CB1119" t="str">
            <v>austria</v>
          </cell>
          <cell r="CC1119" t="str">
            <v>Регулярные</v>
          </cell>
          <cell r="CD1119" t="str">
            <v>b</v>
          </cell>
        </row>
        <row r="1120">
          <cell r="C1120">
            <v>38597</v>
          </cell>
          <cell r="H1120">
            <v>24</v>
          </cell>
          <cell r="U1120">
            <v>46</v>
          </cell>
          <cell r="BZ1120" t="str">
            <v>Международный</v>
          </cell>
          <cell r="CA1120" t="str">
            <v>западная европа</v>
          </cell>
          <cell r="CB1120" t="str">
            <v>austria</v>
          </cell>
          <cell r="CC1120" t="str">
            <v>Регулярные</v>
          </cell>
          <cell r="CD1120" t="str">
            <v>b</v>
          </cell>
        </row>
        <row r="1121">
          <cell r="C1121">
            <v>38599</v>
          </cell>
          <cell r="H1121">
            <v>24</v>
          </cell>
          <cell r="U1121">
            <v>29</v>
          </cell>
          <cell r="BZ1121" t="str">
            <v>Международный</v>
          </cell>
          <cell r="CA1121" t="str">
            <v>западная европа</v>
          </cell>
          <cell r="CB1121" t="str">
            <v>austria</v>
          </cell>
          <cell r="CC1121" t="str">
            <v>Регулярные</v>
          </cell>
          <cell r="CD1121" t="str">
            <v>b</v>
          </cell>
        </row>
        <row r="1122">
          <cell r="C1122">
            <v>38600</v>
          </cell>
          <cell r="H1122">
            <v>24</v>
          </cell>
          <cell r="U1122">
            <v>45</v>
          </cell>
          <cell r="BZ1122" t="str">
            <v>Международный</v>
          </cell>
          <cell r="CA1122" t="str">
            <v>западная европа</v>
          </cell>
          <cell r="CB1122" t="str">
            <v>austria</v>
          </cell>
          <cell r="CC1122" t="str">
            <v>Регулярные</v>
          </cell>
          <cell r="CD1122" t="str">
            <v>b</v>
          </cell>
        </row>
        <row r="1123">
          <cell r="C1123">
            <v>38602</v>
          </cell>
          <cell r="H1123">
            <v>24</v>
          </cell>
          <cell r="U1123">
            <v>28</v>
          </cell>
          <cell r="BZ1123" t="str">
            <v>Международный</v>
          </cell>
          <cell r="CA1123" t="str">
            <v>западная европа</v>
          </cell>
          <cell r="CB1123" t="str">
            <v>austria</v>
          </cell>
          <cell r="CC1123" t="str">
            <v>Регулярные</v>
          </cell>
          <cell r="CD1123" t="str">
            <v>b</v>
          </cell>
        </row>
        <row r="1124">
          <cell r="C1124">
            <v>38604</v>
          </cell>
          <cell r="H1124">
            <v>24</v>
          </cell>
          <cell r="U1124">
            <v>50</v>
          </cell>
          <cell r="BZ1124" t="str">
            <v>Международный</v>
          </cell>
          <cell r="CA1124" t="str">
            <v>западная европа</v>
          </cell>
          <cell r="CB1124" t="str">
            <v>austria</v>
          </cell>
          <cell r="CC1124" t="str">
            <v>Регулярные</v>
          </cell>
          <cell r="CD1124" t="str">
            <v>b</v>
          </cell>
        </row>
        <row r="1125">
          <cell r="C1125">
            <v>38606</v>
          </cell>
          <cell r="H1125">
            <v>24</v>
          </cell>
          <cell r="U1125">
            <v>45</v>
          </cell>
          <cell r="BZ1125" t="str">
            <v>Международный</v>
          </cell>
          <cell r="CA1125" t="str">
            <v>западная европа</v>
          </cell>
          <cell r="CB1125" t="str">
            <v>austria</v>
          </cell>
          <cell r="CC1125" t="str">
            <v>Регулярные</v>
          </cell>
          <cell r="CD1125" t="str">
            <v>b</v>
          </cell>
        </row>
        <row r="1126">
          <cell r="C1126">
            <v>38607</v>
          </cell>
          <cell r="H1126">
            <v>24</v>
          </cell>
          <cell r="U1126">
            <v>38</v>
          </cell>
          <cell r="BZ1126" t="str">
            <v>Международный</v>
          </cell>
          <cell r="CA1126" t="str">
            <v>западная европа</v>
          </cell>
          <cell r="CB1126" t="str">
            <v>austria</v>
          </cell>
          <cell r="CC1126" t="str">
            <v>Регулярные</v>
          </cell>
          <cell r="CD1126" t="str">
            <v>b</v>
          </cell>
        </row>
        <row r="1127">
          <cell r="C1127">
            <v>38609</v>
          </cell>
          <cell r="H1127">
            <v>24</v>
          </cell>
          <cell r="U1127">
            <v>48</v>
          </cell>
          <cell r="BZ1127" t="str">
            <v>Международный</v>
          </cell>
          <cell r="CA1127" t="str">
            <v>западная европа</v>
          </cell>
          <cell r="CB1127" t="str">
            <v>austria</v>
          </cell>
          <cell r="CC1127" t="str">
            <v>Регулярные</v>
          </cell>
          <cell r="CD1127" t="str">
            <v>b</v>
          </cell>
        </row>
        <row r="1128">
          <cell r="C1128">
            <v>38611</v>
          </cell>
          <cell r="H1128">
            <v>24</v>
          </cell>
          <cell r="U1128">
            <v>49</v>
          </cell>
          <cell r="BZ1128" t="str">
            <v>Международный</v>
          </cell>
          <cell r="CA1128" t="str">
            <v>западная европа</v>
          </cell>
          <cell r="CB1128" t="str">
            <v>austria</v>
          </cell>
          <cell r="CC1128" t="str">
            <v>Регулярные</v>
          </cell>
          <cell r="CD1128" t="str">
            <v>b</v>
          </cell>
        </row>
        <row r="1129">
          <cell r="C1129">
            <v>38613</v>
          </cell>
          <cell r="H1129">
            <v>24</v>
          </cell>
          <cell r="U1129">
            <v>43</v>
          </cell>
          <cell r="BZ1129" t="str">
            <v>Международный</v>
          </cell>
          <cell r="CA1129" t="str">
            <v>западная европа</v>
          </cell>
          <cell r="CB1129" t="str">
            <v>austria</v>
          </cell>
          <cell r="CC1129" t="str">
            <v>Регулярные</v>
          </cell>
          <cell r="CD1129" t="str">
            <v>b</v>
          </cell>
        </row>
        <row r="1130">
          <cell r="C1130">
            <v>38614</v>
          </cell>
          <cell r="H1130">
            <v>24</v>
          </cell>
          <cell r="U1130">
            <v>30</v>
          </cell>
          <cell r="BZ1130" t="str">
            <v>Международный</v>
          </cell>
          <cell r="CA1130" t="str">
            <v>западная европа</v>
          </cell>
          <cell r="CB1130" t="str">
            <v>austria</v>
          </cell>
          <cell r="CC1130" t="str">
            <v>Регулярные</v>
          </cell>
          <cell r="CD1130" t="str">
            <v>b</v>
          </cell>
        </row>
        <row r="1131">
          <cell r="C1131">
            <v>38616</v>
          </cell>
          <cell r="H1131">
            <v>24</v>
          </cell>
          <cell r="U1131">
            <v>37</v>
          </cell>
          <cell r="BZ1131" t="str">
            <v>Международный</v>
          </cell>
          <cell r="CA1131" t="str">
            <v>западная европа</v>
          </cell>
          <cell r="CB1131" t="str">
            <v>austria</v>
          </cell>
          <cell r="CC1131" t="str">
            <v>Регулярные</v>
          </cell>
          <cell r="CD1131" t="str">
            <v>b</v>
          </cell>
        </row>
        <row r="1132">
          <cell r="C1132">
            <v>38618</v>
          </cell>
          <cell r="H1132">
            <v>24</v>
          </cell>
          <cell r="U1132">
            <v>47</v>
          </cell>
          <cell r="BZ1132" t="str">
            <v>Международный</v>
          </cell>
          <cell r="CA1132" t="str">
            <v>западная европа</v>
          </cell>
          <cell r="CB1132" t="str">
            <v>austria</v>
          </cell>
          <cell r="CC1132" t="str">
            <v>Регулярные</v>
          </cell>
          <cell r="CD1132" t="str">
            <v>b</v>
          </cell>
        </row>
        <row r="1133">
          <cell r="C1133">
            <v>38620</v>
          </cell>
          <cell r="H1133">
            <v>24</v>
          </cell>
          <cell r="U1133">
            <v>45</v>
          </cell>
          <cell r="BZ1133" t="str">
            <v>Международный</v>
          </cell>
          <cell r="CA1133" t="str">
            <v>западная европа</v>
          </cell>
          <cell r="CB1133" t="str">
            <v>austria</v>
          </cell>
          <cell r="CC1133" t="str">
            <v>Регулярные</v>
          </cell>
          <cell r="CD1133" t="str">
            <v>b</v>
          </cell>
        </row>
        <row r="1134">
          <cell r="C1134">
            <v>38621</v>
          </cell>
          <cell r="H1134">
            <v>24</v>
          </cell>
          <cell r="U1134">
            <v>43</v>
          </cell>
          <cell r="BZ1134" t="str">
            <v>Международный</v>
          </cell>
          <cell r="CA1134" t="str">
            <v>западная европа</v>
          </cell>
          <cell r="CB1134" t="str">
            <v>austria</v>
          </cell>
          <cell r="CC1134" t="str">
            <v>Регулярные</v>
          </cell>
          <cell r="CD1134" t="str">
            <v>b</v>
          </cell>
        </row>
        <row r="1135">
          <cell r="C1135">
            <v>38625</v>
          </cell>
          <cell r="H1135">
            <v>24</v>
          </cell>
          <cell r="U1135">
            <v>43</v>
          </cell>
          <cell r="BZ1135" t="str">
            <v>Международный</v>
          </cell>
          <cell r="CA1135" t="str">
            <v>западная европа</v>
          </cell>
          <cell r="CB1135" t="str">
            <v>austria</v>
          </cell>
          <cell r="CC1135" t="str">
            <v>Регулярные</v>
          </cell>
          <cell r="CD1135" t="str">
            <v>b</v>
          </cell>
        </row>
        <row r="1136">
          <cell r="C1136">
            <v>38627</v>
          </cell>
          <cell r="H1136">
            <v>24</v>
          </cell>
          <cell r="U1136">
            <v>36</v>
          </cell>
          <cell r="BZ1136" t="str">
            <v>Международный</v>
          </cell>
          <cell r="CA1136" t="str">
            <v>западная европа</v>
          </cell>
          <cell r="CB1136" t="str">
            <v>austria</v>
          </cell>
          <cell r="CC1136" t="str">
            <v>Регулярные</v>
          </cell>
          <cell r="CD1136" t="str">
            <v>b</v>
          </cell>
        </row>
        <row r="1137">
          <cell r="C1137">
            <v>38628</v>
          </cell>
          <cell r="H1137">
            <v>24</v>
          </cell>
          <cell r="U1137">
            <v>30</v>
          </cell>
          <cell r="BZ1137" t="str">
            <v>Международный</v>
          </cell>
          <cell r="CA1137" t="str">
            <v>западная европа</v>
          </cell>
          <cell r="CB1137" t="str">
            <v>austria</v>
          </cell>
          <cell r="CC1137" t="str">
            <v>Регулярные</v>
          </cell>
          <cell r="CD1137" t="str">
            <v>b</v>
          </cell>
        </row>
        <row r="1138">
          <cell r="C1138">
            <v>38630</v>
          </cell>
          <cell r="H1138">
            <v>24</v>
          </cell>
          <cell r="U1138">
            <v>34</v>
          </cell>
          <cell r="BZ1138" t="str">
            <v>Международный</v>
          </cell>
          <cell r="CA1138" t="str">
            <v>западная европа</v>
          </cell>
          <cell r="CB1138" t="str">
            <v>austria</v>
          </cell>
          <cell r="CC1138" t="str">
            <v>Регулярные</v>
          </cell>
          <cell r="CD1138" t="str">
            <v>b</v>
          </cell>
        </row>
        <row r="1139">
          <cell r="C1139">
            <v>38632</v>
          </cell>
          <cell r="H1139">
            <v>24</v>
          </cell>
          <cell r="U1139">
            <v>44</v>
          </cell>
          <cell r="BZ1139" t="str">
            <v>Международный</v>
          </cell>
          <cell r="CA1139" t="str">
            <v>западная европа</v>
          </cell>
          <cell r="CB1139" t="str">
            <v>austria</v>
          </cell>
          <cell r="CC1139" t="str">
            <v>Регулярные</v>
          </cell>
          <cell r="CD1139" t="str">
            <v>b</v>
          </cell>
        </row>
        <row r="1140">
          <cell r="C1140">
            <v>38634</v>
          </cell>
          <cell r="H1140">
            <v>24</v>
          </cell>
          <cell r="U1140">
            <v>40</v>
          </cell>
          <cell r="BZ1140" t="str">
            <v>Международный</v>
          </cell>
          <cell r="CA1140" t="str">
            <v>западная европа</v>
          </cell>
          <cell r="CB1140" t="str">
            <v>austria</v>
          </cell>
          <cell r="CC1140" t="str">
            <v>Регулярные</v>
          </cell>
          <cell r="CD1140" t="str">
            <v>b</v>
          </cell>
        </row>
        <row r="1141">
          <cell r="C1141">
            <v>38635</v>
          </cell>
          <cell r="H1141">
            <v>24</v>
          </cell>
          <cell r="U1141">
            <v>21</v>
          </cell>
          <cell r="BZ1141" t="str">
            <v>Международный</v>
          </cell>
          <cell r="CA1141" t="str">
            <v>западная европа</v>
          </cell>
          <cell r="CB1141" t="str">
            <v>austria</v>
          </cell>
          <cell r="CC1141" t="str">
            <v>Регулярные</v>
          </cell>
          <cell r="CD1141" t="str">
            <v>b</v>
          </cell>
        </row>
        <row r="1142">
          <cell r="C1142">
            <v>38637</v>
          </cell>
          <cell r="H1142">
            <v>24</v>
          </cell>
          <cell r="U1142">
            <v>46</v>
          </cell>
          <cell r="BZ1142" t="str">
            <v>Международный</v>
          </cell>
          <cell r="CA1142" t="str">
            <v>западная европа</v>
          </cell>
          <cell r="CB1142" t="str">
            <v>austria</v>
          </cell>
          <cell r="CC1142" t="str">
            <v>Регулярные</v>
          </cell>
          <cell r="CD1142" t="str">
            <v>b</v>
          </cell>
        </row>
        <row r="1143">
          <cell r="C1143">
            <v>38639</v>
          </cell>
          <cell r="H1143">
            <v>24</v>
          </cell>
          <cell r="U1143">
            <v>50</v>
          </cell>
          <cell r="BZ1143" t="str">
            <v>Международный</v>
          </cell>
          <cell r="CA1143" t="str">
            <v>западная европа</v>
          </cell>
          <cell r="CB1143" t="str">
            <v>austria</v>
          </cell>
          <cell r="CC1143" t="str">
            <v>Регулярные</v>
          </cell>
          <cell r="CD1143" t="str">
            <v>b</v>
          </cell>
        </row>
        <row r="1144">
          <cell r="C1144">
            <v>38641</v>
          </cell>
          <cell r="H1144">
            <v>24</v>
          </cell>
          <cell r="U1144">
            <v>36</v>
          </cell>
          <cell r="BZ1144" t="str">
            <v>Международный</v>
          </cell>
          <cell r="CA1144" t="str">
            <v>западная европа</v>
          </cell>
          <cell r="CB1144" t="str">
            <v>austria</v>
          </cell>
          <cell r="CC1144" t="str">
            <v>Регулярные</v>
          </cell>
          <cell r="CD1144" t="str">
            <v>b</v>
          </cell>
        </row>
        <row r="1145">
          <cell r="C1145">
            <v>38642</v>
          </cell>
          <cell r="H1145">
            <v>24</v>
          </cell>
          <cell r="U1145">
            <v>19</v>
          </cell>
          <cell r="BZ1145" t="str">
            <v>Международный</v>
          </cell>
          <cell r="CA1145" t="str">
            <v>западная европа</v>
          </cell>
          <cell r="CB1145" t="str">
            <v>austria</v>
          </cell>
          <cell r="CC1145" t="str">
            <v>Регулярные</v>
          </cell>
          <cell r="CD1145" t="str">
            <v>b</v>
          </cell>
        </row>
        <row r="1146">
          <cell r="C1146">
            <v>38644</v>
          </cell>
          <cell r="H1146">
            <v>24</v>
          </cell>
          <cell r="U1146">
            <v>40</v>
          </cell>
          <cell r="BZ1146" t="str">
            <v>Международный</v>
          </cell>
          <cell r="CA1146" t="str">
            <v>западная европа</v>
          </cell>
          <cell r="CB1146" t="str">
            <v>austria</v>
          </cell>
          <cell r="CC1146" t="str">
            <v>Регулярные</v>
          </cell>
          <cell r="CD1146" t="str">
            <v>b</v>
          </cell>
        </row>
        <row r="1147">
          <cell r="C1147">
            <v>38646</v>
          </cell>
          <cell r="H1147">
            <v>24</v>
          </cell>
          <cell r="U1147">
            <v>41</v>
          </cell>
          <cell r="BZ1147" t="str">
            <v>Международный</v>
          </cell>
          <cell r="CA1147" t="str">
            <v>западная европа</v>
          </cell>
          <cell r="CB1147" t="str">
            <v>austria</v>
          </cell>
          <cell r="CC1147" t="str">
            <v>Регулярные</v>
          </cell>
          <cell r="CD1147" t="str">
            <v>b</v>
          </cell>
        </row>
        <row r="1148">
          <cell r="C1148">
            <v>38648</v>
          </cell>
          <cell r="H1148">
            <v>24</v>
          </cell>
          <cell r="U1148">
            <v>38</v>
          </cell>
          <cell r="BZ1148" t="str">
            <v>Международный</v>
          </cell>
          <cell r="CA1148" t="str">
            <v>западная европа</v>
          </cell>
          <cell r="CB1148" t="str">
            <v>austria</v>
          </cell>
          <cell r="CC1148" t="str">
            <v>Регулярные</v>
          </cell>
          <cell r="CD1148" t="str">
            <v>b</v>
          </cell>
        </row>
        <row r="1149">
          <cell r="C1149">
            <v>38649</v>
          </cell>
          <cell r="H1149">
            <v>24</v>
          </cell>
          <cell r="U1149">
            <v>32</v>
          </cell>
          <cell r="BZ1149" t="str">
            <v>Международный</v>
          </cell>
          <cell r="CA1149" t="str">
            <v>западная европа</v>
          </cell>
          <cell r="CB1149" t="str">
            <v>austria</v>
          </cell>
          <cell r="CC1149" t="str">
            <v>Регулярные</v>
          </cell>
          <cell r="CD1149" t="str">
            <v>b</v>
          </cell>
        </row>
        <row r="1150">
          <cell r="C1150">
            <v>38651</v>
          </cell>
          <cell r="H1150">
            <v>24</v>
          </cell>
          <cell r="U1150">
            <v>36</v>
          </cell>
          <cell r="BZ1150" t="str">
            <v>Международный</v>
          </cell>
          <cell r="CA1150" t="str">
            <v>западная европа</v>
          </cell>
          <cell r="CB1150" t="str">
            <v>austria</v>
          </cell>
          <cell r="CC1150" t="str">
            <v>Регулярные</v>
          </cell>
          <cell r="CD1150" t="str">
            <v>b</v>
          </cell>
        </row>
        <row r="1151">
          <cell r="C1151">
            <v>38653</v>
          </cell>
          <cell r="H1151">
            <v>24</v>
          </cell>
          <cell r="U1151">
            <v>48</v>
          </cell>
          <cell r="BZ1151" t="str">
            <v>Международный</v>
          </cell>
          <cell r="CA1151" t="str">
            <v>западная европа</v>
          </cell>
          <cell r="CB1151" t="str">
            <v>austria</v>
          </cell>
          <cell r="CC1151" t="str">
            <v>Регулярные</v>
          </cell>
          <cell r="CD1151" t="str">
            <v>b</v>
          </cell>
        </row>
        <row r="1152">
          <cell r="C1152">
            <v>38655</v>
          </cell>
          <cell r="H1152">
            <v>24</v>
          </cell>
          <cell r="U1152">
            <v>42</v>
          </cell>
          <cell r="BZ1152" t="str">
            <v>Международный</v>
          </cell>
          <cell r="CA1152" t="str">
            <v>западная европа</v>
          </cell>
          <cell r="CB1152" t="str">
            <v>austria</v>
          </cell>
          <cell r="CC1152" t="str">
            <v>Регулярные</v>
          </cell>
          <cell r="CD1152" t="str">
            <v>b</v>
          </cell>
        </row>
        <row r="1153">
          <cell r="C1153">
            <v>38658</v>
          </cell>
          <cell r="H1153">
            <v>24</v>
          </cell>
          <cell r="U1153">
            <v>33</v>
          </cell>
          <cell r="BZ1153" t="str">
            <v>Международный</v>
          </cell>
          <cell r="CA1153" t="str">
            <v>западная европа</v>
          </cell>
          <cell r="CB1153" t="str">
            <v>austria</v>
          </cell>
          <cell r="CC1153" t="str">
            <v>Регулярные</v>
          </cell>
          <cell r="CD1153" t="str">
            <v>b</v>
          </cell>
        </row>
        <row r="1154">
          <cell r="C1154">
            <v>38660</v>
          </cell>
          <cell r="H1154">
            <v>24</v>
          </cell>
          <cell r="U1154">
            <v>30</v>
          </cell>
          <cell r="BZ1154" t="str">
            <v>Международный</v>
          </cell>
          <cell r="CA1154" t="str">
            <v>западная европа</v>
          </cell>
          <cell r="CB1154" t="str">
            <v>austria</v>
          </cell>
          <cell r="CC1154" t="str">
            <v>Регулярные</v>
          </cell>
          <cell r="CD1154" t="str">
            <v>b</v>
          </cell>
        </row>
        <row r="1155">
          <cell r="C1155">
            <v>38662</v>
          </cell>
          <cell r="H1155">
            <v>24</v>
          </cell>
          <cell r="U1155">
            <v>45</v>
          </cell>
          <cell r="BZ1155" t="str">
            <v>Международный</v>
          </cell>
          <cell r="CA1155" t="str">
            <v>западная европа</v>
          </cell>
          <cell r="CB1155" t="str">
            <v>austria</v>
          </cell>
          <cell r="CC1155" t="str">
            <v>Регулярные</v>
          </cell>
          <cell r="CD1155" t="str">
            <v>b</v>
          </cell>
        </row>
        <row r="1156">
          <cell r="C1156">
            <v>38663</v>
          </cell>
          <cell r="H1156">
            <v>39.914999999999999</v>
          </cell>
          <cell r="U1156">
            <v>27</v>
          </cell>
          <cell r="BZ1156" t="str">
            <v>Международный</v>
          </cell>
          <cell r="CA1156" t="str">
            <v>западная европа</v>
          </cell>
          <cell r="CB1156" t="str">
            <v>austria</v>
          </cell>
          <cell r="CC1156" t="str">
            <v>Регулярные</v>
          </cell>
          <cell r="CD1156" t="str">
            <v>b</v>
          </cell>
        </row>
        <row r="1157">
          <cell r="C1157">
            <v>38665</v>
          </cell>
          <cell r="H1157">
            <v>24</v>
          </cell>
          <cell r="U1157">
            <v>40</v>
          </cell>
          <cell r="BZ1157" t="str">
            <v>Международный</v>
          </cell>
          <cell r="CA1157" t="str">
            <v>западная европа</v>
          </cell>
          <cell r="CB1157" t="str">
            <v>austria</v>
          </cell>
          <cell r="CC1157" t="str">
            <v>Регулярные</v>
          </cell>
          <cell r="CD1157" t="str">
            <v>b</v>
          </cell>
        </row>
        <row r="1158">
          <cell r="C1158">
            <v>38667</v>
          </cell>
          <cell r="H1158">
            <v>24</v>
          </cell>
          <cell r="U1158">
            <v>40</v>
          </cell>
          <cell r="BZ1158" t="str">
            <v>Международный</v>
          </cell>
          <cell r="CA1158" t="str">
            <v>западная европа</v>
          </cell>
          <cell r="CB1158" t="str">
            <v>austria</v>
          </cell>
          <cell r="CC1158" t="str">
            <v>Регулярные</v>
          </cell>
          <cell r="CD1158" t="str">
            <v>b</v>
          </cell>
        </row>
        <row r="1159">
          <cell r="C1159">
            <v>38669</v>
          </cell>
          <cell r="H1159">
            <v>24</v>
          </cell>
          <cell r="U1159">
            <v>38</v>
          </cell>
          <cell r="BZ1159" t="str">
            <v>Международный</v>
          </cell>
          <cell r="CA1159" t="str">
            <v>западная европа</v>
          </cell>
          <cell r="CB1159" t="str">
            <v>austria</v>
          </cell>
          <cell r="CC1159" t="str">
            <v>Регулярные</v>
          </cell>
          <cell r="CD1159" t="str">
            <v>b</v>
          </cell>
        </row>
        <row r="1160">
          <cell r="C1160">
            <v>38674</v>
          </cell>
          <cell r="H1160">
            <v>24</v>
          </cell>
          <cell r="U1160">
            <v>32</v>
          </cell>
          <cell r="BZ1160" t="str">
            <v>Международный</v>
          </cell>
          <cell r="CA1160" t="str">
            <v>западная европа</v>
          </cell>
          <cell r="CB1160" t="str">
            <v>austria</v>
          </cell>
          <cell r="CC1160" t="str">
            <v>Регулярные</v>
          </cell>
          <cell r="CD1160" t="str">
            <v>b</v>
          </cell>
        </row>
        <row r="1161">
          <cell r="C1161">
            <v>38676</v>
          </cell>
          <cell r="H1161">
            <v>24</v>
          </cell>
          <cell r="U1161">
            <v>33</v>
          </cell>
          <cell r="BZ1161" t="str">
            <v>Международный</v>
          </cell>
          <cell r="CA1161" t="str">
            <v>западная европа</v>
          </cell>
          <cell r="CB1161" t="str">
            <v>austria</v>
          </cell>
          <cell r="CC1161" t="str">
            <v>Регулярные</v>
          </cell>
          <cell r="CD1161" t="str">
            <v>b</v>
          </cell>
        </row>
        <row r="1162">
          <cell r="C1162">
            <v>38677</v>
          </cell>
          <cell r="H1162">
            <v>24</v>
          </cell>
          <cell r="U1162">
            <v>26</v>
          </cell>
          <cell r="BZ1162" t="str">
            <v>Международный</v>
          </cell>
          <cell r="CA1162" t="str">
            <v>западная европа</v>
          </cell>
          <cell r="CB1162" t="str">
            <v>austria</v>
          </cell>
          <cell r="CC1162" t="str">
            <v>Регулярные</v>
          </cell>
          <cell r="CD1162" t="str">
            <v>b</v>
          </cell>
        </row>
        <row r="1163">
          <cell r="C1163">
            <v>38681</v>
          </cell>
          <cell r="H1163">
            <v>24</v>
          </cell>
          <cell r="U1163">
            <v>40</v>
          </cell>
          <cell r="BZ1163" t="str">
            <v>Международный</v>
          </cell>
          <cell r="CA1163" t="str">
            <v>западная европа</v>
          </cell>
          <cell r="CB1163" t="str">
            <v>austria</v>
          </cell>
          <cell r="CC1163" t="str">
            <v>Регулярные</v>
          </cell>
          <cell r="CD1163" t="str">
            <v>b</v>
          </cell>
        </row>
        <row r="1164">
          <cell r="C1164">
            <v>38688</v>
          </cell>
          <cell r="H1164">
            <v>24</v>
          </cell>
          <cell r="U1164">
            <v>45</v>
          </cell>
          <cell r="BZ1164" t="str">
            <v>Международный</v>
          </cell>
          <cell r="CA1164" t="str">
            <v>западная европа</v>
          </cell>
          <cell r="CB1164" t="str">
            <v>austria</v>
          </cell>
          <cell r="CC1164" t="str">
            <v>Регулярные</v>
          </cell>
          <cell r="CD1164" t="str">
            <v>b</v>
          </cell>
        </row>
        <row r="1165">
          <cell r="C1165">
            <v>38690</v>
          </cell>
          <cell r="H1165">
            <v>24</v>
          </cell>
          <cell r="U1165">
            <v>39</v>
          </cell>
          <cell r="BZ1165" t="str">
            <v>Международный</v>
          </cell>
          <cell r="CA1165" t="str">
            <v>западная европа</v>
          </cell>
          <cell r="CB1165" t="str">
            <v>austria</v>
          </cell>
          <cell r="CC1165" t="str">
            <v>Регулярные</v>
          </cell>
          <cell r="CD1165" t="str">
            <v>b</v>
          </cell>
        </row>
        <row r="1166">
          <cell r="C1166">
            <v>38695</v>
          </cell>
          <cell r="H1166">
            <v>24</v>
          </cell>
          <cell r="U1166">
            <v>37</v>
          </cell>
          <cell r="BZ1166" t="str">
            <v>Международный</v>
          </cell>
          <cell r="CA1166" t="str">
            <v>западная европа</v>
          </cell>
          <cell r="CB1166" t="str">
            <v>austria</v>
          </cell>
          <cell r="CC1166" t="str">
            <v>Регулярные</v>
          </cell>
          <cell r="CD1166" t="str">
            <v>b</v>
          </cell>
        </row>
        <row r="1167">
          <cell r="C1167">
            <v>38697</v>
          </cell>
          <cell r="H1167">
            <v>24</v>
          </cell>
          <cell r="U1167">
            <v>17</v>
          </cell>
          <cell r="BZ1167" t="str">
            <v>Международный</v>
          </cell>
          <cell r="CA1167" t="str">
            <v>западная европа</v>
          </cell>
          <cell r="CB1167" t="str">
            <v>austria</v>
          </cell>
          <cell r="CC1167" t="str">
            <v>Регулярные</v>
          </cell>
          <cell r="CD1167" t="str">
            <v>b</v>
          </cell>
        </row>
        <row r="1168">
          <cell r="C1168">
            <v>38698</v>
          </cell>
          <cell r="H1168">
            <v>24</v>
          </cell>
          <cell r="U1168">
            <v>17</v>
          </cell>
          <cell r="BZ1168" t="str">
            <v>Международный</v>
          </cell>
          <cell r="CA1168" t="str">
            <v>западная европа</v>
          </cell>
          <cell r="CB1168" t="str">
            <v>austria</v>
          </cell>
          <cell r="CC1168" t="str">
            <v>Регулярные</v>
          </cell>
          <cell r="CD1168" t="str">
            <v>b</v>
          </cell>
        </row>
        <row r="1169">
          <cell r="C1169">
            <v>38700</v>
          </cell>
          <cell r="H1169">
            <v>24</v>
          </cell>
          <cell r="U1169">
            <v>26</v>
          </cell>
          <cell r="BZ1169" t="str">
            <v>Международный</v>
          </cell>
          <cell r="CA1169" t="str">
            <v>западная европа</v>
          </cell>
          <cell r="CB1169" t="str">
            <v>austria</v>
          </cell>
          <cell r="CC1169" t="str">
            <v>Регулярные</v>
          </cell>
          <cell r="CD1169" t="str">
            <v>b</v>
          </cell>
        </row>
        <row r="1170">
          <cell r="C1170">
            <v>38702</v>
          </cell>
          <cell r="H1170">
            <v>24</v>
          </cell>
          <cell r="U1170">
            <v>28</v>
          </cell>
          <cell r="BZ1170" t="str">
            <v>Международный</v>
          </cell>
          <cell r="CA1170" t="str">
            <v>западная европа</v>
          </cell>
          <cell r="CB1170" t="str">
            <v>austria</v>
          </cell>
          <cell r="CC1170" t="str">
            <v>Регулярные</v>
          </cell>
          <cell r="CD1170" t="str">
            <v>b</v>
          </cell>
        </row>
        <row r="1171">
          <cell r="C1171">
            <v>38704</v>
          </cell>
          <cell r="H1171">
            <v>24</v>
          </cell>
          <cell r="U1171">
            <v>30</v>
          </cell>
          <cell r="BZ1171" t="str">
            <v>Международный</v>
          </cell>
          <cell r="CA1171" t="str">
            <v>западная европа</v>
          </cell>
          <cell r="CB1171" t="str">
            <v>austria</v>
          </cell>
          <cell r="CC1171" t="str">
            <v>Регулярные</v>
          </cell>
          <cell r="CD1171" t="str">
            <v>b</v>
          </cell>
        </row>
        <row r="1172">
          <cell r="C1172">
            <v>38705</v>
          </cell>
          <cell r="H1172">
            <v>24</v>
          </cell>
          <cell r="U1172">
            <v>20</v>
          </cell>
          <cell r="BZ1172" t="str">
            <v>Международный</v>
          </cell>
          <cell r="CA1172" t="str">
            <v>западная европа</v>
          </cell>
          <cell r="CB1172" t="str">
            <v>austria</v>
          </cell>
          <cell r="CC1172" t="str">
            <v>Регулярные</v>
          </cell>
          <cell r="CD1172" t="str">
            <v>b</v>
          </cell>
        </row>
        <row r="1173">
          <cell r="C1173">
            <v>38707</v>
          </cell>
          <cell r="H1173">
            <v>24</v>
          </cell>
          <cell r="U1173">
            <v>50</v>
          </cell>
          <cell r="BZ1173" t="str">
            <v>Международный</v>
          </cell>
          <cell r="CA1173" t="str">
            <v>западная европа</v>
          </cell>
          <cell r="CB1173" t="str">
            <v>austria</v>
          </cell>
          <cell r="CC1173" t="str">
            <v>Регулярные</v>
          </cell>
          <cell r="CD1173" t="str">
            <v>b</v>
          </cell>
        </row>
        <row r="1174">
          <cell r="C1174">
            <v>38709</v>
          </cell>
          <cell r="H1174">
            <v>24</v>
          </cell>
          <cell r="U1174">
            <v>36</v>
          </cell>
          <cell r="BZ1174" t="str">
            <v>Международный</v>
          </cell>
          <cell r="CA1174" t="str">
            <v>западная европа</v>
          </cell>
          <cell r="CB1174" t="str">
            <v>austria</v>
          </cell>
          <cell r="CC1174" t="str">
            <v>Регулярные</v>
          </cell>
          <cell r="CD1174" t="str">
            <v>b</v>
          </cell>
        </row>
        <row r="1175">
          <cell r="C1175">
            <v>38712</v>
          </cell>
          <cell r="H1175">
            <v>24</v>
          </cell>
          <cell r="U1175">
            <v>22</v>
          </cell>
          <cell r="BZ1175" t="str">
            <v>Международный</v>
          </cell>
          <cell r="CA1175" t="str">
            <v>западная европа</v>
          </cell>
          <cell r="CB1175" t="str">
            <v>austria</v>
          </cell>
          <cell r="CC1175" t="str">
            <v>Регулярные</v>
          </cell>
          <cell r="CD1175" t="str">
            <v>b</v>
          </cell>
        </row>
        <row r="1176">
          <cell r="C1176">
            <v>38723</v>
          </cell>
          <cell r="H1176">
            <v>24</v>
          </cell>
          <cell r="U1176">
            <v>40</v>
          </cell>
          <cell r="BZ1176" t="str">
            <v>Международный</v>
          </cell>
          <cell r="CA1176" t="str">
            <v>западная европа</v>
          </cell>
          <cell r="CB1176" t="str">
            <v>austria</v>
          </cell>
          <cell r="CC1176" t="str">
            <v>Регулярные</v>
          </cell>
          <cell r="CD1176" t="str">
            <v>b</v>
          </cell>
        </row>
        <row r="1177">
          <cell r="C1177">
            <v>38725</v>
          </cell>
          <cell r="H1177">
            <v>24</v>
          </cell>
          <cell r="U1177">
            <v>40</v>
          </cell>
          <cell r="BZ1177" t="str">
            <v>Международный</v>
          </cell>
          <cell r="CA1177" t="str">
            <v>западная европа</v>
          </cell>
          <cell r="CB1177" t="str">
            <v>austria</v>
          </cell>
          <cell r="CC1177" t="str">
            <v>Регулярные</v>
          </cell>
          <cell r="CD1177" t="str">
            <v>b</v>
          </cell>
        </row>
        <row r="1178">
          <cell r="C1178">
            <v>38739</v>
          </cell>
          <cell r="H1178">
            <v>24</v>
          </cell>
          <cell r="U1178">
            <v>29</v>
          </cell>
          <cell r="BZ1178" t="str">
            <v>Международный</v>
          </cell>
          <cell r="CA1178" t="str">
            <v>западная европа</v>
          </cell>
          <cell r="CB1178" t="str">
            <v>austria</v>
          </cell>
          <cell r="CC1178" t="str">
            <v>Регулярные</v>
          </cell>
          <cell r="CD1178" t="str">
            <v>b</v>
          </cell>
        </row>
        <row r="1179">
          <cell r="C1179">
            <v>38742</v>
          </cell>
          <cell r="H1179">
            <v>24</v>
          </cell>
          <cell r="U1179">
            <v>39</v>
          </cell>
          <cell r="BZ1179" t="str">
            <v>Международный</v>
          </cell>
          <cell r="CA1179" t="str">
            <v>западная европа</v>
          </cell>
          <cell r="CB1179" t="str">
            <v>austria</v>
          </cell>
          <cell r="CC1179" t="str">
            <v>Регулярные</v>
          </cell>
          <cell r="CD1179" t="str">
            <v>b</v>
          </cell>
        </row>
        <row r="1180">
          <cell r="C1180">
            <v>38746</v>
          </cell>
          <cell r="H1180">
            <v>24</v>
          </cell>
          <cell r="U1180">
            <v>29</v>
          </cell>
          <cell r="BZ1180" t="str">
            <v>Международный</v>
          </cell>
          <cell r="CA1180" t="str">
            <v>западная европа</v>
          </cell>
          <cell r="CB1180" t="str">
            <v>austria</v>
          </cell>
          <cell r="CC1180" t="str">
            <v>Регулярные</v>
          </cell>
          <cell r="CD1180" t="str">
            <v>b</v>
          </cell>
        </row>
        <row r="1181">
          <cell r="C1181">
            <v>38749</v>
          </cell>
          <cell r="H1181">
            <v>24</v>
          </cell>
          <cell r="U1181">
            <v>26</v>
          </cell>
          <cell r="BZ1181" t="str">
            <v>Международный</v>
          </cell>
          <cell r="CA1181" t="str">
            <v>западная европа</v>
          </cell>
          <cell r="CB1181" t="str">
            <v>austria</v>
          </cell>
          <cell r="CC1181" t="str">
            <v>Регулярные</v>
          </cell>
          <cell r="CD1181" t="str">
            <v>b</v>
          </cell>
        </row>
        <row r="1182">
          <cell r="C1182">
            <v>38751</v>
          </cell>
          <cell r="H1182">
            <v>24</v>
          </cell>
          <cell r="U1182">
            <v>47</v>
          </cell>
          <cell r="BZ1182" t="str">
            <v>Международный</v>
          </cell>
          <cell r="CA1182" t="str">
            <v>западная европа</v>
          </cell>
          <cell r="CB1182" t="str">
            <v>austria</v>
          </cell>
          <cell r="CC1182" t="str">
            <v>Регулярные</v>
          </cell>
          <cell r="CD1182" t="str">
            <v>b</v>
          </cell>
        </row>
        <row r="1183">
          <cell r="C1183">
            <v>38753</v>
          </cell>
          <cell r="H1183">
            <v>24</v>
          </cell>
          <cell r="U1183">
            <v>36</v>
          </cell>
          <cell r="BZ1183" t="str">
            <v>Международный</v>
          </cell>
          <cell r="CA1183" t="str">
            <v>западная европа</v>
          </cell>
          <cell r="CB1183" t="str">
            <v>austria</v>
          </cell>
          <cell r="CC1183" t="str">
            <v>Регулярные</v>
          </cell>
          <cell r="CD1183" t="str">
            <v>b</v>
          </cell>
        </row>
        <row r="1184">
          <cell r="C1184">
            <v>38756</v>
          </cell>
          <cell r="H1184">
            <v>24</v>
          </cell>
          <cell r="U1184">
            <v>31</v>
          </cell>
          <cell r="BZ1184" t="str">
            <v>Международный</v>
          </cell>
          <cell r="CA1184" t="str">
            <v>западная европа</v>
          </cell>
          <cell r="CB1184" t="str">
            <v>austria</v>
          </cell>
          <cell r="CC1184" t="str">
            <v>Регулярные</v>
          </cell>
          <cell r="CD1184" t="str">
            <v>b</v>
          </cell>
        </row>
        <row r="1185">
          <cell r="C1185">
            <v>38760</v>
          </cell>
          <cell r="H1185">
            <v>24</v>
          </cell>
          <cell r="U1185">
            <v>39</v>
          </cell>
          <cell r="BZ1185" t="str">
            <v>Международный</v>
          </cell>
          <cell r="CA1185" t="str">
            <v>западная европа</v>
          </cell>
          <cell r="CB1185" t="str">
            <v>austria</v>
          </cell>
          <cell r="CC1185" t="str">
            <v>Регулярные</v>
          </cell>
          <cell r="CD1185" t="str">
            <v>b</v>
          </cell>
        </row>
        <row r="1186">
          <cell r="C1186">
            <v>38763</v>
          </cell>
          <cell r="H1186">
            <v>24</v>
          </cell>
          <cell r="U1186">
            <v>43</v>
          </cell>
          <cell r="BZ1186" t="str">
            <v>Международный</v>
          </cell>
          <cell r="CA1186" t="str">
            <v>западная европа</v>
          </cell>
          <cell r="CB1186" t="str">
            <v>austria</v>
          </cell>
          <cell r="CC1186" t="str">
            <v>Регулярные</v>
          </cell>
          <cell r="CD1186" t="str">
            <v>b</v>
          </cell>
        </row>
        <row r="1187">
          <cell r="C1187">
            <v>38765</v>
          </cell>
          <cell r="H1187">
            <v>24</v>
          </cell>
          <cell r="U1187">
            <v>44</v>
          </cell>
          <cell r="BZ1187" t="str">
            <v>Международный</v>
          </cell>
          <cell r="CA1187" t="str">
            <v>западная европа</v>
          </cell>
          <cell r="CB1187" t="str">
            <v>austria</v>
          </cell>
          <cell r="CC1187" t="str">
            <v>Регулярные</v>
          </cell>
          <cell r="CD1187" t="str">
            <v>b</v>
          </cell>
        </row>
        <row r="1188">
          <cell r="C1188">
            <v>38770</v>
          </cell>
          <cell r="H1188">
            <v>24</v>
          </cell>
          <cell r="U1188">
            <v>40</v>
          </cell>
          <cell r="BZ1188" t="str">
            <v>Международный</v>
          </cell>
          <cell r="CA1188" t="str">
            <v>западная европа</v>
          </cell>
          <cell r="CB1188" t="str">
            <v>austria</v>
          </cell>
          <cell r="CC1188" t="str">
            <v>Регулярные</v>
          </cell>
          <cell r="CD1188" t="str">
            <v>b</v>
          </cell>
        </row>
        <row r="1189">
          <cell r="C1189">
            <v>38772</v>
          </cell>
          <cell r="H1189">
            <v>24</v>
          </cell>
          <cell r="U1189">
            <v>46</v>
          </cell>
          <cell r="BZ1189" t="str">
            <v>Международный</v>
          </cell>
          <cell r="CA1189" t="str">
            <v>западная европа</v>
          </cell>
          <cell r="CB1189" t="str">
            <v>austria</v>
          </cell>
          <cell r="CC1189" t="str">
            <v>Регулярные</v>
          </cell>
          <cell r="CD1189" t="str">
            <v>b</v>
          </cell>
        </row>
        <row r="1190">
          <cell r="C1190">
            <v>38774</v>
          </cell>
          <cell r="H1190">
            <v>24</v>
          </cell>
          <cell r="U1190">
            <v>38</v>
          </cell>
          <cell r="BZ1190" t="str">
            <v>Международный</v>
          </cell>
          <cell r="CA1190" t="str">
            <v>западная европа</v>
          </cell>
          <cell r="CB1190" t="str">
            <v>austria</v>
          </cell>
          <cell r="CC1190" t="str">
            <v>Регулярные</v>
          </cell>
          <cell r="CD1190" t="str">
            <v>b</v>
          </cell>
        </row>
        <row r="1191">
          <cell r="C1191">
            <v>38775</v>
          </cell>
          <cell r="H1191">
            <v>24</v>
          </cell>
          <cell r="U1191">
            <v>23</v>
          </cell>
          <cell r="BZ1191" t="str">
            <v>Международный</v>
          </cell>
          <cell r="CA1191" t="str">
            <v>западная европа</v>
          </cell>
          <cell r="CB1191" t="str">
            <v>austria</v>
          </cell>
          <cell r="CC1191" t="str">
            <v>Регулярные</v>
          </cell>
          <cell r="CD1191" t="str">
            <v>b</v>
          </cell>
        </row>
        <row r="1192">
          <cell r="C1192">
            <v>38779</v>
          </cell>
          <cell r="H1192">
            <v>24</v>
          </cell>
          <cell r="U1192">
            <v>50</v>
          </cell>
          <cell r="BZ1192" t="str">
            <v>Международный</v>
          </cell>
          <cell r="CA1192" t="str">
            <v>западная европа</v>
          </cell>
          <cell r="CB1192" t="str">
            <v>austria</v>
          </cell>
          <cell r="CC1192" t="str">
            <v>Регулярные</v>
          </cell>
          <cell r="CD1192" t="str">
            <v>b</v>
          </cell>
        </row>
        <row r="1193">
          <cell r="C1193">
            <v>38781</v>
          </cell>
          <cell r="H1193">
            <v>24</v>
          </cell>
          <cell r="U1193">
            <v>45</v>
          </cell>
          <cell r="BZ1193" t="str">
            <v>Международный</v>
          </cell>
          <cell r="CA1193" t="str">
            <v>западная европа</v>
          </cell>
          <cell r="CB1193" t="str">
            <v>austria</v>
          </cell>
          <cell r="CC1193" t="str">
            <v>Регулярные</v>
          </cell>
          <cell r="CD1193" t="str">
            <v>b</v>
          </cell>
        </row>
        <row r="1194">
          <cell r="C1194">
            <v>38786</v>
          </cell>
          <cell r="H1194">
            <v>24</v>
          </cell>
          <cell r="U1194">
            <v>41</v>
          </cell>
          <cell r="BZ1194" t="str">
            <v>Международный</v>
          </cell>
          <cell r="CA1194" t="str">
            <v>западная европа</v>
          </cell>
          <cell r="CB1194" t="str">
            <v>austria</v>
          </cell>
          <cell r="CC1194" t="str">
            <v>Регулярные</v>
          </cell>
          <cell r="CD1194" t="str">
            <v>b</v>
          </cell>
        </row>
        <row r="1195">
          <cell r="C1195">
            <v>38788</v>
          </cell>
          <cell r="H1195">
            <v>24</v>
          </cell>
          <cell r="U1195">
            <v>48</v>
          </cell>
          <cell r="BZ1195" t="str">
            <v>Международный</v>
          </cell>
          <cell r="CA1195" t="str">
            <v>западная европа</v>
          </cell>
          <cell r="CB1195" t="str">
            <v>austria</v>
          </cell>
          <cell r="CC1195" t="str">
            <v>Регулярные</v>
          </cell>
          <cell r="CD1195" t="str">
            <v>b</v>
          </cell>
        </row>
        <row r="1196">
          <cell r="C1196">
            <v>38789</v>
          </cell>
          <cell r="H1196">
            <v>24</v>
          </cell>
          <cell r="U1196">
            <v>26</v>
          </cell>
          <cell r="BZ1196" t="str">
            <v>Международный</v>
          </cell>
          <cell r="CA1196" t="str">
            <v>западная европа</v>
          </cell>
          <cell r="CB1196" t="str">
            <v>austria</v>
          </cell>
          <cell r="CC1196" t="str">
            <v>Регулярные</v>
          </cell>
          <cell r="CD1196" t="str">
            <v>b</v>
          </cell>
        </row>
        <row r="1197">
          <cell r="C1197">
            <v>38791</v>
          </cell>
          <cell r="H1197">
            <v>24</v>
          </cell>
          <cell r="U1197">
            <v>40</v>
          </cell>
          <cell r="BZ1197" t="str">
            <v>Международный</v>
          </cell>
          <cell r="CA1197" t="str">
            <v>западная европа</v>
          </cell>
          <cell r="CB1197" t="str">
            <v>austria</v>
          </cell>
          <cell r="CC1197" t="str">
            <v>Регулярные</v>
          </cell>
          <cell r="CD1197" t="str">
            <v>b</v>
          </cell>
        </row>
        <row r="1198">
          <cell r="C1198">
            <v>38793</v>
          </cell>
          <cell r="H1198">
            <v>24</v>
          </cell>
          <cell r="U1198">
            <v>39</v>
          </cell>
          <cell r="BZ1198" t="str">
            <v>Международный</v>
          </cell>
          <cell r="CA1198" t="str">
            <v>восточная украина</v>
          </cell>
          <cell r="CB1198" t="str">
            <v>kyiv</v>
          </cell>
          <cell r="CC1198" t="str">
            <v>Бизнес, прочие</v>
          </cell>
          <cell r="CD1198" t="str">
            <v>b</v>
          </cell>
        </row>
        <row r="1199">
          <cell r="C1199">
            <v>38800</v>
          </cell>
          <cell r="H1199">
            <v>24</v>
          </cell>
          <cell r="U1199">
            <v>35</v>
          </cell>
          <cell r="BZ1199" t="str">
            <v>Международный</v>
          </cell>
          <cell r="CA1199" t="str">
            <v>западная европа</v>
          </cell>
          <cell r="CB1199" t="str">
            <v>austria</v>
          </cell>
          <cell r="CC1199" t="str">
            <v>Регулярные</v>
          </cell>
          <cell r="CD1199" t="str">
            <v>b</v>
          </cell>
        </row>
        <row r="1200">
          <cell r="C1200">
            <v>38803</v>
          </cell>
          <cell r="H1200">
            <v>24</v>
          </cell>
          <cell r="U1200">
            <v>23</v>
          </cell>
          <cell r="BZ1200" t="str">
            <v>Международный</v>
          </cell>
          <cell r="CA1200" t="str">
            <v>западная европа</v>
          </cell>
          <cell r="CB1200" t="str">
            <v>austria</v>
          </cell>
          <cell r="CC1200" t="str">
            <v>Регулярные</v>
          </cell>
          <cell r="CD1200" t="str">
            <v>b</v>
          </cell>
        </row>
        <row r="1201">
          <cell r="C1201">
            <v>38804</v>
          </cell>
          <cell r="H1201">
            <v>24</v>
          </cell>
          <cell r="U1201">
            <v>19</v>
          </cell>
          <cell r="BZ1201" t="str">
            <v>Международный</v>
          </cell>
          <cell r="CA1201" t="str">
            <v>западная европа</v>
          </cell>
          <cell r="CB1201" t="str">
            <v>austria</v>
          </cell>
          <cell r="CC1201" t="str">
            <v>Регулярные</v>
          </cell>
          <cell r="CD1201" t="str">
            <v>b</v>
          </cell>
        </row>
        <row r="1202">
          <cell r="C1202">
            <v>38805</v>
          </cell>
          <cell r="H1202">
            <v>24</v>
          </cell>
          <cell r="U1202">
            <v>21</v>
          </cell>
          <cell r="BZ1202" t="str">
            <v>Международный</v>
          </cell>
          <cell r="CA1202" t="str">
            <v>западная европа</v>
          </cell>
          <cell r="CB1202" t="str">
            <v>austria</v>
          </cell>
          <cell r="CC1202" t="str">
            <v>Регулярные</v>
          </cell>
          <cell r="CD1202" t="str">
            <v>b</v>
          </cell>
        </row>
        <row r="1203">
          <cell r="C1203">
            <v>38806</v>
          </cell>
          <cell r="H1203">
            <v>24</v>
          </cell>
          <cell r="U1203">
            <v>16</v>
          </cell>
          <cell r="BZ1203" t="str">
            <v>Международный</v>
          </cell>
          <cell r="CA1203" t="str">
            <v>западная европа</v>
          </cell>
          <cell r="CB1203" t="str">
            <v>austria</v>
          </cell>
          <cell r="CC1203" t="str">
            <v>Регулярные</v>
          </cell>
          <cell r="CD1203" t="str">
            <v>b</v>
          </cell>
        </row>
        <row r="1204">
          <cell r="C1204">
            <v>38807</v>
          </cell>
          <cell r="H1204">
            <v>24</v>
          </cell>
          <cell r="U1204">
            <v>41</v>
          </cell>
          <cell r="BZ1204" t="str">
            <v>Международный</v>
          </cell>
          <cell r="CA1204" t="str">
            <v>западная европа</v>
          </cell>
          <cell r="CB1204" t="str">
            <v>austria</v>
          </cell>
          <cell r="CC1204" t="str">
            <v>Регулярные</v>
          </cell>
          <cell r="CD1204" t="str">
            <v>b</v>
          </cell>
        </row>
        <row r="1205">
          <cell r="C1205">
            <v>38809</v>
          </cell>
          <cell r="H1205">
            <v>24</v>
          </cell>
          <cell r="U1205">
            <v>30</v>
          </cell>
          <cell r="BZ1205" t="str">
            <v>Международный</v>
          </cell>
          <cell r="CA1205" t="str">
            <v>западная европа</v>
          </cell>
          <cell r="CB1205" t="str">
            <v>austria</v>
          </cell>
          <cell r="CC1205" t="str">
            <v>Регулярные</v>
          </cell>
          <cell r="CD1205" t="str">
            <v>b</v>
          </cell>
        </row>
        <row r="1206">
          <cell r="C1206">
            <v>38810</v>
          </cell>
          <cell r="H1206">
            <v>24</v>
          </cell>
          <cell r="U1206">
            <v>18</v>
          </cell>
          <cell r="BZ1206" t="str">
            <v>Международный</v>
          </cell>
          <cell r="CA1206" t="str">
            <v>западная европа</v>
          </cell>
          <cell r="CB1206" t="str">
            <v>austria</v>
          </cell>
          <cell r="CC1206" t="str">
            <v>Регулярные</v>
          </cell>
          <cell r="CD1206" t="str">
            <v>b</v>
          </cell>
        </row>
        <row r="1207">
          <cell r="C1207">
            <v>38811</v>
          </cell>
          <cell r="H1207">
            <v>24</v>
          </cell>
          <cell r="U1207">
            <v>20</v>
          </cell>
          <cell r="BZ1207" t="str">
            <v>Международный</v>
          </cell>
          <cell r="CA1207" t="str">
            <v>западная европа</v>
          </cell>
          <cell r="CB1207" t="str">
            <v>austria</v>
          </cell>
          <cell r="CC1207" t="str">
            <v>Регулярные</v>
          </cell>
          <cell r="CD1207" t="str">
            <v>b</v>
          </cell>
        </row>
        <row r="1208">
          <cell r="C1208">
            <v>38812</v>
          </cell>
          <cell r="H1208">
            <v>24</v>
          </cell>
          <cell r="U1208">
            <v>31</v>
          </cell>
          <cell r="BZ1208" t="str">
            <v>Международный</v>
          </cell>
          <cell r="CA1208" t="str">
            <v>западная европа</v>
          </cell>
          <cell r="CB1208" t="str">
            <v>austria</v>
          </cell>
          <cell r="CC1208" t="str">
            <v>Регулярные</v>
          </cell>
          <cell r="CD1208" t="str">
            <v>b</v>
          </cell>
        </row>
        <row r="1209">
          <cell r="C1209">
            <v>38813</v>
          </cell>
          <cell r="H1209">
            <v>24</v>
          </cell>
          <cell r="U1209">
            <v>27</v>
          </cell>
          <cell r="BZ1209" t="str">
            <v>Международный</v>
          </cell>
          <cell r="CA1209" t="str">
            <v>западная европа</v>
          </cell>
          <cell r="CB1209" t="str">
            <v>austria</v>
          </cell>
          <cell r="CC1209" t="str">
            <v>Регулярные</v>
          </cell>
          <cell r="CD1209" t="str">
            <v>b</v>
          </cell>
        </row>
        <row r="1210">
          <cell r="C1210">
            <v>38814</v>
          </cell>
          <cell r="H1210">
            <v>24</v>
          </cell>
          <cell r="U1210">
            <v>44</v>
          </cell>
          <cell r="BZ1210" t="str">
            <v>Международный</v>
          </cell>
          <cell r="CA1210" t="str">
            <v>западная европа</v>
          </cell>
          <cell r="CB1210" t="str">
            <v>austria</v>
          </cell>
          <cell r="CC1210" t="str">
            <v>Регулярные</v>
          </cell>
          <cell r="CD1210" t="str">
            <v>b</v>
          </cell>
        </row>
        <row r="1211">
          <cell r="C1211">
            <v>38816</v>
          </cell>
          <cell r="H1211">
            <v>24</v>
          </cell>
          <cell r="U1211">
            <v>25</v>
          </cell>
          <cell r="BZ1211" t="str">
            <v>Международный</v>
          </cell>
          <cell r="CA1211" t="str">
            <v>западная европа</v>
          </cell>
          <cell r="CB1211" t="str">
            <v>austria</v>
          </cell>
          <cell r="CC1211" t="str">
            <v>Регулярные</v>
          </cell>
          <cell r="CD1211" t="str">
            <v>b</v>
          </cell>
        </row>
        <row r="1212">
          <cell r="C1212">
            <v>38817</v>
          </cell>
          <cell r="H1212">
            <v>24</v>
          </cell>
          <cell r="U1212">
            <v>27</v>
          </cell>
          <cell r="BZ1212" t="str">
            <v>Международный</v>
          </cell>
          <cell r="CA1212" t="str">
            <v>западная европа</v>
          </cell>
          <cell r="CB1212" t="str">
            <v>austria</v>
          </cell>
          <cell r="CC1212" t="str">
            <v>Регулярные</v>
          </cell>
          <cell r="CD1212" t="str">
            <v>b</v>
          </cell>
        </row>
        <row r="1213">
          <cell r="C1213">
            <v>38818</v>
          </cell>
          <cell r="H1213">
            <v>24</v>
          </cell>
          <cell r="U1213">
            <v>6</v>
          </cell>
          <cell r="BZ1213" t="str">
            <v>Международный</v>
          </cell>
          <cell r="CA1213" t="str">
            <v>западная европа</v>
          </cell>
          <cell r="CB1213" t="str">
            <v>austria</v>
          </cell>
          <cell r="CC1213" t="str">
            <v>Регулярные</v>
          </cell>
          <cell r="CD1213" t="str">
            <v>b</v>
          </cell>
        </row>
        <row r="1214">
          <cell r="C1214">
            <v>38819</v>
          </cell>
          <cell r="H1214">
            <v>24</v>
          </cell>
          <cell r="U1214">
            <v>27</v>
          </cell>
          <cell r="BZ1214" t="str">
            <v>Международный</v>
          </cell>
          <cell r="CA1214" t="str">
            <v>западная европа</v>
          </cell>
          <cell r="CB1214" t="str">
            <v>austria</v>
          </cell>
          <cell r="CC1214" t="str">
            <v>Регулярные</v>
          </cell>
          <cell r="CD1214" t="str">
            <v>b</v>
          </cell>
        </row>
        <row r="1215">
          <cell r="C1215">
            <v>38820</v>
          </cell>
          <cell r="H1215">
            <v>24</v>
          </cell>
          <cell r="U1215">
            <v>38</v>
          </cell>
          <cell r="BZ1215" t="str">
            <v>Международный</v>
          </cell>
          <cell r="CA1215" t="str">
            <v>западная европа</v>
          </cell>
          <cell r="CB1215" t="str">
            <v>austria</v>
          </cell>
          <cell r="CC1215" t="str">
            <v>Регулярные</v>
          </cell>
          <cell r="CD1215" t="str">
            <v>b</v>
          </cell>
        </row>
        <row r="1216">
          <cell r="C1216">
            <v>38821</v>
          </cell>
          <cell r="H1216">
            <v>24</v>
          </cell>
          <cell r="U1216">
            <v>44</v>
          </cell>
          <cell r="BZ1216" t="str">
            <v>Международный</v>
          </cell>
          <cell r="CA1216" t="str">
            <v>западная европа</v>
          </cell>
          <cell r="CB1216" t="str">
            <v>austria</v>
          </cell>
          <cell r="CC1216" t="str">
            <v>Регулярные</v>
          </cell>
          <cell r="CD1216" t="str">
            <v>b</v>
          </cell>
        </row>
        <row r="1217">
          <cell r="C1217">
            <v>38823</v>
          </cell>
          <cell r="H1217">
            <v>24</v>
          </cell>
          <cell r="U1217">
            <v>18</v>
          </cell>
          <cell r="BZ1217" t="str">
            <v>Международный</v>
          </cell>
          <cell r="CA1217" t="str">
            <v>западная европа</v>
          </cell>
          <cell r="CB1217" t="str">
            <v>austria</v>
          </cell>
          <cell r="CC1217" t="str">
            <v>Регулярные</v>
          </cell>
          <cell r="CD1217" t="str">
            <v>b</v>
          </cell>
        </row>
        <row r="1218">
          <cell r="C1218">
            <v>38824</v>
          </cell>
          <cell r="H1218">
            <v>24</v>
          </cell>
          <cell r="U1218">
            <v>15</v>
          </cell>
          <cell r="BZ1218" t="str">
            <v>Международный</v>
          </cell>
          <cell r="CA1218" t="str">
            <v>западная европа</v>
          </cell>
          <cell r="CB1218" t="str">
            <v>austria</v>
          </cell>
          <cell r="CC1218" t="str">
            <v>Регулярные</v>
          </cell>
          <cell r="CD1218" t="str">
            <v>b</v>
          </cell>
        </row>
        <row r="1219">
          <cell r="C1219">
            <v>38825</v>
          </cell>
          <cell r="H1219">
            <v>24</v>
          </cell>
          <cell r="U1219">
            <v>14</v>
          </cell>
          <cell r="BZ1219" t="str">
            <v>Международный</v>
          </cell>
          <cell r="CA1219" t="str">
            <v>западная европа</v>
          </cell>
          <cell r="CB1219" t="str">
            <v>austria</v>
          </cell>
          <cell r="CC1219" t="str">
            <v>Регулярные</v>
          </cell>
          <cell r="CD1219" t="str">
            <v>b</v>
          </cell>
        </row>
        <row r="1220">
          <cell r="C1220">
            <v>38826</v>
          </cell>
          <cell r="H1220">
            <v>24</v>
          </cell>
          <cell r="U1220">
            <v>18</v>
          </cell>
          <cell r="BZ1220" t="str">
            <v>Международный</v>
          </cell>
          <cell r="CA1220" t="str">
            <v>западная европа</v>
          </cell>
          <cell r="CB1220" t="str">
            <v>austria</v>
          </cell>
          <cell r="CC1220" t="str">
            <v>Регулярные</v>
          </cell>
          <cell r="CD1220" t="str">
            <v>b</v>
          </cell>
        </row>
        <row r="1221">
          <cell r="C1221">
            <v>38827</v>
          </cell>
          <cell r="H1221">
            <v>24</v>
          </cell>
          <cell r="U1221">
            <v>14</v>
          </cell>
          <cell r="BZ1221" t="str">
            <v>Международный</v>
          </cell>
          <cell r="CA1221" t="str">
            <v>западная европа</v>
          </cell>
          <cell r="CB1221" t="str">
            <v>austria</v>
          </cell>
          <cell r="CC1221" t="str">
            <v>Регулярные</v>
          </cell>
          <cell r="CD1221" t="str">
            <v>b</v>
          </cell>
        </row>
        <row r="1222">
          <cell r="C1222">
            <v>38828</v>
          </cell>
          <cell r="H1222">
            <v>24</v>
          </cell>
          <cell r="U1222">
            <v>38</v>
          </cell>
          <cell r="BZ1222" t="str">
            <v>Международный</v>
          </cell>
          <cell r="CA1222" t="str">
            <v>западная европа</v>
          </cell>
          <cell r="CB1222" t="str">
            <v>austria</v>
          </cell>
          <cell r="CC1222" t="str">
            <v>Регулярные</v>
          </cell>
          <cell r="CD1222" t="str">
            <v>b</v>
          </cell>
        </row>
        <row r="1223">
          <cell r="C1223">
            <v>38830</v>
          </cell>
          <cell r="H1223">
            <v>24</v>
          </cell>
          <cell r="U1223">
            <v>45</v>
          </cell>
          <cell r="BZ1223" t="str">
            <v>Международный</v>
          </cell>
          <cell r="CA1223" t="str">
            <v>западная европа</v>
          </cell>
          <cell r="CB1223" t="str">
            <v>austria</v>
          </cell>
          <cell r="CC1223" t="str">
            <v>Регулярные</v>
          </cell>
          <cell r="CD1223" t="str">
            <v>b</v>
          </cell>
        </row>
        <row r="1224">
          <cell r="C1224">
            <v>38831</v>
          </cell>
          <cell r="H1224">
            <v>24</v>
          </cell>
          <cell r="U1224">
            <v>26</v>
          </cell>
          <cell r="BZ1224" t="str">
            <v>Международный</v>
          </cell>
          <cell r="CA1224" t="str">
            <v>западная европа</v>
          </cell>
          <cell r="CB1224" t="str">
            <v>austria</v>
          </cell>
          <cell r="CC1224" t="str">
            <v>Регулярные</v>
          </cell>
          <cell r="CD1224" t="str">
            <v>b</v>
          </cell>
        </row>
        <row r="1225">
          <cell r="C1225">
            <v>38832</v>
          </cell>
          <cell r="H1225">
            <v>24</v>
          </cell>
          <cell r="U1225">
            <v>13</v>
          </cell>
          <cell r="BZ1225" t="str">
            <v>Международный</v>
          </cell>
          <cell r="CA1225" t="str">
            <v>западная европа</v>
          </cell>
          <cell r="CB1225" t="str">
            <v>austria</v>
          </cell>
          <cell r="CC1225" t="str">
            <v>Регулярные</v>
          </cell>
          <cell r="CD1225" t="str">
            <v>b</v>
          </cell>
        </row>
        <row r="1226">
          <cell r="C1226">
            <v>38833</v>
          </cell>
          <cell r="H1226">
            <v>24</v>
          </cell>
          <cell r="U1226">
            <v>24</v>
          </cell>
          <cell r="BZ1226" t="str">
            <v>Международный</v>
          </cell>
          <cell r="CA1226" t="str">
            <v>западная европа</v>
          </cell>
          <cell r="CB1226" t="str">
            <v>austria</v>
          </cell>
          <cell r="CC1226" t="str">
            <v>Регулярные</v>
          </cell>
          <cell r="CD1226" t="str">
            <v>b</v>
          </cell>
        </row>
        <row r="1227">
          <cell r="C1227">
            <v>38834</v>
          </cell>
          <cell r="H1227">
            <v>24</v>
          </cell>
          <cell r="U1227">
            <v>22</v>
          </cell>
          <cell r="BZ1227" t="str">
            <v>Международный</v>
          </cell>
          <cell r="CA1227" t="str">
            <v>западная европа</v>
          </cell>
          <cell r="CB1227" t="str">
            <v>austria</v>
          </cell>
          <cell r="CC1227" t="str">
            <v>Регулярные</v>
          </cell>
          <cell r="CD1227" t="str">
            <v>b</v>
          </cell>
        </row>
        <row r="1228">
          <cell r="C1228">
            <v>38835</v>
          </cell>
          <cell r="H1228">
            <v>24</v>
          </cell>
          <cell r="U1228">
            <v>47</v>
          </cell>
          <cell r="BZ1228" t="str">
            <v>Международный</v>
          </cell>
          <cell r="CA1228" t="str">
            <v>западная европа</v>
          </cell>
          <cell r="CB1228" t="str">
            <v>austria</v>
          </cell>
          <cell r="CC1228" t="str">
            <v>Регулярные</v>
          </cell>
          <cell r="CD1228" t="str">
            <v>b</v>
          </cell>
        </row>
        <row r="1229">
          <cell r="C1229">
            <v>38836</v>
          </cell>
          <cell r="H1229">
            <v>24</v>
          </cell>
          <cell r="U1229">
            <v>40</v>
          </cell>
          <cell r="BZ1229" t="str">
            <v>Международный</v>
          </cell>
          <cell r="CA1229" t="str">
            <v>западная европа</v>
          </cell>
          <cell r="CB1229" t="str">
            <v>austria</v>
          </cell>
          <cell r="CC1229" t="str">
            <v>Регулярные</v>
          </cell>
          <cell r="CD1229" t="str">
            <v>b</v>
          </cell>
        </row>
        <row r="1230">
          <cell r="C1230">
            <v>38837</v>
          </cell>
          <cell r="H1230">
            <v>24</v>
          </cell>
          <cell r="U1230">
            <v>35</v>
          </cell>
          <cell r="BZ1230" t="str">
            <v>Международный</v>
          </cell>
          <cell r="CA1230" t="str">
            <v>западная европа</v>
          </cell>
          <cell r="CB1230" t="str">
            <v>austria</v>
          </cell>
          <cell r="CC1230" t="str">
            <v>Регулярные</v>
          </cell>
          <cell r="CD1230" t="str">
            <v>b</v>
          </cell>
        </row>
        <row r="1231">
          <cell r="C1231">
            <v>38838</v>
          </cell>
          <cell r="H1231">
            <v>24</v>
          </cell>
          <cell r="U1231">
            <v>23</v>
          </cell>
          <cell r="BZ1231" t="str">
            <v>Международный</v>
          </cell>
          <cell r="CA1231" t="str">
            <v>восточная украина</v>
          </cell>
          <cell r="CB1231" t="str">
            <v>kyiv</v>
          </cell>
          <cell r="CC1231" t="str">
            <v>Бизнес, прочие</v>
          </cell>
          <cell r="CD1231" t="str">
            <v>b</v>
          </cell>
        </row>
        <row r="1232">
          <cell r="C1232">
            <v>38839</v>
          </cell>
          <cell r="H1232">
            <v>24</v>
          </cell>
          <cell r="U1232">
            <v>21</v>
          </cell>
          <cell r="BZ1232" t="str">
            <v>Международный</v>
          </cell>
          <cell r="CA1232" t="str">
            <v>западная европа</v>
          </cell>
          <cell r="CB1232" t="str">
            <v>austria</v>
          </cell>
          <cell r="CC1232" t="str">
            <v>Регулярные</v>
          </cell>
          <cell r="CD1232" t="str">
            <v>b</v>
          </cell>
        </row>
        <row r="1233">
          <cell r="C1233">
            <v>38840</v>
          </cell>
          <cell r="H1233">
            <v>24</v>
          </cell>
          <cell r="U1233">
            <v>14</v>
          </cell>
          <cell r="BZ1233" t="str">
            <v>Международный</v>
          </cell>
          <cell r="CA1233" t="str">
            <v>западная европа</v>
          </cell>
          <cell r="CB1233" t="str">
            <v>austria</v>
          </cell>
          <cell r="CC1233" t="str">
            <v>Регулярные</v>
          </cell>
          <cell r="CD1233" t="str">
            <v>b</v>
          </cell>
        </row>
        <row r="1234">
          <cell r="C1234">
            <v>38841</v>
          </cell>
          <cell r="H1234">
            <v>24</v>
          </cell>
          <cell r="U1234">
            <v>25</v>
          </cell>
          <cell r="BZ1234" t="str">
            <v>Международный</v>
          </cell>
          <cell r="CA1234" t="str">
            <v>западная европа</v>
          </cell>
          <cell r="CB1234" t="str">
            <v>austria</v>
          </cell>
          <cell r="CC1234" t="str">
            <v>Регулярные</v>
          </cell>
          <cell r="CD1234" t="str">
            <v>b</v>
          </cell>
        </row>
        <row r="1235">
          <cell r="C1235">
            <v>38842</v>
          </cell>
          <cell r="H1235">
            <v>24</v>
          </cell>
          <cell r="U1235">
            <v>45</v>
          </cell>
          <cell r="BZ1235" t="str">
            <v>Международный</v>
          </cell>
          <cell r="CA1235" t="str">
            <v>западная европа</v>
          </cell>
          <cell r="CB1235" t="str">
            <v>austria</v>
          </cell>
          <cell r="CC1235" t="str">
            <v>Регулярные</v>
          </cell>
          <cell r="CD1235" t="str">
            <v>b</v>
          </cell>
        </row>
        <row r="1236">
          <cell r="C1236">
            <v>38843</v>
          </cell>
          <cell r="H1236">
            <v>24</v>
          </cell>
          <cell r="U1236">
            <v>27</v>
          </cell>
          <cell r="BZ1236" t="str">
            <v>Международный</v>
          </cell>
          <cell r="CA1236" t="str">
            <v>западная европа</v>
          </cell>
          <cell r="CB1236" t="str">
            <v>austria</v>
          </cell>
          <cell r="CC1236" t="str">
            <v>Регулярные</v>
          </cell>
          <cell r="CD1236" t="str">
            <v>b</v>
          </cell>
        </row>
        <row r="1237">
          <cell r="C1237">
            <v>38844</v>
          </cell>
          <cell r="H1237">
            <v>24</v>
          </cell>
          <cell r="U1237">
            <v>36</v>
          </cell>
          <cell r="BZ1237" t="str">
            <v>Международный</v>
          </cell>
          <cell r="CA1237" t="str">
            <v>западная европа</v>
          </cell>
          <cell r="CB1237" t="str">
            <v>austria</v>
          </cell>
          <cell r="CC1237" t="str">
            <v>Регулярные</v>
          </cell>
          <cell r="CD1237" t="str">
            <v>b</v>
          </cell>
        </row>
        <row r="1238">
          <cell r="C1238">
            <v>38845</v>
          </cell>
          <cell r="H1238">
            <v>24</v>
          </cell>
          <cell r="U1238">
            <v>21</v>
          </cell>
          <cell r="BZ1238" t="str">
            <v>Международный</v>
          </cell>
          <cell r="CA1238" t="str">
            <v>западная европа</v>
          </cell>
          <cell r="CB1238" t="str">
            <v>austria</v>
          </cell>
          <cell r="CC1238" t="str">
            <v>Регулярные</v>
          </cell>
          <cell r="CD1238" t="str">
            <v>b</v>
          </cell>
        </row>
        <row r="1239">
          <cell r="C1239">
            <v>38846</v>
          </cell>
          <cell r="H1239">
            <v>24</v>
          </cell>
          <cell r="U1239">
            <v>14</v>
          </cell>
          <cell r="BZ1239" t="str">
            <v>Международный</v>
          </cell>
          <cell r="CA1239" t="str">
            <v>западная европа</v>
          </cell>
          <cell r="CB1239" t="str">
            <v>austria</v>
          </cell>
          <cell r="CC1239" t="str">
            <v>Регулярные</v>
          </cell>
          <cell r="CD1239" t="str">
            <v>b</v>
          </cell>
        </row>
        <row r="1240">
          <cell r="C1240">
            <v>38847</v>
          </cell>
          <cell r="H1240">
            <v>24</v>
          </cell>
          <cell r="U1240">
            <v>17</v>
          </cell>
          <cell r="BZ1240" t="str">
            <v>Международный</v>
          </cell>
          <cell r="CA1240" t="str">
            <v>западная европа</v>
          </cell>
          <cell r="CB1240" t="str">
            <v>austria</v>
          </cell>
          <cell r="CC1240" t="str">
            <v>Регулярные</v>
          </cell>
          <cell r="CD1240" t="str">
            <v>b</v>
          </cell>
        </row>
        <row r="1241">
          <cell r="C1241">
            <v>38848</v>
          </cell>
          <cell r="H1241">
            <v>24</v>
          </cell>
          <cell r="U1241">
            <v>19</v>
          </cell>
          <cell r="BZ1241" t="str">
            <v>Международный</v>
          </cell>
          <cell r="CA1241" t="str">
            <v>западная европа</v>
          </cell>
          <cell r="CB1241" t="str">
            <v>austria</v>
          </cell>
          <cell r="CC1241" t="str">
            <v>Регулярные</v>
          </cell>
          <cell r="CD1241" t="str">
            <v>b</v>
          </cell>
        </row>
        <row r="1242">
          <cell r="C1242">
            <v>38849</v>
          </cell>
          <cell r="H1242">
            <v>24</v>
          </cell>
          <cell r="U1242">
            <v>40</v>
          </cell>
          <cell r="BZ1242" t="str">
            <v>Международный</v>
          </cell>
          <cell r="CA1242" t="str">
            <v>западная европа</v>
          </cell>
          <cell r="CB1242" t="str">
            <v>austria</v>
          </cell>
          <cell r="CC1242" t="str">
            <v>Регулярные</v>
          </cell>
          <cell r="CD1242" t="str">
            <v>b</v>
          </cell>
        </row>
        <row r="1243">
          <cell r="C1243">
            <v>38850</v>
          </cell>
          <cell r="H1243">
            <v>24</v>
          </cell>
          <cell r="U1243">
            <v>40</v>
          </cell>
          <cell r="BZ1243" t="str">
            <v>Международный</v>
          </cell>
          <cell r="CA1243" t="str">
            <v>западная европа</v>
          </cell>
          <cell r="CB1243" t="str">
            <v>austria</v>
          </cell>
          <cell r="CC1243" t="str">
            <v>Чартерные</v>
          </cell>
          <cell r="CD1243" t="str">
            <v>b</v>
          </cell>
        </row>
        <row r="1244">
          <cell r="C1244">
            <v>38851</v>
          </cell>
          <cell r="H1244">
            <v>24</v>
          </cell>
          <cell r="U1244">
            <v>47</v>
          </cell>
          <cell r="BZ1244" t="str">
            <v>Международный</v>
          </cell>
          <cell r="CA1244" t="str">
            <v>западная европа</v>
          </cell>
          <cell r="CB1244" t="str">
            <v>austria</v>
          </cell>
          <cell r="CC1244" t="str">
            <v>Регулярные</v>
          </cell>
          <cell r="CD1244" t="str">
            <v>b</v>
          </cell>
        </row>
        <row r="1245">
          <cell r="C1245">
            <v>38852</v>
          </cell>
          <cell r="H1245">
            <v>24</v>
          </cell>
          <cell r="U1245">
            <v>17</v>
          </cell>
          <cell r="BZ1245" t="str">
            <v>Международный</v>
          </cell>
          <cell r="CA1245" t="str">
            <v>западная европа</v>
          </cell>
          <cell r="CB1245" t="str">
            <v>austria</v>
          </cell>
          <cell r="CC1245" t="str">
            <v>Регулярные</v>
          </cell>
          <cell r="CD1245" t="str">
            <v>b</v>
          </cell>
        </row>
        <row r="1246">
          <cell r="C1246">
            <v>38853</v>
          </cell>
          <cell r="H1246">
            <v>24</v>
          </cell>
          <cell r="U1246">
            <v>13</v>
          </cell>
          <cell r="BZ1246" t="str">
            <v>Международный</v>
          </cell>
          <cell r="CA1246" t="str">
            <v>западная европа</v>
          </cell>
          <cell r="CB1246" t="str">
            <v>austria</v>
          </cell>
          <cell r="CC1246" t="str">
            <v>Регулярные</v>
          </cell>
          <cell r="CD1246" t="str">
            <v>b</v>
          </cell>
        </row>
        <row r="1247">
          <cell r="C1247">
            <v>38854</v>
          </cell>
          <cell r="H1247">
            <v>24</v>
          </cell>
          <cell r="U1247">
            <v>36</v>
          </cell>
          <cell r="BZ1247" t="str">
            <v>Международный</v>
          </cell>
          <cell r="CA1247" t="str">
            <v>западная европа</v>
          </cell>
          <cell r="CB1247" t="str">
            <v>austria</v>
          </cell>
          <cell r="CC1247" t="str">
            <v>Регулярные</v>
          </cell>
          <cell r="CD1247" t="str">
            <v>b</v>
          </cell>
        </row>
        <row r="1248">
          <cell r="C1248">
            <v>38855</v>
          </cell>
          <cell r="H1248">
            <v>24</v>
          </cell>
          <cell r="U1248">
            <v>50</v>
          </cell>
          <cell r="BZ1248" t="str">
            <v>Международный</v>
          </cell>
          <cell r="CA1248" t="str">
            <v>западная европа</v>
          </cell>
          <cell r="CB1248" t="str">
            <v>austria</v>
          </cell>
          <cell r="CC1248" t="str">
            <v>Регулярные</v>
          </cell>
          <cell r="CD1248" t="str">
            <v>b</v>
          </cell>
        </row>
        <row r="1249">
          <cell r="C1249">
            <v>38856</v>
          </cell>
          <cell r="H1249">
            <v>24</v>
          </cell>
          <cell r="U1249">
            <v>41</v>
          </cell>
          <cell r="BZ1249" t="str">
            <v>Международный</v>
          </cell>
          <cell r="CA1249" t="str">
            <v>западная европа</v>
          </cell>
          <cell r="CB1249" t="str">
            <v>austria</v>
          </cell>
          <cell r="CC1249" t="str">
            <v>Регулярные</v>
          </cell>
          <cell r="CD1249" t="str">
            <v>b</v>
          </cell>
        </row>
        <row r="1250">
          <cell r="C1250">
            <v>38857</v>
          </cell>
          <cell r="H1250">
            <v>24</v>
          </cell>
          <cell r="U1250">
            <v>25</v>
          </cell>
          <cell r="BZ1250" t="str">
            <v>Международный</v>
          </cell>
          <cell r="CA1250" t="str">
            <v>западная европа</v>
          </cell>
          <cell r="CB1250" t="str">
            <v>austria</v>
          </cell>
          <cell r="CC1250" t="str">
            <v>Регулярные</v>
          </cell>
          <cell r="CD1250" t="str">
            <v>b</v>
          </cell>
        </row>
        <row r="1251">
          <cell r="C1251">
            <v>38858</v>
          </cell>
          <cell r="H1251">
            <v>24</v>
          </cell>
          <cell r="U1251">
            <v>42</v>
          </cell>
          <cell r="BZ1251" t="str">
            <v>Международный</v>
          </cell>
          <cell r="CA1251" t="str">
            <v>западная европа</v>
          </cell>
          <cell r="CB1251" t="str">
            <v>austria</v>
          </cell>
          <cell r="CC1251" t="str">
            <v>Регулярные</v>
          </cell>
          <cell r="CD1251" t="str">
            <v>b</v>
          </cell>
        </row>
        <row r="1252">
          <cell r="C1252">
            <v>38859</v>
          </cell>
          <cell r="H1252">
            <v>24</v>
          </cell>
          <cell r="U1252">
            <v>19</v>
          </cell>
          <cell r="BZ1252" t="str">
            <v>Международный</v>
          </cell>
          <cell r="CA1252" t="str">
            <v>западная европа</v>
          </cell>
          <cell r="CB1252" t="str">
            <v>austria</v>
          </cell>
          <cell r="CC1252" t="str">
            <v>Регулярные</v>
          </cell>
          <cell r="CD1252" t="str">
            <v>b</v>
          </cell>
        </row>
        <row r="1253">
          <cell r="C1253">
            <v>38860</v>
          </cell>
          <cell r="H1253">
            <v>24</v>
          </cell>
          <cell r="U1253">
            <v>14</v>
          </cell>
          <cell r="BZ1253" t="str">
            <v>Международный</v>
          </cell>
          <cell r="CA1253" t="str">
            <v>западная европа</v>
          </cell>
          <cell r="CB1253" t="str">
            <v>austria</v>
          </cell>
          <cell r="CC1253" t="str">
            <v>Регулярные</v>
          </cell>
          <cell r="CD1253" t="str">
            <v>b</v>
          </cell>
        </row>
        <row r="1254">
          <cell r="C1254">
            <v>38861</v>
          </cell>
          <cell r="H1254">
            <v>24</v>
          </cell>
          <cell r="U1254">
            <v>27</v>
          </cell>
          <cell r="BZ1254" t="str">
            <v>Международный</v>
          </cell>
          <cell r="CA1254" t="str">
            <v>западная европа</v>
          </cell>
          <cell r="CB1254" t="str">
            <v>austria</v>
          </cell>
          <cell r="CC1254" t="str">
            <v>Регулярные</v>
          </cell>
          <cell r="CD1254" t="str">
            <v>b</v>
          </cell>
        </row>
        <row r="1255">
          <cell r="C1255">
            <v>38862</v>
          </cell>
          <cell r="H1255">
            <v>24</v>
          </cell>
          <cell r="U1255">
            <v>22</v>
          </cell>
          <cell r="BZ1255" t="str">
            <v>Международный</v>
          </cell>
          <cell r="CA1255" t="str">
            <v>западная европа</v>
          </cell>
          <cell r="CB1255" t="str">
            <v>austria</v>
          </cell>
          <cell r="CC1255" t="str">
            <v>Регулярные</v>
          </cell>
          <cell r="CD1255" t="str">
            <v>b</v>
          </cell>
        </row>
        <row r="1256">
          <cell r="C1256">
            <v>38863</v>
          </cell>
          <cell r="H1256">
            <v>10.6</v>
          </cell>
          <cell r="U1256">
            <v>2</v>
          </cell>
          <cell r="BZ1256" t="str">
            <v>Международный</v>
          </cell>
          <cell r="CA1256" t="str">
            <v>западная европа</v>
          </cell>
          <cell r="CB1256" t="str">
            <v>switzerland</v>
          </cell>
          <cell r="CC1256" t="str">
            <v>Бизнес, прочие</v>
          </cell>
          <cell r="CD1256" t="str">
            <v>b</v>
          </cell>
        </row>
        <row r="1257">
          <cell r="C1257">
            <v>38863</v>
          </cell>
          <cell r="H1257">
            <v>24</v>
          </cell>
          <cell r="U1257">
            <v>41</v>
          </cell>
          <cell r="BZ1257" t="str">
            <v>Международный</v>
          </cell>
          <cell r="CA1257" t="str">
            <v>западная европа</v>
          </cell>
          <cell r="CB1257" t="str">
            <v>austria</v>
          </cell>
          <cell r="CC1257" t="str">
            <v>Регулярные</v>
          </cell>
          <cell r="CD1257" t="str">
            <v>b</v>
          </cell>
        </row>
        <row r="1258">
          <cell r="C1258">
            <v>38864</v>
          </cell>
          <cell r="H1258">
            <v>24</v>
          </cell>
          <cell r="U1258">
            <v>39</v>
          </cell>
          <cell r="BZ1258" t="str">
            <v>Международный</v>
          </cell>
          <cell r="CA1258" t="str">
            <v>западная европа</v>
          </cell>
          <cell r="CB1258" t="str">
            <v>austria</v>
          </cell>
          <cell r="CC1258" t="str">
            <v>Регулярные</v>
          </cell>
          <cell r="CD1258" t="str">
            <v>b</v>
          </cell>
        </row>
        <row r="1259">
          <cell r="C1259">
            <v>38865</v>
          </cell>
          <cell r="H1259">
            <v>24</v>
          </cell>
          <cell r="U1259">
            <v>48</v>
          </cell>
          <cell r="BZ1259" t="str">
            <v>Международный</v>
          </cell>
          <cell r="CA1259" t="str">
            <v>западная европа</v>
          </cell>
          <cell r="CB1259" t="str">
            <v>austria</v>
          </cell>
          <cell r="CC1259" t="str">
            <v>Регулярные</v>
          </cell>
          <cell r="CD1259" t="str">
            <v>b</v>
          </cell>
        </row>
        <row r="1260">
          <cell r="C1260">
            <v>38866</v>
          </cell>
          <cell r="H1260">
            <v>24</v>
          </cell>
          <cell r="U1260">
            <v>46</v>
          </cell>
          <cell r="BZ1260" t="str">
            <v>Международный</v>
          </cell>
          <cell r="CA1260" t="str">
            <v>западная европа</v>
          </cell>
          <cell r="CB1260" t="str">
            <v>austria</v>
          </cell>
          <cell r="CC1260" t="str">
            <v>Регулярные</v>
          </cell>
          <cell r="CD1260" t="str">
            <v>b</v>
          </cell>
        </row>
        <row r="1261">
          <cell r="C1261">
            <v>38867</v>
          </cell>
          <cell r="H1261">
            <v>24</v>
          </cell>
          <cell r="U1261">
            <v>40</v>
          </cell>
          <cell r="BZ1261" t="str">
            <v>Международный</v>
          </cell>
          <cell r="CA1261" t="str">
            <v>западная европа</v>
          </cell>
          <cell r="CB1261" t="str">
            <v>austria</v>
          </cell>
          <cell r="CC1261" t="str">
            <v>Регулярные</v>
          </cell>
          <cell r="CD1261" t="str">
            <v>b</v>
          </cell>
        </row>
        <row r="1262">
          <cell r="C1262">
            <v>38868</v>
          </cell>
          <cell r="H1262">
            <v>24</v>
          </cell>
          <cell r="U1262">
            <v>41</v>
          </cell>
          <cell r="BZ1262" t="str">
            <v>Международный</v>
          </cell>
          <cell r="CA1262" t="str">
            <v>западная европа</v>
          </cell>
          <cell r="CB1262" t="str">
            <v>austria</v>
          </cell>
          <cell r="CC1262" t="str">
            <v>Регулярные</v>
          </cell>
          <cell r="CD1262" t="str">
            <v>b</v>
          </cell>
        </row>
        <row r="1263">
          <cell r="C1263">
            <v>38869</v>
          </cell>
          <cell r="H1263">
            <v>24</v>
          </cell>
          <cell r="U1263">
            <v>33</v>
          </cell>
          <cell r="BZ1263" t="str">
            <v>Международный</v>
          </cell>
          <cell r="CA1263" t="str">
            <v>западная европа</v>
          </cell>
          <cell r="CB1263" t="str">
            <v>austria</v>
          </cell>
          <cell r="CC1263" t="str">
            <v>Регулярные</v>
          </cell>
          <cell r="CD1263" t="str">
            <v>b</v>
          </cell>
        </row>
        <row r="1264">
          <cell r="C1264">
            <v>38870</v>
          </cell>
          <cell r="H1264">
            <v>24</v>
          </cell>
          <cell r="U1264">
            <v>28</v>
          </cell>
          <cell r="BZ1264" t="str">
            <v>Международный</v>
          </cell>
          <cell r="CA1264" t="str">
            <v>западная европа</v>
          </cell>
          <cell r="CB1264" t="str">
            <v>austria</v>
          </cell>
          <cell r="CC1264" t="str">
            <v>Регулярные</v>
          </cell>
          <cell r="CD1264" t="str">
            <v>b</v>
          </cell>
        </row>
        <row r="1265">
          <cell r="C1265">
            <v>38871</v>
          </cell>
          <cell r="H1265">
            <v>24</v>
          </cell>
          <cell r="U1265">
            <v>31</v>
          </cell>
          <cell r="BZ1265" t="str">
            <v>Международный</v>
          </cell>
          <cell r="CA1265" t="str">
            <v>западная европа</v>
          </cell>
          <cell r="CB1265" t="str">
            <v>austria</v>
          </cell>
          <cell r="CC1265" t="str">
            <v>Регулярные</v>
          </cell>
          <cell r="CD1265" t="str">
            <v>b</v>
          </cell>
        </row>
        <row r="1266">
          <cell r="C1266">
            <v>38872</v>
          </cell>
          <cell r="H1266">
            <v>24</v>
          </cell>
          <cell r="U1266">
            <v>19</v>
          </cell>
          <cell r="BZ1266" t="str">
            <v>Международный</v>
          </cell>
          <cell r="CA1266" t="str">
            <v>западная европа</v>
          </cell>
          <cell r="CB1266" t="str">
            <v>austria</v>
          </cell>
          <cell r="CC1266" t="str">
            <v>Регулярные</v>
          </cell>
          <cell r="CD1266" t="str">
            <v>b</v>
          </cell>
        </row>
        <row r="1267">
          <cell r="C1267">
            <v>38873</v>
          </cell>
          <cell r="H1267">
            <v>24</v>
          </cell>
          <cell r="U1267">
            <v>27</v>
          </cell>
          <cell r="BZ1267" t="str">
            <v>Международный</v>
          </cell>
          <cell r="CA1267" t="str">
            <v>западная европа</v>
          </cell>
          <cell r="CB1267" t="str">
            <v>austria</v>
          </cell>
          <cell r="CC1267" t="str">
            <v>Регулярные</v>
          </cell>
          <cell r="CD1267" t="str">
            <v>b</v>
          </cell>
        </row>
        <row r="1268">
          <cell r="C1268">
            <v>38874</v>
          </cell>
          <cell r="H1268">
            <v>24</v>
          </cell>
          <cell r="U1268">
            <v>14</v>
          </cell>
          <cell r="BZ1268" t="str">
            <v>Международный</v>
          </cell>
          <cell r="CA1268" t="str">
            <v>западная европа</v>
          </cell>
          <cell r="CB1268" t="str">
            <v>austria</v>
          </cell>
          <cell r="CC1268" t="str">
            <v>Регулярные</v>
          </cell>
          <cell r="CD1268" t="str">
            <v>b</v>
          </cell>
        </row>
        <row r="1269">
          <cell r="C1269">
            <v>38875</v>
          </cell>
          <cell r="H1269">
            <v>24</v>
          </cell>
          <cell r="U1269">
            <v>44</v>
          </cell>
          <cell r="BZ1269" t="str">
            <v>Международный</v>
          </cell>
          <cell r="CA1269" t="str">
            <v>западная европа</v>
          </cell>
          <cell r="CB1269" t="str">
            <v>austria</v>
          </cell>
          <cell r="CC1269" t="str">
            <v>Регулярные</v>
          </cell>
          <cell r="CD1269" t="str">
            <v>b</v>
          </cell>
        </row>
        <row r="1270">
          <cell r="C1270">
            <v>38876</v>
          </cell>
          <cell r="H1270">
            <v>24</v>
          </cell>
          <cell r="U1270">
            <v>18</v>
          </cell>
          <cell r="BZ1270" t="str">
            <v>Международный</v>
          </cell>
          <cell r="CA1270" t="str">
            <v>западная европа</v>
          </cell>
          <cell r="CB1270" t="str">
            <v>austria</v>
          </cell>
          <cell r="CC1270" t="str">
            <v>Регулярные</v>
          </cell>
          <cell r="CD1270" t="str">
            <v>b</v>
          </cell>
        </row>
        <row r="1271">
          <cell r="C1271">
            <v>38877</v>
          </cell>
          <cell r="H1271">
            <v>24</v>
          </cell>
          <cell r="U1271">
            <v>35</v>
          </cell>
          <cell r="BZ1271" t="str">
            <v>Международный</v>
          </cell>
          <cell r="CA1271" t="str">
            <v>западная европа</v>
          </cell>
          <cell r="CB1271" t="str">
            <v>austria</v>
          </cell>
          <cell r="CC1271" t="str">
            <v>Регулярные</v>
          </cell>
          <cell r="CD1271" t="str">
            <v>b</v>
          </cell>
        </row>
        <row r="1272">
          <cell r="C1272">
            <v>38878</v>
          </cell>
          <cell r="H1272">
            <v>24</v>
          </cell>
          <cell r="U1272">
            <v>31</v>
          </cell>
          <cell r="BZ1272" t="str">
            <v>Международный</v>
          </cell>
          <cell r="CA1272" t="str">
            <v>западная европа</v>
          </cell>
          <cell r="CB1272" t="str">
            <v>austria</v>
          </cell>
          <cell r="CC1272" t="str">
            <v>Регулярные</v>
          </cell>
          <cell r="CD1272" t="str">
            <v>b</v>
          </cell>
        </row>
        <row r="1273">
          <cell r="C1273">
            <v>38879</v>
          </cell>
          <cell r="H1273">
            <v>24</v>
          </cell>
          <cell r="U1273">
            <v>44</v>
          </cell>
          <cell r="BZ1273" t="str">
            <v>Международный</v>
          </cell>
          <cell r="CA1273" t="str">
            <v>западная европа</v>
          </cell>
          <cell r="CB1273" t="str">
            <v>austria</v>
          </cell>
          <cell r="CC1273" t="str">
            <v>Регулярные</v>
          </cell>
          <cell r="CD1273" t="str">
            <v>b</v>
          </cell>
        </row>
        <row r="1274">
          <cell r="C1274">
            <v>38880</v>
          </cell>
          <cell r="H1274">
            <v>24</v>
          </cell>
          <cell r="U1274">
            <v>15</v>
          </cell>
          <cell r="BZ1274" t="str">
            <v>Международный</v>
          </cell>
          <cell r="CA1274" t="str">
            <v>западная европа</v>
          </cell>
          <cell r="CB1274" t="str">
            <v>austria</v>
          </cell>
          <cell r="CC1274" t="str">
            <v>Регулярные</v>
          </cell>
          <cell r="CD1274" t="str">
            <v>b</v>
          </cell>
        </row>
        <row r="1275">
          <cell r="C1275">
            <v>38881</v>
          </cell>
          <cell r="H1275">
            <v>24</v>
          </cell>
          <cell r="U1275">
            <v>38</v>
          </cell>
          <cell r="BZ1275" t="str">
            <v>Международный</v>
          </cell>
          <cell r="CA1275" t="str">
            <v>западная европа</v>
          </cell>
          <cell r="CB1275" t="str">
            <v>austria</v>
          </cell>
          <cell r="CC1275" t="str">
            <v>Регулярные</v>
          </cell>
          <cell r="CD1275" t="str">
            <v>b</v>
          </cell>
        </row>
        <row r="1276">
          <cell r="C1276">
            <v>38882</v>
          </cell>
          <cell r="H1276">
            <v>24</v>
          </cell>
          <cell r="U1276">
            <v>35</v>
          </cell>
          <cell r="BZ1276" t="str">
            <v>Международный</v>
          </cell>
          <cell r="CA1276" t="str">
            <v>западная европа</v>
          </cell>
          <cell r="CB1276" t="str">
            <v>austria</v>
          </cell>
          <cell r="CC1276" t="str">
            <v>Регулярные</v>
          </cell>
          <cell r="CD1276" t="str">
            <v>b</v>
          </cell>
        </row>
        <row r="1277">
          <cell r="C1277">
            <v>38883</v>
          </cell>
          <cell r="H1277">
            <v>24</v>
          </cell>
          <cell r="U1277">
            <v>35</v>
          </cell>
          <cell r="BZ1277" t="str">
            <v>Международный</v>
          </cell>
          <cell r="CA1277" t="str">
            <v>западная европа</v>
          </cell>
          <cell r="CB1277" t="str">
            <v>austria</v>
          </cell>
          <cell r="CC1277" t="str">
            <v>Регулярные</v>
          </cell>
          <cell r="CD1277" t="str">
            <v>b</v>
          </cell>
        </row>
        <row r="1278">
          <cell r="C1278">
            <v>38884</v>
          </cell>
          <cell r="H1278">
            <v>24</v>
          </cell>
          <cell r="U1278">
            <v>34</v>
          </cell>
          <cell r="BZ1278" t="str">
            <v>Международный</v>
          </cell>
          <cell r="CA1278" t="str">
            <v>западная европа</v>
          </cell>
          <cell r="CB1278" t="str">
            <v>austria</v>
          </cell>
          <cell r="CC1278" t="str">
            <v>Регулярные</v>
          </cell>
          <cell r="CD1278" t="str">
            <v>b</v>
          </cell>
        </row>
        <row r="1279">
          <cell r="C1279">
            <v>38885</v>
          </cell>
          <cell r="H1279">
            <v>24</v>
          </cell>
          <cell r="U1279">
            <v>35</v>
          </cell>
          <cell r="BZ1279" t="str">
            <v>Международный</v>
          </cell>
          <cell r="CA1279" t="str">
            <v>западная европа</v>
          </cell>
          <cell r="CB1279" t="str">
            <v>austria</v>
          </cell>
          <cell r="CC1279" t="str">
            <v>Регулярные</v>
          </cell>
          <cell r="CD1279" t="str">
            <v>b</v>
          </cell>
        </row>
        <row r="1280">
          <cell r="C1280">
            <v>38886</v>
          </cell>
          <cell r="H1280">
            <v>24</v>
          </cell>
          <cell r="U1280">
            <v>35</v>
          </cell>
          <cell r="BZ1280" t="str">
            <v>Международный</v>
          </cell>
          <cell r="CA1280" t="str">
            <v>западная европа</v>
          </cell>
          <cell r="CB1280" t="str">
            <v>austria</v>
          </cell>
          <cell r="CC1280" t="str">
            <v>Регулярные</v>
          </cell>
          <cell r="CD1280" t="str">
            <v>b</v>
          </cell>
        </row>
        <row r="1281">
          <cell r="C1281">
            <v>38887</v>
          </cell>
          <cell r="H1281">
            <v>24</v>
          </cell>
          <cell r="U1281">
            <v>33</v>
          </cell>
          <cell r="BZ1281" t="str">
            <v>Международный</v>
          </cell>
          <cell r="CA1281" t="str">
            <v>западная европа</v>
          </cell>
          <cell r="CB1281" t="str">
            <v>austria</v>
          </cell>
          <cell r="CC1281" t="str">
            <v>Регулярные</v>
          </cell>
          <cell r="CD1281" t="str">
            <v>b</v>
          </cell>
        </row>
        <row r="1282">
          <cell r="C1282">
            <v>38888</v>
          </cell>
          <cell r="H1282">
            <v>24</v>
          </cell>
          <cell r="U1282">
            <v>16</v>
          </cell>
          <cell r="BZ1282" t="str">
            <v>Международный</v>
          </cell>
          <cell r="CA1282" t="str">
            <v>западная европа</v>
          </cell>
          <cell r="CB1282" t="str">
            <v>austria</v>
          </cell>
          <cell r="CC1282" t="str">
            <v>Регулярные</v>
          </cell>
          <cell r="CD1282" t="str">
            <v>b</v>
          </cell>
        </row>
        <row r="1283">
          <cell r="C1283">
            <v>38889</v>
          </cell>
          <cell r="H1283">
            <v>24</v>
          </cell>
          <cell r="U1283">
            <v>32</v>
          </cell>
          <cell r="BZ1283" t="str">
            <v>Международный</v>
          </cell>
          <cell r="CA1283" t="str">
            <v>западная европа</v>
          </cell>
          <cell r="CB1283" t="str">
            <v>austria</v>
          </cell>
          <cell r="CC1283" t="str">
            <v>Регулярные</v>
          </cell>
          <cell r="CD1283" t="str">
            <v>b</v>
          </cell>
        </row>
        <row r="1284">
          <cell r="C1284">
            <v>38890</v>
          </cell>
          <cell r="H1284">
            <v>24</v>
          </cell>
          <cell r="U1284">
            <v>44</v>
          </cell>
          <cell r="BZ1284" t="str">
            <v>Международный</v>
          </cell>
          <cell r="CA1284" t="str">
            <v>западная европа</v>
          </cell>
          <cell r="CB1284" t="str">
            <v>austria</v>
          </cell>
          <cell r="CC1284" t="str">
            <v>Регулярные</v>
          </cell>
          <cell r="CD1284" t="str">
            <v>b</v>
          </cell>
        </row>
        <row r="1285">
          <cell r="C1285">
            <v>38891</v>
          </cell>
          <cell r="H1285">
            <v>24</v>
          </cell>
          <cell r="U1285">
            <v>44</v>
          </cell>
          <cell r="BZ1285" t="str">
            <v>Международный</v>
          </cell>
          <cell r="CA1285" t="str">
            <v>западная европа</v>
          </cell>
          <cell r="CB1285" t="str">
            <v>austria</v>
          </cell>
          <cell r="CC1285" t="str">
            <v>Регулярные</v>
          </cell>
          <cell r="CD1285" t="str">
            <v>b</v>
          </cell>
        </row>
        <row r="1286">
          <cell r="C1286">
            <v>38892</v>
          </cell>
          <cell r="H1286">
            <v>24</v>
          </cell>
          <cell r="U1286">
            <v>45</v>
          </cell>
          <cell r="BZ1286" t="str">
            <v>Международный</v>
          </cell>
          <cell r="CA1286" t="str">
            <v>западная европа</v>
          </cell>
          <cell r="CB1286" t="str">
            <v>austria</v>
          </cell>
          <cell r="CC1286" t="str">
            <v>Регулярные</v>
          </cell>
          <cell r="CD1286" t="str">
            <v>b</v>
          </cell>
        </row>
        <row r="1287">
          <cell r="C1287">
            <v>38893</v>
          </cell>
          <cell r="H1287">
            <v>24</v>
          </cell>
          <cell r="U1287">
            <v>25</v>
          </cell>
          <cell r="BZ1287" t="str">
            <v>Международный</v>
          </cell>
          <cell r="CA1287" t="str">
            <v>западная европа</v>
          </cell>
          <cell r="CB1287" t="str">
            <v>austria</v>
          </cell>
          <cell r="CC1287" t="str">
            <v>Регулярные</v>
          </cell>
          <cell r="CD1287" t="str">
            <v>b</v>
          </cell>
        </row>
        <row r="1288">
          <cell r="C1288">
            <v>38894</v>
          </cell>
          <cell r="H1288">
            <v>24</v>
          </cell>
          <cell r="U1288">
            <v>26</v>
          </cell>
          <cell r="BZ1288" t="str">
            <v>Международный</v>
          </cell>
          <cell r="CA1288" t="str">
            <v>западная европа</v>
          </cell>
          <cell r="CB1288" t="str">
            <v>austria</v>
          </cell>
          <cell r="CC1288" t="str">
            <v>Регулярные</v>
          </cell>
          <cell r="CD1288" t="str">
            <v>b</v>
          </cell>
        </row>
        <row r="1289">
          <cell r="C1289">
            <v>38895</v>
          </cell>
          <cell r="H1289">
            <v>24</v>
          </cell>
          <cell r="U1289">
            <v>20</v>
          </cell>
          <cell r="BZ1289" t="str">
            <v>Международный</v>
          </cell>
          <cell r="CA1289" t="str">
            <v>западная европа</v>
          </cell>
          <cell r="CB1289" t="str">
            <v>austria</v>
          </cell>
          <cell r="CC1289" t="str">
            <v>Регулярные</v>
          </cell>
          <cell r="CD1289" t="str">
            <v>b</v>
          </cell>
        </row>
        <row r="1290">
          <cell r="C1290">
            <v>38896</v>
          </cell>
          <cell r="H1290">
            <v>24</v>
          </cell>
          <cell r="U1290">
            <v>25</v>
          </cell>
          <cell r="BZ1290" t="str">
            <v>Международный</v>
          </cell>
          <cell r="CA1290" t="str">
            <v>западная европа</v>
          </cell>
          <cell r="CB1290" t="str">
            <v>austria</v>
          </cell>
          <cell r="CC1290" t="str">
            <v>Регулярные</v>
          </cell>
          <cell r="CD1290" t="str">
            <v>b</v>
          </cell>
        </row>
        <row r="1291">
          <cell r="C1291">
            <v>38897</v>
          </cell>
          <cell r="H1291">
            <v>24</v>
          </cell>
          <cell r="U1291">
            <v>33</v>
          </cell>
          <cell r="BZ1291" t="str">
            <v>Международный</v>
          </cell>
          <cell r="CA1291" t="str">
            <v>западная европа</v>
          </cell>
          <cell r="CB1291" t="str">
            <v>austria</v>
          </cell>
          <cell r="CC1291" t="str">
            <v>Регулярные</v>
          </cell>
          <cell r="CD1291" t="str">
            <v>b</v>
          </cell>
        </row>
        <row r="1292">
          <cell r="C1292">
            <v>38898</v>
          </cell>
          <cell r="H1292">
            <v>24</v>
          </cell>
          <cell r="U1292">
            <v>49</v>
          </cell>
          <cell r="BZ1292" t="str">
            <v>Международный</v>
          </cell>
          <cell r="CA1292" t="str">
            <v>западная европа</v>
          </cell>
          <cell r="CB1292" t="str">
            <v>austria</v>
          </cell>
          <cell r="CC1292" t="str">
            <v>Регулярные</v>
          </cell>
          <cell r="CD1292" t="str">
            <v>b</v>
          </cell>
        </row>
        <row r="1293">
          <cell r="C1293">
            <v>38899</v>
          </cell>
          <cell r="H1293">
            <v>24</v>
          </cell>
          <cell r="U1293">
            <v>43</v>
          </cell>
          <cell r="BZ1293" t="str">
            <v>Международный</v>
          </cell>
          <cell r="CA1293" t="str">
            <v>западная европа</v>
          </cell>
          <cell r="CB1293" t="str">
            <v>austria</v>
          </cell>
          <cell r="CC1293" t="str">
            <v>Регулярные</v>
          </cell>
          <cell r="CD1293" t="str">
            <v>b</v>
          </cell>
        </row>
        <row r="1294">
          <cell r="C1294">
            <v>38900</v>
          </cell>
          <cell r="H1294">
            <v>24</v>
          </cell>
          <cell r="U1294">
            <v>45</v>
          </cell>
          <cell r="BZ1294" t="str">
            <v>Международный</v>
          </cell>
          <cell r="CA1294" t="str">
            <v>западная европа</v>
          </cell>
          <cell r="CB1294" t="str">
            <v>austria</v>
          </cell>
          <cell r="CC1294" t="str">
            <v>Регулярные</v>
          </cell>
          <cell r="CD1294" t="str">
            <v>b</v>
          </cell>
        </row>
        <row r="1295">
          <cell r="C1295">
            <v>38901</v>
          </cell>
          <cell r="H1295">
            <v>24</v>
          </cell>
          <cell r="U1295">
            <v>39</v>
          </cell>
          <cell r="BZ1295" t="str">
            <v>Международный</v>
          </cell>
          <cell r="CA1295" t="str">
            <v>западная европа</v>
          </cell>
          <cell r="CB1295" t="str">
            <v>austria</v>
          </cell>
          <cell r="CC1295" t="str">
            <v>Регулярные</v>
          </cell>
          <cell r="CD1295" t="str">
            <v>b</v>
          </cell>
        </row>
        <row r="1296">
          <cell r="C1296">
            <v>38902</v>
          </cell>
          <cell r="H1296">
            <v>24</v>
          </cell>
          <cell r="U1296">
            <v>24</v>
          </cell>
          <cell r="BZ1296" t="str">
            <v>Международный</v>
          </cell>
          <cell r="CA1296" t="str">
            <v>западная европа</v>
          </cell>
          <cell r="CB1296" t="str">
            <v>austria</v>
          </cell>
          <cell r="CC1296" t="str">
            <v>Регулярные</v>
          </cell>
          <cell r="CD1296" t="str">
            <v>b</v>
          </cell>
        </row>
        <row r="1297">
          <cell r="C1297">
            <v>38903</v>
          </cell>
          <cell r="H1297">
            <v>24</v>
          </cell>
          <cell r="U1297">
            <v>40</v>
          </cell>
          <cell r="BZ1297" t="str">
            <v>Международный</v>
          </cell>
          <cell r="CA1297" t="str">
            <v>снг</v>
          </cell>
          <cell r="CB1297" t="str">
            <v>russia</v>
          </cell>
          <cell r="CC1297" t="str">
            <v>Бизнес, прочие</v>
          </cell>
          <cell r="CD1297" t="str">
            <v>b</v>
          </cell>
        </row>
        <row r="1298">
          <cell r="C1298">
            <v>38905</v>
          </cell>
          <cell r="H1298">
            <v>24</v>
          </cell>
          <cell r="U1298">
            <v>60</v>
          </cell>
          <cell r="BZ1298" t="str">
            <v>Международный</v>
          </cell>
          <cell r="CA1298" t="str">
            <v>западная европа</v>
          </cell>
          <cell r="CB1298" t="str">
            <v>austria</v>
          </cell>
          <cell r="CC1298" t="str">
            <v>Регулярные</v>
          </cell>
          <cell r="CD1298" t="str">
            <v>b</v>
          </cell>
        </row>
        <row r="1299">
          <cell r="C1299">
            <v>38905</v>
          </cell>
          <cell r="H1299">
            <v>24</v>
          </cell>
          <cell r="U1299">
            <v>49</v>
          </cell>
          <cell r="BZ1299" t="str">
            <v>Международный</v>
          </cell>
          <cell r="CA1299" t="str">
            <v>западная европа</v>
          </cell>
          <cell r="CB1299" t="str">
            <v>austria</v>
          </cell>
          <cell r="CC1299" t="str">
            <v>Регулярные</v>
          </cell>
          <cell r="CD1299" t="str">
            <v>b</v>
          </cell>
        </row>
        <row r="1300">
          <cell r="C1300">
            <v>38906</v>
          </cell>
          <cell r="H1300">
            <v>24</v>
          </cell>
          <cell r="U1300">
            <v>30</v>
          </cell>
          <cell r="BZ1300" t="str">
            <v>Международный</v>
          </cell>
          <cell r="CA1300" t="str">
            <v>западная европа</v>
          </cell>
          <cell r="CB1300" t="str">
            <v>austria</v>
          </cell>
          <cell r="CC1300" t="str">
            <v>Регулярные</v>
          </cell>
          <cell r="CD1300" t="str">
            <v>b</v>
          </cell>
        </row>
        <row r="1301">
          <cell r="C1301">
            <v>38907</v>
          </cell>
          <cell r="H1301">
            <v>24</v>
          </cell>
          <cell r="U1301">
            <v>38</v>
          </cell>
          <cell r="BZ1301" t="str">
            <v>Международный</v>
          </cell>
          <cell r="CA1301" t="str">
            <v>западная европа</v>
          </cell>
          <cell r="CB1301" t="str">
            <v>austria</v>
          </cell>
          <cell r="CC1301" t="str">
            <v>Регулярные</v>
          </cell>
          <cell r="CD1301" t="str">
            <v>b</v>
          </cell>
        </row>
        <row r="1302">
          <cell r="C1302">
            <v>38908</v>
          </cell>
          <cell r="H1302">
            <v>24</v>
          </cell>
          <cell r="U1302">
            <v>38</v>
          </cell>
          <cell r="BZ1302" t="str">
            <v>Международный</v>
          </cell>
          <cell r="CA1302" t="str">
            <v>западная европа</v>
          </cell>
          <cell r="CB1302" t="str">
            <v>austria</v>
          </cell>
          <cell r="CC1302" t="str">
            <v>Регулярные</v>
          </cell>
          <cell r="CD1302" t="str">
            <v>b</v>
          </cell>
        </row>
        <row r="1303">
          <cell r="C1303">
            <v>38909</v>
          </cell>
          <cell r="H1303">
            <v>24</v>
          </cell>
          <cell r="U1303">
            <v>34</v>
          </cell>
          <cell r="BZ1303" t="str">
            <v>Международный</v>
          </cell>
          <cell r="CA1303" t="str">
            <v>западная европа</v>
          </cell>
          <cell r="CB1303" t="str">
            <v>austria</v>
          </cell>
          <cell r="CC1303" t="str">
            <v>Регулярные</v>
          </cell>
          <cell r="CD1303" t="str">
            <v>b</v>
          </cell>
        </row>
        <row r="1304">
          <cell r="C1304">
            <v>38910</v>
          </cell>
          <cell r="H1304">
            <v>24</v>
          </cell>
          <cell r="U1304">
            <v>35</v>
          </cell>
          <cell r="BZ1304" t="str">
            <v>Международный</v>
          </cell>
          <cell r="CA1304" t="str">
            <v>западная европа</v>
          </cell>
          <cell r="CB1304" t="str">
            <v>austria</v>
          </cell>
          <cell r="CC1304" t="str">
            <v>Регулярные</v>
          </cell>
          <cell r="CD1304" t="str">
            <v>b</v>
          </cell>
        </row>
        <row r="1305">
          <cell r="C1305">
            <v>38911</v>
          </cell>
          <cell r="H1305">
            <v>24</v>
          </cell>
          <cell r="U1305">
            <v>15</v>
          </cell>
          <cell r="BZ1305" t="str">
            <v>Международный</v>
          </cell>
          <cell r="CA1305" t="str">
            <v>западная европа</v>
          </cell>
          <cell r="CB1305" t="str">
            <v>austria</v>
          </cell>
          <cell r="CC1305" t="str">
            <v>Регулярные</v>
          </cell>
          <cell r="CD1305" t="str">
            <v>b</v>
          </cell>
        </row>
        <row r="1306">
          <cell r="C1306">
            <v>38912</v>
          </cell>
          <cell r="H1306">
            <v>24</v>
          </cell>
          <cell r="U1306">
            <v>43</v>
          </cell>
          <cell r="BZ1306" t="str">
            <v>Международный</v>
          </cell>
          <cell r="CA1306" t="str">
            <v>западная европа</v>
          </cell>
          <cell r="CB1306" t="str">
            <v>austria</v>
          </cell>
          <cell r="CC1306" t="str">
            <v>Регулярные</v>
          </cell>
          <cell r="CD1306" t="str">
            <v>b</v>
          </cell>
        </row>
        <row r="1307">
          <cell r="C1307">
            <v>38913</v>
          </cell>
          <cell r="H1307">
            <v>24</v>
          </cell>
          <cell r="U1307">
            <v>38</v>
          </cell>
          <cell r="BZ1307" t="str">
            <v>Международный</v>
          </cell>
          <cell r="CA1307" t="str">
            <v>западная европа</v>
          </cell>
          <cell r="CB1307" t="str">
            <v>austria</v>
          </cell>
          <cell r="CC1307" t="str">
            <v>Регулярные</v>
          </cell>
          <cell r="CD1307" t="str">
            <v>b</v>
          </cell>
        </row>
        <row r="1308">
          <cell r="C1308">
            <v>38915</v>
          </cell>
          <cell r="H1308">
            <v>24</v>
          </cell>
          <cell r="U1308">
            <v>29</v>
          </cell>
          <cell r="BZ1308" t="str">
            <v>Международный</v>
          </cell>
          <cell r="CA1308" t="str">
            <v>западная европа</v>
          </cell>
          <cell r="CB1308" t="str">
            <v>austria</v>
          </cell>
          <cell r="CC1308" t="str">
            <v>Регулярные</v>
          </cell>
          <cell r="CD1308" t="str">
            <v>b</v>
          </cell>
        </row>
        <row r="1309">
          <cell r="C1309">
            <v>38916</v>
          </cell>
          <cell r="H1309">
            <v>24</v>
          </cell>
          <cell r="U1309">
            <v>23</v>
          </cell>
          <cell r="BZ1309" t="str">
            <v>Международный</v>
          </cell>
          <cell r="CA1309" t="str">
            <v>западная европа</v>
          </cell>
          <cell r="CB1309" t="str">
            <v>austria</v>
          </cell>
          <cell r="CC1309" t="str">
            <v>Регулярные</v>
          </cell>
          <cell r="CD1309" t="str">
            <v>b</v>
          </cell>
        </row>
        <row r="1310">
          <cell r="C1310">
            <v>38917</v>
          </cell>
          <cell r="H1310">
            <v>24</v>
          </cell>
          <cell r="U1310">
            <v>35</v>
          </cell>
          <cell r="BZ1310" t="str">
            <v>Международный</v>
          </cell>
          <cell r="CA1310" t="str">
            <v>западная европа</v>
          </cell>
          <cell r="CB1310" t="str">
            <v>austria</v>
          </cell>
          <cell r="CC1310" t="str">
            <v>Регулярные</v>
          </cell>
          <cell r="CD1310" t="str">
            <v>b</v>
          </cell>
        </row>
        <row r="1311">
          <cell r="C1311">
            <v>38918</v>
          </cell>
          <cell r="H1311">
            <v>24</v>
          </cell>
          <cell r="U1311">
            <v>22</v>
          </cell>
          <cell r="BZ1311" t="str">
            <v>Международный</v>
          </cell>
          <cell r="CA1311" t="str">
            <v>западная европа</v>
          </cell>
          <cell r="CB1311" t="str">
            <v>austria</v>
          </cell>
          <cell r="CC1311" t="str">
            <v>Регулярные</v>
          </cell>
          <cell r="CD1311" t="str">
            <v>b</v>
          </cell>
        </row>
        <row r="1312">
          <cell r="C1312">
            <v>38919</v>
          </cell>
          <cell r="H1312">
            <v>24</v>
          </cell>
          <cell r="U1312">
            <v>29</v>
          </cell>
          <cell r="BZ1312" t="str">
            <v>Международный</v>
          </cell>
          <cell r="CA1312" t="str">
            <v>западная европа</v>
          </cell>
          <cell r="CB1312" t="str">
            <v>austria</v>
          </cell>
          <cell r="CC1312" t="str">
            <v>Регулярные</v>
          </cell>
          <cell r="CD1312" t="str">
            <v>b</v>
          </cell>
        </row>
        <row r="1313">
          <cell r="C1313">
            <v>38920</v>
          </cell>
          <cell r="H1313">
            <v>24</v>
          </cell>
          <cell r="U1313">
            <v>18</v>
          </cell>
          <cell r="BZ1313" t="str">
            <v>Международный</v>
          </cell>
          <cell r="CA1313" t="str">
            <v>западная европа</v>
          </cell>
          <cell r="CB1313" t="str">
            <v>austria</v>
          </cell>
          <cell r="CC1313" t="str">
            <v>Регулярные</v>
          </cell>
          <cell r="CD1313" t="str">
            <v>b</v>
          </cell>
        </row>
        <row r="1314">
          <cell r="C1314">
            <v>38921</v>
          </cell>
          <cell r="H1314">
            <v>24</v>
          </cell>
          <cell r="U1314">
            <v>33</v>
          </cell>
          <cell r="BZ1314" t="str">
            <v>Международный</v>
          </cell>
          <cell r="CA1314" t="str">
            <v>западная европа</v>
          </cell>
          <cell r="CB1314" t="str">
            <v>austria</v>
          </cell>
          <cell r="CC1314" t="str">
            <v>Регулярные</v>
          </cell>
          <cell r="CD1314" t="str">
            <v>b</v>
          </cell>
        </row>
        <row r="1315">
          <cell r="C1315">
            <v>38922</v>
          </cell>
          <cell r="H1315">
            <v>24</v>
          </cell>
          <cell r="U1315">
            <v>29</v>
          </cell>
          <cell r="BZ1315" t="str">
            <v>Международный</v>
          </cell>
          <cell r="CA1315" t="str">
            <v>западная европа</v>
          </cell>
          <cell r="CB1315" t="str">
            <v>austria</v>
          </cell>
          <cell r="CC1315" t="str">
            <v>Регулярные</v>
          </cell>
          <cell r="CD1315" t="str">
            <v>b</v>
          </cell>
        </row>
        <row r="1316">
          <cell r="C1316">
            <v>38923</v>
          </cell>
          <cell r="H1316">
            <v>24</v>
          </cell>
          <cell r="U1316">
            <v>22</v>
          </cell>
          <cell r="BZ1316" t="str">
            <v>Международный</v>
          </cell>
          <cell r="CA1316" t="str">
            <v>западная европа</v>
          </cell>
          <cell r="CB1316" t="str">
            <v>austria</v>
          </cell>
          <cell r="CC1316" t="str">
            <v>Регулярные</v>
          </cell>
          <cell r="CD1316" t="str">
            <v>b</v>
          </cell>
        </row>
        <row r="1317">
          <cell r="C1317">
            <v>38924</v>
          </cell>
          <cell r="H1317">
            <v>24</v>
          </cell>
          <cell r="U1317">
            <v>36</v>
          </cell>
          <cell r="BZ1317" t="str">
            <v>Международный</v>
          </cell>
          <cell r="CA1317" t="str">
            <v>западная европа</v>
          </cell>
          <cell r="CB1317" t="str">
            <v>austria</v>
          </cell>
          <cell r="CC1317" t="str">
            <v>Регулярные</v>
          </cell>
          <cell r="CD1317" t="str">
            <v>b</v>
          </cell>
        </row>
        <row r="1318">
          <cell r="C1318">
            <v>38925</v>
          </cell>
          <cell r="H1318">
            <v>24</v>
          </cell>
          <cell r="U1318">
            <v>9</v>
          </cell>
          <cell r="BZ1318" t="str">
            <v>Международный</v>
          </cell>
          <cell r="CA1318" t="str">
            <v>западная европа</v>
          </cell>
          <cell r="CB1318" t="str">
            <v>austria</v>
          </cell>
          <cell r="CC1318" t="str">
            <v>Регулярные</v>
          </cell>
          <cell r="CD1318" t="str">
            <v>b</v>
          </cell>
        </row>
        <row r="1319">
          <cell r="C1319">
            <v>38926</v>
          </cell>
          <cell r="H1319">
            <v>24</v>
          </cell>
          <cell r="U1319">
            <v>45</v>
          </cell>
          <cell r="BZ1319" t="str">
            <v>Международный</v>
          </cell>
          <cell r="CA1319" t="str">
            <v>западная европа</v>
          </cell>
          <cell r="CB1319" t="str">
            <v>austria</v>
          </cell>
          <cell r="CC1319" t="str">
            <v>Регулярные</v>
          </cell>
          <cell r="CD1319" t="str">
            <v>b</v>
          </cell>
        </row>
        <row r="1320">
          <cell r="C1320">
            <v>38927</v>
          </cell>
          <cell r="H1320">
            <v>24</v>
          </cell>
          <cell r="U1320">
            <v>29</v>
          </cell>
          <cell r="BZ1320" t="str">
            <v>Международный</v>
          </cell>
          <cell r="CA1320" t="str">
            <v>западная европа</v>
          </cell>
          <cell r="CB1320" t="str">
            <v>austria</v>
          </cell>
          <cell r="CC1320" t="str">
            <v>Регулярные</v>
          </cell>
          <cell r="CD1320" t="str">
            <v>b</v>
          </cell>
        </row>
        <row r="1321">
          <cell r="C1321">
            <v>38928</v>
          </cell>
          <cell r="H1321">
            <v>24</v>
          </cell>
          <cell r="U1321">
            <v>44</v>
          </cell>
          <cell r="BZ1321" t="str">
            <v>Международный</v>
          </cell>
          <cell r="CA1321" t="str">
            <v>западная европа</v>
          </cell>
          <cell r="CB1321" t="str">
            <v>austria</v>
          </cell>
          <cell r="CC1321" t="str">
            <v>Регулярные</v>
          </cell>
          <cell r="CD1321" t="str">
            <v>b</v>
          </cell>
        </row>
        <row r="1322">
          <cell r="C1322">
            <v>38929</v>
          </cell>
          <cell r="H1322">
            <v>24</v>
          </cell>
          <cell r="U1322">
            <v>17</v>
          </cell>
          <cell r="BZ1322" t="str">
            <v>Международный</v>
          </cell>
          <cell r="CA1322" t="str">
            <v>западная европа</v>
          </cell>
          <cell r="CB1322" t="str">
            <v>austria</v>
          </cell>
          <cell r="CC1322" t="str">
            <v>Регулярные</v>
          </cell>
          <cell r="CD1322" t="str">
            <v>b</v>
          </cell>
        </row>
        <row r="1323">
          <cell r="C1323">
            <v>38931</v>
          </cell>
          <cell r="H1323">
            <v>24</v>
          </cell>
          <cell r="U1323">
            <v>33</v>
          </cell>
          <cell r="BZ1323" t="str">
            <v>Международный</v>
          </cell>
          <cell r="CA1323" t="str">
            <v>западная европа</v>
          </cell>
          <cell r="CB1323" t="str">
            <v>austria</v>
          </cell>
          <cell r="CC1323" t="str">
            <v>Регулярные</v>
          </cell>
          <cell r="CD1323" t="str">
            <v>b</v>
          </cell>
        </row>
        <row r="1324">
          <cell r="C1324">
            <v>38932</v>
          </cell>
          <cell r="H1324">
            <v>24</v>
          </cell>
          <cell r="U1324">
            <v>27</v>
          </cell>
          <cell r="BZ1324" t="str">
            <v>Международный</v>
          </cell>
          <cell r="CA1324" t="str">
            <v>западная европа</v>
          </cell>
          <cell r="CB1324" t="str">
            <v>austria</v>
          </cell>
          <cell r="CC1324" t="str">
            <v>Регулярные</v>
          </cell>
          <cell r="CD1324" t="str">
            <v>b</v>
          </cell>
        </row>
        <row r="1325">
          <cell r="C1325">
            <v>38933</v>
          </cell>
          <cell r="H1325">
            <v>24</v>
          </cell>
          <cell r="U1325">
            <v>40</v>
          </cell>
          <cell r="BZ1325" t="str">
            <v>Международный</v>
          </cell>
          <cell r="CA1325" t="str">
            <v>западная европа</v>
          </cell>
          <cell r="CB1325" t="str">
            <v>austria</v>
          </cell>
          <cell r="CC1325" t="str">
            <v>Регулярные</v>
          </cell>
          <cell r="CD1325" t="str">
            <v>b</v>
          </cell>
        </row>
        <row r="1326">
          <cell r="C1326">
            <v>38934</v>
          </cell>
          <cell r="H1326">
            <v>24</v>
          </cell>
          <cell r="U1326">
            <v>39</v>
          </cell>
          <cell r="BZ1326" t="str">
            <v>Международный</v>
          </cell>
          <cell r="CA1326" t="str">
            <v>западная европа</v>
          </cell>
          <cell r="CB1326" t="str">
            <v>austria</v>
          </cell>
          <cell r="CC1326" t="str">
            <v>Регулярные</v>
          </cell>
          <cell r="CD1326" t="str">
            <v>b</v>
          </cell>
        </row>
        <row r="1327">
          <cell r="C1327">
            <v>38935</v>
          </cell>
          <cell r="H1327">
            <v>24</v>
          </cell>
          <cell r="U1327">
            <v>38</v>
          </cell>
          <cell r="BZ1327" t="str">
            <v>Международный</v>
          </cell>
          <cell r="CA1327" t="str">
            <v>западная европа</v>
          </cell>
          <cell r="CB1327" t="str">
            <v>austria</v>
          </cell>
          <cell r="CC1327" t="str">
            <v>Регулярные</v>
          </cell>
          <cell r="CD1327" t="str">
            <v>b</v>
          </cell>
        </row>
        <row r="1328">
          <cell r="C1328">
            <v>38936</v>
          </cell>
          <cell r="H1328">
            <v>24</v>
          </cell>
          <cell r="U1328">
            <v>22</v>
          </cell>
          <cell r="BZ1328" t="str">
            <v>Международный</v>
          </cell>
          <cell r="CA1328" t="str">
            <v>западная европа</v>
          </cell>
          <cell r="CB1328" t="str">
            <v>austria</v>
          </cell>
          <cell r="CC1328" t="str">
            <v>Регулярные</v>
          </cell>
          <cell r="CD1328" t="str">
            <v>b</v>
          </cell>
        </row>
        <row r="1329">
          <cell r="C1329">
            <v>38937</v>
          </cell>
          <cell r="H1329">
            <v>24</v>
          </cell>
          <cell r="U1329">
            <v>14</v>
          </cell>
          <cell r="BZ1329" t="str">
            <v>Международный</v>
          </cell>
          <cell r="CA1329" t="str">
            <v>западная европа</v>
          </cell>
          <cell r="CB1329" t="str">
            <v>austria</v>
          </cell>
          <cell r="CC1329" t="str">
            <v>Регулярные</v>
          </cell>
          <cell r="CD1329" t="str">
            <v>b</v>
          </cell>
        </row>
        <row r="1330">
          <cell r="C1330">
            <v>38938</v>
          </cell>
          <cell r="H1330">
            <v>24</v>
          </cell>
          <cell r="U1330">
            <v>39</v>
          </cell>
          <cell r="BZ1330" t="str">
            <v>Международный</v>
          </cell>
          <cell r="CA1330" t="str">
            <v>западная европа</v>
          </cell>
          <cell r="CB1330" t="str">
            <v>austria</v>
          </cell>
          <cell r="CC1330" t="str">
            <v>Регулярные</v>
          </cell>
          <cell r="CD1330" t="str">
            <v>b</v>
          </cell>
        </row>
        <row r="1331">
          <cell r="C1331">
            <v>38939</v>
          </cell>
          <cell r="H1331">
            <v>24</v>
          </cell>
          <cell r="U1331">
            <v>34</v>
          </cell>
          <cell r="BZ1331" t="str">
            <v>Международный</v>
          </cell>
          <cell r="CA1331" t="str">
            <v>западная европа</v>
          </cell>
          <cell r="CB1331" t="str">
            <v>austria</v>
          </cell>
          <cell r="CC1331" t="str">
            <v>Регулярные</v>
          </cell>
          <cell r="CD1331" t="str">
            <v>b</v>
          </cell>
        </row>
        <row r="1332">
          <cell r="C1332">
            <v>38940</v>
          </cell>
          <cell r="H1332">
            <v>24</v>
          </cell>
          <cell r="U1332">
            <v>42</v>
          </cell>
          <cell r="BZ1332" t="str">
            <v>Международный</v>
          </cell>
          <cell r="CA1332" t="str">
            <v>западная европа</v>
          </cell>
          <cell r="CB1332" t="str">
            <v>austria</v>
          </cell>
          <cell r="CC1332" t="str">
            <v>Регулярные</v>
          </cell>
          <cell r="CD1332" t="str">
            <v>b</v>
          </cell>
        </row>
        <row r="1333">
          <cell r="C1333">
            <v>38941</v>
          </cell>
          <cell r="H1333">
            <v>24</v>
          </cell>
          <cell r="U1333">
            <v>36</v>
          </cell>
          <cell r="BZ1333" t="str">
            <v>Международный</v>
          </cell>
          <cell r="CA1333" t="str">
            <v>западная европа</v>
          </cell>
          <cell r="CB1333" t="str">
            <v>austria</v>
          </cell>
          <cell r="CC1333" t="str">
            <v>Регулярные</v>
          </cell>
          <cell r="CD1333" t="str">
            <v>b</v>
          </cell>
        </row>
        <row r="1334">
          <cell r="C1334">
            <v>38942</v>
          </cell>
          <cell r="H1334">
            <v>24</v>
          </cell>
          <cell r="U1334">
            <v>36</v>
          </cell>
          <cell r="BZ1334" t="str">
            <v>Международный</v>
          </cell>
          <cell r="CA1334" t="str">
            <v>западная европа</v>
          </cell>
          <cell r="CB1334" t="str">
            <v>austria</v>
          </cell>
          <cell r="CC1334" t="str">
            <v>Регулярные</v>
          </cell>
          <cell r="CD1334" t="str">
            <v>b</v>
          </cell>
        </row>
        <row r="1335">
          <cell r="C1335">
            <v>38943</v>
          </cell>
          <cell r="H1335">
            <v>24</v>
          </cell>
          <cell r="U1335">
            <v>28</v>
          </cell>
          <cell r="BZ1335" t="str">
            <v>Международный</v>
          </cell>
          <cell r="CA1335" t="str">
            <v>западная европа</v>
          </cell>
          <cell r="CB1335" t="str">
            <v>austria</v>
          </cell>
          <cell r="CC1335" t="str">
            <v>Регулярные</v>
          </cell>
          <cell r="CD1335" t="str">
            <v>b</v>
          </cell>
        </row>
        <row r="1336">
          <cell r="C1336">
            <v>38944</v>
          </cell>
          <cell r="H1336">
            <v>24</v>
          </cell>
          <cell r="U1336">
            <v>34</v>
          </cell>
          <cell r="BZ1336" t="str">
            <v>Международный</v>
          </cell>
          <cell r="CA1336" t="str">
            <v>западная европа</v>
          </cell>
          <cell r="CB1336" t="str">
            <v>austria</v>
          </cell>
          <cell r="CC1336" t="str">
            <v>Регулярные</v>
          </cell>
          <cell r="CD1336" t="str">
            <v>b</v>
          </cell>
        </row>
        <row r="1337">
          <cell r="C1337">
            <v>38945</v>
          </cell>
          <cell r="H1337">
            <v>24</v>
          </cell>
          <cell r="U1337">
            <v>19</v>
          </cell>
          <cell r="BZ1337" t="str">
            <v>Международный</v>
          </cell>
          <cell r="CA1337" t="str">
            <v>западная европа</v>
          </cell>
          <cell r="CB1337" t="str">
            <v>austria</v>
          </cell>
          <cell r="CC1337" t="str">
            <v>Регулярные</v>
          </cell>
          <cell r="CD1337" t="str">
            <v>b</v>
          </cell>
        </row>
        <row r="1338">
          <cell r="C1338">
            <v>38946</v>
          </cell>
          <cell r="H1338">
            <v>24</v>
          </cell>
          <cell r="U1338">
            <v>22</v>
          </cell>
          <cell r="BZ1338" t="str">
            <v>Международный</v>
          </cell>
          <cell r="CA1338" t="str">
            <v>западная европа</v>
          </cell>
          <cell r="CB1338" t="str">
            <v>austria</v>
          </cell>
          <cell r="CC1338" t="str">
            <v>Регулярные</v>
          </cell>
          <cell r="CD1338" t="str">
            <v>b</v>
          </cell>
        </row>
        <row r="1339">
          <cell r="C1339">
            <v>38947</v>
          </cell>
          <cell r="H1339">
            <v>24</v>
          </cell>
          <cell r="U1339">
            <v>46</v>
          </cell>
          <cell r="BZ1339" t="str">
            <v>Международный</v>
          </cell>
          <cell r="CA1339" t="str">
            <v>западная европа</v>
          </cell>
          <cell r="CB1339" t="str">
            <v>austria</v>
          </cell>
          <cell r="CC1339" t="str">
            <v>Регулярные</v>
          </cell>
          <cell r="CD1339" t="str">
            <v>b</v>
          </cell>
        </row>
        <row r="1340">
          <cell r="C1340">
            <v>38948</v>
          </cell>
          <cell r="H1340">
            <v>24</v>
          </cell>
          <cell r="U1340">
            <v>47</v>
          </cell>
          <cell r="BZ1340" t="str">
            <v>Международный</v>
          </cell>
          <cell r="CA1340" t="str">
            <v>западная европа</v>
          </cell>
          <cell r="CB1340" t="str">
            <v>austria</v>
          </cell>
          <cell r="CC1340" t="str">
            <v>Регулярные</v>
          </cell>
          <cell r="CD1340" t="str">
            <v>b</v>
          </cell>
        </row>
        <row r="1341">
          <cell r="C1341">
            <v>38949</v>
          </cell>
          <cell r="H1341">
            <v>24</v>
          </cell>
          <cell r="U1341">
            <v>31</v>
          </cell>
          <cell r="BZ1341" t="str">
            <v>Международный</v>
          </cell>
          <cell r="CA1341" t="str">
            <v>западная европа</v>
          </cell>
          <cell r="CB1341" t="str">
            <v>austria</v>
          </cell>
          <cell r="CC1341" t="str">
            <v>Регулярные</v>
          </cell>
          <cell r="CD1341" t="str">
            <v>b</v>
          </cell>
        </row>
        <row r="1342">
          <cell r="C1342">
            <v>38950</v>
          </cell>
          <cell r="H1342">
            <v>24</v>
          </cell>
          <cell r="U1342">
            <v>16</v>
          </cell>
          <cell r="BZ1342" t="str">
            <v>Международный</v>
          </cell>
          <cell r="CA1342" t="str">
            <v>западная европа</v>
          </cell>
          <cell r="CB1342" t="str">
            <v>austria</v>
          </cell>
          <cell r="CC1342" t="str">
            <v>Регулярные</v>
          </cell>
          <cell r="CD1342" t="str">
            <v>b</v>
          </cell>
        </row>
        <row r="1343">
          <cell r="C1343">
            <v>38951</v>
          </cell>
          <cell r="H1343">
            <v>24</v>
          </cell>
          <cell r="U1343">
            <v>22</v>
          </cell>
          <cell r="BZ1343" t="str">
            <v>Международный</v>
          </cell>
          <cell r="CA1343" t="str">
            <v>западная европа</v>
          </cell>
          <cell r="CB1343" t="str">
            <v>austria</v>
          </cell>
          <cell r="CC1343" t="str">
            <v>Регулярные</v>
          </cell>
          <cell r="CD1343" t="str">
            <v>b</v>
          </cell>
        </row>
        <row r="1344">
          <cell r="C1344">
            <v>38952</v>
          </cell>
          <cell r="H1344">
            <v>24</v>
          </cell>
          <cell r="U1344">
            <v>27</v>
          </cell>
          <cell r="BZ1344" t="str">
            <v>Международный</v>
          </cell>
          <cell r="CA1344" t="str">
            <v>западная европа</v>
          </cell>
          <cell r="CB1344" t="str">
            <v>austria</v>
          </cell>
          <cell r="CC1344" t="str">
            <v>Регулярные</v>
          </cell>
          <cell r="CD1344" t="str">
            <v>b</v>
          </cell>
        </row>
        <row r="1345">
          <cell r="C1345">
            <v>38953</v>
          </cell>
          <cell r="H1345">
            <v>24</v>
          </cell>
          <cell r="U1345">
            <v>37</v>
          </cell>
          <cell r="BZ1345" t="str">
            <v>Международный</v>
          </cell>
          <cell r="CA1345" t="str">
            <v>западная европа</v>
          </cell>
          <cell r="CB1345" t="str">
            <v>austria</v>
          </cell>
          <cell r="CC1345" t="str">
            <v>Регулярные</v>
          </cell>
          <cell r="CD1345" t="str">
            <v>b</v>
          </cell>
        </row>
        <row r="1346">
          <cell r="C1346">
            <v>38954</v>
          </cell>
          <cell r="H1346">
            <v>24</v>
          </cell>
          <cell r="U1346">
            <v>44</v>
          </cell>
          <cell r="BZ1346" t="str">
            <v>Международный</v>
          </cell>
          <cell r="CA1346" t="str">
            <v>западная европа</v>
          </cell>
          <cell r="CB1346" t="str">
            <v>austria</v>
          </cell>
          <cell r="CC1346" t="str">
            <v>Регулярные</v>
          </cell>
          <cell r="CD1346" t="str">
            <v>b</v>
          </cell>
        </row>
        <row r="1347">
          <cell r="C1347">
            <v>38955</v>
          </cell>
          <cell r="H1347">
            <v>24</v>
          </cell>
          <cell r="U1347">
            <v>16</v>
          </cell>
          <cell r="BZ1347" t="str">
            <v>Международный</v>
          </cell>
          <cell r="CA1347" t="str">
            <v>западная европа</v>
          </cell>
          <cell r="CB1347" t="str">
            <v>austria</v>
          </cell>
          <cell r="CC1347" t="str">
            <v>Регулярные</v>
          </cell>
          <cell r="CD1347" t="str">
            <v>b</v>
          </cell>
        </row>
        <row r="1348">
          <cell r="C1348">
            <v>38956</v>
          </cell>
          <cell r="H1348">
            <v>24</v>
          </cell>
          <cell r="U1348">
            <v>42</v>
          </cell>
          <cell r="BZ1348" t="str">
            <v>Международный</v>
          </cell>
          <cell r="CA1348" t="str">
            <v>западная европа</v>
          </cell>
          <cell r="CB1348" t="str">
            <v>austria</v>
          </cell>
          <cell r="CC1348" t="str">
            <v>Регулярные</v>
          </cell>
          <cell r="CD1348" t="str">
            <v>b</v>
          </cell>
        </row>
        <row r="1349">
          <cell r="C1349">
            <v>38957</v>
          </cell>
          <cell r="H1349">
            <v>24</v>
          </cell>
          <cell r="U1349">
            <v>37</v>
          </cell>
          <cell r="BZ1349" t="str">
            <v>Международный</v>
          </cell>
          <cell r="CA1349" t="str">
            <v>западная европа</v>
          </cell>
          <cell r="CB1349" t="str">
            <v>austria</v>
          </cell>
          <cell r="CC1349" t="str">
            <v>Регулярные</v>
          </cell>
          <cell r="CD1349" t="str">
            <v>b</v>
          </cell>
        </row>
        <row r="1350">
          <cell r="C1350">
            <v>38958</v>
          </cell>
          <cell r="H1350">
            <v>24</v>
          </cell>
          <cell r="U1350">
            <v>30</v>
          </cell>
          <cell r="BZ1350" t="str">
            <v>Международный</v>
          </cell>
          <cell r="CA1350" t="str">
            <v>западная европа</v>
          </cell>
          <cell r="CB1350" t="str">
            <v>austria</v>
          </cell>
          <cell r="CC1350" t="str">
            <v>Регулярные</v>
          </cell>
          <cell r="CD1350" t="str">
            <v>b</v>
          </cell>
        </row>
        <row r="1351">
          <cell r="C1351">
            <v>38960</v>
          </cell>
          <cell r="H1351">
            <v>24</v>
          </cell>
          <cell r="U1351">
            <v>23</v>
          </cell>
          <cell r="BZ1351" t="str">
            <v>Международный</v>
          </cell>
          <cell r="CA1351" t="str">
            <v>западная европа</v>
          </cell>
          <cell r="CB1351" t="str">
            <v>austria</v>
          </cell>
          <cell r="CC1351" t="str">
            <v>Регулярные</v>
          </cell>
          <cell r="CD1351" t="str">
            <v>b</v>
          </cell>
        </row>
        <row r="1352">
          <cell r="C1352">
            <v>38960</v>
          </cell>
          <cell r="H1352">
            <v>24</v>
          </cell>
          <cell r="U1352">
            <v>35</v>
          </cell>
          <cell r="BZ1352" t="str">
            <v>Международный</v>
          </cell>
          <cell r="CA1352" t="str">
            <v>западная европа</v>
          </cell>
          <cell r="CB1352" t="str">
            <v>austria</v>
          </cell>
          <cell r="CC1352" t="str">
            <v>Регулярные</v>
          </cell>
          <cell r="CD1352" t="str">
            <v>b</v>
          </cell>
        </row>
        <row r="1353">
          <cell r="C1353">
            <v>38961</v>
          </cell>
          <cell r="H1353">
            <v>24</v>
          </cell>
          <cell r="U1353">
            <v>42</v>
          </cell>
          <cell r="BZ1353" t="str">
            <v>Международный</v>
          </cell>
          <cell r="CA1353" t="str">
            <v>западная европа</v>
          </cell>
          <cell r="CB1353" t="str">
            <v>austria</v>
          </cell>
          <cell r="CC1353" t="str">
            <v>Регулярные</v>
          </cell>
          <cell r="CD1353" t="str">
            <v>b</v>
          </cell>
        </row>
        <row r="1354">
          <cell r="C1354">
            <v>38962</v>
          </cell>
          <cell r="H1354">
            <v>24</v>
          </cell>
          <cell r="U1354">
            <v>35</v>
          </cell>
          <cell r="BZ1354" t="str">
            <v>Международный</v>
          </cell>
          <cell r="CA1354" t="str">
            <v>западная европа</v>
          </cell>
          <cell r="CB1354" t="str">
            <v>austria</v>
          </cell>
          <cell r="CC1354" t="str">
            <v>Регулярные</v>
          </cell>
          <cell r="CD1354" t="str">
            <v>b</v>
          </cell>
        </row>
        <row r="1355">
          <cell r="C1355">
            <v>38963</v>
          </cell>
          <cell r="H1355">
            <v>24</v>
          </cell>
          <cell r="U1355">
            <v>38</v>
          </cell>
          <cell r="BZ1355" t="str">
            <v>Международный</v>
          </cell>
          <cell r="CA1355" t="str">
            <v>западная европа</v>
          </cell>
          <cell r="CB1355" t="str">
            <v>austria</v>
          </cell>
          <cell r="CC1355" t="str">
            <v>Регулярные</v>
          </cell>
          <cell r="CD1355" t="str">
            <v>b</v>
          </cell>
        </row>
        <row r="1356">
          <cell r="C1356">
            <v>38964</v>
          </cell>
          <cell r="H1356">
            <v>24</v>
          </cell>
          <cell r="U1356">
            <v>26</v>
          </cell>
          <cell r="BZ1356" t="str">
            <v>Международный</v>
          </cell>
          <cell r="CA1356" t="str">
            <v>западная европа</v>
          </cell>
          <cell r="CB1356" t="str">
            <v>austria</v>
          </cell>
          <cell r="CC1356" t="str">
            <v>Регулярные</v>
          </cell>
          <cell r="CD1356" t="str">
            <v>b</v>
          </cell>
        </row>
        <row r="1357">
          <cell r="C1357">
            <v>38965</v>
          </cell>
          <cell r="H1357">
            <v>24</v>
          </cell>
          <cell r="U1357">
            <v>14</v>
          </cell>
          <cell r="BZ1357" t="str">
            <v>Международный</v>
          </cell>
          <cell r="CA1357" t="str">
            <v>западная европа</v>
          </cell>
          <cell r="CB1357" t="str">
            <v>austria</v>
          </cell>
          <cell r="CC1357" t="str">
            <v>Регулярные</v>
          </cell>
          <cell r="CD1357" t="str">
            <v>b</v>
          </cell>
        </row>
        <row r="1358">
          <cell r="C1358">
            <v>38966</v>
          </cell>
          <cell r="H1358">
            <v>24</v>
          </cell>
          <cell r="U1358">
            <v>43</v>
          </cell>
          <cell r="BZ1358" t="str">
            <v>Международный</v>
          </cell>
          <cell r="CA1358" t="str">
            <v>западная европа</v>
          </cell>
          <cell r="CB1358" t="str">
            <v>austria</v>
          </cell>
          <cell r="CC1358" t="str">
            <v>Регулярные</v>
          </cell>
          <cell r="CD1358" t="str">
            <v>b</v>
          </cell>
        </row>
        <row r="1359">
          <cell r="C1359">
            <v>38967</v>
          </cell>
          <cell r="H1359">
            <v>24</v>
          </cell>
          <cell r="U1359">
            <v>37</v>
          </cell>
          <cell r="BZ1359" t="str">
            <v>Международный</v>
          </cell>
          <cell r="CA1359" t="str">
            <v>западная европа</v>
          </cell>
          <cell r="CB1359" t="str">
            <v>austria</v>
          </cell>
          <cell r="CC1359" t="str">
            <v>Регулярные</v>
          </cell>
          <cell r="CD1359" t="str">
            <v>b</v>
          </cell>
        </row>
        <row r="1360">
          <cell r="C1360">
            <v>38968</v>
          </cell>
          <cell r="H1360">
            <v>24</v>
          </cell>
          <cell r="U1360">
            <v>42</v>
          </cell>
          <cell r="BZ1360" t="str">
            <v>Международный</v>
          </cell>
          <cell r="CA1360" t="str">
            <v>западная европа</v>
          </cell>
          <cell r="CB1360" t="str">
            <v>austria</v>
          </cell>
          <cell r="CC1360" t="str">
            <v>Регулярные</v>
          </cell>
          <cell r="CD1360" t="str">
            <v>b</v>
          </cell>
        </row>
        <row r="1361">
          <cell r="C1361">
            <v>38969</v>
          </cell>
          <cell r="H1361">
            <v>24</v>
          </cell>
          <cell r="U1361">
            <v>36</v>
          </cell>
          <cell r="BZ1361" t="str">
            <v>Международный</v>
          </cell>
          <cell r="CA1361" t="str">
            <v>западная европа</v>
          </cell>
          <cell r="CB1361" t="str">
            <v>austria</v>
          </cell>
          <cell r="CC1361" t="str">
            <v>Регулярные</v>
          </cell>
          <cell r="CD1361" t="str">
            <v>b</v>
          </cell>
        </row>
        <row r="1362">
          <cell r="C1362">
            <v>38970</v>
          </cell>
          <cell r="H1362">
            <v>24</v>
          </cell>
          <cell r="U1362">
            <v>49</v>
          </cell>
          <cell r="BZ1362" t="str">
            <v>Международный</v>
          </cell>
          <cell r="CA1362" t="str">
            <v>западная европа</v>
          </cell>
          <cell r="CB1362" t="str">
            <v>austria</v>
          </cell>
          <cell r="CC1362" t="str">
            <v>Регулярные</v>
          </cell>
          <cell r="CD1362" t="str">
            <v>b</v>
          </cell>
        </row>
        <row r="1363">
          <cell r="C1363">
            <v>38971</v>
          </cell>
          <cell r="H1363">
            <v>24</v>
          </cell>
          <cell r="U1363">
            <v>41</v>
          </cell>
          <cell r="BZ1363" t="str">
            <v>Международный</v>
          </cell>
          <cell r="CA1363" t="str">
            <v>западная европа</v>
          </cell>
          <cell r="CB1363" t="str">
            <v>austria</v>
          </cell>
          <cell r="CC1363" t="str">
            <v>Регулярные</v>
          </cell>
          <cell r="CD1363" t="str">
            <v>b</v>
          </cell>
        </row>
        <row r="1364">
          <cell r="C1364">
            <v>38972</v>
          </cell>
          <cell r="H1364">
            <v>24</v>
          </cell>
          <cell r="U1364">
            <v>23</v>
          </cell>
          <cell r="BZ1364" t="str">
            <v>Международный</v>
          </cell>
          <cell r="CA1364" t="str">
            <v>западная европа</v>
          </cell>
          <cell r="CB1364" t="str">
            <v>austria</v>
          </cell>
          <cell r="CC1364" t="str">
            <v>Регулярные</v>
          </cell>
          <cell r="CD1364" t="str">
            <v>b</v>
          </cell>
        </row>
        <row r="1365">
          <cell r="C1365">
            <v>38973</v>
          </cell>
          <cell r="H1365">
            <v>24</v>
          </cell>
          <cell r="U1365">
            <v>29</v>
          </cell>
          <cell r="BZ1365" t="str">
            <v>Международный</v>
          </cell>
          <cell r="CA1365" t="str">
            <v>западная европа</v>
          </cell>
          <cell r="CB1365" t="str">
            <v>austria</v>
          </cell>
          <cell r="CC1365" t="str">
            <v>Регулярные</v>
          </cell>
          <cell r="CD1365" t="str">
            <v>b</v>
          </cell>
        </row>
        <row r="1366">
          <cell r="C1366">
            <v>38974</v>
          </cell>
          <cell r="H1366">
            <v>24</v>
          </cell>
          <cell r="U1366">
            <v>27</v>
          </cell>
          <cell r="BZ1366" t="str">
            <v>Международный</v>
          </cell>
          <cell r="CA1366" t="str">
            <v>западная европа</v>
          </cell>
          <cell r="CB1366" t="str">
            <v>austria</v>
          </cell>
          <cell r="CC1366" t="str">
            <v>Регулярные</v>
          </cell>
          <cell r="CD1366" t="str">
            <v>b</v>
          </cell>
        </row>
        <row r="1367">
          <cell r="C1367">
            <v>38975</v>
          </cell>
          <cell r="H1367">
            <v>24</v>
          </cell>
          <cell r="U1367">
            <v>35</v>
          </cell>
          <cell r="BZ1367" t="str">
            <v>Международный</v>
          </cell>
          <cell r="CA1367" t="str">
            <v>западная европа</v>
          </cell>
          <cell r="CB1367" t="str">
            <v>austria</v>
          </cell>
          <cell r="CC1367" t="str">
            <v>Регулярные</v>
          </cell>
          <cell r="CD1367" t="str">
            <v>b</v>
          </cell>
        </row>
        <row r="1368">
          <cell r="C1368">
            <v>38976</v>
          </cell>
          <cell r="H1368">
            <v>24</v>
          </cell>
          <cell r="U1368">
            <v>29</v>
          </cell>
          <cell r="BZ1368" t="str">
            <v>Международный</v>
          </cell>
          <cell r="CA1368" t="str">
            <v>западная европа</v>
          </cell>
          <cell r="CB1368" t="str">
            <v>austria</v>
          </cell>
          <cell r="CC1368" t="str">
            <v>Регулярные</v>
          </cell>
          <cell r="CD1368" t="str">
            <v>b</v>
          </cell>
        </row>
        <row r="1369">
          <cell r="C1369">
            <v>38977</v>
          </cell>
          <cell r="H1369">
            <v>24</v>
          </cell>
          <cell r="U1369">
            <v>38</v>
          </cell>
          <cell r="BZ1369" t="str">
            <v>Международный</v>
          </cell>
          <cell r="CA1369" t="str">
            <v>западная европа</v>
          </cell>
          <cell r="CB1369" t="str">
            <v>austria</v>
          </cell>
          <cell r="CC1369" t="str">
            <v>Регулярные</v>
          </cell>
          <cell r="CD1369" t="str">
            <v>b</v>
          </cell>
        </row>
        <row r="1370">
          <cell r="C1370">
            <v>38978</v>
          </cell>
          <cell r="H1370">
            <v>24</v>
          </cell>
          <cell r="U1370">
            <v>21</v>
          </cell>
          <cell r="BZ1370" t="str">
            <v>Международный</v>
          </cell>
          <cell r="CA1370" t="str">
            <v>западная европа</v>
          </cell>
          <cell r="CB1370" t="str">
            <v>austria</v>
          </cell>
          <cell r="CC1370" t="str">
            <v>Регулярные</v>
          </cell>
          <cell r="CD1370" t="str">
            <v>b</v>
          </cell>
        </row>
        <row r="1371">
          <cell r="C1371">
            <v>38979</v>
          </cell>
          <cell r="H1371">
            <v>24</v>
          </cell>
          <cell r="U1371">
            <v>31</v>
          </cell>
          <cell r="BZ1371" t="str">
            <v>Международный</v>
          </cell>
          <cell r="CA1371" t="str">
            <v>западная европа</v>
          </cell>
          <cell r="CB1371" t="str">
            <v>austria</v>
          </cell>
          <cell r="CC1371" t="str">
            <v>Регулярные</v>
          </cell>
          <cell r="CD1371" t="str">
            <v>b</v>
          </cell>
        </row>
        <row r="1372">
          <cell r="C1372">
            <v>38980</v>
          </cell>
          <cell r="H1372">
            <v>24</v>
          </cell>
          <cell r="U1372">
            <v>42</v>
          </cell>
          <cell r="BZ1372" t="str">
            <v>Международный</v>
          </cell>
          <cell r="CA1372" t="str">
            <v>западная европа</v>
          </cell>
          <cell r="CB1372" t="str">
            <v>austria</v>
          </cell>
          <cell r="CC1372" t="str">
            <v>Регулярные</v>
          </cell>
          <cell r="CD1372" t="str">
            <v>b</v>
          </cell>
        </row>
        <row r="1373">
          <cell r="C1373">
            <v>38981</v>
          </cell>
          <cell r="H1373">
            <v>24</v>
          </cell>
          <cell r="U1373">
            <v>22</v>
          </cell>
          <cell r="BZ1373" t="str">
            <v>Международный</v>
          </cell>
          <cell r="CA1373" t="str">
            <v>западная европа</v>
          </cell>
          <cell r="CB1373" t="str">
            <v>austria</v>
          </cell>
          <cell r="CC1373" t="str">
            <v>Регулярные</v>
          </cell>
          <cell r="CD1373" t="str">
            <v>b</v>
          </cell>
        </row>
        <row r="1374">
          <cell r="C1374">
            <v>38982</v>
          </cell>
          <cell r="H1374">
            <v>24</v>
          </cell>
          <cell r="U1374">
            <v>47</v>
          </cell>
          <cell r="BZ1374" t="str">
            <v>Международный</v>
          </cell>
          <cell r="CA1374" t="str">
            <v>западная европа</v>
          </cell>
          <cell r="CB1374" t="str">
            <v>austria</v>
          </cell>
          <cell r="CC1374" t="str">
            <v>Регулярные</v>
          </cell>
          <cell r="CD1374" t="str">
            <v>b</v>
          </cell>
        </row>
        <row r="1375">
          <cell r="C1375">
            <v>38983</v>
          </cell>
          <cell r="H1375">
            <v>24</v>
          </cell>
          <cell r="U1375">
            <v>31</v>
          </cell>
          <cell r="BZ1375" t="str">
            <v>Международный</v>
          </cell>
          <cell r="CA1375" t="str">
            <v>западная европа</v>
          </cell>
          <cell r="CB1375" t="str">
            <v>austria</v>
          </cell>
          <cell r="CC1375" t="str">
            <v>Регулярные</v>
          </cell>
          <cell r="CD1375" t="str">
            <v>b</v>
          </cell>
        </row>
        <row r="1376">
          <cell r="C1376">
            <v>38984</v>
          </cell>
          <cell r="H1376">
            <v>24</v>
          </cell>
          <cell r="U1376">
            <v>37</v>
          </cell>
          <cell r="BZ1376" t="str">
            <v>Международный</v>
          </cell>
          <cell r="CA1376" t="str">
            <v>западная европа</v>
          </cell>
          <cell r="CB1376" t="str">
            <v>austria</v>
          </cell>
          <cell r="CC1376" t="str">
            <v>Регулярные</v>
          </cell>
          <cell r="CD1376" t="str">
            <v>b</v>
          </cell>
        </row>
        <row r="1377">
          <cell r="C1377">
            <v>38985</v>
          </cell>
          <cell r="H1377">
            <v>24</v>
          </cell>
          <cell r="U1377">
            <v>33</v>
          </cell>
          <cell r="BZ1377" t="str">
            <v>Международный</v>
          </cell>
          <cell r="CA1377" t="str">
            <v>западная европа</v>
          </cell>
          <cell r="CB1377" t="str">
            <v>austria</v>
          </cell>
          <cell r="CC1377" t="str">
            <v>Регулярные</v>
          </cell>
          <cell r="CD1377" t="str">
            <v>b</v>
          </cell>
        </row>
        <row r="1378">
          <cell r="C1378">
            <v>38986</v>
          </cell>
          <cell r="H1378">
            <v>24</v>
          </cell>
          <cell r="U1378">
            <v>40</v>
          </cell>
          <cell r="BZ1378" t="str">
            <v>Международный</v>
          </cell>
          <cell r="CA1378" t="str">
            <v>западная европа</v>
          </cell>
          <cell r="CB1378" t="str">
            <v>austria</v>
          </cell>
          <cell r="CC1378" t="str">
            <v>Регулярные</v>
          </cell>
          <cell r="CD1378" t="str">
            <v>b</v>
          </cell>
        </row>
        <row r="1379">
          <cell r="C1379">
            <v>38987</v>
          </cell>
          <cell r="H1379">
            <v>24</v>
          </cell>
          <cell r="U1379">
            <v>38</v>
          </cell>
          <cell r="BZ1379" t="str">
            <v>Международный</v>
          </cell>
          <cell r="CA1379" t="str">
            <v>западная европа</v>
          </cell>
          <cell r="CB1379" t="str">
            <v>austria</v>
          </cell>
          <cell r="CC1379" t="str">
            <v>Регулярные</v>
          </cell>
          <cell r="CD1379" t="str">
            <v>b</v>
          </cell>
        </row>
        <row r="1380">
          <cell r="C1380">
            <v>38988</v>
          </cell>
          <cell r="H1380">
            <v>24</v>
          </cell>
          <cell r="U1380">
            <v>34</v>
          </cell>
          <cell r="BZ1380" t="str">
            <v>Международный</v>
          </cell>
          <cell r="CA1380" t="str">
            <v>западная европа</v>
          </cell>
          <cell r="CB1380" t="str">
            <v>austria</v>
          </cell>
          <cell r="CC1380" t="str">
            <v>Регулярные</v>
          </cell>
          <cell r="CD1380" t="str">
            <v>b</v>
          </cell>
        </row>
        <row r="1381">
          <cell r="C1381">
            <v>38989</v>
          </cell>
          <cell r="H1381">
            <v>24</v>
          </cell>
          <cell r="U1381">
            <v>35</v>
          </cell>
          <cell r="BZ1381" t="str">
            <v>Международный</v>
          </cell>
          <cell r="CA1381" t="str">
            <v>западная европа</v>
          </cell>
          <cell r="CB1381" t="str">
            <v>austria</v>
          </cell>
          <cell r="CC1381" t="str">
            <v>Регулярные</v>
          </cell>
          <cell r="CD1381" t="str">
            <v>b</v>
          </cell>
        </row>
        <row r="1382">
          <cell r="C1382">
            <v>38990</v>
          </cell>
          <cell r="H1382">
            <v>24</v>
          </cell>
          <cell r="U1382">
            <v>37</v>
          </cell>
          <cell r="BZ1382" t="str">
            <v>Международный</v>
          </cell>
          <cell r="CA1382" t="str">
            <v>западная европа</v>
          </cell>
          <cell r="CB1382" t="str">
            <v>austria</v>
          </cell>
          <cell r="CC1382" t="str">
            <v>Регулярные</v>
          </cell>
          <cell r="CD1382" t="str">
            <v>b</v>
          </cell>
        </row>
        <row r="1383">
          <cell r="C1383">
            <v>38991</v>
          </cell>
          <cell r="H1383">
            <v>24</v>
          </cell>
          <cell r="U1383">
            <v>47</v>
          </cell>
          <cell r="BZ1383" t="str">
            <v>Международный</v>
          </cell>
          <cell r="CA1383" t="str">
            <v>западная европа</v>
          </cell>
          <cell r="CB1383" t="str">
            <v>austria</v>
          </cell>
          <cell r="CC1383" t="str">
            <v>Регулярные</v>
          </cell>
          <cell r="CD1383" t="str">
            <v>b</v>
          </cell>
        </row>
        <row r="1384">
          <cell r="C1384">
            <v>38992</v>
          </cell>
          <cell r="H1384">
            <v>24</v>
          </cell>
          <cell r="U1384">
            <v>33</v>
          </cell>
          <cell r="BZ1384" t="str">
            <v>Международный</v>
          </cell>
          <cell r="CA1384" t="str">
            <v>западная европа</v>
          </cell>
          <cell r="CB1384" t="str">
            <v>austria</v>
          </cell>
          <cell r="CC1384" t="str">
            <v>Регулярные</v>
          </cell>
          <cell r="CD1384" t="str">
            <v>b</v>
          </cell>
        </row>
        <row r="1385">
          <cell r="C1385">
            <v>38993</v>
          </cell>
          <cell r="H1385">
            <v>24</v>
          </cell>
          <cell r="U1385">
            <v>26</v>
          </cell>
          <cell r="BZ1385" t="str">
            <v>Международный</v>
          </cell>
          <cell r="CA1385" t="str">
            <v>западная европа</v>
          </cell>
          <cell r="CB1385" t="str">
            <v>austria</v>
          </cell>
          <cell r="CC1385" t="str">
            <v>Регулярные</v>
          </cell>
          <cell r="CD1385" t="str">
            <v>b</v>
          </cell>
        </row>
        <row r="1386">
          <cell r="C1386">
            <v>38994</v>
          </cell>
          <cell r="H1386">
            <v>24</v>
          </cell>
          <cell r="U1386">
            <v>37</v>
          </cell>
          <cell r="BZ1386" t="str">
            <v>Международный</v>
          </cell>
          <cell r="CA1386" t="str">
            <v>западная европа</v>
          </cell>
          <cell r="CB1386" t="str">
            <v>austria</v>
          </cell>
          <cell r="CC1386" t="str">
            <v>Регулярные</v>
          </cell>
          <cell r="CD1386" t="str">
            <v>b</v>
          </cell>
        </row>
        <row r="1387">
          <cell r="C1387">
            <v>38995</v>
          </cell>
          <cell r="H1387">
            <v>24</v>
          </cell>
          <cell r="U1387">
            <v>41</v>
          </cell>
          <cell r="BZ1387" t="str">
            <v>Международный</v>
          </cell>
          <cell r="CA1387" t="str">
            <v>западная европа</v>
          </cell>
          <cell r="CB1387" t="str">
            <v>austria</v>
          </cell>
          <cell r="CC1387" t="str">
            <v>Регулярные</v>
          </cell>
          <cell r="CD1387" t="str">
            <v>b</v>
          </cell>
        </row>
        <row r="1388">
          <cell r="C1388">
            <v>38996</v>
          </cell>
          <cell r="H1388">
            <v>24</v>
          </cell>
          <cell r="U1388">
            <v>27</v>
          </cell>
          <cell r="BZ1388" t="str">
            <v>Международный</v>
          </cell>
          <cell r="CA1388" t="str">
            <v>западная европа</v>
          </cell>
          <cell r="CB1388" t="str">
            <v>austria</v>
          </cell>
          <cell r="CC1388" t="str">
            <v>Регулярные</v>
          </cell>
          <cell r="CD1388" t="str">
            <v>b</v>
          </cell>
        </row>
        <row r="1389">
          <cell r="C1389">
            <v>38997</v>
          </cell>
          <cell r="H1389">
            <v>24</v>
          </cell>
          <cell r="U1389">
            <v>41</v>
          </cell>
          <cell r="BZ1389" t="str">
            <v>Международный</v>
          </cell>
          <cell r="CA1389" t="str">
            <v>западная европа</v>
          </cell>
          <cell r="CB1389" t="str">
            <v>austria</v>
          </cell>
          <cell r="CC1389" t="str">
            <v>Регулярные</v>
          </cell>
          <cell r="CD1389" t="str">
            <v>b</v>
          </cell>
        </row>
        <row r="1390">
          <cell r="C1390">
            <v>38998</v>
          </cell>
          <cell r="H1390">
            <v>24</v>
          </cell>
          <cell r="U1390">
            <v>32</v>
          </cell>
          <cell r="BZ1390" t="str">
            <v>Международный</v>
          </cell>
          <cell r="CA1390" t="str">
            <v>западная европа</v>
          </cell>
          <cell r="CB1390" t="str">
            <v>austria</v>
          </cell>
          <cell r="CC1390" t="str">
            <v>Регулярные</v>
          </cell>
          <cell r="CD1390" t="str">
            <v>b</v>
          </cell>
        </row>
        <row r="1391">
          <cell r="C1391">
            <v>38999</v>
          </cell>
          <cell r="H1391">
            <v>24</v>
          </cell>
          <cell r="U1391">
            <v>16</v>
          </cell>
          <cell r="BZ1391" t="str">
            <v>Международный</v>
          </cell>
          <cell r="CA1391" t="str">
            <v>западная европа</v>
          </cell>
          <cell r="CB1391" t="str">
            <v>austria</v>
          </cell>
          <cell r="CC1391" t="str">
            <v>Регулярные</v>
          </cell>
          <cell r="CD1391" t="str">
            <v>b</v>
          </cell>
        </row>
        <row r="1392">
          <cell r="C1392">
            <v>39000</v>
          </cell>
          <cell r="H1392">
            <v>24</v>
          </cell>
          <cell r="U1392">
            <v>28</v>
          </cell>
          <cell r="BZ1392" t="str">
            <v>Международный</v>
          </cell>
          <cell r="CA1392" t="str">
            <v>западная европа</v>
          </cell>
          <cell r="CB1392" t="str">
            <v>austria</v>
          </cell>
          <cell r="CC1392" t="str">
            <v>Регулярные</v>
          </cell>
          <cell r="CD1392" t="str">
            <v>b</v>
          </cell>
        </row>
        <row r="1393">
          <cell r="C1393">
            <v>39001</v>
          </cell>
          <cell r="H1393">
            <v>24</v>
          </cell>
          <cell r="U1393">
            <v>37</v>
          </cell>
          <cell r="BZ1393" t="str">
            <v>Международный</v>
          </cell>
          <cell r="CA1393" t="str">
            <v>западная европа</v>
          </cell>
          <cell r="CB1393" t="str">
            <v>austria</v>
          </cell>
          <cell r="CC1393" t="str">
            <v>Регулярные</v>
          </cell>
          <cell r="CD1393" t="str">
            <v>b</v>
          </cell>
        </row>
        <row r="1394">
          <cell r="C1394">
            <v>39002</v>
          </cell>
          <cell r="H1394">
            <v>24</v>
          </cell>
          <cell r="U1394">
            <v>35</v>
          </cell>
          <cell r="BZ1394" t="str">
            <v>Международный</v>
          </cell>
          <cell r="CA1394" t="str">
            <v>западная европа</v>
          </cell>
          <cell r="CB1394" t="str">
            <v>austria</v>
          </cell>
          <cell r="CC1394" t="str">
            <v>Регулярные</v>
          </cell>
          <cell r="CD1394" t="str">
            <v>b</v>
          </cell>
        </row>
        <row r="1395">
          <cell r="C1395">
            <v>39003</v>
          </cell>
          <cell r="H1395">
            <v>24</v>
          </cell>
          <cell r="U1395">
            <v>44</v>
          </cell>
          <cell r="BZ1395" t="str">
            <v>Международный</v>
          </cell>
          <cell r="CA1395" t="str">
            <v>западная европа</v>
          </cell>
          <cell r="CB1395" t="str">
            <v>austria</v>
          </cell>
          <cell r="CC1395" t="str">
            <v>Регулярные</v>
          </cell>
          <cell r="CD1395" t="str">
            <v>b</v>
          </cell>
        </row>
        <row r="1396">
          <cell r="C1396">
            <v>39004</v>
          </cell>
          <cell r="H1396">
            <v>24</v>
          </cell>
          <cell r="U1396">
            <v>41</v>
          </cell>
          <cell r="BZ1396" t="str">
            <v>Международный</v>
          </cell>
          <cell r="CA1396" t="str">
            <v>западная европа</v>
          </cell>
          <cell r="CB1396" t="str">
            <v>austria</v>
          </cell>
          <cell r="CC1396" t="str">
            <v>Регулярные</v>
          </cell>
          <cell r="CD1396" t="str">
            <v>b</v>
          </cell>
        </row>
        <row r="1397">
          <cell r="C1397">
            <v>39005</v>
          </cell>
          <cell r="H1397">
            <v>24</v>
          </cell>
          <cell r="U1397">
            <v>47</v>
          </cell>
          <cell r="BZ1397" t="str">
            <v>Международный</v>
          </cell>
          <cell r="CA1397" t="str">
            <v>западная европа</v>
          </cell>
          <cell r="CB1397" t="str">
            <v>austria</v>
          </cell>
          <cell r="CC1397" t="str">
            <v>Регулярные</v>
          </cell>
          <cell r="CD1397" t="str">
            <v>b</v>
          </cell>
        </row>
        <row r="1398">
          <cell r="C1398">
            <v>39006</v>
          </cell>
          <cell r="H1398">
            <v>24</v>
          </cell>
          <cell r="U1398">
            <v>40</v>
          </cell>
          <cell r="BZ1398" t="str">
            <v>Международный</v>
          </cell>
          <cell r="CA1398" t="str">
            <v>западная европа</v>
          </cell>
          <cell r="CB1398" t="str">
            <v>austria</v>
          </cell>
          <cell r="CC1398" t="str">
            <v>Регулярные</v>
          </cell>
          <cell r="CD1398" t="str">
            <v>b</v>
          </cell>
        </row>
        <row r="1399">
          <cell r="C1399">
            <v>39007</v>
          </cell>
          <cell r="H1399">
            <v>24</v>
          </cell>
          <cell r="U1399">
            <v>18</v>
          </cell>
          <cell r="BZ1399" t="str">
            <v>Международный</v>
          </cell>
          <cell r="CA1399" t="str">
            <v>западная европа</v>
          </cell>
          <cell r="CB1399" t="str">
            <v>austria</v>
          </cell>
          <cell r="CC1399" t="str">
            <v>Регулярные</v>
          </cell>
          <cell r="CD1399" t="str">
            <v>b</v>
          </cell>
        </row>
        <row r="1400">
          <cell r="C1400">
            <v>39008</v>
          </cell>
          <cell r="H1400">
            <v>24</v>
          </cell>
          <cell r="U1400">
            <v>29</v>
          </cell>
          <cell r="BZ1400" t="str">
            <v>Международный</v>
          </cell>
          <cell r="CA1400" t="str">
            <v>западная европа</v>
          </cell>
          <cell r="CB1400" t="str">
            <v>austria</v>
          </cell>
          <cell r="CC1400" t="str">
            <v>Регулярные</v>
          </cell>
          <cell r="CD1400" t="str">
            <v>b</v>
          </cell>
        </row>
        <row r="1401">
          <cell r="C1401">
            <v>39009</v>
          </cell>
          <cell r="H1401">
            <v>24</v>
          </cell>
          <cell r="U1401">
            <v>33</v>
          </cell>
          <cell r="BZ1401" t="str">
            <v>Международный</v>
          </cell>
          <cell r="CA1401" t="str">
            <v>западная европа</v>
          </cell>
          <cell r="CB1401" t="str">
            <v>austria</v>
          </cell>
          <cell r="CC1401" t="str">
            <v>Регулярные</v>
          </cell>
          <cell r="CD1401" t="str">
            <v>b</v>
          </cell>
        </row>
        <row r="1402">
          <cell r="C1402">
            <v>39010</v>
          </cell>
          <cell r="H1402">
            <v>24</v>
          </cell>
          <cell r="U1402">
            <v>39</v>
          </cell>
          <cell r="BZ1402" t="str">
            <v>Международный</v>
          </cell>
          <cell r="CA1402" t="str">
            <v>западная европа</v>
          </cell>
          <cell r="CB1402" t="str">
            <v>austria</v>
          </cell>
          <cell r="CC1402" t="str">
            <v>Регулярные</v>
          </cell>
          <cell r="CD1402" t="str">
            <v>b</v>
          </cell>
        </row>
        <row r="1403">
          <cell r="C1403">
            <v>39011</v>
          </cell>
          <cell r="H1403">
            <v>24</v>
          </cell>
          <cell r="U1403">
            <v>44</v>
          </cell>
          <cell r="BZ1403" t="str">
            <v>Международный</v>
          </cell>
          <cell r="CA1403" t="str">
            <v>западная европа</v>
          </cell>
          <cell r="CB1403" t="str">
            <v>austria</v>
          </cell>
          <cell r="CC1403" t="str">
            <v>Регулярные</v>
          </cell>
          <cell r="CD1403" t="str">
            <v>b</v>
          </cell>
        </row>
        <row r="1404">
          <cell r="C1404">
            <v>39012</v>
          </cell>
          <cell r="H1404">
            <v>24</v>
          </cell>
          <cell r="U1404">
            <v>23</v>
          </cell>
          <cell r="BZ1404" t="str">
            <v>Международный</v>
          </cell>
          <cell r="CA1404" t="str">
            <v>западная европа</v>
          </cell>
          <cell r="CB1404" t="str">
            <v>austria</v>
          </cell>
          <cell r="CC1404" t="str">
            <v>Регулярные</v>
          </cell>
          <cell r="CD1404" t="str">
            <v>b</v>
          </cell>
        </row>
        <row r="1405">
          <cell r="C1405">
            <v>39013</v>
          </cell>
          <cell r="H1405">
            <v>24</v>
          </cell>
          <cell r="U1405">
            <v>40</v>
          </cell>
          <cell r="BZ1405" t="str">
            <v>Международный</v>
          </cell>
          <cell r="CA1405" t="str">
            <v>западная европа</v>
          </cell>
          <cell r="CB1405" t="str">
            <v>austria</v>
          </cell>
          <cell r="CC1405" t="str">
            <v>Регулярные</v>
          </cell>
          <cell r="CD1405" t="str">
            <v>b</v>
          </cell>
        </row>
        <row r="1406">
          <cell r="C1406">
            <v>39014</v>
          </cell>
          <cell r="H1406">
            <v>24</v>
          </cell>
          <cell r="U1406">
            <v>36</v>
          </cell>
          <cell r="BZ1406" t="str">
            <v>Международный</v>
          </cell>
          <cell r="CA1406" t="str">
            <v>снг</v>
          </cell>
          <cell r="CB1406" t="str">
            <v>russia</v>
          </cell>
          <cell r="CC1406" t="str">
            <v>Бизнес, прочие</v>
          </cell>
          <cell r="CD1406" t="str">
            <v>b</v>
          </cell>
        </row>
        <row r="1407">
          <cell r="C1407">
            <v>39015</v>
          </cell>
          <cell r="H1407">
            <v>24</v>
          </cell>
          <cell r="U1407">
            <v>17</v>
          </cell>
          <cell r="BZ1407" t="str">
            <v>Международный</v>
          </cell>
          <cell r="CA1407" t="str">
            <v>западная европа</v>
          </cell>
          <cell r="CB1407" t="str">
            <v>austria</v>
          </cell>
          <cell r="CC1407" t="str">
            <v>Регулярные</v>
          </cell>
          <cell r="CD1407" t="str">
            <v>b</v>
          </cell>
        </row>
        <row r="1408">
          <cell r="C1408">
            <v>39016</v>
          </cell>
          <cell r="H1408">
            <v>24</v>
          </cell>
          <cell r="U1408">
            <v>41</v>
          </cell>
          <cell r="BZ1408" t="str">
            <v>Международный</v>
          </cell>
          <cell r="CA1408" t="str">
            <v>западная европа</v>
          </cell>
          <cell r="CB1408" t="str">
            <v>austria</v>
          </cell>
          <cell r="CC1408" t="str">
            <v>Регулярные</v>
          </cell>
          <cell r="CD1408" t="str">
            <v>b</v>
          </cell>
        </row>
        <row r="1409">
          <cell r="C1409">
            <v>39017</v>
          </cell>
          <cell r="H1409">
            <v>24</v>
          </cell>
          <cell r="U1409">
            <v>46</v>
          </cell>
          <cell r="BZ1409" t="str">
            <v>Международный</v>
          </cell>
          <cell r="CA1409" t="str">
            <v>западная европа</v>
          </cell>
          <cell r="CB1409" t="str">
            <v>austria</v>
          </cell>
          <cell r="CC1409" t="str">
            <v>Регулярные</v>
          </cell>
          <cell r="CD1409" t="str">
            <v>b</v>
          </cell>
        </row>
        <row r="1410">
          <cell r="C1410">
            <v>39018</v>
          </cell>
          <cell r="H1410">
            <v>24</v>
          </cell>
          <cell r="U1410">
            <v>36</v>
          </cell>
          <cell r="BZ1410" t="str">
            <v>Международный</v>
          </cell>
          <cell r="CA1410" t="str">
            <v>западная европа</v>
          </cell>
          <cell r="CB1410" t="str">
            <v>austria</v>
          </cell>
          <cell r="CC1410" t="str">
            <v>Регулярные</v>
          </cell>
          <cell r="CD1410" t="str">
            <v>b</v>
          </cell>
        </row>
        <row r="1411">
          <cell r="C1411">
            <v>39019</v>
          </cell>
          <cell r="H1411">
            <v>24</v>
          </cell>
          <cell r="U1411">
            <v>49</v>
          </cell>
          <cell r="BZ1411" t="str">
            <v>Международный</v>
          </cell>
          <cell r="CA1411" t="str">
            <v>западная европа</v>
          </cell>
          <cell r="CB1411" t="str">
            <v>austria</v>
          </cell>
          <cell r="CC1411" t="str">
            <v>Регулярные</v>
          </cell>
          <cell r="CD1411" t="str">
            <v>b</v>
          </cell>
        </row>
        <row r="1412">
          <cell r="C1412">
            <v>39020</v>
          </cell>
          <cell r="H1412">
            <v>24</v>
          </cell>
          <cell r="U1412">
            <v>17</v>
          </cell>
          <cell r="BZ1412" t="str">
            <v>Международный</v>
          </cell>
          <cell r="CA1412" t="str">
            <v>западная европа</v>
          </cell>
          <cell r="CB1412" t="str">
            <v>austria</v>
          </cell>
          <cell r="CC1412" t="str">
            <v>Регулярные</v>
          </cell>
          <cell r="CD1412" t="str">
            <v>b</v>
          </cell>
        </row>
        <row r="1413">
          <cell r="C1413">
            <v>39021</v>
          </cell>
          <cell r="H1413">
            <v>24</v>
          </cell>
          <cell r="U1413">
            <v>34</v>
          </cell>
          <cell r="BZ1413" t="str">
            <v>Международный</v>
          </cell>
          <cell r="CA1413" t="str">
            <v>западная европа</v>
          </cell>
          <cell r="CB1413" t="str">
            <v>austria</v>
          </cell>
          <cell r="CC1413" t="str">
            <v>Регулярные</v>
          </cell>
          <cell r="CD1413" t="str">
            <v>b</v>
          </cell>
        </row>
        <row r="1414">
          <cell r="C1414">
            <v>39022</v>
          </cell>
          <cell r="H1414">
            <v>24</v>
          </cell>
          <cell r="U1414">
            <v>20</v>
          </cell>
          <cell r="BZ1414" t="str">
            <v>Международный</v>
          </cell>
          <cell r="CA1414" t="str">
            <v>западная европа</v>
          </cell>
          <cell r="CB1414" t="str">
            <v>austria</v>
          </cell>
          <cell r="CC1414" t="str">
            <v>Регулярные</v>
          </cell>
          <cell r="CD1414" t="str">
            <v>b</v>
          </cell>
        </row>
        <row r="1415">
          <cell r="C1415">
            <v>39023</v>
          </cell>
          <cell r="H1415">
            <v>24</v>
          </cell>
          <cell r="U1415">
            <v>18</v>
          </cell>
          <cell r="BZ1415" t="str">
            <v>Международный</v>
          </cell>
          <cell r="CA1415" t="str">
            <v>западная европа</v>
          </cell>
          <cell r="CB1415" t="str">
            <v>austria</v>
          </cell>
          <cell r="CC1415" t="str">
            <v>Регулярные</v>
          </cell>
          <cell r="CD1415" t="str">
            <v>b</v>
          </cell>
        </row>
        <row r="1416">
          <cell r="C1416">
            <v>39024</v>
          </cell>
          <cell r="H1416">
            <v>24</v>
          </cell>
          <cell r="U1416">
            <v>30</v>
          </cell>
          <cell r="BZ1416" t="str">
            <v>Международный</v>
          </cell>
          <cell r="CA1416" t="str">
            <v>западная европа</v>
          </cell>
          <cell r="CB1416" t="str">
            <v>austria</v>
          </cell>
          <cell r="CC1416" t="str">
            <v>Регулярные</v>
          </cell>
          <cell r="CD1416" t="str">
            <v>b</v>
          </cell>
        </row>
        <row r="1417">
          <cell r="C1417">
            <v>39025</v>
          </cell>
          <cell r="H1417">
            <v>24</v>
          </cell>
          <cell r="U1417">
            <v>28</v>
          </cell>
          <cell r="BZ1417" t="str">
            <v>Международный</v>
          </cell>
          <cell r="CA1417" t="str">
            <v>западная европа</v>
          </cell>
          <cell r="CB1417" t="str">
            <v>austria</v>
          </cell>
          <cell r="CC1417" t="str">
            <v>Регулярные</v>
          </cell>
          <cell r="CD1417" t="str">
            <v>b</v>
          </cell>
        </row>
        <row r="1418">
          <cell r="C1418">
            <v>39026</v>
          </cell>
          <cell r="H1418">
            <v>24</v>
          </cell>
          <cell r="U1418">
            <v>48</v>
          </cell>
          <cell r="BZ1418" t="str">
            <v>Международный</v>
          </cell>
          <cell r="CA1418" t="str">
            <v>западная европа</v>
          </cell>
          <cell r="CB1418" t="str">
            <v>austria</v>
          </cell>
          <cell r="CC1418" t="str">
            <v>Регулярные</v>
          </cell>
          <cell r="CD1418" t="str">
            <v>b</v>
          </cell>
        </row>
        <row r="1419">
          <cell r="C1419">
            <v>39027</v>
          </cell>
          <cell r="H1419">
            <v>24</v>
          </cell>
          <cell r="U1419">
            <v>21</v>
          </cell>
          <cell r="BZ1419" t="str">
            <v>Международный</v>
          </cell>
          <cell r="CA1419" t="str">
            <v>западная европа</v>
          </cell>
          <cell r="CB1419" t="str">
            <v>austria</v>
          </cell>
          <cell r="CC1419" t="str">
            <v>Регулярные</v>
          </cell>
          <cell r="CD1419" t="str">
            <v>b</v>
          </cell>
        </row>
        <row r="1420">
          <cell r="C1420">
            <v>39028</v>
          </cell>
          <cell r="H1420">
            <v>24</v>
          </cell>
          <cell r="U1420">
            <v>16</v>
          </cell>
          <cell r="BZ1420" t="str">
            <v>Международный</v>
          </cell>
          <cell r="CA1420" t="str">
            <v>западная европа</v>
          </cell>
          <cell r="CB1420" t="str">
            <v>austria</v>
          </cell>
          <cell r="CC1420" t="str">
            <v>Регулярные</v>
          </cell>
          <cell r="CD1420" t="str">
            <v>b</v>
          </cell>
        </row>
        <row r="1421">
          <cell r="C1421">
            <v>39029</v>
          </cell>
          <cell r="H1421">
            <v>24</v>
          </cell>
          <cell r="U1421">
            <v>38</v>
          </cell>
          <cell r="BZ1421" t="str">
            <v>Международный</v>
          </cell>
          <cell r="CA1421" t="str">
            <v>западная европа</v>
          </cell>
          <cell r="CB1421" t="str">
            <v>austria</v>
          </cell>
          <cell r="CC1421" t="str">
            <v>Регулярные</v>
          </cell>
          <cell r="CD1421" t="str">
            <v>b</v>
          </cell>
        </row>
        <row r="1422">
          <cell r="C1422">
            <v>39030</v>
          </cell>
          <cell r="H1422">
            <v>24</v>
          </cell>
          <cell r="U1422">
            <v>17</v>
          </cell>
          <cell r="BZ1422" t="str">
            <v>Международный</v>
          </cell>
          <cell r="CA1422" t="str">
            <v>западная европа</v>
          </cell>
          <cell r="CB1422" t="str">
            <v>austria</v>
          </cell>
          <cell r="CC1422" t="str">
            <v>Регулярные</v>
          </cell>
          <cell r="CD1422" t="str">
            <v>b</v>
          </cell>
        </row>
        <row r="1423">
          <cell r="C1423">
            <v>39031</v>
          </cell>
          <cell r="H1423">
            <v>24</v>
          </cell>
          <cell r="U1423">
            <v>27</v>
          </cell>
          <cell r="BZ1423" t="str">
            <v>Международный</v>
          </cell>
          <cell r="CA1423" t="str">
            <v>западная европа</v>
          </cell>
          <cell r="CB1423" t="str">
            <v>austria</v>
          </cell>
          <cell r="CC1423" t="str">
            <v>Регулярные</v>
          </cell>
          <cell r="CD1423" t="str">
            <v>b</v>
          </cell>
        </row>
        <row r="1424">
          <cell r="C1424">
            <v>39032</v>
          </cell>
          <cell r="H1424">
            <v>24</v>
          </cell>
          <cell r="U1424">
            <v>28</v>
          </cell>
          <cell r="BZ1424" t="str">
            <v>Международный</v>
          </cell>
          <cell r="CA1424" t="str">
            <v>западная европа</v>
          </cell>
          <cell r="CB1424" t="str">
            <v>austria</v>
          </cell>
          <cell r="CC1424" t="str">
            <v>Регулярные</v>
          </cell>
          <cell r="CD1424" t="str">
            <v>b</v>
          </cell>
        </row>
        <row r="1425">
          <cell r="C1425">
            <v>39033</v>
          </cell>
          <cell r="H1425">
            <v>24</v>
          </cell>
          <cell r="U1425">
            <v>37</v>
          </cell>
          <cell r="BZ1425" t="str">
            <v>Международный</v>
          </cell>
          <cell r="CA1425" t="str">
            <v>западная европа</v>
          </cell>
          <cell r="CB1425" t="str">
            <v>austria</v>
          </cell>
          <cell r="CC1425" t="str">
            <v>Регулярные</v>
          </cell>
          <cell r="CD1425" t="str">
            <v>b</v>
          </cell>
        </row>
        <row r="1426">
          <cell r="C1426">
            <v>39035</v>
          </cell>
          <cell r="H1426">
            <v>24</v>
          </cell>
          <cell r="U1426">
            <v>32</v>
          </cell>
          <cell r="BZ1426" t="str">
            <v>Международный</v>
          </cell>
          <cell r="CA1426" t="str">
            <v>западная европа</v>
          </cell>
          <cell r="CB1426" t="str">
            <v>austria</v>
          </cell>
          <cell r="CC1426" t="str">
            <v>Регулярные</v>
          </cell>
          <cell r="CD1426" t="str">
            <v>b</v>
          </cell>
        </row>
        <row r="1427">
          <cell r="C1427">
            <v>39036</v>
          </cell>
          <cell r="H1427">
            <v>24</v>
          </cell>
          <cell r="U1427">
            <v>50</v>
          </cell>
          <cell r="BZ1427" t="str">
            <v>Международный</v>
          </cell>
          <cell r="CA1427" t="str">
            <v>западная европа</v>
          </cell>
          <cell r="CB1427" t="str">
            <v>austria</v>
          </cell>
          <cell r="CC1427" t="str">
            <v>Регулярные</v>
          </cell>
          <cell r="CD1427" t="str">
            <v>b</v>
          </cell>
        </row>
        <row r="1428">
          <cell r="C1428">
            <v>39037</v>
          </cell>
          <cell r="H1428">
            <v>24</v>
          </cell>
          <cell r="U1428">
            <v>29</v>
          </cell>
          <cell r="BZ1428" t="str">
            <v>Международный</v>
          </cell>
          <cell r="CA1428" t="str">
            <v>западная европа</v>
          </cell>
          <cell r="CB1428" t="str">
            <v>austria</v>
          </cell>
          <cell r="CC1428" t="str">
            <v>Регулярные</v>
          </cell>
          <cell r="CD1428" t="str">
            <v>b</v>
          </cell>
        </row>
        <row r="1429">
          <cell r="C1429">
            <v>39038</v>
          </cell>
          <cell r="H1429">
            <v>24</v>
          </cell>
          <cell r="U1429">
            <v>33</v>
          </cell>
          <cell r="BZ1429" t="str">
            <v>Международный</v>
          </cell>
          <cell r="CA1429" t="str">
            <v>западная европа</v>
          </cell>
          <cell r="CB1429" t="str">
            <v>austria</v>
          </cell>
          <cell r="CC1429" t="str">
            <v>Регулярные</v>
          </cell>
          <cell r="CD1429" t="str">
            <v>b</v>
          </cell>
        </row>
        <row r="1430">
          <cell r="C1430">
            <v>39039</v>
          </cell>
          <cell r="H1430">
            <v>24</v>
          </cell>
          <cell r="U1430">
            <v>20</v>
          </cell>
          <cell r="BZ1430" t="str">
            <v>Международный</v>
          </cell>
          <cell r="CA1430" t="str">
            <v>западная европа</v>
          </cell>
          <cell r="CB1430" t="str">
            <v>austria</v>
          </cell>
          <cell r="CC1430" t="str">
            <v>Регулярные</v>
          </cell>
          <cell r="CD1430" t="str">
            <v>b</v>
          </cell>
        </row>
        <row r="1431">
          <cell r="C1431">
            <v>39040</v>
          </cell>
          <cell r="H1431">
            <v>24</v>
          </cell>
          <cell r="U1431">
            <v>25</v>
          </cell>
          <cell r="BZ1431" t="str">
            <v>Международный</v>
          </cell>
          <cell r="CA1431" t="str">
            <v>западная европа</v>
          </cell>
          <cell r="CB1431" t="str">
            <v>austria</v>
          </cell>
          <cell r="CC1431" t="str">
            <v>Регулярные</v>
          </cell>
          <cell r="CD1431" t="str">
            <v>b</v>
          </cell>
        </row>
        <row r="1432">
          <cell r="C1432">
            <v>39041</v>
          </cell>
          <cell r="H1432">
            <v>24</v>
          </cell>
          <cell r="U1432">
            <v>16</v>
          </cell>
          <cell r="BZ1432" t="str">
            <v>Международный</v>
          </cell>
          <cell r="CA1432" t="str">
            <v>западная европа</v>
          </cell>
          <cell r="CB1432" t="str">
            <v>austria</v>
          </cell>
          <cell r="CC1432" t="str">
            <v>Регулярные</v>
          </cell>
          <cell r="CD1432" t="str">
            <v>b</v>
          </cell>
        </row>
        <row r="1433">
          <cell r="C1433">
            <v>39043</v>
          </cell>
          <cell r="H1433">
            <v>24</v>
          </cell>
          <cell r="U1433">
            <v>29</v>
          </cell>
          <cell r="BZ1433" t="str">
            <v>Международный</v>
          </cell>
          <cell r="CA1433" t="str">
            <v>западная европа</v>
          </cell>
          <cell r="CB1433" t="str">
            <v>austria</v>
          </cell>
          <cell r="CC1433" t="str">
            <v>Регулярные</v>
          </cell>
          <cell r="CD1433" t="str">
            <v>b</v>
          </cell>
        </row>
        <row r="1434">
          <cell r="C1434">
            <v>39044</v>
          </cell>
          <cell r="H1434">
            <v>24</v>
          </cell>
          <cell r="U1434">
            <v>15</v>
          </cell>
          <cell r="BZ1434" t="str">
            <v>Международный</v>
          </cell>
          <cell r="CA1434" t="str">
            <v>западная европа</v>
          </cell>
          <cell r="CB1434" t="str">
            <v>austria</v>
          </cell>
          <cell r="CC1434" t="str">
            <v>Регулярные</v>
          </cell>
          <cell r="CD1434" t="str">
            <v>b</v>
          </cell>
        </row>
        <row r="1435">
          <cell r="C1435">
            <v>39045</v>
          </cell>
          <cell r="H1435">
            <v>24</v>
          </cell>
          <cell r="U1435">
            <v>30</v>
          </cell>
          <cell r="BZ1435" t="str">
            <v>Международный</v>
          </cell>
          <cell r="CA1435" t="str">
            <v>западная европа</v>
          </cell>
          <cell r="CB1435" t="str">
            <v>austria</v>
          </cell>
          <cell r="CC1435" t="str">
            <v>Регулярные</v>
          </cell>
          <cell r="CD1435" t="str">
            <v>b</v>
          </cell>
        </row>
        <row r="1436">
          <cell r="C1436">
            <v>39046</v>
          </cell>
          <cell r="H1436">
            <v>24</v>
          </cell>
          <cell r="U1436">
            <v>40</v>
          </cell>
          <cell r="BZ1436" t="str">
            <v>Международный</v>
          </cell>
          <cell r="CA1436" t="str">
            <v>западная европа</v>
          </cell>
          <cell r="CB1436" t="str">
            <v>austria</v>
          </cell>
          <cell r="CC1436" t="str">
            <v>Регулярные</v>
          </cell>
          <cell r="CD1436" t="str">
            <v>b</v>
          </cell>
        </row>
        <row r="1437">
          <cell r="C1437">
            <v>39047</v>
          </cell>
          <cell r="H1437">
            <v>24</v>
          </cell>
          <cell r="U1437">
            <v>46</v>
          </cell>
          <cell r="BZ1437" t="str">
            <v>Международный</v>
          </cell>
          <cell r="CA1437" t="str">
            <v>западная европа</v>
          </cell>
          <cell r="CB1437" t="str">
            <v>austria</v>
          </cell>
          <cell r="CC1437" t="str">
            <v>Регулярные</v>
          </cell>
          <cell r="CD1437" t="str">
            <v>b</v>
          </cell>
        </row>
        <row r="1438">
          <cell r="C1438">
            <v>39048</v>
          </cell>
          <cell r="H1438">
            <v>24</v>
          </cell>
          <cell r="U1438">
            <v>36</v>
          </cell>
          <cell r="BZ1438" t="str">
            <v>Международный</v>
          </cell>
          <cell r="CA1438" t="str">
            <v>западная европа</v>
          </cell>
          <cell r="CB1438" t="str">
            <v>austria</v>
          </cell>
          <cell r="CC1438" t="str">
            <v>Регулярные</v>
          </cell>
          <cell r="CD1438" t="str">
            <v>b</v>
          </cell>
        </row>
        <row r="1439">
          <cell r="C1439">
            <v>39050</v>
          </cell>
          <cell r="H1439">
            <v>24</v>
          </cell>
          <cell r="U1439">
            <v>50</v>
          </cell>
          <cell r="BZ1439" t="str">
            <v>Международный</v>
          </cell>
          <cell r="CA1439" t="str">
            <v>западная европа</v>
          </cell>
          <cell r="CB1439" t="str">
            <v>austria</v>
          </cell>
          <cell r="CC1439" t="str">
            <v>Регулярные</v>
          </cell>
          <cell r="CD1439" t="str">
            <v>b</v>
          </cell>
        </row>
        <row r="1440">
          <cell r="C1440">
            <v>39051</v>
          </cell>
          <cell r="H1440">
            <v>24</v>
          </cell>
          <cell r="U1440">
            <v>30</v>
          </cell>
          <cell r="BZ1440" t="str">
            <v>Международный</v>
          </cell>
          <cell r="CA1440" t="str">
            <v>западная европа</v>
          </cell>
          <cell r="CB1440" t="str">
            <v>austria</v>
          </cell>
          <cell r="CC1440" t="str">
            <v>Регулярные</v>
          </cell>
          <cell r="CD1440" t="str">
            <v>b</v>
          </cell>
        </row>
        <row r="1441">
          <cell r="C1441">
            <v>39052</v>
          </cell>
          <cell r="H1441">
            <v>24</v>
          </cell>
          <cell r="U1441">
            <v>50</v>
          </cell>
          <cell r="BZ1441" t="str">
            <v>Международный</v>
          </cell>
          <cell r="CA1441" t="str">
            <v>западная европа</v>
          </cell>
          <cell r="CB1441" t="str">
            <v>austria</v>
          </cell>
          <cell r="CC1441" t="str">
            <v>Регулярные</v>
          </cell>
          <cell r="CD1441" t="str">
            <v>b</v>
          </cell>
        </row>
        <row r="1442">
          <cell r="C1442">
            <v>39053</v>
          </cell>
          <cell r="H1442">
            <v>24</v>
          </cell>
          <cell r="U1442">
            <v>20</v>
          </cell>
          <cell r="BZ1442" t="str">
            <v>Международный</v>
          </cell>
          <cell r="CA1442" t="str">
            <v>западная европа</v>
          </cell>
          <cell r="CB1442" t="str">
            <v>austria</v>
          </cell>
          <cell r="CC1442" t="str">
            <v>Регулярные</v>
          </cell>
          <cell r="CD1442" t="str">
            <v>b</v>
          </cell>
        </row>
        <row r="1443">
          <cell r="C1443">
            <v>39054</v>
          </cell>
          <cell r="H1443">
            <v>24</v>
          </cell>
          <cell r="U1443">
            <v>50</v>
          </cell>
          <cell r="BZ1443" t="str">
            <v>Международный</v>
          </cell>
          <cell r="CA1443" t="str">
            <v>западная европа</v>
          </cell>
          <cell r="CB1443" t="str">
            <v>austria</v>
          </cell>
          <cell r="CC1443" t="str">
            <v>Регулярные</v>
          </cell>
          <cell r="CD1443" t="str">
            <v>b</v>
          </cell>
        </row>
        <row r="1444">
          <cell r="C1444">
            <v>39055</v>
          </cell>
          <cell r="H1444">
            <v>24</v>
          </cell>
          <cell r="U1444">
            <v>34</v>
          </cell>
          <cell r="BZ1444" t="str">
            <v>Международный</v>
          </cell>
          <cell r="CA1444" t="str">
            <v>западная европа</v>
          </cell>
          <cell r="CB1444" t="str">
            <v>austria</v>
          </cell>
          <cell r="CC1444" t="str">
            <v>Регулярные</v>
          </cell>
          <cell r="CD1444" t="str">
            <v>b</v>
          </cell>
        </row>
        <row r="1445">
          <cell r="C1445">
            <v>39057</v>
          </cell>
          <cell r="H1445">
            <v>24</v>
          </cell>
          <cell r="U1445">
            <v>38</v>
          </cell>
          <cell r="BZ1445" t="str">
            <v>Международный</v>
          </cell>
          <cell r="CA1445" t="str">
            <v>западная европа</v>
          </cell>
          <cell r="CB1445" t="str">
            <v>austria</v>
          </cell>
          <cell r="CC1445" t="str">
            <v>Регулярные</v>
          </cell>
          <cell r="CD1445" t="str">
            <v>b</v>
          </cell>
        </row>
        <row r="1446">
          <cell r="C1446">
            <v>39060</v>
          </cell>
          <cell r="H1446">
            <v>24</v>
          </cell>
          <cell r="U1446">
            <v>18</v>
          </cell>
          <cell r="BZ1446" t="str">
            <v>Международный</v>
          </cell>
          <cell r="CA1446" t="str">
            <v>западная европа</v>
          </cell>
          <cell r="CB1446" t="str">
            <v>austria</v>
          </cell>
          <cell r="CC1446" t="str">
            <v>Регулярные</v>
          </cell>
          <cell r="CD1446" t="str">
            <v>b</v>
          </cell>
        </row>
        <row r="1447">
          <cell r="C1447">
            <v>39061</v>
          </cell>
          <cell r="H1447">
            <v>24</v>
          </cell>
          <cell r="U1447">
            <v>24</v>
          </cell>
          <cell r="BZ1447" t="str">
            <v>Международный</v>
          </cell>
          <cell r="CA1447" t="str">
            <v>западная европа</v>
          </cell>
          <cell r="CB1447" t="str">
            <v>austria</v>
          </cell>
          <cell r="CC1447" t="str">
            <v>Регулярные</v>
          </cell>
          <cell r="CD1447" t="str">
            <v>b</v>
          </cell>
        </row>
        <row r="1448">
          <cell r="C1448">
            <v>39062</v>
          </cell>
          <cell r="H1448">
            <v>24</v>
          </cell>
          <cell r="U1448">
            <v>30</v>
          </cell>
          <cell r="BZ1448" t="str">
            <v>Международный</v>
          </cell>
          <cell r="CA1448" t="str">
            <v>западная европа</v>
          </cell>
          <cell r="CB1448" t="str">
            <v>austria</v>
          </cell>
          <cell r="CC1448" t="str">
            <v>Регулярные</v>
          </cell>
          <cell r="CD1448" t="str">
            <v>b</v>
          </cell>
        </row>
        <row r="1449">
          <cell r="C1449">
            <v>39064</v>
          </cell>
          <cell r="H1449">
            <v>24</v>
          </cell>
          <cell r="U1449">
            <v>35</v>
          </cell>
          <cell r="BZ1449" t="str">
            <v>Международный</v>
          </cell>
          <cell r="CA1449" t="str">
            <v>западная европа</v>
          </cell>
          <cell r="CB1449" t="str">
            <v>austria</v>
          </cell>
          <cell r="CC1449" t="str">
            <v>Регулярные</v>
          </cell>
          <cell r="CD1449" t="str">
            <v>b</v>
          </cell>
        </row>
        <row r="1450">
          <cell r="C1450">
            <v>39065</v>
          </cell>
          <cell r="H1450">
            <v>24</v>
          </cell>
          <cell r="U1450">
            <v>33</v>
          </cell>
          <cell r="BZ1450" t="str">
            <v>Международный</v>
          </cell>
          <cell r="CA1450" t="str">
            <v>западная европа</v>
          </cell>
          <cell r="CB1450" t="str">
            <v>austria</v>
          </cell>
          <cell r="CC1450" t="str">
            <v>Регулярные</v>
          </cell>
          <cell r="CD1450" t="str">
            <v>b</v>
          </cell>
        </row>
        <row r="1451">
          <cell r="C1451">
            <v>39066</v>
          </cell>
          <cell r="H1451">
            <v>24</v>
          </cell>
          <cell r="U1451">
            <v>39</v>
          </cell>
          <cell r="BZ1451" t="str">
            <v>Международный</v>
          </cell>
          <cell r="CA1451" t="str">
            <v>западная европа</v>
          </cell>
          <cell r="CB1451" t="str">
            <v>austria</v>
          </cell>
          <cell r="CC1451" t="str">
            <v>Регулярные</v>
          </cell>
          <cell r="CD1451" t="str">
            <v>b</v>
          </cell>
        </row>
        <row r="1452">
          <cell r="C1452">
            <v>39067</v>
          </cell>
          <cell r="H1452">
            <v>24</v>
          </cell>
          <cell r="U1452">
            <v>18</v>
          </cell>
          <cell r="BZ1452" t="str">
            <v>Международный</v>
          </cell>
          <cell r="CA1452" t="str">
            <v>западная европа</v>
          </cell>
          <cell r="CB1452" t="str">
            <v>austria</v>
          </cell>
          <cell r="CC1452" t="str">
            <v>Регулярные</v>
          </cell>
          <cell r="CD1452" t="str">
            <v>b</v>
          </cell>
        </row>
        <row r="1453">
          <cell r="C1453">
            <v>39068</v>
          </cell>
          <cell r="H1453">
            <v>24</v>
          </cell>
          <cell r="U1453">
            <v>39</v>
          </cell>
          <cell r="BZ1453" t="str">
            <v>Международный</v>
          </cell>
          <cell r="CA1453" t="str">
            <v>западная европа</v>
          </cell>
          <cell r="CB1453" t="str">
            <v>austria</v>
          </cell>
          <cell r="CC1453" t="str">
            <v>Регулярные</v>
          </cell>
          <cell r="CD1453" t="str">
            <v>b</v>
          </cell>
        </row>
        <row r="1454">
          <cell r="C1454">
            <v>39069</v>
          </cell>
          <cell r="H1454">
            <v>24</v>
          </cell>
          <cell r="U1454">
            <v>38</v>
          </cell>
          <cell r="BZ1454" t="str">
            <v>Международный</v>
          </cell>
          <cell r="CA1454" t="str">
            <v>западная европа</v>
          </cell>
          <cell r="CB1454" t="str">
            <v>austria</v>
          </cell>
          <cell r="CC1454" t="str">
            <v>Регулярные</v>
          </cell>
          <cell r="CD1454" t="str">
            <v>b</v>
          </cell>
        </row>
        <row r="1455">
          <cell r="C1455">
            <v>39070</v>
          </cell>
          <cell r="H1455">
            <v>24.04</v>
          </cell>
          <cell r="U1455">
            <v>50</v>
          </cell>
          <cell r="BZ1455" t="str">
            <v>Международный</v>
          </cell>
          <cell r="CA1455" t="str">
            <v>снг</v>
          </cell>
          <cell r="CB1455" t="str">
            <v>georgia</v>
          </cell>
          <cell r="CC1455" t="str">
            <v>Регулярные</v>
          </cell>
          <cell r="CD1455" t="str">
            <v>b</v>
          </cell>
        </row>
        <row r="1456">
          <cell r="C1456">
            <v>39071</v>
          </cell>
          <cell r="H1456">
            <v>24</v>
          </cell>
          <cell r="U1456">
            <v>46</v>
          </cell>
          <cell r="BZ1456" t="str">
            <v>Международный</v>
          </cell>
          <cell r="CA1456" t="str">
            <v>западная европа</v>
          </cell>
          <cell r="CB1456" t="str">
            <v>austria</v>
          </cell>
          <cell r="CC1456" t="str">
            <v>Регулярные</v>
          </cell>
          <cell r="CD1456" t="str">
            <v>b</v>
          </cell>
        </row>
        <row r="1457">
          <cell r="C1457">
            <v>39072</v>
          </cell>
          <cell r="H1457">
            <v>24</v>
          </cell>
          <cell r="U1457">
            <v>45</v>
          </cell>
          <cell r="BZ1457" t="str">
            <v>Международный</v>
          </cell>
          <cell r="CA1457" t="str">
            <v>западная европа</v>
          </cell>
          <cell r="CB1457" t="str">
            <v>austria</v>
          </cell>
          <cell r="CC1457" t="str">
            <v>Регулярные</v>
          </cell>
          <cell r="CD1457" t="str">
            <v>b</v>
          </cell>
        </row>
        <row r="1458">
          <cell r="C1458">
            <v>39073</v>
          </cell>
          <cell r="H1458">
            <v>24</v>
          </cell>
          <cell r="U1458">
            <v>47</v>
          </cell>
          <cell r="BZ1458" t="str">
            <v>Международный</v>
          </cell>
          <cell r="CA1458" t="str">
            <v>западная европа</v>
          </cell>
          <cell r="CB1458" t="str">
            <v>austria</v>
          </cell>
          <cell r="CC1458" t="str">
            <v>Регулярные</v>
          </cell>
          <cell r="CD1458" t="str">
            <v>b</v>
          </cell>
        </row>
        <row r="1459">
          <cell r="C1459">
            <v>39074</v>
          </cell>
          <cell r="H1459">
            <v>24</v>
          </cell>
          <cell r="U1459">
            <v>37</v>
          </cell>
          <cell r="BZ1459" t="str">
            <v>Международный</v>
          </cell>
          <cell r="CA1459" t="str">
            <v>западная европа</v>
          </cell>
          <cell r="CB1459" t="str">
            <v>austria</v>
          </cell>
          <cell r="CC1459" t="str">
            <v>Регулярные</v>
          </cell>
          <cell r="CD1459" t="str">
            <v>b</v>
          </cell>
        </row>
        <row r="1460">
          <cell r="C1460">
            <v>39077</v>
          </cell>
          <cell r="H1460">
            <v>24</v>
          </cell>
          <cell r="U1460">
            <v>38</v>
          </cell>
          <cell r="BZ1460" t="str">
            <v>Международный</v>
          </cell>
          <cell r="CA1460" t="str">
            <v>западная европа</v>
          </cell>
          <cell r="CB1460" t="str">
            <v>austria</v>
          </cell>
          <cell r="CC1460" t="str">
            <v>Регулярные</v>
          </cell>
          <cell r="CD1460" t="str">
            <v>b</v>
          </cell>
        </row>
        <row r="1461">
          <cell r="C1461">
            <v>39078</v>
          </cell>
          <cell r="H1461">
            <v>24</v>
          </cell>
          <cell r="U1461">
            <v>28</v>
          </cell>
          <cell r="BZ1461" t="str">
            <v>Международный</v>
          </cell>
          <cell r="CA1461" t="str">
            <v>западная европа</v>
          </cell>
          <cell r="CB1461" t="str">
            <v>austria</v>
          </cell>
          <cell r="CC1461" t="str">
            <v>Регулярные</v>
          </cell>
          <cell r="CD1461" t="str">
            <v>b</v>
          </cell>
        </row>
        <row r="1462">
          <cell r="C1462">
            <v>39079</v>
          </cell>
          <cell r="H1462">
            <v>24</v>
          </cell>
          <cell r="U1462">
            <v>24</v>
          </cell>
          <cell r="BZ1462" t="str">
            <v>Международный</v>
          </cell>
          <cell r="CA1462" t="str">
            <v>западная европа</v>
          </cell>
          <cell r="CB1462" t="str">
            <v>austria</v>
          </cell>
          <cell r="CC1462" t="str">
            <v>Чартерные</v>
          </cell>
          <cell r="CD1462" t="str">
            <v>b</v>
          </cell>
        </row>
        <row r="1463">
          <cell r="C1463">
            <v>39087</v>
          </cell>
          <cell r="H1463">
            <v>24</v>
          </cell>
          <cell r="U1463">
            <v>35</v>
          </cell>
          <cell r="BZ1463" t="str">
            <v>Международный</v>
          </cell>
          <cell r="CA1463" t="str">
            <v>западная европа</v>
          </cell>
          <cell r="CB1463" t="str">
            <v>austria</v>
          </cell>
          <cell r="CC1463" t="str">
            <v>Регулярные</v>
          </cell>
          <cell r="CD1463" t="str">
            <v>b</v>
          </cell>
        </row>
        <row r="1464">
          <cell r="C1464">
            <v>39088</v>
          </cell>
          <cell r="H1464">
            <v>24</v>
          </cell>
          <cell r="U1464">
            <v>44</v>
          </cell>
          <cell r="BZ1464" t="str">
            <v>Международный</v>
          </cell>
          <cell r="CA1464" t="str">
            <v>западная европа</v>
          </cell>
          <cell r="CB1464" t="str">
            <v>austria</v>
          </cell>
          <cell r="CC1464" t="str">
            <v>Регулярные</v>
          </cell>
          <cell r="CD1464" t="str">
            <v>b</v>
          </cell>
        </row>
        <row r="1465">
          <cell r="C1465">
            <v>39089</v>
          </cell>
          <cell r="H1465">
            <v>24</v>
          </cell>
          <cell r="U1465">
            <v>40</v>
          </cell>
          <cell r="BZ1465" t="str">
            <v>Международный</v>
          </cell>
          <cell r="CA1465" t="str">
            <v>западная европа</v>
          </cell>
          <cell r="CB1465" t="str">
            <v>austria</v>
          </cell>
          <cell r="CC1465" t="str">
            <v>Регулярные</v>
          </cell>
          <cell r="CD1465" t="str">
            <v>b</v>
          </cell>
        </row>
        <row r="1466">
          <cell r="C1466">
            <v>39091</v>
          </cell>
          <cell r="H1466">
            <v>24.1</v>
          </cell>
          <cell r="U1466">
            <v>50</v>
          </cell>
          <cell r="BZ1466" t="str">
            <v>Международный</v>
          </cell>
          <cell r="CA1466" t="str">
            <v>снг</v>
          </cell>
          <cell r="CB1466" t="str">
            <v>georgia</v>
          </cell>
          <cell r="CC1466" t="str">
            <v>Регулярные</v>
          </cell>
          <cell r="CD1466" t="str">
            <v>b</v>
          </cell>
        </row>
        <row r="1467">
          <cell r="C1467">
            <v>39092</v>
          </cell>
          <cell r="H1467">
            <v>24</v>
          </cell>
          <cell r="U1467">
            <v>50</v>
          </cell>
          <cell r="BZ1467" t="str">
            <v>Международный</v>
          </cell>
          <cell r="CA1467" t="str">
            <v>западная европа</v>
          </cell>
          <cell r="CB1467" t="str">
            <v>austria</v>
          </cell>
          <cell r="CC1467" t="str">
            <v>Регулярные</v>
          </cell>
          <cell r="CD1467" t="str">
            <v>b</v>
          </cell>
        </row>
        <row r="1468">
          <cell r="C1468">
            <v>39093</v>
          </cell>
          <cell r="H1468">
            <v>24</v>
          </cell>
          <cell r="U1468">
            <v>32</v>
          </cell>
          <cell r="BZ1468" t="str">
            <v>Международный</v>
          </cell>
          <cell r="CA1468" t="str">
            <v>западная европа</v>
          </cell>
          <cell r="CB1468" t="str">
            <v>austria</v>
          </cell>
          <cell r="CC1468" t="str">
            <v>Регулярные</v>
          </cell>
          <cell r="CD1468" t="str">
            <v>b</v>
          </cell>
        </row>
        <row r="1469">
          <cell r="C1469">
            <v>39097</v>
          </cell>
          <cell r="H1469">
            <v>24</v>
          </cell>
          <cell r="U1469">
            <v>19</v>
          </cell>
          <cell r="BZ1469" t="str">
            <v>Международный</v>
          </cell>
          <cell r="CA1469" t="str">
            <v>западная европа</v>
          </cell>
          <cell r="CB1469" t="str">
            <v>austria</v>
          </cell>
          <cell r="CC1469" t="str">
            <v>Регулярные</v>
          </cell>
          <cell r="CD1469" t="str">
            <v>b</v>
          </cell>
        </row>
        <row r="1470">
          <cell r="C1470">
            <v>39099</v>
          </cell>
          <cell r="H1470">
            <v>24</v>
          </cell>
          <cell r="U1470">
            <v>22</v>
          </cell>
          <cell r="BZ1470" t="str">
            <v>Международный</v>
          </cell>
          <cell r="CA1470" t="str">
            <v>западная европа</v>
          </cell>
          <cell r="CB1470" t="str">
            <v>austria</v>
          </cell>
          <cell r="CC1470" t="str">
            <v>Регулярные</v>
          </cell>
          <cell r="CD1470" t="str">
            <v>b</v>
          </cell>
        </row>
        <row r="1471">
          <cell r="C1471">
            <v>39100</v>
          </cell>
          <cell r="H1471">
            <v>24</v>
          </cell>
          <cell r="U1471">
            <v>17</v>
          </cell>
          <cell r="BZ1471" t="str">
            <v>Международный</v>
          </cell>
          <cell r="CA1471" t="str">
            <v>западная европа</v>
          </cell>
          <cell r="CB1471" t="str">
            <v>austria</v>
          </cell>
          <cell r="CC1471" t="str">
            <v>Регулярные</v>
          </cell>
          <cell r="CD1471" t="str">
            <v>b</v>
          </cell>
        </row>
        <row r="1472">
          <cell r="C1472">
            <v>39101</v>
          </cell>
          <cell r="H1472">
            <v>24</v>
          </cell>
          <cell r="U1472">
            <v>43</v>
          </cell>
          <cell r="BZ1472" t="str">
            <v>Международный</v>
          </cell>
          <cell r="CA1472" t="str">
            <v>западная европа</v>
          </cell>
          <cell r="CB1472" t="str">
            <v>austria</v>
          </cell>
          <cell r="CC1472" t="str">
            <v>Регулярные</v>
          </cell>
          <cell r="CD1472" t="str">
            <v>b</v>
          </cell>
        </row>
        <row r="1473">
          <cell r="C1473">
            <v>39102</v>
          </cell>
          <cell r="H1473">
            <v>24</v>
          </cell>
          <cell r="U1473">
            <v>35</v>
          </cell>
          <cell r="BZ1473" t="str">
            <v>Международный</v>
          </cell>
          <cell r="CA1473" t="str">
            <v>западная европа</v>
          </cell>
          <cell r="CB1473" t="str">
            <v>austria</v>
          </cell>
          <cell r="CC1473" t="str">
            <v>Регулярные</v>
          </cell>
          <cell r="CD1473" t="str">
            <v>b</v>
          </cell>
        </row>
        <row r="1474">
          <cell r="C1474">
            <v>39103</v>
          </cell>
          <cell r="H1474">
            <v>24</v>
          </cell>
          <cell r="U1474">
            <v>33</v>
          </cell>
          <cell r="BZ1474" t="str">
            <v>Международный</v>
          </cell>
          <cell r="CA1474" t="str">
            <v>западная европа</v>
          </cell>
          <cell r="CB1474" t="str">
            <v>austria</v>
          </cell>
          <cell r="CC1474" t="str">
            <v>Регулярные</v>
          </cell>
          <cell r="CD1474" t="str">
            <v>b</v>
          </cell>
        </row>
        <row r="1475">
          <cell r="C1475">
            <v>39104</v>
          </cell>
          <cell r="H1475">
            <v>24</v>
          </cell>
          <cell r="U1475">
            <v>17</v>
          </cell>
          <cell r="BZ1475" t="str">
            <v>Международный</v>
          </cell>
          <cell r="CA1475" t="str">
            <v>западная европа</v>
          </cell>
          <cell r="CB1475" t="str">
            <v>austria</v>
          </cell>
          <cell r="CC1475" t="str">
            <v>Регулярные</v>
          </cell>
          <cell r="CD1475" t="str">
            <v>b</v>
          </cell>
        </row>
        <row r="1476">
          <cell r="C1476">
            <v>39106</v>
          </cell>
          <cell r="H1476">
            <v>24</v>
          </cell>
          <cell r="U1476">
            <v>35</v>
          </cell>
          <cell r="BZ1476" t="str">
            <v>Международный</v>
          </cell>
          <cell r="CA1476" t="str">
            <v>западная европа</v>
          </cell>
          <cell r="CB1476" t="str">
            <v>austria</v>
          </cell>
          <cell r="CC1476" t="str">
            <v>Регулярные</v>
          </cell>
          <cell r="CD1476" t="str">
            <v>b</v>
          </cell>
        </row>
        <row r="1477">
          <cell r="C1477">
            <v>39107</v>
          </cell>
          <cell r="H1477">
            <v>24</v>
          </cell>
          <cell r="U1477">
            <v>32</v>
          </cell>
          <cell r="BZ1477" t="str">
            <v>Международный</v>
          </cell>
          <cell r="CA1477" t="str">
            <v>западная европа</v>
          </cell>
          <cell r="CB1477" t="str">
            <v>austria</v>
          </cell>
          <cell r="CC1477" t="str">
            <v>Регулярные</v>
          </cell>
          <cell r="CD1477" t="str">
            <v>b</v>
          </cell>
        </row>
        <row r="1478">
          <cell r="C1478">
            <v>39108</v>
          </cell>
          <cell r="H1478">
            <v>24</v>
          </cell>
          <cell r="U1478">
            <v>48</v>
          </cell>
          <cell r="BZ1478" t="str">
            <v>Международный</v>
          </cell>
          <cell r="CA1478" t="str">
            <v>западная европа</v>
          </cell>
          <cell r="CB1478" t="str">
            <v>austria</v>
          </cell>
          <cell r="CC1478" t="str">
            <v>Регулярные</v>
          </cell>
          <cell r="CD1478" t="str">
            <v>b</v>
          </cell>
        </row>
        <row r="1479">
          <cell r="C1479">
            <v>39109</v>
          </cell>
          <cell r="H1479">
            <v>24</v>
          </cell>
          <cell r="U1479">
            <v>40</v>
          </cell>
          <cell r="BZ1479" t="str">
            <v>Международный</v>
          </cell>
          <cell r="CA1479" t="str">
            <v>западная европа</v>
          </cell>
          <cell r="CB1479" t="str">
            <v>austria</v>
          </cell>
          <cell r="CC1479" t="str">
            <v>Регулярные</v>
          </cell>
          <cell r="CD1479" t="str">
            <v>b</v>
          </cell>
        </row>
        <row r="1480">
          <cell r="C1480">
            <v>39110</v>
          </cell>
          <cell r="H1480">
            <v>24</v>
          </cell>
          <cell r="U1480">
            <v>27</v>
          </cell>
          <cell r="BZ1480" t="str">
            <v>Международный</v>
          </cell>
          <cell r="CA1480" t="str">
            <v>западная европа</v>
          </cell>
          <cell r="CB1480" t="str">
            <v>austria</v>
          </cell>
          <cell r="CC1480" t="str">
            <v>Регулярные</v>
          </cell>
          <cell r="CD1480" t="str">
            <v>b</v>
          </cell>
        </row>
        <row r="1481">
          <cell r="C1481">
            <v>39111</v>
          </cell>
          <cell r="H1481">
            <v>24</v>
          </cell>
          <cell r="U1481">
            <v>26</v>
          </cell>
          <cell r="BZ1481" t="str">
            <v>Международный</v>
          </cell>
          <cell r="CA1481" t="str">
            <v>западная европа</v>
          </cell>
          <cell r="CB1481" t="str">
            <v>austria</v>
          </cell>
          <cell r="CC1481" t="str">
            <v>Регулярные</v>
          </cell>
          <cell r="CD1481" t="str">
            <v>b</v>
          </cell>
        </row>
        <row r="1482">
          <cell r="C1482">
            <v>39113</v>
          </cell>
          <cell r="H1482">
            <v>24</v>
          </cell>
          <cell r="U1482">
            <v>43</v>
          </cell>
          <cell r="BZ1482" t="str">
            <v>Международный</v>
          </cell>
          <cell r="CA1482" t="str">
            <v>западная европа</v>
          </cell>
          <cell r="CB1482" t="str">
            <v>austria</v>
          </cell>
          <cell r="CC1482" t="str">
            <v>Регулярные</v>
          </cell>
          <cell r="CD1482" t="str">
            <v>b</v>
          </cell>
        </row>
        <row r="1483">
          <cell r="C1483">
            <v>39114</v>
          </cell>
          <cell r="H1483">
            <v>24</v>
          </cell>
          <cell r="U1483">
            <v>33</v>
          </cell>
          <cell r="BZ1483" t="str">
            <v>Международный</v>
          </cell>
          <cell r="CA1483" t="str">
            <v>западная европа</v>
          </cell>
          <cell r="CB1483" t="str">
            <v>austria</v>
          </cell>
          <cell r="CC1483" t="str">
            <v>Регулярные</v>
          </cell>
          <cell r="CD1483" t="str">
            <v>b</v>
          </cell>
        </row>
        <row r="1484">
          <cell r="C1484">
            <v>39115</v>
          </cell>
          <cell r="H1484">
            <v>24</v>
          </cell>
          <cell r="U1484">
            <v>44</v>
          </cell>
          <cell r="BZ1484" t="str">
            <v>Международный</v>
          </cell>
          <cell r="CA1484" t="str">
            <v>западная европа</v>
          </cell>
          <cell r="CB1484" t="str">
            <v>austria</v>
          </cell>
          <cell r="CC1484" t="str">
            <v>Регулярные</v>
          </cell>
          <cell r="CD1484" t="str">
            <v>b</v>
          </cell>
        </row>
        <row r="1485">
          <cell r="C1485">
            <v>39116</v>
          </cell>
          <cell r="H1485">
            <v>24</v>
          </cell>
          <cell r="U1485">
            <v>31</v>
          </cell>
          <cell r="BZ1485" t="str">
            <v>Международный</v>
          </cell>
          <cell r="CA1485" t="str">
            <v>западная европа</v>
          </cell>
          <cell r="CB1485" t="str">
            <v>austria</v>
          </cell>
          <cell r="CC1485" t="str">
            <v>Регулярные</v>
          </cell>
          <cell r="CD1485" t="str">
            <v>b</v>
          </cell>
        </row>
        <row r="1486">
          <cell r="C1486">
            <v>39117</v>
          </cell>
          <cell r="H1486">
            <v>24</v>
          </cell>
          <cell r="U1486">
            <v>42</v>
          </cell>
          <cell r="BZ1486" t="str">
            <v>Международный</v>
          </cell>
          <cell r="CA1486" t="str">
            <v>западная европа</v>
          </cell>
          <cell r="CB1486" t="str">
            <v>austria</v>
          </cell>
          <cell r="CC1486" t="str">
            <v>Регулярные</v>
          </cell>
          <cell r="CD1486" t="str">
            <v>b</v>
          </cell>
        </row>
        <row r="1487">
          <cell r="C1487">
            <v>39118</v>
          </cell>
          <cell r="H1487">
            <v>24</v>
          </cell>
          <cell r="U1487">
            <v>24</v>
          </cell>
          <cell r="BZ1487" t="str">
            <v>Международный</v>
          </cell>
          <cell r="CA1487" t="str">
            <v>западная европа</v>
          </cell>
          <cell r="CB1487" t="str">
            <v>austria</v>
          </cell>
          <cell r="CC1487" t="str">
            <v>Регулярные</v>
          </cell>
          <cell r="CD1487" t="str">
            <v>b</v>
          </cell>
        </row>
        <row r="1488">
          <cell r="C1488">
            <v>39119</v>
          </cell>
          <cell r="H1488">
            <v>24.1</v>
          </cell>
          <cell r="U1488">
            <v>48</v>
          </cell>
          <cell r="BZ1488" t="str">
            <v>Международный</v>
          </cell>
          <cell r="CA1488" t="str">
            <v>снг</v>
          </cell>
          <cell r="CB1488" t="str">
            <v>georgia</v>
          </cell>
          <cell r="CC1488" t="str">
            <v>Регулярные</v>
          </cell>
          <cell r="CD1488" t="str">
            <v>b</v>
          </cell>
        </row>
        <row r="1489">
          <cell r="C1489">
            <v>39120</v>
          </cell>
          <cell r="H1489">
            <v>24</v>
          </cell>
          <cell r="U1489">
            <v>17</v>
          </cell>
          <cell r="BZ1489" t="str">
            <v>Международный</v>
          </cell>
          <cell r="CA1489" t="str">
            <v>западная европа</v>
          </cell>
          <cell r="CB1489" t="str">
            <v>austria</v>
          </cell>
          <cell r="CC1489" t="str">
            <v>Регулярные</v>
          </cell>
          <cell r="CD1489" t="str">
            <v>b</v>
          </cell>
        </row>
        <row r="1490">
          <cell r="C1490">
            <v>39121</v>
          </cell>
          <cell r="H1490">
            <v>24</v>
          </cell>
          <cell r="U1490">
            <v>21</v>
          </cell>
          <cell r="BZ1490" t="str">
            <v>Международный</v>
          </cell>
          <cell r="CA1490" t="str">
            <v>западная европа</v>
          </cell>
          <cell r="CB1490" t="str">
            <v>austria</v>
          </cell>
          <cell r="CC1490" t="str">
            <v>Регулярные</v>
          </cell>
          <cell r="CD1490" t="str">
            <v>b</v>
          </cell>
        </row>
        <row r="1491">
          <cell r="C1491">
            <v>39122</v>
          </cell>
          <cell r="H1491">
            <v>24</v>
          </cell>
          <cell r="U1491">
            <v>29</v>
          </cell>
          <cell r="BZ1491" t="str">
            <v>Международный</v>
          </cell>
          <cell r="CA1491" t="str">
            <v>западная европа</v>
          </cell>
          <cell r="CB1491" t="str">
            <v>austria</v>
          </cell>
          <cell r="CC1491" t="str">
            <v>Регулярные</v>
          </cell>
          <cell r="CD1491" t="str">
            <v>b</v>
          </cell>
        </row>
        <row r="1492">
          <cell r="C1492">
            <v>39123</v>
          </cell>
          <cell r="H1492">
            <v>24</v>
          </cell>
          <cell r="U1492">
            <v>30</v>
          </cell>
          <cell r="BZ1492" t="str">
            <v>Международный</v>
          </cell>
          <cell r="CA1492" t="str">
            <v>западная европа</v>
          </cell>
          <cell r="CB1492" t="str">
            <v>austria</v>
          </cell>
          <cell r="CC1492" t="str">
            <v>Регулярные</v>
          </cell>
          <cell r="CD1492" t="str">
            <v>b</v>
          </cell>
        </row>
        <row r="1493">
          <cell r="C1493">
            <v>39124</v>
          </cell>
          <cell r="H1493">
            <v>24</v>
          </cell>
          <cell r="U1493">
            <v>34</v>
          </cell>
          <cell r="BZ1493" t="str">
            <v>Международный</v>
          </cell>
          <cell r="CA1493" t="str">
            <v>западная европа</v>
          </cell>
          <cell r="CB1493" t="str">
            <v>austria</v>
          </cell>
          <cell r="CC1493" t="str">
            <v>Регулярные</v>
          </cell>
          <cell r="CD1493" t="str">
            <v>b</v>
          </cell>
        </row>
        <row r="1494">
          <cell r="C1494">
            <v>39125</v>
          </cell>
          <cell r="H1494">
            <v>24</v>
          </cell>
          <cell r="U1494">
            <v>24</v>
          </cell>
          <cell r="BZ1494" t="str">
            <v>Международный</v>
          </cell>
          <cell r="CA1494" t="str">
            <v>западная европа</v>
          </cell>
          <cell r="CB1494" t="str">
            <v>austria</v>
          </cell>
          <cell r="CC1494" t="str">
            <v>Регулярные</v>
          </cell>
          <cell r="CD1494" t="str">
            <v>b</v>
          </cell>
        </row>
        <row r="1495">
          <cell r="C1495">
            <v>39126</v>
          </cell>
          <cell r="H1495">
            <v>24.1</v>
          </cell>
          <cell r="U1495">
            <v>45</v>
          </cell>
          <cell r="BZ1495" t="str">
            <v>Международный</v>
          </cell>
          <cell r="CA1495" t="str">
            <v>снг</v>
          </cell>
          <cell r="CB1495" t="str">
            <v>georgia</v>
          </cell>
          <cell r="CC1495" t="str">
            <v>Регулярные</v>
          </cell>
          <cell r="CD1495" t="str">
            <v>b</v>
          </cell>
        </row>
        <row r="1496">
          <cell r="C1496">
            <v>39127</v>
          </cell>
          <cell r="H1496">
            <v>24</v>
          </cell>
          <cell r="U1496">
            <v>21</v>
          </cell>
          <cell r="BZ1496" t="str">
            <v>Международный</v>
          </cell>
          <cell r="CA1496" t="str">
            <v>западная европа</v>
          </cell>
          <cell r="CB1496" t="str">
            <v>austria</v>
          </cell>
          <cell r="CC1496" t="str">
            <v>Регулярные</v>
          </cell>
          <cell r="CD1496" t="str">
            <v>b</v>
          </cell>
        </row>
        <row r="1497">
          <cell r="C1497">
            <v>39128</v>
          </cell>
          <cell r="H1497">
            <v>24</v>
          </cell>
          <cell r="U1497">
            <v>35</v>
          </cell>
          <cell r="BZ1497" t="str">
            <v>Международный</v>
          </cell>
          <cell r="CA1497" t="str">
            <v>западная европа</v>
          </cell>
          <cell r="CB1497" t="str">
            <v>austria</v>
          </cell>
          <cell r="CC1497" t="str">
            <v>Регулярные</v>
          </cell>
          <cell r="CD1497" t="str">
            <v>b</v>
          </cell>
        </row>
        <row r="1498">
          <cell r="C1498">
            <v>39129</v>
          </cell>
          <cell r="H1498">
            <v>24</v>
          </cell>
          <cell r="U1498">
            <v>44</v>
          </cell>
          <cell r="BZ1498" t="str">
            <v>Международный</v>
          </cell>
          <cell r="CA1498" t="str">
            <v>западная европа</v>
          </cell>
          <cell r="CB1498" t="str">
            <v>austria</v>
          </cell>
          <cell r="CC1498" t="str">
            <v>Регулярные</v>
          </cell>
          <cell r="CD1498" t="str">
            <v>b</v>
          </cell>
        </row>
        <row r="1499">
          <cell r="C1499">
            <v>39130</v>
          </cell>
          <cell r="H1499">
            <v>24</v>
          </cell>
          <cell r="U1499">
            <v>34</v>
          </cell>
          <cell r="BZ1499" t="str">
            <v>Международный</v>
          </cell>
          <cell r="CA1499" t="str">
            <v>западная европа</v>
          </cell>
          <cell r="CB1499" t="str">
            <v>austria</v>
          </cell>
          <cell r="CC1499" t="str">
            <v>Регулярные</v>
          </cell>
          <cell r="CD1499" t="str">
            <v>b</v>
          </cell>
        </row>
        <row r="1500">
          <cell r="C1500">
            <v>39131</v>
          </cell>
          <cell r="H1500">
            <v>24</v>
          </cell>
          <cell r="U1500">
            <v>42</v>
          </cell>
          <cell r="BZ1500" t="str">
            <v>Международный</v>
          </cell>
          <cell r="CA1500" t="str">
            <v>западная европа</v>
          </cell>
          <cell r="CB1500" t="str">
            <v>austria</v>
          </cell>
          <cell r="CC1500" t="str">
            <v>Регулярные</v>
          </cell>
          <cell r="CD1500" t="str">
            <v>b</v>
          </cell>
        </row>
        <row r="1501">
          <cell r="C1501">
            <v>39132</v>
          </cell>
          <cell r="H1501">
            <v>24</v>
          </cell>
          <cell r="U1501">
            <v>34</v>
          </cell>
          <cell r="BZ1501" t="str">
            <v>Международный</v>
          </cell>
          <cell r="CA1501" t="str">
            <v>западная европа</v>
          </cell>
          <cell r="CB1501" t="str">
            <v>austria</v>
          </cell>
          <cell r="CC1501" t="str">
            <v>Регулярные</v>
          </cell>
          <cell r="CD1501" t="str">
            <v>b</v>
          </cell>
        </row>
        <row r="1502">
          <cell r="C1502">
            <v>39134</v>
          </cell>
          <cell r="H1502">
            <v>24</v>
          </cell>
          <cell r="U1502">
            <v>39</v>
          </cell>
          <cell r="BZ1502" t="str">
            <v>Международный</v>
          </cell>
          <cell r="CA1502" t="str">
            <v>западная европа</v>
          </cell>
          <cell r="CB1502" t="str">
            <v>austria</v>
          </cell>
          <cell r="CC1502" t="str">
            <v>Регулярные</v>
          </cell>
          <cell r="CD1502" t="str">
            <v>b</v>
          </cell>
        </row>
        <row r="1503">
          <cell r="C1503">
            <v>39135</v>
          </cell>
          <cell r="H1503">
            <v>24</v>
          </cell>
          <cell r="U1503">
            <v>29</v>
          </cell>
          <cell r="BZ1503" t="str">
            <v>Международный</v>
          </cell>
          <cell r="CA1503" t="str">
            <v>западная европа</v>
          </cell>
          <cell r="CB1503" t="str">
            <v>austria</v>
          </cell>
          <cell r="CC1503" t="str">
            <v>Регулярные</v>
          </cell>
          <cell r="CD1503" t="str">
            <v>b</v>
          </cell>
        </row>
        <row r="1504">
          <cell r="C1504">
            <v>39136</v>
          </cell>
          <cell r="H1504">
            <v>24</v>
          </cell>
          <cell r="U1504">
            <v>33</v>
          </cell>
          <cell r="BZ1504" t="str">
            <v>Международный</v>
          </cell>
          <cell r="CA1504" t="str">
            <v>западная европа</v>
          </cell>
          <cell r="CB1504" t="str">
            <v>austria</v>
          </cell>
          <cell r="CC1504" t="str">
            <v>Регулярные</v>
          </cell>
          <cell r="CD1504" t="str">
            <v>b</v>
          </cell>
        </row>
        <row r="1505">
          <cell r="C1505">
            <v>39137</v>
          </cell>
          <cell r="H1505">
            <v>24</v>
          </cell>
          <cell r="U1505">
            <v>28</v>
          </cell>
          <cell r="BZ1505" t="str">
            <v>Международный</v>
          </cell>
          <cell r="CA1505" t="str">
            <v>западная европа</v>
          </cell>
          <cell r="CB1505" t="str">
            <v>austria</v>
          </cell>
          <cell r="CC1505" t="str">
            <v>Регулярные</v>
          </cell>
          <cell r="CD1505" t="str">
            <v>b</v>
          </cell>
        </row>
        <row r="1506">
          <cell r="C1506">
            <v>39138</v>
          </cell>
          <cell r="H1506">
            <v>24</v>
          </cell>
          <cell r="U1506">
            <v>36</v>
          </cell>
          <cell r="BZ1506" t="str">
            <v>Международный</v>
          </cell>
          <cell r="CA1506" t="str">
            <v>западная европа</v>
          </cell>
          <cell r="CB1506" t="str">
            <v>austria</v>
          </cell>
          <cell r="CC1506" t="str">
            <v>Регулярные</v>
          </cell>
          <cell r="CD1506" t="str">
            <v>b</v>
          </cell>
        </row>
        <row r="1507">
          <cell r="C1507">
            <v>39139</v>
          </cell>
          <cell r="H1507">
            <v>24</v>
          </cell>
          <cell r="U1507">
            <v>29</v>
          </cell>
          <cell r="BZ1507" t="str">
            <v>Международный</v>
          </cell>
          <cell r="CA1507" t="str">
            <v>западная европа</v>
          </cell>
          <cell r="CB1507" t="str">
            <v>austria</v>
          </cell>
          <cell r="CC1507" t="str">
            <v>Регулярные</v>
          </cell>
          <cell r="CD1507" t="str">
            <v>b</v>
          </cell>
        </row>
        <row r="1508">
          <cell r="C1508">
            <v>39141</v>
          </cell>
          <cell r="H1508">
            <v>24</v>
          </cell>
          <cell r="U1508">
            <v>38</v>
          </cell>
          <cell r="BZ1508" t="str">
            <v>Международный</v>
          </cell>
          <cell r="CA1508" t="str">
            <v>западная европа</v>
          </cell>
          <cell r="CB1508" t="str">
            <v>austria</v>
          </cell>
          <cell r="CC1508" t="str">
            <v>Регулярные</v>
          </cell>
          <cell r="CD1508" t="str">
            <v>b</v>
          </cell>
        </row>
        <row r="1509">
          <cell r="C1509">
            <v>39143</v>
          </cell>
          <cell r="H1509">
            <v>24</v>
          </cell>
          <cell r="U1509">
            <v>49</v>
          </cell>
          <cell r="BZ1509" t="str">
            <v>Международный</v>
          </cell>
          <cell r="CA1509" t="str">
            <v>западная европа</v>
          </cell>
          <cell r="CB1509" t="str">
            <v>austria</v>
          </cell>
          <cell r="CC1509" t="str">
            <v>Регулярные</v>
          </cell>
          <cell r="CD1509" t="str">
            <v>b</v>
          </cell>
        </row>
        <row r="1510">
          <cell r="C1510">
            <v>39144</v>
          </cell>
          <cell r="H1510">
            <v>24</v>
          </cell>
          <cell r="U1510">
            <v>35</v>
          </cell>
          <cell r="BZ1510" t="str">
            <v>Международный</v>
          </cell>
          <cell r="CA1510" t="str">
            <v>западная европа</v>
          </cell>
          <cell r="CB1510" t="str">
            <v>austria</v>
          </cell>
          <cell r="CC1510" t="str">
            <v>Регулярные</v>
          </cell>
          <cell r="CD1510" t="str">
            <v>b</v>
          </cell>
        </row>
        <row r="1511">
          <cell r="C1511">
            <v>39145</v>
          </cell>
          <cell r="H1511">
            <v>24</v>
          </cell>
          <cell r="U1511">
            <v>30</v>
          </cell>
          <cell r="BZ1511" t="str">
            <v>Международный</v>
          </cell>
          <cell r="CA1511" t="str">
            <v>западная европа</v>
          </cell>
          <cell r="CB1511" t="str">
            <v>austria</v>
          </cell>
          <cell r="CC1511" t="str">
            <v>Регулярные</v>
          </cell>
          <cell r="CD1511" t="str">
            <v>b</v>
          </cell>
        </row>
        <row r="1512">
          <cell r="C1512">
            <v>39147</v>
          </cell>
          <cell r="H1512">
            <v>24.1</v>
          </cell>
          <cell r="U1512">
            <v>45</v>
          </cell>
          <cell r="BZ1512" t="str">
            <v>Международный</v>
          </cell>
          <cell r="CA1512" t="str">
            <v>снг</v>
          </cell>
          <cell r="CB1512" t="str">
            <v>georgia</v>
          </cell>
          <cell r="CC1512" t="str">
            <v>Регулярные</v>
          </cell>
          <cell r="CD1512" t="str">
            <v>b</v>
          </cell>
        </row>
        <row r="1513">
          <cell r="C1513">
            <v>39148</v>
          </cell>
          <cell r="H1513">
            <v>24</v>
          </cell>
          <cell r="U1513">
            <v>49</v>
          </cell>
          <cell r="BZ1513" t="str">
            <v>Международный</v>
          </cell>
          <cell r="CA1513" t="str">
            <v>западная европа</v>
          </cell>
          <cell r="CB1513" t="str">
            <v>austria</v>
          </cell>
          <cell r="CC1513" t="str">
            <v>Регулярные</v>
          </cell>
          <cell r="CD1513" t="str">
            <v>b</v>
          </cell>
        </row>
        <row r="1514">
          <cell r="C1514">
            <v>39149</v>
          </cell>
          <cell r="H1514">
            <v>24</v>
          </cell>
          <cell r="U1514">
            <v>30</v>
          </cell>
          <cell r="BZ1514" t="str">
            <v>Международный</v>
          </cell>
          <cell r="CA1514" t="str">
            <v>западная европа</v>
          </cell>
          <cell r="CB1514" t="str">
            <v>austria</v>
          </cell>
          <cell r="CC1514" t="str">
            <v>Регулярные</v>
          </cell>
          <cell r="CD1514" t="str">
            <v>b</v>
          </cell>
        </row>
        <row r="1515">
          <cell r="C1515">
            <v>39150</v>
          </cell>
          <cell r="H1515">
            <v>24</v>
          </cell>
          <cell r="U1515">
            <v>37</v>
          </cell>
          <cell r="BZ1515" t="str">
            <v>Международный</v>
          </cell>
          <cell r="CA1515" t="str">
            <v>западная европа</v>
          </cell>
          <cell r="CB1515" t="str">
            <v>austria</v>
          </cell>
          <cell r="CC1515" t="str">
            <v>Регулярные</v>
          </cell>
          <cell r="CD1515" t="str">
            <v>b</v>
          </cell>
        </row>
        <row r="1516">
          <cell r="C1516">
            <v>39151</v>
          </cell>
          <cell r="H1516">
            <v>24</v>
          </cell>
          <cell r="U1516">
            <v>28</v>
          </cell>
          <cell r="BZ1516" t="str">
            <v>Международный</v>
          </cell>
          <cell r="CA1516" t="str">
            <v>западная европа</v>
          </cell>
          <cell r="CB1516" t="str">
            <v>austria</v>
          </cell>
          <cell r="CC1516" t="str">
            <v>Регулярные</v>
          </cell>
          <cell r="CD1516" t="str">
            <v>b</v>
          </cell>
        </row>
        <row r="1517">
          <cell r="C1517">
            <v>39152</v>
          </cell>
          <cell r="H1517">
            <v>24</v>
          </cell>
          <cell r="U1517">
            <v>42</v>
          </cell>
          <cell r="BZ1517" t="str">
            <v>Международный</v>
          </cell>
          <cell r="CA1517" t="str">
            <v>западная европа</v>
          </cell>
          <cell r="CB1517" t="str">
            <v>austria</v>
          </cell>
          <cell r="CC1517" t="str">
            <v>Регулярные</v>
          </cell>
          <cell r="CD1517" t="str">
            <v>b</v>
          </cell>
        </row>
        <row r="1518">
          <cell r="C1518">
            <v>39153</v>
          </cell>
          <cell r="H1518">
            <v>24</v>
          </cell>
          <cell r="U1518">
            <v>46</v>
          </cell>
          <cell r="BZ1518" t="str">
            <v>Международный</v>
          </cell>
          <cell r="CA1518" t="str">
            <v>западная европа</v>
          </cell>
          <cell r="CB1518" t="str">
            <v>austria</v>
          </cell>
          <cell r="CC1518" t="str">
            <v>Регулярные</v>
          </cell>
          <cell r="CD1518" t="str">
            <v>b</v>
          </cell>
        </row>
        <row r="1519">
          <cell r="C1519">
            <v>39154</v>
          </cell>
          <cell r="H1519">
            <v>24.1</v>
          </cell>
          <cell r="U1519">
            <v>47</v>
          </cell>
          <cell r="BZ1519" t="str">
            <v>Международный</v>
          </cell>
          <cell r="CA1519" t="str">
            <v>снг</v>
          </cell>
          <cell r="CB1519" t="str">
            <v>georgia</v>
          </cell>
          <cell r="CC1519" t="str">
            <v>Регулярные</v>
          </cell>
          <cell r="CD1519" t="str">
            <v>b</v>
          </cell>
        </row>
        <row r="1520">
          <cell r="C1520">
            <v>39155</v>
          </cell>
          <cell r="H1520">
            <v>24</v>
          </cell>
          <cell r="U1520">
            <v>45</v>
          </cell>
          <cell r="BZ1520" t="str">
            <v>Международный</v>
          </cell>
          <cell r="CA1520" t="str">
            <v>западная европа</v>
          </cell>
          <cell r="CB1520" t="str">
            <v>austria</v>
          </cell>
          <cell r="CC1520" t="str">
            <v>Регулярные</v>
          </cell>
          <cell r="CD1520" t="str">
            <v>b</v>
          </cell>
        </row>
        <row r="1521">
          <cell r="C1521">
            <v>39156</v>
          </cell>
          <cell r="H1521">
            <v>24</v>
          </cell>
          <cell r="U1521">
            <v>39</v>
          </cell>
          <cell r="BZ1521" t="str">
            <v>Международный</v>
          </cell>
          <cell r="CA1521" t="str">
            <v>западная европа</v>
          </cell>
          <cell r="CB1521" t="str">
            <v>austria</v>
          </cell>
          <cell r="CC1521" t="str">
            <v>Регулярные</v>
          </cell>
          <cell r="CD1521" t="str">
            <v>b</v>
          </cell>
        </row>
        <row r="1522">
          <cell r="C1522">
            <v>39157</v>
          </cell>
          <cell r="H1522">
            <v>24</v>
          </cell>
          <cell r="U1522">
            <v>42</v>
          </cell>
          <cell r="BZ1522" t="str">
            <v>Международный</v>
          </cell>
          <cell r="CA1522" t="str">
            <v>западная европа</v>
          </cell>
          <cell r="CB1522" t="str">
            <v>austria</v>
          </cell>
          <cell r="CC1522" t="str">
            <v>Регулярные</v>
          </cell>
          <cell r="CD1522" t="str">
            <v>b</v>
          </cell>
        </row>
        <row r="1523">
          <cell r="C1523">
            <v>39158</v>
          </cell>
          <cell r="H1523">
            <v>24</v>
          </cell>
          <cell r="U1523">
            <v>20</v>
          </cell>
          <cell r="BZ1523" t="str">
            <v>Международный</v>
          </cell>
          <cell r="CA1523" t="str">
            <v>западная европа</v>
          </cell>
          <cell r="CB1523" t="str">
            <v>austria</v>
          </cell>
          <cell r="CC1523" t="str">
            <v>Регулярные</v>
          </cell>
          <cell r="CD1523" t="str">
            <v>b</v>
          </cell>
        </row>
        <row r="1524">
          <cell r="C1524">
            <v>39159</v>
          </cell>
          <cell r="H1524">
            <v>24</v>
          </cell>
          <cell r="U1524">
            <v>38</v>
          </cell>
          <cell r="BZ1524" t="str">
            <v>Международный</v>
          </cell>
          <cell r="CA1524" t="str">
            <v>западная европа</v>
          </cell>
          <cell r="CB1524" t="str">
            <v>austria</v>
          </cell>
          <cell r="CC1524" t="str">
            <v>Регулярные</v>
          </cell>
          <cell r="CD1524" t="str">
            <v>b</v>
          </cell>
        </row>
        <row r="1525">
          <cell r="C1525">
            <v>39160</v>
          </cell>
          <cell r="H1525">
            <v>24</v>
          </cell>
          <cell r="U1525">
            <v>38</v>
          </cell>
          <cell r="BZ1525" t="str">
            <v>Международный</v>
          </cell>
          <cell r="CA1525" t="str">
            <v>западная европа</v>
          </cell>
          <cell r="CB1525" t="str">
            <v>austria</v>
          </cell>
          <cell r="CC1525" t="str">
            <v>Регулярные</v>
          </cell>
          <cell r="CD1525" t="str">
            <v>b</v>
          </cell>
        </row>
        <row r="1526">
          <cell r="C1526">
            <v>39162</v>
          </cell>
          <cell r="H1526">
            <v>24</v>
          </cell>
          <cell r="U1526">
            <v>49</v>
          </cell>
          <cell r="BZ1526" t="str">
            <v>Международный</v>
          </cell>
          <cell r="CA1526" t="str">
            <v>западная европа</v>
          </cell>
          <cell r="CB1526" t="str">
            <v>austria</v>
          </cell>
          <cell r="CC1526" t="str">
            <v>Регулярные</v>
          </cell>
          <cell r="CD1526" t="str">
            <v>b</v>
          </cell>
        </row>
        <row r="1527">
          <cell r="C1527">
            <v>39163</v>
          </cell>
          <cell r="H1527">
            <v>24</v>
          </cell>
          <cell r="U1527">
            <v>27</v>
          </cell>
          <cell r="BZ1527" t="str">
            <v>Международный</v>
          </cell>
          <cell r="CA1527" t="str">
            <v>западная европа</v>
          </cell>
          <cell r="CB1527" t="str">
            <v>austria</v>
          </cell>
          <cell r="CC1527" t="str">
            <v>Регулярные</v>
          </cell>
          <cell r="CD1527" t="str">
            <v>b</v>
          </cell>
        </row>
        <row r="1528">
          <cell r="C1528">
            <v>39164</v>
          </cell>
          <cell r="H1528">
            <v>24</v>
          </cell>
          <cell r="U1528">
            <v>39</v>
          </cell>
          <cell r="BZ1528" t="str">
            <v>Международный</v>
          </cell>
          <cell r="CA1528" t="str">
            <v>западная европа</v>
          </cell>
          <cell r="CB1528" t="str">
            <v>austria</v>
          </cell>
          <cell r="CC1528" t="str">
            <v>Регулярные</v>
          </cell>
          <cell r="CD1528" t="str">
            <v>b</v>
          </cell>
        </row>
        <row r="1529">
          <cell r="C1529">
            <v>39165</v>
          </cell>
          <cell r="H1529">
            <v>24</v>
          </cell>
          <cell r="U1529">
            <v>27</v>
          </cell>
          <cell r="BZ1529" t="str">
            <v>Международный</v>
          </cell>
          <cell r="CA1529" t="str">
            <v>западная европа</v>
          </cell>
          <cell r="CB1529" t="str">
            <v>austria</v>
          </cell>
          <cell r="CC1529" t="str">
            <v>Регулярные</v>
          </cell>
          <cell r="CD1529" t="str">
            <v>b</v>
          </cell>
        </row>
        <row r="1530">
          <cell r="C1530">
            <v>39166</v>
          </cell>
          <cell r="H1530">
            <v>24</v>
          </cell>
          <cell r="U1530">
            <v>38</v>
          </cell>
          <cell r="BZ1530" t="str">
            <v>Международный</v>
          </cell>
          <cell r="CA1530" t="str">
            <v>западная европа</v>
          </cell>
          <cell r="CB1530" t="str">
            <v>austria</v>
          </cell>
          <cell r="CC1530" t="str">
            <v>Регулярные</v>
          </cell>
          <cell r="CD1530" t="str">
            <v>b</v>
          </cell>
        </row>
        <row r="1531">
          <cell r="C1531">
            <v>39167</v>
          </cell>
          <cell r="H1531">
            <v>24</v>
          </cell>
          <cell r="U1531">
            <v>19</v>
          </cell>
          <cell r="BZ1531" t="str">
            <v>Международный</v>
          </cell>
          <cell r="CA1531" t="str">
            <v>западная европа</v>
          </cell>
          <cell r="CB1531" t="str">
            <v>austria</v>
          </cell>
          <cell r="CC1531" t="str">
            <v>Регулярные</v>
          </cell>
          <cell r="CD1531" t="str">
            <v>b</v>
          </cell>
        </row>
        <row r="1532">
          <cell r="C1532">
            <v>39169</v>
          </cell>
          <cell r="H1532">
            <v>24</v>
          </cell>
          <cell r="U1532">
            <v>30</v>
          </cell>
          <cell r="BZ1532" t="str">
            <v>Международный</v>
          </cell>
          <cell r="CA1532" t="str">
            <v>западная европа</v>
          </cell>
          <cell r="CB1532" t="str">
            <v>austria</v>
          </cell>
          <cell r="CC1532" t="str">
            <v>Регулярные</v>
          </cell>
          <cell r="CD1532" t="str">
            <v>b</v>
          </cell>
        </row>
        <row r="1533">
          <cell r="C1533">
            <v>39170</v>
          </cell>
          <cell r="H1533">
            <v>24</v>
          </cell>
          <cell r="U1533">
            <v>36</v>
          </cell>
          <cell r="BZ1533" t="str">
            <v>Международный</v>
          </cell>
          <cell r="CA1533" t="str">
            <v>западная европа</v>
          </cell>
          <cell r="CB1533" t="str">
            <v>austria</v>
          </cell>
          <cell r="CC1533" t="str">
            <v>Регулярные</v>
          </cell>
          <cell r="CD1533" t="str">
            <v>b</v>
          </cell>
        </row>
        <row r="1534">
          <cell r="C1534">
            <v>39172</v>
          </cell>
          <cell r="H1534">
            <v>24</v>
          </cell>
          <cell r="U1534">
            <v>43</v>
          </cell>
          <cell r="BZ1534" t="str">
            <v>Международный</v>
          </cell>
          <cell r="CA1534" t="str">
            <v>западная европа</v>
          </cell>
          <cell r="CB1534" t="str">
            <v>austria</v>
          </cell>
          <cell r="CC1534" t="str">
            <v>Регулярные</v>
          </cell>
          <cell r="CD1534" t="str">
            <v>b</v>
          </cell>
        </row>
        <row r="1535">
          <cell r="C1535">
            <v>39173</v>
          </cell>
          <cell r="H1535">
            <v>24</v>
          </cell>
          <cell r="U1535">
            <v>27</v>
          </cell>
          <cell r="BZ1535" t="str">
            <v>Международный</v>
          </cell>
          <cell r="CA1535" t="str">
            <v>западная европа</v>
          </cell>
          <cell r="CB1535" t="str">
            <v>austria</v>
          </cell>
          <cell r="CC1535" t="str">
            <v>Регулярные</v>
          </cell>
          <cell r="CD1535" t="str">
            <v>b</v>
          </cell>
        </row>
        <row r="1536">
          <cell r="C1536">
            <v>39174</v>
          </cell>
          <cell r="H1536">
            <v>24</v>
          </cell>
          <cell r="U1536">
            <v>20</v>
          </cell>
          <cell r="BZ1536" t="str">
            <v>Международный</v>
          </cell>
          <cell r="CA1536" t="str">
            <v>западная европа</v>
          </cell>
          <cell r="CB1536" t="str">
            <v>austria</v>
          </cell>
          <cell r="CC1536" t="str">
            <v>Регулярные</v>
          </cell>
          <cell r="CD1536" t="str">
            <v>b</v>
          </cell>
        </row>
        <row r="1537">
          <cell r="C1537">
            <v>39175</v>
          </cell>
          <cell r="H1537">
            <v>24.1</v>
          </cell>
          <cell r="U1537">
            <v>49</v>
          </cell>
          <cell r="BZ1537" t="str">
            <v>Международный</v>
          </cell>
          <cell r="CA1537" t="str">
            <v>снг</v>
          </cell>
          <cell r="CB1537" t="str">
            <v>georgia</v>
          </cell>
          <cell r="CC1537" t="str">
            <v>Регулярные</v>
          </cell>
          <cell r="CD1537" t="str">
            <v>b</v>
          </cell>
        </row>
        <row r="1538">
          <cell r="C1538">
            <v>39176</v>
          </cell>
          <cell r="H1538">
            <v>24</v>
          </cell>
          <cell r="U1538">
            <v>48</v>
          </cell>
          <cell r="BZ1538" t="str">
            <v>Международный</v>
          </cell>
          <cell r="CA1538" t="str">
            <v>западная европа</v>
          </cell>
          <cell r="CB1538" t="str">
            <v>austria</v>
          </cell>
          <cell r="CC1538" t="str">
            <v>Регулярные</v>
          </cell>
          <cell r="CD1538" t="str">
            <v>b</v>
          </cell>
        </row>
        <row r="1539">
          <cell r="C1539">
            <v>39177</v>
          </cell>
          <cell r="H1539">
            <v>24</v>
          </cell>
          <cell r="U1539">
            <v>38</v>
          </cell>
          <cell r="BZ1539" t="str">
            <v>Международный</v>
          </cell>
          <cell r="CA1539" t="str">
            <v>западная европа</v>
          </cell>
          <cell r="CB1539" t="str">
            <v>austria</v>
          </cell>
          <cell r="CC1539" t="str">
            <v>Регулярные</v>
          </cell>
          <cell r="CD1539" t="str">
            <v>b</v>
          </cell>
        </row>
        <row r="1540">
          <cell r="C1540">
            <v>39178</v>
          </cell>
          <cell r="H1540">
            <v>24</v>
          </cell>
          <cell r="U1540">
            <v>25</v>
          </cell>
          <cell r="BZ1540" t="str">
            <v>Международный</v>
          </cell>
          <cell r="CA1540" t="str">
            <v>западная европа</v>
          </cell>
          <cell r="CB1540" t="str">
            <v>austria</v>
          </cell>
          <cell r="CC1540" t="str">
            <v>Регулярные</v>
          </cell>
          <cell r="CD1540" t="str">
            <v>b</v>
          </cell>
        </row>
        <row r="1541">
          <cell r="C1541">
            <v>39179</v>
          </cell>
          <cell r="H1541">
            <v>24</v>
          </cell>
          <cell r="U1541">
            <v>19</v>
          </cell>
          <cell r="BZ1541" t="str">
            <v>Международный</v>
          </cell>
          <cell r="CA1541" t="str">
            <v>западная европа</v>
          </cell>
          <cell r="CB1541" t="str">
            <v>austria</v>
          </cell>
          <cell r="CC1541" t="str">
            <v>Регулярные</v>
          </cell>
          <cell r="CD1541" t="str">
            <v>b</v>
          </cell>
        </row>
        <row r="1542">
          <cell r="C1542">
            <v>39180</v>
          </cell>
          <cell r="H1542">
            <v>24</v>
          </cell>
          <cell r="U1542">
            <v>24</v>
          </cell>
          <cell r="BZ1542" t="str">
            <v>Международный</v>
          </cell>
          <cell r="CA1542" t="str">
            <v>западная европа</v>
          </cell>
          <cell r="CB1542" t="str">
            <v>austria</v>
          </cell>
          <cell r="CC1542" t="str">
            <v>Регулярные</v>
          </cell>
          <cell r="CD1542" t="str">
            <v>b</v>
          </cell>
        </row>
        <row r="1543">
          <cell r="C1543">
            <v>39181</v>
          </cell>
          <cell r="H1543">
            <v>24</v>
          </cell>
          <cell r="U1543">
            <v>34</v>
          </cell>
          <cell r="BZ1543" t="str">
            <v>Международный</v>
          </cell>
          <cell r="CA1543" t="str">
            <v>западная европа</v>
          </cell>
          <cell r="CB1543" t="str">
            <v>austria</v>
          </cell>
          <cell r="CC1543" t="str">
            <v>Регулярные</v>
          </cell>
          <cell r="CD1543" t="str">
            <v>b</v>
          </cell>
        </row>
        <row r="1544">
          <cell r="C1544">
            <v>39183</v>
          </cell>
          <cell r="H1544">
            <v>24</v>
          </cell>
          <cell r="U1544">
            <v>29</v>
          </cell>
          <cell r="BZ1544" t="str">
            <v>Международный</v>
          </cell>
          <cell r="CA1544" t="str">
            <v>западная европа</v>
          </cell>
          <cell r="CB1544" t="str">
            <v>austria</v>
          </cell>
          <cell r="CC1544" t="str">
            <v>Регулярные</v>
          </cell>
          <cell r="CD1544" t="str">
            <v>b</v>
          </cell>
        </row>
        <row r="1545">
          <cell r="C1545">
            <v>39184</v>
          </cell>
          <cell r="H1545">
            <v>24</v>
          </cell>
          <cell r="U1545">
            <v>25</v>
          </cell>
          <cell r="BZ1545" t="str">
            <v>Международный</v>
          </cell>
          <cell r="CA1545" t="str">
            <v>западная европа</v>
          </cell>
          <cell r="CB1545" t="str">
            <v>austria</v>
          </cell>
          <cell r="CC1545" t="str">
            <v>Регулярные</v>
          </cell>
          <cell r="CD1545" t="str">
            <v>b</v>
          </cell>
        </row>
        <row r="1546">
          <cell r="C1546">
            <v>39185</v>
          </cell>
          <cell r="H1546">
            <v>24</v>
          </cell>
          <cell r="U1546">
            <v>33</v>
          </cell>
          <cell r="BZ1546" t="str">
            <v>Международный</v>
          </cell>
          <cell r="CA1546" t="str">
            <v>западная европа</v>
          </cell>
          <cell r="CB1546" t="str">
            <v>austria</v>
          </cell>
          <cell r="CC1546" t="str">
            <v>Регулярные</v>
          </cell>
          <cell r="CD1546" t="str">
            <v>b</v>
          </cell>
        </row>
        <row r="1547">
          <cell r="C1547">
            <v>39186</v>
          </cell>
          <cell r="H1547">
            <v>24</v>
          </cell>
          <cell r="U1547">
            <v>40</v>
          </cell>
          <cell r="BZ1547" t="str">
            <v>Международный</v>
          </cell>
          <cell r="CA1547" t="str">
            <v>западная европа</v>
          </cell>
          <cell r="CB1547" t="str">
            <v>austria</v>
          </cell>
          <cell r="CC1547" t="str">
            <v>Регулярные</v>
          </cell>
          <cell r="CD1547" t="str">
            <v>b</v>
          </cell>
        </row>
        <row r="1548">
          <cell r="C1548">
            <v>39187</v>
          </cell>
          <cell r="H1548">
            <v>24</v>
          </cell>
          <cell r="U1548">
            <v>49</v>
          </cell>
          <cell r="BZ1548" t="str">
            <v>Международный</v>
          </cell>
          <cell r="CA1548" t="str">
            <v>западная европа</v>
          </cell>
          <cell r="CB1548" t="str">
            <v>austria</v>
          </cell>
          <cell r="CC1548" t="str">
            <v>Регулярные</v>
          </cell>
          <cell r="CD1548" t="str">
            <v>b</v>
          </cell>
        </row>
        <row r="1549">
          <cell r="C1549">
            <v>39188</v>
          </cell>
          <cell r="H1549">
            <v>24</v>
          </cell>
          <cell r="U1549">
            <v>48</v>
          </cell>
          <cell r="BZ1549" t="str">
            <v>Международный</v>
          </cell>
          <cell r="CA1549" t="str">
            <v>западная европа</v>
          </cell>
          <cell r="CB1549" t="str">
            <v>austria</v>
          </cell>
          <cell r="CC1549" t="str">
            <v>Регулярные</v>
          </cell>
          <cell r="CD1549" t="str">
            <v>b</v>
          </cell>
        </row>
        <row r="1550">
          <cell r="C1550">
            <v>39190</v>
          </cell>
          <cell r="H1550">
            <v>24</v>
          </cell>
          <cell r="U1550">
            <v>45</v>
          </cell>
          <cell r="BZ1550" t="str">
            <v>Международный</v>
          </cell>
          <cell r="CA1550" t="str">
            <v>западная европа</v>
          </cell>
          <cell r="CB1550" t="str">
            <v>austria</v>
          </cell>
          <cell r="CC1550" t="str">
            <v>Регулярные</v>
          </cell>
          <cell r="CD1550" t="str">
            <v>b</v>
          </cell>
        </row>
        <row r="1551">
          <cell r="C1551">
            <v>39191</v>
          </cell>
          <cell r="H1551">
            <v>24</v>
          </cell>
          <cell r="U1551">
            <v>43</v>
          </cell>
          <cell r="BZ1551" t="str">
            <v>Международный</v>
          </cell>
          <cell r="CA1551" t="str">
            <v>западная европа</v>
          </cell>
          <cell r="CB1551" t="str">
            <v>austria</v>
          </cell>
          <cell r="CC1551" t="str">
            <v>Регулярные</v>
          </cell>
          <cell r="CD1551" t="str">
            <v>b</v>
          </cell>
        </row>
        <row r="1552">
          <cell r="C1552">
            <v>39192</v>
          </cell>
          <cell r="H1552">
            <v>24</v>
          </cell>
          <cell r="U1552">
            <v>44</v>
          </cell>
          <cell r="BZ1552" t="str">
            <v>Международный</v>
          </cell>
          <cell r="CA1552" t="str">
            <v>западная европа</v>
          </cell>
          <cell r="CB1552" t="str">
            <v>austria</v>
          </cell>
          <cell r="CC1552" t="str">
            <v>Регулярные</v>
          </cell>
          <cell r="CD1552" t="str">
            <v>b</v>
          </cell>
        </row>
        <row r="1553">
          <cell r="C1553">
            <v>39193</v>
          </cell>
          <cell r="H1553">
            <v>24</v>
          </cell>
          <cell r="U1553">
            <v>36</v>
          </cell>
          <cell r="BZ1553" t="str">
            <v>Международный</v>
          </cell>
          <cell r="CA1553" t="str">
            <v>западная европа</v>
          </cell>
          <cell r="CB1553" t="str">
            <v>austria</v>
          </cell>
          <cell r="CC1553" t="str">
            <v>Регулярные</v>
          </cell>
          <cell r="CD1553" t="str">
            <v>b</v>
          </cell>
        </row>
        <row r="1554">
          <cell r="C1554">
            <v>39194</v>
          </cell>
          <cell r="H1554">
            <v>24</v>
          </cell>
          <cell r="U1554">
            <v>44</v>
          </cell>
          <cell r="BZ1554" t="str">
            <v>Международный</v>
          </cell>
          <cell r="CA1554" t="str">
            <v>западная европа</v>
          </cell>
          <cell r="CB1554" t="str">
            <v>austria</v>
          </cell>
          <cell r="CC1554" t="str">
            <v>Регулярные</v>
          </cell>
          <cell r="CD1554" t="str">
            <v>b</v>
          </cell>
        </row>
        <row r="1555">
          <cell r="C1555">
            <v>39195</v>
          </cell>
          <cell r="H1555">
            <v>24</v>
          </cell>
          <cell r="U1555">
            <v>39</v>
          </cell>
          <cell r="BZ1555" t="str">
            <v>Международный</v>
          </cell>
          <cell r="CA1555" t="str">
            <v>западная европа</v>
          </cell>
          <cell r="CB1555" t="str">
            <v>austria</v>
          </cell>
          <cell r="CC1555" t="str">
            <v>Регулярные</v>
          </cell>
          <cell r="CD1555" t="str">
            <v>b</v>
          </cell>
        </row>
        <row r="1556">
          <cell r="C1556">
            <v>39197</v>
          </cell>
          <cell r="H1556">
            <v>24</v>
          </cell>
          <cell r="U1556">
            <v>49</v>
          </cell>
          <cell r="BZ1556" t="str">
            <v>Международный</v>
          </cell>
          <cell r="CA1556" t="str">
            <v>западная европа</v>
          </cell>
          <cell r="CB1556" t="str">
            <v>austria</v>
          </cell>
          <cell r="CC1556" t="str">
            <v>Регулярные</v>
          </cell>
          <cell r="CD1556" t="str">
            <v>b</v>
          </cell>
        </row>
        <row r="1557">
          <cell r="C1557">
            <v>39198</v>
          </cell>
          <cell r="H1557">
            <v>24</v>
          </cell>
          <cell r="U1557">
            <v>50</v>
          </cell>
          <cell r="BZ1557" t="str">
            <v>Международный</v>
          </cell>
          <cell r="CA1557" t="str">
            <v>западная европа</v>
          </cell>
          <cell r="CB1557" t="str">
            <v>austria</v>
          </cell>
          <cell r="CC1557" t="str">
            <v>Регулярные</v>
          </cell>
          <cell r="CD1557" t="str">
            <v>b</v>
          </cell>
        </row>
        <row r="1558">
          <cell r="C1558">
            <v>39199</v>
          </cell>
          <cell r="H1558">
            <v>24</v>
          </cell>
          <cell r="U1558">
            <v>46</v>
          </cell>
          <cell r="BZ1558" t="str">
            <v>Международный</v>
          </cell>
          <cell r="CA1558" t="str">
            <v>западная европа</v>
          </cell>
          <cell r="CB1558" t="str">
            <v>austria</v>
          </cell>
          <cell r="CC1558" t="str">
            <v>Регулярные</v>
          </cell>
          <cell r="CD1558" t="str">
            <v>b</v>
          </cell>
        </row>
        <row r="1559">
          <cell r="C1559">
            <v>39200</v>
          </cell>
          <cell r="H1559">
            <v>24</v>
          </cell>
          <cell r="U1559">
            <v>48</v>
          </cell>
          <cell r="BZ1559" t="str">
            <v>Международный</v>
          </cell>
          <cell r="CA1559" t="str">
            <v>западная европа</v>
          </cell>
          <cell r="CB1559" t="str">
            <v>austria</v>
          </cell>
          <cell r="CC1559" t="str">
            <v>Регулярные</v>
          </cell>
          <cell r="CD1559" t="str">
            <v>b</v>
          </cell>
        </row>
        <row r="1560">
          <cell r="C1560">
            <v>39201</v>
          </cell>
          <cell r="H1560">
            <v>24</v>
          </cell>
          <cell r="U1560">
            <v>50</v>
          </cell>
          <cell r="BZ1560" t="str">
            <v>Международный</v>
          </cell>
          <cell r="CA1560" t="str">
            <v>западная европа</v>
          </cell>
          <cell r="CB1560" t="str">
            <v>austria</v>
          </cell>
          <cell r="CC1560" t="str">
            <v>Регулярные</v>
          </cell>
          <cell r="CD1560" t="str">
            <v>b</v>
          </cell>
        </row>
        <row r="1561">
          <cell r="C1561">
            <v>39202</v>
          </cell>
          <cell r="H1561">
            <v>24</v>
          </cell>
          <cell r="U1561">
            <v>47</v>
          </cell>
          <cell r="BZ1561" t="str">
            <v>Международный</v>
          </cell>
          <cell r="CA1561" t="str">
            <v>западная европа</v>
          </cell>
          <cell r="CB1561" t="str">
            <v>austria</v>
          </cell>
          <cell r="CC1561" t="str">
            <v>Регулярные</v>
          </cell>
          <cell r="CD1561" t="str">
            <v>b</v>
          </cell>
        </row>
        <row r="1562">
          <cell r="C1562">
            <v>39204</v>
          </cell>
          <cell r="H1562">
            <v>24</v>
          </cell>
          <cell r="U1562">
            <v>35</v>
          </cell>
          <cell r="BZ1562" t="str">
            <v>Международный</v>
          </cell>
          <cell r="CA1562" t="str">
            <v>западная европа</v>
          </cell>
          <cell r="CB1562" t="str">
            <v>austria</v>
          </cell>
          <cell r="CC1562" t="str">
            <v>Регулярные</v>
          </cell>
          <cell r="CD1562" t="str">
            <v>b</v>
          </cell>
        </row>
        <row r="1563">
          <cell r="C1563">
            <v>39205</v>
          </cell>
          <cell r="H1563">
            <v>24</v>
          </cell>
          <cell r="U1563">
            <v>33</v>
          </cell>
          <cell r="BZ1563" t="str">
            <v>Международный</v>
          </cell>
          <cell r="CA1563" t="str">
            <v>западная европа</v>
          </cell>
          <cell r="CB1563" t="str">
            <v>austria</v>
          </cell>
          <cell r="CC1563" t="str">
            <v>Регулярные</v>
          </cell>
          <cell r="CD1563" t="str">
            <v>b</v>
          </cell>
        </row>
        <row r="1564">
          <cell r="C1564">
            <v>39206</v>
          </cell>
          <cell r="H1564">
            <v>24</v>
          </cell>
          <cell r="U1564">
            <v>24</v>
          </cell>
          <cell r="BZ1564" t="str">
            <v>Международный</v>
          </cell>
          <cell r="CA1564" t="str">
            <v>западная европа</v>
          </cell>
          <cell r="CB1564" t="str">
            <v>austria</v>
          </cell>
          <cell r="CC1564" t="str">
            <v>Регулярные</v>
          </cell>
          <cell r="CD1564" t="str">
            <v>b</v>
          </cell>
        </row>
        <row r="1565">
          <cell r="C1565">
            <v>39207</v>
          </cell>
          <cell r="H1565">
            <v>24</v>
          </cell>
          <cell r="U1565">
            <v>31</v>
          </cell>
          <cell r="BZ1565" t="str">
            <v>Международный</v>
          </cell>
          <cell r="CA1565" t="str">
            <v>западная европа</v>
          </cell>
          <cell r="CB1565" t="str">
            <v>austria</v>
          </cell>
          <cell r="CC1565" t="str">
            <v>Регулярные</v>
          </cell>
          <cell r="CD1565" t="str">
            <v>b</v>
          </cell>
        </row>
        <row r="1566">
          <cell r="C1566">
            <v>39208</v>
          </cell>
          <cell r="H1566">
            <v>24</v>
          </cell>
          <cell r="U1566">
            <v>35</v>
          </cell>
          <cell r="BZ1566" t="str">
            <v>Международный</v>
          </cell>
          <cell r="CA1566" t="str">
            <v>западная европа</v>
          </cell>
          <cell r="CB1566" t="str">
            <v>austria</v>
          </cell>
          <cell r="CC1566" t="str">
            <v>Регулярные</v>
          </cell>
          <cell r="CD1566" t="str">
            <v>b</v>
          </cell>
        </row>
        <row r="1567">
          <cell r="C1567">
            <v>39209</v>
          </cell>
          <cell r="H1567">
            <v>24</v>
          </cell>
          <cell r="U1567">
            <v>23</v>
          </cell>
          <cell r="BZ1567" t="str">
            <v>Международный</v>
          </cell>
          <cell r="CA1567" t="str">
            <v>западная европа</v>
          </cell>
          <cell r="CB1567" t="str">
            <v>austria</v>
          </cell>
          <cell r="CC1567" t="str">
            <v>Регулярные</v>
          </cell>
          <cell r="CD1567" t="str">
            <v>b</v>
          </cell>
        </row>
        <row r="1568">
          <cell r="C1568">
            <v>39212</v>
          </cell>
          <cell r="H1568">
            <v>24</v>
          </cell>
          <cell r="U1568">
            <v>30</v>
          </cell>
          <cell r="BZ1568" t="str">
            <v>Международный</v>
          </cell>
          <cell r="CA1568" t="str">
            <v>западная европа</v>
          </cell>
          <cell r="CB1568" t="str">
            <v>austria</v>
          </cell>
          <cell r="CC1568" t="str">
            <v>Регулярные</v>
          </cell>
          <cell r="CD1568" t="str">
            <v>b</v>
          </cell>
        </row>
        <row r="1569">
          <cell r="C1569">
            <v>39213</v>
          </cell>
          <cell r="H1569">
            <v>24</v>
          </cell>
          <cell r="U1569">
            <v>40</v>
          </cell>
          <cell r="BZ1569" t="str">
            <v>Международный</v>
          </cell>
          <cell r="CA1569" t="str">
            <v>западная европа</v>
          </cell>
          <cell r="CB1569" t="str">
            <v>austria</v>
          </cell>
          <cell r="CC1569" t="str">
            <v>Регулярные</v>
          </cell>
          <cell r="CD1569" t="str">
            <v>b</v>
          </cell>
        </row>
        <row r="1570">
          <cell r="C1570">
            <v>39214</v>
          </cell>
          <cell r="H1570">
            <v>24</v>
          </cell>
          <cell r="U1570">
            <v>40</v>
          </cell>
          <cell r="BZ1570" t="str">
            <v>Международный</v>
          </cell>
          <cell r="CA1570" t="str">
            <v>западная европа</v>
          </cell>
          <cell r="CB1570" t="str">
            <v>austria</v>
          </cell>
          <cell r="CC1570" t="str">
            <v>Регулярные</v>
          </cell>
          <cell r="CD1570" t="str">
            <v>b</v>
          </cell>
        </row>
        <row r="1571">
          <cell r="C1571">
            <v>39215</v>
          </cell>
          <cell r="H1571">
            <v>24</v>
          </cell>
          <cell r="U1571">
            <v>46</v>
          </cell>
          <cell r="BZ1571" t="str">
            <v>Международный</v>
          </cell>
          <cell r="CA1571" t="str">
            <v>западная европа</v>
          </cell>
          <cell r="CB1571" t="str">
            <v>austria</v>
          </cell>
          <cell r="CC1571" t="str">
            <v>Регулярные</v>
          </cell>
          <cell r="CD1571" t="str">
            <v>b</v>
          </cell>
        </row>
        <row r="1572">
          <cell r="C1572">
            <v>39216</v>
          </cell>
          <cell r="H1572">
            <v>24</v>
          </cell>
          <cell r="U1572">
            <v>20</v>
          </cell>
          <cell r="BZ1572" t="str">
            <v>Международный</v>
          </cell>
          <cell r="CA1572" t="str">
            <v>западная европа</v>
          </cell>
          <cell r="CB1572" t="str">
            <v>austria</v>
          </cell>
          <cell r="CC1572" t="str">
            <v>Регулярные</v>
          </cell>
          <cell r="CD1572" t="str">
            <v>b</v>
          </cell>
        </row>
        <row r="1573">
          <cell r="C1573">
            <v>39218</v>
          </cell>
          <cell r="H1573">
            <v>24</v>
          </cell>
          <cell r="U1573">
            <v>36</v>
          </cell>
          <cell r="BZ1573" t="str">
            <v>Международный</v>
          </cell>
          <cell r="CA1573" t="str">
            <v>западная европа</v>
          </cell>
          <cell r="CB1573" t="str">
            <v>austria</v>
          </cell>
          <cell r="CC1573" t="str">
            <v>Регулярные</v>
          </cell>
          <cell r="CD1573" t="str">
            <v>b</v>
          </cell>
        </row>
        <row r="1574">
          <cell r="C1574">
            <v>39219</v>
          </cell>
          <cell r="H1574">
            <v>24</v>
          </cell>
          <cell r="U1574">
            <v>44</v>
          </cell>
          <cell r="BZ1574" t="str">
            <v>Международный</v>
          </cell>
          <cell r="CA1574" t="str">
            <v>западная европа</v>
          </cell>
          <cell r="CB1574" t="str">
            <v>austria</v>
          </cell>
          <cell r="CC1574" t="str">
            <v>Регулярные</v>
          </cell>
          <cell r="CD1574" t="str">
            <v>b</v>
          </cell>
        </row>
        <row r="1575">
          <cell r="C1575">
            <v>39220</v>
          </cell>
          <cell r="H1575">
            <v>24</v>
          </cell>
          <cell r="U1575">
            <v>24</v>
          </cell>
          <cell r="BZ1575" t="str">
            <v>Международный</v>
          </cell>
          <cell r="CA1575" t="str">
            <v>западная европа</v>
          </cell>
          <cell r="CB1575" t="str">
            <v>austria</v>
          </cell>
          <cell r="CC1575" t="str">
            <v>Регулярные</v>
          </cell>
          <cell r="CD1575" t="str">
            <v>b</v>
          </cell>
        </row>
        <row r="1576">
          <cell r="C1576">
            <v>39221</v>
          </cell>
          <cell r="H1576">
            <v>24</v>
          </cell>
          <cell r="U1576">
            <v>28</v>
          </cell>
          <cell r="BZ1576" t="str">
            <v>Международный</v>
          </cell>
          <cell r="CA1576" t="str">
            <v>западная европа</v>
          </cell>
          <cell r="CB1576" t="str">
            <v>austria</v>
          </cell>
          <cell r="CC1576" t="str">
            <v>Регулярные</v>
          </cell>
          <cell r="CD1576" t="str">
            <v>b</v>
          </cell>
        </row>
        <row r="1577">
          <cell r="C1577">
            <v>39222</v>
          </cell>
          <cell r="H1577">
            <v>24</v>
          </cell>
          <cell r="U1577">
            <v>19</v>
          </cell>
          <cell r="BZ1577" t="str">
            <v>Международный</v>
          </cell>
          <cell r="CA1577" t="str">
            <v>западная европа</v>
          </cell>
          <cell r="CB1577" t="str">
            <v>austria</v>
          </cell>
          <cell r="CC1577" t="str">
            <v>Регулярные</v>
          </cell>
          <cell r="CD1577" t="str">
            <v>b</v>
          </cell>
        </row>
        <row r="1578">
          <cell r="C1578">
            <v>39223</v>
          </cell>
          <cell r="H1578">
            <v>24</v>
          </cell>
          <cell r="U1578">
            <v>32</v>
          </cell>
          <cell r="BZ1578" t="str">
            <v>Международный</v>
          </cell>
          <cell r="CA1578" t="str">
            <v>западная европа</v>
          </cell>
          <cell r="CB1578" t="str">
            <v>austria</v>
          </cell>
          <cell r="CC1578" t="str">
            <v>Регулярные</v>
          </cell>
          <cell r="CD1578" t="str">
            <v>b</v>
          </cell>
        </row>
        <row r="1579">
          <cell r="C1579">
            <v>39225</v>
          </cell>
          <cell r="H1579">
            <v>24</v>
          </cell>
          <cell r="U1579">
            <v>42</v>
          </cell>
          <cell r="BZ1579" t="str">
            <v>Международный</v>
          </cell>
          <cell r="CA1579" t="str">
            <v>западная европа</v>
          </cell>
          <cell r="CB1579" t="str">
            <v>austria</v>
          </cell>
          <cell r="CC1579" t="str">
            <v>Регулярные</v>
          </cell>
          <cell r="CD1579" t="str">
            <v>b</v>
          </cell>
        </row>
        <row r="1580">
          <cell r="C1580">
            <v>39226</v>
          </cell>
          <cell r="H1580">
            <v>24</v>
          </cell>
          <cell r="U1580">
            <v>49</v>
          </cell>
          <cell r="BZ1580" t="str">
            <v>Международный</v>
          </cell>
          <cell r="CA1580" t="str">
            <v>западная европа</v>
          </cell>
          <cell r="CB1580" t="str">
            <v>austria</v>
          </cell>
          <cell r="CC1580" t="str">
            <v>Регулярные</v>
          </cell>
          <cell r="CD1580" t="str">
            <v>b</v>
          </cell>
        </row>
        <row r="1581">
          <cell r="C1581">
            <v>39227</v>
          </cell>
          <cell r="H1581">
            <v>24</v>
          </cell>
          <cell r="U1581">
            <v>50</v>
          </cell>
          <cell r="BZ1581" t="str">
            <v>Международный</v>
          </cell>
          <cell r="CA1581" t="str">
            <v>западная европа</v>
          </cell>
          <cell r="CB1581" t="str">
            <v>austria</v>
          </cell>
          <cell r="CC1581" t="str">
            <v>Регулярные</v>
          </cell>
          <cell r="CD1581" t="str">
            <v>b</v>
          </cell>
        </row>
        <row r="1582">
          <cell r="C1582">
            <v>39228</v>
          </cell>
          <cell r="H1582">
            <v>24</v>
          </cell>
          <cell r="U1582">
            <v>43</v>
          </cell>
          <cell r="BZ1582" t="str">
            <v>Международный</v>
          </cell>
          <cell r="CA1582" t="str">
            <v>западная европа</v>
          </cell>
          <cell r="CB1582" t="str">
            <v>austria</v>
          </cell>
          <cell r="CC1582" t="str">
            <v>Регулярные</v>
          </cell>
          <cell r="CD1582" t="str">
            <v>b</v>
          </cell>
        </row>
        <row r="1583">
          <cell r="C1583">
            <v>39229</v>
          </cell>
          <cell r="H1583">
            <v>24</v>
          </cell>
          <cell r="U1583">
            <v>44</v>
          </cell>
          <cell r="BZ1583" t="str">
            <v>Международный</v>
          </cell>
          <cell r="CA1583" t="str">
            <v>западная европа</v>
          </cell>
          <cell r="CB1583" t="str">
            <v>austria</v>
          </cell>
          <cell r="CC1583" t="str">
            <v>Регулярные</v>
          </cell>
          <cell r="CD1583" t="str">
            <v>b</v>
          </cell>
        </row>
        <row r="1584">
          <cell r="C1584">
            <v>39230</v>
          </cell>
          <cell r="H1584">
            <v>24</v>
          </cell>
          <cell r="U1584">
            <v>37</v>
          </cell>
          <cell r="BZ1584" t="str">
            <v>Международный</v>
          </cell>
          <cell r="CA1584" t="str">
            <v>западная европа</v>
          </cell>
          <cell r="CB1584" t="str">
            <v>austria</v>
          </cell>
          <cell r="CC1584" t="str">
            <v>Регулярные</v>
          </cell>
          <cell r="CD1584" t="str">
            <v>b</v>
          </cell>
        </row>
        <row r="1585">
          <cell r="C1585">
            <v>39232</v>
          </cell>
          <cell r="H1585">
            <v>24</v>
          </cell>
          <cell r="U1585">
            <v>39</v>
          </cell>
          <cell r="BZ1585" t="str">
            <v>Международный</v>
          </cell>
          <cell r="CA1585" t="str">
            <v>западная европа</v>
          </cell>
          <cell r="CB1585" t="str">
            <v>austria</v>
          </cell>
          <cell r="CC1585" t="str">
            <v>Регулярные</v>
          </cell>
          <cell r="CD1585" t="str">
            <v>b</v>
          </cell>
        </row>
        <row r="1586">
          <cell r="C1586">
            <v>39233</v>
          </cell>
          <cell r="H1586">
            <v>24</v>
          </cell>
          <cell r="U1586">
            <v>39</v>
          </cell>
          <cell r="BZ1586" t="str">
            <v>Международный</v>
          </cell>
          <cell r="CA1586" t="str">
            <v>западная европа</v>
          </cell>
          <cell r="CB1586" t="str">
            <v>austria</v>
          </cell>
          <cell r="CC1586" t="str">
            <v>Регулярные</v>
          </cell>
          <cell r="CD1586" t="str">
            <v>b</v>
          </cell>
        </row>
        <row r="1587">
          <cell r="C1587">
            <v>39234</v>
          </cell>
          <cell r="H1587">
            <v>24</v>
          </cell>
          <cell r="U1587">
            <v>31</v>
          </cell>
          <cell r="BZ1587" t="str">
            <v>Международный</v>
          </cell>
          <cell r="CA1587" t="str">
            <v>западная европа</v>
          </cell>
          <cell r="CB1587" t="str">
            <v>austria</v>
          </cell>
          <cell r="CC1587" t="str">
            <v>Регулярные</v>
          </cell>
          <cell r="CD1587" t="str">
            <v>b</v>
          </cell>
        </row>
        <row r="1588">
          <cell r="C1588">
            <v>39235</v>
          </cell>
          <cell r="H1588">
            <v>24</v>
          </cell>
          <cell r="U1588">
            <v>35</v>
          </cell>
          <cell r="BZ1588" t="str">
            <v>Международный</v>
          </cell>
          <cell r="CA1588" t="str">
            <v>западная европа</v>
          </cell>
          <cell r="CB1588" t="str">
            <v>austria</v>
          </cell>
          <cell r="CC1588" t="str">
            <v>Регулярные</v>
          </cell>
          <cell r="CD1588" t="str">
            <v>b</v>
          </cell>
        </row>
        <row r="1589">
          <cell r="C1589">
            <v>39236</v>
          </cell>
          <cell r="H1589">
            <v>24</v>
          </cell>
          <cell r="U1589">
            <v>30</v>
          </cell>
          <cell r="BZ1589" t="str">
            <v>Международный</v>
          </cell>
          <cell r="CA1589" t="str">
            <v>западная европа</v>
          </cell>
          <cell r="CB1589" t="str">
            <v>austria</v>
          </cell>
          <cell r="CC1589" t="str">
            <v>Регулярные</v>
          </cell>
          <cell r="CD1589" t="str">
            <v>b</v>
          </cell>
        </row>
        <row r="1590">
          <cell r="C1590">
            <v>39237</v>
          </cell>
          <cell r="H1590">
            <v>24</v>
          </cell>
          <cell r="U1590">
            <v>33</v>
          </cell>
          <cell r="BZ1590" t="str">
            <v>Международный</v>
          </cell>
          <cell r="CA1590" t="str">
            <v>западная европа</v>
          </cell>
          <cell r="CB1590" t="str">
            <v>austria</v>
          </cell>
          <cell r="CC1590" t="str">
            <v>Регулярные</v>
          </cell>
          <cell r="CD1590" t="str">
            <v>b</v>
          </cell>
        </row>
        <row r="1591">
          <cell r="C1591">
            <v>39239</v>
          </cell>
          <cell r="H1591">
            <v>24</v>
          </cell>
          <cell r="U1591">
            <v>37</v>
          </cell>
          <cell r="BZ1591" t="str">
            <v>Международный</v>
          </cell>
          <cell r="CA1591" t="str">
            <v>западная европа</v>
          </cell>
          <cell r="CB1591" t="str">
            <v>austria</v>
          </cell>
          <cell r="CC1591" t="str">
            <v>Регулярные</v>
          </cell>
          <cell r="CD1591" t="str">
            <v>b</v>
          </cell>
        </row>
        <row r="1592">
          <cell r="C1592">
            <v>39240</v>
          </cell>
          <cell r="H1592">
            <v>24</v>
          </cell>
          <cell r="U1592">
            <v>31</v>
          </cell>
          <cell r="BZ1592" t="str">
            <v>Международный</v>
          </cell>
          <cell r="CA1592" t="str">
            <v>западная европа</v>
          </cell>
          <cell r="CB1592" t="str">
            <v>austria</v>
          </cell>
          <cell r="CC1592" t="str">
            <v>Регулярные</v>
          </cell>
          <cell r="CD1592" t="str">
            <v>b</v>
          </cell>
        </row>
        <row r="1593">
          <cell r="C1593">
            <v>39241</v>
          </cell>
          <cell r="H1593">
            <v>24</v>
          </cell>
          <cell r="U1593">
            <v>47</v>
          </cell>
          <cell r="BZ1593" t="str">
            <v>Международный</v>
          </cell>
          <cell r="CA1593" t="str">
            <v>западная европа</v>
          </cell>
          <cell r="CB1593" t="str">
            <v>austria</v>
          </cell>
          <cell r="CC1593" t="str">
            <v>Регулярные</v>
          </cell>
          <cell r="CD1593" t="str">
            <v>b</v>
          </cell>
        </row>
        <row r="1594">
          <cell r="C1594">
            <v>39242</v>
          </cell>
          <cell r="H1594">
            <v>24</v>
          </cell>
          <cell r="U1594">
            <v>40</v>
          </cell>
          <cell r="BZ1594" t="str">
            <v>Международный</v>
          </cell>
          <cell r="CA1594" t="str">
            <v>западная европа</v>
          </cell>
          <cell r="CB1594" t="str">
            <v>austria</v>
          </cell>
          <cell r="CC1594" t="str">
            <v>Регулярные</v>
          </cell>
          <cell r="CD1594" t="str">
            <v>b</v>
          </cell>
        </row>
        <row r="1595">
          <cell r="C1595">
            <v>39243</v>
          </cell>
          <cell r="H1595">
            <v>24</v>
          </cell>
          <cell r="U1595">
            <v>48</v>
          </cell>
          <cell r="BZ1595" t="str">
            <v>Международный</v>
          </cell>
          <cell r="CA1595" t="str">
            <v>западная европа</v>
          </cell>
          <cell r="CB1595" t="str">
            <v>austria</v>
          </cell>
          <cell r="CC1595" t="str">
            <v>Регулярные</v>
          </cell>
          <cell r="CD1595" t="str">
            <v>b</v>
          </cell>
        </row>
        <row r="1596">
          <cell r="C1596">
            <v>39244</v>
          </cell>
          <cell r="H1596">
            <v>24</v>
          </cell>
          <cell r="U1596">
            <v>38</v>
          </cell>
          <cell r="BZ1596" t="str">
            <v>Международный</v>
          </cell>
          <cell r="CA1596" t="str">
            <v>западная европа</v>
          </cell>
          <cell r="CB1596" t="str">
            <v>austria</v>
          </cell>
          <cell r="CC1596" t="str">
            <v>Регулярные</v>
          </cell>
          <cell r="CD1596" t="str">
            <v>b</v>
          </cell>
        </row>
        <row r="1597">
          <cell r="C1597">
            <v>39246</v>
          </cell>
          <cell r="H1597">
            <v>24</v>
          </cell>
          <cell r="U1597">
            <v>49</v>
          </cell>
          <cell r="BZ1597" t="str">
            <v>Международный</v>
          </cell>
          <cell r="CA1597" t="str">
            <v>западная европа</v>
          </cell>
          <cell r="CB1597" t="str">
            <v>austria</v>
          </cell>
          <cell r="CC1597" t="str">
            <v>Регулярные</v>
          </cell>
          <cell r="CD1597" t="str">
            <v>b</v>
          </cell>
        </row>
        <row r="1598">
          <cell r="C1598">
            <v>39247</v>
          </cell>
          <cell r="H1598">
            <v>24</v>
          </cell>
          <cell r="U1598">
            <v>34</v>
          </cell>
          <cell r="BZ1598" t="str">
            <v>Международный</v>
          </cell>
          <cell r="CA1598" t="str">
            <v>западная европа</v>
          </cell>
          <cell r="CB1598" t="str">
            <v>austria</v>
          </cell>
          <cell r="CC1598" t="str">
            <v>Регулярные</v>
          </cell>
          <cell r="CD1598" t="str">
            <v>b</v>
          </cell>
        </row>
        <row r="1599">
          <cell r="C1599">
            <v>39248</v>
          </cell>
          <cell r="H1599">
            <v>24</v>
          </cell>
          <cell r="U1599">
            <v>33</v>
          </cell>
          <cell r="BZ1599" t="str">
            <v>Международный</v>
          </cell>
          <cell r="CA1599" t="str">
            <v>западная европа</v>
          </cell>
          <cell r="CB1599" t="str">
            <v>austria</v>
          </cell>
          <cell r="CC1599" t="str">
            <v>Регулярные</v>
          </cell>
          <cell r="CD1599" t="str">
            <v>b</v>
          </cell>
        </row>
        <row r="1600">
          <cell r="C1600">
            <v>39249</v>
          </cell>
          <cell r="H1600">
            <v>24</v>
          </cell>
          <cell r="U1600">
            <v>33</v>
          </cell>
          <cell r="BZ1600" t="str">
            <v>Международный</v>
          </cell>
          <cell r="CA1600" t="str">
            <v>западная европа</v>
          </cell>
          <cell r="CB1600" t="str">
            <v>austria</v>
          </cell>
          <cell r="CC1600" t="str">
            <v>Регулярные</v>
          </cell>
          <cell r="CD1600" t="str">
            <v>b</v>
          </cell>
        </row>
        <row r="1601">
          <cell r="C1601">
            <v>39250</v>
          </cell>
          <cell r="H1601">
            <v>24</v>
          </cell>
          <cell r="U1601">
            <v>38</v>
          </cell>
          <cell r="BZ1601" t="str">
            <v>Международный</v>
          </cell>
          <cell r="CA1601" t="str">
            <v>западная европа</v>
          </cell>
          <cell r="CB1601" t="str">
            <v>austria</v>
          </cell>
          <cell r="CC1601" t="str">
            <v>Регулярные</v>
          </cell>
          <cell r="CD1601" t="str">
            <v>b</v>
          </cell>
        </row>
        <row r="1602">
          <cell r="C1602">
            <v>39251</v>
          </cell>
          <cell r="H1602">
            <v>24</v>
          </cell>
          <cell r="U1602">
            <v>27</v>
          </cell>
          <cell r="BZ1602" t="str">
            <v>Международный</v>
          </cell>
          <cell r="CA1602" t="str">
            <v>западная европа</v>
          </cell>
          <cell r="CB1602" t="str">
            <v>austria</v>
          </cell>
          <cell r="CC1602" t="str">
            <v>Регулярные</v>
          </cell>
          <cell r="CD1602" t="str">
            <v>b</v>
          </cell>
        </row>
        <row r="1603">
          <cell r="C1603">
            <v>39253</v>
          </cell>
          <cell r="H1603">
            <v>24</v>
          </cell>
          <cell r="U1603">
            <v>49</v>
          </cell>
          <cell r="BZ1603" t="str">
            <v>Международный</v>
          </cell>
          <cell r="CA1603" t="str">
            <v>западная европа</v>
          </cell>
          <cell r="CB1603" t="str">
            <v>austria</v>
          </cell>
          <cell r="CC1603" t="str">
            <v>Регулярные</v>
          </cell>
          <cell r="CD1603" t="str">
            <v>b</v>
          </cell>
        </row>
        <row r="1604">
          <cell r="C1604">
            <v>39254</v>
          </cell>
          <cell r="H1604">
            <v>24</v>
          </cell>
          <cell r="U1604">
            <v>49</v>
          </cell>
          <cell r="BZ1604" t="str">
            <v>Международный</v>
          </cell>
          <cell r="CA1604" t="str">
            <v>западная европа</v>
          </cell>
          <cell r="CB1604" t="str">
            <v>austria</v>
          </cell>
          <cell r="CC1604" t="str">
            <v>Регулярные</v>
          </cell>
          <cell r="CD1604" t="str">
            <v>b</v>
          </cell>
        </row>
        <row r="1605">
          <cell r="C1605">
            <v>39255</v>
          </cell>
          <cell r="H1605">
            <v>24</v>
          </cell>
          <cell r="U1605">
            <v>46</v>
          </cell>
          <cell r="BZ1605" t="str">
            <v>Международный</v>
          </cell>
          <cell r="CA1605" t="str">
            <v>западная европа</v>
          </cell>
          <cell r="CB1605" t="str">
            <v>austria</v>
          </cell>
          <cell r="CC1605" t="str">
            <v>Регулярные</v>
          </cell>
          <cell r="CD1605" t="str">
            <v>b</v>
          </cell>
        </row>
        <row r="1606">
          <cell r="C1606">
            <v>39256</v>
          </cell>
          <cell r="H1606">
            <v>24</v>
          </cell>
          <cell r="U1606">
            <v>20</v>
          </cell>
          <cell r="BZ1606" t="str">
            <v>Международный</v>
          </cell>
          <cell r="CA1606" t="str">
            <v>западная европа</v>
          </cell>
          <cell r="CB1606" t="str">
            <v>austria</v>
          </cell>
          <cell r="CC1606" t="str">
            <v>Регулярные</v>
          </cell>
          <cell r="CD1606" t="str">
            <v>b</v>
          </cell>
        </row>
        <row r="1607">
          <cell r="C1607">
            <v>39257</v>
          </cell>
          <cell r="H1607">
            <v>24</v>
          </cell>
          <cell r="U1607">
            <v>31</v>
          </cell>
          <cell r="BZ1607" t="str">
            <v>Международный</v>
          </cell>
          <cell r="CA1607" t="str">
            <v>западная европа</v>
          </cell>
          <cell r="CB1607" t="str">
            <v>austria</v>
          </cell>
          <cell r="CC1607" t="str">
            <v>Регулярные</v>
          </cell>
          <cell r="CD1607" t="str">
            <v>b</v>
          </cell>
        </row>
        <row r="1608">
          <cell r="C1608">
            <v>39258</v>
          </cell>
          <cell r="H1608">
            <v>24</v>
          </cell>
          <cell r="U1608">
            <v>38</v>
          </cell>
          <cell r="BZ1608" t="str">
            <v>Международный</v>
          </cell>
          <cell r="CA1608" t="str">
            <v>западная европа</v>
          </cell>
          <cell r="CB1608" t="str">
            <v>austria</v>
          </cell>
          <cell r="CC1608" t="str">
            <v>Регулярные</v>
          </cell>
          <cell r="CD1608" t="str">
            <v>b</v>
          </cell>
        </row>
        <row r="1609">
          <cell r="C1609">
            <v>39260</v>
          </cell>
          <cell r="H1609">
            <v>24.1</v>
          </cell>
          <cell r="U1609">
            <v>20</v>
          </cell>
          <cell r="BZ1609" t="str">
            <v>Международный</v>
          </cell>
          <cell r="CA1609" t="str">
            <v>снг</v>
          </cell>
          <cell r="CB1609" t="str">
            <v>georgia</v>
          </cell>
          <cell r="CC1609" t="str">
            <v>Бизнес, прочие</v>
          </cell>
          <cell r="CD1609" t="str">
            <v>b</v>
          </cell>
        </row>
        <row r="1610">
          <cell r="C1610">
            <v>39261</v>
          </cell>
          <cell r="H1610">
            <v>24</v>
          </cell>
          <cell r="U1610">
            <v>37</v>
          </cell>
          <cell r="BZ1610" t="str">
            <v>Международный</v>
          </cell>
          <cell r="CA1610" t="str">
            <v>западная европа</v>
          </cell>
          <cell r="CB1610" t="str">
            <v>austria</v>
          </cell>
          <cell r="CC1610" t="str">
            <v>Регулярные</v>
          </cell>
          <cell r="CD1610" t="str">
            <v>b</v>
          </cell>
        </row>
        <row r="1611">
          <cell r="C1611">
            <v>39262</v>
          </cell>
          <cell r="H1611">
            <v>24</v>
          </cell>
          <cell r="U1611">
            <v>41</v>
          </cell>
          <cell r="BZ1611" t="str">
            <v>Международный</v>
          </cell>
          <cell r="CA1611" t="str">
            <v>западная европа</v>
          </cell>
          <cell r="CB1611" t="str">
            <v>austria</v>
          </cell>
          <cell r="CC1611" t="str">
            <v>Регулярные</v>
          </cell>
          <cell r="CD1611" t="str">
            <v>b</v>
          </cell>
        </row>
        <row r="1612">
          <cell r="C1612">
            <v>38448</v>
          </cell>
          <cell r="H1612">
            <v>7</v>
          </cell>
          <cell r="U1612">
            <v>10</v>
          </cell>
          <cell r="BZ1612" t="str">
            <v>Международный</v>
          </cell>
          <cell r="CA1612" t="str">
            <v>западная европа</v>
          </cell>
          <cell r="CB1612" t="str">
            <v>sweden</v>
          </cell>
          <cell r="CC1612" t="str">
            <v>Бизнес, прочие</v>
          </cell>
          <cell r="CD1612" t="str">
            <v>a</v>
          </cell>
        </row>
        <row r="1613">
          <cell r="C1613">
            <v>38448</v>
          </cell>
          <cell r="H1613">
            <v>7</v>
          </cell>
          <cell r="U1613">
            <v>10</v>
          </cell>
          <cell r="BZ1613" t="str">
            <v>Международный</v>
          </cell>
          <cell r="CA1613" t="str">
            <v>снг</v>
          </cell>
          <cell r="CB1613" t="str">
            <v>aserbaidschan</v>
          </cell>
          <cell r="CC1613" t="str">
            <v>Бизнес, прочие</v>
          </cell>
          <cell r="CD1613" t="str">
            <v>a</v>
          </cell>
        </row>
        <row r="1614">
          <cell r="C1614">
            <v>38450</v>
          </cell>
          <cell r="H1614">
            <v>7</v>
          </cell>
          <cell r="U1614">
            <v>8</v>
          </cell>
          <cell r="BZ1614" t="str">
            <v>Международный</v>
          </cell>
          <cell r="CA1614" t="str">
            <v>западная европа</v>
          </cell>
          <cell r="CB1614" t="str">
            <v>sweden</v>
          </cell>
          <cell r="CC1614" t="str">
            <v>Бизнес, прочие</v>
          </cell>
          <cell r="CD1614" t="str">
            <v>a</v>
          </cell>
        </row>
        <row r="1615">
          <cell r="C1615">
            <v>38980</v>
          </cell>
          <cell r="H1615">
            <v>6.7</v>
          </cell>
          <cell r="U1615">
            <v>3</v>
          </cell>
          <cell r="BZ1615" t="str">
            <v>Международный</v>
          </cell>
          <cell r="CA1615" t="str">
            <v>западная европа</v>
          </cell>
          <cell r="CB1615" t="str">
            <v>germany</v>
          </cell>
          <cell r="CC1615" t="str">
            <v>Бизнес, прочие</v>
          </cell>
          <cell r="CD1615" t="str">
            <v>c</v>
          </cell>
        </row>
        <row r="1616">
          <cell r="C1616">
            <v>37981</v>
          </cell>
          <cell r="H1616">
            <v>54.9</v>
          </cell>
          <cell r="U1616">
            <v>37</v>
          </cell>
          <cell r="BZ1616" t="str">
            <v>Международный</v>
          </cell>
          <cell r="CA1616" t="str">
            <v>ближний восток</v>
          </cell>
          <cell r="CB1616" t="str">
            <v>africa</v>
          </cell>
          <cell r="CC1616" t="str">
            <v>Чартерные</v>
          </cell>
          <cell r="CD1616" t="str">
            <v>c</v>
          </cell>
        </row>
        <row r="1617">
          <cell r="C1617">
            <v>37981</v>
          </cell>
          <cell r="H1617">
            <v>54.9</v>
          </cell>
          <cell r="BZ1617" t="str">
            <v>Международный</v>
          </cell>
          <cell r="CA1617" t="str">
            <v>ближний восток</v>
          </cell>
          <cell r="CB1617" t="str">
            <v>africa</v>
          </cell>
          <cell r="CC1617" t="str">
            <v>Чартерные</v>
          </cell>
          <cell r="CD1617" t="str">
            <v>c</v>
          </cell>
        </row>
        <row r="1618">
          <cell r="C1618">
            <v>38779</v>
          </cell>
          <cell r="H1618">
            <v>15.2</v>
          </cell>
          <cell r="U1618">
            <v>29</v>
          </cell>
          <cell r="BZ1618" t="str">
            <v>Международный</v>
          </cell>
          <cell r="CA1618" t="str">
            <v>восточная европа</v>
          </cell>
          <cell r="CB1618" t="str">
            <v>romania</v>
          </cell>
          <cell r="CC1618" t="str">
            <v>Бизнес, прочие</v>
          </cell>
          <cell r="CD1618" t="str">
            <v>c</v>
          </cell>
        </row>
        <row r="1619">
          <cell r="C1619">
            <v>38731</v>
          </cell>
          <cell r="H1619">
            <v>11.99</v>
          </cell>
          <cell r="BZ1619" t="str">
            <v>Международный</v>
          </cell>
          <cell r="CA1619" t="str">
            <v>восточная европа</v>
          </cell>
          <cell r="CB1619" t="str">
            <v>hungary</v>
          </cell>
          <cell r="CC1619" t="str">
            <v>Бизнес, прочие</v>
          </cell>
          <cell r="CD1619" t="str">
            <v>c</v>
          </cell>
        </row>
        <row r="1620">
          <cell r="C1620">
            <v>39225</v>
          </cell>
          <cell r="H1620">
            <v>22.5</v>
          </cell>
          <cell r="U1620">
            <v>1</v>
          </cell>
          <cell r="BZ1620" t="str">
            <v>Внутренний</v>
          </cell>
          <cell r="CA1620" t="str">
            <v>восточная украина</v>
          </cell>
          <cell r="CB1620" t="str">
            <v>Ukraine_Other</v>
          </cell>
          <cell r="CC1620" t="str">
            <v>Бизнес, прочие</v>
          </cell>
          <cell r="CD1620" t="str">
            <v>b</v>
          </cell>
        </row>
        <row r="1621">
          <cell r="C1621">
            <v>39085</v>
          </cell>
          <cell r="H1621">
            <v>22</v>
          </cell>
          <cell r="U1621">
            <v>36</v>
          </cell>
          <cell r="BZ1621" t="str">
            <v>Международный</v>
          </cell>
          <cell r="CA1621" t="str">
            <v>западная европа</v>
          </cell>
          <cell r="CB1621" t="str">
            <v>switzerland</v>
          </cell>
          <cell r="CC1621" t="str">
            <v>Бизнес, прочие</v>
          </cell>
          <cell r="CD1621" t="str">
            <v>c</v>
          </cell>
        </row>
        <row r="1622">
          <cell r="C1622">
            <v>39092</v>
          </cell>
          <cell r="H1622">
            <v>22</v>
          </cell>
          <cell r="BZ1622" t="str">
            <v>Международный</v>
          </cell>
          <cell r="CA1622" t="str">
            <v>западная европа</v>
          </cell>
          <cell r="CB1622" t="str">
            <v>sweden</v>
          </cell>
          <cell r="CC1622" t="str">
            <v>Бизнес, прочие</v>
          </cell>
          <cell r="CD1622" t="str">
            <v>b</v>
          </cell>
        </row>
        <row r="1623">
          <cell r="C1623">
            <v>37969</v>
          </cell>
          <cell r="H1623">
            <v>12</v>
          </cell>
          <cell r="U1623">
            <v>13</v>
          </cell>
          <cell r="BZ1623" t="str">
            <v>Международный</v>
          </cell>
          <cell r="CA1623" t="str">
            <v>восточная украина</v>
          </cell>
          <cell r="CB1623" t="str">
            <v>dnepropetrovsk</v>
          </cell>
          <cell r="CC1623" t="str">
            <v>Бизнес, прочие</v>
          </cell>
          <cell r="CD1623" t="str">
            <v>b</v>
          </cell>
        </row>
        <row r="1624">
          <cell r="C1624">
            <v>38835</v>
          </cell>
          <cell r="H1624">
            <v>11.99</v>
          </cell>
          <cell r="U1624">
            <v>13</v>
          </cell>
          <cell r="BZ1624" t="str">
            <v>Международный</v>
          </cell>
          <cell r="CA1624" t="str">
            <v>западная европа</v>
          </cell>
          <cell r="CB1624" t="str">
            <v>germany</v>
          </cell>
          <cell r="CC1624" t="str">
            <v>Бизнес, прочие</v>
          </cell>
          <cell r="CD1624" t="str">
            <v>b</v>
          </cell>
        </row>
        <row r="1625">
          <cell r="C1625">
            <v>38846</v>
          </cell>
          <cell r="H1625">
            <v>11.99</v>
          </cell>
          <cell r="BZ1625" t="str">
            <v>Международный</v>
          </cell>
          <cell r="CA1625" t="str">
            <v>восточная европа</v>
          </cell>
          <cell r="CB1625" t="str">
            <v>hungary</v>
          </cell>
          <cell r="CC1625" t="str">
            <v>Бизнес, прочие</v>
          </cell>
          <cell r="CD1625" t="str">
            <v>b</v>
          </cell>
        </row>
        <row r="1626">
          <cell r="C1626">
            <v>39101</v>
          </cell>
          <cell r="H1626">
            <v>11.99</v>
          </cell>
          <cell r="U1626">
            <v>27</v>
          </cell>
          <cell r="BZ1626" t="str">
            <v>Международный</v>
          </cell>
          <cell r="CA1626" t="str">
            <v>снг</v>
          </cell>
          <cell r="CB1626" t="str">
            <v>russia</v>
          </cell>
          <cell r="CC1626" t="str">
            <v>Бизнес, прочие</v>
          </cell>
          <cell r="CD1626" t="str">
            <v>b</v>
          </cell>
        </row>
        <row r="1627">
          <cell r="C1627">
            <v>39102</v>
          </cell>
          <cell r="H1627">
            <v>11.99</v>
          </cell>
          <cell r="U1627">
            <v>27</v>
          </cell>
          <cell r="BZ1627" t="str">
            <v>Международный</v>
          </cell>
          <cell r="CA1627" t="str">
            <v>восточная европа</v>
          </cell>
          <cell r="CB1627" t="str">
            <v>hungary</v>
          </cell>
          <cell r="CC1627" t="str">
            <v>Бизнес, прочие</v>
          </cell>
          <cell r="CD1627" t="str">
            <v>b</v>
          </cell>
        </row>
        <row r="1628">
          <cell r="C1628">
            <v>39132</v>
          </cell>
          <cell r="H1628">
            <v>11.99</v>
          </cell>
          <cell r="U1628">
            <v>21</v>
          </cell>
          <cell r="BZ1628" t="str">
            <v>Международный</v>
          </cell>
          <cell r="CA1628" t="str">
            <v>снг</v>
          </cell>
          <cell r="CB1628" t="str">
            <v>russia</v>
          </cell>
          <cell r="CC1628" t="str">
            <v>Бизнес, прочие</v>
          </cell>
          <cell r="CD1628" t="str">
            <v>b</v>
          </cell>
        </row>
        <row r="1629">
          <cell r="C1629">
            <v>39133</v>
          </cell>
          <cell r="H1629">
            <v>11.99</v>
          </cell>
          <cell r="U1629">
            <v>21</v>
          </cell>
          <cell r="BZ1629" t="str">
            <v>Международный</v>
          </cell>
          <cell r="CA1629" t="str">
            <v>восточная европа</v>
          </cell>
          <cell r="CB1629" t="str">
            <v>hungary</v>
          </cell>
          <cell r="CC1629" t="str">
            <v>Бизнес, прочие</v>
          </cell>
          <cell r="CD1629" t="str">
            <v>b</v>
          </cell>
        </row>
        <row r="1630">
          <cell r="C1630">
            <v>39232</v>
          </cell>
          <cell r="H1630">
            <v>22.5</v>
          </cell>
          <cell r="U1630">
            <v>4</v>
          </cell>
          <cell r="BZ1630" t="str">
            <v>Международный</v>
          </cell>
          <cell r="CA1630" t="str">
            <v>восточная украина</v>
          </cell>
          <cell r="CB1630" t="str">
            <v>kyiv</v>
          </cell>
          <cell r="CC1630" t="str">
            <v>Бизнес, прочие</v>
          </cell>
          <cell r="CD1630" t="str">
            <v>b</v>
          </cell>
        </row>
        <row r="1631">
          <cell r="C1631">
            <v>39235</v>
          </cell>
          <cell r="H1631">
            <v>22.5</v>
          </cell>
          <cell r="U1631">
            <v>2</v>
          </cell>
          <cell r="BZ1631" t="str">
            <v>Международный</v>
          </cell>
          <cell r="CA1631" t="str">
            <v>восточная украина</v>
          </cell>
          <cell r="CB1631" t="str">
            <v>Ukraine_Other</v>
          </cell>
          <cell r="CC1631" t="str">
            <v>Бизнес, прочие</v>
          </cell>
          <cell r="CD1631" t="str">
            <v>b</v>
          </cell>
        </row>
        <row r="1632">
          <cell r="C1632">
            <v>39243</v>
          </cell>
          <cell r="H1632">
            <v>22.5</v>
          </cell>
          <cell r="U1632">
            <v>2</v>
          </cell>
          <cell r="BZ1632" t="str">
            <v>Международный</v>
          </cell>
          <cell r="CA1632" t="str">
            <v>восточная украина</v>
          </cell>
          <cell r="CB1632" t="str">
            <v>Ukraine_Other</v>
          </cell>
          <cell r="CC1632" t="str">
            <v>Бизнес, прочие</v>
          </cell>
          <cell r="CD1632" t="str">
            <v>b</v>
          </cell>
        </row>
        <row r="1633">
          <cell r="C1633">
            <v>39243</v>
          </cell>
          <cell r="H1633">
            <v>22.5</v>
          </cell>
          <cell r="BZ1633" t="str">
            <v>Международный</v>
          </cell>
          <cell r="CA1633" t="str">
            <v>восточная украина</v>
          </cell>
          <cell r="CB1633" t="str">
            <v>Ukraine_Other</v>
          </cell>
          <cell r="CC1633" t="str">
            <v>Бизнес, прочие</v>
          </cell>
          <cell r="CD1633" t="str">
            <v>b</v>
          </cell>
        </row>
        <row r="1634">
          <cell r="C1634">
            <v>38355</v>
          </cell>
          <cell r="H1634">
            <v>44.45</v>
          </cell>
          <cell r="U1634">
            <v>70</v>
          </cell>
          <cell r="BZ1634" t="str">
            <v>Международный</v>
          </cell>
          <cell r="CA1634" t="str">
            <v>западная европа</v>
          </cell>
          <cell r="CB1634" t="str">
            <v>austria</v>
          </cell>
          <cell r="CC1634" t="str">
            <v>Регулярные</v>
          </cell>
          <cell r="CD1634" t="str">
            <v>c</v>
          </cell>
        </row>
        <row r="1635">
          <cell r="C1635">
            <v>38376</v>
          </cell>
          <cell r="H1635">
            <v>44.45</v>
          </cell>
          <cell r="BZ1635" t="str">
            <v>Международный</v>
          </cell>
          <cell r="CA1635" t="str">
            <v>западная европа</v>
          </cell>
          <cell r="CB1635" t="str">
            <v>austria</v>
          </cell>
          <cell r="CC1635" t="str">
            <v>Регулярные</v>
          </cell>
          <cell r="CD1635" t="str">
            <v>c</v>
          </cell>
        </row>
        <row r="1636">
          <cell r="C1636">
            <v>38730</v>
          </cell>
          <cell r="H1636">
            <v>44.45</v>
          </cell>
          <cell r="U1636">
            <v>25</v>
          </cell>
          <cell r="BZ1636" t="str">
            <v>Международный</v>
          </cell>
          <cell r="CA1636" t="str">
            <v>западная европа</v>
          </cell>
          <cell r="CB1636" t="str">
            <v>austria</v>
          </cell>
          <cell r="CC1636" t="str">
            <v>Регулярные</v>
          </cell>
          <cell r="CD1636" t="str">
            <v>c</v>
          </cell>
        </row>
        <row r="1637">
          <cell r="C1637">
            <v>38732</v>
          </cell>
          <cell r="H1637">
            <v>44.45</v>
          </cell>
          <cell r="U1637">
            <v>44</v>
          </cell>
          <cell r="BZ1637" t="str">
            <v>Международный</v>
          </cell>
          <cell r="CA1637" t="str">
            <v>западная европа</v>
          </cell>
          <cell r="CB1637" t="str">
            <v>austria</v>
          </cell>
          <cell r="CC1637" t="str">
            <v>Регулярные</v>
          </cell>
          <cell r="CD1637" t="str">
            <v>c</v>
          </cell>
        </row>
        <row r="1638">
          <cell r="C1638">
            <v>38737</v>
          </cell>
          <cell r="H1638">
            <v>44.45</v>
          </cell>
          <cell r="U1638">
            <v>31</v>
          </cell>
          <cell r="BZ1638" t="str">
            <v>Международный</v>
          </cell>
          <cell r="CA1638" t="str">
            <v>западная европа</v>
          </cell>
          <cell r="CB1638" t="str">
            <v>austria</v>
          </cell>
          <cell r="CC1638" t="str">
            <v>Регулярные</v>
          </cell>
          <cell r="CD1638" t="str">
            <v>c</v>
          </cell>
        </row>
        <row r="1639">
          <cell r="C1639">
            <v>38914</v>
          </cell>
          <cell r="H1639">
            <v>44.45</v>
          </cell>
          <cell r="U1639">
            <v>26</v>
          </cell>
          <cell r="BZ1639" t="str">
            <v>Международный</v>
          </cell>
          <cell r="CA1639" t="str">
            <v>западная европа</v>
          </cell>
          <cell r="CB1639" t="str">
            <v>austria</v>
          </cell>
          <cell r="CC1639" t="str">
            <v>Регулярные</v>
          </cell>
          <cell r="CD1639" t="str">
            <v>c</v>
          </cell>
        </row>
        <row r="1640">
          <cell r="C1640">
            <v>39084</v>
          </cell>
          <cell r="H1640">
            <v>44.45</v>
          </cell>
          <cell r="U1640">
            <v>89</v>
          </cell>
          <cell r="BZ1640" t="str">
            <v>Международный</v>
          </cell>
          <cell r="CA1640" t="str">
            <v>западная европа</v>
          </cell>
          <cell r="CB1640" t="str">
            <v>austria</v>
          </cell>
          <cell r="CC1640" t="str">
            <v>Регулярные</v>
          </cell>
          <cell r="CD1640" t="str">
            <v>c</v>
          </cell>
        </row>
        <row r="1641">
          <cell r="C1641">
            <v>39086</v>
          </cell>
          <cell r="H1641">
            <v>44.45</v>
          </cell>
          <cell r="U1641">
            <v>59</v>
          </cell>
          <cell r="BZ1641" t="str">
            <v>Международный</v>
          </cell>
          <cell r="CA1641" t="str">
            <v>западная европа</v>
          </cell>
          <cell r="CB1641" t="str">
            <v>austria</v>
          </cell>
          <cell r="CC1641" t="str">
            <v>Регулярные</v>
          </cell>
          <cell r="CD1641" t="str">
            <v>c</v>
          </cell>
        </row>
        <row r="1642">
          <cell r="C1642">
            <v>39095</v>
          </cell>
          <cell r="H1642">
            <v>44.45</v>
          </cell>
          <cell r="U1642">
            <v>18</v>
          </cell>
          <cell r="BZ1642" t="str">
            <v>Международный</v>
          </cell>
          <cell r="CA1642" t="str">
            <v>западная европа</v>
          </cell>
          <cell r="CB1642" t="str">
            <v>austria</v>
          </cell>
          <cell r="CC1642" t="str">
            <v>Регулярные</v>
          </cell>
          <cell r="CD1642" t="str">
            <v>c</v>
          </cell>
        </row>
        <row r="1643">
          <cell r="C1643">
            <v>39260</v>
          </cell>
          <cell r="H1643">
            <v>44.45</v>
          </cell>
          <cell r="U1643">
            <v>38</v>
          </cell>
          <cell r="BZ1643" t="str">
            <v>Международный</v>
          </cell>
          <cell r="CA1643" t="str">
            <v>западная европа</v>
          </cell>
          <cell r="CB1643" t="str">
            <v>austria</v>
          </cell>
          <cell r="CC1643" t="str">
            <v>Регулярные</v>
          </cell>
          <cell r="CD1643" t="str">
            <v>c</v>
          </cell>
        </row>
        <row r="1644">
          <cell r="C1644">
            <v>39263</v>
          </cell>
          <cell r="H1644">
            <v>44.45</v>
          </cell>
          <cell r="U1644">
            <v>36</v>
          </cell>
          <cell r="BZ1644" t="str">
            <v>Международный</v>
          </cell>
          <cell r="CA1644" t="str">
            <v>западная европа</v>
          </cell>
          <cell r="CB1644" t="str">
            <v>austria</v>
          </cell>
          <cell r="CC1644" t="str">
            <v>Регулярные</v>
          </cell>
          <cell r="CD1644" t="str">
            <v>c</v>
          </cell>
        </row>
        <row r="1645">
          <cell r="C1645">
            <v>37792</v>
          </cell>
          <cell r="H1645">
            <v>13.2</v>
          </cell>
          <cell r="U1645">
            <v>5</v>
          </cell>
          <cell r="BZ1645" t="str">
            <v>Международный</v>
          </cell>
          <cell r="CA1645" t="str">
            <v>снг</v>
          </cell>
          <cell r="CB1645" t="str">
            <v>armenia</v>
          </cell>
          <cell r="CC1645" t="str">
            <v>Бизнес, прочие</v>
          </cell>
          <cell r="CD1645" t="str">
            <v>b</v>
          </cell>
        </row>
        <row r="1646">
          <cell r="C1646">
            <v>38513</v>
          </cell>
          <cell r="H1646">
            <v>13</v>
          </cell>
          <cell r="U1646">
            <v>1</v>
          </cell>
          <cell r="BZ1646" t="str">
            <v>Международный</v>
          </cell>
          <cell r="CA1646" t="str">
            <v>западная европа</v>
          </cell>
          <cell r="CB1646" t="str">
            <v>germany</v>
          </cell>
          <cell r="CC1646" t="str">
            <v>Бизнес, прочие</v>
          </cell>
          <cell r="CD1646" t="str">
            <v>b</v>
          </cell>
        </row>
        <row r="1647">
          <cell r="C1647">
            <v>38538</v>
          </cell>
          <cell r="H1647">
            <v>13</v>
          </cell>
          <cell r="U1647">
            <v>6</v>
          </cell>
          <cell r="BZ1647" t="str">
            <v>Международный</v>
          </cell>
          <cell r="CA1647" t="str">
            <v>западная европа</v>
          </cell>
          <cell r="CB1647" t="str">
            <v>switzerland</v>
          </cell>
          <cell r="CC1647" t="str">
            <v>Бизнес, прочие</v>
          </cell>
          <cell r="CD1647" t="str">
            <v>b</v>
          </cell>
        </row>
        <row r="1648">
          <cell r="C1648">
            <v>38940</v>
          </cell>
          <cell r="H1648">
            <v>13</v>
          </cell>
          <cell r="U1648">
            <v>5</v>
          </cell>
          <cell r="BZ1648" t="str">
            <v>Внутренний</v>
          </cell>
          <cell r="CA1648" t="str">
            <v>западная украина</v>
          </cell>
          <cell r="CB1648" t="str">
            <v>Ukraine_Other</v>
          </cell>
          <cell r="CC1648" t="str">
            <v>Бизнес, прочие</v>
          </cell>
          <cell r="CD1648" t="str">
            <v>b</v>
          </cell>
        </row>
        <row r="1649">
          <cell r="C1649">
            <v>39143</v>
          </cell>
          <cell r="H1649">
            <v>13</v>
          </cell>
          <cell r="U1649">
            <v>4</v>
          </cell>
          <cell r="BZ1649" t="str">
            <v>Внутренний</v>
          </cell>
          <cell r="CA1649" t="str">
            <v>восточная украина</v>
          </cell>
          <cell r="CB1649" t="str">
            <v>simferopol</v>
          </cell>
          <cell r="CC1649" t="str">
            <v>Бизнес, прочие</v>
          </cell>
          <cell r="CD1649" t="str">
            <v>b</v>
          </cell>
        </row>
        <row r="1650">
          <cell r="C1650">
            <v>39143</v>
          </cell>
          <cell r="H1650">
            <v>13.2</v>
          </cell>
          <cell r="U1650">
            <v>3</v>
          </cell>
          <cell r="BZ1650" t="str">
            <v>Внутренний</v>
          </cell>
          <cell r="CA1650" t="str">
            <v>восточная украина</v>
          </cell>
          <cell r="CB1650" t="str">
            <v>kyiv</v>
          </cell>
          <cell r="CC1650" t="str">
            <v>Бизнес, прочие</v>
          </cell>
          <cell r="CD1650" t="str">
            <v>b</v>
          </cell>
        </row>
        <row r="1651">
          <cell r="C1651">
            <v>39144</v>
          </cell>
          <cell r="H1651">
            <v>13</v>
          </cell>
          <cell r="BZ1651" t="str">
            <v>Внутренний</v>
          </cell>
          <cell r="CA1651" t="str">
            <v>восточная украина</v>
          </cell>
          <cell r="CB1651" t="str">
            <v>kyiv</v>
          </cell>
          <cell r="CC1651" t="str">
            <v>Бизнес, прочие</v>
          </cell>
          <cell r="CD1651" t="str">
            <v>b</v>
          </cell>
        </row>
        <row r="1652">
          <cell r="C1652">
            <v>39172</v>
          </cell>
          <cell r="H1652">
            <v>13.2</v>
          </cell>
          <cell r="BZ1652" t="str">
            <v>Внутренний</v>
          </cell>
          <cell r="CA1652" t="str">
            <v>восточная украина</v>
          </cell>
          <cell r="CB1652" t="str">
            <v>donetsk</v>
          </cell>
          <cell r="CC1652" t="str">
            <v>Бизнес, прочие</v>
          </cell>
          <cell r="CD1652" t="str">
            <v>b</v>
          </cell>
        </row>
        <row r="1653">
          <cell r="C1653">
            <v>39172</v>
          </cell>
          <cell r="H1653">
            <v>13.2</v>
          </cell>
          <cell r="U1653">
            <v>8</v>
          </cell>
          <cell r="BZ1653" t="str">
            <v>Международный</v>
          </cell>
          <cell r="CA1653" t="str">
            <v>снг</v>
          </cell>
          <cell r="CB1653" t="str">
            <v>russia</v>
          </cell>
          <cell r="CC1653" t="str">
            <v>Бизнес, прочие</v>
          </cell>
          <cell r="CD1653" t="str">
            <v>b</v>
          </cell>
        </row>
        <row r="1654">
          <cell r="C1654">
            <v>39177</v>
          </cell>
          <cell r="H1654">
            <v>13</v>
          </cell>
          <cell r="U1654">
            <v>9</v>
          </cell>
          <cell r="BZ1654" t="str">
            <v>Внутренний</v>
          </cell>
          <cell r="CA1654" t="str">
            <v>восточная украина</v>
          </cell>
          <cell r="CB1654" t="str">
            <v>kyiv</v>
          </cell>
          <cell r="CC1654" t="str">
            <v>Бизнес, прочие</v>
          </cell>
          <cell r="CD1654" t="str">
            <v>b</v>
          </cell>
        </row>
        <row r="1655">
          <cell r="C1655">
            <v>39182</v>
          </cell>
          <cell r="H1655">
            <v>13</v>
          </cell>
          <cell r="U1655">
            <v>3</v>
          </cell>
          <cell r="BZ1655" t="str">
            <v>Внутренний</v>
          </cell>
          <cell r="CA1655" t="str">
            <v>восточная украина</v>
          </cell>
          <cell r="CB1655" t="str">
            <v>kyiv</v>
          </cell>
          <cell r="CC1655" t="str">
            <v>Бизнес, прочие</v>
          </cell>
          <cell r="CD1655" t="str">
            <v>b</v>
          </cell>
        </row>
        <row r="1656">
          <cell r="C1656">
            <v>39183</v>
          </cell>
          <cell r="H1656">
            <v>13</v>
          </cell>
          <cell r="U1656">
            <v>4</v>
          </cell>
          <cell r="BZ1656" t="str">
            <v>Внутренний</v>
          </cell>
          <cell r="CA1656" t="str">
            <v>восточная украина</v>
          </cell>
          <cell r="CB1656" t="str">
            <v>kyiv</v>
          </cell>
          <cell r="CC1656" t="str">
            <v>Бизнес, прочие</v>
          </cell>
          <cell r="CD1656" t="str">
            <v>b</v>
          </cell>
        </row>
        <row r="1657">
          <cell r="C1657">
            <v>39188</v>
          </cell>
          <cell r="H1657">
            <v>13</v>
          </cell>
          <cell r="U1657">
            <v>10</v>
          </cell>
          <cell r="BZ1657" t="str">
            <v>Внутренний</v>
          </cell>
          <cell r="CA1657" t="str">
            <v>восточная украина</v>
          </cell>
          <cell r="CB1657" t="str">
            <v>kyiv</v>
          </cell>
          <cell r="CC1657" t="str">
            <v>Бизнес, прочие</v>
          </cell>
          <cell r="CD1657" t="str">
            <v>b</v>
          </cell>
        </row>
        <row r="1658">
          <cell r="C1658">
            <v>39194</v>
          </cell>
          <cell r="H1658">
            <v>13.2</v>
          </cell>
          <cell r="U1658">
            <v>3</v>
          </cell>
          <cell r="BZ1658" t="str">
            <v>Международный</v>
          </cell>
          <cell r="CA1658" t="str">
            <v>западная европа</v>
          </cell>
          <cell r="CB1658" t="str">
            <v>switzerland</v>
          </cell>
          <cell r="CC1658" t="str">
            <v>Бизнес, прочие</v>
          </cell>
          <cell r="CD1658" t="str">
            <v>b</v>
          </cell>
        </row>
        <row r="1659">
          <cell r="C1659">
            <v>39204</v>
          </cell>
          <cell r="H1659">
            <v>13</v>
          </cell>
          <cell r="U1659">
            <v>6</v>
          </cell>
          <cell r="BZ1659" t="str">
            <v>Внутренний</v>
          </cell>
          <cell r="CA1659" t="str">
            <v>восточная украина</v>
          </cell>
          <cell r="CB1659" t="str">
            <v>simferopol</v>
          </cell>
          <cell r="CC1659" t="str">
            <v>Бизнес, прочие</v>
          </cell>
          <cell r="CD1659" t="str">
            <v>b</v>
          </cell>
        </row>
        <row r="1660">
          <cell r="C1660">
            <v>39205</v>
          </cell>
          <cell r="H1660">
            <v>13.8</v>
          </cell>
          <cell r="U1660">
            <v>7</v>
          </cell>
          <cell r="BZ1660" t="str">
            <v>Международный</v>
          </cell>
          <cell r="CA1660" t="str">
            <v>западная европа</v>
          </cell>
          <cell r="CB1660" t="str">
            <v>austria</v>
          </cell>
          <cell r="CC1660" t="str">
            <v>Бизнес, прочие</v>
          </cell>
          <cell r="CD1660" t="str">
            <v>b</v>
          </cell>
        </row>
        <row r="1661">
          <cell r="C1661">
            <v>39209</v>
          </cell>
          <cell r="H1661">
            <v>13</v>
          </cell>
          <cell r="U1661">
            <v>5</v>
          </cell>
          <cell r="BZ1661" t="str">
            <v>Внутренний</v>
          </cell>
          <cell r="CA1661" t="str">
            <v>восточная украина</v>
          </cell>
          <cell r="CB1661" t="str">
            <v>kyiv</v>
          </cell>
          <cell r="CC1661" t="str">
            <v>Бизнес, прочие</v>
          </cell>
          <cell r="CD1661" t="str">
            <v>b</v>
          </cell>
        </row>
        <row r="1662">
          <cell r="C1662">
            <v>39214</v>
          </cell>
          <cell r="H1662">
            <v>13</v>
          </cell>
          <cell r="BZ1662" t="str">
            <v>Внутренний</v>
          </cell>
          <cell r="CA1662" t="str">
            <v>восточная украина</v>
          </cell>
          <cell r="CB1662" t="str">
            <v>kyiv</v>
          </cell>
          <cell r="CC1662" t="str">
            <v>Бизнес, прочие</v>
          </cell>
          <cell r="CD1662" t="str">
            <v>b</v>
          </cell>
        </row>
        <row r="1663">
          <cell r="C1663">
            <v>39216</v>
          </cell>
          <cell r="H1663">
            <v>13</v>
          </cell>
          <cell r="BZ1663" t="str">
            <v>Внутренний</v>
          </cell>
          <cell r="CA1663" t="str">
            <v>восточная украина</v>
          </cell>
          <cell r="CB1663" t="str">
            <v>kyiv</v>
          </cell>
          <cell r="CC1663" t="str">
            <v>Бизнес, прочие</v>
          </cell>
          <cell r="CD1663" t="str">
            <v>b</v>
          </cell>
        </row>
        <row r="1664">
          <cell r="C1664">
            <v>39232</v>
          </cell>
          <cell r="H1664">
            <v>13</v>
          </cell>
          <cell r="U1664">
            <v>2</v>
          </cell>
          <cell r="BZ1664" t="str">
            <v>Внутренний</v>
          </cell>
          <cell r="CA1664" t="str">
            <v>восточная украина</v>
          </cell>
          <cell r="CB1664" t="str">
            <v>donetsk</v>
          </cell>
          <cell r="CC1664" t="str">
            <v>Бизнес, прочие</v>
          </cell>
          <cell r="CD1664" t="str">
            <v>b</v>
          </cell>
        </row>
        <row r="1665">
          <cell r="C1665">
            <v>39255</v>
          </cell>
          <cell r="H1665">
            <v>13</v>
          </cell>
          <cell r="U1665">
            <v>5</v>
          </cell>
          <cell r="BZ1665" t="str">
            <v>Внутренний</v>
          </cell>
          <cell r="CA1665" t="str">
            <v>восточная украина</v>
          </cell>
          <cell r="CB1665" t="str">
            <v>kyiv</v>
          </cell>
          <cell r="CC1665" t="str">
            <v>Бизнес, прочие</v>
          </cell>
          <cell r="CD1665" t="str">
            <v>b</v>
          </cell>
        </row>
        <row r="1666">
          <cell r="C1666">
            <v>38951</v>
          </cell>
          <cell r="H1666">
            <v>15</v>
          </cell>
          <cell r="U1666">
            <v>4</v>
          </cell>
          <cell r="BZ1666" t="str">
            <v>Международный</v>
          </cell>
          <cell r="CA1666" t="str">
            <v>снг</v>
          </cell>
          <cell r="CB1666" t="str">
            <v>russia</v>
          </cell>
          <cell r="CC1666" t="str">
            <v>Бизнес, прочие</v>
          </cell>
          <cell r="CD1666" t="str">
            <v>a</v>
          </cell>
        </row>
        <row r="1667">
          <cell r="C1667">
            <v>38084</v>
          </cell>
          <cell r="H1667">
            <v>16.5</v>
          </cell>
          <cell r="BZ1667" t="str">
            <v>Внутренний</v>
          </cell>
          <cell r="CA1667" t="str">
            <v>восточная украина</v>
          </cell>
          <cell r="CB1667" t="str">
            <v>kyiv</v>
          </cell>
          <cell r="CC1667" t="str">
            <v>Бизнес, прочие</v>
          </cell>
          <cell r="CD1667" t="str">
            <v>c</v>
          </cell>
        </row>
        <row r="1668">
          <cell r="C1668">
            <v>39248</v>
          </cell>
          <cell r="H1668">
            <v>16.399999999999999</v>
          </cell>
          <cell r="U1668">
            <v>6</v>
          </cell>
          <cell r="BZ1668" t="str">
            <v>Международный</v>
          </cell>
          <cell r="CA1668" t="str">
            <v>снг</v>
          </cell>
          <cell r="CB1668" t="str">
            <v>russia</v>
          </cell>
          <cell r="CC1668" t="str">
            <v>Бизнес, прочие</v>
          </cell>
          <cell r="CD1668" t="str">
            <v>b</v>
          </cell>
        </row>
        <row r="1669">
          <cell r="C1669">
            <v>37329</v>
          </cell>
          <cell r="H1669">
            <v>17</v>
          </cell>
          <cell r="U1669">
            <v>7</v>
          </cell>
          <cell r="BZ1669" t="str">
            <v>Международный</v>
          </cell>
          <cell r="CA1669" t="str">
            <v>восточная европа</v>
          </cell>
          <cell r="CB1669" t="str">
            <v>hungary</v>
          </cell>
          <cell r="CC1669" t="str">
            <v>Бизнес, прочие</v>
          </cell>
          <cell r="CD1669" t="str">
            <v>b</v>
          </cell>
        </row>
        <row r="1670">
          <cell r="C1670">
            <v>37714</v>
          </cell>
          <cell r="H1670">
            <v>17</v>
          </cell>
          <cell r="U1670">
            <v>9</v>
          </cell>
          <cell r="BZ1670" t="str">
            <v>Международный</v>
          </cell>
          <cell r="CA1670" t="str">
            <v>западная европа</v>
          </cell>
          <cell r="CB1670" t="str">
            <v>switzerland</v>
          </cell>
          <cell r="CC1670" t="str">
            <v>Бизнес, прочие</v>
          </cell>
          <cell r="CD1670" t="str">
            <v>b</v>
          </cell>
        </row>
        <row r="1671">
          <cell r="C1671">
            <v>37914</v>
          </cell>
          <cell r="H1671">
            <v>17</v>
          </cell>
          <cell r="U1671">
            <v>9</v>
          </cell>
          <cell r="BZ1671" t="str">
            <v>Международный</v>
          </cell>
          <cell r="CA1671" t="str">
            <v>восточная украина</v>
          </cell>
          <cell r="CB1671" t="str">
            <v>kyiv</v>
          </cell>
          <cell r="CC1671" t="str">
            <v>Бизнес, прочие</v>
          </cell>
          <cell r="CD1671" t="str">
            <v>b</v>
          </cell>
        </row>
        <row r="1672">
          <cell r="C1672">
            <v>38281</v>
          </cell>
          <cell r="H1672">
            <v>16.5</v>
          </cell>
          <cell r="U1672">
            <v>4</v>
          </cell>
          <cell r="BZ1672" t="str">
            <v>Международный</v>
          </cell>
          <cell r="CA1672" t="str">
            <v>восточная украина</v>
          </cell>
          <cell r="CB1672" t="str">
            <v>dnepropetrovsk</v>
          </cell>
          <cell r="CC1672" t="str">
            <v>Бизнес, прочие</v>
          </cell>
          <cell r="CD1672" t="str">
            <v>b</v>
          </cell>
        </row>
        <row r="1673">
          <cell r="C1673">
            <v>38949</v>
          </cell>
          <cell r="H1673">
            <v>15</v>
          </cell>
          <cell r="U1673">
            <v>5</v>
          </cell>
          <cell r="BZ1673" t="str">
            <v>Международный</v>
          </cell>
          <cell r="CA1673" t="str">
            <v>западная украина</v>
          </cell>
          <cell r="CB1673" t="str">
            <v>Ukraine_Other</v>
          </cell>
          <cell r="CC1673" t="str">
            <v>Бизнес, прочие</v>
          </cell>
          <cell r="CD1673" t="str">
            <v>b</v>
          </cell>
        </row>
        <row r="1674">
          <cell r="C1674">
            <v>39035</v>
          </cell>
          <cell r="H1674">
            <v>16.600000000000001</v>
          </cell>
          <cell r="U1674">
            <v>4</v>
          </cell>
          <cell r="BZ1674" t="str">
            <v>Международный</v>
          </cell>
          <cell r="CA1674" t="str">
            <v>снг</v>
          </cell>
          <cell r="CB1674" t="str">
            <v>russia</v>
          </cell>
          <cell r="CC1674" t="str">
            <v>Бизнес, прочие</v>
          </cell>
          <cell r="CD1674" t="str">
            <v>b</v>
          </cell>
        </row>
        <row r="1675">
          <cell r="C1675">
            <v>39111</v>
          </cell>
          <cell r="H1675">
            <v>18</v>
          </cell>
          <cell r="U1675">
            <v>7</v>
          </cell>
          <cell r="BZ1675" t="str">
            <v>Международный</v>
          </cell>
          <cell r="CA1675" t="str">
            <v>восточная украина</v>
          </cell>
          <cell r="CB1675" t="str">
            <v>kyiv</v>
          </cell>
          <cell r="CC1675" t="str">
            <v>Бизнес, прочие</v>
          </cell>
          <cell r="CD1675" t="str">
            <v>b</v>
          </cell>
        </row>
        <row r="1676">
          <cell r="C1676">
            <v>39199</v>
          </cell>
          <cell r="H1676">
            <v>17</v>
          </cell>
          <cell r="U1676">
            <v>6</v>
          </cell>
          <cell r="BZ1676" t="str">
            <v>Международный</v>
          </cell>
          <cell r="CA1676" t="str">
            <v>западная европа</v>
          </cell>
          <cell r="CB1676" t="str">
            <v>switzerland</v>
          </cell>
          <cell r="CC1676" t="str">
            <v>Бизнес, прочие</v>
          </cell>
          <cell r="CD1676" t="str">
            <v>b</v>
          </cell>
        </row>
        <row r="1677">
          <cell r="C1677">
            <v>39227</v>
          </cell>
          <cell r="H1677">
            <v>16.399999999999999</v>
          </cell>
          <cell r="U1677">
            <v>5</v>
          </cell>
          <cell r="BZ1677" t="str">
            <v>Международный</v>
          </cell>
          <cell r="CA1677" t="str">
            <v>снг</v>
          </cell>
          <cell r="CB1677" t="str">
            <v>russia</v>
          </cell>
          <cell r="CC1677" t="str">
            <v>Бизнес, прочие</v>
          </cell>
          <cell r="CD1677" t="str">
            <v>b</v>
          </cell>
        </row>
        <row r="1678">
          <cell r="C1678">
            <v>39211</v>
          </cell>
          <cell r="H1678">
            <v>77</v>
          </cell>
          <cell r="U1678">
            <v>139</v>
          </cell>
          <cell r="BZ1678" t="str">
            <v>Международный</v>
          </cell>
          <cell r="CA1678" t="str">
            <v>восточная европа</v>
          </cell>
          <cell r="CB1678" t="str">
            <v>turkey</v>
          </cell>
          <cell r="CC1678" t="str">
            <v>Чартерные</v>
          </cell>
          <cell r="CD1678" t="str">
            <v>c</v>
          </cell>
        </row>
        <row r="1679">
          <cell r="C1679">
            <v>37286</v>
          </cell>
          <cell r="H1679">
            <v>17.600000000000001</v>
          </cell>
          <cell r="U1679">
            <v>4</v>
          </cell>
          <cell r="BZ1679" t="str">
            <v>Внутренний</v>
          </cell>
          <cell r="CA1679" t="str">
            <v>восточная украина</v>
          </cell>
          <cell r="CB1679" t="str">
            <v>donetsk</v>
          </cell>
          <cell r="CC1679" t="str">
            <v>Бизнес, прочие</v>
          </cell>
          <cell r="CD1679" t="str">
            <v>b</v>
          </cell>
        </row>
        <row r="1680">
          <cell r="C1680">
            <v>37286</v>
          </cell>
          <cell r="H1680">
            <v>17.600000000000001</v>
          </cell>
          <cell r="BZ1680" t="str">
            <v>Внутренний</v>
          </cell>
          <cell r="CA1680" t="str">
            <v>восточная украина</v>
          </cell>
          <cell r="CB1680" t="str">
            <v>donetsk</v>
          </cell>
          <cell r="CC1680" t="str">
            <v>Бизнес, прочие</v>
          </cell>
          <cell r="CD1680" t="str">
            <v>b</v>
          </cell>
        </row>
        <row r="1681">
          <cell r="C1681">
            <v>37294</v>
          </cell>
          <cell r="H1681">
            <v>17.600000000000001</v>
          </cell>
          <cell r="BZ1681" t="str">
            <v>Внутренний</v>
          </cell>
          <cell r="CA1681" t="str">
            <v>восточная украина</v>
          </cell>
          <cell r="CB1681" t="str">
            <v>donetsk</v>
          </cell>
          <cell r="CC1681" t="str">
            <v>Бизнес, прочие</v>
          </cell>
          <cell r="CD1681" t="str">
            <v>b</v>
          </cell>
        </row>
        <row r="1682">
          <cell r="C1682">
            <v>37615</v>
          </cell>
          <cell r="H1682">
            <v>17.600000000000001</v>
          </cell>
          <cell r="U1682">
            <v>2</v>
          </cell>
          <cell r="BZ1682" t="str">
            <v>Внутренний</v>
          </cell>
          <cell r="CA1682" t="str">
            <v>восточная украина</v>
          </cell>
          <cell r="CB1682" t="str">
            <v>donetsk</v>
          </cell>
          <cell r="CC1682" t="str">
            <v>Бизнес, прочие</v>
          </cell>
          <cell r="CD1682" t="str">
            <v>b</v>
          </cell>
        </row>
        <row r="1683">
          <cell r="C1683">
            <v>38338</v>
          </cell>
          <cell r="H1683">
            <v>18.5</v>
          </cell>
          <cell r="U1683">
            <v>11</v>
          </cell>
          <cell r="BZ1683" t="str">
            <v>Внутренний</v>
          </cell>
          <cell r="CA1683" t="str">
            <v>восточная украина</v>
          </cell>
          <cell r="CB1683" t="str">
            <v>kyiv</v>
          </cell>
          <cell r="CC1683" t="str">
            <v>Бизнес, прочие</v>
          </cell>
          <cell r="CD1683" t="str">
            <v>b</v>
          </cell>
        </row>
        <row r="1684">
          <cell r="C1684">
            <v>38669</v>
          </cell>
          <cell r="H1684">
            <v>18</v>
          </cell>
          <cell r="U1684">
            <v>6</v>
          </cell>
          <cell r="BZ1684" t="str">
            <v>Внутренний</v>
          </cell>
          <cell r="CA1684" t="str">
            <v>восточная украина</v>
          </cell>
          <cell r="CB1684" t="str">
            <v>donetsk</v>
          </cell>
          <cell r="CC1684" t="str">
            <v>Бизнес, прочие</v>
          </cell>
          <cell r="CD1684" t="str">
            <v>b</v>
          </cell>
        </row>
        <row r="1685">
          <cell r="C1685">
            <v>39101</v>
          </cell>
          <cell r="H1685">
            <v>18.5</v>
          </cell>
          <cell r="U1685">
            <v>3</v>
          </cell>
          <cell r="BZ1685" t="str">
            <v>Внутренний</v>
          </cell>
          <cell r="CA1685" t="str">
            <v>восточная украина</v>
          </cell>
          <cell r="CB1685" t="str">
            <v>donetsk</v>
          </cell>
          <cell r="CC1685" t="str">
            <v>Бизнес, прочие</v>
          </cell>
          <cell r="CD1685" t="str">
            <v>b</v>
          </cell>
        </row>
        <row r="1686">
          <cell r="C1686">
            <v>37461</v>
          </cell>
          <cell r="H1686">
            <v>38</v>
          </cell>
          <cell r="U1686">
            <v>60</v>
          </cell>
          <cell r="BZ1686" t="str">
            <v>Международный</v>
          </cell>
          <cell r="CA1686" t="str">
            <v>западная европа</v>
          </cell>
          <cell r="CB1686" t="str">
            <v>austria</v>
          </cell>
          <cell r="CC1686" t="str">
            <v>Регулярные</v>
          </cell>
          <cell r="CD1686" t="str">
            <v>c</v>
          </cell>
        </row>
        <row r="1687">
          <cell r="C1687">
            <v>37465</v>
          </cell>
          <cell r="H1687">
            <v>42</v>
          </cell>
          <cell r="U1687">
            <v>47</v>
          </cell>
          <cell r="BZ1687" t="str">
            <v>Международный</v>
          </cell>
          <cell r="CA1687" t="str">
            <v>западная европа</v>
          </cell>
          <cell r="CB1687" t="str">
            <v>austria</v>
          </cell>
          <cell r="CC1687" t="str">
            <v>Регулярные</v>
          </cell>
          <cell r="CD1687" t="str">
            <v>c</v>
          </cell>
        </row>
        <row r="1688">
          <cell r="C1688">
            <v>37468</v>
          </cell>
          <cell r="H1688">
            <v>38</v>
          </cell>
          <cell r="U1688">
            <v>20</v>
          </cell>
          <cell r="BZ1688" t="str">
            <v>Международный</v>
          </cell>
          <cell r="CA1688" t="str">
            <v>западная европа</v>
          </cell>
          <cell r="CB1688" t="str">
            <v>austria</v>
          </cell>
          <cell r="CC1688" t="str">
            <v>Регулярные</v>
          </cell>
          <cell r="CD1688" t="str">
            <v>c</v>
          </cell>
        </row>
        <row r="1689">
          <cell r="C1689">
            <v>37501</v>
          </cell>
          <cell r="H1689">
            <v>42</v>
          </cell>
          <cell r="U1689">
            <v>27</v>
          </cell>
          <cell r="BZ1689" t="str">
            <v>Международный</v>
          </cell>
          <cell r="CA1689" t="str">
            <v>западная европа</v>
          </cell>
          <cell r="CB1689" t="str">
            <v>austria</v>
          </cell>
          <cell r="CC1689" t="str">
            <v>Регулярные</v>
          </cell>
          <cell r="CD1689" t="str">
            <v>c</v>
          </cell>
        </row>
        <row r="1690">
          <cell r="C1690">
            <v>37565</v>
          </cell>
          <cell r="H1690">
            <v>38</v>
          </cell>
          <cell r="U1690">
            <v>1</v>
          </cell>
          <cell r="BZ1690" t="str">
            <v>Международный</v>
          </cell>
          <cell r="CA1690" t="str">
            <v>западная европа</v>
          </cell>
          <cell r="CB1690" t="str">
            <v>austria</v>
          </cell>
          <cell r="CC1690" t="str">
            <v>Регулярные</v>
          </cell>
          <cell r="CD1690" t="str">
            <v>c</v>
          </cell>
        </row>
        <row r="1691">
          <cell r="C1691">
            <v>37566</v>
          </cell>
          <cell r="H1691">
            <v>38</v>
          </cell>
          <cell r="U1691">
            <v>33</v>
          </cell>
          <cell r="BZ1691" t="str">
            <v>Международный</v>
          </cell>
          <cell r="CA1691" t="str">
            <v>западная европа</v>
          </cell>
          <cell r="CB1691" t="str">
            <v>austria</v>
          </cell>
          <cell r="CC1691" t="str">
            <v>Регулярные</v>
          </cell>
          <cell r="CD1691" t="str">
            <v>c</v>
          </cell>
        </row>
        <row r="1692">
          <cell r="C1692">
            <v>37571</v>
          </cell>
          <cell r="H1692">
            <v>38</v>
          </cell>
          <cell r="U1692">
            <v>40</v>
          </cell>
          <cell r="BZ1692" t="str">
            <v>Международный</v>
          </cell>
          <cell r="CA1692" t="str">
            <v>западная европа</v>
          </cell>
          <cell r="CB1692" t="str">
            <v>austria</v>
          </cell>
          <cell r="CC1692" t="str">
            <v>Регулярные</v>
          </cell>
          <cell r="CD1692" t="str">
            <v>c</v>
          </cell>
        </row>
        <row r="1693">
          <cell r="C1693">
            <v>37624</v>
          </cell>
          <cell r="H1693">
            <v>38</v>
          </cell>
          <cell r="U1693">
            <v>59</v>
          </cell>
          <cell r="BZ1693" t="str">
            <v>Международный</v>
          </cell>
          <cell r="CA1693" t="str">
            <v>западная европа</v>
          </cell>
          <cell r="CB1693" t="str">
            <v>austria</v>
          </cell>
          <cell r="CC1693" t="str">
            <v>Регулярные</v>
          </cell>
          <cell r="CD1693" t="str">
            <v>c</v>
          </cell>
        </row>
        <row r="1694">
          <cell r="C1694">
            <v>37626</v>
          </cell>
          <cell r="H1694">
            <v>38</v>
          </cell>
          <cell r="U1694">
            <v>59</v>
          </cell>
          <cell r="BZ1694" t="str">
            <v>Международный</v>
          </cell>
          <cell r="CA1694" t="str">
            <v>западная европа</v>
          </cell>
          <cell r="CB1694" t="str">
            <v>austria</v>
          </cell>
          <cell r="CC1694" t="str">
            <v>Регулярные</v>
          </cell>
          <cell r="CD1694" t="str">
            <v>c</v>
          </cell>
        </row>
        <row r="1695">
          <cell r="C1695">
            <v>37640</v>
          </cell>
          <cell r="H1695">
            <v>41.7</v>
          </cell>
          <cell r="BZ1695" t="str">
            <v>Международный</v>
          </cell>
          <cell r="CA1695" t="str">
            <v>западная европа</v>
          </cell>
          <cell r="CB1695" t="str">
            <v>austria</v>
          </cell>
          <cell r="CC1695" t="str">
            <v>Регулярные</v>
          </cell>
          <cell r="CD1695" t="str">
            <v>c</v>
          </cell>
        </row>
        <row r="1696">
          <cell r="C1696">
            <v>37988</v>
          </cell>
          <cell r="H1696">
            <v>38</v>
          </cell>
          <cell r="U1696">
            <v>48</v>
          </cell>
          <cell r="BZ1696" t="str">
            <v>Международный</v>
          </cell>
          <cell r="CA1696" t="str">
            <v>западная европа</v>
          </cell>
          <cell r="CB1696" t="str">
            <v>austria</v>
          </cell>
          <cell r="CC1696" t="str">
            <v>Регулярные</v>
          </cell>
          <cell r="CD1696" t="str">
            <v>c</v>
          </cell>
        </row>
        <row r="1697">
          <cell r="C1697">
            <v>38063</v>
          </cell>
          <cell r="H1697">
            <v>38</v>
          </cell>
          <cell r="U1697">
            <v>31</v>
          </cell>
          <cell r="BZ1697" t="str">
            <v>Международный</v>
          </cell>
          <cell r="CA1697" t="str">
            <v>западная европа</v>
          </cell>
          <cell r="CB1697" t="str">
            <v>austria</v>
          </cell>
          <cell r="CC1697" t="str">
            <v>Регулярные</v>
          </cell>
          <cell r="CD1697" t="str">
            <v>c</v>
          </cell>
        </row>
        <row r="1698">
          <cell r="C1698">
            <v>38226</v>
          </cell>
          <cell r="H1698">
            <v>39.914999999999999</v>
          </cell>
          <cell r="U1698">
            <v>50</v>
          </cell>
          <cell r="BZ1698" t="str">
            <v>Международный</v>
          </cell>
          <cell r="CA1698" t="str">
            <v>западная европа</v>
          </cell>
          <cell r="CB1698" t="str">
            <v>austria</v>
          </cell>
          <cell r="CC1698" t="str">
            <v>Регулярные</v>
          </cell>
          <cell r="CD1698" t="str">
            <v>c</v>
          </cell>
        </row>
        <row r="1699">
          <cell r="C1699">
            <v>38264</v>
          </cell>
          <cell r="H1699">
            <v>39.92</v>
          </cell>
          <cell r="U1699">
            <v>35</v>
          </cell>
          <cell r="BZ1699" t="str">
            <v>Международный</v>
          </cell>
          <cell r="CA1699" t="str">
            <v>западная европа</v>
          </cell>
          <cell r="CB1699" t="str">
            <v>austria</v>
          </cell>
          <cell r="CC1699" t="str">
            <v>Регулярные</v>
          </cell>
          <cell r="CD1699" t="str">
            <v>c</v>
          </cell>
        </row>
        <row r="1700">
          <cell r="C1700">
            <v>38354</v>
          </cell>
          <cell r="H1700">
            <v>39.9</v>
          </cell>
          <cell r="U1700">
            <v>73</v>
          </cell>
          <cell r="BZ1700" t="str">
            <v>Международный</v>
          </cell>
          <cell r="CA1700" t="str">
            <v>западная европа</v>
          </cell>
          <cell r="CB1700" t="str">
            <v>austria</v>
          </cell>
          <cell r="CC1700" t="str">
            <v>Регулярные</v>
          </cell>
          <cell r="CD1700" t="str">
            <v>c</v>
          </cell>
        </row>
        <row r="1701">
          <cell r="C1701">
            <v>38362</v>
          </cell>
          <cell r="H1701">
            <v>38</v>
          </cell>
          <cell r="U1701">
            <v>28</v>
          </cell>
          <cell r="BZ1701" t="str">
            <v>Международный</v>
          </cell>
          <cell r="CA1701" t="str">
            <v>западная европа</v>
          </cell>
          <cell r="CB1701" t="str">
            <v>austria</v>
          </cell>
          <cell r="CC1701" t="str">
            <v>Регулярные</v>
          </cell>
          <cell r="CD1701" t="str">
            <v>c</v>
          </cell>
        </row>
        <row r="1702">
          <cell r="C1702">
            <v>38364</v>
          </cell>
          <cell r="H1702">
            <v>39.914999999999999</v>
          </cell>
          <cell r="U1702">
            <v>44</v>
          </cell>
          <cell r="BZ1702" t="str">
            <v>Международный</v>
          </cell>
          <cell r="CA1702" t="str">
            <v>западная европа</v>
          </cell>
          <cell r="CB1702" t="str">
            <v>austria</v>
          </cell>
          <cell r="CC1702" t="str">
            <v>Регулярные</v>
          </cell>
          <cell r="CD1702" t="str">
            <v>c</v>
          </cell>
        </row>
        <row r="1703">
          <cell r="C1703">
            <v>38623</v>
          </cell>
          <cell r="H1703">
            <v>41.73</v>
          </cell>
          <cell r="U1703">
            <v>43</v>
          </cell>
          <cell r="BZ1703" t="str">
            <v>Международный</v>
          </cell>
          <cell r="CA1703" t="str">
            <v>западная европа</v>
          </cell>
          <cell r="CB1703" t="str">
            <v>austria</v>
          </cell>
          <cell r="CC1703" t="str">
            <v>Регулярные</v>
          </cell>
          <cell r="CD1703" t="str">
            <v>c</v>
          </cell>
        </row>
        <row r="1704">
          <cell r="C1704">
            <v>38716</v>
          </cell>
          <cell r="H1704">
            <v>39.914999999999999</v>
          </cell>
          <cell r="U1704">
            <v>60</v>
          </cell>
          <cell r="BZ1704" t="str">
            <v>Международный</v>
          </cell>
          <cell r="CA1704" t="str">
            <v>западная европа</v>
          </cell>
          <cell r="CB1704" t="str">
            <v>austria</v>
          </cell>
          <cell r="CC1704" t="str">
            <v>Регулярные</v>
          </cell>
          <cell r="CD1704" t="str">
            <v>c</v>
          </cell>
        </row>
        <row r="1705">
          <cell r="C1705">
            <v>38719</v>
          </cell>
          <cell r="H1705">
            <v>39.914999999999999</v>
          </cell>
          <cell r="U1705">
            <v>70</v>
          </cell>
          <cell r="BZ1705" t="str">
            <v>Международный</v>
          </cell>
          <cell r="CA1705" t="str">
            <v>западная европа</v>
          </cell>
          <cell r="CB1705" t="str">
            <v>austria</v>
          </cell>
          <cell r="CC1705" t="str">
            <v>Регулярные</v>
          </cell>
          <cell r="CD1705" t="str">
            <v>c</v>
          </cell>
        </row>
        <row r="1706">
          <cell r="C1706">
            <v>38721</v>
          </cell>
          <cell r="H1706">
            <v>38.5</v>
          </cell>
          <cell r="U1706">
            <v>77</v>
          </cell>
          <cell r="BZ1706" t="str">
            <v>Международный</v>
          </cell>
          <cell r="CA1706" t="str">
            <v>западная европа</v>
          </cell>
          <cell r="CB1706" t="str">
            <v>austria</v>
          </cell>
          <cell r="CC1706" t="str">
            <v>Регулярные</v>
          </cell>
          <cell r="CD1706" t="str">
            <v>c</v>
          </cell>
        </row>
        <row r="1707">
          <cell r="C1707">
            <v>38726</v>
          </cell>
          <cell r="H1707">
            <v>39.914999999999999</v>
          </cell>
          <cell r="U1707">
            <v>40</v>
          </cell>
          <cell r="BZ1707" t="str">
            <v>Международный</v>
          </cell>
          <cell r="CA1707" t="str">
            <v>западная европа</v>
          </cell>
          <cell r="CB1707" t="str">
            <v>austria</v>
          </cell>
          <cell r="CC1707" t="str">
            <v>Регулярные</v>
          </cell>
          <cell r="CD1707" t="str">
            <v>c</v>
          </cell>
        </row>
        <row r="1708">
          <cell r="C1708">
            <v>38728</v>
          </cell>
          <cell r="H1708">
            <v>39.914999999999999</v>
          </cell>
          <cell r="U1708">
            <v>32</v>
          </cell>
          <cell r="BZ1708" t="str">
            <v>Международный</v>
          </cell>
          <cell r="CA1708" t="str">
            <v>западная европа</v>
          </cell>
          <cell r="CB1708" t="str">
            <v>austria</v>
          </cell>
          <cell r="CC1708" t="str">
            <v>Регулярные</v>
          </cell>
          <cell r="CD1708" t="str">
            <v>c</v>
          </cell>
        </row>
        <row r="1709">
          <cell r="C1709">
            <v>38733</v>
          </cell>
          <cell r="H1709">
            <v>39.914999999999999</v>
          </cell>
          <cell r="U1709">
            <v>13</v>
          </cell>
          <cell r="BZ1709" t="str">
            <v>Международный</v>
          </cell>
          <cell r="CA1709" t="str">
            <v>западная европа</v>
          </cell>
          <cell r="CB1709" t="str">
            <v>austria</v>
          </cell>
          <cell r="CC1709" t="str">
            <v>Регулярные</v>
          </cell>
          <cell r="CD1709" t="str">
            <v>c</v>
          </cell>
        </row>
        <row r="1710">
          <cell r="C1710">
            <v>38735</v>
          </cell>
          <cell r="H1710">
            <v>39.914999999999999</v>
          </cell>
          <cell r="U1710">
            <v>28</v>
          </cell>
          <cell r="BZ1710" t="str">
            <v>Международный</v>
          </cell>
          <cell r="CA1710" t="str">
            <v>западная европа</v>
          </cell>
          <cell r="CB1710" t="str">
            <v>austria</v>
          </cell>
          <cell r="CC1710" t="str">
            <v>Регулярные</v>
          </cell>
          <cell r="CD1710" t="str">
            <v>c</v>
          </cell>
        </row>
        <row r="1711">
          <cell r="C1711">
            <v>38740</v>
          </cell>
          <cell r="H1711">
            <v>39.914999999999999</v>
          </cell>
          <cell r="U1711">
            <v>23</v>
          </cell>
          <cell r="BZ1711" t="str">
            <v>Международный</v>
          </cell>
          <cell r="CA1711" t="str">
            <v>западная европа</v>
          </cell>
          <cell r="CB1711" t="str">
            <v>austria</v>
          </cell>
          <cell r="CC1711" t="str">
            <v>Регулярные</v>
          </cell>
          <cell r="CD1711" t="str">
            <v>c</v>
          </cell>
        </row>
        <row r="1712">
          <cell r="C1712">
            <v>38744</v>
          </cell>
          <cell r="H1712">
            <v>39.914999999999999</v>
          </cell>
          <cell r="U1712">
            <v>51</v>
          </cell>
          <cell r="BZ1712" t="str">
            <v>Международный</v>
          </cell>
          <cell r="CA1712" t="str">
            <v>западная европа</v>
          </cell>
          <cell r="CB1712" t="str">
            <v>austria</v>
          </cell>
          <cell r="CC1712" t="str">
            <v>Регулярные</v>
          </cell>
          <cell r="CD1712" t="str">
            <v>c</v>
          </cell>
        </row>
        <row r="1713">
          <cell r="C1713">
            <v>38747</v>
          </cell>
          <cell r="H1713">
            <v>39.914999999999999</v>
          </cell>
          <cell r="U1713">
            <v>30</v>
          </cell>
          <cell r="BZ1713" t="str">
            <v>Международный</v>
          </cell>
          <cell r="CA1713" t="str">
            <v>западная европа</v>
          </cell>
          <cell r="CB1713" t="str">
            <v>austria</v>
          </cell>
          <cell r="CC1713" t="str">
            <v>Регулярные</v>
          </cell>
          <cell r="CD1713" t="str">
            <v>c</v>
          </cell>
        </row>
        <row r="1714">
          <cell r="C1714">
            <v>38751</v>
          </cell>
          <cell r="H1714">
            <v>56.5</v>
          </cell>
          <cell r="U1714">
            <v>14</v>
          </cell>
          <cell r="BZ1714" t="str">
            <v>Внутренний</v>
          </cell>
          <cell r="CA1714" t="str">
            <v>восточная украина</v>
          </cell>
          <cell r="CB1714" t="str">
            <v>kyiv</v>
          </cell>
          <cell r="CC1714" t="str">
            <v>Регулярные</v>
          </cell>
          <cell r="CD1714" t="str">
            <v>c</v>
          </cell>
        </row>
        <row r="1715">
          <cell r="C1715">
            <v>38754</v>
          </cell>
          <cell r="H1715">
            <v>41.73</v>
          </cell>
          <cell r="U1715">
            <v>11</v>
          </cell>
          <cell r="BZ1715" t="str">
            <v>Международный</v>
          </cell>
          <cell r="CA1715" t="str">
            <v>западная европа</v>
          </cell>
          <cell r="CB1715" t="str">
            <v>austria</v>
          </cell>
          <cell r="CC1715" t="str">
            <v>Регулярные</v>
          </cell>
          <cell r="CD1715" t="str">
            <v>c</v>
          </cell>
        </row>
        <row r="1716">
          <cell r="C1716">
            <v>38758</v>
          </cell>
          <cell r="H1716">
            <v>37.994999999999997</v>
          </cell>
          <cell r="U1716">
            <v>74</v>
          </cell>
          <cell r="BZ1716" t="str">
            <v>Международный</v>
          </cell>
          <cell r="CA1716" t="str">
            <v>западная европа</v>
          </cell>
          <cell r="CB1716" t="str">
            <v>austria</v>
          </cell>
          <cell r="CC1716" t="str">
            <v>Регулярные</v>
          </cell>
          <cell r="CD1716" t="str">
            <v>c</v>
          </cell>
        </row>
        <row r="1717">
          <cell r="C1717">
            <v>38761</v>
          </cell>
          <cell r="H1717">
            <v>41.73</v>
          </cell>
          <cell r="U1717">
            <v>17</v>
          </cell>
          <cell r="BZ1717" t="str">
            <v>Международный</v>
          </cell>
          <cell r="CA1717" t="str">
            <v>западная европа</v>
          </cell>
          <cell r="CB1717" t="str">
            <v>austria</v>
          </cell>
          <cell r="CC1717" t="str">
            <v>Регулярные</v>
          </cell>
          <cell r="CD1717" t="str">
            <v>c</v>
          </cell>
        </row>
        <row r="1718">
          <cell r="C1718">
            <v>38768</v>
          </cell>
          <cell r="H1718">
            <v>39.914999999999999</v>
          </cell>
          <cell r="U1718">
            <v>43</v>
          </cell>
          <cell r="BZ1718" t="str">
            <v>Международный</v>
          </cell>
          <cell r="CA1718" t="str">
            <v>западная европа</v>
          </cell>
          <cell r="CB1718" t="str">
            <v>austria</v>
          </cell>
          <cell r="CC1718" t="str">
            <v>Регулярные</v>
          </cell>
          <cell r="CD1718" t="str">
            <v>c</v>
          </cell>
        </row>
        <row r="1719">
          <cell r="C1719">
            <v>38769</v>
          </cell>
          <cell r="H1719">
            <v>39.914999999999999</v>
          </cell>
          <cell r="U1719">
            <v>1</v>
          </cell>
          <cell r="BZ1719" t="str">
            <v>Международный</v>
          </cell>
          <cell r="CA1719" t="str">
            <v>западная европа</v>
          </cell>
          <cell r="CB1719" t="str">
            <v>austria</v>
          </cell>
          <cell r="CC1719" t="str">
            <v>Регулярные</v>
          </cell>
          <cell r="CD1719" t="str">
            <v>c</v>
          </cell>
        </row>
        <row r="1720">
          <cell r="C1720">
            <v>38782</v>
          </cell>
          <cell r="H1720">
            <v>39.914999999999999</v>
          </cell>
          <cell r="U1720">
            <v>21</v>
          </cell>
          <cell r="BZ1720" t="str">
            <v>Международный</v>
          </cell>
          <cell r="CA1720" t="str">
            <v>западная европа</v>
          </cell>
          <cell r="CB1720" t="str">
            <v>austria</v>
          </cell>
          <cell r="CC1720" t="str">
            <v>Регулярные</v>
          </cell>
          <cell r="CD1720" t="str">
            <v>c</v>
          </cell>
        </row>
        <row r="1721">
          <cell r="C1721">
            <v>38784</v>
          </cell>
          <cell r="H1721">
            <v>39.914999999999999</v>
          </cell>
          <cell r="U1721">
            <v>43</v>
          </cell>
          <cell r="BZ1721" t="str">
            <v>Международный</v>
          </cell>
          <cell r="CA1721" t="str">
            <v>западная европа</v>
          </cell>
          <cell r="CB1721" t="str">
            <v>austria</v>
          </cell>
          <cell r="CC1721" t="str">
            <v>Регулярные</v>
          </cell>
          <cell r="CD1721" t="str">
            <v>c</v>
          </cell>
        </row>
        <row r="1722">
          <cell r="C1722">
            <v>38795</v>
          </cell>
          <cell r="H1722">
            <v>37.994999999999997</v>
          </cell>
          <cell r="U1722">
            <v>74</v>
          </cell>
          <cell r="BZ1722" t="str">
            <v>Международный</v>
          </cell>
          <cell r="CA1722" t="str">
            <v>западная европа</v>
          </cell>
          <cell r="CB1722" t="str">
            <v>austria</v>
          </cell>
          <cell r="CC1722" t="str">
            <v>Регулярные</v>
          </cell>
          <cell r="CD1722" t="str">
            <v>c</v>
          </cell>
        </row>
        <row r="1723">
          <cell r="C1723">
            <v>38796</v>
          </cell>
          <cell r="H1723">
            <v>37.994999999999997</v>
          </cell>
          <cell r="U1723">
            <v>24</v>
          </cell>
          <cell r="BZ1723" t="str">
            <v>Международный</v>
          </cell>
          <cell r="CA1723" t="str">
            <v>западная европа</v>
          </cell>
          <cell r="CB1723" t="str">
            <v>austria</v>
          </cell>
          <cell r="CC1723" t="str">
            <v>Регулярные</v>
          </cell>
          <cell r="CD1723" t="str">
            <v>c</v>
          </cell>
        </row>
        <row r="1724">
          <cell r="C1724">
            <v>38798</v>
          </cell>
          <cell r="H1724">
            <v>41.75</v>
          </cell>
          <cell r="U1724">
            <v>29</v>
          </cell>
          <cell r="BZ1724" t="str">
            <v>Международный</v>
          </cell>
          <cell r="CA1724" t="str">
            <v>западная европа</v>
          </cell>
          <cell r="CB1724" t="str">
            <v>austria</v>
          </cell>
          <cell r="CC1724" t="str">
            <v>Регулярные</v>
          </cell>
          <cell r="CD1724" t="str">
            <v>c</v>
          </cell>
        </row>
        <row r="1725">
          <cell r="C1725">
            <v>38802</v>
          </cell>
          <cell r="H1725">
            <v>41.73</v>
          </cell>
          <cell r="U1725">
            <v>43</v>
          </cell>
          <cell r="BZ1725" t="str">
            <v>Международный</v>
          </cell>
          <cell r="CA1725" t="str">
            <v>западная европа</v>
          </cell>
          <cell r="CB1725" t="str">
            <v>austria</v>
          </cell>
          <cell r="CC1725" t="str">
            <v>Регулярные</v>
          </cell>
          <cell r="CD1725" t="str">
            <v>c</v>
          </cell>
        </row>
        <row r="1726">
          <cell r="C1726">
            <v>39057</v>
          </cell>
          <cell r="H1726">
            <v>39.914999999999999</v>
          </cell>
          <cell r="BZ1726" t="str">
            <v>Международный</v>
          </cell>
          <cell r="CA1726" t="str">
            <v>западная европа</v>
          </cell>
          <cell r="CB1726" t="str">
            <v>austria</v>
          </cell>
          <cell r="CC1726" t="str">
            <v>Регулярные</v>
          </cell>
          <cell r="CD1726" t="str">
            <v>c</v>
          </cell>
        </row>
        <row r="1727">
          <cell r="C1727">
            <v>39059</v>
          </cell>
          <cell r="H1727">
            <v>41.73</v>
          </cell>
          <cell r="U1727">
            <v>48</v>
          </cell>
          <cell r="BZ1727" t="str">
            <v>Международный</v>
          </cell>
          <cell r="CA1727" t="str">
            <v>западная европа</v>
          </cell>
          <cell r="CB1727" t="str">
            <v>austria</v>
          </cell>
          <cell r="CC1727" t="str">
            <v>Регулярные</v>
          </cell>
          <cell r="CD1727" t="str">
            <v>c</v>
          </cell>
        </row>
        <row r="1728">
          <cell r="C1728">
            <v>39090</v>
          </cell>
          <cell r="H1728">
            <v>39.914999999999999</v>
          </cell>
          <cell r="U1728">
            <v>70</v>
          </cell>
          <cell r="BZ1728" t="str">
            <v>Международный</v>
          </cell>
          <cell r="CA1728" t="str">
            <v>западная европа</v>
          </cell>
          <cell r="CB1728" t="str">
            <v>austria</v>
          </cell>
          <cell r="CC1728" t="str">
            <v>Регулярные</v>
          </cell>
          <cell r="CD1728" t="str">
            <v>c</v>
          </cell>
        </row>
        <row r="1729">
          <cell r="C1729">
            <v>39094</v>
          </cell>
          <cell r="H1729">
            <v>39.914999999999999</v>
          </cell>
          <cell r="U1729">
            <v>41</v>
          </cell>
          <cell r="BZ1729" t="str">
            <v>Международный</v>
          </cell>
          <cell r="CA1729" t="str">
            <v>западная европа</v>
          </cell>
          <cell r="CB1729" t="str">
            <v>austria</v>
          </cell>
          <cell r="CC1729" t="str">
            <v>Регулярные</v>
          </cell>
          <cell r="CD1729" t="str">
            <v>c</v>
          </cell>
        </row>
        <row r="1730">
          <cell r="C1730">
            <v>39096</v>
          </cell>
          <cell r="H1730">
            <v>39.914999999999999</v>
          </cell>
          <cell r="U1730">
            <v>34</v>
          </cell>
          <cell r="BZ1730" t="str">
            <v>Международный</v>
          </cell>
          <cell r="CA1730" t="str">
            <v>западная европа</v>
          </cell>
          <cell r="CB1730" t="str">
            <v>austria</v>
          </cell>
          <cell r="CC1730" t="str">
            <v>Регулярные</v>
          </cell>
          <cell r="CD1730" t="str">
            <v>c</v>
          </cell>
        </row>
        <row r="1731">
          <cell r="C1731">
            <v>39142</v>
          </cell>
          <cell r="H1731">
            <v>39.914999999999999</v>
          </cell>
          <cell r="U1731">
            <v>42</v>
          </cell>
          <cell r="BZ1731" t="str">
            <v>Международный</v>
          </cell>
          <cell r="CA1731" t="str">
            <v>западная европа</v>
          </cell>
          <cell r="CB1731" t="str">
            <v>austria</v>
          </cell>
          <cell r="CC1731" t="str">
            <v>Регулярные</v>
          </cell>
          <cell r="CD1731" t="str">
            <v>c</v>
          </cell>
        </row>
        <row r="1732">
          <cell r="C1732">
            <v>39146</v>
          </cell>
          <cell r="H1732">
            <v>39.914999999999999</v>
          </cell>
          <cell r="U1732">
            <v>42</v>
          </cell>
          <cell r="BZ1732" t="str">
            <v>Международный</v>
          </cell>
          <cell r="CA1732" t="str">
            <v>западная европа</v>
          </cell>
          <cell r="CB1732" t="str">
            <v>austria</v>
          </cell>
          <cell r="CC1732" t="str">
            <v>Регулярные</v>
          </cell>
          <cell r="CD1732" t="str">
            <v>c</v>
          </cell>
        </row>
        <row r="1733">
          <cell r="C1733">
            <v>39171</v>
          </cell>
          <cell r="H1733">
            <v>41.73</v>
          </cell>
          <cell r="U1733">
            <v>53</v>
          </cell>
          <cell r="BZ1733" t="str">
            <v>Международный</v>
          </cell>
          <cell r="CA1733" t="str">
            <v>западная европа</v>
          </cell>
          <cell r="CB1733" t="str">
            <v>austria</v>
          </cell>
          <cell r="CC1733" t="str">
            <v>Регулярные</v>
          </cell>
          <cell r="CD1733" t="str">
            <v>c</v>
          </cell>
        </row>
        <row r="1734">
          <cell r="C1734">
            <v>39211</v>
          </cell>
          <cell r="H1734">
            <v>39.914999999999999</v>
          </cell>
          <cell r="U1734">
            <v>27</v>
          </cell>
          <cell r="BZ1734" t="str">
            <v>Международный</v>
          </cell>
          <cell r="CA1734" t="str">
            <v>западная европа</v>
          </cell>
          <cell r="CB1734" t="str">
            <v>austria</v>
          </cell>
          <cell r="CC1734" t="str">
            <v>Регулярные</v>
          </cell>
          <cell r="CD1734" t="str">
            <v>c</v>
          </cell>
        </row>
        <row r="1735">
          <cell r="C1735">
            <v>37262</v>
          </cell>
          <cell r="H1735">
            <v>42</v>
          </cell>
          <cell r="U1735">
            <v>46</v>
          </cell>
          <cell r="BZ1735" t="str">
            <v>Международный</v>
          </cell>
          <cell r="CA1735" t="str">
            <v>западная европа</v>
          </cell>
          <cell r="CB1735" t="str">
            <v>austria</v>
          </cell>
          <cell r="CC1735" t="str">
            <v>Регулярные</v>
          </cell>
          <cell r="CD1735" t="str">
            <v>c</v>
          </cell>
        </row>
        <row r="1736">
          <cell r="C1736">
            <v>37274</v>
          </cell>
          <cell r="H1736">
            <v>42</v>
          </cell>
          <cell r="U1736">
            <v>47</v>
          </cell>
          <cell r="BZ1736" t="str">
            <v>Международный</v>
          </cell>
          <cell r="CA1736" t="str">
            <v>западная европа</v>
          </cell>
          <cell r="CB1736" t="str">
            <v>austria</v>
          </cell>
          <cell r="CC1736" t="str">
            <v>Регулярные</v>
          </cell>
          <cell r="CD1736" t="str">
            <v>c</v>
          </cell>
        </row>
        <row r="1737">
          <cell r="C1737" t="str">
            <v>14.05.02</v>
          </cell>
          <cell r="H1737">
            <v>20.6</v>
          </cell>
          <cell r="U1737">
            <v>2</v>
          </cell>
          <cell r="BZ1737" t="str">
            <v>Международный</v>
          </cell>
          <cell r="CA1737" t="str">
            <v>снг</v>
          </cell>
          <cell r="CB1737" t="str">
            <v>russia</v>
          </cell>
          <cell r="CC1737" t="str">
            <v>Бизнес, прочие</v>
          </cell>
          <cell r="CD1737" t="str">
            <v>b</v>
          </cell>
        </row>
        <row r="1738">
          <cell r="C1738">
            <v>37401</v>
          </cell>
          <cell r="H1738">
            <v>20.5</v>
          </cell>
          <cell r="U1738">
            <v>5</v>
          </cell>
          <cell r="BZ1738" t="str">
            <v>Внутренний</v>
          </cell>
          <cell r="CA1738" t="str">
            <v>снг</v>
          </cell>
          <cell r="CB1738" t="str">
            <v>russia</v>
          </cell>
          <cell r="CC1738" t="str">
            <v>Бизнес, прочие</v>
          </cell>
          <cell r="CD1738" t="str">
            <v>b</v>
          </cell>
        </row>
        <row r="1739">
          <cell r="C1739">
            <v>38248</v>
          </cell>
          <cell r="H1739">
            <v>21</v>
          </cell>
          <cell r="U1739">
            <v>11</v>
          </cell>
          <cell r="BZ1739" t="str">
            <v>Международный</v>
          </cell>
          <cell r="CA1739" t="str">
            <v>восточная украина</v>
          </cell>
          <cell r="CB1739" t="str">
            <v>kyiv</v>
          </cell>
          <cell r="CC1739" t="str">
            <v>Бизнес, прочие</v>
          </cell>
          <cell r="CD1739" t="str">
            <v>b</v>
          </cell>
        </row>
        <row r="1740">
          <cell r="C1740">
            <v>39046</v>
          </cell>
          <cell r="H1740">
            <v>22.3</v>
          </cell>
          <cell r="U1740">
            <v>7</v>
          </cell>
          <cell r="BZ1740" t="str">
            <v>Международный</v>
          </cell>
          <cell r="CA1740" t="str">
            <v>снг</v>
          </cell>
          <cell r="CB1740" t="str">
            <v>russia</v>
          </cell>
          <cell r="CC1740" t="str">
            <v>Бизнес, прочие</v>
          </cell>
          <cell r="CD1740" t="str">
            <v>b</v>
          </cell>
        </row>
        <row r="1741">
          <cell r="C1741">
            <v>39069</v>
          </cell>
          <cell r="H1741">
            <v>22.3</v>
          </cell>
          <cell r="U1741">
            <v>8</v>
          </cell>
          <cell r="BZ1741" t="str">
            <v>Международный</v>
          </cell>
          <cell r="CA1741" t="str">
            <v>восточная украина</v>
          </cell>
          <cell r="CB1741" t="str">
            <v>donetsk</v>
          </cell>
          <cell r="CC1741" t="str">
            <v>Бизнес, прочие</v>
          </cell>
          <cell r="CD1741" t="str">
            <v>b</v>
          </cell>
        </row>
        <row r="1742">
          <cell r="C1742">
            <v>39101</v>
          </cell>
          <cell r="H1742">
            <v>22.2</v>
          </cell>
          <cell r="U1742">
            <v>10</v>
          </cell>
          <cell r="BZ1742" t="str">
            <v>Международный</v>
          </cell>
          <cell r="CA1742" t="str">
            <v>восточная украина</v>
          </cell>
          <cell r="CB1742" t="str">
            <v>donetsk</v>
          </cell>
          <cell r="CC1742" t="str">
            <v>Бизнес, прочие</v>
          </cell>
          <cell r="CD1742" t="str">
            <v>b</v>
          </cell>
        </row>
        <row r="1743">
          <cell r="C1743">
            <v>39103</v>
          </cell>
          <cell r="H1743">
            <v>21</v>
          </cell>
          <cell r="U1743">
            <v>3</v>
          </cell>
          <cell r="BZ1743" t="str">
            <v>Международный</v>
          </cell>
          <cell r="CA1743" t="str">
            <v>западная европа</v>
          </cell>
          <cell r="CB1743" t="str">
            <v>italy</v>
          </cell>
          <cell r="CC1743" t="str">
            <v>Бизнес, прочие</v>
          </cell>
          <cell r="CD1743" t="str">
            <v>b</v>
          </cell>
        </row>
        <row r="1744">
          <cell r="C1744">
            <v>39241</v>
          </cell>
          <cell r="H1744">
            <v>22.2</v>
          </cell>
          <cell r="U1744">
            <v>6</v>
          </cell>
          <cell r="BZ1744" t="str">
            <v>Международный</v>
          </cell>
          <cell r="CA1744" t="str">
            <v>восточная украина</v>
          </cell>
          <cell r="CB1744" t="str">
            <v>donetsk</v>
          </cell>
          <cell r="CC1744" t="str">
            <v>Бизнес, прочие</v>
          </cell>
          <cell r="CD1744" t="str">
            <v>b</v>
          </cell>
        </row>
        <row r="1745">
          <cell r="C1745">
            <v>39241</v>
          </cell>
          <cell r="H1745">
            <v>22.2</v>
          </cell>
          <cell r="BZ1745" t="str">
            <v>Международный</v>
          </cell>
          <cell r="CA1745" t="str">
            <v>восточная украина</v>
          </cell>
          <cell r="CB1745" t="str">
            <v>donetsk</v>
          </cell>
          <cell r="CC1745" t="str">
            <v>Бизнес, прочие</v>
          </cell>
          <cell r="CD1745" t="str">
            <v>b</v>
          </cell>
        </row>
        <row r="1746">
          <cell r="C1746" t="str">
            <v>04.03.02</v>
          </cell>
          <cell r="H1746">
            <v>13.2</v>
          </cell>
          <cell r="U1746">
            <v>2</v>
          </cell>
          <cell r="BZ1746" t="str">
            <v>Внутренний</v>
          </cell>
          <cell r="CA1746" t="str">
            <v>восточная украина</v>
          </cell>
          <cell r="CB1746" t="str">
            <v>donetsk</v>
          </cell>
          <cell r="CC1746" t="str">
            <v>Бизнес, прочие</v>
          </cell>
          <cell r="CD1746" t="str">
            <v>b</v>
          </cell>
        </row>
        <row r="1747">
          <cell r="C1747">
            <v>37342</v>
          </cell>
          <cell r="H1747">
            <v>13</v>
          </cell>
          <cell r="BZ1747" t="str">
            <v>Международный</v>
          </cell>
          <cell r="CA1747" t="str">
            <v>восточная украина</v>
          </cell>
          <cell r="CB1747" t="str">
            <v>kyiv</v>
          </cell>
          <cell r="CC1747" t="str">
            <v>Бизнес, прочие</v>
          </cell>
          <cell r="CD1747" t="str">
            <v>b</v>
          </cell>
        </row>
        <row r="1748">
          <cell r="C1748">
            <v>37343</v>
          </cell>
          <cell r="H1748">
            <v>13</v>
          </cell>
          <cell r="U1748">
            <v>8</v>
          </cell>
          <cell r="BZ1748" t="str">
            <v>Международный</v>
          </cell>
          <cell r="CA1748" t="str">
            <v>восточная украина</v>
          </cell>
          <cell r="CB1748" t="str">
            <v>kyiv</v>
          </cell>
          <cell r="CC1748" t="str">
            <v>Бизнес, прочие</v>
          </cell>
          <cell r="CD1748" t="str">
            <v>b</v>
          </cell>
        </row>
        <row r="1749">
          <cell r="C1749">
            <v>37500</v>
          </cell>
          <cell r="H1749">
            <v>12</v>
          </cell>
          <cell r="BZ1749" t="str">
            <v>Международный</v>
          </cell>
          <cell r="CA1749" t="str">
            <v>снг</v>
          </cell>
          <cell r="CB1749" t="str">
            <v>russia</v>
          </cell>
          <cell r="CC1749" t="str">
            <v>Бизнес, прочие</v>
          </cell>
          <cell r="CD1749" t="str">
            <v>b</v>
          </cell>
        </row>
        <row r="1750">
          <cell r="C1750">
            <v>37500</v>
          </cell>
          <cell r="H1750">
            <v>12</v>
          </cell>
          <cell r="BZ1750" t="str">
            <v>Международный</v>
          </cell>
          <cell r="CA1750" t="str">
            <v>снг</v>
          </cell>
          <cell r="CB1750" t="str">
            <v>russia</v>
          </cell>
          <cell r="CC1750" t="str">
            <v>Бизнес, прочие</v>
          </cell>
          <cell r="CD1750" t="str">
            <v>b</v>
          </cell>
        </row>
        <row r="1751">
          <cell r="C1751">
            <v>37548</v>
          </cell>
          <cell r="H1751">
            <v>12</v>
          </cell>
          <cell r="BZ1751" t="str">
            <v>Международный</v>
          </cell>
          <cell r="CA1751" t="str">
            <v>снг</v>
          </cell>
          <cell r="CB1751" t="str">
            <v>russia</v>
          </cell>
          <cell r="CC1751" t="str">
            <v>Бизнес, прочие</v>
          </cell>
          <cell r="CD1751" t="str">
            <v>b</v>
          </cell>
        </row>
        <row r="1752">
          <cell r="C1752">
            <v>37551</v>
          </cell>
          <cell r="H1752">
            <v>12</v>
          </cell>
          <cell r="U1752">
            <v>4</v>
          </cell>
          <cell r="BZ1752" t="str">
            <v>Международный</v>
          </cell>
          <cell r="CA1752" t="str">
            <v>снг</v>
          </cell>
          <cell r="CB1752" t="str">
            <v>russia</v>
          </cell>
          <cell r="CC1752" t="str">
            <v>Бизнес, прочие</v>
          </cell>
          <cell r="CD1752" t="str">
            <v>b</v>
          </cell>
        </row>
        <row r="1753">
          <cell r="C1753">
            <v>37575</v>
          </cell>
          <cell r="H1753">
            <v>12</v>
          </cell>
          <cell r="BZ1753" t="str">
            <v>Международный</v>
          </cell>
          <cell r="CA1753" t="str">
            <v>снг</v>
          </cell>
          <cell r="CB1753" t="str">
            <v>russia</v>
          </cell>
          <cell r="CC1753" t="str">
            <v>Бизнес, прочие</v>
          </cell>
          <cell r="CD1753" t="str">
            <v>b</v>
          </cell>
        </row>
        <row r="1754">
          <cell r="C1754">
            <v>37620</v>
          </cell>
          <cell r="H1754">
            <v>13</v>
          </cell>
          <cell r="BZ1754" t="str">
            <v>Международный</v>
          </cell>
          <cell r="CA1754" t="str">
            <v>снг</v>
          </cell>
          <cell r="CB1754" t="str">
            <v>russia</v>
          </cell>
          <cell r="CC1754" t="str">
            <v>Бизнес, прочие</v>
          </cell>
          <cell r="CD1754" t="str">
            <v>b</v>
          </cell>
        </row>
        <row r="1755">
          <cell r="C1755">
            <v>37623</v>
          </cell>
          <cell r="H1755">
            <v>13</v>
          </cell>
          <cell r="U1755">
            <v>6</v>
          </cell>
          <cell r="BZ1755" t="str">
            <v>Международный</v>
          </cell>
          <cell r="CA1755" t="str">
            <v>снг</v>
          </cell>
          <cell r="CB1755" t="str">
            <v>russia</v>
          </cell>
          <cell r="CC1755" t="str">
            <v>Бизнес, прочие</v>
          </cell>
          <cell r="CD1755" t="str">
            <v>b</v>
          </cell>
        </row>
        <row r="1756">
          <cell r="C1756">
            <v>37624</v>
          </cell>
          <cell r="H1756">
            <v>13</v>
          </cell>
          <cell r="U1756">
            <v>5</v>
          </cell>
          <cell r="BZ1756" t="str">
            <v>Международный</v>
          </cell>
          <cell r="CA1756" t="str">
            <v>западная европа</v>
          </cell>
          <cell r="CB1756" t="str">
            <v>france</v>
          </cell>
          <cell r="CC1756" t="str">
            <v>Бизнес, прочие</v>
          </cell>
          <cell r="CD1756" t="str">
            <v>b</v>
          </cell>
        </row>
        <row r="1757">
          <cell r="C1757">
            <v>37666</v>
          </cell>
          <cell r="H1757">
            <v>13.2</v>
          </cell>
          <cell r="U1757">
            <v>5</v>
          </cell>
          <cell r="BZ1757" t="str">
            <v>Внутренний</v>
          </cell>
          <cell r="CA1757" t="str">
            <v>восточная украина</v>
          </cell>
          <cell r="CB1757" t="str">
            <v>donetsk</v>
          </cell>
          <cell r="CC1757" t="str">
            <v>Бизнес, прочие</v>
          </cell>
          <cell r="CD1757" t="str">
            <v>b</v>
          </cell>
        </row>
        <row r="1758">
          <cell r="C1758">
            <v>37737</v>
          </cell>
          <cell r="H1758">
            <v>12.5</v>
          </cell>
          <cell r="BZ1758" t="str">
            <v>Международный</v>
          </cell>
          <cell r="CA1758" t="str">
            <v>снг</v>
          </cell>
          <cell r="CB1758" t="str">
            <v>russia</v>
          </cell>
          <cell r="CC1758" t="str">
            <v>Бизнес, прочие</v>
          </cell>
          <cell r="CD1758" t="str">
            <v>b</v>
          </cell>
        </row>
        <row r="1759">
          <cell r="C1759">
            <v>37738</v>
          </cell>
          <cell r="H1759">
            <v>12.5</v>
          </cell>
          <cell r="U1759">
            <v>3</v>
          </cell>
          <cell r="BZ1759" t="str">
            <v>Международный</v>
          </cell>
          <cell r="CA1759" t="str">
            <v>снг</v>
          </cell>
          <cell r="CB1759" t="str">
            <v>russia</v>
          </cell>
          <cell r="CC1759" t="str">
            <v>Бизнес, прочие</v>
          </cell>
          <cell r="CD1759" t="str">
            <v>b</v>
          </cell>
        </row>
        <row r="1760">
          <cell r="C1760">
            <v>37885</v>
          </cell>
          <cell r="H1760">
            <v>13.2</v>
          </cell>
          <cell r="U1760">
            <v>7</v>
          </cell>
          <cell r="BZ1760" t="str">
            <v>Внутренний</v>
          </cell>
          <cell r="CA1760" t="str">
            <v>восточная украина</v>
          </cell>
          <cell r="CB1760" t="str">
            <v>donetsk</v>
          </cell>
          <cell r="CC1760" t="str">
            <v>Бизнес, прочие</v>
          </cell>
          <cell r="CD1760" t="str">
            <v>b</v>
          </cell>
        </row>
        <row r="1761">
          <cell r="C1761">
            <v>37886</v>
          </cell>
          <cell r="H1761">
            <v>13.2</v>
          </cell>
          <cell r="U1761">
            <v>1</v>
          </cell>
          <cell r="BZ1761" t="str">
            <v>Внутренний</v>
          </cell>
          <cell r="CA1761" t="str">
            <v>восточная украина</v>
          </cell>
          <cell r="CB1761" t="str">
            <v>simferopol</v>
          </cell>
          <cell r="CC1761" t="str">
            <v>Бизнес, прочие</v>
          </cell>
          <cell r="CD1761" t="str">
            <v>b</v>
          </cell>
        </row>
        <row r="1762">
          <cell r="C1762">
            <v>37892</v>
          </cell>
          <cell r="H1762">
            <v>13.2</v>
          </cell>
          <cell r="U1762">
            <v>6</v>
          </cell>
          <cell r="BZ1762" t="str">
            <v>Международный</v>
          </cell>
          <cell r="CA1762" t="str">
            <v>восточная европа</v>
          </cell>
          <cell r="CB1762" t="str">
            <v>czech republic</v>
          </cell>
          <cell r="CC1762" t="str">
            <v>Бизнес, прочие</v>
          </cell>
          <cell r="CD1762" t="str">
            <v>b</v>
          </cell>
        </row>
        <row r="1763">
          <cell r="C1763">
            <v>37892</v>
          </cell>
          <cell r="H1763">
            <v>13.2</v>
          </cell>
          <cell r="BZ1763" t="str">
            <v>Международный</v>
          </cell>
          <cell r="CA1763" t="str">
            <v>восточная украина</v>
          </cell>
          <cell r="CB1763" t="str">
            <v>donetsk</v>
          </cell>
          <cell r="CC1763" t="str">
            <v>Бизнес, прочие</v>
          </cell>
          <cell r="CD1763" t="str">
            <v>b</v>
          </cell>
        </row>
        <row r="1764">
          <cell r="C1764">
            <v>37910</v>
          </cell>
          <cell r="H1764">
            <v>13.2</v>
          </cell>
          <cell r="U1764">
            <v>4</v>
          </cell>
          <cell r="BZ1764" t="str">
            <v>Внутренний</v>
          </cell>
          <cell r="CA1764" t="str">
            <v>восточная украина</v>
          </cell>
          <cell r="CB1764" t="str">
            <v>donetsk</v>
          </cell>
          <cell r="CC1764" t="str">
            <v>Бизнес, прочие</v>
          </cell>
          <cell r="CD1764" t="str">
            <v>b</v>
          </cell>
        </row>
        <row r="1765">
          <cell r="C1765">
            <v>38160</v>
          </cell>
          <cell r="H1765">
            <v>13.2</v>
          </cell>
          <cell r="U1765">
            <v>2</v>
          </cell>
          <cell r="BZ1765" t="str">
            <v>Внутренний</v>
          </cell>
          <cell r="CA1765" t="str">
            <v>восточная украина</v>
          </cell>
          <cell r="CB1765" t="str">
            <v>donetsk</v>
          </cell>
          <cell r="CC1765" t="str">
            <v>Бизнес, прочие</v>
          </cell>
          <cell r="CD1765" t="str">
            <v>b</v>
          </cell>
        </row>
        <row r="1766">
          <cell r="C1766">
            <v>38178</v>
          </cell>
          <cell r="H1766">
            <v>16.5</v>
          </cell>
          <cell r="U1766">
            <v>4</v>
          </cell>
          <cell r="BZ1766" t="str">
            <v>Международный</v>
          </cell>
          <cell r="CA1766" t="str">
            <v>западная украина</v>
          </cell>
          <cell r="CB1766" t="str">
            <v>odessa</v>
          </cell>
          <cell r="CC1766" t="str">
            <v>Бизнес, прочие</v>
          </cell>
          <cell r="CD1766" t="str">
            <v>b</v>
          </cell>
        </row>
        <row r="1767">
          <cell r="C1767">
            <v>38178</v>
          </cell>
          <cell r="H1767">
            <v>16.5</v>
          </cell>
          <cell r="U1767">
            <v>9</v>
          </cell>
          <cell r="BZ1767" t="str">
            <v>Международный</v>
          </cell>
          <cell r="CA1767" t="str">
            <v>восточная украина</v>
          </cell>
          <cell r="CB1767" t="str">
            <v>kyiv</v>
          </cell>
          <cell r="CC1767" t="str">
            <v>Бизнес, прочие</v>
          </cell>
          <cell r="CD1767" t="str">
            <v>b</v>
          </cell>
        </row>
        <row r="1768">
          <cell r="C1768">
            <v>38227</v>
          </cell>
          <cell r="H1768">
            <v>13</v>
          </cell>
          <cell r="BZ1768" t="str">
            <v>Международный</v>
          </cell>
          <cell r="CA1768" t="str">
            <v>восточная украина</v>
          </cell>
          <cell r="CB1768" t="str">
            <v>donetsk</v>
          </cell>
          <cell r="CC1768" t="str">
            <v>Бизнес, прочие</v>
          </cell>
          <cell r="CD1768" t="str">
            <v>b</v>
          </cell>
        </row>
        <row r="1769">
          <cell r="C1769">
            <v>38457</v>
          </cell>
          <cell r="H1769">
            <v>13</v>
          </cell>
          <cell r="BZ1769" t="str">
            <v>Международный</v>
          </cell>
          <cell r="CA1769" t="str">
            <v>восточная украина</v>
          </cell>
          <cell r="CB1769" t="str">
            <v>kyiv</v>
          </cell>
          <cell r="CC1769" t="str">
            <v>Бизнес, прочие</v>
          </cell>
          <cell r="CD1769" t="str">
            <v>b</v>
          </cell>
        </row>
        <row r="1770">
          <cell r="C1770">
            <v>38457</v>
          </cell>
          <cell r="H1770">
            <v>13.2</v>
          </cell>
          <cell r="U1770">
            <v>5</v>
          </cell>
          <cell r="BZ1770" t="str">
            <v>Международный</v>
          </cell>
          <cell r="CA1770" t="str">
            <v>восточная украина</v>
          </cell>
          <cell r="CB1770" t="str">
            <v>kyiv</v>
          </cell>
          <cell r="CC1770" t="str">
            <v>Бизнес, прочие</v>
          </cell>
          <cell r="CD1770" t="str">
            <v>b</v>
          </cell>
        </row>
        <row r="1771">
          <cell r="C1771">
            <v>38464</v>
          </cell>
          <cell r="H1771">
            <v>13</v>
          </cell>
          <cell r="BZ1771" t="str">
            <v>Международный</v>
          </cell>
          <cell r="CA1771" t="str">
            <v>восточная украина</v>
          </cell>
          <cell r="CB1771" t="str">
            <v>kyiv</v>
          </cell>
          <cell r="CC1771" t="str">
            <v>Бизнес, прочие</v>
          </cell>
          <cell r="CD1771" t="str">
            <v>b</v>
          </cell>
        </row>
        <row r="1772">
          <cell r="C1772">
            <v>38503</v>
          </cell>
          <cell r="H1772">
            <v>13.2</v>
          </cell>
          <cell r="U1772">
            <v>5</v>
          </cell>
          <cell r="BZ1772" t="str">
            <v>Международный</v>
          </cell>
          <cell r="CA1772" t="str">
            <v>восточная европа</v>
          </cell>
          <cell r="CB1772" t="str">
            <v>lithuania</v>
          </cell>
          <cell r="CC1772" t="str">
            <v>Бизнес, прочие</v>
          </cell>
          <cell r="CD1772" t="str">
            <v>b</v>
          </cell>
        </row>
        <row r="1773">
          <cell r="C1773">
            <v>38603</v>
          </cell>
          <cell r="H1773">
            <v>12.5</v>
          </cell>
          <cell r="U1773">
            <v>4</v>
          </cell>
          <cell r="BZ1773" t="str">
            <v>Международный</v>
          </cell>
          <cell r="CA1773" t="str">
            <v>снг</v>
          </cell>
          <cell r="CB1773" t="str">
            <v>russia</v>
          </cell>
          <cell r="CC1773" t="str">
            <v>Бизнес, прочие</v>
          </cell>
          <cell r="CD1773" t="str">
            <v>b</v>
          </cell>
        </row>
        <row r="1774">
          <cell r="C1774">
            <v>38604</v>
          </cell>
          <cell r="H1774">
            <v>13</v>
          </cell>
          <cell r="BZ1774" t="str">
            <v>Международный</v>
          </cell>
          <cell r="CA1774" t="str">
            <v>восточная украина</v>
          </cell>
          <cell r="CB1774" t="str">
            <v>kyiv</v>
          </cell>
          <cell r="CC1774" t="str">
            <v>Бизнес, прочие</v>
          </cell>
          <cell r="CD1774" t="str">
            <v>b</v>
          </cell>
        </row>
        <row r="1775">
          <cell r="C1775">
            <v>38635</v>
          </cell>
          <cell r="H1775">
            <v>21</v>
          </cell>
          <cell r="U1775">
            <v>33</v>
          </cell>
          <cell r="BZ1775" t="str">
            <v>Внутренний</v>
          </cell>
          <cell r="CA1775" t="str">
            <v>восточная украина</v>
          </cell>
          <cell r="CB1775" t="str">
            <v>kyiv</v>
          </cell>
          <cell r="CC1775" t="str">
            <v>Регулярные</v>
          </cell>
          <cell r="CD1775" t="str">
            <v>b</v>
          </cell>
        </row>
        <row r="1776">
          <cell r="C1776">
            <v>38661</v>
          </cell>
          <cell r="H1776">
            <v>13</v>
          </cell>
          <cell r="U1776">
            <v>2</v>
          </cell>
          <cell r="BZ1776" t="str">
            <v>Международный</v>
          </cell>
          <cell r="CA1776" t="str">
            <v>западная европа</v>
          </cell>
          <cell r="CB1776" t="str">
            <v>switzerland</v>
          </cell>
          <cell r="CC1776" t="str">
            <v>Бизнес, прочие</v>
          </cell>
          <cell r="CD1776" t="str">
            <v>b</v>
          </cell>
        </row>
        <row r="1777">
          <cell r="C1777">
            <v>38683</v>
          </cell>
          <cell r="H1777">
            <v>13</v>
          </cell>
          <cell r="U1777">
            <v>1</v>
          </cell>
          <cell r="BZ1777" t="str">
            <v>Международный</v>
          </cell>
          <cell r="CA1777" t="str">
            <v>западная европа</v>
          </cell>
          <cell r="CB1777" t="str">
            <v>austria</v>
          </cell>
          <cell r="CC1777" t="str">
            <v>Бизнес, прочие</v>
          </cell>
          <cell r="CD1777" t="str">
            <v>b</v>
          </cell>
        </row>
        <row r="1778">
          <cell r="C1778">
            <v>38742</v>
          </cell>
          <cell r="H1778">
            <v>13.2</v>
          </cell>
          <cell r="U1778">
            <v>7</v>
          </cell>
          <cell r="BZ1778" t="str">
            <v>Международный</v>
          </cell>
          <cell r="CA1778" t="str">
            <v>снг</v>
          </cell>
          <cell r="CB1778" t="str">
            <v>russia</v>
          </cell>
          <cell r="CC1778" t="str">
            <v>Бизнес, прочие</v>
          </cell>
          <cell r="CD1778" t="str">
            <v>b</v>
          </cell>
        </row>
        <row r="1779">
          <cell r="C1779">
            <v>38742</v>
          </cell>
          <cell r="H1779">
            <v>13.2</v>
          </cell>
          <cell r="BZ1779" t="str">
            <v>Внутренний</v>
          </cell>
          <cell r="CA1779" t="str">
            <v>восточная украина</v>
          </cell>
          <cell r="CB1779" t="str">
            <v>donetsk</v>
          </cell>
          <cell r="CC1779" t="str">
            <v>Бизнес, прочие</v>
          </cell>
          <cell r="CD1779" t="str">
            <v>b</v>
          </cell>
        </row>
        <row r="1780">
          <cell r="C1780">
            <v>38856</v>
          </cell>
          <cell r="H1780">
            <v>13.2</v>
          </cell>
          <cell r="U1780">
            <v>6</v>
          </cell>
          <cell r="BZ1780" t="str">
            <v>Международный</v>
          </cell>
          <cell r="CA1780" t="str">
            <v>западная европа</v>
          </cell>
          <cell r="CB1780" t="str">
            <v>switzerland</v>
          </cell>
          <cell r="CC1780" t="str">
            <v>Бизнес, прочие</v>
          </cell>
          <cell r="CD1780" t="str">
            <v>b</v>
          </cell>
        </row>
        <row r="1781">
          <cell r="C1781">
            <v>38927</v>
          </cell>
          <cell r="H1781">
            <v>13</v>
          </cell>
          <cell r="BZ1781" t="str">
            <v>Внутренний</v>
          </cell>
          <cell r="CA1781" t="str">
            <v>восточная украина</v>
          </cell>
          <cell r="CB1781" t="str">
            <v>kyiv</v>
          </cell>
          <cell r="CC1781" t="str">
            <v>Бизнес, прочие</v>
          </cell>
          <cell r="CD1781" t="str">
            <v>b</v>
          </cell>
        </row>
        <row r="1782">
          <cell r="C1782">
            <v>38927</v>
          </cell>
          <cell r="H1782">
            <v>13</v>
          </cell>
          <cell r="U1782">
            <v>8</v>
          </cell>
          <cell r="BZ1782" t="str">
            <v>Международный</v>
          </cell>
          <cell r="CA1782" t="str">
            <v>снг</v>
          </cell>
          <cell r="CB1782" t="str">
            <v>russia</v>
          </cell>
          <cell r="CC1782" t="str">
            <v>Бизнес, прочие</v>
          </cell>
          <cell r="CD1782" t="str">
            <v>b</v>
          </cell>
        </row>
        <row r="1783">
          <cell r="C1783">
            <v>38929</v>
          </cell>
          <cell r="H1783">
            <v>13</v>
          </cell>
          <cell r="BZ1783" t="str">
            <v>Внутренний</v>
          </cell>
          <cell r="CA1783" t="str">
            <v>восточная украина</v>
          </cell>
          <cell r="CB1783" t="str">
            <v>kyiv</v>
          </cell>
          <cell r="CC1783" t="str">
            <v>Бизнес, прочие</v>
          </cell>
          <cell r="CD1783" t="str">
            <v>b</v>
          </cell>
        </row>
        <row r="1784">
          <cell r="C1784">
            <v>38929</v>
          </cell>
          <cell r="H1784">
            <v>13</v>
          </cell>
          <cell r="U1784">
            <v>3</v>
          </cell>
          <cell r="BZ1784" t="str">
            <v>Международный</v>
          </cell>
          <cell r="CA1784" t="str">
            <v>снг</v>
          </cell>
          <cell r="CB1784" t="str">
            <v>russia</v>
          </cell>
          <cell r="CC1784" t="str">
            <v>Бизнес, прочие</v>
          </cell>
          <cell r="CD1784" t="str">
            <v>b</v>
          </cell>
        </row>
        <row r="1785">
          <cell r="C1785">
            <v>38938</v>
          </cell>
          <cell r="H1785">
            <v>15</v>
          </cell>
          <cell r="U1785">
            <v>5</v>
          </cell>
          <cell r="BZ1785" t="str">
            <v>Международный</v>
          </cell>
          <cell r="CA1785" t="str">
            <v>западная европа</v>
          </cell>
          <cell r="CB1785" t="str">
            <v>portugal</v>
          </cell>
          <cell r="CC1785" t="str">
            <v>Бизнес, прочие</v>
          </cell>
          <cell r="CD1785" t="str">
            <v>b</v>
          </cell>
        </row>
        <row r="1786">
          <cell r="C1786">
            <v>39038</v>
          </cell>
          <cell r="H1786">
            <v>13</v>
          </cell>
          <cell r="BZ1786" t="str">
            <v>Международный</v>
          </cell>
          <cell r="CA1786" t="str">
            <v>снг</v>
          </cell>
          <cell r="CB1786" t="str">
            <v>russia</v>
          </cell>
          <cell r="CC1786" t="str">
            <v>Бизнес, прочие</v>
          </cell>
          <cell r="CD1786" t="str">
            <v>b</v>
          </cell>
        </row>
        <row r="1787">
          <cell r="C1787">
            <v>39038</v>
          </cell>
          <cell r="H1787">
            <v>13</v>
          </cell>
          <cell r="U1787">
            <v>3</v>
          </cell>
          <cell r="BZ1787" t="str">
            <v>Внутренний</v>
          </cell>
          <cell r="CA1787" t="str">
            <v>восточная украина</v>
          </cell>
          <cell r="CB1787" t="str">
            <v>kyiv</v>
          </cell>
          <cell r="CC1787" t="str">
            <v>Бизнес, прочие</v>
          </cell>
          <cell r="CD1787" t="str">
            <v>b</v>
          </cell>
        </row>
        <row r="1788">
          <cell r="C1788">
            <v>39041</v>
          </cell>
          <cell r="H1788">
            <v>13</v>
          </cell>
          <cell r="U1788">
            <v>2</v>
          </cell>
          <cell r="BZ1788" t="str">
            <v>Внутренний</v>
          </cell>
          <cell r="CA1788" t="str">
            <v>восточная украина</v>
          </cell>
          <cell r="CB1788" t="str">
            <v>kyiv</v>
          </cell>
          <cell r="CC1788" t="str">
            <v>Бизнес, прочие</v>
          </cell>
          <cell r="CD1788" t="str">
            <v>b</v>
          </cell>
        </row>
        <row r="1789">
          <cell r="C1789">
            <v>39042</v>
          </cell>
          <cell r="H1789">
            <v>13</v>
          </cell>
          <cell r="BZ1789" t="str">
            <v>Внутренний</v>
          </cell>
          <cell r="CA1789" t="str">
            <v>восточная украина</v>
          </cell>
          <cell r="CB1789" t="str">
            <v>kyiv</v>
          </cell>
          <cell r="CC1789" t="str">
            <v>Бизнес, прочие</v>
          </cell>
          <cell r="CD1789" t="str">
            <v>b</v>
          </cell>
        </row>
        <row r="1790">
          <cell r="C1790">
            <v>39050</v>
          </cell>
          <cell r="H1790">
            <v>14.5</v>
          </cell>
          <cell r="U1790">
            <v>7</v>
          </cell>
          <cell r="BZ1790" t="str">
            <v>Международный</v>
          </cell>
          <cell r="CA1790" t="str">
            <v>восточная украина</v>
          </cell>
          <cell r="CB1790" t="str">
            <v>kyiv</v>
          </cell>
          <cell r="CC1790" t="str">
            <v>Бизнес, прочие</v>
          </cell>
          <cell r="CD1790" t="str">
            <v>b</v>
          </cell>
        </row>
        <row r="1791">
          <cell r="C1791">
            <v>39051</v>
          </cell>
          <cell r="H1791">
            <v>13</v>
          </cell>
          <cell r="BZ1791" t="str">
            <v>Внутренний</v>
          </cell>
          <cell r="CA1791" t="str">
            <v>западная украина</v>
          </cell>
          <cell r="CB1791" t="str">
            <v>lviv</v>
          </cell>
          <cell r="CC1791" t="str">
            <v>Бизнес, прочие</v>
          </cell>
          <cell r="CD1791" t="str">
            <v>b</v>
          </cell>
        </row>
        <row r="1792">
          <cell r="C1792">
            <v>39051</v>
          </cell>
          <cell r="H1792">
            <v>13</v>
          </cell>
          <cell r="U1792">
            <v>1</v>
          </cell>
          <cell r="BZ1792" t="str">
            <v>Внутренний</v>
          </cell>
          <cell r="CA1792" t="str">
            <v>восточная украина</v>
          </cell>
          <cell r="CB1792" t="str">
            <v>donetsk</v>
          </cell>
          <cell r="CC1792" t="str">
            <v>Бизнес, прочие</v>
          </cell>
          <cell r="CD1792" t="str">
            <v>b</v>
          </cell>
        </row>
        <row r="1793">
          <cell r="C1793">
            <v>39062</v>
          </cell>
          <cell r="H1793">
            <v>13</v>
          </cell>
          <cell r="U1793">
            <v>4</v>
          </cell>
          <cell r="BZ1793" t="str">
            <v>Международный</v>
          </cell>
          <cell r="CA1793" t="str">
            <v>снг</v>
          </cell>
          <cell r="CB1793" t="str">
            <v>russia</v>
          </cell>
          <cell r="CC1793" t="str">
            <v>Бизнес, прочие</v>
          </cell>
          <cell r="CD1793" t="str">
            <v>b</v>
          </cell>
        </row>
        <row r="1794">
          <cell r="C1794">
            <v>39062</v>
          </cell>
          <cell r="H1794">
            <v>13</v>
          </cell>
          <cell r="BZ1794" t="str">
            <v>Внутренний</v>
          </cell>
          <cell r="CA1794" t="str">
            <v>восточная украина</v>
          </cell>
          <cell r="CB1794" t="str">
            <v>kyiv</v>
          </cell>
          <cell r="CC1794" t="str">
            <v>Бизнес, прочие</v>
          </cell>
          <cell r="CD1794" t="str">
            <v>b</v>
          </cell>
        </row>
        <row r="1795">
          <cell r="C1795">
            <v>39069</v>
          </cell>
          <cell r="H1795">
            <v>13</v>
          </cell>
          <cell r="U1795">
            <v>2</v>
          </cell>
          <cell r="BZ1795" t="str">
            <v>Внутренний</v>
          </cell>
          <cell r="CA1795" t="str">
            <v>восточная украина</v>
          </cell>
          <cell r="CB1795" t="str">
            <v>kyiv</v>
          </cell>
          <cell r="CC1795" t="str">
            <v>Бизнес, прочие</v>
          </cell>
          <cell r="CD1795" t="str">
            <v>b</v>
          </cell>
        </row>
        <row r="1796">
          <cell r="C1796">
            <v>39079</v>
          </cell>
          <cell r="H1796">
            <v>13</v>
          </cell>
          <cell r="BZ1796" t="str">
            <v>Внутренний</v>
          </cell>
          <cell r="CA1796" t="str">
            <v>восточная украина</v>
          </cell>
          <cell r="CB1796" t="str">
            <v>kyiv</v>
          </cell>
          <cell r="CC1796" t="str">
            <v>Бизнес, прочие</v>
          </cell>
          <cell r="CD1796" t="str">
            <v>b</v>
          </cell>
        </row>
        <row r="1797">
          <cell r="C1797">
            <v>39080</v>
          </cell>
          <cell r="H1797">
            <v>13</v>
          </cell>
          <cell r="U1797">
            <v>1</v>
          </cell>
          <cell r="BZ1797" t="str">
            <v>Международный</v>
          </cell>
          <cell r="CA1797" t="str">
            <v>снг</v>
          </cell>
          <cell r="CB1797" t="str">
            <v>russia</v>
          </cell>
          <cell r="CC1797" t="str">
            <v>Бизнес, прочие</v>
          </cell>
          <cell r="CD1797" t="str">
            <v>b</v>
          </cell>
        </row>
        <row r="1798">
          <cell r="C1798">
            <v>39080</v>
          </cell>
          <cell r="H1798">
            <v>13</v>
          </cell>
          <cell r="U1798">
            <v>1</v>
          </cell>
          <cell r="BZ1798" t="str">
            <v>Международный</v>
          </cell>
          <cell r="CA1798" t="str">
            <v>снг</v>
          </cell>
          <cell r="CB1798" t="str">
            <v>russia</v>
          </cell>
          <cell r="CC1798" t="str">
            <v>Бизнес, прочие</v>
          </cell>
          <cell r="CD1798" t="str">
            <v>b</v>
          </cell>
        </row>
        <row r="1799">
          <cell r="C1799">
            <v>39083</v>
          </cell>
          <cell r="H1799">
            <v>13</v>
          </cell>
          <cell r="BZ1799" t="str">
            <v>Внутренний</v>
          </cell>
          <cell r="CA1799" t="str">
            <v>восточная украина</v>
          </cell>
          <cell r="CB1799" t="str">
            <v>donetsk</v>
          </cell>
          <cell r="CC1799" t="str">
            <v>Бизнес, прочие</v>
          </cell>
          <cell r="CD1799" t="str">
            <v>b</v>
          </cell>
        </row>
        <row r="1800">
          <cell r="C1800">
            <v>39101</v>
          </cell>
          <cell r="H1800">
            <v>13</v>
          </cell>
          <cell r="BZ1800" t="str">
            <v>Внутренний</v>
          </cell>
          <cell r="CA1800" t="str">
            <v>восточная украина</v>
          </cell>
          <cell r="CB1800" t="str">
            <v>kyiv</v>
          </cell>
          <cell r="CC1800" t="str">
            <v>Бизнес, прочие</v>
          </cell>
          <cell r="CD1800" t="str">
            <v>b</v>
          </cell>
        </row>
        <row r="1801">
          <cell r="C1801">
            <v>39103</v>
          </cell>
          <cell r="H1801">
            <v>17</v>
          </cell>
          <cell r="BZ1801" t="str">
            <v>Международный</v>
          </cell>
          <cell r="CA1801" t="str">
            <v>западная европа</v>
          </cell>
          <cell r="CB1801" t="str">
            <v>italy</v>
          </cell>
          <cell r="CC1801" t="str">
            <v>Бизнес, прочие</v>
          </cell>
          <cell r="CD1801" t="str">
            <v>b</v>
          </cell>
        </row>
        <row r="1802">
          <cell r="C1802">
            <v>39252</v>
          </cell>
          <cell r="H1802">
            <v>13</v>
          </cell>
          <cell r="U1802">
            <v>3</v>
          </cell>
          <cell r="BZ1802" t="str">
            <v>Внутренний</v>
          </cell>
          <cell r="CA1802" t="str">
            <v>восточная украина</v>
          </cell>
          <cell r="CB1802" t="str">
            <v>kyiv</v>
          </cell>
          <cell r="CC1802" t="str">
            <v>Бизнес, прочие</v>
          </cell>
          <cell r="CD1802" t="str">
            <v>b</v>
          </cell>
        </row>
        <row r="1803">
          <cell r="C1803">
            <v>38814</v>
          </cell>
          <cell r="H1803">
            <v>13.2</v>
          </cell>
          <cell r="U1803">
            <v>5</v>
          </cell>
          <cell r="BZ1803" t="str">
            <v>Международный</v>
          </cell>
          <cell r="CA1803" t="str">
            <v>западная европа</v>
          </cell>
          <cell r="CB1803" t="str">
            <v>switzerland</v>
          </cell>
          <cell r="CC1803" t="str">
            <v>Бизнес, прочие</v>
          </cell>
          <cell r="CD1803" t="str">
            <v>a</v>
          </cell>
        </row>
        <row r="1804">
          <cell r="C1804" t="str">
            <v>07.04.02</v>
          </cell>
          <cell r="H1804">
            <v>17.600000000000001</v>
          </cell>
          <cell r="U1804">
            <v>3</v>
          </cell>
          <cell r="BZ1804" t="str">
            <v>Внутренний</v>
          </cell>
          <cell r="CA1804" t="str">
            <v>восточная украина</v>
          </cell>
          <cell r="CB1804" t="str">
            <v>donetsk</v>
          </cell>
          <cell r="CC1804" t="str">
            <v>Бизнес, прочие</v>
          </cell>
          <cell r="CD1804" t="str">
            <v>b</v>
          </cell>
        </row>
        <row r="1805">
          <cell r="C1805">
            <v>37367</v>
          </cell>
          <cell r="H1805">
            <v>17.600000000000001</v>
          </cell>
          <cell r="U1805">
            <v>11</v>
          </cell>
          <cell r="BZ1805" t="str">
            <v>Внутренний</v>
          </cell>
          <cell r="CA1805" t="str">
            <v>восточная украина</v>
          </cell>
          <cell r="CB1805" t="str">
            <v>donetsk</v>
          </cell>
          <cell r="CC1805" t="str">
            <v>Бизнес, прочие</v>
          </cell>
          <cell r="CD1805" t="str">
            <v>b</v>
          </cell>
        </row>
        <row r="1806">
          <cell r="C1806">
            <v>37373</v>
          </cell>
          <cell r="H1806">
            <v>17.600000000000001</v>
          </cell>
          <cell r="U1806">
            <v>4</v>
          </cell>
          <cell r="BZ1806" t="str">
            <v>Международный</v>
          </cell>
          <cell r="CA1806" t="str">
            <v>восточная европа</v>
          </cell>
          <cell r="CB1806" t="str">
            <v>czech republic</v>
          </cell>
          <cell r="CC1806" t="str">
            <v>Бизнес, прочие</v>
          </cell>
          <cell r="CD1806" t="str">
            <v>b</v>
          </cell>
        </row>
        <row r="1807">
          <cell r="C1807" t="str">
            <v>11.05.02</v>
          </cell>
          <cell r="H1807">
            <v>17.600000000000001</v>
          </cell>
          <cell r="BZ1807" t="str">
            <v>Международный</v>
          </cell>
          <cell r="CA1807" t="str">
            <v>восточная украина</v>
          </cell>
          <cell r="CB1807" t="str">
            <v>donetsk</v>
          </cell>
          <cell r="CC1807" t="str">
            <v>Бизнес, прочие</v>
          </cell>
          <cell r="CD1807" t="str">
            <v>b</v>
          </cell>
        </row>
        <row r="1808">
          <cell r="C1808">
            <v>37912</v>
          </cell>
          <cell r="H1808">
            <v>17.600000000000001</v>
          </cell>
          <cell r="BZ1808" t="str">
            <v>Внутренний</v>
          </cell>
          <cell r="CA1808" t="str">
            <v>восточная украина</v>
          </cell>
          <cell r="CB1808" t="str">
            <v>donetsk</v>
          </cell>
          <cell r="CC1808" t="str">
            <v>Бизнес, прочие</v>
          </cell>
          <cell r="CD1808" t="str">
            <v>b</v>
          </cell>
        </row>
        <row r="1809">
          <cell r="C1809">
            <v>38325</v>
          </cell>
          <cell r="H1809">
            <v>18.5</v>
          </cell>
          <cell r="U1809">
            <v>6</v>
          </cell>
          <cell r="BZ1809" t="str">
            <v>Внутренний</v>
          </cell>
          <cell r="CA1809" t="str">
            <v>восточная украина</v>
          </cell>
          <cell r="CB1809" t="str">
            <v>donetsk</v>
          </cell>
          <cell r="CC1809" t="str">
            <v>Бизнес, прочие</v>
          </cell>
          <cell r="CD1809" t="str">
            <v>b</v>
          </cell>
        </row>
        <row r="1810">
          <cell r="C1810">
            <v>38700</v>
          </cell>
          <cell r="H1810">
            <v>18.5</v>
          </cell>
          <cell r="U1810">
            <v>4</v>
          </cell>
          <cell r="BZ1810" t="str">
            <v>Международный</v>
          </cell>
          <cell r="CA1810" t="str">
            <v>снг</v>
          </cell>
          <cell r="CB1810" t="str">
            <v>russia</v>
          </cell>
          <cell r="CC1810" t="str">
            <v>Бизнес, прочие</v>
          </cell>
          <cell r="CD1810" t="str">
            <v>b</v>
          </cell>
        </row>
        <row r="1811">
          <cell r="C1811">
            <v>38719</v>
          </cell>
          <cell r="H1811">
            <v>18.5</v>
          </cell>
          <cell r="U1811">
            <v>7</v>
          </cell>
          <cell r="BZ1811" t="str">
            <v>Международный</v>
          </cell>
          <cell r="CA1811" t="str">
            <v>западная европа</v>
          </cell>
          <cell r="CB1811" t="str">
            <v>france</v>
          </cell>
          <cell r="CC1811" t="str">
            <v>Бизнес, прочие</v>
          </cell>
          <cell r="CD1811" t="str">
            <v>b</v>
          </cell>
        </row>
        <row r="1812">
          <cell r="C1812">
            <v>39102</v>
          </cell>
          <cell r="H1812">
            <v>18.5</v>
          </cell>
          <cell r="U1812">
            <v>7</v>
          </cell>
          <cell r="BZ1812" t="str">
            <v>Международный</v>
          </cell>
          <cell r="CA1812" t="str">
            <v>снг</v>
          </cell>
          <cell r="CB1812" t="str">
            <v>russia</v>
          </cell>
          <cell r="CC1812" t="str">
            <v>Бизнес, прочие</v>
          </cell>
          <cell r="CD1812" t="str">
            <v>b</v>
          </cell>
        </row>
        <row r="1813">
          <cell r="C1813">
            <v>38065</v>
          </cell>
          <cell r="H1813">
            <v>18.5</v>
          </cell>
          <cell r="U1813">
            <v>4</v>
          </cell>
          <cell r="BZ1813" t="str">
            <v>Международный</v>
          </cell>
          <cell r="CA1813" t="str">
            <v>западная европа</v>
          </cell>
          <cell r="CB1813" t="str">
            <v>germany</v>
          </cell>
          <cell r="CC1813" t="str">
            <v>Бизнес, прочие</v>
          </cell>
          <cell r="CD1813" t="str">
            <v>b</v>
          </cell>
        </row>
        <row r="1814">
          <cell r="C1814">
            <v>38919</v>
          </cell>
          <cell r="H1814">
            <v>18.5</v>
          </cell>
          <cell r="BZ1814" t="str">
            <v>Внутренний</v>
          </cell>
          <cell r="CA1814" t="str">
            <v>восточная украина</v>
          </cell>
          <cell r="CB1814" t="str">
            <v>Ukraine_Other</v>
          </cell>
          <cell r="CC1814" t="str">
            <v>Бизнес, прочие</v>
          </cell>
          <cell r="CD1814" t="str">
            <v>b</v>
          </cell>
        </row>
        <row r="1815">
          <cell r="C1815">
            <v>39102</v>
          </cell>
          <cell r="H1815">
            <v>18.5</v>
          </cell>
          <cell r="BZ1815" t="str">
            <v>Внутренний</v>
          </cell>
          <cell r="CA1815" t="str">
            <v>восточная украина</v>
          </cell>
          <cell r="CB1815" t="str">
            <v>donetsk</v>
          </cell>
          <cell r="CC1815" t="str">
            <v>Бизнес, прочие</v>
          </cell>
          <cell r="CD1815" t="str">
            <v>b</v>
          </cell>
        </row>
        <row r="1816">
          <cell r="C1816">
            <v>38919</v>
          </cell>
          <cell r="H1816">
            <v>18.5</v>
          </cell>
          <cell r="U1816">
            <v>6</v>
          </cell>
          <cell r="BZ1816" t="str">
            <v>Международный</v>
          </cell>
          <cell r="CA1816" t="str">
            <v>снг</v>
          </cell>
          <cell r="CB1816" t="str">
            <v>russia</v>
          </cell>
          <cell r="CC1816" t="str">
            <v>Бизнес, прочие</v>
          </cell>
          <cell r="CD1816" t="str">
            <v>b</v>
          </cell>
        </row>
        <row r="1817">
          <cell r="C1817">
            <v>38670</v>
          </cell>
          <cell r="H1817">
            <v>39.914999999999999</v>
          </cell>
          <cell r="U1817">
            <v>25</v>
          </cell>
          <cell r="BZ1817" t="str">
            <v>Международный</v>
          </cell>
          <cell r="CA1817" t="str">
            <v>западная европа</v>
          </cell>
          <cell r="CB1817" t="str">
            <v>austria</v>
          </cell>
          <cell r="CC1817" t="str">
            <v>Регулярные</v>
          </cell>
          <cell r="CD1817" t="str">
            <v>c</v>
          </cell>
        </row>
        <row r="1818">
          <cell r="C1818">
            <v>37935</v>
          </cell>
          <cell r="H1818">
            <v>38</v>
          </cell>
          <cell r="U1818">
            <v>42</v>
          </cell>
          <cell r="BZ1818" t="str">
            <v>Международный</v>
          </cell>
          <cell r="CA1818" t="str">
            <v>западная европа</v>
          </cell>
          <cell r="CB1818" t="str">
            <v>austria</v>
          </cell>
          <cell r="CC1818" t="str">
            <v>Регулярные</v>
          </cell>
          <cell r="CD1818" t="str">
            <v>c</v>
          </cell>
        </row>
        <row r="1819">
          <cell r="C1819">
            <v>37990</v>
          </cell>
          <cell r="H1819">
            <v>38</v>
          </cell>
          <cell r="U1819">
            <v>72</v>
          </cell>
          <cell r="BZ1819" t="str">
            <v>Международный</v>
          </cell>
          <cell r="CA1819" t="str">
            <v>западная европа</v>
          </cell>
          <cell r="CB1819" t="str">
            <v>austria</v>
          </cell>
          <cell r="CC1819" t="str">
            <v>Регулярные</v>
          </cell>
          <cell r="CD1819" t="str">
            <v>c</v>
          </cell>
        </row>
        <row r="1820">
          <cell r="C1820">
            <v>37998</v>
          </cell>
          <cell r="H1820">
            <v>38</v>
          </cell>
          <cell r="U1820">
            <v>25</v>
          </cell>
          <cell r="BZ1820" t="str">
            <v>Международный</v>
          </cell>
          <cell r="CA1820" t="str">
            <v>западная европа</v>
          </cell>
          <cell r="CB1820" t="str">
            <v>austria</v>
          </cell>
          <cell r="CC1820" t="str">
            <v>Регулярные</v>
          </cell>
          <cell r="CD1820" t="str">
            <v>c</v>
          </cell>
        </row>
        <row r="1821">
          <cell r="C1821">
            <v>38014</v>
          </cell>
          <cell r="H1821">
            <v>38</v>
          </cell>
          <cell r="U1821">
            <v>37</v>
          </cell>
          <cell r="BZ1821" t="str">
            <v>Международный</v>
          </cell>
          <cell r="CA1821" t="str">
            <v>западная европа</v>
          </cell>
          <cell r="CB1821" t="str">
            <v>austria</v>
          </cell>
          <cell r="CC1821" t="str">
            <v>Регулярные</v>
          </cell>
          <cell r="CD1821" t="str">
            <v>c</v>
          </cell>
        </row>
        <row r="1822">
          <cell r="C1822">
            <v>38656</v>
          </cell>
          <cell r="H1822">
            <v>41.73</v>
          </cell>
          <cell r="U1822">
            <v>21</v>
          </cell>
          <cell r="BZ1822" t="str">
            <v>Международный</v>
          </cell>
          <cell r="CA1822" t="str">
            <v>западная европа</v>
          </cell>
          <cell r="CB1822" t="str">
            <v>austria</v>
          </cell>
          <cell r="CC1822" t="str">
            <v>Регулярные</v>
          </cell>
          <cell r="CD1822" t="str">
            <v>c</v>
          </cell>
        </row>
        <row r="1823">
          <cell r="C1823">
            <v>38672</v>
          </cell>
          <cell r="H1823">
            <v>39.914999999999999</v>
          </cell>
          <cell r="U1823">
            <v>47</v>
          </cell>
          <cell r="BZ1823" t="str">
            <v>Международный</v>
          </cell>
          <cell r="CA1823" t="str">
            <v>западная европа</v>
          </cell>
          <cell r="CB1823" t="str">
            <v>austria</v>
          </cell>
          <cell r="CC1823" t="str">
            <v>Регулярные</v>
          </cell>
          <cell r="CD1823" t="str">
            <v>c</v>
          </cell>
        </row>
        <row r="1824">
          <cell r="C1824">
            <v>38679</v>
          </cell>
          <cell r="H1824">
            <v>39.914999999999999</v>
          </cell>
          <cell r="U1824">
            <v>22</v>
          </cell>
          <cell r="BZ1824" t="str">
            <v>Международный</v>
          </cell>
          <cell r="CA1824" t="str">
            <v>западная европа</v>
          </cell>
          <cell r="CB1824" t="str">
            <v>austria</v>
          </cell>
          <cell r="CC1824" t="str">
            <v>Регулярные</v>
          </cell>
          <cell r="CD1824" t="str">
            <v>c</v>
          </cell>
        </row>
        <row r="1825">
          <cell r="C1825">
            <v>38684</v>
          </cell>
          <cell r="H1825">
            <v>39.914999999999999</v>
          </cell>
          <cell r="U1825">
            <v>36</v>
          </cell>
          <cell r="BZ1825" t="str">
            <v>Международный</v>
          </cell>
          <cell r="CA1825" t="str">
            <v>западная европа</v>
          </cell>
          <cell r="CB1825" t="str">
            <v>austria</v>
          </cell>
          <cell r="CC1825" t="str">
            <v>Регулярные</v>
          </cell>
          <cell r="CD1825" t="str">
            <v>c</v>
          </cell>
        </row>
        <row r="1826">
          <cell r="C1826">
            <v>38691</v>
          </cell>
          <cell r="H1826">
            <v>39.914999999999999</v>
          </cell>
          <cell r="U1826">
            <v>26</v>
          </cell>
          <cell r="BZ1826" t="str">
            <v>Международный</v>
          </cell>
          <cell r="CA1826" t="str">
            <v>западная европа</v>
          </cell>
          <cell r="CB1826" t="str">
            <v>austria</v>
          </cell>
          <cell r="CC1826" t="str">
            <v>Регулярные</v>
          </cell>
          <cell r="CD1826" t="str">
            <v>c</v>
          </cell>
        </row>
        <row r="1827">
          <cell r="C1827">
            <v>38768</v>
          </cell>
          <cell r="H1827">
            <v>16</v>
          </cell>
          <cell r="U1827">
            <v>2</v>
          </cell>
          <cell r="BZ1827" t="str">
            <v>Международный</v>
          </cell>
          <cell r="CA1827" t="str">
            <v>западная европа</v>
          </cell>
          <cell r="CB1827" t="str">
            <v>austria</v>
          </cell>
          <cell r="CC1827" t="str">
            <v>Бизнес, прочие</v>
          </cell>
          <cell r="CD1827" t="str">
            <v>b</v>
          </cell>
        </row>
        <row r="1828">
          <cell r="C1828">
            <v>38501</v>
          </cell>
          <cell r="H1828">
            <v>33.200000000000003</v>
          </cell>
          <cell r="U1828">
            <v>6</v>
          </cell>
          <cell r="BZ1828" t="str">
            <v>Международный</v>
          </cell>
          <cell r="CA1828" t="str">
            <v>восточная украина</v>
          </cell>
          <cell r="CB1828" t="str">
            <v>kyiv</v>
          </cell>
          <cell r="CC1828" t="str">
            <v>Бизнес, прочие</v>
          </cell>
          <cell r="CD1828" t="str">
            <v>c</v>
          </cell>
        </row>
        <row r="1829">
          <cell r="C1829">
            <v>39005</v>
          </cell>
          <cell r="H1829">
            <v>41</v>
          </cell>
          <cell r="U1829">
            <v>7</v>
          </cell>
          <cell r="BZ1829" t="str">
            <v>Международный</v>
          </cell>
          <cell r="CA1829" t="str">
            <v>снг</v>
          </cell>
          <cell r="CB1829" t="str">
            <v>russia</v>
          </cell>
          <cell r="CC1829" t="str">
            <v>Бизнес, прочие</v>
          </cell>
          <cell r="CD1829" t="str">
            <v>c</v>
          </cell>
        </row>
        <row r="1830">
          <cell r="C1830">
            <v>37760</v>
          </cell>
          <cell r="H1830">
            <v>15</v>
          </cell>
          <cell r="U1830">
            <v>11</v>
          </cell>
          <cell r="BZ1830" t="str">
            <v>Международный</v>
          </cell>
          <cell r="CA1830" t="str">
            <v>снг</v>
          </cell>
          <cell r="CB1830" t="str">
            <v>russia</v>
          </cell>
          <cell r="CC1830" t="str">
            <v>Бизнес, прочие</v>
          </cell>
          <cell r="CD1830" t="str">
            <v>b</v>
          </cell>
        </row>
        <row r="1831">
          <cell r="C1831">
            <v>38904</v>
          </cell>
          <cell r="H1831">
            <v>12.7</v>
          </cell>
          <cell r="BZ1831" t="str">
            <v>Международный</v>
          </cell>
          <cell r="CA1831" t="str">
            <v>западная европа</v>
          </cell>
          <cell r="CB1831" t="str">
            <v>austria</v>
          </cell>
          <cell r="CC1831" t="str">
            <v>Регулярные</v>
          </cell>
          <cell r="CD1831" t="str">
            <v>c</v>
          </cell>
        </row>
        <row r="1832">
          <cell r="C1832">
            <v>39024</v>
          </cell>
          <cell r="H1832">
            <v>18.7</v>
          </cell>
          <cell r="U1832">
            <v>9</v>
          </cell>
          <cell r="BZ1832" t="str">
            <v>Международный</v>
          </cell>
          <cell r="CA1832" t="str">
            <v>восточная европа</v>
          </cell>
          <cell r="CB1832" t="str">
            <v>turkey</v>
          </cell>
          <cell r="CC1832" t="str">
            <v>Бизнес, прочие</v>
          </cell>
          <cell r="CD1832" t="str">
            <v>c</v>
          </cell>
        </row>
        <row r="1833">
          <cell r="C1833">
            <v>39250</v>
          </cell>
          <cell r="H1833">
            <v>23</v>
          </cell>
          <cell r="U1833">
            <v>2</v>
          </cell>
          <cell r="BZ1833" t="str">
            <v>Международный</v>
          </cell>
          <cell r="CA1833" t="str">
            <v>снг</v>
          </cell>
          <cell r="CB1833" t="str">
            <v>russia</v>
          </cell>
          <cell r="CC1833" t="str">
            <v>Бизнес, прочие</v>
          </cell>
          <cell r="CD1833" t="str">
            <v>c</v>
          </cell>
        </row>
        <row r="1834">
          <cell r="C1834">
            <v>39101</v>
          </cell>
          <cell r="H1834">
            <v>44.5</v>
          </cell>
          <cell r="U1834">
            <v>11</v>
          </cell>
          <cell r="BZ1834" t="str">
            <v>Международный</v>
          </cell>
          <cell r="CA1834" t="str">
            <v>восточная украина</v>
          </cell>
          <cell r="CB1834" t="str">
            <v>kyiv</v>
          </cell>
          <cell r="CC1834" t="str">
            <v>Бизнес, прочие</v>
          </cell>
          <cell r="CD1834" t="str">
            <v>a</v>
          </cell>
        </row>
        <row r="1835">
          <cell r="C1835">
            <v>39262</v>
          </cell>
          <cell r="H1835">
            <v>49</v>
          </cell>
          <cell r="U1835">
            <v>7</v>
          </cell>
          <cell r="BZ1835" t="str">
            <v>Международный</v>
          </cell>
          <cell r="CA1835" t="str">
            <v>восточная украина</v>
          </cell>
          <cell r="CB1835" t="str">
            <v>kyiv</v>
          </cell>
          <cell r="CC1835" t="str">
            <v>Бизнес, прочие</v>
          </cell>
          <cell r="CD1835" t="str">
            <v>a</v>
          </cell>
        </row>
        <row r="1836">
          <cell r="C1836">
            <v>38895</v>
          </cell>
          <cell r="H1836">
            <v>33.6</v>
          </cell>
          <cell r="U1836">
            <v>8</v>
          </cell>
          <cell r="BZ1836" t="str">
            <v>Международный</v>
          </cell>
          <cell r="CA1836" t="str">
            <v>снг</v>
          </cell>
          <cell r="CB1836" t="str">
            <v>russia</v>
          </cell>
          <cell r="CC1836" t="str">
            <v>Бизнес, прочие</v>
          </cell>
          <cell r="CD1836" t="str">
            <v>b</v>
          </cell>
        </row>
        <row r="1837">
          <cell r="C1837">
            <v>38951</v>
          </cell>
          <cell r="H1837">
            <v>21.9</v>
          </cell>
          <cell r="U1837">
            <v>5</v>
          </cell>
          <cell r="BZ1837" t="str">
            <v>Международный</v>
          </cell>
          <cell r="CA1837" t="str">
            <v>восточная украина</v>
          </cell>
          <cell r="CB1837" t="str">
            <v>donetsk</v>
          </cell>
          <cell r="CC1837" t="str">
            <v>Бизнес, прочие</v>
          </cell>
          <cell r="CD1837" t="str">
            <v>b</v>
          </cell>
        </row>
        <row r="1838">
          <cell r="C1838">
            <v>38952</v>
          </cell>
          <cell r="H1838">
            <v>21.9</v>
          </cell>
          <cell r="U1838">
            <v>5</v>
          </cell>
          <cell r="BZ1838" t="str">
            <v>Международный</v>
          </cell>
          <cell r="CA1838" t="str">
            <v>снг</v>
          </cell>
          <cell r="CB1838" t="str">
            <v>armenia</v>
          </cell>
          <cell r="CC1838" t="str">
            <v>Бизнес, прочие</v>
          </cell>
          <cell r="CD1838" t="str">
            <v>b</v>
          </cell>
        </row>
        <row r="1839">
          <cell r="C1839">
            <v>39198</v>
          </cell>
          <cell r="H1839">
            <v>35</v>
          </cell>
          <cell r="U1839">
            <v>3</v>
          </cell>
          <cell r="BZ1839" t="str">
            <v>Международный</v>
          </cell>
          <cell r="CA1839" t="str">
            <v>восточная европа</v>
          </cell>
          <cell r="CB1839" t="str">
            <v>turkey</v>
          </cell>
          <cell r="CC1839" t="str">
            <v>Бизнес, прочие</v>
          </cell>
          <cell r="CD1839" t="str">
            <v>b</v>
          </cell>
        </row>
        <row r="1840">
          <cell r="C1840">
            <v>39229</v>
          </cell>
          <cell r="H1840">
            <v>33.840000000000003</v>
          </cell>
          <cell r="U1840">
            <v>2</v>
          </cell>
          <cell r="BZ1840" t="str">
            <v>Международный</v>
          </cell>
          <cell r="CA1840" t="str">
            <v>восточная украина</v>
          </cell>
          <cell r="CB1840" t="str">
            <v>kyiv</v>
          </cell>
          <cell r="CC1840" t="str">
            <v>Бизнес, прочие</v>
          </cell>
          <cell r="CD1840" t="str">
            <v>b</v>
          </cell>
        </row>
        <row r="1841">
          <cell r="C1841">
            <v>37883</v>
          </cell>
          <cell r="H1841">
            <v>40.369999999999997</v>
          </cell>
          <cell r="BZ1841" t="str">
            <v>Международный</v>
          </cell>
          <cell r="CA1841" t="str">
            <v>ближний восток</v>
          </cell>
          <cell r="CB1841" t="str">
            <v>Middle East</v>
          </cell>
          <cell r="CC1841" t="str">
            <v>Бизнес, прочие</v>
          </cell>
          <cell r="CD1841" t="str">
            <v>c</v>
          </cell>
        </row>
        <row r="1842">
          <cell r="C1842">
            <v>37259</v>
          </cell>
          <cell r="H1842">
            <v>11.5</v>
          </cell>
          <cell r="U1842">
            <v>3</v>
          </cell>
          <cell r="BZ1842" t="str">
            <v>Международный</v>
          </cell>
          <cell r="CA1842" t="str">
            <v>снг</v>
          </cell>
          <cell r="CB1842" t="str">
            <v>russia</v>
          </cell>
          <cell r="CC1842" t="str">
            <v>Бизнес, прочие</v>
          </cell>
          <cell r="CD1842" t="str">
            <v>b</v>
          </cell>
        </row>
        <row r="1843">
          <cell r="C1843">
            <v>37427</v>
          </cell>
          <cell r="H1843">
            <v>11.7</v>
          </cell>
          <cell r="U1843">
            <v>5</v>
          </cell>
          <cell r="BZ1843" t="str">
            <v>Международный</v>
          </cell>
          <cell r="CA1843" t="str">
            <v>снг</v>
          </cell>
          <cell r="CB1843" t="str">
            <v>russia</v>
          </cell>
          <cell r="CC1843" t="str">
            <v>Бизнес, прочие</v>
          </cell>
          <cell r="CD1843" t="str">
            <v>b</v>
          </cell>
        </row>
        <row r="1844">
          <cell r="C1844">
            <v>37457</v>
          </cell>
          <cell r="H1844">
            <v>13</v>
          </cell>
          <cell r="BZ1844" t="str">
            <v>Международный</v>
          </cell>
          <cell r="CA1844" t="str">
            <v>снг</v>
          </cell>
          <cell r="CB1844" t="str">
            <v>russia</v>
          </cell>
          <cell r="CC1844" t="str">
            <v>Бизнес, прочие</v>
          </cell>
          <cell r="CD1844" t="str">
            <v>b</v>
          </cell>
        </row>
        <row r="1845">
          <cell r="C1845">
            <v>37459</v>
          </cell>
          <cell r="H1845">
            <v>13</v>
          </cell>
          <cell r="U1845">
            <v>6</v>
          </cell>
          <cell r="BZ1845" t="str">
            <v>Международный</v>
          </cell>
          <cell r="CA1845" t="str">
            <v>снг</v>
          </cell>
          <cell r="CB1845" t="str">
            <v>russia</v>
          </cell>
          <cell r="CC1845" t="str">
            <v>Бизнес, прочие</v>
          </cell>
          <cell r="CD1845" t="str">
            <v>b</v>
          </cell>
        </row>
        <row r="1846">
          <cell r="C1846">
            <v>37577</v>
          </cell>
          <cell r="H1846">
            <v>11.5</v>
          </cell>
          <cell r="BZ1846" t="str">
            <v>Международный</v>
          </cell>
          <cell r="CA1846" t="str">
            <v>снг</v>
          </cell>
          <cell r="CB1846" t="str">
            <v>Russia</v>
          </cell>
          <cell r="CC1846" t="str">
            <v>Бизнес, прочие</v>
          </cell>
          <cell r="CD1846" t="str">
            <v>b</v>
          </cell>
        </row>
        <row r="1847">
          <cell r="C1847">
            <v>37702</v>
          </cell>
          <cell r="H1847">
            <v>12.7</v>
          </cell>
          <cell r="U1847">
            <v>2</v>
          </cell>
          <cell r="BZ1847" t="str">
            <v>Международный</v>
          </cell>
          <cell r="CA1847" t="str">
            <v>снг</v>
          </cell>
          <cell r="CB1847" t="str">
            <v>belorussia</v>
          </cell>
          <cell r="CC1847" t="str">
            <v>Бизнес, прочие</v>
          </cell>
          <cell r="CD1847" t="str">
            <v>b</v>
          </cell>
        </row>
        <row r="1848">
          <cell r="C1848">
            <v>37824</v>
          </cell>
          <cell r="H1848">
            <v>13</v>
          </cell>
          <cell r="BZ1848" t="str">
            <v>Международный</v>
          </cell>
          <cell r="CA1848" t="str">
            <v>снг</v>
          </cell>
          <cell r="CB1848" t="str">
            <v>russia</v>
          </cell>
          <cell r="CC1848" t="str">
            <v>Бизнес, прочие</v>
          </cell>
          <cell r="CD1848" t="str">
            <v>b</v>
          </cell>
        </row>
        <row r="1849">
          <cell r="C1849">
            <v>38103</v>
          </cell>
          <cell r="H1849">
            <v>12.7</v>
          </cell>
          <cell r="U1849">
            <v>1</v>
          </cell>
          <cell r="BZ1849" t="str">
            <v>Международный</v>
          </cell>
          <cell r="CA1849" t="str">
            <v>западная европа</v>
          </cell>
          <cell r="CB1849" t="str">
            <v>austria</v>
          </cell>
          <cell r="CC1849" t="str">
            <v>Бизнес, прочие</v>
          </cell>
          <cell r="CD1849" t="str">
            <v>b</v>
          </cell>
        </row>
        <row r="1850">
          <cell r="C1850">
            <v>38107</v>
          </cell>
          <cell r="H1850">
            <v>13.7</v>
          </cell>
          <cell r="U1850">
            <v>2</v>
          </cell>
          <cell r="BZ1850" t="str">
            <v>Международный</v>
          </cell>
          <cell r="CA1850" t="str">
            <v>снг</v>
          </cell>
          <cell r="CB1850" t="str">
            <v>armenia</v>
          </cell>
          <cell r="CC1850" t="str">
            <v>Бизнес, прочие</v>
          </cell>
          <cell r="CD1850" t="str">
            <v>b</v>
          </cell>
        </row>
        <row r="1851">
          <cell r="C1851">
            <v>38155</v>
          </cell>
          <cell r="H1851">
            <v>12.5</v>
          </cell>
          <cell r="U1851">
            <v>1</v>
          </cell>
          <cell r="BZ1851" t="str">
            <v>Международный</v>
          </cell>
          <cell r="CA1851" t="str">
            <v>восточная украина</v>
          </cell>
          <cell r="CB1851" t="str">
            <v>kyiv</v>
          </cell>
          <cell r="CC1851" t="str">
            <v>Бизнес, прочие</v>
          </cell>
          <cell r="CD1851" t="str">
            <v>b</v>
          </cell>
        </row>
        <row r="1852">
          <cell r="C1852">
            <v>38167</v>
          </cell>
          <cell r="H1852">
            <v>12.5</v>
          </cell>
          <cell r="BZ1852" t="str">
            <v>Международный</v>
          </cell>
          <cell r="CA1852" t="str">
            <v>восточная украина</v>
          </cell>
          <cell r="CB1852" t="str">
            <v>kyiv</v>
          </cell>
          <cell r="CC1852" t="str">
            <v>Бизнес, прочие</v>
          </cell>
          <cell r="CD1852" t="str">
            <v>b</v>
          </cell>
        </row>
        <row r="1853">
          <cell r="C1853">
            <v>38168</v>
          </cell>
          <cell r="H1853">
            <v>12.5</v>
          </cell>
          <cell r="U1853">
            <v>1</v>
          </cell>
          <cell r="BZ1853" t="str">
            <v>Международный</v>
          </cell>
          <cell r="CA1853" t="str">
            <v>восточная украина</v>
          </cell>
          <cell r="CB1853" t="str">
            <v>kyiv</v>
          </cell>
          <cell r="CC1853" t="str">
            <v>Бизнес, прочие</v>
          </cell>
          <cell r="CD1853" t="str">
            <v>b</v>
          </cell>
        </row>
        <row r="1854">
          <cell r="C1854">
            <v>38175</v>
          </cell>
          <cell r="H1854">
            <v>12</v>
          </cell>
          <cell r="U1854">
            <v>4</v>
          </cell>
          <cell r="BZ1854" t="str">
            <v>Международный</v>
          </cell>
          <cell r="CA1854" t="str">
            <v>снг</v>
          </cell>
          <cell r="CB1854" t="str">
            <v>kasachstan</v>
          </cell>
          <cell r="CC1854" t="str">
            <v>Бизнес, прочие</v>
          </cell>
          <cell r="CD1854" t="str">
            <v>b</v>
          </cell>
        </row>
        <row r="1855">
          <cell r="C1855">
            <v>38176</v>
          </cell>
          <cell r="H1855">
            <v>12.5</v>
          </cell>
          <cell r="U1855">
            <v>2</v>
          </cell>
          <cell r="BZ1855" t="str">
            <v>Международный</v>
          </cell>
          <cell r="CA1855" t="str">
            <v>восточная украина</v>
          </cell>
          <cell r="CB1855" t="str">
            <v>kyiv</v>
          </cell>
          <cell r="CC1855" t="str">
            <v>Бизнес, прочие</v>
          </cell>
          <cell r="CD1855" t="str">
            <v>b</v>
          </cell>
        </row>
        <row r="1856">
          <cell r="C1856">
            <v>38192</v>
          </cell>
          <cell r="H1856">
            <v>12.5</v>
          </cell>
          <cell r="BZ1856" t="str">
            <v>Международный</v>
          </cell>
          <cell r="CA1856" t="str">
            <v>снг</v>
          </cell>
          <cell r="CB1856" t="str">
            <v>russia</v>
          </cell>
          <cell r="CC1856" t="str">
            <v>Бизнес, прочие</v>
          </cell>
          <cell r="CD1856" t="str">
            <v>b</v>
          </cell>
        </row>
        <row r="1857">
          <cell r="C1857">
            <v>38198</v>
          </cell>
          <cell r="H1857">
            <v>12.5</v>
          </cell>
          <cell r="U1857">
            <v>2</v>
          </cell>
          <cell r="BZ1857" t="str">
            <v>Внутренний</v>
          </cell>
          <cell r="CA1857" t="str">
            <v>западная европа</v>
          </cell>
          <cell r="CB1857" t="str">
            <v>germany</v>
          </cell>
          <cell r="CC1857" t="str">
            <v>Бизнес, прочие</v>
          </cell>
          <cell r="CD1857" t="str">
            <v>b</v>
          </cell>
        </row>
        <row r="1858">
          <cell r="C1858">
            <v>38206</v>
          </cell>
          <cell r="H1858">
            <v>12.5</v>
          </cell>
          <cell r="BZ1858" t="str">
            <v>Международный</v>
          </cell>
          <cell r="CA1858" t="str">
            <v>восточная украина</v>
          </cell>
          <cell r="CB1858" t="str">
            <v>donetsk</v>
          </cell>
          <cell r="CC1858" t="str">
            <v>Бизнес, прочие</v>
          </cell>
          <cell r="CD1858" t="str">
            <v>b</v>
          </cell>
        </row>
        <row r="1859">
          <cell r="C1859">
            <v>38208</v>
          </cell>
          <cell r="H1859">
            <v>12.5</v>
          </cell>
          <cell r="BZ1859" t="str">
            <v>Международный</v>
          </cell>
          <cell r="CA1859" t="str">
            <v>восточная украина</v>
          </cell>
          <cell r="CB1859" t="str">
            <v>Ukraine_Other</v>
          </cell>
          <cell r="CC1859" t="str">
            <v>Бизнес, прочие</v>
          </cell>
          <cell r="CD1859" t="str">
            <v>b</v>
          </cell>
        </row>
        <row r="1860">
          <cell r="C1860">
            <v>38276</v>
          </cell>
          <cell r="H1860">
            <v>12.5</v>
          </cell>
          <cell r="U1860">
            <v>1</v>
          </cell>
          <cell r="BZ1860" t="str">
            <v>Международный</v>
          </cell>
          <cell r="CA1860" t="str">
            <v>западная европа</v>
          </cell>
          <cell r="CB1860" t="str">
            <v>denmark</v>
          </cell>
          <cell r="CC1860" t="str">
            <v>Бизнес, прочие</v>
          </cell>
          <cell r="CD1860" t="str">
            <v>b</v>
          </cell>
        </row>
        <row r="1861">
          <cell r="C1861">
            <v>38344</v>
          </cell>
          <cell r="H1861">
            <v>11.4</v>
          </cell>
          <cell r="U1861">
            <v>4</v>
          </cell>
          <cell r="BZ1861" t="str">
            <v>Международный</v>
          </cell>
          <cell r="CA1861" t="str">
            <v>восточная украина</v>
          </cell>
          <cell r="CB1861" t="str">
            <v>kyiv</v>
          </cell>
          <cell r="CC1861" t="str">
            <v>Бизнес, прочие</v>
          </cell>
          <cell r="CD1861" t="str">
            <v>b</v>
          </cell>
        </row>
        <row r="1862">
          <cell r="C1862">
            <v>38363</v>
          </cell>
          <cell r="H1862">
            <v>12.5</v>
          </cell>
          <cell r="BZ1862" t="str">
            <v>Международный</v>
          </cell>
          <cell r="CA1862" t="str">
            <v>восточная украина</v>
          </cell>
          <cell r="CB1862" t="str">
            <v>kyiv</v>
          </cell>
          <cell r="CC1862" t="str">
            <v>Бизнес, прочие</v>
          </cell>
          <cell r="CD1862" t="str">
            <v>b</v>
          </cell>
        </row>
        <row r="1863">
          <cell r="C1863">
            <v>38373</v>
          </cell>
          <cell r="H1863">
            <v>11.56</v>
          </cell>
          <cell r="BZ1863" t="str">
            <v>Международный</v>
          </cell>
          <cell r="CA1863" t="str">
            <v>снг</v>
          </cell>
          <cell r="CB1863" t="str">
            <v>russia</v>
          </cell>
          <cell r="CC1863" t="str">
            <v>Бизнес, прочие</v>
          </cell>
          <cell r="CD1863" t="str">
            <v>b</v>
          </cell>
        </row>
        <row r="1864">
          <cell r="C1864">
            <v>38381</v>
          </cell>
          <cell r="H1864">
            <v>11.6</v>
          </cell>
          <cell r="U1864">
            <v>1</v>
          </cell>
          <cell r="BZ1864" t="str">
            <v>Международный</v>
          </cell>
          <cell r="CA1864" t="str">
            <v>снг</v>
          </cell>
          <cell r="CB1864" t="str">
            <v>russia</v>
          </cell>
          <cell r="CC1864" t="str">
            <v>Бизнес, прочие</v>
          </cell>
          <cell r="CD1864" t="str">
            <v>b</v>
          </cell>
        </row>
        <row r="1865">
          <cell r="C1865">
            <v>38415</v>
          </cell>
          <cell r="H1865">
            <v>11.6</v>
          </cell>
          <cell r="U1865">
            <v>2</v>
          </cell>
          <cell r="BZ1865" t="str">
            <v>Международный</v>
          </cell>
          <cell r="CA1865" t="str">
            <v>восточная украина</v>
          </cell>
          <cell r="CB1865" t="str">
            <v>kyiv</v>
          </cell>
          <cell r="CC1865" t="str">
            <v>Бизнес, прочие</v>
          </cell>
          <cell r="CD1865" t="str">
            <v>b</v>
          </cell>
        </row>
        <row r="1866">
          <cell r="C1866">
            <v>38451</v>
          </cell>
          <cell r="H1866">
            <v>12.5</v>
          </cell>
          <cell r="BZ1866" t="str">
            <v>Международный</v>
          </cell>
          <cell r="CA1866" t="str">
            <v>восточная украина</v>
          </cell>
          <cell r="CB1866" t="str">
            <v>kyiv</v>
          </cell>
          <cell r="CC1866" t="str">
            <v>Бизнес, прочие</v>
          </cell>
          <cell r="CD1866" t="str">
            <v>b</v>
          </cell>
        </row>
        <row r="1867">
          <cell r="C1867">
            <v>38519</v>
          </cell>
          <cell r="H1867">
            <v>11.56</v>
          </cell>
          <cell r="U1867">
            <v>2</v>
          </cell>
          <cell r="BZ1867" t="str">
            <v>Международный</v>
          </cell>
          <cell r="CA1867" t="str">
            <v>снг</v>
          </cell>
          <cell r="CB1867" t="str">
            <v>russia</v>
          </cell>
          <cell r="CC1867" t="str">
            <v>Бизнес, прочие</v>
          </cell>
          <cell r="CD1867" t="str">
            <v>b</v>
          </cell>
        </row>
        <row r="1868">
          <cell r="C1868">
            <v>38530</v>
          </cell>
          <cell r="H1868">
            <v>11.567</v>
          </cell>
          <cell r="U1868">
            <v>5</v>
          </cell>
          <cell r="BZ1868" t="str">
            <v>Международный</v>
          </cell>
          <cell r="CA1868" t="str">
            <v>снг</v>
          </cell>
          <cell r="CB1868" t="str">
            <v>russia</v>
          </cell>
          <cell r="CC1868" t="str">
            <v>Бизнес, прочие</v>
          </cell>
          <cell r="CD1868" t="str">
            <v>b</v>
          </cell>
        </row>
        <row r="1869">
          <cell r="C1869">
            <v>38579</v>
          </cell>
          <cell r="H1869">
            <v>12.7</v>
          </cell>
          <cell r="U1869">
            <v>2</v>
          </cell>
          <cell r="BZ1869" t="str">
            <v>Международный</v>
          </cell>
          <cell r="CA1869" t="str">
            <v>восточная украина</v>
          </cell>
          <cell r="CB1869" t="str">
            <v>kyiv</v>
          </cell>
          <cell r="CC1869" t="str">
            <v>Бизнес, прочие</v>
          </cell>
          <cell r="CD1869" t="str">
            <v>b</v>
          </cell>
        </row>
        <row r="1870">
          <cell r="C1870">
            <v>38581</v>
          </cell>
          <cell r="H1870">
            <v>11.5</v>
          </cell>
          <cell r="U1870">
            <v>1</v>
          </cell>
          <cell r="BZ1870" t="str">
            <v>Международный</v>
          </cell>
          <cell r="CA1870" t="str">
            <v>снг</v>
          </cell>
          <cell r="CB1870" t="str">
            <v>russia</v>
          </cell>
          <cell r="CC1870" t="str">
            <v>Бизнес, прочие</v>
          </cell>
          <cell r="CD1870" t="str">
            <v>b</v>
          </cell>
        </row>
        <row r="1871">
          <cell r="C1871">
            <v>38581</v>
          </cell>
          <cell r="H1871">
            <v>12.7</v>
          </cell>
          <cell r="U1871">
            <v>1</v>
          </cell>
          <cell r="BZ1871" t="str">
            <v>Международный</v>
          </cell>
          <cell r="CA1871" t="str">
            <v>восточная украина</v>
          </cell>
          <cell r="CB1871" t="str">
            <v>kyiv</v>
          </cell>
          <cell r="CC1871" t="str">
            <v>Бизнес, прочие</v>
          </cell>
          <cell r="CD1871" t="str">
            <v>b</v>
          </cell>
        </row>
        <row r="1872">
          <cell r="C1872">
            <v>38583</v>
          </cell>
          <cell r="H1872">
            <v>11.5</v>
          </cell>
          <cell r="U1872">
            <v>2</v>
          </cell>
          <cell r="BZ1872" t="str">
            <v>Международный</v>
          </cell>
          <cell r="CA1872" t="str">
            <v>снг</v>
          </cell>
          <cell r="CB1872" t="str">
            <v>russia</v>
          </cell>
          <cell r="CC1872" t="str">
            <v>Бизнес, прочие</v>
          </cell>
          <cell r="CD1872" t="str">
            <v>b</v>
          </cell>
        </row>
        <row r="1873">
          <cell r="C1873">
            <v>38606</v>
          </cell>
          <cell r="H1873">
            <v>12.7</v>
          </cell>
          <cell r="U1873">
            <v>4</v>
          </cell>
          <cell r="BZ1873" t="str">
            <v>Международный</v>
          </cell>
          <cell r="CA1873" t="str">
            <v>западная европа</v>
          </cell>
          <cell r="CB1873" t="str">
            <v>france</v>
          </cell>
          <cell r="CC1873" t="str">
            <v>Бизнес, прочие</v>
          </cell>
          <cell r="CD1873" t="str">
            <v>b</v>
          </cell>
        </row>
        <row r="1874">
          <cell r="C1874">
            <v>38609</v>
          </cell>
          <cell r="H1874">
            <v>12.7</v>
          </cell>
          <cell r="BZ1874" t="str">
            <v>Международный</v>
          </cell>
          <cell r="CA1874" t="str">
            <v>восточная украина</v>
          </cell>
          <cell r="CB1874" t="str">
            <v>donetsk</v>
          </cell>
          <cell r="CC1874" t="str">
            <v>Бизнес, прочие</v>
          </cell>
          <cell r="CD1874" t="str">
            <v>b</v>
          </cell>
        </row>
        <row r="1875">
          <cell r="C1875">
            <v>38617</v>
          </cell>
          <cell r="H1875">
            <v>13.3</v>
          </cell>
          <cell r="U1875">
            <v>3</v>
          </cell>
          <cell r="BZ1875" t="str">
            <v>Международный</v>
          </cell>
          <cell r="CA1875" t="str">
            <v>снг</v>
          </cell>
          <cell r="CB1875" t="str">
            <v>russia</v>
          </cell>
          <cell r="CC1875" t="str">
            <v>Бизнес, прочие</v>
          </cell>
          <cell r="CD1875" t="str">
            <v>b</v>
          </cell>
        </row>
        <row r="1876">
          <cell r="C1876">
            <v>38618</v>
          </cell>
          <cell r="H1876">
            <v>12.7</v>
          </cell>
          <cell r="BZ1876" t="str">
            <v>Международный</v>
          </cell>
          <cell r="CA1876" t="str">
            <v>восточная украина</v>
          </cell>
          <cell r="CB1876" t="str">
            <v>kyiv</v>
          </cell>
          <cell r="CC1876" t="str">
            <v>Бизнес, прочие</v>
          </cell>
          <cell r="CD1876" t="str">
            <v>b</v>
          </cell>
        </row>
        <row r="1877">
          <cell r="C1877">
            <v>38719</v>
          </cell>
          <cell r="H1877">
            <v>12.429</v>
          </cell>
          <cell r="U1877">
            <v>7</v>
          </cell>
          <cell r="BZ1877" t="str">
            <v>Международный</v>
          </cell>
          <cell r="CA1877" t="str">
            <v>западная европа</v>
          </cell>
          <cell r="CB1877" t="str">
            <v>france</v>
          </cell>
          <cell r="CC1877" t="str">
            <v>Бизнес, прочие</v>
          </cell>
          <cell r="CD1877" t="str">
            <v>b</v>
          </cell>
        </row>
        <row r="1878">
          <cell r="C1878">
            <v>38719</v>
          </cell>
          <cell r="BZ1878" t="str">
            <v>Международный</v>
          </cell>
          <cell r="CA1878" t="str">
            <v>западная европа</v>
          </cell>
          <cell r="CB1878" t="str">
            <v>france</v>
          </cell>
          <cell r="CC1878" t="str">
            <v>Бизнес, прочие</v>
          </cell>
          <cell r="CD1878" t="str">
            <v>b</v>
          </cell>
        </row>
        <row r="1879">
          <cell r="C1879">
            <v>38731</v>
          </cell>
          <cell r="H1879">
            <v>12.429</v>
          </cell>
          <cell r="BZ1879" t="str">
            <v>Международный</v>
          </cell>
          <cell r="CA1879" t="str">
            <v>восточная украина</v>
          </cell>
          <cell r="CB1879" t="str">
            <v>Ukraine_Other</v>
          </cell>
          <cell r="CC1879" t="str">
            <v>Бизнес, прочие</v>
          </cell>
          <cell r="CD1879" t="str">
            <v>b</v>
          </cell>
        </row>
        <row r="1880">
          <cell r="C1880">
            <v>38739</v>
          </cell>
          <cell r="H1880">
            <v>12.429</v>
          </cell>
          <cell r="U1880">
            <v>2</v>
          </cell>
          <cell r="BZ1880" t="str">
            <v>Международный</v>
          </cell>
          <cell r="CA1880" t="str">
            <v>снг</v>
          </cell>
          <cell r="CB1880" t="str">
            <v>russia</v>
          </cell>
          <cell r="CC1880" t="str">
            <v>Бизнес, прочие</v>
          </cell>
          <cell r="CD1880" t="str">
            <v>b</v>
          </cell>
        </row>
        <row r="1881">
          <cell r="C1881">
            <v>38739</v>
          </cell>
          <cell r="H1881">
            <v>12.429</v>
          </cell>
          <cell r="U1881">
            <v>1</v>
          </cell>
          <cell r="BZ1881" t="str">
            <v>Международный</v>
          </cell>
          <cell r="CA1881" t="str">
            <v>западная европа</v>
          </cell>
          <cell r="CB1881" t="str">
            <v>austria</v>
          </cell>
          <cell r="CC1881" t="str">
            <v>Бизнес, прочие</v>
          </cell>
          <cell r="CD1881" t="str">
            <v>b</v>
          </cell>
        </row>
        <row r="1882">
          <cell r="C1882">
            <v>38744</v>
          </cell>
          <cell r="H1882">
            <v>12.429</v>
          </cell>
          <cell r="BZ1882" t="str">
            <v>Международный</v>
          </cell>
          <cell r="CA1882" t="str">
            <v>восточная украина</v>
          </cell>
          <cell r="CB1882" t="str">
            <v>kyiv</v>
          </cell>
          <cell r="CC1882" t="str">
            <v>Бизнес, прочие</v>
          </cell>
          <cell r="CD1882" t="str">
            <v>b</v>
          </cell>
        </row>
        <row r="1883">
          <cell r="C1883">
            <v>38757</v>
          </cell>
          <cell r="H1883">
            <v>12</v>
          </cell>
          <cell r="U1883">
            <v>6</v>
          </cell>
          <cell r="BZ1883" t="str">
            <v>Международный</v>
          </cell>
          <cell r="CA1883" t="str">
            <v>восточная европа</v>
          </cell>
          <cell r="CB1883" t="str">
            <v>turkey</v>
          </cell>
          <cell r="CC1883" t="str">
            <v>Бизнес, прочие</v>
          </cell>
          <cell r="CD1883" t="str">
            <v>b</v>
          </cell>
        </row>
        <row r="1884">
          <cell r="C1884">
            <v>38758</v>
          </cell>
          <cell r="H1884">
            <v>12.429</v>
          </cell>
          <cell r="U1884">
            <v>2</v>
          </cell>
          <cell r="BZ1884" t="str">
            <v>Международный</v>
          </cell>
          <cell r="CA1884" t="str">
            <v>восточная украина</v>
          </cell>
          <cell r="CB1884" t="str">
            <v>kyiv</v>
          </cell>
          <cell r="CC1884" t="str">
            <v>Бизнес, прочие</v>
          </cell>
          <cell r="CD1884" t="str">
            <v>b</v>
          </cell>
        </row>
        <row r="1885">
          <cell r="C1885">
            <v>38782</v>
          </cell>
          <cell r="H1885">
            <v>12.7</v>
          </cell>
          <cell r="U1885">
            <v>2</v>
          </cell>
          <cell r="BZ1885" t="str">
            <v>Международный</v>
          </cell>
          <cell r="CA1885" t="str">
            <v>западная европа</v>
          </cell>
          <cell r="CB1885" t="str">
            <v>france</v>
          </cell>
          <cell r="CC1885" t="str">
            <v>Бизнес, прочие</v>
          </cell>
          <cell r="CD1885" t="str">
            <v>b</v>
          </cell>
        </row>
        <row r="1886">
          <cell r="C1886">
            <v>38783</v>
          </cell>
          <cell r="H1886">
            <v>12.7</v>
          </cell>
          <cell r="BZ1886" t="str">
            <v>Международный</v>
          </cell>
          <cell r="CA1886" t="str">
            <v>восточная украина</v>
          </cell>
          <cell r="CB1886" t="str">
            <v>kyiv</v>
          </cell>
          <cell r="CC1886" t="str">
            <v>Бизнес, прочие</v>
          </cell>
          <cell r="CD1886" t="str">
            <v>b</v>
          </cell>
        </row>
        <row r="1887">
          <cell r="C1887">
            <v>38797</v>
          </cell>
          <cell r="H1887">
            <v>12.429</v>
          </cell>
          <cell r="BZ1887" t="str">
            <v>Международный</v>
          </cell>
          <cell r="CA1887" t="str">
            <v>восточная украина</v>
          </cell>
          <cell r="CB1887" t="str">
            <v>kyiv</v>
          </cell>
          <cell r="CC1887" t="str">
            <v>Бизнес, прочие</v>
          </cell>
          <cell r="CD1887" t="str">
            <v>b</v>
          </cell>
        </row>
        <row r="1888">
          <cell r="C1888">
            <v>38800</v>
          </cell>
          <cell r="H1888">
            <v>12.429</v>
          </cell>
          <cell r="U1888">
            <v>1</v>
          </cell>
          <cell r="BZ1888" t="str">
            <v>Международный</v>
          </cell>
          <cell r="CA1888" t="str">
            <v>восточная украина</v>
          </cell>
          <cell r="CB1888" t="str">
            <v>kyiv</v>
          </cell>
          <cell r="CC1888" t="str">
            <v>Бизнес, прочие</v>
          </cell>
          <cell r="CD1888" t="str">
            <v>b</v>
          </cell>
        </row>
        <row r="1889">
          <cell r="C1889">
            <v>38823</v>
          </cell>
          <cell r="H1889">
            <v>12.429</v>
          </cell>
          <cell r="BZ1889" t="str">
            <v>Международный</v>
          </cell>
          <cell r="CA1889" t="str">
            <v>снг</v>
          </cell>
          <cell r="CB1889" t="str">
            <v>russia</v>
          </cell>
          <cell r="CC1889" t="str">
            <v>Бизнес, прочие</v>
          </cell>
          <cell r="CD1889" t="str">
            <v>b</v>
          </cell>
        </row>
        <row r="1890">
          <cell r="C1890">
            <v>38829</v>
          </cell>
          <cell r="H1890">
            <v>12.249000000000001</v>
          </cell>
          <cell r="BZ1890" t="str">
            <v>Международный</v>
          </cell>
          <cell r="CA1890" t="str">
            <v>снг</v>
          </cell>
          <cell r="CB1890" t="str">
            <v>russia</v>
          </cell>
          <cell r="CC1890" t="str">
            <v>Бизнес, прочие</v>
          </cell>
          <cell r="CD1890" t="str">
            <v>b</v>
          </cell>
        </row>
        <row r="1891">
          <cell r="C1891">
            <v>38874</v>
          </cell>
          <cell r="H1891">
            <v>12.429</v>
          </cell>
          <cell r="U1891">
            <v>1</v>
          </cell>
          <cell r="BZ1891" t="str">
            <v>Международный</v>
          </cell>
          <cell r="CA1891" t="str">
            <v>снг</v>
          </cell>
          <cell r="CB1891" t="str">
            <v>russia</v>
          </cell>
          <cell r="CC1891" t="str">
            <v>Бизнес, прочие</v>
          </cell>
          <cell r="CD1891" t="str">
            <v>b</v>
          </cell>
        </row>
        <row r="1892">
          <cell r="C1892">
            <v>38874</v>
          </cell>
          <cell r="H1892">
            <v>12.429</v>
          </cell>
          <cell r="U1892">
            <v>3</v>
          </cell>
          <cell r="BZ1892" t="str">
            <v>Международный</v>
          </cell>
          <cell r="CA1892" t="str">
            <v>восточная украина</v>
          </cell>
          <cell r="CB1892" t="str">
            <v>kyiv</v>
          </cell>
          <cell r="CC1892" t="str">
            <v>Бизнес, прочие</v>
          </cell>
          <cell r="CD1892" t="str">
            <v>b</v>
          </cell>
        </row>
        <row r="1893">
          <cell r="C1893">
            <v>38878</v>
          </cell>
          <cell r="H1893">
            <v>12.429</v>
          </cell>
          <cell r="U1893">
            <v>1</v>
          </cell>
          <cell r="BZ1893" t="str">
            <v>Международный</v>
          </cell>
          <cell r="CA1893" t="str">
            <v>снг</v>
          </cell>
          <cell r="CB1893" t="str">
            <v>russia</v>
          </cell>
          <cell r="CC1893" t="str">
            <v>Бизнес, прочие</v>
          </cell>
          <cell r="CD1893" t="str">
            <v>b</v>
          </cell>
        </row>
        <row r="1894">
          <cell r="C1894">
            <v>38879</v>
          </cell>
          <cell r="H1894">
            <v>12.429</v>
          </cell>
          <cell r="BZ1894" t="str">
            <v>Международный</v>
          </cell>
          <cell r="CA1894" t="str">
            <v>восточная украина</v>
          </cell>
          <cell r="CB1894" t="str">
            <v>kyiv</v>
          </cell>
          <cell r="CC1894" t="str">
            <v>Бизнес, прочие</v>
          </cell>
          <cell r="CD1894" t="str">
            <v>b</v>
          </cell>
        </row>
        <row r="1895">
          <cell r="C1895">
            <v>38882</v>
          </cell>
          <cell r="H1895">
            <v>12.429</v>
          </cell>
          <cell r="U1895">
            <v>4</v>
          </cell>
          <cell r="BZ1895" t="str">
            <v>Международный</v>
          </cell>
          <cell r="CA1895" t="str">
            <v>западная европа</v>
          </cell>
          <cell r="CB1895" t="str">
            <v>germany</v>
          </cell>
          <cell r="CC1895" t="str">
            <v>Бизнес, прочие</v>
          </cell>
          <cell r="CD1895" t="str">
            <v>b</v>
          </cell>
        </row>
        <row r="1896">
          <cell r="C1896">
            <v>38887</v>
          </cell>
          <cell r="H1896">
            <v>12.43</v>
          </cell>
          <cell r="BZ1896" t="str">
            <v>Международный</v>
          </cell>
          <cell r="CA1896" t="str">
            <v>восточная украина</v>
          </cell>
          <cell r="CB1896" t="str">
            <v>kyiv</v>
          </cell>
          <cell r="CC1896" t="str">
            <v>Бизнес, прочие</v>
          </cell>
          <cell r="CD1896" t="str">
            <v>b</v>
          </cell>
        </row>
        <row r="1897">
          <cell r="C1897">
            <v>38902</v>
          </cell>
          <cell r="H1897">
            <v>12.43</v>
          </cell>
          <cell r="U1897">
            <v>8</v>
          </cell>
          <cell r="BZ1897" t="str">
            <v>Международный</v>
          </cell>
          <cell r="CA1897" t="str">
            <v>западная европа</v>
          </cell>
          <cell r="CB1897" t="str">
            <v>great britain</v>
          </cell>
          <cell r="CC1897" t="str">
            <v>Бизнес, прочие</v>
          </cell>
          <cell r="CD1897" t="str">
            <v>b</v>
          </cell>
        </row>
        <row r="1898">
          <cell r="C1898">
            <v>38908</v>
          </cell>
          <cell r="H1898">
            <v>12.43</v>
          </cell>
          <cell r="U1898">
            <v>1</v>
          </cell>
          <cell r="BZ1898" t="str">
            <v>Международный</v>
          </cell>
          <cell r="CA1898" t="str">
            <v>восточная украина</v>
          </cell>
          <cell r="CB1898" t="str">
            <v>kyiv</v>
          </cell>
          <cell r="CC1898" t="str">
            <v>Бизнес, прочие</v>
          </cell>
          <cell r="CD1898" t="str">
            <v>b</v>
          </cell>
        </row>
        <row r="1899">
          <cell r="C1899">
            <v>38911</v>
          </cell>
          <cell r="H1899">
            <v>11.4</v>
          </cell>
          <cell r="U1899">
            <v>2</v>
          </cell>
          <cell r="BZ1899" t="str">
            <v>Международный</v>
          </cell>
          <cell r="CA1899" t="str">
            <v>восточная украина</v>
          </cell>
          <cell r="CB1899" t="str">
            <v>simferopol</v>
          </cell>
          <cell r="CC1899" t="str">
            <v>Бизнес, прочие</v>
          </cell>
          <cell r="CD1899" t="str">
            <v>b</v>
          </cell>
        </row>
        <row r="1900">
          <cell r="C1900">
            <v>38916</v>
          </cell>
          <cell r="H1900">
            <v>12.43</v>
          </cell>
          <cell r="BZ1900" t="str">
            <v>Международный</v>
          </cell>
          <cell r="CA1900" t="str">
            <v>западная европа</v>
          </cell>
          <cell r="CB1900" t="str">
            <v>germany</v>
          </cell>
          <cell r="CC1900" t="str">
            <v>Бизнес, прочие</v>
          </cell>
          <cell r="CD1900" t="str">
            <v>b</v>
          </cell>
        </row>
        <row r="1901">
          <cell r="C1901">
            <v>38929</v>
          </cell>
          <cell r="H1901">
            <v>12.7</v>
          </cell>
          <cell r="U1901">
            <v>7</v>
          </cell>
          <cell r="BZ1901" t="str">
            <v>Международный</v>
          </cell>
          <cell r="CA1901" t="str">
            <v>западная европа</v>
          </cell>
          <cell r="CB1901" t="str">
            <v>greece</v>
          </cell>
          <cell r="CC1901" t="str">
            <v>Бизнес, прочие</v>
          </cell>
          <cell r="CD1901" t="str">
            <v>b</v>
          </cell>
        </row>
        <row r="1902">
          <cell r="C1902">
            <v>38943</v>
          </cell>
          <cell r="H1902">
            <v>10.199999999999999</v>
          </cell>
          <cell r="BZ1902" t="str">
            <v>Международный</v>
          </cell>
          <cell r="CA1902" t="str">
            <v>восточная европа</v>
          </cell>
          <cell r="CB1902" t="str">
            <v>turkey</v>
          </cell>
          <cell r="CC1902" t="str">
            <v>Бизнес, прочие</v>
          </cell>
          <cell r="CD1902" t="str">
            <v>b</v>
          </cell>
        </row>
        <row r="1903">
          <cell r="C1903">
            <v>38956</v>
          </cell>
          <cell r="H1903">
            <v>11.59</v>
          </cell>
          <cell r="U1903">
            <v>1</v>
          </cell>
          <cell r="BZ1903" t="str">
            <v>Международный</v>
          </cell>
          <cell r="CA1903" t="str">
            <v>снг</v>
          </cell>
          <cell r="CB1903" t="str">
            <v>russia</v>
          </cell>
          <cell r="CC1903" t="str">
            <v>Бизнес, прочие</v>
          </cell>
          <cell r="CD1903" t="str">
            <v>b</v>
          </cell>
        </row>
        <row r="1904">
          <cell r="C1904">
            <v>38957</v>
          </cell>
          <cell r="H1904">
            <v>11.59</v>
          </cell>
          <cell r="U1904">
            <v>2</v>
          </cell>
          <cell r="BZ1904" t="str">
            <v>Международный</v>
          </cell>
          <cell r="CA1904" t="str">
            <v>снг</v>
          </cell>
          <cell r="CB1904" t="str">
            <v>russia</v>
          </cell>
          <cell r="CC1904" t="str">
            <v>Бизнес, прочие</v>
          </cell>
          <cell r="CD1904" t="str">
            <v>b</v>
          </cell>
        </row>
        <row r="1905">
          <cell r="C1905">
            <v>38971</v>
          </cell>
          <cell r="H1905">
            <v>12.7</v>
          </cell>
          <cell r="U1905">
            <v>2</v>
          </cell>
          <cell r="BZ1905" t="str">
            <v>Международный</v>
          </cell>
          <cell r="CA1905" t="str">
            <v>западная европа</v>
          </cell>
          <cell r="CB1905" t="str">
            <v>france</v>
          </cell>
          <cell r="CC1905" t="str">
            <v>Бизнес, прочие</v>
          </cell>
          <cell r="CD1905" t="str">
            <v>b</v>
          </cell>
        </row>
        <row r="1906">
          <cell r="C1906">
            <v>38981</v>
          </cell>
          <cell r="H1906">
            <v>12.7</v>
          </cell>
          <cell r="U1906">
            <v>3</v>
          </cell>
          <cell r="BZ1906" t="str">
            <v>Международный</v>
          </cell>
          <cell r="CA1906" t="str">
            <v>восточная украина</v>
          </cell>
          <cell r="CB1906" t="str">
            <v>kyiv</v>
          </cell>
          <cell r="CC1906" t="str">
            <v>Бизнес, прочие</v>
          </cell>
          <cell r="CD1906" t="str">
            <v>b</v>
          </cell>
        </row>
        <row r="1907">
          <cell r="C1907">
            <v>38996</v>
          </cell>
          <cell r="H1907">
            <v>13</v>
          </cell>
          <cell r="U1907">
            <v>5</v>
          </cell>
          <cell r="BZ1907" t="str">
            <v>Международный</v>
          </cell>
          <cell r="CA1907" t="str">
            <v>западная европа</v>
          </cell>
          <cell r="CB1907" t="str">
            <v>austria</v>
          </cell>
          <cell r="CC1907" t="str">
            <v>Бизнес, прочие</v>
          </cell>
          <cell r="CD1907" t="str">
            <v>b</v>
          </cell>
        </row>
        <row r="1908">
          <cell r="C1908">
            <v>38999</v>
          </cell>
          <cell r="H1908">
            <v>13</v>
          </cell>
          <cell r="BZ1908" t="str">
            <v>Международный</v>
          </cell>
          <cell r="CA1908" t="str">
            <v>восточная европа</v>
          </cell>
          <cell r="CB1908" t="str">
            <v>turkey</v>
          </cell>
          <cell r="CC1908" t="str">
            <v>Бизнес, прочие</v>
          </cell>
          <cell r="CD1908" t="str">
            <v>b</v>
          </cell>
        </row>
        <row r="1909">
          <cell r="C1909">
            <v>39003</v>
          </cell>
          <cell r="H1909">
            <v>12.7</v>
          </cell>
          <cell r="U1909">
            <v>2</v>
          </cell>
          <cell r="BZ1909" t="str">
            <v>Международный</v>
          </cell>
          <cell r="CA1909" t="str">
            <v>снг</v>
          </cell>
          <cell r="CB1909" t="str">
            <v>georgia</v>
          </cell>
          <cell r="CC1909" t="str">
            <v>Бизнес, прочие</v>
          </cell>
          <cell r="CD1909" t="str">
            <v>b</v>
          </cell>
        </row>
        <row r="1910">
          <cell r="C1910">
            <v>39003</v>
          </cell>
          <cell r="H1910">
            <v>12.7</v>
          </cell>
          <cell r="U1910">
            <v>2</v>
          </cell>
          <cell r="BZ1910" t="str">
            <v>Международный</v>
          </cell>
          <cell r="CA1910" t="str">
            <v>снг</v>
          </cell>
          <cell r="CB1910" t="str">
            <v>russia</v>
          </cell>
          <cell r="CC1910" t="str">
            <v>Бизнес, прочие</v>
          </cell>
          <cell r="CD1910" t="str">
            <v>b</v>
          </cell>
        </row>
        <row r="1911">
          <cell r="C1911">
            <v>39014</v>
          </cell>
          <cell r="H1911">
            <v>14</v>
          </cell>
          <cell r="BZ1911" t="str">
            <v>Международный</v>
          </cell>
          <cell r="CA1911" t="str">
            <v>снг</v>
          </cell>
          <cell r="CB1911" t="str">
            <v>russia</v>
          </cell>
          <cell r="CC1911" t="str">
            <v>Бизнес, прочие</v>
          </cell>
          <cell r="CD1911" t="str">
            <v>b</v>
          </cell>
        </row>
        <row r="1912">
          <cell r="C1912">
            <v>39024</v>
          </cell>
          <cell r="H1912">
            <v>12.7</v>
          </cell>
          <cell r="U1912">
            <v>6</v>
          </cell>
          <cell r="BZ1912" t="str">
            <v>Международный</v>
          </cell>
          <cell r="CA1912" t="str">
            <v>снг</v>
          </cell>
          <cell r="CB1912" t="str">
            <v>georgia</v>
          </cell>
          <cell r="CC1912" t="str">
            <v>Бизнес, прочие</v>
          </cell>
          <cell r="CD1912" t="str">
            <v>b</v>
          </cell>
        </row>
        <row r="1913">
          <cell r="C1913">
            <v>39033</v>
          </cell>
          <cell r="H1913">
            <v>12.701000000000001</v>
          </cell>
          <cell r="U1913">
            <v>3</v>
          </cell>
          <cell r="BZ1913" t="str">
            <v>Международный</v>
          </cell>
          <cell r="CA1913" t="str">
            <v>восточная украина</v>
          </cell>
          <cell r="CB1913" t="str">
            <v>kyiv</v>
          </cell>
          <cell r="CC1913" t="str">
            <v>Бизнес, прочие</v>
          </cell>
          <cell r="CD1913" t="str">
            <v>b</v>
          </cell>
        </row>
        <row r="1914">
          <cell r="C1914">
            <v>39034</v>
          </cell>
          <cell r="H1914">
            <v>13</v>
          </cell>
          <cell r="BZ1914" t="str">
            <v>Международный</v>
          </cell>
          <cell r="CA1914" t="str">
            <v>восточная европа</v>
          </cell>
          <cell r="CB1914" t="str">
            <v>turkey</v>
          </cell>
          <cell r="CC1914" t="str">
            <v>Бизнес, прочие</v>
          </cell>
          <cell r="CD1914" t="str">
            <v>b</v>
          </cell>
        </row>
        <row r="1915">
          <cell r="C1915">
            <v>39117</v>
          </cell>
          <cell r="H1915">
            <v>12.701000000000001</v>
          </cell>
          <cell r="U1915">
            <v>3</v>
          </cell>
          <cell r="BZ1915" t="str">
            <v>Международный</v>
          </cell>
          <cell r="CA1915" t="str">
            <v>западная украина</v>
          </cell>
          <cell r="CB1915" t="str">
            <v>odessa</v>
          </cell>
          <cell r="CC1915" t="str">
            <v>Бизнес, прочие</v>
          </cell>
          <cell r="CD1915" t="str">
            <v>b</v>
          </cell>
        </row>
        <row r="1916">
          <cell r="C1916">
            <v>39122</v>
          </cell>
          <cell r="H1916">
            <v>12.701000000000001</v>
          </cell>
          <cell r="BZ1916" t="str">
            <v>Международный</v>
          </cell>
          <cell r="CA1916" t="str">
            <v>восточная украина</v>
          </cell>
          <cell r="CB1916" t="str">
            <v>kyiv</v>
          </cell>
          <cell r="CC1916" t="str">
            <v>Бизнес, прочие</v>
          </cell>
          <cell r="CD1916" t="str">
            <v>b</v>
          </cell>
        </row>
        <row r="1917">
          <cell r="C1917">
            <v>39122</v>
          </cell>
          <cell r="H1917">
            <v>12.701000000000001</v>
          </cell>
          <cell r="U1917">
            <v>3</v>
          </cell>
          <cell r="BZ1917" t="str">
            <v>Международный</v>
          </cell>
          <cell r="CA1917" t="str">
            <v>снг</v>
          </cell>
          <cell r="CB1917" t="str">
            <v>russia</v>
          </cell>
          <cell r="CC1917" t="str">
            <v>Бизнес, прочие</v>
          </cell>
          <cell r="CD1917" t="str">
            <v>b</v>
          </cell>
        </row>
        <row r="1918">
          <cell r="C1918">
            <v>39124</v>
          </cell>
          <cell r="H1918">
            <v>12.7</v>
          </cell>
          <cell r="U1918">
            <v>5</v>
          </cell>
          <cell r="BZ1918" t="str">
            <v>Международный</v>
          </cell>
          <cell r="CA1918" t="str">
            <v>восточная украина</v>
          </cell>
          <cell r="CB1918" t="str">
            <v>kyiv</v>
          </cell>
          <cell r="CC1918" t="str">
            <v>Бизнес, прочие</v>
          </cell>
          <cell r="CD1918" t="str">
            <v>b</v>
          </cell>
        </row>
        <row r="1919">
          <cell r="C1919">
            <v>39140</v>
          </cell>
          <cell r="H1919">
            <v>12.7</v>
          </cell>
          <cell r="U1919">
            <v>3</v>
          </cell>
          <cell r="BZ1919" t="str">
            <v>Международный</v>
          </cell>
          <cell r="CA1919" t="str">
            <v>восточная украина</v>
          </cell>
          <cell r="CB1919" t="str">
            <v>kyiv</v>
          </cell>
          <cell r="CC1919" t="str">
            <v>Бизнес, прочие</v>
          </cell>
          <cell r="CD1919" t="str">
            <v>b</v>
          </cell>
        </row>
        <row r="1920">
          <cell r="C1920">
            <v>39141</v>
          </cell>
          <cell r="H1920">
            <v>12.7</v>
          </cell>
          <cell r="BZ1920" t="str">
            <v>Международный</v>
          </cell>
          <cell r="CA1920" t="str">
            <v>восточная украина</v>
          </cell>
          <cell r="CB1920" t="str">
            <v>kyiv</v>
          </cell>
          <cell r="CC1920" t="str">
            <v>Бизнес, прочие</v>
          </cell>
          <cell r="CD1920" t="str">
            <v>b</v>
          </cell>
        </row>
        <row r="1921">
          <cell r="C1921">
            <v>39142</v>
          </cell>
          <cell r="H1921">
            <v>13</v>
          </cell>
          <cell r="U1921">
            <v>4</v>
          </cell>
          <cell r="BZ1921" t="str">
            <v>Международный</v>
          </cell>
          <cell r="CA1921" t="str">
            <v>восточная украина</v>
          </cell>
          <cell r="CB1921" t="str">
            <v>Ukraine_Other</v>
          </cell>
          <cell r="CC1921" t="str">
            <v>Бизнес, прочие</v>
          </cell>
          <cell r="CD1921" t="str">
            <v>b</v>
          </cell>
        </row>
        <row r="1922">
          <cell r="C1922">
            <v>39152</v>
          </cell>
          <cell r="H1922">
            <v>12.7</v>
          </cell>
          <cell r="U1922">
            <v>8</v>
          </cell>
          <cell r="BZ1922" t="str">
            <v>Международный</v>
          </cell>
          <cell r="CA1922" t="str">
            <v>восточная украина</v>
          </cell>
          <cell r="CB1922" t="str">
            <v>kyiv</v>
          </cell>
          <cell r="CC1922" t="str">
            <v>Бизнес, прочие</v>
          </cell>
          <cell r="CD1922" t="str">
            <v>b</v>
          </cell>
        </row>
        <row r="1923">
          <cell r="C1923">
            <v>39157</v>
          </cell>
          <cell r="H1923">
            <v>12.7</v>
          </cell>
          <cell r="U1923">
            <v>2</v>
          </cell>
          <cell r="BZ1923" t="str">
            <v>Международный</v>
          </cell>
          <cell r="CA1923" t="str">
            <v>западная европа</v>
          </cell>
          <cell r="CB1923" t="str">
            <v>switzerland</v>
          </cell>
          <cell r="CC1923" t="str">
            <v>Бизнес, прочие</v>
          </cell>
          <cell r="CD1923" t="str">
            <v>b</v>
          </cell>
        </row>
        <row r="1924">
          <cell r="C1924">
            <v>39161</v>
          </cell>
          <cell r="H1924">
            <v>12.701000000000001</v>
          </cell>
          <cell r="U1924">
            <v>4</v>
          </cell>
          <cell r="BZ1924" t="str">
            <v>Международный</v>
          </cell>
          <cell r="CA1924" t="str">
            <v>восточная украина</v>
          </cell>
          <cell r="CB1924" t="str">
            <v>kyiv</v>
          </cell>
          <cell r="CC1924" t="str">
            <v>Бизнес, прочие</v>
          </cell>
          <cell r="CD1924" t="str">
            <v>b</v>
          </cell>
        </row>
        <row r="1925">
          <cell r="C1925">
            <v>39165</v>
          </cell>
          <cell r="H1925">
            <v>12</v>
          </cell>
          <cell r="U1925">
            <v>5</v>
          </cell>
          <cell r="BZ1925" t="str">
            <v>Международный</v>
          </cell>
          <cell r="CA1925" t="str">
            <v>снг</v>
          </cell>
          <cell r="CB1925" t="str">
            <v>russia</v>
          </cell>
          <cell r="CC1925" t="str">
            <v>Бизнес, прочие</v>
          </cell>
          <cell r="CD1925" t="str">
            <v>b</v>
          </cell>
        </row>
        <row r="1926">
          <cell r="C1926">
            <v>39166</v>
          </cell>
          <cell r="H1926">
            <v>12.7</v>
          </cell>
          <cell r="U1926">
            <v>4</v>
          </cell>
          <cell r="BZ1926" t="str">
            <v>Международный</v>
          </cell>
          <cell r="CA1926" t="str">
            <v>восточная украина</v>
          </cell>
          <cell r="CB1926" t="str">
            <v>kyiv</v>
          </cell>
          <cell r="CC1926" t="str">
            <v>Бизнес, прочие</v>
          </cell>
          <cell r="CD1926" t="str">
            <v>b</v>
          </cell>
        </row>
        <row r="1927">
          <cell r="C1927">
            <v>39173</v>
          </cell>
          <cell r="H1927">
            <v>12.7</v>
          </cell>
          <cell r="U1927">
            <v>6</v>
          </cell>
          <cell r="BZ1927" t="str">
            <v>Международный</v>
          </cell>
          <cell r="CA1927" t="str">
            <v>восточная украина</v>
          </cell>
          <cell r="CB1927" t="str">
            <v>kyiv</v>
          </cell>
          <cell r="CC1927" t="str">
            <v>Бизнес, прочие</v>
          </cell>
          <cell r="CD1927" t="str">
            <v>b</v>
          </cell>
        </row>
        <row r="1928">
          <cell r="C1928">
            <v>39181</v>
          </cell>
          <cell r="H1928">
            <v>12.7</v>
          </cell>
          <cell r="U1928">
            <v>6</v>
          </cell>
          <cell r="BZ1928" t="str">
            <v>Международный</v>
          </cell>
          <cell r="CA1928" t="str">
            <v>восточная украина</v>
          </cell>
          <cell r="CB1928" t="str">
            <v>kyiv</v>
          </cell>
          <cell r="CC1928" t="str">
            <v>Бизнес, прочие</v>
          </cell>
          <cell r="CD1928" t="str">
            <v>b</v>
          </cell>
        </row>
        <row r="1929">
          <cell r="C1929">
            <v>39185</v>
          </cell>
          <cell r="H1929">
            <v>12.701000000000001</v>
          </cell>
          <cell r="U1929">
            <v>7</v>
          </cell>
          <cell r="BZ1929" t="str">
            <v>Международный</v>
          </cell>
          <cell r="CA1929" t="str">
            <v>западная европа</v>
          </cell>
          <cell r="CB1929" t="str">
            <v>france</v>
          </cell>
          <cell r="CC1929" t="str">
            <v>Бизнес, прочие</v>
          </cell>
          <cell r="CD1929" t="str">
            <v>b</v>
          </cell>
        </row>
        <row r="1930">
          <cell r="C1930">
            <v>39187</v>
          </cell>
          <cell r="H1930">
            <v>12.701000000000001</v>
          </cell>
          <cell r="U1930">
            <v>4</v>
          </cell>
          <cell r="BZ1930" t="str">
            <v>Международный</v>
          </cell>
          <cell r="CA1930" t="str">
            <v>восточная украина</v>
          </cell>
          <cell r="CB1930" t="str">
            <v>kyiv</v>
          </cell>
          <cell r="CC1930" t="str">
            <v>Бизнес, прочие</v>
          </cell>
          <cell r="CD1930" t="str">
            <v>b</v>
          </cell>
        </row>
        <row r="1931">
          <cell r="C1931">
            <v>39191</v>
          </cell>
          <cell r="H1931">
            <v>12.7</v>
          </cell>
          <cell r="U1931">
            <v>4</v>
          </cell>
          <cell r="BZ1931" t="str">
            <v>Международный</v>
          </cell>
          <cell r="CA1931" t="str">
            <v>восточная украина</v>
          </cell>
          <cell r="CB1931" t="str">
            <v>kyiv</v>
          </cell>
          <cell r="CC1931" t="str">
            <v>Бизнес, прочие</v>
          </cell>
          <cell r="CD1931" t="str">
            <v>b</v>
          </cell>
        </row>
        <row r="1932">
          <cell r="C1932">
            <v>39192</v>
          </cell>
          <cell r="H1932">
            <v>12</v>
          </cell>
          <cell r="U1932">
            <v>4</v>
          </cell>
          <cell r="BZ1932" t="str">
            <v>Международный</v>
          </cell>
          <cell r="CA1932" t="str">
            <v>снг</v>
          </cell>
          <cell r="CB1932" t="str">
            <v>russia</v>
          </cell>
          <cell r="CC1932" t="str">
            <v>Бизнес, прочие</v>
          </cell>
          <cell r="CD1932" t="str">
            <v>b</v>
          </cell>
        </row>
        <row r="1933">
          <cell r="C1933">
            <v>39194</v>
          </cell>
          <cell r="H1933">
            <v>12.701000000000001</v>
          </cell>
          <cell r="U1933">
            <v>6</v>
          </cell>
          <cell r="BZ1933" t="str">
            <v>Международный</v>
          </cell>
          <cell r="CA1933" t="str">
            <v>восточная украина</v>
          </cell>
          <cell r="CB1933" t="str">
            <v>Ukraine_Other</v>
          </cell>
          <cell r="CC1933" t="str">
            <v>Бизнес, прочие</v>
          </cell>
          <cell r="CD1933" t="str">
            <v>b</v>
          </cell>
        </row>
        <row r="1934">
          <cell r="C1934">
            <v>39194</v>
          </cell>
          <cell r="H1934">
            <v>12.701000000000001</v>
          </cell>
          <cell r="U1934">
            <v>5</v>
          </cell>
          <cell r="BZ1934" t="str">
            <v>Международный</v>
          </cell>
          <cell r="CA1934" t="str">
            <v>восточная украина</v>
          </cell>
          <cell r="CB1934" t="str">
            <v>kyiv</v>
          </cell>
          <cell r="CC1934" t="str">
            <v>Бизнес, прочие</v>
          </cell>
          <cell r="CD1934" t="str">
            <v>b</v>
          </cell>
        </row>
        <row r="1935">
          <cell r="C1935">
            <v>39199</v>
          </cell>
          <cell r="H1935">
            <v>12.7</v>
          </cell>
          <cell r="U1935">
            <v>1</v>
          </cell>
          <cell r="BZ1935" t="str">
            <v>Международный</v>
          </cell>
          <cell r="CA1935" t="str">
            <v>восточная украина</v>
          </cell>
          <cell r="CB1935" t="str">
            <v>kyiv</v>
          </cell>
          <cell r="CC1935" t="str">
            <v>Бизнес, прочие</v>
          </cell>
          <cell r="CD1935" t="str">
            <v>b</v>
          </cell>
        </row>
        <row r="1936">
          <cell r="C1936">
            <v>39201</v>
          </cell>
          <cell r="H1936">
            <v>12.43</v>
          </cell>
          <cell r="U1936">
            <v>4</v>
          </cell>
          <cell r="BZ1936" t="str">
            <v>Международный</v>
          </cell>
          <cell r="CA1936" t="str">
            <v>западная европа</v>
          </cell>
          <cell r="CB1936" t="str">
            <v>germany</v>
          </cell>
          <cell r="CC1936" t="str">
            <v>Бизнес, прочие</v>
          </cell>
          <cell r="CD1936" t="str">
            <v>b</v>
          </cell>
        </row>
        <row r="1937">
          <cell r="C1937">
            <v>39201</v>
          </cell>
          <cell r="H1937">
            <v>12.7</v>
          </cell>
          <cell r="U1937">
            <v>1</v>
          </cell>
          <cell r="BZ1937" t="str">
            <v>Международный</v>
          </cell>
          <cell r="CA1937" t="str">
            <v>ближний восток</v>
          </cell>
          <cell r="CB1937" t="str">
            <v>middle east</v>
          </cell>
          <cell r="CC1937" t="str">
            <v>Бизнес, прочие</v>
          </cell>
          <cell r="CD1937" t="str">
            <v>b</v>
          </cell>
        </row>
        <row r="1938">
          <cell r="C1938">
            <v>39205</v>
          </cell>
          <cell r="H1938">
            <v>12.701000000000001</v>
          </cell>
          <cell r="U1938">
            <v>2</v>
          </cell>
          <cell r="BZ1938" t="str">
            <v>Международный</v>
          </cell>
          <cell r="CA1938" t="str">
            <v>снг</v>
          </cell>
          <cell r="CB1938" t="str">
            <v>russia</v>
          </cell>
          <cell r="CC1938" t="str">
            <v>Бизнес, прочие</v>
          </cell>
          <cell r="CD1938" t="str">
            <v>b</v>
          </cell>
        </row>
        <row r="1939">
          <cell r="C1939">
            <v>39207</v>
          </cell>
          <cell r="H1939">
            <v>12.7</v>
          </cell>
          <cell r="BZ1939" t="str">
            <v>Международный</v>
          </cell>
          <cell r="CA1939" t="str">
            <v>снг</v>
          </cell>
          <cell r="CB1939" t="str">
            <v>russia</v>
          </cell>
          <cell r="CC1939" t="str">
            <v>Бизнес, прочие</v>
          </cell>
          <cell r="CD1939" t="str">
            <v>b</v>
          </cell>
        </row>
        <row r="1940">
          <cell r="C1940">
            <v>39208</v>
          </cell>
          <cell r="H1940">
            <v>12.7</v>
          </cell>
          <cell r="U1940">
            <v>3</v>
          </cell>
          <cell r="BZ1940" t="str">
            <v>Международный</v>
          </cell>
          <cell r="CA1940" t="str">
            <v>западная европа</v>
          </cell>
          <cell r="CB1940" t="str">
            <v>great britain</v>
          </cell>
          <cell r="CC1940" t="str">
            <v>Бизнес, прочие</v>
          </cell>
          <cell r="CD1940" t="str">
            <v>b</v>
          </cell>
        </row>
        <row r="1941">
          <cell r="C1941">
            <v>39216</v>
          </cell>
          <cell r="H1941">
            <v>12.7</v>
          </cell>
          <cell r="U1941">
            <v>3</v>
          </cell>
          <cell r="BZ1941" t="str">
            <v>Международный</v>
          </cell>
          <cell r="CA1941" t="str">
            <v>восточная украина</v>
          </cell>
          <cell r="CB1941" t="str">
            <v>kyiv</v>
          </cell>
          <cell r="CC1941" t="str">
            <v>Бизнес, прочие</v>
          </cell>
          <cell r="CD1941" t="str">
            <v>b</v>
          </cell>
        </row>
        <row r="1942">
          <cell r="C1942">
            <v>39216</v>
          </cell>
          <cell r="H1942">
            <v>12.7</v>
          </cell>
          <cell r="U1942">
            <v>2</v>
          </cell>
          <cell r="BZ1942" t="str">
            <v>Международный</v>
          </cell>
          <cell r="CA1942" t="str">
            <v>восточная украина</v>
          </cell>
          <cell r="CB1942" t="str">
            <v>kyiv</v>
          </cell>
          <cell r="CC1942" t="str">
            <v>Бизнес, прочие</v>
          </cell>
          <cell r="CD1942" t="str">
            <v>b</v>
          </cell>
        </row>
        <row r="1943">
          <cell r="C1943">
            <v>39216</v>
          </cell>
          <cell r="H1943">
            <v>12.701000000000001</v>
          </cell>
          <cell r="U1943">
            <v>6</v>
          </cell>
          <cell r="BZ1943" t="str">
            <v>Международный</v>
          </cell>
          <cell r="CA1943" t="str">
            <v>восточная украина</v>
          </cell>
          <cell r="CB1943" t="str">
            <v>donetsk</v>
          </cell>
          <cell r="CC1943" t="str">
            <v>Бизнес, прочие</v>
          </cell>
          <cell r="CD1943" t="str">
            <v>b</v>
          </cell>
        </row>
        <row r="1944">
          <cell r="C1944">
            <v>39217</v>
          </cell>
          <cell r="H1944">
            <v>12.701000000000001</v>
          </cell>
          <cell r="U1944">
            <v>5</v>
          </cell>
          <cell r="BZ1944" t="str">
            <v>Международный</v>
          </cell>
          <cell r="CA1944" t="str">
            <v>восточная украина</v>
          </cell>
          <cell r="CB1944" t="str">
            <v>kyiv</v>
          </cell>
          <cell r="CC1944" t="str">
            <v>Бизнес, прочие</v>
          </cell>
          <cell r="CD1944" t="str">
            <v>b</v>
          </cell>
        </row>
        <row r="1945">
          <cell r="C1945">
            <v>39219</v>
          </cell>
          <cell r="H1945">
            <v>12.7</v>
          </cell>
          <cell r="U1945">
            <v>3</v>
          </cell>
          <cell r="BZ1945" t="str">
            <v>Международный</v>
          </cell>
          <cell r="CA1945" t="str">
            <v>восточная украина</v>
          </cell>
          <cell r="CB1945" t="str">
            <v>kyiv</v>
          </cell>
          <cell r="CC1945" t="str">
            <v>Бизнес, прочие</v>
          </cell>
          <cell r="CD1945" t="str">
            <v>b</v>
          </cell>
        </row>
        <row r="1946">
          <cell r="C1946">
            <v>39219</v>
          </cell>
          <cell r="H1946">
            <v>12.7</v>
          </cell>
          <cell r="U1946">
            <v>5</v>
          </cell>
          <cell r="BZ1946" t="str">
            <v>Международный</v>
          </cell>
          <cell r="CA1946" t="str">
            <v>снг</v>
          </cell>
          <cell r="CB1946" t="str">
            <v>russia</v>
          </cell>
          <cell r="CC1946" t="str">
            <v>Бизнес, прочие</v>
          </cell>
          <cell r="CD1946" t="str">
            <v>b</v>
          </cell>
        </row>
        <row r="1947">
          <cell r="C1947">
            <v>39222</v>
          </cell>
          <cell r="H1947">
            <v>12.7</v>
          </cell>
          <cell r="U1947">
            <v>2</v>
          </cell>
          <cell r="BZ1947" t="str">
            <v>Международный</v>
          </cell>
          <cell r="CA1947" t="str">
            <v>восточная украина</v>
          </cell>
          <cell r="CB1947" t="str">
            <v>kyiv</v>
          </cell>
          <cell r="CC1947" t="str">
            <v>Бизнес, прочие</v>
          </cell>
          <cell r="CD1947" t="str">
            <v>b</v>
          </cell>
        </row>
        <row r="1948">
          <cell r="C1948">
            <v>39223</v>
          </cell>
          <cell r="H1948">
            <v>12.7</v>
          </cell>
          <cell r="U1948">
            <v>3</v>
          </cell>
          <cell r="BZ1948" t="str">
            <v>Международный</v>
          </cell>
          <cell r="CA1948" t="str">
            <v>восточная украина</v>
          </cell>
          <cell r="CB1948" t="str">
            <v>kyiv</v>
          </cell>
          <cell r="CC1948" t="str">
            <v>Бизнес, прочие</v>
          </cell>
          <cell r="CD1948" t="str">
            <v>b</v>
          </cell>
        </row>
        <row r="1949">
          <cell r="C1949">
            <v>39224</v>
          </cell>
          <cell r="H1949">
            <v>12.7</v>
          </cell>
          <cell r="U1949">
            <v>5</v>
          </cell>
          <cell r="BZ1949" t="str">
            <v>Международный</v>
          </cell>
          <cell r="CA1949" t="str">
            <v>восточная украина</v>
          </cell>
          <cell r="CB1949" t="str">
            <v>kyiv</v>
          </cell>
          <cell r="CC1949" t="str">
            <v>Бизнес, прочие</v>
          </cell>
          <cell r="CD1949" t="str">
            <v>b</v>
          </cell>
        </row>
        <row r="1950">
          <cell r="C1950">
            <v>39230</v>
          </cell>
          <cell r="H1950">
            <v>12.7</v>
          </cell>
          <cell r="U1950">
            <v>6</v>
          </cell>
          <cell r="BZ1950" t="str">
            <v>Международный</v>
          </cell>
          <cell r="CA1950" t="str">
            <v>восточная украина</v>
          </cell>
          <cell r="CB1950" t="str">
            <v>kyiv</v>
          </cell>
          <cell r="CC1950" t="str">
            <v>Бизнес, прочие</v>
          </cell>
          <cell r="CD1950" t="str">
            <v>b</v>
          </cell>
        </row>
        <row r="1951">
          <cell r="C1951">
            <v>39230</v>
          </cell>
          <cell r="H1951">
            <v>12.701000000000001</v>
          </cell>
          <cell r="U1951">
            <v>1</v>
          </cell>
          <cell r="BZ1951" t="str">
            <v>Международный</v>
          </cell>
          <cell r="CA1951" t="str">
            <v>восточная украина</v>
          </cell>
          <cell r="CB1951" t="str">
            <v>kyiv</v>
          </cell>
          <cell r="CC1951" t="str">
            <v>Бизнес, прочие</v>
          </cell>
          <cell r="CD1951" t="str">
            <v>b</v>
          </cell>
        </row>
        <row r="1952">
          <cell r="C1952">
            <v>39234</v>
          </cell>
          <cell r="H1952">
            <v>12.701000000000001</v>
          </cell>
          <cell r="BZ1952" t="str">
            <v>Международный</v>
          </cell>
          <cell r="CA1952" t="str">
            <v>восточная украина</v>
          </cell>
          <cell r="CB1952" t="str">
            <v>kyiv</v>
          </cell>
          <cell r="CC1952" t="str">
            <v>Бизнес, прочие</v>
          </cell>
          <cell r="CD1952" t="str">
            <v>b</v>
          </cell>
        </row>
        <row r="1953">
          <cell r="C1953">
            <v>39237</v>
          </cell>
          <cell r="H1953">
            <v>12.701000000000001</v>
          </cell>
          <cell r="U1953">
            <v>1</v>
          </cell>
          <cell r="BZ1953" t="str">
            <v>Международный</v>
          </cell>
          <cell r="CA1953" t="str">
            <v>восточная украина</v>
          </cell>
          <cell r="CB1953" t="str">
            <v>kyiv</v>
          </cell>
          <cell r="CC1953" t="str">
            <v>Бизнес, прочие</v>
          </cell>
          <cell r="CD1953" t="str">
            <v>b</v>
          </cell>
        </row>
        <row r="1954">
          <cell r="C1954">
            <v>39237</v>
          </cell>
          <cell r="H1954">
            <v>12.701000000000001</v>
          </cell>
          <cell r="U1954">
            <v>2</v>
          </cell>
          <cell r="BZ1954" t="str">
            <v>Международный</v>
          </cell>
          <cell r="CA1954" t="str">
            <v>западная европа</v>
          </cell>
          <cell r="CB1954" t="str">
            <v>austria</v>
          </cell>
          <cell r="CC1954" t="str">
            <v>Бизнес, прочие</v>
          </cell>
          <cell r="CD1954" t="str">
            <v>b</v>
          </cell>
        </row>
        <row r="1955">
          <cell r="C1955">
            <v>39239</v>
          </cell>
          <cell r="H1955">
            <v>12.7</v>
          </cell>
          <cell r="U1955">
            <v>2</v>
          </cell>
          <cell r="BZ1955" t="str">
            <v>Международный</v>
          </cell>
          <cell r="CA1955" t="str">
            <v>восточная украина</v>
          </cell>
          <cell r="CB1955" t="str">
            <v>kyiv</v>
          </cell>
          <cell r="CC1955" t="str">
            <v>Бизнес, прочие</v>
          </cell>
          <cell r="CD1955" t="str">
            <v>b</v>
          </cell>
        </row>
        <row r="1956">
          <cell r="C1956">
            <v>39248</v>
          </cell>
          <cell r="H1956">
            <v>12.7</v>
          </cell>
          <cell r="U1956">
            <v>4</v>
          </cell>
          <cell r="BZ1956" t="str">
            <v>Международный</v>
          </cell>
          <cell r="CA1956" t="str">
            <v>западная европа</v>
          </cell>
          <cell r="CB1956" t="str">
            <v>france</v>
          </cell>
          <cell r="CC1956" t="str">
            <v>Бизнес, прочие</v>
          </cell>
          <cell r="CD1956" t="str">
            <v>b</v>
          </cell>
        </row>
        <row r="1957">
          <cell r="C1957">
            <v>39250</v>
          </cell>
          <cell r="H1957">
            <v>12.7</v>
          </cell>
          <cell r="U1957">
            <v>9</v>
          </cell>
          <cell r="BZ1957" t="str">
            <v>Международный</v>
          </cell>
          <cell r="CA1957" t="str">
            <v>восточная украина</v>
          </cell>
          <cell r="CB1957" t="str">
            <v>dnepropetrovsk</v>
          </cell>
          <cell r="CC1957" t="str">
            <v>Бизнес, прочие</v>
          </cell>
          <cell r="CD1957" t="str">
            <v>b</v>
          </cell>
        </row>
        <row r="1958">
          <cell r="C1958">
            <v>39251</v>
          </cell>
          <cell r="H1958">
            <v>12.7</v>
          </cell>
          <cell r="U1958">
            <v>1</v>
          </cell>
          <cell r="BZ1958" t="str">
            <v>Международный</v>
          </cell>
          <cell r="CA1958" t="str">
            <v>восточная украина</v>
          </cell>
          <cell r="CB1958" t="str">
            <v>kyiv</v>
          </cell>
          <cell r="CC1958" t="str">
            <v>Бизнес, прочие</v>
          </cell>
          <cell r="CD1958" t="str">
            <v>b</v>
          </cell>
        </row>
        <row r="1959">
          <cell r="C1959">
            <v>39252</v>
          </cell>
          <cell r="H1959">
            <v>12.701000000000001</v>
          </cell>
          <cell r="U1959">
            <v>8</v>
          </cell>
          <cell r="BZ1959" t="str">
            <v>Международный</v>
          </cell>
          <cell r="CA1959" t="str">
            <v>восточная украина</v>
          </cell>
          <cell r="CB1959" t="str">
            <v>kyiv</v>
          </cell>
          <cell r="CC1959" t="str">
            <v>Бизнес, прочие</v>
          </cell>
          <cell r="CD1959" t="str">
            <v>b</v>
          </cell>
        </row>
        <row r="1960">
          <cell r="C1960">
            <v>39256</v>
          </cell>
          <cell r="H1960">
            <v>12.701000000000001</v>
          </cell>
          <cell r="U1960">
            <v>4</v>
          </cell>
          <cell r="BZ1960" t="str">
            <v>Международный</v>
          </cell>
          <cell r="CA1960" t="str">
            <v>снг</v>
          </cell>
          <cell r="CB1960" t="str">
            <v>russia</v>
          </cell>
          <cell r="CC1960" t="str">
            <v>Бизнес, прочие</v>
          </cell>
          <cell r="CD1960" t="str">
            <v>b</v>
          </cell>
        </row>
        <row r="1961">
          <cell r="C1961">
            <v>39260</v>
          </cell>
          <cell r="H1961">
            <v>12.7</v>
          </cell>
          <cell r="U1961">
            <v>3</v>
          </cell>
          <cell r="BZ1961" t="str">
            <v>Международный</v>
          </cell>
          <cell r="CA1961" t="str">
            <v>западная европа</v>
          </cell>
          <cell r="CB1961" t="str">
            <v>germany</v>
          </cell>
          <cell r="CC1961" t="str">
            <v>Бизнес, прочие</v>
          </cell>
          <cell r="CD1961" t="str">
            <v>b</v>
          </cell>
        </row>
        <row r="1962">
          <cell r="C1962">
            <v>39261</v>
          </cell>
          <cell r="H1962">
            <v>12.701000000000001</v>
          </cell>
          <cell r="BZ1962" t="str">
            <v>Международный</v>
          </cell>
          <cell r="CA1962" t="str">
            <v>западная европа</v>
          </cell>
          <cell r="CB1962" t="str">
            <v>germany</v>
          </cell>
          <cell r="CC1962" t="str">
            <v>Бизнес, прочие</v>
          </cell>
          <cell r="CD1962" t="str">
            <v>b</v>
          </cell>
        </row>
        <row r="1963">
          <cell r="C1963">
            <v>38892</v>
          </cell>
          <cell r="H1963">
            <v>12.7</v>
          </cell>
          <cell r="BZ1963" t="str">
            <v>Международный</v>
          </cell>
          <cell r="CA1963" t="str">
            <v>восточная украина</v>
          </cell>
          <cell r="CB1963" t="str">
            <v>dnepropetrovsk</v>
          </cell>
          <cell r="CC1963" t="str">
            <v>Бизнес, прочие</v>
          </cell>
          <cell r="CD1963" t="str">
            <v>b</v>
          </cell>
        </row>
        <row r="1964">
          <cell r="C1964">
            <v>39228</v>
          </cell>
          <cell r="H1964">
            <v>17.399999999999999</v>
          </cell>
          <cell r="U1964">
            <v>4</v>
          </cell>
          <cell r="BZ1964" t="str">
            <v>Международный</v>
          </cell>
          <cell r="CA1964" t="str">
            <v>ближний восток</v>
          </cell>
          <cell r="CB1964" t="str">
            <v>Middle East</v>
          </cell>
          <cell r="CC1964" t="str">
            <v>Бизнес, прочие</v>
          </cell>
          <cell r="CD1964" t="str">
            <v>b</v>
          </cell>
        </row>
        <row r="1965">
          <cell r="C1965">
            <v>39139</v>
          </cell>
          <cell r="H1965">
            <v>12.7</v>
          </cell>
          <cell r="U1965">
            <v>8</v>
          </cell>
          <cell r="BZ1965" t="str">
            <v>Международный</v>
          </cell>
          <cell r="CA1965" t="str">
            <v>восточная украина</v>
          </cell>
          <cell r="CB1965" t="str">
            <v>dnepropetrovsk</v>
          </cell>
          <cell r="CC1965" t="str">
            <v>Бизнес, прочие</v>
          </cell>
          <cell r="CD1965" t="str">
            <v>b</v>
          </cell>
        </row>
        <row r="1966">
          <cell r="C1966">
            <v>38917</v>
          </cell>
          <cell r="H1966">
            <v>11.5</v>
          </cell>
          <cell r="BZ1966" t="str">
            <v>Международный</v>
          </cell>
          <cell r="CA1966" t="str">
            <v>восточная украина</v>
          </cell>
          <cell r="CB1966" t="str">
            <v>dnepropetrovsk</v>
          </cell>
          <cell r="CC1966" t="str">
            <v>Бизнес, прочие</v>
          </cell>
          <cell r="CD1966" t="str">
            <v>b</v>
          </cell>
        </row>
        <row r="1967">
          <cell r="C1967">
            <v>38991</v>
          </cell>
          <cell r="H1967">
            <v>12.7</v>
          </cell>
          <cell r="U1967">
            <v>5</v>
          </cell>
          <cell r="BZ1967" t="str">
            <v>Международный</v>
          </cell>
          <cell r="CA1967" t="str">
            <v>восточная украина</v>
          </cell>
          <cell r="CB1967" t="str">
            <v>dnepropetrovsk</v>
          </cell>
          <cell r="CC1967" t="str">
            <v>Бизнес, прочие</v>
          </cell>
          <cell r="CD1967" t="str">
            <v>b</v>
          </cell>
        </row>
        <row r="1968">
          <cell r="C1968">
            <v>39044</v>
          </cell>
          <cell r="H1968">
            <v>12.7</v>
          </cell>
          <cell r="U1968">
            <v>1</v>
          </cell>
          <cell r="BZ1968" t="str">
            <v>Международный</v>
          </cell>
          <cell r="CA1968" t="str">
            <v>восточная украина</v>
          </cell>
          <cell r="CB1968" t="str">
            <v>kyiv</v>
          </cell>
          <cell r="CC1968" t="str">
            <v>Бизнес, прочие</v>
          </cell>
          <cell r="CD1968" t="str">
            <v>b</v>
          </cell>
        </row>
        <row r="1969">
          <cell r="C1969">
            <v>39046</v>
          </cell>
          <cell r="H1969">
            <v>12.7</v>
          </cell>
          <cell r="BZ1969" t="str">
            <v>Международный</v>
          </cell>
          <cell r="CA1969" t="str">
            <v>восточная украина</v>
          </cell>
          <cell r="CB1969" t="str">
            <v>dnepropetrovsk</v>
          </cell>
          <cell r="CC1969" t="str">
            <v>Бизнес, прочие</v>
          </cell>
          <cell r="CD1969" t="str">
            <v>b</v>
          </cell>
        </row>
        <row r="1970">
          <cell r="C1970">
            <v>38871</v>
          </cell>
          <cell r="H1970">
            <v>12.8</v>
          </cell>
          <cell r="U1970">
            <v>4</v>
          </cell>
          <cell r="BZ1970" t="str">
            <v>Международный</v>
          </cell>
          <cell r="CA1970" t="str">
            <v>восточная европа</v>
          </cell>
          <cell r="CB1970" t="str">
            <v>turkey</v>
          </cell>
          <cell r="CC1970" t="str">
            <v>Бизнес, прочие</v>
          </cell>
          <cell r="CD1970" t="str">
            <v>b</v>
          </cell>
        </row>
        <row r="1971">
          <cell r="C1971">
            <v>38650</v>
          </cell>
          <cell r="H1971">
            <v>7.35</v>
          </cell>
          <cell r="U1971">
            <v>4</v>
          </cell>
          <cell r="BZ1971" t="str">
            <v>Международный</v>
          </cell>
          <cell r="CA1971" t="str">
            <v>восточная европа</v>
          </cell>
          <cell r="CB1971" t="str">
            <v>hungary</v>
          </cell>
          <cell r="CC1971" t="str">
            <v>Бизнес, прочие</v>
          </cell>
          <cell r="CD1971" t="str">
            <v>a</v>
          </cell>
        </row>
        <row r="1972">
          <cell r="C1972">
            <v>38278</v>
          </cell>
          <cell r="H1972">
            <v>9.8000000000000007</v>
          </cell>
          <cell r="U1972">
            <v>2</v>
          </cell>
          <cell r="BZ1972" t="str">
            <v>Международный</v>
          </cell>
          <cell r="CA1972" t="str">
            <v>снг</v>
          </cell>
          <cell r="CB1972" t="str">
            <v>russia</v>
          </cell>
          <cell r="CC1972" t="str">
            <v>Бизнес, прочие</v>
          </cell>
          <cell r="CD1972" t="str">
            <v>a</v>
          </cell>
        </row>
        <row r="1973">
          <cell r="C1973">
            <v>38785</v>
          </cell>
          <cell r="H1973">
            <v>4.7</v>
          </cell>
          <cell r="BZ1973" t="str">
            <v>Международный</v>
          </cell>
          <cell r="CA1973" t="str">
            <v>снг</v>
          </cell>
          <cell r="CB1973" t="str">
            <v>belorussia</v>
          </cell>
          <cell r="CC1973" t="str">
            <v>Бизнес, прочие</v>
          </cell>
          <cell r="CD1973" t="str">
            <v>a</v>
          </cell>
        </row>
        <row r="1974">
          <cell r="C1974">
            <v>38785</v>
          </cell>
          <cell r="H1974">
            <v>4.7</v>
          </cell>
          <cell r="BZ1974" t="str">
            <v>Международный</v>
          </cell>
          <cell r="CA1974" t="str">
            <v>снг</v>
          </cell>
          <cell r="CB1974" t="str">
            <v>belorussia</v>
          </cell>
          <cell r="CC1974" t="str">
            <v>Бизнес, прочие</v>
          </cell>
          <cell r="CD1974" t="str">
            <v>a</v>
          </cell>
        </row>
        <row r="1975">
          <cell r="C1975">
            <v>38741</v>
          </cell>
          <cell r="H1975">
            <v>4.5</v>
          </cell>
          <cell r="BZ1975" t="str">
            <v>Международный</v>
          </cell>
          <cell r="CA1975" t="str">
            <v>снг</v>
          </cell>
          <cell r="CB1975" t="str">
            <v>belorussia</v>
          </cell>
          <cell r="CC1975" t="str">
            <v>Бизнес, прочие</v>
          </cell>
          <cell r="CD1975" t="str">
            <v>a</v>
          </cell>
        </row>
        <row r="1976">
          <cell r="C1976">
            <v>38741</v>
          </cell>
          <cell r="H1976">
            <v>4.5</v>
          </cell>
          <cell r="BZ1976" t="str">
            <v>Международный</v>
          </cell>
          <cell r="CA1976" t="str">
            <v>снг</v>
          </cell>
          <cell r="CB1976" t="str">
            <v>belorussia</v>
          </cell>
          <cell r="CC1976" t="str">
            <v>Бизнес, прочие</v>
          </cell>
          <cell r="CD1976" t="str">
            <v>a</v>
          </cell>
        </row>
        <row r="1977">
          <cell r="C1977">
            <v>37260</v>
          </cell>
          <cell r="H1977">
            <v>5.8</v>
          </cell>
          <cell r="U1977">
            <v>8</v>
          </cell>
          <cell r="BZ1977" t="str">
            <v>Внутренний</v>
          </cell>
          <cell r="CA1977" t="str">
            <v>восточная украина</v>
          </cell>
          <cell r="CB1977" t="str">
            <v>kyiv</v>
          </cell>
          <cell r="CC1977" t="str">
            <v>Бизнес, прочие</v>
          </cell>
          <cell r="CD1977" t="str">
            <v>b</v>
          </cell>
        </row>
        <row r="1978">
          <cell r="C1978">
            <v>37264</v>
          </cell>
          <cell r="H1978">
            <v>5.8</v>
          </cell>
          <cell r="U1978">
            <v>2</v>
          </cell>
          <cell r="BZ1978" t="str">
            <v>Внутренний</v>
          </cell>
          <cell r="CA1978" t="str">
            <v>восточная украина</v>
          </cell>
          <cell r="CB1978" t="str">
            <v>kyiv</v>
          </cell>
          <cell r="CC1978" t="str">
            <v>Бизнес, прочие</v>
          </cell>
          <cell r="CD1978" t="str">
            <v>b</v>
          </cell>
        </row>
        <row r="1979">
          <cell r="C1979">
            <v>37265</v>
          </cell>
          <cell r="H1979">
            <v>5.8</v>
          </cell>
          <cell r="U1979">
            <v>6</v>
          </cell>
          <cell r="BZ1979" t="str">
            <v>Внутренний</v>
          </cell>
          <cell r="CA1979" t="str">
            <v>восточная украина</v>
          </cell>
          <cell r="CB1979" t="str">
            <v>kyiv</v>
          </cell>
          <cell r="CC1979" t="str">
            <v>Бизнес, прочие</v>
          </cell>
          <cell r="CD1979" t="str">
            <v>b</v>
          </cell>
        </row>
        <row r="1980">
          <cell r="C1980">
            <v>37265</v>
          </cell>
          <cell r="H1980">
            <v>5.8</v>
          </cell>
          <cell r="U1980">
            <v>5</v>
          </cell>
          <cell r="BZ1980" t="str">
            <v>Внутренний</v>
          </cell>
          <cell r="CA1980" t="str">
            <v>восточная украина</v>
          </cell>
          <cell r="CB1980" t="str">
            <v>kyiv</v>
          </cell>
          <cell r="CC1980" t="str">
            <v>Бизнес, прочие</v>
          </cell>
          <cell r="CD1980" t="str">
            <v>b</v>
          </cell>
        </row>
        <row r="1981">
          <cell r="C1981">
            <v>37266</v>
          </cell>
          <cell r="H1981">
            <v>5.8</v>
          </cell>
          <cell r="U1981">
            <v>3</v>
          </cell>
          <cell r="BZ1981" t="str">
            <v>Внутренний</v>
          </cell>
          <cell r="CA1981" t="str">
            <v>восточная украина</v>
          </cell>
          <cell r="CB1981" t="str">
            <v>kyiv</v>
          </cell>
          <cell r="CC1981" t="str">
            <v>Бизнес, прочие</v>
          </cell>
          <cell r="CD1981" t="str">
            <v>b</v>
          </cell>
        </row>
        <row r="1982">
          <cell r="C1982">
            <v>37267</v>
          </cell>
          <cell r="H1982">
            <v>5.8</v>
          </cell>
          <cell r="U1982">
            <v>1</v>
          </cell>
          <cell r="BZ1982" t="str">
            <v>Внутренний</v>
          </cell>
          <cell r="CA1982" t="str">
            <v>восточная украина</v>
          </cell>
          <cell r="CB1982" t="str">
            <v>kyiv</v>
          </cell>
          <cell r="CC1982" t="str">
            <v>Бизнес, прочие</v>
          </cell>
          <cell r="CD1982" t="str">
            <v>b</v>
          </cell>
        </row>
        <row r="1983">
          <cell r="C1983">
            <v>37270</v>
          </cell>
          <cell r="H1983">
            <v>5.8</v>
          </cell>
          <cell r="U1983">
            <v>1</v>
          </cell>
          <cell r="BZ1983" t="str">
            <v>Внутренний</v>
          </cell>
          <cell r="CA1983" t="str">
            <v>восточная украина</v>
          </cell>
          <cell r="CB1983" t="str">
            <v>kyiv</v>
          </cell>
          <cell r="CC1983" t="str">
            <v>Бизнес, прочие</v>
          </cell>
          <cell r="CD1983" t="str">
            <v>b</v>
          </cell>
        </row>
        <row r="1984">
          <cell r="C1984">
            <v>37271</v>
          </cell>
          <cell r="H1984">
            <v>5.8</v>
          </cell>
          <cell r="U1984">
            <v>3</v>
          </cell>
          <cell r="BZ1984" t="str">
            <v>Внутренний</v>
          </cell>
          <cell r="CA1984" t="str">
            <v>восточная украина</v>
          </cell>
          <cell r="CB1984" t="str">
            <v>kyiv</v>
          </cell>
          <cell r="CC1984" t="str">
            <v>Бизнес, прочие</v>
          </cell>
          <cell r="CD1984" t="str">
            <v>b</v>
          </cell>
        </row>
        <row r="1985">
          <cell r="C1985">
            <v>37272</v>
          </cell>
          <cell r="H1985">
            <v>5.8</v>
          </cell>
          <cell r="U1985">
            <v>1</v>
          </cell>
          <cell r="BZ1985" t="str">
            <v>Внутренний</v>
          </cell>
          <cell r="CA1985" t="str">
            <v>восточная украина</v>
          </cell>
          <cell r="CB1985" t="str">
            <v>kyiv</v>
          </cell>
          <cell r="CC1985" t="str">
            <v>Бизнес, прочие</v>
          </cell>
          <cell r="CD1985" t="str">
            <v>b</v>
          </cell>
        </row>
        <row r="1986">
          <cell r="C1986">
            <v>37273</v>
          </cell>
          <cell r="H1986">
            <v>5.8</v>
          </cell>
          <cell r="U1986">
            <v>2</v>
          </cell>
          <cell r="BZ1986" t="str">
            <v>Внутренний</v>
          </cell>
          <cell r="CA1986" t="str">
            <v>восточная украина</v>
          </cell>
          <cell r="CB1986" t="str">
            <v>kyiv</v>
          </cell>
          <cell r="CC1986" t="str">
            <v>Бизнес, прочие</v>
          </cell>
          <cell r="CD1986" t="str">
            <v>b</v>
          </cell>
        </row>
        <row r="1987">
          <cell r="C1987">
            <v>37274</v>
          </cell>
          <cell r="H1987">
            <v>5.8</v>
          </cell>
          <cell r="U1987">
            <v>1</v>
          </cell>
          <cell r="BZ1987" t="str">
            <v>Внутренний</v>
          </cell>
          <cell r="CA1987" t="str">
            <v>восточная украина</v>
          </cell>
          <cell r="CB1987" t="str">
            <v>kyiv</v>
          </cell>
          <cell r="CC1987" t="str">
            <v>Бизнес, прочие</v>
          </cell>
          <cell r="CD1987" t="str">
            <v>b</v>
          </cell>
        </row>
        <row r="1988">
          <cell r="C1988">
            <v>37277</v>
          </cell>
          <cell r="H1988">
            <v>5.8</v>
          </cell>
          <cell r="U1988">
            <v>5</v>
          </cell>
          <cell r="BZ1988" t="str">
            <v>Внутренний</v>
          </cell>
          <cell r="CA1988" t="str">
            <v>восточная украина</v>
          </cell>
          <cell r="CB1988" t="str">
            <v>kyiv</v>
          </cell>
          <cell r="CC1988" t="str">
            <v>Бизнес, прочие</v>
          </cell>
          <cell r="CD1988" t="str">
            <v>b</v>
          </cell>
        </row>
        <row r="1989">
          <cell r="C1989">
            <v>37278</v>
          </cell>
          <cell r="H1989">
            <v>5.8</v>
          </cell>
          <cell r="U1989">
            <v>1</v>
          </cell>
          <cell r="BZ1989" t="str">
            <v>Внутренний</v>
          </cell>
          <cell r="CA1989" t="str">
            <v>восточная украина</v>
          </cell>
          <cell r="CB1989" t="str">
            <v>kyiv</v>
          </cell>
          <cell r="CC1989" t="str">
            <v>Бизнес, прочие</v>
          </cell>
          <cell r="CD1989" t="str">
            <v>b</v>
          </cell>
        </row>
        <row r="1990">
          <cell r="C1990">
            <v>37279</v>
          </cell>
          <cell r="H1990">
            <v>5.8</v>
          </cell>
          <cell r="U1990">
            <v>4</v>
          </cell>
          <cell r="BZ1990" t="str">
            <v>Внутренний</v>
          </cell>
          <cell r="CA1990" t="str">
            <v>восточная украина</v>
          </cell>
          <cell r="CB1990" t="str">
            <v>kyiv</v>
          </cell>
          <cell r="CC1990" t="str">
            <v>Бизнес, прочие</v>
          </cell>
          <cell r="CD1990" t="str">
            <v>b</v>
          </cell>
        </row>
        <row r="1991">
          <cell r="C1991">
            <v>37280</v>
          </cell>
          <cell r="H1991">
            <v>5.8</v>
          </cell>
          <cell r="U1991">
            <v>3</v>
          </cell>
          <cell r="BZ1991" t="str">
            <v>Внутренний</v>
          </cell>
          <cell r="CA1991" t="str">
            <v>восточная украина</v>
          </cell>
          <cell r="CB1991" t="str">
            <v>kyiv</v>
          </cell>
          <cell r="CC1991" t="str">
            <v>Бизнес, прочие</v>
          </cell>
          <cell r="CD1991" t="str">
            <v>b</v>
          </cell>
        </row>
        <row r="1992">
          <cell r="C1992">
            <v>37280</v>
          </cell>
          <cell r="H1992">
            <v>5.8</v>
          </cell>
          <cell r="U1992">
            <v>0</v>
          </cell>
          <cell r="BZ1992" t="str">
            <v>Внутренний</v>
          </cell>
          <cell r="CA1992" t="str">
            <v>восточная украина</v>
          </cell>
          <cell r="CB1992" t="str">
            <v>Ukraine_Other</v>
          </cell>
          <cell r="CC1992" t="str">
            <v>Бизнес, прочие</v>
          </cell>
          <cell r="CD1992" t="str">
            <v>b</v>
          </cell>
        </row>
        <row r="1993">
          <cell r="C1993">
            <v>37281</v>
          </cell>
          <cell r="H1993">
            <v>5.8</v>
          </cell>
          <cell r="U1993">
            <v>7</v>
          </cell>
          <cell r="BZ1993" t="str">
            <v>Внутренний</v>
          </cell>
          <cell r="CA1993" t="str">
            <v>восточная украина</v>
          </cell>
          <cell r="CB1993" t="str">
            <v>kyiv</v>
          </cell>
          <cell r="CC1993" t="str">
            <v>Бизнес, прочие</v>
          </cell>
          <cell r="CD1993" t="str">
            <v>b</v>
          </cell>
        </row>
        <row r="1994">
          <cell r="C1994">
            <v>37284</v>
          </cell>
          <cell r="H1994">
            <v>5.8</v>
          </cell>
          <cell r="BZ1994" t="str">
            <v>Внутренний</v>
          </cell>
          <cell r="CA1994" t="str">
            <v>восточная украина</v>
          </cell>
          <cell r="CB1994" t="str">
            <v>kyiv</v>
          </cell>
          <cell r="CC1994" t="str">
            <v>Бизнес, прочие</v>
          </cell>
          <cell r="CD1994" t="str">
            <v>b</v>
          </cell>
        </row>
        <row r="1995">
          <cell r="C1995">
            <v>37285</v>
          </cell>
          <cell r="H1995">
            <v>5.8</v>
          </cell>
          <cell r="U1995">
            <v>9</v>
          </cell>
          <cell r="BZ1995" t="str">
            <v>Внутренний</v>
          </cell>
          <cell r="CA1995" t="str">
            <v>восточная украина</v>
          </cell>
          <cell r="CB1995" t="str">
            <v>kyiv</v>
          </cell>
          <cell r="CC1995" t="str">
            <v>Бизнес, прочие</v>
          </cell>
          <cell r="CD1995" t="str">
            <v>b</v>
          </cell>
        </row>
        <row r="1996">
          <cell r="C1996">
            <v>37286</v>
          </cell>
          <cell r="H1996">
            <v>5.8</v>
          </cell>
          <cell r="U1996">
            <v>6</v>
          </cell>
          <cell r="BZ1996" t="str">
            <v>Внутренний</v>
          </cell>
          <cell r="CA1996" t="str">
            <v>восточная украина</v>
          </cell>
          <cell r="CB1996" t="str">
            <v>kyiv</v>
          </cell>
          <cell r="CC1996" t="str">
            <v>Бизнес, прочие</v>
          </cell>
          <cell r="CD1996" t="str">
            <v>b</v>
          </cell>
        </row>
        <row r="1997">
          <cell r="C1997">
            <v>37287</v>
          </cell>
          <cell r="H1997">
            <v>5.8</v>
          </cell>
          <cell r="BZ1997" t="str">
            <v>Внутренний</v>
          </cell>
          <cell r="CA1997" t="str">
            <v>восточная украина</v>
          </cell>
          <cell r="CB1997" t="str">
            <v>kyiv</v>
          </cell>
          <cell r="CC1997" t="str">
            <v>Бизнес, прочие</v>
          </cell>
          <cell r="CD1997" t="str">
            <v>b</v>
          </cell>
        </row>
        <row r="1998">
          <cell r="C1998">
            <v>37287</v>
          </cell>
          <cell r="H1998">
            <v>5.8</v>
          </cell>
          <cell r="U1998">
            <v>8</v>
          </cell>
          <cell r="BZ1998" t="str">
            <v>Внутренний</v>
          </cell>
          <cell r="CA1998" t="str">
            <v>восточная украина</v>
          </cell>
          <cell r="CB1998" t="str">
            <v>kyiv</v>
          </cell>
          <cell r="CC1998" t="str">
            <v>Бизнес, прочие</v>
          </cell>
          <cell r="CD1998" t="str">
            <v>b</v>
          </cell>
        </row>
        <row r="1999">
          <cell r="C1999">
            <v>37288</v>
          </cell>
          <cell r="H1999">
            <v>5.8</v>
          </cell>
          <cell r="U1999">
            <v>5</v>
          </cell>
          <cell r="BZ1999" t="str">
            <v>Внутренний</v>
          </cell>
          <cell r="CA1999" t="str">
            <v>восточная украина</v>
          </cell>
          <cell r="CB1999" t="str">
            <v>kyiv</v>
          </cell>
          <cell r="CC1999" t="str">
            <v>Бизнес, прочие</v>
          </cell>
          <cell r="CD1999" t="str">
            <v>b</v>
          </cell>
        </row>
        <row r="2000">
          <cell r="C2000" t="str">
            <v>04.02.02</v>
          </cell>
          <cell r="H2000">
            <v>5.8</v>
          </cell>
          <cell r="U2000">
            <v>4</v>
          </cell>
          <cell r="BZ2000" t="str">
            <v>Внутренний</v>
          </cell>
          <cell r="CA2000" t="str">
            <v>восточная украина</v>
          </cell>
          <cell r="CB2000" t="str">
            <v>kyiv</v>
          </cell>
          <cell r="CC2000" t="str">
            <v>Бизнес, прочие</v>
          </cell>
          <cell r="CD2000" t="str">
            <v>b</v>
          </cell>
        </row>
        <row r="2001">
          <cell r="C2001" t="str">
            <v>05.02.02</v>
          </cell>
          <cell r="H2001">
            <v>5.8</v>
          </cell>
          <cell r="U2001">
            <v>4</v>
          </cell>
          <cell r="BZ2001" t="str">
            <v>Внутренний</v>
          </cell>
          <cell r="CA2001" t="str">
            <v>восточная украина</v>
          </cell>
          <cell r="CB2001" t="str">
            <v>kyiv</v>
          </cell>
          <cell r="CC2001" t="str">
            <v>Бизнес, прочие</v>
          </cell>
          <cell r="CD2001" t="str">
            <v>b</v>
          </cell>
        </row>
        <row r="2002">
          <cell r="C2002" t="str">
            <v>07.02.02</v>
          </cell>
          <cell r="H2002">
            <v>5.8</v>
          </cell>
          <cell r="U2002">
            <v>5</v>
          </cell>
          <cell r="BZ2002" t="str">
            <v>Внутренний</v>
          </cell>
          <cell r="CA2002" t="str">
            <v>восточная украина</v>
          </cell>
          <cell r="CB2002" t="str">
            <v>kyiv</v>
          </cell>
          <cell r="CC2002" t="str">
            <v>Бизнес, прочие</v>
          </cell>
          <cell r="CD2002" t="str">
            <v>b</v>
          </cell>
        </row>
        <row r="2003">
          <cell r="C2003" t="str">
            <v>08.02.02</v>
          </cell>
          <cell r="H2003">
            <v>5.8</v>
          </cell>
          <cell r="U2003">
            <v>3</v>
          </cell>
          <cell r="BZ2003" t="str">
            <v>Внутренний</v>
          </cell>
          <cell r="CA2003" t="str">
            <v>восточная украина</v>
          </cell>
          <cell r="CB2003" t="str">
            <v>kyiv</v>
          </cell>
          <cell r="CC2003" t="str">
            <v>Бизнес, прочие</v>
          </cell>
          <cell r="CD2003" t="str">
            <v>b</v>
          </cell>
        </row>
        <row r="2004">
          <cell r="C2004" t="str">
            <v>11.02.02</v>
          </cell>
          <cell r="H2004">
            <v>5.8</v>
          </cell>
          <cell r="U2004">
            <v>4</v>
          </cell>
          <cell r="BZ2004" t="str">
            <v>Внутренний</v>
          </cell>
          <cell r="CA2004" t="str">
            <v>восточная украина</v>
          </cell>
          <cell r="CB2004" t="str">
            <v>kyiv</v>
          </cell>
          <cell r="CC2004" t="str">
            <v>Бизнес, прочие</v>
          </cell>
          <cell r="CD2004" t="str">
            <v>b</v>
          </cell>
        </row>
        <row r="2005">
          <cell r="C2005" t="str">
            <v>13.02.02</v>
          </cell>
          <cell r="H2005">
            <v>5.8</v>
          </cell>
          <cell r="U2005">
            <v>6</v>
          </cell>
          <cell r="BZ2005" t="str">
            <v>Внутренний</v>
          </cell>
          <cell r="CA2005" t="str">
            <v>восточная украина</v>
          </cell>
          <cell r="CB2005" t="str">
            <v>kyiv</v>
          </cell>
          <cell r="CC2005" t="str">
            <v>Бизнес, прочие</v>
          </cell>
          <cell r="CD2005" t="str">
            <v>b</v>
          </cell>
        </row>
        <row r="2006">
          <cell r="C2006" t="str">
            <v>14.02.02</v>
          </cell>
          <cell r="H2006">
            <v>5.8</v>
          </cell>
          <cell r="U2006">
            <v>1</v>
          </cell>
          <cell r="BZ2006" t="str">
            <v>Внутренний</v>
          </cell>
          <cell r="CA2006" t="str">
            <v>восточная украина</v>
          </cell>
          <cell r="CB2006" t="str">
            <v>kyiv</v>
          </cell>
          <cell r="CC2006" t="str">
            <v>Бизнес, прочие</v>
          </cell>
          <cell r="CD2006" t="str">
            <v>b</v>
          </cell>
        </row>
        <row r="2007">
          <cell r="C2007" t="str">
            <v>15.02.02</v>
          </cell>
          <cell r="H2007">
            <v>5.8</v>
          </cell>
          <cell r="U2007">
            <v>6</v>
          </cell>
          <cell r="BZ2007" t="str">
            <v>Внутренний</v>
          </cell>
          <cell r="CA2007" t="str">
            <v>восточная украина</v>
          </cell>
          <cell r="CB2007" t="str">
            <v>kyiv</v>
          </cell>
          <cell r="CC2007" t="str">
            <v>Бизнес, прочие</v>
          </cell>
          <cell r="CD2007" t="str">
            <v>b</v>
          </cell>
        </row>
        <row r="2008">
          <cell r="C2008" t="str">
            <v>18.02.02</v>
          </cell>
          <cell r="H2008">
            <v>5.8</v>
          </cell>
          <cell r="U2008">
            <v>5</v>
          </cell>
          <cell r="BZ2008" t="str">
            <v>Внутренний</v>
          </cell>
          <cell r="CA2008" t="str">
            <v>восточная украина</v>
          </cell>
          <cell r="CB2008" t="str">
            <v>kyiv</v>
          </cell>
          <cell r="CC2008" t="str">
            <v>Бизнес, прочие</v>
          </cell>
          <cell r="CD2008" t="str">
            <v>b</v>
          </cell>
        </row>
        <row r="2009">
          <cell r="C2009" t="str">
            <v>19.02.02</v>
          </cell>
          <cell r="H2009">
            <v>5.8</v>
          </cell>
          <cell r="U2009">
            <v>5</v>
          </cell>
          <cell r="BZ2009" t="str">
            <v>Внутренний</v>
          </cell>
          <cell r="CA2009" t="str">
            <v>восточная украина</v>
          </cell>
          <cell r="CB2009" t="str">
            <v>kyiv</v>
          </cell>
          <cell r="CC2009" t="str">
            <v>Бизнес, прочие</v>
          </cell>
          <cell r="CD2009" t="str">
            <v>b</v>
          </cell>
        </row>
        <row r="2010">
          <cell r="C2010">
            <v>37307</v>
          </cell>
          <cell r="H2010">
            <v>5.8</v>
          </cell>
          <cell r="U2010">
            <v>9</v>
          </cell>
          <cell r="BZ2010" t="str">
            <v>Внутренний</v>
          </cell>
          <cell r="CA2010" t="str">
            <v>восточная украина</v>
          </cell>
          <cell r="CB2010" t="str">
            <v>kyiv</v>
          </cell>
          <cell r="CC2010" t="str">
            <v>Бизнес, прочие</v>
          </cell>
          <cell r="CD2010" t="str">
            <v>b</v>
          </cell>
        </row>
        <row r="2011">
          <cell r="C2011" t="str">
            <v>20.02.02</v>
          </cell>
          <cell r="H2011">
            <v>5.8</v>
          </cell>
          <cell r="BZ2011" t="str">
            <v>Внутренний</v>
          </cell>
          <cell r="CA2011" t="str">
            <v>восточная украина</v>
          </cell>
          <cell r="CB2011" t="str">
            <v>Ukraine_Other</v>
          </cell>
          <cell r="CC2011" t="str">
            <v>Бизнес, прочие</v>
          </cell>
          <cell r="CD2011" t="str">
            <v>b</v>
          </cell>
        </row>
        <row r="2012">
          <cell r="C2012">
            <v>37308</v>
          </cell>
          <cell r="H2012">
            <v>5.8</v>
          </cell>
          <cell r="U2012">
            <v>4</v>
          </cell>
          <cell r="BZ2012" t="str">
            <v>Внутренний</v>
          </cell>
          <cell r="CA2012" t="str">
            <v>восточная украина</v>
          </cell>
          <cell r="CB2012" t="str">
            <v>kyiv</v>
          </cell>
          <cell r="CC2012" t="str">
            <v>Бизнес, прочие</v>
          </cell>
          <cell r="CD2012" t="str">
            <v>b</v>
          </cell>
        </row>
        <row r="2013">
          <cell r="C2013" t="str">
            <v>22.02.02</v>
          </cell>
          <cell r="H2013">
            <v>5.8</v>
          </cell>
          <cell r="U2013">
            <v>10</v>
          </cell>
          <cell r="BZ2013" t="str">
            <v>Внутренний</v>
          </cell>
          <cell r="CA2013" t="str">
            <v>восточная украина</v>
          </cell>
          <cell r="CB2013" t="str">
            <v>kyiv</v>
          </cell>
          <cell r="CC2013" t="str">
            <v>Бизнес, прочие</v>
          </cell>
          <cell r="CD2013" t="str">
            <v>b</v>
          </cell>
        </row>
        <row r="2014">
          <cell r="C2014" t="str">
            <v>22.02.02</v>
          </cell>
          <cell r="H2014">
            <v>5.8</v>
          </cell>
          <cell r="BZ2014" t="str">
            <v>Внутренний</v>
          </cell>
          <cell r="CA2014" t="str">
            <v>восточная украина</v>
          </cell>
          <cell r="CB2014" t="str">
            <v>Ukraine_Other</v>
          </cell>
          <cell r="CC2014" t="str">
            <v>Бизнес, прочие</v>
          </cell>
          <cell r="CD2014" t="str">
            <v>b</v>
          </cell>
        </row>
        <row r="2015">
          <cell r="C2015" t="str">
            <v>22.02.02</v>
          </cell>
          <cell r="H2015">
            <v>5.8</v>
          </cell>
          <cell r="BZ2015" t="str">
            <v>Внутренний</v>
          </cell>
          <cell r="CA2015" t="str">
            <v>восточная украина</v>
          </cell>
          <cell r="CB2015" t="str">
            <v>Ukraine_Other</v>
          </cell>
          <cell r="CC2015" t="str">
            <v>Бизнес, прочие</v>
          </cell>
          <cell r="CD2015" t="str">
            <v>b</v>
          </cell>
        </row>
        <row r="2016">
          <cell r="C2016" t="str">
            <v>25.02.02</v>
          </cell>
          <cell r="H2016">
            <v>5.8</v>
          </cell>
          <cell r="U2016">
            <v>4</v>
          </cell>
          <cell r="BZ2016" t="str">
            <v>Внутренний</v>
          </cell>
          <cell r="CA2016" t="str">
            <v>восточная украина</v>
          </cell>
          <cell r="CB2016" t="str">
            <v>kyiv</v>
          </cell>
          <cell r="CC2016" t="str">
            <v>Бизнес, прочие</v>
          </cell>
          <cell r="CD2016" t="str">
            <v>b</v>
          </cell>
        </row>
        <row r="2017">
          <cell r="C2017" t="str">
            <v>26.02.02</v>
          </cell>
          <cell r="H2017">
            <v>5.8</v>
          </cell>
          <cell r="U2017">
            <v>3</v>
          </cell>
          <cell r="BZ2017" t="str">
            <v>Внутренний</v>
          </cell>
          <cell r="CA2017" t="str">
            <v>восточная украина</v>
          </cell>
          <cell r="CB2017" t="str">
            <v>kyiv</v>
          </cell>
          <cell r="CC2017" t="str">
            <v>Бизнес, прочие</v>
          </cell>
          <cell r="CD2017" t="str">
            <v>b</v>
          </cell>
        </row>
        <row r="2018">
          <cell r="C2018" t="str">
            <v>27.02.02</v>
          </cell>
          <cell r="H2018">
            <v>5.8</v>
          </cell>
          <cell r="U2018">
            <v>7</v>
          </cell>
          <cell r="BZ2018" t="str">
            <v>Внутренний</v>
          </cell>
          <cell r="CA2018" t="str">
            <v>восточная украина</v>
          </cell>
          <cell r="CB2018" t="str">
            <v>kyiv</v>
          </cell>
          <cell r="CC2018" t="str">
            <v>Бизнес, прочие</v>
          </cell>
          <cell r="CD2018" t="str">
            <v>b</v>
          </cell>
        </row>
        <row r="2019">
          <cell r="C2019" t="str">
            <v>28.02.02</v>
          </cell>
          <cell r="H2019">
            <v>5.8</v>
          </cell>
          <cell r="U2019">
            <v>4</v>
          </cell>
          <cell r="BZ2019" t="str">
            <v>Внутренний</v>
          </cell>
          <cell r="CA2019" t="str">
            <v>восточная украина</v>
          </cell>
          <cell r="CB2019" t="str">
            <v>kyiv</v>
          </cell>
          <cell r="CC2019" t="str">
            <v>Бизнес, прочие</v>
          </cell>
          <cell r="CD2019" t="str">
            <v>b</v>
          </cell>
        </row>
        <row r="2020">
          <cell r="C2020" t="str">
            <v>01.03.02</v>
          </cell>
          <cell r="H2020">
            <v>5.8</v>
          </cell>
          <cell r="U2020">
            <v>3</v>
          </cell>
          <cell r="BZ2020" t="str">
            <v>Внутренний</v>
          </cell>
          <cell r="CA2020" t="str">
            <v>восточная украина</v>
          </cell>
          <cell r="CB2020" t="str">
            <v>kyiv</v>
          </cell>
          <cell r="CC2020" t="str">
            <v>Бизнес, прочие</v>
          </cell>
          <cell r="CD2020" t="str">
            <v>b</v>
          </cell>
        </row>
        <row r="2021">
          <cell r="C2021" t="str">
            <v>04.03.02</v>
          </cell>
          <cell r="H2021">
            <v>5.8</v>
          </cell>
          <cell r="U2021">
            <v>5</v>
          </cell>
          <cell r="BZ2021" t="str">
            <v>Внутренний</v>
          </cell>
          <cell r="CA2021" t="str">
            <v>восточная украина</v>
          </cell>
          <cell r="CB2021" t="str">
            <v>kyiv</v>
          </cell>
          <cell r="CC2021" t="str">
            <v>Бизнес, прочие</v>
          </cell>
          <cell r="CD2021" t="str">
            <v>b</v>
          </cell>
        </row>
        <row r="2022">
          <cell r="C2022" t="str">
            <v>05.03.02</v>
          </cell>
          <cell r="H2022">
            <v>5.8</v>
          </cell>
          <cell r="BZ2022" t="str">
            <v>Международный</v>
          </cell>
          <cell r="CA2022" t="str">
            <v>ближний восток</v>
          </cell>
          <cell r="CB2022" t="str">
            <v>middle east</v>
          </cell>
          <cell r="CC2022" t="str">
            <v>Бизнес, прочие</v>
          </cell>
          <cell r="CD2022" t="str">
            <v>b</v>
          </cell>
        </row>
        <row r="2023">
          <cell r="C2023" t="str">
            <v>05.03.02</v>
          </cell>
          <cell r="H2023">
            <v>5.8</v>
          </cell>
          <cell r="U2023">
            <v>10</v>
          </cell>
          <cell r="BZ2023" t="str">
            <v>Внутренний</v>
          </cell>
          <cell r="CA2023" t="str">
            <v>восточная украина</v>
          </cell>
          <cell r="CB2023" t="str">
            <v>kyiv</v>
          </cell>
          <cell r="CC2023" t="str">
            <v>Бизнес, прочие</v>
          </cell>
          <cell r="CD2023" t="str">
            <v>b</v>
          </cell>
        </row>
        <row r="2024">
          <cell r="C2024">
            <v>37321</v>
          </cell>
          <cell r="H2024">
            <v>5.8</v>
          </cell>
          <cell r="U2024">
            <v>6</v>
          </cell>
          <cell r="BZ2024" t="str">
            <v>Внутренний</v>
          </cell>
          <cell r="CA2024" t="str">
            <v>восточная украина</v>
          </cell>
          <cell r="CB2024" t="str">
            <v>kyiv</v>
          </cell>
          <cell r="CC2024" t="str">
            <v>Бизнес, прочие</v>
          </cell>
          <cell r="CD2024" t="str">
            <v>b</v>
          </cell>
        </row>
        <row r="2025">
          <cell r="C2025">
            <v>37322</v>
          </cell>
          <cell r="H2025">
            <v>5.8</v>
          </cell>
          <cell r="U2025">
            <v>2</v>
          </cell>
          <cell r="BZ2025" t="str">
            <v>Внутренний</v>
          </cell>
          <cell r="CA2025" t="str">
            <v>восточная украина</v>
          </cell>
          <cell r="CB2025" t="str">
            <v>kyiv</v>
          </cell>
          <cell r="CC2025" t="str">
            <v>Бизнес, прочие</v>
          </cell>
          <cell r="CD2025" t="str">
            <v>b</v>
          </cell>
        </row>
        <row r="2026">
          <cell r="C2026">
            <v>37322</v>
          </cell>
          <cell r="H2026">
            <v>6</v>
          </cell>
          <cell r="U2026">
            <v>0</v>
          </cell>
          <cell r="BZ2026" t="str">
            <v>Международный</v>
          </cell>
          <cell r="CA2026" t="str">
            <v>снг</v>
          </cell>
          <cell r="CB2026" t="str">
            <v>russia</v>
          </cell>
          <cell r="CC2026" t="str">
            <v>Бизнес, прочие</v>
          </cell>
          <cell r="CD2026" t="str">
            <v>b</v>
          </cell>
        </row>
        <row r="2027">
          <cell r="C2027">
            <v>37322</v>
          </cell>
          <cell r="H2027">
            <v>6</v>
          </cell>
          <cell r="BZ2027" t="str">
            <v>Международный</v>
          </cell>
          <cell r="CA2027" t="str">
            <v>снг</v>
          </cell>
          <cell r="CB2027" t="str">
            <v>russia</v>
          </cell>
          <cell r="CC2027" t="str">
            <v>Бизнес, прочие</v>
          </cell>
          <cell r="CD2027" t="str">
            <v>b</v>
          </cell>
        </row>
        <row r="2028">
          <cell r="C2028">
            <v>37322</v>
          </cell>
          <cell r="H2028">
            <v>6</v>
          </cell>
          <cell r="BZ2028" t="str">
            <v>Международный</v>
          </cell>
          <cell r="CA2028" t="str">
            <v>снг</v>
          </cell>
          <cell r="CB2028" t="str">
            <v>russia</v>
          </cell>
          <cell r="CC2028" t="str">
            <v>Бизнес, прочие</v>
          </cell>
          <cell r="CD2028" t="str">
            <v>b</v>
          </cell>
        </row>
        <row r="2029">
          <cell r="C2029">
            <v>37322</v>
          </cell>
          <cell r="H2029">
            <v>6</v>
          </cell>
          <cell r="BZ2029" t="str">
            <v>Международный</v>
          </cell>
          <cell r="CA2029" t="str">
            <v>снг</v>
          </cell>
          <cell r="CB2029" t="str">
            <v>russia</v>
          </cell>
          <cell r="CC2029" t="str">
            <v>Бизнес, прочие</v>
          </cell>
          <cell r="CD2029" t="str">
            <v>b</v>
          </cell>
        </row>
        <row r="2030">
          <cell r="C2030">
            <v>37323</v>
          </cell>
          <cell r="H2030">
            <v>5.8</v>
          </cell>
          <cell r="U2030">
            <v>4</v>
          </cell>
          <cell r="BZ2030" t="str">
            <v>Внутренний</v>
          </cell>
          <cell r="CA2030" t="str">
            <v>восточная украина</v>
          </cell>
          <cell r="CB2030" t="str">
            <v>kyiv</v>
          </cell>
          <cell r="CC2030" t="str">
            <v>Бизнес, прочие</v>
          </cell>
          <cell r="CD2030" t="str">
            <v>b</v>
          </cell>
        </row>
        <row r="2031">
          <cell r="C2031">
            <v>37326</v>
          </cell>
          <cell r="H2031">
            <v>5.8</v>
          </cell>
          <cell r="U2031">
            <v>2</v>
          </cell>
          <cell r="BZ2031" t="str">
            <v>Внутренний</v>
          </cell>
          <cell r="CA2031" t="str">
            <v>восточная украина</v>
          </cell>
          <cell r="CB2031" t="str">
            <v>kyiv</v>
          </cell>
          <cell r="CC2031" t="str">
            <v>Бизнес, прочие</v>
          </cell>
          <cell r="CD2031" t="str">
            <v>b</v>
          </cell>
        </row>
        <row r="2032">
          <cell r="C2032">
            <v>37327</v>
          </cell>
          <cell r="H2032">
            <v>5.8</v>
          </cell>
          <cell r="U2032">
            <v>6</v>
          </cell>
          <cell r="BZ2032" t="str">
            <v>Внутренний</v>
          </cell>
          <cell r="CA2032" t="str">
            <v>восточная украина</v>
          </cell>
          <cell r="CB2032" t="str">
            <v>kyiv</v>
          </cell>
          <cell r="CC2032" t="str">
            <v>Бизнес, прочие</v>
          </cell>
          <cell r="CD2032" t="str">
            <v>b</v>
          </cell>
        </row>
        <row r="2033">
          <cell r="C2033">
            <v>37328</v>
          </cell>
          <cell r="H2033">
            <v>5.8</v>
          </cell>
          <cell r="U2033">
            <v>12</v>
          </cell>
          <cell r="BZ2033" t="str">
            <v>Внутренний</v>
          </cell>
          <cell r="CA2033" t="str">
            <v>восточная украина</v>
          </cell>
          <cell r="CB2033" t="str">
            <v>kyiv</v>
          </cell>
          <cell r="CC2033" t="str">
            <v>Бизнес, прочие</v>
          </cell>
          <cell r="CD2033" t="str">
            <v>b</v>
          </cell>
        </row>
        <row r="2034">
          <cell r="C2034">
            <v>37329</v>
          </cell>
          <cell r="H2034">
            <v>5.8</v>
          </cell>
          <cell r="U2034">
            <v>6</v>
          </cell>
          <cell r="BZ2034" t="str">
            <v>Внутренний</v>
          </cell>
          <cell r="CA2034" t="str">
            <v>восточная украина</v>
          </cell>
          <cell r="CB2034" t="str">
            <v>kyiv</v>
          </cell>
          <cell r="CC2034" t="str">
            <v>Бизнес, прочие</v>
          </cell>
          <cell r="CD2034" t="str">
            <v>b</v>
          </cell>
        </row>
        <row r="2035">
          <cell r="C2035">
            <v>37330</v>
          </cell>
          <cell r="H2035">
            <v>5.8</v>
          </cell>
          <cell r="U2035">
            <v>14</v>
          </cell>
          <cell r="BZ2035" t="str">
            <v>Внутренний</v>
          </cell>
          <cell r="CA2035" t="str">
            <v>восточная украина</v>
          </cell>
          <cell r="CB2035" t="str">
            <v>kyiv</v>
          </cell>
          <cell r="CC2035" t="str">
            <v>Бизнес, прочие</v>
          </cell>
          <cell r="CD2035" t="str">
            <v>b</v>
          </cell>
        </row>
        <row r="2036">
          <cell r="C2036">
            <v>37333</v>
          </cell>
          <cell r="H2036">
            <v>5.8</v>
          </cell>
          <cell r="U2036">
            <v>4</v>
          </cell>
          <cell r="BZ2036" t="str">
            <v>Внутренний</v>
          </cell>
          <cell r="CA2036" t="str">
            <v>восточная украина</v>
          </cell>
          <cell r="CB2036" t="str">
            <v>kyiv</v>
          </cell>
          <cell r="CC2036" t="str">
            <v>Бизнес, прочие</v>
          </cell>
          <cell r="CD2036" t="str">
            <v>b</v>
          </cell>
        </row>
        <row r="2037">
          <cell r="C2037">
            <v>37333</v>
          </cell>
          <cell r="H2037">
            <v>5.8</v>
          </cell>
          <cell r="U2037">
            <v>3</v>
          </cell>
          <cell r="BZ2037" t="str">
            <v>Внутренний</v>
          </cell>
          <cell r="CA2037" t="str">
            <v>восточная украина</v>
          </cell>
          <cell r="CB2037" t="str">
            <v>kyiv</v>
          </cell>
          <cell r="CC2037" t="str">
            <v>Бизнес, прочие</v>
          </cell>
          <cell r="CD2037" t="str">
            <v>b</v>
          </cell>
        </row>
        <row r="2038">
          <cell r="C2038">
            <v>37334</v>
          </cell>
          <cell r="H2038">
            <v>5.8</v>
          </cell>
          <cell r="U2038">
            <v>7</v>
          </cell>
          <cell r="BZ2038" t="str">
            <v>Внутренний</v>
          </cell>
          <cell r="CA2038" t="str">
            <v>восточная украина</v>
          </cell>
          <cell r="CB2038" t="str">
            <v>kyiv</v>
          </cell>
          <cell r="CC2038" t="str">
            <v>Бизнес, прочие</v>
          </cell>
          <cell r="CD2038" t="str">
            <v>b</v>
          </cell>
        </row>
        <row r="2039">
          <cell r="C2039">
            <v>37334</v>
          </cell>
          <cell r="H2039">
            <v>5.8</v>
          </cell>
          <cell r="U2039">
            <v>3</v>
          </cell>
          <cell r="BZ2039" t="str">
            <v>Внутренний</v>
          </cell>
          <cell r="CA2039" t="str">
            <v>восточная украина</v>
          </cell>
          <cell r="CB2039" t="str">
            <v>kyiv</v>
          </cell>
          <cell r="CC2039" t="str">
            <v>Бизнес, прочие</v>
          </cell>
          <cell r="CD2039" t="str">
            <v>b</v>
          </cell>
        </row>
        <row r="2040">
          <cell r="C2040">
            <v>37337</v>
          </cell>
          <cell r="H2040">
            <v>5.8</v>
          </cell>
          <cell r="U2040">
            <v>5</v>
          </cell>
          <cell r="BZ2040" t="str">
            <v>Внутренний</v>
          </cell>
          <cell r="CA2040" t="str">
            <v>восточная украина</v>
          </cell>
          <cell r="CB2040" t="str">
            <v>kyiv</v>
          </cell>
          <cell r="CC2040" t="str">
            <v>Бизнес, прочие</v>
          </cell>
          <cell r="CD2040" t="str">
            <v>b</v>
          </cell>
        </row>
        <row r="2041">
          <cell r="C2041">
            <v>37340</v>
          </cell>
          <cell r="H2041">
            <v>5.8</v>
          </cell>
          <cell r="U2041">
            <v>9</v>
          </cell>
          <cell r="BZ2041" t="str">
            <v>Внутренний</v>
          </cell>
          <cell r="CA2041" t="str">
            <v>восточная украина</v>
          </cell>
          <cell r="CB2041" t="str">
            <v>kyiv</v>
          </cell>
          <cell r="CC2041" t="str">
            <v>Бизнес, прочие</v>
          </cell>
          <cell r="CD2041" t="str">
            <v>b</v>
          </cell>
        </row>
        <row r="2042">
          <cell r="C2042">
            <v>37342</v>
          </cell>
          <cell r="H2042">
            <v>5.8</v>
          </cell>
          <cell r="U2042">
            <v>4</v>
          </cell>
          <cell r="BZ2042" t="str">
            <v>Внутренний</v>
          </cell>
          <cell r="CA2042" t="str">
            <v>восточная украина</v>
          </cell>
          <cell r="CB2042" t="str">
            <v>kyiv</v>
          </cell>
          <cell r="CC2042" t="str">
            <v>Бизнес, прочие</v>
          </cell>
          <cell r="CD2042" t="str">
            <v>b</v>
          </cell>
        </row>
        <row r="2043">
          <cell r="C2043">
            <v>37343</v>
          </cell>
          <cell r="H2043">
            <v>5.8</v>
          </cell>
          <cell r="U2043">
            <v>2</v>
          </cell>
          <cell r="BZ2043" t="str">
            <v>Внутренний</v>
          </cell>
          <cell r="CA2043" t="str">
            <v>восточная украина</v>
          </cell>
          <cell r="CB2043" t="str">
            <v>kyiv</v>
          </cell>
          <cell r="CC2043" t="str">
            <v>Бизнес, прочие</v>
          </cell>
          <cell r="CD2043" t="str">
            <v>b</v>
          </cell>
        </row>
        <row r="2044">
          <cell r="C2044">
            <v>37344</v>
          </cell>
          <cell r="H2044">
            <v>5.8</v>
          </cell>
          <cell r="U2044">
            <v>1</v>
          </cell>
          <cell r="BZ2044" t="str">
            <v>Внутренний</v>
          </cell>
          <cell r="CA2044" t="str">
            <v>восточная украина</v>
          </cell>
          <cell r="CB2044" t="str">
            <v>kyiv</v>
          </cell>
          <cell r="CC2044" t="str">
            <v>Бизнес, прочие</v>
          </cell>
          <cell r="CD2044" t="str">
            <v>b</v>
          </cell>
        </row>
        <row r="2045">
          <cell r="C2045">
            <v>37344</v>
          </cell>
          <cell r="H2045">
            <v>6</v>
          </cell>
          <cell r="BZ2045" t="str">
            <v>Международный</v>
          </cell>
          <cell r="CA2045" t="str">
            <v>снг</v>
          </cell>
          <cell r="CB2045" t="str">
            <v>russia</v>
          </cell>
          <cell r="CC2045" t="str">
            <v>Бизнес, прочие</v>
          </cell>
          <cell r="CD2045" t="str">
            <v>b</v>
          </cell>
        </row>
        <row r="2046">
          <cell r="C2046">
            <v>37344</v>
          </cell>
          <cell r="H2046">
            <v>49</v>
          </cell>
          <cell r="U2046">
            <v>34</v>
          </cell>
          <cell r="BZ2046" t="str">
            <v>Международный</v>
          </cell>
          <cell r="CA2046" t="str">
            <v>восточная украина</v>
          </cell>
          <cell r="CB2046" t="str">
            <v>kyiv</v>
          </cell>
          <cell r="CC2046" t="str">
            <v>Бизнес, прочие</v>
          </cell>
          <cell r="CD2046" t="str">
            <v>b</v>
          </cell>
        </row>
        <row r="2047">
          <cell r="C2047" t="str">
            <v>01.04.02</v>
          </cell>
          <cell r="H2047">
            <v>5.8</v>
          </cell>
          <cell r="U2047">
            <v>4</v>
          </cell>
          <cell r="BZ2047" t="str">
            <v>Внутренний</v>
          </cell>
          <cell r="CA2047" t="str">
            <v>восточная украина</v>
          </cell>
          <cell r="CB2047" t="str">
            <v>kyiv</v>
          </cell>
          <cell r="CC2047" t="str">
            <v>Бизнес, прочие</v>
          </cell>
          <cell r="CD2047" t="str">
            <v>b</v>
          </cell>
        </row>
        <row r="2048">
          <cell r="C2048" t="str">
            <v>02.04.02</v>
          </cell>
          <cell r="H2048">
            <v>5.8</v>
          </cell>
          <cell r="U2048">
            <v>2</v>
          </cell>
          <cell r="BZ2048" t="str">
            <v>Внутренний</v>
          </cell>
          <cell r="CA2048" t="str">
            <v>восточная украина</v>
          </cell>
          <cell r="CB2048" t="str">
            <v>kyiv</v>
          </cell>
          <cell r="CC2048" t="str">
            <v>Бизнес, прочие</v>
          </cell>
          <cell r="CD2048" t="str">
            <v>b</v>
          </cell>
        </row>
        <row r="2049">
          <cell r="C2049" t="str">
            <v>02.04.02</v>
          </cell>
          <cell r="H2049">
            <v>5.8</v>
          </cell>
          <cell r="U2049">
            <v>4</v>
          </cell>
          <cell r="BZ2049" t="str">
            <v>Внутренний</v>
          </cell>
          <cell r="CA2049" t="str">
            <v>восточная украина</v>
          </cell>
          <cell r="CB2049" t="str">
            <v>kyiv</v>
          </cell>
          <cell r="CC2049" t="str">
            <v>Бизнес, прочие</v>
          </cell>
          <cell r="CD2049" t="str">
            <v>b</v>
          </cell>
        </row>
        <row r="2050">
          <cell r="C2050" t="str">
            <v>04.04.02</v>
          </cell>
          <cell r="H2050">
            <v>5.8</v>
          </cell>
          <cell r="U2050">
            <v>5</v>
          </cell>
          <cell r="BZ2050" t="str">
            <v>Внутренний</v>
          </cell>
          <cell r="CA2050" t="str">
            <v>восточная украина</v>
          </cell>
          <cell r="CB2050" t="str">
            <v>kyiv</v>
          </cell>
          <cell r="CC2050" t="str">
            <v>Бизнес, прочие</v>
          </cell>
          <cell r="CD2050" t="str">
            <v>b</v>
          </cell>
        </row>
        <row r="2051">
          <cell r="C2051" t="str">
            <v>05.04.02</v>
          </cell>
          <cell r="H2051">
            <v>5.8</v>
          </cell>
          <cell r="U2051">
            <v>1</v>
          </cell>
          <cell r="BZ2051" t="str">
            <v>Внутренний</v>
          </cell>
          <cell r="CA2051" t="str">
            <v>восточная украина</v>
          </cell>
          <cell r="CB2051" t="str">
            <v>kyiv</v>
          </cell>
          <cell r="CC2051" t="str">
            <v>Бизнес, прочие</v>
          </cell>
          <cell r="CD2051" t="str">
            <v>b</v>
          </cell>
        </row>
        <row r="2052">
          <cell r="C2052" t="str">
            <v>08.04.02</v>
          </cell>
          <cell r="H2052">
            <v>5.8</v>
          </cell>
          <cell r="BZ2052" t="str">
            <v>Внутренний</v>
          </cell>
          <cell r="CA2052" t="str">
            <v>восточная украина</v>
          </cell>
          <cell r="CB2052" t="str">
            <v>kyiv</v>
          </cell>
          <cell r="CC2052" t="str">
            <v>Бизнес, прочие</v>
          </cell>
          <cell r="CD2052" t="str">
            <v>b</v>
          </cell>
        </row>
        <row r="2053">
          <cell r="C2053">
            <v>37355</v>
          </cell>
          <cell r="H2053">
            <v>5.8</v>
          </cell>
          <cell r="U2053">
            <v>1</v>
          </cell>
          <cell r="BZ2053" t="str">
            <v>Внутренний</v>
          </cell>
          <cell r="CA2053" t="str">
            <v>восточная украина</v>
          </cell>
          <cell r="CB2053" t="str">
            <v>kyiv</v>
          </cell>
          <cell r="CC2053" t="str">
            <v>Бизнес, прочие</v>
          </cell>
          <cell r="CD2053" t="str">
            <v>b</v>
          </cell>
        </row>
        <row r="2054">
          <cell r="C2054">
            <v>37356</v>
          </cell>
          <cell r="H2054">
            <v>5.8</v>
          </cell>
          <cell r="U2054">
            <v>4</v>
          </cell>
          <cell r="BZ2054" t="str">
            <v>Внутренний</v>
          </cell>
          <cell r="CA2054" t="str">
            <v>восточная украина</v>
          </cell>
          <cell r="CB2054" t="str">
            <v>kyiv</v>
          </cell>
          <cell r="CC2054" t="str">
            <v>Бизнес, прочие</v>
          </cell>
          <cell r="CD2054" t="str">
            <v>b</v>
          </cell>
        </row>
        <row r="2055">
          <cell r="C2055">
            <v>37357</v>
          </cell>
          <cell r="H2055">
            <v>5.8</v>
          </cell>
          <cell r="U2055">
            <v>6</v>
          </cell>
          <cell r="BZ2055" t="str">
            <v>Внутренний</v>
          </cell>
          <cell r="CA2055" t="str">
            <v>восточная украина</v>
          </cell>
          <cell r="CB2055" t="str">
            <v>kyiv</v>
          </cell>
          <cell r="CC2055" t="str">
            <v>Бизнес, прочие</v>
          </cell>
          <cell r="CD2055" t="str">
            <v>b</v>
          </cell>
        </row>
        <row r="2056">
          <cell r="C2056">
            <v>37359</v>
          </cell>
          <cell r="H2056">
            <v>5.7</v>
          </cell>
          <cell r="U2056">
            <v>8</v>
          </cell>
          <cell r="BZ2056" t="str">
            <v>Международный</v>
          </cell>
          <cell r="CA2056" t="str">
            <v>восточная украина</v>
          </cell>
          <cell r="CB2056" t="str">
            <v>kyiv</v>
          </cell>
          <cell r="CC2056" t="str">
            <v>Бизнес, прочие</v>
          </cell>
          <cell r="CD2056" t="str">
            <v>b</v>
          </cell>
        </row>
        <row r="2057">
          <cell r="C2057">
            <v>37376</v>
          </cell>
          <cell r="H2057">
            <v>5.8</v>
          </cell>
          <cell r="U2057">
            <v>9</v>
          </cell>
          <cell r="BZ2057" t="str">
            <v>Внутренний</v>
          </cell>
          <cell r="CA2057" t="str">
            <v>восточная украина</v>
          </cell>
          <cell r="CB2057" t="str">
            <v>simferopol</v>
          </cell>
          <cell r="CC2057" t="str">
            <v>Бизнес, прочие</v>
          </cell>
          <cell r="CD2057" t="str">
            <v>b</v>
          </cell>
        </row>
        <row r="2058">
          <cell r="C2058" t="str">
            <v>01.05.02</v>
          </cell>
          <cell r="H2058">
            <v>5.8</v>
          </cell>
          <cell r="BZ2058" t="str">
            <v>Внутренний</v>
          </cell>
          <cell r="CA2058" t="str">
            <v>восточная украина</v>
          </cell>
          <cell r="CB2058" t="str">
            <v>Ukraine_Other</v>
          </cell>
          <cell r="CC2058" t="str">
            <v>Бизнес, прочие</v>
          </cell>
          <cell r="CD2058" t="str">
            <v>b</v>
          </cell>
        </row>
        <row r="2059">
          <cell r="C2059">
            <v>37438</v>
          </cell>
          <cell r="H2059">
            <v>5.8</v>
          </cell>
          <cell r="BZ2059" t="str">
            <v>Внутренний</v>
          </cell>
          <cell r="CA2059" t="str">
            <v>восточная украина</v>
          </cell>
          <cell r="CB2059" t="str">
            <v>Ukraine_Other</v>
          </cell>
          <cell r="CC2059" t="str">
            <v>Бизнес, прочие</v>
          </cell>
          <cell r="CD2059" t="str">
            <v>b</v>
          </cell>
        </row>
        <row r="2060">
          <cell r="C2060">
            <v>37448</v>
          </cell>
          <cell r="H2060">
            <v>5.8</v>
          </cell>
          <cell r="BZ2060" t="str">
            <v>Внутренний</v>
          </cell>
          <cell r="CA2060" t="str">
            <v>восточная украина</v>
          </cell>
          <cell r="CB2060" t="str">
            <v>Ukraine_Other</v>
          </cell>
          <cell r="CC2060" t="str">
            <v>Бизнес, прочие</v>
          </cell>
          <cell r="CD2060" t="str">
            <v>b</v>
          </cell>
        </row>
        <row r="2061">
          <cell r="C2061">
            <v>37450</v>
          </cell>
          <cell r="H2061">
            <v>5.8</v>
          </cell>
          <cell r="BZ2061" t="str">
            <v>Внутренний</v>
          </cell>
          <cell r="CA2061" t="str">
            <v>восточная украина</v>
          </cell>
          <cell r="CB2061" t="str">
            <v>kyiv</v>
          </cell>
          <cell r="CC2061" t="str">
            <v>Бизнес, прочие</v>
          </cell>
          <cell r="CD2061" t="str">
            <v>b</v>
          </cell>
        </row>
        <row r="2062">
          <cell r="C2062">
            <v>37463</v>
          </cell>
          <cell r="H2062">
            <v>5.8</v>
          </cell>
          <cell r="BZ2062" t="str">
            <v>Внутренний</v>
          </cell>
          <cell r="CA2062" t="str">
            <v>восточная украина</v>
          </cell>
          <cell r="CB2062" t="str">
            <v>Ukraine_Other</v>
          </cell>
          <cell r="CC2062" t="str">
            <v>Бизнес, прочие</v>
          </cell>
          <cell r="CD2062" t="str">
            <v>b</v>
          </cell>
        </row>
        <row r="2063">
          <cell r="C2063">
            <v>37467</v>
          </cell>
          <cell r="H2063">
            <v>5.8</v>
          </cell>
          <cell r="BZ2063" t="str">
            <v>Внутренний</v>
          </cell>
          <cell r="CA2063" t="str">
            <v>восточная украина</v>
          </cell>
          <cell r="CB2063" t="str">
            <v>Ukraine_Other</v>
          </cell>
          <cell r="CC2063" t="str">
            <v>Бизнес, прочие</v>
          </cell>
          <cell r="CD2063" t="str">
            <v>b</v>
          </cell>
        </row>
        <row r="2064">
          <cell r="C2064">
            <v>37470</v>
          </cell>
          <cell r="H2064">
            <v>5.8</v>
          </cell>
          <cell r="BZ2064" t="str">
            <v>Внутренний</v>
          </cell>
          <cell r="CA2064" t="str">
            <v>восточная украина</v>
          </cell>
          <cell r="CB2064" t="str">
            <v>simferopol</v>
          </cell>
          <cell r="CC2064" t="str">
            <v>Бизнес, прочие</v>
          </cell>
          <cell r="CD2064" t="str">
            <v>b</v>
          </cell>
        </row>
        <row r="2065">
          <cell r="C2065">
            <v>37501</v>
          </cell>
          <cell r="H2065">
            <v>5.8</v>
          </cell>
          <cell r="BZ2065" t="str">
            <v>Внутренний</v>
          </cell>
          <cell r="CA2065" t="str">
            <v>западная украина</v>
          </cell>
          <cell r="CB2065" t="str">
            <v>Ukraine_Other</v>
          </cell>
          <cell r="CC2065" t="str">
            <v>Бизнес, прочие</v>
          </cell>
          <cell r="CD2065" t="str">
            <v>b</v>
          </cell>
        </row>
        <row r="2066">
          <cell r="C2066">
            <v>37514</v>
          </cell>
          <cell r="H2066">
            <v>5.8</v>
          </cell>
          <cell r="U2066">
            <v>3</v>
          </cell>
          <cell r="BZ2066" t="str">
            <v>Внутренний</v>
          </cell>
          <cell r="CA2066" t="str">
            <v>восточная украина</v>
          </cell>
          <cell r="CB2066" t="str">
            <v>kyiv</v>
          </cell>
          <cell r="CC2066" t="str">
            <v>Бизнес, прочие</v>
          </cell>
          <cell r="CD2066" t="str">
            <v>b</v>
          </cell>
        </row>
        <row r="2067">
          <cell r="C2067">
            <v>37514</v>
          </cell>
          <cell r="H2067">
            <v>5.8</v>
          </cell>
          <cell r="BZ2067" t="str">
            <v>Внутренний</v>
          </cell>
          <cell r="CA2067" t="str">
            <v>восточная украина</v>
          </cell>
          <cell r="CB2067" t="str">
            <v>Ukraine_Other</v>
          </cell>
          <cell r="CC2067" t="str">
            <v>Бизнес, прочие</v>
          </cell>
          <cell r="CD2067" t="str">
            <v>b</v>
          </cell>
        </row>
        <row r="2068">
          <cell r="C2068">
            <v>37522</v>
          </cell>
          <cell r="H2068">
            <v>5.8</v>
          </cell>
          <cell r="U2068">
            <v>15</v>
          </cell>
          <cell r="BZ2068" t="str">
            <v>Международный</v>
          </cell>
          <cell r="CA2068" t="str">
            <v>западная украина</v>
          </cell>
          <cell r="CB2068" t="str">
            <v>Ukraine_Other</v>
          </cell>
          <cell r="CC2068" t="str">
            <v>Бизнес, прочие</v>
          </cell>
          <cell r="CD2068" t="str">
            <v>b</v>
          </cell>
        </row>
        <row r="2069">
          <cell r="C2069">
            <v>37533</v>
          </cell>
          <cell r="H2069">
            <v>5.8</v>
          </cell>
          <cell r="U2069">
            <v>7</v>
          </cell>
          <cell r="BZ2069" t="str">
            <v>Внутренний</v>
          </cell>
          <cell r="CA2069" t="str">
            <v>восточная украина</v>
          </cell>
          <cell r="CB2069" t="str">
            <v>kyiv</v>
          </cell>
          <cell r="CC2069" t="str">
            <v>Бизнес, прочие</v>
          </cell>
          <cell r="CD2069" t="str">
            <v>b</v>
          </cell>
        </row>
        <row r="2070">
          <cell r="C2070">
            <v>37541</v>
          </cell>
          <cell r="H2070">
            <v>5.8</v>
          </cell>
          <cell r="BZ2070" t="str">
            <v>Внутренний</v>
          </cell>
          <cell r="CA2070" t="str">
            <v>восточная украина</v>
          </cell>
          <cell r="CB2070" t="str">
            <v>Ukraine_Other</v>
          </cell>
          <cell r="CC2070" t="str">
            <v>Бизнес, прочие</v>
          </cell>
          <cell r="CD2070" t="str">
            <v>b</v>
          </cell>
        </row>
        <row r="2071">
          <cell r="C2071">
            <v>37547</v>
          </cell>
          <cell r="H2071">
            <v>5.8</v>
          </cell>
          <cell r="U2071">
            <v>2</v>
          </cell>
          <cell r="BZ2071" t="str">
            <v>Внутренний</v>
          </cell>
          <cell r="CA2071" t="str">
            <v>восточная украина</v>
          </cell>
          <cell r="CB2071" t="str">
            <v>kyiv</v>
          </cell>
          <cell r="CC2071" t="str">
            <v>Бизнес, прочие</v>
          </cell>
          <cell r="CD2071" t="str">
            <v>b</v>
          </cell>
        </row>
        <row r="2072">
          <cell r="C2072">
            <v>37548</v>
          </cell>
          <cell r="H2072">
            <v>5.8</v>
          </cell>
          <cell r="BZ2072" t="str">
            <v>Внутренний</v>
          </cell>
          <cell r="CA2072" t="str">
            <v>восточная украина</v>
          </cell>
          <cell r="CB2072" t="str">
            <v>Ukraine_Other</v>
          </cell>
          <cell r="CC2072" t="str">
            <v>Бизнес, прочие</v>
          </cell>
          <cell r="CD2072" t="str">
            <v>b</v>
          </cell>
        </row>
        <row r="2073">
          <cell r="C2073">
            <v>37558</v>
          </cell>
          <cell r="H2073">
            <v>5.8</v>
          </cell>
          <cell r="BZ2073" t="str">
            <v>Внутренний</v>
          </cell>
          <cell r="CA2073" t="str">
            <v>восточная украина</v>
          </cell>
          <cell r="CB2073" t="str">
            <v>Ukraine_Other</v>
          </cell>
          <cell r="CC2073" t="str">
            <v>Бизнес, прочие</v>
          </cell>
          <cell r="CD2073" t="str">
            <v>b</v>
          </cell>
        </row>
        <row r="2074">
          <cell r="C2074">
            <v>37575</v>
          </cell>
          <cell r="H2074">
            <v>5.8</v>
          </cell>
          <cell r="BZ2074" t="str">
            <v>Внутренний</v>
          </cell>
          <cell r="CA2074" t="str">
            <v>восточная украина</v>
          </cell>
          <cell r="CB2074" t="str">
            <v>kyiv</v>
          </cell>
          <cell r="CC2074" t="str">
            <v>Бизнес, прочие</v>
          </cell>
          <cell r="CD2074" t="str">
            <v>b</v>
          </cell>
        </row>
        <row r="2075">
          <cell r="C2075">
            <v>37588</v>
          </cell>
          <cell r="H2075">
            <v>5.8</v>
          </cell>
          <cell r="BZ2075" t="str">
            <v>Внутренний</v>
          </cell>
          <cell r="CA2075" t="str">
            <v>восточная украина</v>
          </cell>
          <cell r="CB2075" t="str">
            <v>kyiv</v>
          </cell>
          <cell r="CC2075" t="str">
            <v>Бизнес, прочие</v>
          </cell>
          <cell r="CD2075" t="str">
            <v>b</v>
          </cell>
        </row>
        <row r="2076">
          <cell r="C2076">
            <v>37603</v>
          </cell>
          <cell r="H2076">
            <v>6.4</v>
          </cell>
          <cell r="U2076">
            <v>5</v>
          </cell>
          <cell r="BZ2076" t="str">
            <v>Внутренний</v>
          </cell>
          <cell r="CA2076" t="str">
            <v>восточная украина</v>
          </cell>
          <cell r="CB2076" t="str">
            <v>kyiv</v>
          </cell>
          <cell r="CC2076" t="str">
            <v>Бизнес, прочие</v>
          </cell>
          <cell r="CD2076" t="str">
            <v>b</v>
          </cell>
        </row>
        <row r="2077">
          <cell r="C2077">
            <v>37606</v>
          </cell>
          <cell r="H2077">
            <v>6.4</v>
          </cell>
          <cell r="U2077">
            <v>9</v>
          </cell>
          <cell r="BZ2077" t="str">
            <v>Внутренний</v>
          </cell>
          <cell r="CA2077" t="str">
            <v>восточная украина</v>
          </cell>
          <cell r="CB2077" t="str">
            <v>kyiv</v>
          </cell>
          <cell r="CC2077" t="str">
            <v>Бизнес, прочие</v>
          </cell>
          <cell r="CD2077" t="str">
            <v>b</v>
          </cell>
        </row>
        <row r="2078">
          <cell r="C2078">
            <v>37611</v>
          </cell>
          <cell r="H2078">
            <v>5.8</v>
          </cell>
          <cell r="BZ2078" t="str">
            <v>Внутренний</v>
          </cell>
          <cell r="CA2078" t="str">
            <v>восточная украина</v>
          </cell>
          <cell r="CB2078" t="str">
            <v>Ukraine_Other</v>
          </cell>
          <cell r="CC2078" t="str">
            <v>Бизнес, прочие</v>
          </cell>
          <cell r="CD2078" t="str">
            <v>b</v>
          </cell>
        </row>
        <row r="2079">
          <cell r="C2079">
            <v>37611</v>
          </cell>
          <cell r="H2079">
            <v>5.8</v>
          </cell>
          <cell r="BZ2079" t="str">
            <v>Внутренний</v>
          </cell>
          <cell r="CA2079" t="str">
            <v>восточная украина</v>
          </cell>
          <cell r="CB2079" t="str">
            <v>Ukraine_Other</v>
          </cell>
          <cell r="CC2079" t="str">
            <v>Бизнес, прочие</v>
          </cell>
          <cell r="CD2079" t="str">
            <v>b</v>
          </cell>
        </row>
        <row r="2080">
          <cell r="C2080">
            <v>37638</v>
          </cell>
          <cell r="H2080">
            <v>6</v>
          </cell>
          <cell r="U2080">
            <v>3</v>
          </cell>
          <cell r="BZ2080" t="str">
            <v>Внутренний</v>
          </cell>
          <cell r="CA2080" t="str">
            <v>восточная украина</v>
          </cell>
          <cell r="CB2080" t="str">
            <v>kyiv</v>
          </cell>
          <cell r="CC2080" t="str">
            <v>Регулярные</v>
          </cell>
          <cell r="CD2080" t="str">
            <v>b</v>
          </cell>
        </row>
        <row r="2081">
          <cell r="C2081">
            <v>37649</v>
          </cell>
          <cell r="H2081">
            <v>5.8</v>
          </cell>
          <cell r="BZ2081" t="str">
            <v>Внутренний</v>
          </cell>
          <cell r="CA2081" t="str">
            <v>восточная украина</v>
          </cell>
          <cell r="CB2081" t="str">
            <v>kyiv</v>
          </cell>
          <cell r="CC2081" t="str">
            <v>Бизнес, прочие</v>
          </cell>
          <cell r="CD2081" t="str">
            <v>b</v>
          </cell>
        </row>
        <row r="2082">
          <cell r="C2082">
            <v>37655</v>
          </cell>
          <cell r="H2082">
            <v>5.8</v>
          </cell>
          <cell r="BZ2082" t="str">
            <v>Внутренний</v>
          </cell>
          <cell r="CA2082" t="str">
            <v>восточная украина</v>
          </cell>
          <cell r="CB2082" t="str">
            <v>Ukraine_Other</v>
          </cell>
          <cell r="CC2082" t="str">
            <v>Бизнес, прочие</v>
          </cell>
          <cell r="CD2082" t="str">
            <v>b</v>
          </cell>
        </row>
        <row r="2083">
          <cell r="C2083">
            <v>37702</v>
          </cell>
          <cell r="H2083">
            <v>5.8</v>
          </cell>
          <cell r="BZ2083" t="str">
            <v>Внутренний</v>
          </cell>
          <cell r="CA2083" t="str">
            <v>восточная украина</v>
          </cell>
          <cell r="CB2083" t="str">
            <v>Ukraine_Other</v>
          </cell>
          <cell r="CC2083" t="str">
            <v>Бизнес, прочие</v>
          </cell>
          <cell r="CD2083" t="str">
            <v>b</v>
          </cell>
        </row>
        <row r="2084">
          <cell r="C2084">
            <v>37715</v>
          </cell>
          <cell r="H2084">
            <v>5.8</v>
          </cell>
          <cell r="BZ2084" t="str">
            <v>Внутренний</v>
          </cell>
          <cell r="CA2084" t="str">
            <v>восточная украина</v>
          </cell>
          <cell r="CB2084" t="str">
            <v>Ukraine_Other</v>
          </cell>
          <cell r="CC2084" t="str">
            <v>Бизнес, прочие</v>
          </cell>
          <cell r="CD2084" t="str">
            <v>b</v>
          </cell>
        </row>
        <row r="2085">
          <cell r="C2085">
            <v>37718</v>
          </cell>
          <cell r="H2085">
            <v>5.8</v>
          </cell>
          <cell r="BZ2085" t="str">
            <v>Внутренний</v>
          </cell>
          <cell r="CA2085" t="str">
            <v>восточная украина</v>
          </cell>
          <cell r="CB2085" t="str">
            <v>kyiv</v>
          </cell>
          <cell r="CC2085" t="str">
            <v>Бизнес, прочие</v>
          </cell>
          <cell r="CD2085" t="str">
            <v>b</v>
          </cell>
        </row>
        <row r="2086">
          <cell r="C2086">
            <v>37720</v>
          </cell>
          <cell r="H2086">
            <v>5.8</v>
          </cell>
          <cell r="BZ2086" t="str">
            <v>Внутренний</v>
          </cell>
          <cell r="CA2086" t="str">
            <v>восточная украина</v>
          </cell>
          <cell r="CB2086" t="str">
            <v>kyiv</v>
          </cell>
          <cell r="CC2086" t="str">
            <v>Бизнес, прочие</v>
          </cell>
          <cell r="CD2086" t="str">
            <v>b</v>
          </cell>
        </row>
        <row r="2087">
          <cell r="C2087">
            <v>37730</v>
          </cell>
          <cell r="H2087">
            <v>5.8</v>
          </cell>
          <cell r="BZ2087" t="str">
            <v>Внутренний</v>
          </cell>
          <cell r="CA2087" t="str">
            <v>восточная украина</v>
          </cell>
          <cell r="CB2087" t="str">
            <v>Ukraine_Other</v>
          </cell>
          <cell r="CC2087" t="str">
            <v>Бизнес, прочие</v>
          </cell>
          <cell r="CD2087" t="str">
            <v>b</v>
          </cell>
        </row>
        <row r="2088">
          <cell r="C2088">
            <v>37730</v>
          </cell>
          <cell r="H2088">
            <v>5.8</v>
          </cell>
          <cell r="BZ2088" t="str">
            <v>Внутренний</v>
          </cell>
          <cell r="CA2088" t="str">
            <v>восточная украина</v>
          </cell>
          <cell r="CB2088" t="str">
            <v>Ukraine_Other</v>
          </cell>
          <cell r="CC2088" t="str">
            <v>Бизнес, прочие</v>
          </cell>
          <cell r="CD2088" t="str">
            <v>b</v>
          </cell>
        </row>
        <row r="2089">
          <cell r="C2089">
            <v>37760</v>
          </cell>
          <cell r="H2089">
            <v>5.8</v>
          </cell>
          <cell r="U2089">
            <v>10</v>
          </cell>
          <cell r="BZ2089" t="str">
            <v>Внутренний</v>
          </cell>
          <cell r="CA2089" t="str">
            <v>восточная украина</v>
          </cell>
          <cell r="CB2089" t="str">
            <v>kyiv</v>
          </cell>
          <cell r="CC2089" t="str">
            <v>Бизнес, прочие</v>
          </cell>
          <cell r="CD2089" t="str">
            <v>b</v>
          </cell>
        </row>
        <row r="2090">
          <cell r="C2090">
            <v>37762</v>
          </cell>
          <cell r="H2090">
            <v>6.4</v>
          </cell>
          <cell r="BZ2090" t="str">
            <v>Внутренний</v>
          </cell>
          <cell r="CA2090" t="str">
            <v>восточная украина</v>
          </cell>
          <cell r="CB2090" t="str">
            <v>Ukraine_Other</v>
          </cell>
          <cell r="CC2090" t="str">
            <v>Бизнес, прочие</v>
          </cell>
          <cell r="CD2090" t="str">
            <v>b</v>
          </cell>
        </row>
        <row r="2091">
          <cell r="C2091">
            <v>37774</v>
          </cell>
          <cell r="H2091">
            <v>5.8</v>
          </cell>
          <cell r="BZ2091" t="str">
            <v>Внутренний</v>
          </cell>
          <cell r="CA2091" t="str">
            <v>восточная украина</v>
          </cell>
          <cell r="CB2091" t="str">
            <v>Ukraine_Other</v>
          </cell>
          <cell r="CC2091" t="str">
            <v>Бизнес, прочие</v>
          </cell>
          <cell r="CD2091" t="str">
            <v>b</v>
          </cell>
        </row>
        <row r="2092">
          <cell r="C2092">
            <v>37783</v>
          </cell>
          <cell r="H2092">
            <v>5.8</v>
          </cell>
          <cell r="BZ2092" t="str">
            <v>Внутренний</v>
          </cell>
          <cell r="CA2092" t="str">
            <v>восточная украина</v>
          </cell>
          <cell r="CB2092" t="str">
            <v>kyiv</v>
          </cell>
          <cell r="CC2092" t="str">
            <v>Бизнес, прочие</v>
          </cell>
          <cell r="CD2092" t="str">
            <v>b</v>
          </cell>
        </row>
        <row r="2093">
          <cell r="C2093">
            <v>37797</v>
          </cell>
          <cell r="H2093">
            <v>5.8</v>
          </cell>
          <cell r="BZ2093" t="str">
            <v>Внутренний</v>
          </cell>
          <cell r="CA2093" t="str">
            <v>восточная украина</v>
          </cell>
          <cell r="CB2093" t="str">
            <v>Ukraine_Other</v>
          </cell>
          <cell r="CC2093" t="str">
            <v>Бизнес, прочие</v>
          </cell>
          <cell r="CD2093" t="str">
            <v>b</v>
          </cell>
        </row>
        <row r="2094">
          <cell r="C2094">
            <v>37798</v>
          </cell>
          <cell r="H2094">
            <v>5.8</v>
          </cell>
          <cell r="BZ2094" t="str">
            <v>Внутренний</v>
          </cell>
          <cell r="CA2094" t="str">
            <v>восточная украина</v>
          </cell>
          <cell r="CB2094" t="str">
            <v>Ukraine_Other</v>
          </cell>
          <cell r="CC2094" t="str">
            <v>Бизнес, прочие</v>
          </cell>
          <cell r="CD2094" t="str">
            <v>b</v>
          </cell>
        </row>
        <row r="2095">
          <cell r="C2095">
            <v>37804</v>
          </cell>
          <cell r="H2095">
            <v>5.8</v>
          </cell>
          <cell r="BZ2095" t="str">
            <v>Внутренний</v>
          </cell>
          <cell r="CA2095" t="str">
            <v>восточная украина</v>
          </cell>
          <cell r="CB2095" t="str">
            <v>Ukraine_Other</v>
          </cell>
          <cell r="CC2095" t="str">
            <v>Бизнес, прочие</v>
          </cell>
          <cell r="CD2095" t="str">
            <v>b</v>
          </cell>
        </row>
        <row r="2096">
          <cell r="C2096">
            <v>37811</v>
          </cell>
          <cell r="H2096">
            <v>5.8</v>
          </cell>
          <cell r="BZ2096" t="str">
            <v>Внутренний</v>
          </cell>
          <cell r="CA2096" t="str">
            <v>восточная украина</v>
          </cell>
          <cell r="CB2096" t="str">
            <v>Ukraine_Other</v>
          </cell>
          <cell r="CC2096" t="str">
            <v>Бизнес, прочие</v>
          </cell>
          <cell r="CD2096" t="str">
            <v>b</v>
          </cell>
        </row>
        <row r="2097">
          <cell r="C2097">
            <v>37827</v>
          </cell>
          <cell r="H2097">
            <v>5.8</v>
          </cell>
          <cell r="U2097">
            <v>2</v>
          </cell>
          <cell r="BZ2097" t="str">
            <v>Внутренний</v>
          </cell>
          <cell r="CA2097" t="str">
            <v>восточная украина</v>
          </cell>
          <cell r="CB2097" t="str">
            <v>kyiv</v>
          </cell>
          <cell r="CC2097" t="str">
            <v>Бизнес, прочие</v>
          </cell>
          <cell r="CD2097" t="str">
            <v>b</v>
          </cell>
        </row>
        <row r="2098">
          <cell r="C2098">
            <v>37834</v>
          </cell>
          <cell r="H2098">
            <v>5.8</v>
          </cell>
          <cell r="BZ2098" t="str">
            <v>Внутренний</v>
          </cell>
          <cell r="CA2098" t="str">
            <v>восточная украина</v>
          </cell>
          <cell r="CB2098" t="str">
            <v>kyiv</v>
          </cell>
          <cell r="CC2098" t="str">
            <v>Бизнес, прочие</v>
          </cell>
          <cell r="CD2098" t="str">
            <v>b</v>
          </cell>
        </row>
        <row r="2099">
          <cell r="C2099">
            <v>37838</v>
          </cell>
          <cell r="H2099">
            <v>5.8</v>
          </cell>
          <cell r="BZ2099" t="str">
            <v>Внутренний</v>
          </cell>
          <cell r="CA2099" t="str">
            <v>восточная украина</v>
          </cell>
          <cell r="CB2099" t="str">
            <v>kyiv</v>
          </cell>
          <cell r="CC2099" t="str">
            <v>Бизнес, прочие</v>
          </cell>
          <cell r="CD2099" t="str">
            <v>b</v>
          </cell>
        </row>
        <row r="2100">
          <cell r="C2100">
            <v>37846</v>
          </cell>
          <cell r="H2100">
            <v>5.8</v>
          </cell>
          <cell r="BZ2100" t="str">
            <v>Внутренний</v>
          </cell>
          <cell r="CA2100" t="str">
            <v>западная украина</v>
          </cell>
          <cell r="CB2100" t="str">
            <v>Ukraine_Other</v>
          </cell>
          <cell r="CC2100" t="str">
            <v>Бизнес, прочие</v>
          </cell>
          <cell r="CD2100" t="str">
            <v>b</v>
          </cell>
        </row>
        <row r="2101">
          <cell r="C2101">
            <v>37878</v>
          </cell>
          <cell r="H2101">
            <v>5.8</v>
          </cell>
          <cell r="U2101">
            <v>4</v>
          </cell>
          <cell r="BZ2101" t="str">
            <v>Внутренний</v>
          </cell>
          <cell r="CA2101" t="str">
            <v>западная украина</v>
          </cell>
          <cell r="CB2101" t="str">
            <v>odessa</v>
          </cell>
          <cell r="CC2101" t="str">
            <v>Бизнес, прочие</v>
          </cell>
          <cell r="CD2101" t="str">
            <v>b</v>
          </cell>
        </row>
        <row r="2102">
          <cell r="C2102">
            <v>37879</v>
          </cell>
          <cell r="H2102">
            <v>5.8</v>
          </cell>
          <cell r="U2102">
            <v>2</v>
          </cell>
          <cell r="BZ2102" t="str">
            <v>Внутренний</v>
          </cell>
          <cell r="CA2102" t="str">
            <v>восточная украина</v>
          </cell>
          <cell r="CB2102" t="str">
            <v>kyiv</v>
          </cell>
          <cell r="CC2102" t="str">
            <v>Бизнес, прочие</v>
          </cell>
          <cell r="CD2102" t="str">
            <v>b</v>
          </cell>
        </row>
        <row r="2103">
          <cell r="C2103">
            <v>37895</v>
          </cell>
          <cell r="H2103">
            <v>5.8</v>
          </cell>
          <cell r="BZ2103" t="str">
            <v>Внутренний</v>
          </cell>
          <cell r="CA2103" t="str">
            <v>западная украина</v>
          </cell>
          <cell r="CB2103" t="str">
            <v>odessa</v>
          </cell>
          <cell r="CC2103" t="str">
            <v>Бизнес, прочие</v>
          </cell>
          <cell r="CD2103" t="str">
            <v>b</v>
          </cell>
        </row>
        <row r="2104">
          <cell r="C2104">
            <v>37903</v>
          </cell>
          <cell r="H2104">
            <v>5.8</v>
          </cell>
          <cell r="U2104">
            <v>8</v>
          </cell>
          <cell r="BZ2104" t="str">
            <v>Внутренний</v>
          </cell>
          <cell r="CA2104" t="str">
            <v>восточная украина</v>
          </cell>
          <cell r="CB2104" t="str">
            <v>kyiv</v>
          </cell>
          <cell r="CC2104" t="str">
            <v>Бизнес, прочие</v>
          </cell>
          <cell r="CD2104" t="str">
            <v>b</v>
          </cell>
        </row>
        <row r="2105">
          <cell r="C2105">
            <v>37907</v>
          </cell>
          <cell r="H2105">
            <v>5.8</v>
          </cell>
          <cell r="BZ2105" t="str">
            <v>Внутренний</v>
          </cell>
          <cell r="CA2105" t="str">
            <v>восточная украина</v>
          </cell>
          <cell r="CB2105" t="str">
            <v>kyiv</v>
          </cell>
          <cell r="CC2105" t="str">
            <v>Бизнес, прочие</v>
          </cell>
          <cell r="CD2105" t="str">
            <v>b</v>
          </cell>
        </row>
        <row r="2106">
          <cell r="C2106">
            <v>37910</v>
          </cell>
          <cell r="H2106">
            <v>5.8</v>
          </cell>
          <cell r="BZ2106" t="str">
            <v>Внутренний</v>
          </cell>
          <cell r="CA2106" t="str">
            <v>восточная украина</v>
          </cell>
          <cell r="CB2106" t="str">
            <v>kyiv</v>
          </cell>
          <cell r="CC2106" t="str">
            <v>Бизнес, прочие</v>
          </cell>
          <cell r="CD2106" t="str">
            <v>b</v>
          </cell>
        </row>
        <row r="2107">
          <cell r="C2107">
            <v>37912</v>
          </cell>
          <cell r="H2107">
            <v>5.8</v>
          </cell>
          <cell r="U2107">
            <v>7</v>
          </cell>
          <cell r="BZ2107" t="str">
            <v>Внутренний</v>
          </cell>
          <cell r="CA2107" t="str">
            <v>восточная украина</v>
          </cell>
          <cell r="CB2107" t="str">
            <v>kyiv</v>
          </cell>
          <cell r="CC2107" t="str">
            <v>Бизнес, прочие</v>
          </cell>
          <cell r="CD2107" t="str">
            <v>b</v>
          </cell>
        </row>
        <row r="2108">
          <cell r="C2108">
            <v>37914</v>
          </cell>
          <cell r="H2108">
            <v>5.8</v>
          </cell>
          <cell r="U2108">
            <v>12</v>
          </cell>
          <cell r="BZ2108" t="str">
            <v>Внутренний</v>
          </cell>
          <cell r="CA2108" t="str">
            <v>восточная украина</v>
          </cell>
          <cell r="CB2108" t="str">
            <v>kyiv</v>
          </cell>
          <cell r="CC2108" t="str">
            <v>Бизнес, прочие</v>
          </cell>
          <cell r="CD2108" t="str">
            <v>b</v>
          </cell>
        </row>
        <row r="2109">
          <cell r="C2109">
            <v>37916</v>
          </cell>
          <cell r="H2109">
            <v>5.8</v>
          </cell>
          <cell r="U2109">
            <v>1</v>
          </cell>
          <cell r="BZ2109" t="str">
            <v>Внутренний</v>
          </cell>
          <cell r="CA2109" t="str">
            <v>восточная украина</v>
          </cell>
          <cell r="CB2109" t="str">
            <v>kyiv</v>
          </cell>
          <cell r="CC2109" t="str">
            <v>Бизнес, прочие</v>
          </cell>
          <cell r="CD2109" t="str">
            <v>b</v>
          </cell>
        </row>
        <row r="2110">
          <cell r="C2110">
            <v>37917</v>
          </cell>
          <cell r="H2110">
            <v>5.8</v>
          </cell>
          <cell r="U2110">
            <v>1</v>
          </cell>
          <cell r="BZ2110" t="str">
            <v>Внутренний</v>
          </cell>
          <cell r="CA2110" t="str">
            <v>восточная украина</v>
          </cell>
          <cell r="CB2110" t="str">
            <v>simferopol</v>
          </cell>
          <cell r="CC2110" t="str">
            <v>Бизнес, прочие</v>
          </cell>
          <cell r="CD2110" t="str">
            <v>b</v>
          </cell>
        </row>
        <row r="2111">
          <cell r="C2111">
            <v>37917</v>
          </cell>
          <cell r="H2111">
            <v>5.8</v>
          </cell>
          <cell r="U2111">
            <v>4</v>
          </cell>
          <cell r="BZ2111" t="str">
            <v>Внутренний</v>
          </cell>
          <cell r="CA2111" t="str">
            <v>восточная украина</v>
          </cell>
          <cell r="CB2111" t="str">
            <v>kyiv</v>
          </cell>
          <cell r="CC2111" t="str">
            <v>Бизнес, прочие</v>
          </cell>
          <cell r="CD2111" t="str">
            <v>b</v>
          </cell>
        </row>
        <row r="2112">
          <cell r="C2112">
            <v>37918</v>
          </cell>
          <cell r="H2112">
            <v>5.8</v>
          </cell>
          <cell r="U2112">
            <v>3</v>
          </cell>
          <cell r="BZ2112" t="str">
            <v>Внутренний</v>
          </cell>
          <cell r="CA2112" t="str">
            <v>западная украина</v>
          </cell>
          <cell r="CB2112" t="str">
            <v>odessa</v>
          </cell>
          <cell r="CC2112" t="str">
            <v>Бизнес, прочие</v>
          </cell>
          <cell r="CD2112" t="str">
            <v>b</v>
          </cell>
        </row>
        <row r="2113">
          <cell r="C2113">
            <v>37919</v>
          </cell>
          <cell r="H2113">
            <v>5.8</v>
          </cell>
          <cell r="U2113">
            <v>8</v>
          </cell>
          <cell r="BZ2113" t="str">
            <v>Внутренний</v>
          </cell>
          <cell r="CA2113" t="str">
            <v>восточная украина</v>
          </cell>
          <cell r="CB2113" t="str">
            <v>kyiv</v>
          </cell>
          <cell r="CC2113" t="str">
            <v>Бизнес, прочие</v>
          </cell>
          <cell r="CD2113" t="str">
            <v>b</v>
          </cell>
        </row>
        <row r="2114">
          <cell r="C2114">
            <v>37920</v>
          </cell>
          <cell r="H2114">
            <v>5.8</v>
          </cell>
          <cell r="U2114">
            <v>7</v>
          </cell>
          <cell r="BZ2114" t="str">
            <v>Внутренний</v>
          </cell>
          <cell r="CA2114" t="str">
            <v>восточная украина</v>
          </cell>
          <cell r="CB2114" t="str">
            <v>kyiv</v>
          </cell>
          <cell r="CC2114" t="str">
            <v>Бизнес, прочие</v>
          </cell>
          <cell r="CD2114" t="str">
            <v>b</v>
          </cell>
        </row>
        <row r="2115">
          <cell r="C2115">
            <v>37923</v>
          </cell>
          <cell r="H2115">
            <v>5.8</v>
          </cell>
          <cell r="U2115">
            <v>3</v>
          </cell>
          <cell r="BZ2115" t="str">
            <v>Внутренний</v>
          </cell>
          <cell r="CA2115" t="str">
            <v>восточная украина</v>
          </cell>
          <cell r="CB2115" t="str">
            <v>kyiv</v>
          </cell>
          <cell r="CC2115" t="str">
            <v>Бизнес, прочие</v>
          </cell>
          <cell r="CD2115" t="str">
            <v>b</v>
          </cell>
        </row>
        <row r="2116">
          <cell r="C2116">
            <v>37924</v>
          </cell>
          <cell r="H2116">
            <v>5.8</v>
          </cell>
          <cell r="U2116">
            <v>9</v>
          </cell>
          <cell r="BZ2116" t="str">
            <v>Внутренний</v>
          </cell>
          <cell r="CA2116" t="str">
            <v>восточная украина</v>
          </cell>
          <cell r="CB2116" t="str">
            <v>kyiv</v>
          </cell>
          <cell r="CC2116" t="str">
            <v>Бизнес, прочие</v>
          </cell>
          <cell r="CD2116" t="str">
            <v>b</v>
          </cell>
        </row>
        <row r="2117">
          <cell r="C2117">
            <v>37931</v>
          </cell>
          <cell r="H2117">
            <v>5.8</v>
          </cell>
          <cell r="U2117">
            <v>5</v>
          </cell>
          <cell r="BZ2117" t="str">
            <v>Внутренний</v>
          </cell>
          <cell r="CA2117" t="str">
            <v>восточная украина</v>
          </cell>
          <cell r="CB2117" t="str">
            <v>kyiv</v>
          </cell>
          <cell r="CC2117" t="str">
            <v>Бизнес, прочие</v>
          </cell>
          <cell r="CD2117" t="str">
            <v>b</v>
          </cell>
        </row>
        <row r="2118">
          <cell r="C2118">
            <v>37932</v>
          </cell>
          <cell r="H2118">
            <v>5.8</v>
          </cell>
          <cell r="BZ2118" t="str">
            <v>Внутренний</v>
          </cell>
          <cell r="CA2118" t="str">
            <v>восточная украина</v>
          </cell>
          <cell r="CB2118" t="str">
            <v>Ukraine_Other</v>
          </cell>
          <cell r="CC2118" t="str">
            <v>Бизнес, прочие</v>
          </cell>
          <cell r="CD2118" t="str">
            <v>b</v>
          </cell>
        </row>
        <row r="2119">
          <cell r="C2119">
            <v>37967</v>
          </cell>
          <cell r="H2119">
            <v>5.8</v>
          </cell>
          <cell r="U2119">
            <v>13</v>
          </cell>
          <cell r="BZ2119" t="str">
            <v>Внутренний</v>
          </cell>
          <cell r="CA2119" t="str">
            <v>восточная украина</v>
          </cell>
          <cell r="CB2119" t="str">
            <v>kyiv</v>
          </cell>
          <cell r="CC2119" t="str">
            <v>Бизнес, прочие</v>
          </cell>
          <cell r="CD2119" t="str">
            <v>b</v>
          </cell>
        </row>
        <row r="2120">
          <cell r="C2120">
            <v>38016</v>
          </cell>
          <cell r="H2120">
            <v>5.8</v>
          </cell>
          <cell r="BZ2120" t="str">
            <v>Внутренний</v>
          </cell>
          <cell r="CA2120" t="str">
            <v>восточная украина</v>
          </cell>
          <cell r="CB2120" t="str">
            <v>Ukraine_Other</v>
          </cell>
          <cell r="CC2120" t="str">
            <v>Бизнес, прочие</v>
          </cell>
          <cell r="CD2120" t="str">
            <v>b</v>
          </cell>
        </row>
        <row r="2121">
          <cell r="C2121">
            <v>38018</v>
          </cell>
          <cell r="H2121">
            <v>5.8</v>
          </cell>
          <cell r="U2121">
            <v>3</v>
          </cell>
          <cell r="BZ2121" t="str">
            <v>Внутренний</v>
          </cell>
          <cell r="CA2121" t="str">
            <v>западная украина</v>
          </cell>
          <cell r="CB2121" t="str">
            <v>odessa</v>
          </cell>
          <cell r="CC2121" t="str">
            <v>Бизнес, прочие</v>
          </cell>
          <cell r="CD2121" t="str">
            <v>b</v>
          </cell>
        </row>
        <row r="2122">
          <cell r="C2122">
            <v>38050</v>
          </cell>
          <cell r="H2122">
            <v>6.4</v>
          </cell>
          <cell r="BZ2122" t="str">
            <v>Внутренний</v>
          </cell>
          <cell r="CA2122" t="str">
            <v>восточная украина</v>
          </cell>
          <cell r="CB2122" t="str">
            <v>Ukraine_Other</v>
          </cell>
          <cell r="CC2122" t="str">
            <v>Бизнес, прочие</v>
          </cell>
          <cell r="CD2122" t="str">
            <v>b</v>
          </cell>
        </row>
        <row r="2123">
          <cell r="C2123">
            <v>38050</v>
          </cell>
          <cell r="H2123">
            <v>6.4</v>
          </cell>
          <cell r="BZ2123" t="str">
            <v>Внутренний</v>
          </cell>
          <cell r="CA2123" t="str">
            <v>восточная украина</v>
          </cell>
          <cell r="CB2123" t="str">
            <v>Ukraine_Other</v>
          </cell>
          <cell r="CC2123" t="str">
            <v>Бизнес, прочие</v>
          </cell>
          <cell r="CD2123" t="str">
            <v>b</v>
          </cell>
        </row>
        <row r="2124">
          <cell r="C2124">
            <v>38052</v>
          </cell>
          <cell r="H2124">
            <v>6.4</v>
          </cell>
          <cell r="BZ2124" t="str">
            <v>Внутренний</v>
          </cell>
          <cell r="CA2124" t="str">
            <v>восточная украина</v>
          </cell>
          <cell r="CB2124" t="str">
            <v>Ukraine_Other</v>
          </cell>
          <cell r="CC2124" t="str">
            <v>Бизнес, прочие</v>
          </cell>
          <cell r="CD2124" t="str">
            <v>b</v>
          </cell>
        </row>
        <row r="2125">
          <cell r="C2125">
            <v>38052</v>
          </cell>
          <cell r="H2125">
            <v>6.4</v>
          </cell>
          <cell r="BZ2125" t="str">
            <v>Внутренний</v>
          </cell>
          <cell r="CA2125" t="str">
            <v>восточная украина</v>
          </cell>
          <cell r="CB2125" t="str">
            <v>Ukraine_Other</v>
          </cell>
          <cell r="CC2125" t="str">
            <v>Бизнес, прочие</v>
          </cell>
          <cell r="CD2125" t="str">
            <v>b</v>
          </cell>
        </row>
        <row r="2126">
          <cell r="C2126">
            <v>38084</v>
          </cell>
          <cell r="H2126">
            <v>5.8</v>
          </cell>
          <cell r="BZ2126" t="str">
            <v>Внутренний</v>
          </cell>
          <cell r="CA2126" t="str">
            <v>восточная украина</v>
          </cell>
          <cell r="CB2126" t="str">
            <v>kyiv</v>
          </cell>
          <cell r="CC2126" t="str">
            <v>Бизнес, прочие</v>
          </cell>
          <cell r="CD2126" t="str">
            <v>b</v>
          </cell>
        </row>
        <row r="2127">
          <cell r="C2127">
            <v>38093</v>
          </cell>
          <cell r="H2127">
            <v>5.8</v>
          </cell>
          <cell r="BZ2127" t="str">
            <v>Внутренний</v>
          </cell>
          <cell r="CA2127" t="str">
            <v>восточная украина</v>
          </cell>
          <cell r="CB2127" t="str">
            <v>kyiv</v>
          </cell>
          <cell r="CC2127" t="str">
            <v>Бизнес, прочие</v>
          </cell>
          <cell r="CD2127" t="str">
            <v>b</v>
          </cell>
        </row>
        <row r="2128">
          <cell r="C2128">
            <v>38097</v>
          </cell>
          <cell r="H2128">
            <v>5.8</v>
          </cell>
          <cell r="BZ2128" t="str">
            <v>Внутренний</v>
          </cell>
          <cell r="CA2128" t="str">
            <v>восточная украина</v>
          </cell>
          <cell r="CB2128" t="str">
            <v>Ukraine_Other</v>
          </cell>
          <cell r="CC2128" t="str">
            <v>Бизнес, прочие</v>
          </cell>
          <cell r="CD2128" t="str">
            <v>b</v>
          </cell>
        </row>
        <row r="2129">
          <cell r="C2129">
            <v>38098</v>
          </cell>
          <cell r="H2129">
            <v>5.8</v>
          </cell>
          <cell r="BZ2129" t="str">
            <v>Внутренний</v>
          </cell>
          <cell r="CA2129" t="str">
            <v>западная украина</v>
          </cell>
          <cell r="CB2129" t="str">
            <v>odessa</v>
          </cell>
          <cell r="CC2129" t="str">
            <v>Бизнес, прочие</v>
          </cell>
          <cell r="CD2129" t="str">
            <v>b</v>
          </cell>
        </row>
        <row r="2130">
          <cell r="C2130">
            <v>38123</v>
          </cell>
          <cell r="H2130">
            <v>5.8</v>
          </cell>
          <cell r="U2130">
            <v>3</v>
          </cell>
          <cell r="BZ2130" t="str">
            <v>Внутренний</v>
          </cell>
          <cell r="CA2130" t="str">
            <v>западная украина</v>
          </cell>
          <cell r="CB2130" t="str">
            <v>odessa</v>
          </cell>
          <cell r="CC2130" t="str">
            <v>Бизнес, прочие</v>
          </cell>
          <cell r="CD2130" t="str">
            <v>b</v>
          </cell>
        </row>
        <row r="2131">
          <cell r="C2131">
            <v>38125</v>
          </cell>
          <cell r="H2131">
            <v>6.4</v>
          </cell>
          <cell r="BZ2131" t="str">
            <v>Внутренний</v>
          </cell>
          <cell r="CA2131" t="str">
            <v>восточная украина</v>
          </cell>
          <cell r="CB2131" t="str">
            <v>kyiv</v>
          </cell>
          <cell r="CC2131" t="str">
            <v>Бизнес, прочие</v>
          </cell>
          <cell r="CD2131" t="str">
            <v>b</v>
          </cell>
        </row>
        <row r="2132">
          <cell r="C2132">
            <v>38137</v>
          </cell>
          <cell r="H2132">
            <v>5.8</v>
          </cell>
          <cell r="U2132">
            <v>7</v>
          </cell>
          <cell r="BZ2132" t="str">
            <v>Внутренний</v>
          </cell>
          <cell r="CA2132" t="str">
            <v>западная украина</v>
          </cell>
          <cell r="CB2132" t="str">
            <v>odessa</v>
          </cell>
          <cell r="CC2132" t="str">
            <v>Бизнес, прочие</v>
          </cell>
          <cell r="CD2132" t="str">
            <v>b</v>
          </cell>
        </row>
        <row r="2133">
          <cell r="C2133">
            <v>38141</v>
          </cell>
          <cell r="H2133">
            <v>5.8</v>
          </cell>
          <cell r="BZ2133" t="str">
            <v>Внутренний</v>
          </cell>
          <cell r="CA2133" t="str">
            <v>восточная украина</v>
          </cell>
          <cell r="CB2133" t="str">
            <v>Ukraine_Other</v>
          </cell>
          <cell r="CC2133" t="str">
            <v>Бизнес, прочие</v>
          </cell>
          <cell r="CD2133" t="str">
            <v>b</v>
          </cell>
        </row>
        <row r="2134">
          <cell r="C2134">
            <v>38152</v>
          </cell>
          <cell r="H2134">
            <v>6</v>
          </cell>
          <cell r="U2134">
            <v>5</v>
          </cell>
          <cell r="BZ2134" t="str">
            <v>Внутренний</v>
          </cell>
          <cell r="CA2134" t="str">
            <v>восточная украина</v>
          </cell>
          <cell r="CB2134" t="str">
            <v>donetsk</v>
          </cell>
          <cell r="CC2134" t="str">
            <v>Бизнес, прочие</v>
          </cell>
          <cell r="CD2134" t="str">
            <v>b</v>
          </cell>
        </row>
        <row r="2135">
          <cell r="C2135">
            <v>38159</v>
          </cell>
          <cell r="H2135">
            <v>5.8</v>
          </cell>
          <cell r="U2135">
            <v>2</v>
          </cell>
          <cell r="BZ2135" t="str">
            <v>Внутренний</v>
          </cell>
          <cell r="CA2135" t="str">
            <v>восточная украина</v>
          </cell>
          <cell r="CB2135" t="str">
            <v>kyiv</v>
          </cell>
          <cell r="CC2135" t="str">
            <v>Бизнес, прочие</v>
          </cell>
          <cell r="CD2135" t="str">
            <v>b</v>
          </cell>
        </row>
        <row r="2136">
          <cell r="C2136">
            <v>38205</v>
          </cell>
          <cell r="H2136">
            <v>6.4</v>
          </cell>
          <cell r="BZ2136" t="str">
            <v>Внутренний</v>
          </cell>
          <cell r="CA2136" t="str">
            <v>восточная украина</v>
          </cell>
          <cell r="CB2136" t="str">
            <v>Ukraine_Other</v>
          </cell>
          <cell r="CC2136" t="str">
            <v>Бизнес, прочие</v>
          </cell>
          <cell r="CD2136" t="str">
            <v>b</v>
          </cell>
        </row>
        <row r="2137">
          <cell r="C2137">
            <v>38232</v>
          </cell>
          <cell r="H2137">
            <v>6.4</v>
          </cell>
          <cell r="BZ2137" t="str">
            <v>Внутренний</v>
          </cell>
          <cell r="CA2137" t="str">
            <v>восточная украина</v>
          </cell>
          <cell r="CB2137" t="str">
            <v>Ukraine_Other</v>
          </cell>
          <cell r="CC2137" t="str">
            <v>Бизнес, прочие</v>
          </cell>
          <cell r="CD2137" t="str">
            <v>b</v>
          </cell>
        </row>
        <row r="2138">
          <cell r="C2138">
            <v>38260</v>
          </cell>
          <cell r="H2138">
            <v>6.4</v>
          </cell>
          <cell r="BZ2138" t="str">
            <v>Внутренний</v>
          </cell>
          <cell r="CA2138" t="str">
            <v>восточная украина</v>
          </cell>
          <cell r="CB2138" t="str">
            <v>kyiv</v>
          </cell>
          <cell r="CC2138" t="str">
            <v>Бизнес, прочие</v>
          </cell>
          <cell r="CD2138" t="str">
            <v>b</v>
          </cell>
        </row>
        <row r="2139">
          <cell r="C2139">
            <v>38264</v>
          </cell>
          <cell r="H2139">
            <v>6.4</v>
          </cell>
          <cell r="BZ2139" t="str">
            <v>Внутренний</v>
          </cell>
          <cell r="CA2139" t="str">
            <v>западная украина</v>
          </cell>
          <cell r="CB2139" t="str">
            <v>Ukraine_Other</v>
          </cell>
          <cell r="CC2139" t="str">
            <v>Бизнес, прочие</v>
          </cell>
          <cell r="CD2139" t="str">
            <v>b</v>
          </cell>
        </row>
        <row r="2140">
          <cell r="C2140">
            <v>38265</v>
          </cell>
          <cell r="H2140">
            <v>6.4</v>
          </cell>
          <cell r="U2140">
            <v>5</v>
          </cell>
          <cell r="BZ2140" t="str">
            <v>Внутренний</v>
          </cell>
          <cell r="CA2140" t="str">
            <v>восточная украина</v>
          </cell>
          <cell r="CB2140" t="str">
            <v>kyiv</v>
          </cell>
          <cell r="CC2140" t="str">
            <v>Бизнес, прочие</v>
          </cell>
          <cell r="CD2140" t="str">
            <v>b</v>
          </cell>
        </row>
        <row r="2141">
          <cell r="C2141">
            <v>38267</v>
          </cell>
          <cell r="H2141">
            <v>6.4</v>
          </cell>
          <cell r="U2141">
            <v>3</v>
          </cell>
          <cell r="BZ2141" t="str">
            <v>Внутренний</v>
          </cell>
          <cell r="CA2141" t="str">
            <v>восточная украина</v>
          </cell>
          <cell r="CB2141" t="str">
            <v>kyiv</v>
          </cell>
          <cell r="CC2141" t="str">
            <v>Бизнес, прочие</v>
          </cell>
          <cell r="CD2141" t="str">
            <v>b</v>
          </cell>
        </row>
        <row r="2142">
          <cell r="C2142">
            <v>38271</v>
          </cell>
          <cell r="H2142">
            <v>5.8</v>
          </cell>
          <cell r="U2142">
            <v>2</v>
          </cell>
          <cell r="BZ2142" t="str">
            <v>Внутренний</v>
          </cell>
          <cell r="CA2142" t="str">
            <v>западная украина</v>
          </cell>
          <cell r="CB2142" t="str">
            <v>odessa</v>
          </cell>
          <cell r="CC2142" t="str">
            <v>Бизнес, прочие</v>
          </cell>
          <cell r="CD2142" t="str">
            <v>b</v>
          </cell>
        </row>
        <row r="2143">
          <cell r="C2143">
            <v>38274</v>
          </cell>
          <cell r="H2143">
            <v>5.8</v>
          </cell>
          <cell r="BZ2143" t="str">
            <v>Внутренний</v>
          </cell>
          <cell r="CA2143" t="str">
            <v>западная украина</v>
          </cell>
          <cell r="CB2143" t="str">
            <v>odessa</v>
          </cell>
          <cell r="CC2143" t="str">
            <v>Бизнес, прочие</v>
          </cell>
          <cell r="CD2143" t="str">
            <v>b</v>
          </cell>
        </row>
        <row r="2144">
          <cell r="C2144">
            <v>38274</v>
          </cell>
          <cell r="H2144">
            <v>6.4</v>
          </cell>
          <cell r="U2144">
            <v>2</v>
          </cell>
          <cell r="BZ2144" t="str">
            <v>Внутренний</v>
          </cell>
          <cell r="CA2144" t="str">
            <v>восточная украина</v>
          </cell>
          <cell r="CB2144" t="str">
            <v>kyiv</v>
          </cell>
          <cell r="CC2144" t="str">
            <v>Бизнес, прочие</v>
          </cell>
          <cell r="CD2144" t="str">
            <v>b</v>
          </cell>
        </row>
        <row r="2145">
          <cell r="C2145">
            <v>38275</v>
          </cell>
          <cell r="H2145">
            <v>6.4</v>
          </cell>
          <cell r="U2145">
            <v>10</v>
          </cell>
          <cell r="BZ2145" t="str">
            <v>Внутренний</v>
          </cell>
          <cell r="CA2145" t="str">
            <v>восточная украина</v>
          </cell>
          <cell r="CB2145" t="str">
            <v>kyiv</v>
          </cell>
          <cell r="CC2145" t="str">
            <v>Бизнес, прочие</v>
          </cell>
          <cell r="CD2145" t="str">
            <v>b</v>
          </cell>
        </row>
        <row r="2146">
          <cell r="C2146">
            <v>38279</v>
          </cell>
          <cell r="H2146">
            <v>6.4</v>
          </cell>
          <cell r="U2146">
            <v>7</v>
          </cell>
          <cell r="BZ2146" t="str">
            <v>Внутренний</v>
          </cell>
          <cell r="CA2146" t="str">
            <v>восточная украина</v>
          </cell>
          <cell r="CB2146" t="str">
            <v>kyiv</v>
          </cell>
          <cell r="CC2146" t="str">
            <v>Бизнес, прочие</v>
          </cell>
          <cell r="CD2146" t="str">
            <v>b</v>
          </cell>
        </row>
        <row r="2147">
          <cell r="C2147">
            <v>38281</v>
          </cell>
          <cell r="H2147">
            <v>6.4</v>
          </cell>
          <cell r="U2147">
            <v>3</v>
          </cell>
          <cell r="BZ2147" t="str">
            <v>Внутренний</v>
          </cell>
          <cell r="CA2147" t="str">
            <v>восточная украина</v>
          </cell>
          <cell r="CB2147" t="str">
            <v>kyiv</v>
          </cell>
          <cell r="CC2147" t="str">
            <v>Бизнес, прочие</v>
          </cell>
          <cell r="CD2147" t="str">
            <v>b</v>
          </cell>
        </row>
        <row r="2148">
          <cell r="C2148">
            <v>38285</v>
          </cell>
          <cell r="H2148">
            <v>5.8</v>
          </cell>
          <cell r="BZ2148" t="str">
            <v>Внутренний</v>
          </cell>
          <cell r="CA2148" t="str">
            <v>восточная украина</v>
          </cell>
          <cell r="CB2148" t="str">
            <v>Ukraine_Other</v>
          </cell>
          <cell r="CC2148" t="str">
            <v>Бизнес, прочие</v>
          </cell>
          <cell r="CD2148" t="str">
            <v>b</v>
          </cell>
        </row>
        <row r="2149">
          <cell r="C2149">
            <v>38286</v>
          </cell>
          <cell r="H2149">
            <v>6.4</v>
          </cell>
          <cell r="U2149">
            <v>10</v>
          </cell>
          <cell r="BZ2149" t="str">
            <v>Внутренний</v>
          </cell>
          <cell r="CA2149" t="str">
            <v>восточная украина</v>
          </cell>
          <cell r="CB2149" t="str">
            <v>kyiv</v>
          </cell>
          <cell r="CC2149" t="str">
            <v>Бизнес, прочие</v>
          </cell>
          <cell r="CD2149" t="str">
            <v>b</v>
          </cell>
        </row>
        <row r="2150">
          <cell r="C2150">
            <v>38287</v>
          </cell>
          <cell r="H2150">
            <v>5.8</v>
          </cell>
          <cell r="U2150">
            <v>1</v>
          </cell>
          <cell r="BZ2150" t="str">
            <v>Внутренний</v>
          </cell>
          <cell r="CA2150" t="str">
            <v>западная украина</v>
          </cell>
          <cell r="CB2150" t="str">
            <v>odessa</v>
          </cell>
          <cell r="CC2150" t="str">
            <v>Бизнес, прочие</v>
          </cell>
          <cell r="CD2150" t="str">
            <v>b</v>
          </cell>
        </row>
        <row r="2151">
          <cell r="C2151">
            <v>38289</v>
          </cell>
          <cell r="H2151">
            <v>6.4</v>
          </cell>
          <cell r="U2151">
            <v>2</v>
          </cell>
          <cell r="BZ2151" t="str">
            <v>Внутренний</v>
          </cell>
          <cell r="CA2151" t="str">
            <v>восточная украина</v>
          </cell>
          <cell r="CB2151" t="str">
            <v>Ukraine_Other</v>
          </cell>
          <cell r="CC2151" t="str">
            <v>Бизнес, прочие</v>
          </cell>
          <cell r="CD2151" t="str">
            <v>b</v>
          </cell>
        </row>
        <row r="2152">
          <cell r="C2152">
            <v>38294</v>
          </cell>
          <cell r="H2152">
            <v>6.4</v>
          </cell>
          <cell r="U2152">
            <v>5</v>
          </cell>
          <cell r="BZ2152" t="str">
            <v>Внутренний</v>
          </cell>
          <cell r="CA2152" t="str">
            <v>восточная украина</v>
          </cell>
          <cell r="CB2152" t="str">
            <v>kyiv</v>
          </cell>
          <cell r="CC2152" t="str">
            <v>Бизнес, прочие</v>
          </cell>
          <cell r="CD2152" t="str">
            <v>b</v>
          </cell>
        </row>
        <row r="2153">
          <cell r="C2153">
            <v>38308</v>
          </cell>
          <cell r="H2153">
            <v>5.8</v>
          </cell>
          <cell r="U2153">
            <v>4</v>
          </cell>
          <cell r="BZ2153" t="str">
            <v>Внутренний</v>
          </cell>
          <cell r="CA2153" t="str">
            <v>западная украина</v>
          </cell>
          <cell r="CB2153" t="str">
            <v>odessa</v>
          </cell>
          <cell r="CC2153" t="str">
            <v>Бизнес, прочие</v>
          </cell>
          <cell r="CD2153" t="str">
            <v>b</v>
          </cell>
        </row>
        <row r="2154">
          <cell r="C2154">
            <v>38325</v>
          </cell>
          <cell r="H2154">
            <v>5.8</v>
          </cell>
          <cell r="U2154">
            <v>6</v>
          </cell>
          <cell r="BZ2154" t="str">
            <v>Внутренний</v>
          </cell>
          <cell r="CA2154" t="str">
            <v>западная украина</v>
          </cell>
          <cell r="CB2154" t="str">
            <v>odessa</v>
          </cell>
          <cell r="CC2154" t="str">
            <v>Бизнес, прочие</v>
          </cell>
          <cell r="CD2154" t="str">
            <v>b</v>
          </cell>
        </row>
        <row r="2155">
          <cell r="C2155">
            <v>38345</v>
          </cell>
          <cell r="H2155">
            <v>6.4</v>
          </cell>
          <cell r="U2155">
            <v>2</v>
          </cell>
          <cell r="BZ2155" t="str">
            <v>Внутренний</v>
          </cell>
          <cell r="CA2155" t="str">
            <v>восточная украина</v>
          </cell>
          <cell r="CB2155" t="str">
            <v>kyiv</v>
          </cell>
          <cell r="CC2155" t="str">
            <v>Бизнес, прочие</v>
          </cell>
          <cell r="CD2155" t="str">
            <v>b</v>
          </cell>
        </row>
        <row r="2156">
          <cell r="C2156">
            <v>38354</v>
          </cell>
          <cell r="H2156">
            <v>6.4</v>
          </cell>
          <cell r="U2156">
            <v>7</v>
          </cell>
          <cell r="BZ2156" t="str">
            <v>Внутренний</v>
          </cell>
          <cell r="CA2156" t="str">
            <v>восточная украина</v>
          </cell>
          <cell r="CB2156" t="str">
            <v>kyiv</v>
          </cell>
          <cell r="CC2156" t="str">
            <v>Бизнес, прочие</v>
          </cell>
          <cell r="CD2156" t="str">
            <v>b</v>
          </cell>
        </row>
        <row r="2157">
          <cell r="C2157">
            <v>38361</v>
          </cell>
          <cell r="H2157">
            <v>6.4</v>
          </cell>
          <cell r="U2157">
            <v>1</v>
          </cell>
          <cell r="BZ2157" t="str">
            <v>Внутренний</v>
          </cell>
          <cell r="CA2157" t="str">
            <v>восточная украина</v>
          </cell>
          <cell r="CB2157" t="str">
            <v>kyiv</v>
          </cell>
          <cell r="CC2157" t="str">
            <v>Бизнес, прочие</v>
          </cell>
          <cell r="CD2157" t="str">
            <v>b</v>
          </cell>
        </row>
        <row r="2158">
          <cell r="C2158">
            <v>38362</v>
          </cell>
          <cell r="H2158">
            <v>6.4</v>
          </cell>
          <cell r="BZ2158" t="str">
            <v>Внутренний</v>
          </cell>
          <cell r="CA2158" t="str">
            <v>восточная украина</v>
          </cell>
          <cell r="CB2158" t="str">
            <v>Ukraine_Other</v>
          </cell>
          <cell r="CC2158" t="str">
            <v>Бизнес, прочие</v>
          </cell>
          <cell r="CD2158" t="str">
            <v>b</v>
          </cell>
        </row>
        <row r="2159">
          <cell r="C2159">
            <v>38369</v>
          </cell>
          <cell r="H2159">
            <v>5.8</v>
          </cell>
          <cell r="BZ2159" t="str">
            <v>Внутренний</v>
          </cell>
          <cell r="CA2159" t="str">
            <v>восточная украина</v>
          </cell>
          <cell r="CB2159" t="str">
            <v>Ukraine_Other</v>
          </cell>
          <cell r="CC2159" t="str">
            <v>Бизнес, прочие</v>
          </cell>
          <cell r="CD2159" t="str">
            <v>b</v>
          </cell>
        </row>
        <row r="2160">
          <cell r="C2160">
            <v>38375</v>
          </cell>
          <cell r="H2160">
            <v>5.8</v>
          </cell>
          <cell r="U2160">
            <v>3</v>
          </cell>
          <cell r="BZ2160" t="str">
            <v>Внутренний</v>
          </cell>
          <cell r="CA2160" t="str">
            <v>западная украина</v>
          </cell>
          <cell r="CB2160" t="str">
            <v>odessa</v>
          </cell>
          <cell r="CC2160" t="str">
            <v>Бизнес, прочие</v>
          </cell>
          <cell r="CD2160" t="str">
            <v>b</v>
          </cell>
        </row>
        <row r="2161">
          <cell r="C2161">
            <v>38375</v>
          </cell>
          <cell r="H2161">
            <v>6.4</v>
          </cell>
          <cell r="U2161">
            <v>9</v>
          </cell>
          <cell r="BZ2161" t="str">
            <v>Внутренний</v>
          </cell>
          <cell r="CA2161" t="str">
            <v>восточная украина</v>
          </cell>
          <cell r="CB2161" t="str">
            <v>kyiv</v>
          </cell>
          <cell r="CC2161" t="str">
            <v>Бизнес, прочие</v>
          </cell>
          <cell r="CD2161" t="str">
            <v>b</v>
          </cell>
        </row>
        <row r="2162">
          <cell r="C2162">
            <v>38376</v>
          </cell>
          <cell r="H2162">
            <v>5.8</v>
          </cell>
          <cell r="BZ2162" t="str">
            <v>Международный</v>
          </cell>
          <cell r="CA2162" t="str">
            <v>снг</v>
          </cell>
          <cell r="CB2162" t="str">
            <v>russia</v>
          </cell>
          <cell r="CC2162" t="str">
            <v>Бизнес, прочие</v>
          </cell>
          <cell r="CD2162" t="str">
            <v>b</v>
          </cell>
        </row>
        <row r="2163">
          <cell r="C2163">
            <v>38381</v>
          </cell>
          <cell r="H2163">
            <v>5.8</v>
          </cell>
          <cell r="BZ2163" t="str">
            <v>Международный</v>
          </cell>
          <cell r="CA2163" t="str">
            <v>снг</v>
          </cell>
          <cell r="CB2163" t="str">
            <v>russia</v>
          </cell>
          <cell r="CC2163" t="str">
            <v>Бизнес, прочие</v>
          </cell>
          <cell r="CD2163" t="str">
            <v>b</v>
          </cell>
        </row>
        <row r="2164">
          <cell r="C2164">
            <v>38402</v>
          </cell>
          <cell r="H2164">
            <v>5.7</v>
          </cell>
          <cell r="U2164">
            <v>2</v>
          </cell>
          <cell r="BZ2164" t="str">
            <v>Внутренний</v>
          </cell>
          <cell r="CA2164" t="str">
            <v>западная украина</v>
          </cell>
          <cell r="CB2164" t="str">
            <v>odessa</v>
          </cell>
          <cell r="CC2164" t="str">
            <v>Бизнес, прочие</v>
          </cell>
          <cell r="CD2164" t="str">
            <v>b</v>
          </cell>
        </row>
        <row r="2165">
          <cell r="C2165">
            <v>38416</v>
          </cell>
          <cell r="H2165">
            <v>5.7</v>
          </cell>
          <cell r="U2165">
            <v>2</v>
          </cell>
          <cell r="BZ2165" t="str">
            <v>Внутренний</v>
          </cell>
          <cell r="CA2165" t="str">
            <v>западная украина</v>
          </cell>
          <cell r="CB2165" t="str">
            <v>odessa</v>
          </cell>
          <cell r="CC2165" t="str">
            <v>Бизнес, прочие</v>
          </cell>
          <cell r="CD2165" t="str">
            <v>b</v>
          </cell>
        </row>
        <row r="2166">
          <cell r="C2166">
            <v>38421</v>
          </cell>
          <cell r="H2166">
            <v>6.4</v>
          </cell>
          <cell r="BZ2166" t="str">
            <v>Внутренний</v>
          </cell>
          <cell r="CA2166" t="str">
            <v>восточная украина</v>
          </cell>
          <cell r="CB2166" t="str">
            <v>Ukraine_Other</v>
          </cell>
          <cell r="CC2166" t="str">
            <v>Бизнес, прочие</v>
          </cell>
          <cell r="CD2166" t="str">
            <v>b</v>
          </cell>
        </row>
        <row r="2167">
          <cell r="C2167">
            <v>38425</v>
          </cell>
          <cell r="H2167">
            <v>5.7</v>
          </cell>
          <cell r="U2167">
            <v>2</v>
          </cell>
          <cell r="BZ2167" t="str">
            <v>Внутренний</v>
          </cell>
          <cell r="CA2167" t="str">
            <v>западная украина</v>
          </cell>
          <cell r="CB2167" t="str">
            <v>odessa</v>
          </cell>
          <cell r="CC2167" t="str">
            <v>Бизнес, прочие</v>
          </cell>
          <cell r="CD2167" t="str">
            <v>b</v>
          </cell>
        </row>
        <row r="2168">
          <cell r="C2168">
            <v>38426</v>
          </cell>
          <cell r="H2168">
            <v>6.4</v>
          </cell>
          <cell r="BZ2168" t="str">
            <v>Внутренний</v>
          </cell>
          <cell r="CA2168" t="str">
            <v>восточная украина</v>
          </cell>
          <cell r="CB2168" t="str">
            <v>Ukraine_Other</v>
          </cell>
          <cell r="CC2168" t="str">
            <v>Бизнес, прочие</v>
          </cell>
          <cell r="CD2168" t="str">
            <v>b</v>
          </cell>
        </row>
        <row r="2169">
          <cell r="C2169">
            <v>38440</v>
          </cell>
          <cell r="H2169">
            <v>6.4</v>
          </cell>
          <cell r="U2169">
            <v>2</v>
          </cell>
          <cell r="BZ2169" t="str">
            <v>Международный</v>
          </cell>
          <cell r="CA2169" t="str">
            <v>снг</v>
          </cell>
          <cell r="CB2169" t="str">
            <v>russia</v>
          </cell>
          <cell r="CC2169" t="str">
            <v>Бизнес, прочие</v>
          </cell>
          <cell r="CD2169" t="str">
            <v>b</v>
          </cell>
        </row>
        <row r="2170">
          <cell r="C2170">
            <v>38441</v>
          </cell>
          <cell r="H2170">
            <v>6.4</v>
          </cell>
          <cell r="U2170">
            <v>2</v>
          </cell>
          <cell r="BZ2170" t="str">
            <v>Внутренний</v>
          </cell>
          <cell r="CA2170" t="str">
            <v>западная украина</v>
          </cell>
          <cell r="CB2170" t="str">
            <v>odessa</v>
          </cell>
          <cell r="CC2170" t="str">
            <v>Бизнес, прочие</v>
          </cell>
          <cell r="CD2170" t="str">
            <v>b</v>
          </cell>
        </row>
        <row r="2171">
          <cell r="C2171">
            <v>38442</v>
          </cell>
          <cell r="H2171">
            <v>6.4</v>
          </cell>
          <cell r="BZ2171" t="str">
            <v>Внутренний</v>
          </cell>
          <cell r="CA2171" t="str">
            <v>восточная украина</v>
          </cell>
          <cell r="CB2171" t="str">
            <v>kyiv</v>
          </cell>
          <cell r="CC2171" t="str">
            <v>Бизнес, прочие</v>
          </cell>
          <cell r="CD2171" t="str">
            <v>b</v>
          </cell>
        </row>
        <row r="2172">
          <cell r="C2172">
            <v>38452</v>
          </cell>
          <cell r="H2172">
            <v>5.7</v>
          </cell>
          <cell r="U2172">
            <v>2</v>
          </cell>
          <cell r="BZ2172" t="str">
            <v>Внутренний</v>
          </cell>
          <cell r="CA2172" t="str">
            <v>западная украина</v>
          </cell>
          <cell r="CB2172" t="str">
            <v>odessa</v>
          </cell>
          <cell r="CC2172" t="str">
            <v>Бизнес, прочие</v>
          </cell>
          <cell r="CD2172" t="str">
            <v>b</v>
          </cell>
        </row>
        <row r="2173">
          <cell r="C2173">
            <v>38462</v>
          </cell>
          <cell r="H2173">
            <v>6.4</v>
          </cell>
          <cell r="U2173">
            <v>4</v>
          </cell>
          <cell r="BZ2173" t="str">
            <v>Внутренний</v>
          </cell>
          <cell r="CA2173" t="str">
            <v>восточная украина</v>
          </cell>
          <cell r="CB2173" t="str">
            <v>kyiv</v>
          </cell>
          <cell r="CC2173" t="str">
            <v>Бизнес, прочие</v>
          </cell>
          <cell r="CD2173" t="str">
            <v>b</v>
          </cell>
        </row>
        <row r="2174">
          <cell r="C2174">
            <v>38467</v>
          </cell>
          <cell r="H2174">
            <v>5.7</v>
          </cell>
          <cell r="U2174">
            <v>1</v>
          </cell>
          <cell r="BZ2174" t="str">
            <v>Внутренний</v>
          </cell>
          <cell r="CA2174" t="str">
            <v>западная украина</v>
          </cell>
          <cell r="CB2174" t="str">
            <v>odessa</v>
          </cell>
          <cell r="CC2174" t="str">
            <v>Бизнес, прочие</v>
          </cell>
          <cell r="CD2174" t="str">
            <v>b</v>
          </cell>
        </row>
        <row r="2175">
          <cell r="C2175">
            <v>38469</v>
          </cell>
          <cell r="H2175">
            <v>6.4</v>
          </cell>
          <cell r="U2175">
            <v>1</v>
          </cell>
          <cell r="BZ2175" t="str">
            <v>Внутренний</v>
          </cell>
          <cell r="CA2175" t="str">
            <v>восточная украина</v>
          </cell>
          <cell r="CB2175" t="str">
            <v>kyiv</v>
          </cell>
          <cell r="CC2175" t="str">
            <v>Бизнес, прочие</v>
          </cell>
          <cell r="CD2175" t="str">
            <v>b</v>
          </cell>
        </row>
        <row r="2176">
          <cell r="C2176">
            <v>38486</v>
          </cell>
          <cell r="H2176">
            <v>5.7</v>
          </cell>
          <cell r="BZ2176" t="str">
            <v>Внутренний</v>
          </cell>
          <cell r="CA2176" t="str">
            <v>западная украина</v>
          </cell>
          <cell r="CB2176" t="str">
            <v>odessa</v>
          </cell>
          <cell r="CC2176" t="str">
            <v>Бизнес, прочие</v>
          </cell>
          <cell r="CD2176" t="str">
            <v>b</v>
          </cell>
        </row>
        <row r="2177">
          <cell r="C2177">
            <v>38486</v>
          </cell>
          <cell r="H2177">
            <v>6.4</v>
          </cell>
          <cell r="BZ2177" t="str">
            <v>Внутренний</v>
          </cell>
          <cell r="CA2177" t="str">
            <v>восточная украина</v>
          </cell>
          <cell r="CB2177" t="str">
            <v>Ukraine_Other</v>
          </cell>
          <cell r="CC2177" t="str">
            <v>Бизнес, прочие</v>
          </cell>
          <cell r="CD2177" t="str">
            <v>b</v>
          </cell>
        </row>
        <row r="2178">
          <cell r="C2178">
            <v>38494</v>
          </cell>
          <cell r="H2178">
            <v>5.8</v>
          </cell>
          <cell r="BZ2178" t="str">
            <v>Международный</v>
          </cell>
          <cell r="CA2178" t="str">
            <v>восточная украина</v>
          </cell>
          <cell r="CB2178" t="str">
            <v>Ukraine_Other</v>
          </cell>
          <cell r="CC2178" t="str">
            <v>Бизнес, прочие</v>
          </cell>
          <cell r="CD2178" t="str">
            <v>b</v>
          </cell>
        </row>
        <row r="2179">
          <cell r="C2179">
            <v>38495</v>
          </cell>
          <cell r="H2179">
            <v>5.7</v>
          </cell>
          <cell r="U2179">
            <v>1</v>
          </cell>
          <cell r="BZ2179" t="str">
            <v>Внутренний</v>
          </cell>
          <cell r="CA2179" t="str">
            <v>западная украина</v>
          </cell>
          <cell r="CB2179" t="str">
            <v>odessa</v>
          </cell>
          <cell r="CC2179" t="str">
            <v>Бизнес, прочие</v>
          </cell>
          <cell r="CD2179" t="str">
            <v>b</v>
          </cell>
        </row>
        <row r="2180">
          <cell r="C2180">
            <v>38496</v>
          </cell>
          <cell r="H2180">
            <v>5.8</v>
          </cell>
          <cell r="BZ2180" t="str">
            <v>Международный</v>
          </cell>
          <cell r="CA2180" t="str">
            <v>снг</v>
          </cell>
          <cell r="CB2180" t="str">
            <v>russia</v>
          </cell>
          <cell r="CC2180" t="str">
            <v>Бизнес, прочие</v>
          </cell>
          <cell r="CD2180" t="str">
            <v>b</v>
          </cell>
        </row>
        <row r="2181">
          <cell r="C2181">
            <v>38500</v>
          </cell>
          <cell r="H2181">
            <v>6.4</v>
          </cell>
          <cell r="BZ2181" t="str">
            <v>Международный</v>
          </cell>
          <cell r="CA2181" t="str">
            <v>снг</v>
          </cell>
          <cell r="CB2181" t="str">
            <v>russia</v>
          </cell>
          <cell r="CC2181" t="str">
            <v>Бизнес, прочие</v>
          </cell>
          <cell r="CD2181" t="str">
            <v>b</v>
          </cell>
        </row>
        <row r="2182">
          <cell r="C2182">
            <v>38500</v>
          </cell>
          <cell r="H2182">
            <v>6.4</v>
          </cell>
          <cell r="BZ2182" t="str">
            <v>Внутренний</v>
          </cell>
          <cell r="CA2182" t="str">
            <v>восточная украина</v>
          </cell>
          <cell r="CB2182" t="str">
            <v>Ukraine_Other</v>
          </cell>
          <cell r="CC2182" t="str">
            <v>Бизнес, прочие</v>
          </cell>
          <cell r="CD2182" t="str">
            <v>b</v>
          </cell>
        </row>
        <row r="2183">
          <cell r="C2183">
            <v>38503</v>
          </cell>
          <cell r="H2183">
            <v>6.4</v>
          </cell>
          <cell r="U2183">
            <v>3</v>
          </cell>
          <cell r="BZ2183" t="str">
            <v>Внутренний</v>
          </cell>
          <cell r="CA2183" t="str">
            <v>восточная украина</v>
          </cell>
          <cell r="CB2183" t="str">
            <v>kyiv</v>
          </cell>
          <cell r="CC2183" t="str">
            <v>Бизнес, прочие</v>
          </cell>
          <cell r="CD2183" t="str">
            <v>b</v>
          </cell>
        </row>
        <row r="2184">
          <cell r="C2184">
            <v>38504</v>
          </cell>
          <cell r="H2184">
            <v>6.4</v>
          </cell>
          <cell r="BZ2184" t="str">
            <v>Внутренний</v>
          </cell>
          <cell r="CA2184" t="str">
            <v>восточная украина</v>
          </cell>
          <cell r="CB2184" t="str">
            <v>kyiv</v>
          </cell>
          <cell r="CC2184" t="str">
            <v>Бизнес, прочие</v>
          </cell>
          <cell r="CD2184" t="str">
            <v>b</v>
          </cell>
        </row>
        <row r="2185">
          <cell r="C2185">
            <v>38508</v>
          </cell>
          <cell r="H2185">
            <v>6.4</v>
          </cell>
          <cell r="U2185">
            <v>3</v>
          </cell>
          <cell r="BZ2185" t="str">
            <v>Внутренний</v>
          </cell>
          <cell r="CA2185" t="str">
            <v>восточная украина</v>
          </cell>
          <cell r="CB2185" t="str">
            <v>kyiv</v>
          </cell>
          <cell r="CC2185" t="str">
            <v>Бизнес, прочие</v>
          </cell>
          <cell r="CD2185" t="str">
            <v>b</v>
          </cell>
        </row>
        <row r="2186">
          <cell r="C2186">
            <v>38523</v>
          </cell>
          <cell r="H2186">
            <v>5.7</v>
          </cell>
          <cell r="U2186">
            <v>1</v>
          </cell>
          <cell r="BZ2186" t="str">
            <v>Внутренний</v>
          </cell>
          <cell r="CA2186" t="str">
            <v>западная украина</v>
          </cell>
          <cell r="CB2186" t="str">
            <v>odessa</v>
          </cell>
          <cell r="CC2186" t="str">
            <v>Бизнес, прочие</v>
          </cell>
          <cell r="CD2186" t="str">
            <v>b</v>
          </cell>
        </row>
        <row r="2187">
          <cell r="C2187">
            <v>38540</v>
          </cell>
          <cell r="H2187">
            <v>6.4</v>
          </cell>
          <cell r="U2187">
            <v>10</v>
          </cell>
          <cell r="BZ2187" t="str">
            <v>Внутренний</v>
          </cell>
          <cell r="CA2187" t="str">
            <v>восточная украина</v>
          </cell>
          <cell r="CB2187" t="str">
            <v>kyiv</v>
          </cell>
          <cell r="CC2187" t="str">
            <v>Бизнес, прочие</v>
          </cell>
          <cell r="CD2187" t="str">
            <v>b</v>
          </cell>
        </row>
        <row r="2188">
          <cell r="C2188">
            <v>38541</v>
          </cell>
          <cell r="H2188">
            <v>5.7</v>
          </cell>
          <cell r="U2188">
            <v>1</v>
          </cell>
          <cell r="BZ2188" t="str">
            <v>Внутренний</v>
          </cell>
          <cell r="CA2188" t="str">
            <v>западная украина</v>
          </cell>
          <cell r="CB2188" t="str">
            <v>odessa</v>
          </cell>
          <cell r="CC2188" t="str">
            <v>Бизнес, прочие</v>
          </cell>
          <cell r="CD2188" t="str">
            <v>b</v>
          </cell>
        </row>
        <row r="2189">
          <cell r="C2189">
            <v>38554</v>
          </cell>
          <cell r="H2189">
            <v>5.8</v>
          </cell>
          <cell r="BZ2189" t="str">
            <v>Внутренний</v>
          </cell>
          <cell r="CA2189" t="str">
            <v>восточная украина</v>
          </cell>
          <cell r="CB2189" t="str">
            <v>Ukraine_Other</v>
          </cell>
          <cell r="CC2189" t="str">
            <v>Бизнес, прочие</v>
          </cell>
          <cell r="CD2189" t="str">
            <v>b</v>
          </cell>
        </row>
        <row r="2190">
          <cell r="C2190">
            <v>38554</v>
          </cell>
          <cell r="H2190">
            <v>6.4</v>
          </cell>
          <cell r="BZ2190" t="str">
            <v>Внутренний</v>
          </cell>
          <cell r="CA2190" t="str">
            <v>западная украина</v>
          </cell>
          <cell r="CB2190" t="str">
            <v>odessa</v>
          </cell>
          <cell r="CC2190" t="str">
            <v>Бизнес, прочие</v>
          </cell>
          <cell r="CD2190" t="str">
            <v>b</v>
          </cell>
        </row>
        <row r="2191">
          <cell r="C2191">
            <v>38561</v>
          </cell>
          <cell r="H2191">
            <v>5.8</v>
          </cell>
          <cell r="BZ2191" t="str">
            <v>Международный</v>
          </cell>
          <cell r="CA2191" t="str">
            <v>снг</v>
          </cell>
          <cell r="CB2191" t="str">
            <v>russia</v>
          </cell>
          <cell r="CC2191" t="str">
            <v>Бизнес, прочие</v>
          </cell>
          <cell r="CD2191" t="str">
            <v>b</v>
          </cell>
        </row>
        <row r="2192">
          <cell r="C2192">
            <v>38562</v>
          </cell>
          <cell r="H2192">
            <v>6.4</v>
          </cell>
          <cell r="U2192">
            <v>3</v>
          </cell>
          <cell r="BZ2192" t="str">
            <v>Внутренний</v>
          </cell>
          <cell r="CA2192" t="str">
            <v>восточная украина</v>
          </cell>
          <cell r="CB2192" t="str">
            <v>kyiv</v>
          </cell>
          <cell r="CC2192" t="str">
            <v>Бизнес, прочие</v>
          </cell>
          <cell r="CD2192" t="str">
            <v>b</v>
          </cell>
        </row>
        <row r="2193">
          <cell r="C2193">
            <v>38581</v>
          </cell>
          <cell r="H2193">
            <v>6.4</v>
          </cell>
          <cell r="U2193">
            <v>1</v>
          </cell>
          <cell r="BZ2193" t="str">
            <v>Внутренний</v>
          </cell>
          <cell r="CA2193" t="str">
            <v>восточная украина</v>
          </cell>
          <cell r="CB2193" t="str">
            <v>kyiv</v>
          </cell>
          <cell r="CC2193" t="str">
            <v>Бизнес, прочие</v>
          </cell>
          <cell r="CD2193" t="str">
            <v>b</v>
          </cell>
        </row>
        <row r="2194">
          <cell r="C2194">
            <v>38589</v>
          </cell>
          <cell r="H2194">
            <v>6.4</v>
          </cell>
          <cell r="U2194">
            <v>3</v>
          </cell>
          <cell r="BZ2194" t="str">
            <v>Внутренний</v>
          </cell>
          <cell r="CA2194" t="str">
            <v>восточная украина</v>
          </cell>
          <cell r="CB2194" t="str">
            <v>kyiv</v>
          </cell>
          <cell r="CC2194" t="str">
            <v>Бизнес, прочие</v>
          </cell>
          <cell r="CD2194" t="str">
            <v>b</v>
          </cell>
        </row>
        <row r="2195">
          <cell r="C2195">
            <v>38595</v>
          </cell>
          <cell r="H2195">
            <v>6.4</v>
          </cell>
          <cell r="U2195">
            <v>3</v>
          </cell>
          <cell r="BZ2195" t="str">
            <v>Внутренний</v>
          </cell>
          <cell r="CA2195" t="str">
            <v>восточная украина</v>
          </cell>
          <cell r="CB2195" t="str">
            <v>kyiv</v>
          </cell>
          <cell r="CC2195" t="str">
            <v>Бизнес, прочие</v>
          </cell>
          <cell r="CD2195" t="str">
            <v>b</v>
          </cell>
        </row>
        <row r="2196">
          <cell r="C2196">
            <v>38596</v>
          </cell>
          <cell r="H2196">
            <v>6.4</v>
          </cell>
          <cell r="BZ2196" t="str">
            <v>Внутренний</v>
          </cell>
          <cell r="CA2196" t="str">
            <v>восточная украина</v>
          </cell>
          <cell r="CB2196" t="str">
            <v>kyiv</v>
          </cell>
          <cell r="CC2196" t="str">
            <v>Бизнес, прочие</v>
          </cell>
          <cell r="CD2196" t="str">
            <v>b</v>
          </cell>
        </row>
        <row r="2197">
          <cell r="C2197">
            <v>38615</v>
          </cell>
          <cell r="H2197">
            <v>6.4</v>
          </cell>
          <cell r="U2197">
            <v>8</v>
          </cell>
          <cell r="BZ2197" t="str">
            <v>Внутренний</v>
          </cell>
          <cell r="CA2197" t="str">
            <v>восточная украина</v>
          </cell>
          <cell r="CB2197" t="str">
            <v>kyiv</v>
          </cell>
          <cell r="CC2197" t="str">
            <v>Бизнес, прочие</v>
          </cell>
          <cell r="CD2197" t="str">
            <v>b</v>
          </cell>
        </row>
        <row r="2198">
          <cell r="C2198">
            <v>38624</v>
          </cell>
          <cell r="H2198">
            <v>6.4</v>
          </cell>
          <cell r="BZ2198" t="str">
            <v>Внутренний</v>
          </cell>
          <cell r="CA2198" t="str">
            <v>восточная украина</v>
          </cell>
          <cell r="CB2198" t="str">
            <v>kyiv</v>
          </cell>
          <cell r="CC2198" t="str">
            <v>Бизнес, прочие</v>
          </cell>
          <cell r="CD2198" t="str">
            <v>b</v>
          </cell>
        </row>
        <row r="2199">
          <cell r="C2199">
            <v>38625</v>
          </cell>
          <cell r="H2199">
            <v>6.4</v>
          </cell>
          <cell r="BZ2199" t="str">
            <v>Внутренний</v>
          </cell>
          <cell r="CA2199" t="str">
            <v>восточная украина</v>
          </cell>
          <cell r="CB2199" t="str">
            <v>Ukraine_Other</v>
          </cell>
          <cell r="CC2199" t="str">
            <v>Бизнес, прочие</v>
          </cell>
          <cell r="CD2199" t="str">
            <v>b</v>
          </cell>
        </row>
        <row r="2200">
          <cell r="C2200">
            <v>38630</v>
          </cell>
          <cell r="H2200">
            <v>6.4</v>
          </cell>
          <cell r="U2200">
            <v>3</v>
          </cell>
          <cell r="BZ2200" t="str">
            <v>Внутренний</v>
          </cell>
          <cell r="CA2200" t="str">
            <v>западная украина</v>
          </cell>
          <cell r="CB2200" t="str">
            <v>odessa</v>
          </cell>
          <cell r="CC2200" t="str">
            <v>Бизнес, прочие</v>
          </cell>
          <cell r="CD2200" t="str">
            <v>b</v>
          </cell>
        </row>
        <row r="2201">
          <cell r="C2201">
            <v>38643</v>
          </cell>
          <cell r="H2201">
            <v>5.8</v>
          </cell>
          <cell r="U2201">
            <v>4</v>
          </cell>
          <cell r="BZ2201" t="str">
            <v>Внутренний</v>
          </cell>
          <cell r="CA2201" t="str">
            <v>восточная украина</v>
          </cell>
          <cell r="CB2201" t="str">
            <v>kyiv</v>
          </cell>
          <cell r="CC2201" t="str">
            <v>Бизнес, прочие</v>
          </cell>
          <cell r="CD2201" t="str">
            <v>b</v>
          </cell>
        </row>
        <row r="2202">
          <cell r="C2202">
            <v>38654</v>
          </cell>
          <cell r="H2202">
            <v>5.8</v>
          </cell>
          <cell r="BZ2202" t="str">
            <v>Внутренний</v>
          </cell>
          <cell r="CA2202" t="str">
            <v>восточная украина</v>
          </cell>
          <cell r="CB2202" t="str">
            <v>Ukraine_Other</v>
          </cell>
          <cell r="CC2202" t="str">
            <v>Бизнес, прочие</v>
          </cell>
          <cell r="CD2202" t="str">
            <v>b</v>
          </cell>
        </row>
        <row r="2203">
          <cell r="C2203">
            <v>38654</v>
          </cell>
          <cell r="H2203">
            <v>5.8</v>
          </cell>
          <cell r="BZ2203" t="str">
            <v>Международный</v>
          </cell>
          <cell r="CA2203" t="str">
            <v>снг</v>
          </cell>
          <cell r="CB2203" t="str">
            <v>russia</v>
          </cell>
          <cell r="CC2203" t="str">
            <v>Бизнес, прочие</v>
          </cell>
          <cell r="CD2203" t="str">
            <v>b</v>
          </cell>
        </row>
        <row r="2204">
          <cell r="C2204">
            <v>38673</v>
          </cell>
          <cell r="H2204">
            <v>5.8</v>
          </cell>
          <cell r="BZ2204" t="str">
            <v>Внутренний</v>
          </cell>
          <cell r="CA2204" t="str">
            <v>восточная украина</v>
          </cell>
          <cell r="CB2204" t="str">
            <v>Ukraine_Other</v>
          </cell>
          <cell r="CC2204" t="str">
            <v>Бизнес, прочие</v>
          </cell>
          <cell r="CD2204" t="str">
            <v>b</v>
          </cell>
        </row>
        <row r="2205">
          <cell r="C2205">
            <v>38680</v>
          </cell>
          <cell r="H2205">
            <v>5.8</v>
          </cell>
          <cell r="U2205">
            <v>2</v>
          </cell>
          <cell r="BZ2205" t="str">
            <v>Внутренний</v>
          </cell>
          <cell r="CA2205" t="str">
            <v>восточная украина</v>
          </cell>
          <cell r="CB2205" t="str">
            <v>kyiv</v>
          </cell>
          <cell r="CC2205" t="str">
            <v>Бизнес, прочие</v>
          </cell>
          <cell r="CD2205" t="str">
            <v>b</v>
          </cell>
        </row>
        <row r="2206">
          <cell r="C2206">
            <v>38693</v>
          </cell>
          <cell r="H2206">
            <v>5.8</v>
          </cell>
          <cell r="BZ2206" t="str">
            <v>Международный</v>
          </cell>
          <cell r="CA2206" t="str">
            <v>западная европа</v>
          </cell>
          <cell r="CB2206" t="str">
            <v>greece</v>
          </cell>
          <cell r="CC2206" t="str">
            <v>Бизнес, прочие</v>
          </cell>
          <cell r="CD2206" t="str">
            <v>b</v>
          </cell>
        </row>
        <row r="2207">
          <cell r="C2207">
            <v>38704</v>
          </cell>
          <cell r="H2207">
            <v>6.4</v>
          </cell>
          <cell r="U2207">
            <v>12</v>
          </cell>
          <cell r="BZ2207" t="str">
            <v>Внутренний</v>
          </cell>
          <cell r="CA2207" t="str">
            <v>восточная украина</v>
          </cell>
          <cell r="CB2207" t="str">
            <v>kyiv</v>
          </cell>
          <cell r="CC2207" t="str">
            <v>Бизнес, прочие</v>
          </cell>
          <cell r="CD2207" t="str">
            <v>b</v>
          </cell>
        </row>
        <row r="2208">
          <cell r="C2208">
            <v>38705</v>
          </cell>
          <cell r="H2208">
            <v>6.4</v>
          </cell>
          <cell r="U2208">
            <v>5</v>
          </cell>
          <cell r="BZ2208" t="str">
            <v>Внутренний</v>
          </cell>
          <cell r="CA2208" t="str">
            <v>восточная украина</v>
          </cell>
          <cell r="CB2208" t="str">
            <v>kyiv</v>
          </cell>
          <cell r="CC2208" t="str">
            <v>Бизнес, прочие</v>
          </cell>
          <cell r="CD2208" t="str">
            <v>b</v>
          </cell>
        </row>
        <row r="2209">
          <cell r="C2209">
            <v>38712</v>
          </cell>
          <cell r="BZ2209" t="str">
            <v>Внутренний</v>
          </cell>
          <cell r="CA2209" t="str">
            <v>восточная украина</v>
          </cell>
          <cell r="CB2209" t="str">
            <v>Ukraine_Other</v>
          </cell>
          <cell r="CC2209" t="str">
            <v>Бизнес, прочие</v>
          </cell>
          <cell r="CD2209" t="str">
            <v>b</v>
          </cell>
        </row>
        <row r="2210">
          <cell r="C2210">
            <v>38742</v>
          </cell>
          <cell r="H2210">
            <v>6.4</v>
          </cell>
          <cell r="U2210">
            <v>2</v>
          </cell>
          <cell r="BZ2210" t="str">
            <v>Внутренний</v>
          </cell>
          <cell r="CA2210" t="str">
            <v>восточная украина</v>
          </cell>
          <cell r="CB2210" t="str">
            <v>Ukraine_Other</v>
          </cell>
          <cell r="CC2210" t="str">
            <v>Бизнес, прочие</v>
          </cell>
          <cell r="CD2210" t="str">
            <v>b</v>
          </cell>
        </row>
        <row r="2211">
          <cell r="C2211">
            <v>38752</v>
          </cell>
          <cell r="H2211">
            <v>6.4</v>
          </cell>
          <cell r="BZ2211" t="str">
            <v>Внутренний</v>
          </cell>
          <cell r="CA2211" t="str">
            <v>восточная украина</v>
          </cell>
          <cell r="CB2211" t="str">
            <v>Ukraine_Other</v>
          </cell>
          <cell r="CC2211" t="str">
            <v>Бизнес, прочие</v>
          </cell>
          <cell r="CD2211" t="str">
            <v>b</v>
          </cell>
        </row>
        <row r="2212">
          <cell r="C2212">
            <v>38754</v>
          </cell>
          <cell r="H2212">
            <v>6.4</v>
          </cell>
          <cell r="BZ2212" t="str">
            <v>Внутренний</v>
          </cell>
          <cell r="CA2212" t="str">
            <v>восточная украина</v>
          </cell>
          <cell r="CB2212" t="str">
            <v>Ukraine_Other</v>
          </cell>
          <cell r="CC2212" t="str">
            <v>Бизнес, прочие</v>
          </cell>
          <cell r="CD2212" t="str">
            <v>b</v>
          </cell>
        </row>
        <row r="2213">
          <cell r="C2213">
            <v>38760</v>
          </cell>
          <cell r="H2213">
            <v>6.4</v>
          </cell>
          <cell r="U2213">
            <v>3</v>
          </cell>
          <cell r="BZ2213" t="str">
            <v>Внутренний</v>
          </cell>
          <cell r="CA2213" t="str">
            <v>восточная украина</v>
          </cell>
          <cell r="CB2213" t="str">
            <v>kyiv</v>
          </cell>
          <cell r="CC2213" t="str">
            <v>Бизнес, прочие</v>
          </cell>
          <cell r="CD2213" t="str">
            <v>b</v>
          </cell>
        </row>
        <row r="2214">
          <cell r="C2214">
            <v>38762</v>
          </cell>
          <cell r="H2214">
            <v>6.4</v>
          </cell>
          <cell r="BZ2214" t="str">
            <v>Внутренний</v>
          </cell>
          <cell r="CA2214" t="str">
            <v>восточная украина</v>
          </cell>
          <cell r="CB2214" t="str">
            <v>kyiv</v>
          </cell>
          <cell r="CC2214" t="str">
            <v>Бизнес, прочие</v>
          </cell>
          <cell r="CD2214" t="str">
            <v>b</v>
          </cell>
        </row>
        <row r="2215">
          <cell r="C2215">
            <v>38763</v>
          </cell>
          <cell r="H2215">
            <v>5.8</v>
          </cell>
          <cell r="BZ2215" t="str">
            <v>Внутренний</v>
          </cell>
          <cell r="CA2215" t="str">
            <v>восточная украина</v>
          </cell>
          <cell r="CB2215" t="str">
            <v>Ukraine_Other</v>
          </cell>
          <cell r="CC2215" t="str">
            <v>Бизнес, прочие</v>
          </cell>
          <cell r="CD2215" t="str">
            <v>b</v>
          </cell>
        </row>
        <row r="2216">
          <cell r="C2216">
            <v>38772</v>
          </cell>
          <cell r="H2216">
            <v>6.4</v>
          </cell>
          <cell r="U2216">
            <v>1</v>
          </cell>
          <cell r="BZ2216" t="str">
            <v>Внутренний</v>
          </cell>
          <cell r="CA2216" t="str">
            <v>восточная украина</v>
          </cell>
          <cell r="CB2216" t="str">
            <v>kyiv</v>
          </cell>
          <cell r="CC2216" t="str">
            <v>Бизнес, прочие</v>
          </cell>
          <cell r="CD2216" t="str">
            <v>b</v>
          </cell>
        </row>
        <row r="2217">
          <cell r="C2217">
            <v>38779</v>
          </cell>
          <cell r="H2217">
            <v>6.4</v>
          </cell>
          <cell r="U2217">
            <v>9</v>
          </cell>
          <cell r="BZ2217" t="str">
            <v>Внутренний</v>
          </cell>
          <cell r="CA2217" t="str">
            <v>восточная украина</v>
          </cell>
          <cell r="CB2217" t="str">
            <v>kyiv</v>
          </cell>
          <cell r="CC2217" t="str">
            <v>Бизнес, прочие</v>
          </cell>
          <cell r="CD2217" t="str">
            <v>b</v>
          </cell>
        </row>
        <row r="2218">
          <cell r="C2218">
            <v>38782</v>
          </cell>
          <cell r="H2218">
            <v>6.4</v>
          </cell>
          <cell r="U2218">
            <v>1</v>
          </cell>
          <cell r="BZ2218" t="str">
            <v>Внутренний</v>
          </cell>
          <cell r="CA2218" t="str">
            <v>восточная украина</v>
          </cell>
          <cell r="CB2218" t="str">
            <v>kyiv</v>
          </cell>
          <cell r="CC2218" t="str">
            <v>Бизнес, прочие</v>
          </cell>
          <cell r="CD2218" t="str">
            <v>b</v>
          </cell>
        </row>
        <row r="2219">
          <cell r="C2219">
            <v>38785</v>
          </cell>
          <cell r="H2219">
            <v>6.4</v>
          </cell>
          <cell r="U2219">
            <v>5</v>
          </cell>
          <cell r="BZ2219" t="str">
            <v>Внутренний</v>
          </cell>
          <cell r="CA2219" t="str">
            <v>восточная украина</v>
          </cell>
          <cell r="CB2219" t="str">
            <v>kyiv</v>
          </cell>
          <cell r="CC2219" t="str">
            <v>Бизнес, прочие</v>
          </cell>
          <cell r="CD2219" t="str">
            <v>b</v>
          </cell>
        </row>
        <row r="2220">
          <cell r="C2220">
            <v>38786</v>
          </cell>
          <cell r="H2220">
            <v>6.4</v>
          </cell>
          <cell r="BZ2220" t="str">
            <v>Внутренний</v>
          </cell>
          <cell r="CA2220" t="str">
            <v>восточная украина</v>
          </cell>
          <cell r="CB2220" t="str">
            <v>kyiv</v>
          </cell>
          <cell r="CC2220" t="str">
            <v>Бизнес, прочие</v>
          </cell>
          <cell r="CD2220" t="str">
            <v>b</v>
          </cell>
        </row>
        <row r="2221">
          <cell r="C2221">
            <v>38793</v>
          </cell>
          <cell r="H2221">
            <v>6.4</v>
          </cell>
          <cell r="U2221">
            <v>14</v>
          </cell>
          <cell r="BZ2221" t="str">
            <v>Внутренний</v>
          </cell>
          <cell r="CA2221" t="str">
            <v>восточная украина</v>
          </cell>
          <cell r="CB2221" t="str">
            <v>kyiv</v>
          </cell>
          <cell r="CC2221" t="str">
            <v>Бизнес, прочие</v>
          </cell>
          <cell r="CD2221" t="str">
            <v>b</v>
          </cell>
        </row>
        <row r="2222">
          <cell r="C2222">
            <v>38800</v>
          </cell>
          <cell r="H2222">
            <v>5.8</v>
          </cell>
          <cell r="BZ2222" t="str">
            <v>Внутренний</v>
          </cell>
          <cell r="CA2222" t="str">
            <v>восточная украина</v>
          </cell>
          <cell r="CB2222" t="str">
            <v>Ukraine_Other</v>
          </cell>
          <cell r="CC2222" t="str">
            <v>Бизнес, прочие</v>
          </cell>
          <cell r="CD2222" t="str">
            <v>b</v>
          </cell>
        </row>
        <row r="2223">
          <cell r="C2223">
            <v>38802</v>
          </cell>
          <cell r="H2223">
            <v>6.4</v>
          </cell>
          <cell r="U2223">
            <v>1</v>
          </cell>
          <cell r="BZ2223" t="str">
            <v>Внутренний</v>
          </cell>
          <cell r="CA2223" t="str">
            <v>восточная украина</v>
          </cell>
          <cell r="CB2223" t="str">
            <v>dnepropetrovsk</v>
          </cell>
          <cell r="CC2223" t="str">
            <v>Бизнес, прочие</v>
          </cell>
          <cell r="CD2223" t="str">
            <v>b</v>
          </cell>
        </row>
        <row r="2224">
          <cell r="C2224">
            <v>38805</v>
          </cell>
          <cell r="H2224">
            <v>5.8</v>
          </cell>
          <cell r="BZ2224" t="str">
            <v>Международный</v>
          </cell>
          <cell r="CA2224" t="str">
            <v>западная европа</v>
          </cell>
          <cell r="CB2224" t="str">
            <v>greece</v>
          </cell>
          <cell r="CC2224" t="str">
            <v>Бизнес, прочие</v>
          </cell>
          <cell r="CD2224" t="str">
            <v>b</v>
          </cell>
        </row>
        <row r="2225">
          <cell r="C2225">
            <v>38806</v>
          </cell>
          <cell r="H2225">
            <v>6</v>
          </cell>
          <cell r="U2225">
            <v>4</v>
          </cell>
          <cell r="BZ2225" t="str">
            <v>Внутренний</v>
          </cell>
          <cell r="CA2225" t="str">
            <v>западная украина</v>
          </cell>
          <cell r="CB2225" t="str">
            <v>odessa</v>
          </cell>
          <cell r="CC2225" t="str">
            <v>Бизнес, прочие</v>
          </cell>
          <cell r="CD2225" t="str">
            <v>b</v>
          </cell>
        </row>
        <row r="2226">
          <cell r="C2226">
            <v>38828</v>
          </cell>
          <cell r="H2226">
            <v>5.8</v>
          </cell>
          <cell r="BZ2226" t="str">
            <v>Внутренний</v>
          </cell>
          <cell r="CA2226" t="str">
            <v>восточная украина</v>
          </cell>
          <cell r="CB2226" t="str">
            <v>Ukraine_Other</v>
          </cell>
          <cell r="CC2226" t="str">
            <v>Бизнес, прочие</v>
          </cell>
          <cell r="CD2226" t="str">
            <v>b</v>
          </cell>
        </row>
        <row r="2227">
          <cell r="C2227">
            <v>38839</v>
          </cell>
          <cell r="H2227">
            <v>6.4</v>
          </cell>
          <cell r="U2227">
            <v>1</v>
          </cell>
          <cell r="BZ2227" t="str">
            <v>Внутренний</v>
          </cell>
          <cell r="CA2227" t="str">
            <v>восточная украина</v>
          </cell>
          <cell r="CB2227" t="str">
            <v>kyiv</v>
          </cell>
          <cell r="CC2227" t="str">
            <v>Бизнес, прочие</v>
          </cell>
          <cell r="CD2227" t="str">
            <v>b</v>
          </cell>
        </row>
        <row r="2228">
          <cell r="C2228">
            <v>38841</v>
          </cell>
          <cell r="H2228">
            <v>6.4</v>
          </cell>
          <cell r="U2228">
            <v>2</v>
          </cell>
          <cell r="BZ2228" t="str">
            <v>Внутренний</v>
          </cell>
          <cell r="CA2228" t="str">
            <v>западная украина</v>
          </cell>
          <cell r="CB2228" t="str">
            <v>odessa</v>
          </cell>
          <cell r="CC2228" t="str">
            <v>Бизнес, прочие</v>
          </cell>
          <cell r="CD2228" t="str">
            <v>b</v>
          </cell>
        </row>
        <row r="2229">
          <cell r="C2229">
            <v>38850</v>
          </cell>
          <cell r="H2229">
            <v>6.4</v>
          </cell>
          <cell r="U2229">
            <v>3</v>
          </cell>
          <cell r="BZ2229" t="str">
            <v>Внутренний</v>
          </cell>
          <cell r="CA2229" t="str">
            <v>западная украина</v>
          </cell>
          <cell r="CB2229" t="str">
            <v>odessa</v>
          </cell>
          <cell r="CC2229" t="str">
            <v>Бизнес, прочие</v>
          </cell>
          <cell r="CD2229" t="str">
            <v>b</v>
          </cell>
        </row>
        <row r="2230">
          <cell r="C2230">
            <v>38864</v>
          </cell>
          <cell r="H2230">
            <v>6.4</v>
          </cell>
          <cell r="BZ2230" t="str">
            <v>Внутренний</v>
          </cell>
          <cell r="CA2230" t="str">
            <v>восточная украина</v>
          </cell>
          <cell r="CB2230" t="str">
            <v>Ukraine_Other</v>
          </cell>
          <cell r="CC2230" t="str">
            <v>Бизнес, прочие</v>
          </cell>
          <cell r="CD2230" t="str">
            <v>b</v>
          </cell>
        </row>
        <row r="2231">
          <cell r="C2231">
            <v>38870</v>
          </cell>
          <cell r="H2231">
            <v>5.7</v>
          </cell>
          <cell r="BZ2231" t="str">
            <v>Международный</v>
          </cell>
          <cell r="CA2231" t="str">
            <v>восточная европа</v>
          </cell>
          <cell r="CB2231" t="str">
            <v>estonia</v>
          </cell>
          <cell r="CC2231" t="str">
            <v>Бизнес, прочие</v>
          </cell>
          <cell r="CD2231" t="str">
            <v>b</v>
          </cell>
        </row>
        <row r="2232">
          <cell r="C2232">
            <v>38870</v>
          </cell>
          <cell r="H2232">
            <v>5.7</v>
          </cell>
          <cell r="BZ2232" t="str">
            <v>Международный</v>
          </cell>
          <cell r="CA2232" t="str">
            <v>восточная украина</v>
          </cell>
          <cell r="CB2232" t="str">
            <v>Ukraine_Other</v>
          </cell>
          <cell r="CC2232" t="str">
            <v>Бизнес, прочие</v>
          </cell>
          <cell r="CD2232" t="str">
            <v>b</v>
          </cell>
        </row>
        <row r="2233">
          <cell r="C2233">
            <v>38883</v>
          </cell>
          <cell r="H2233">
            <v>5.7</v>
          </cell>
          <cell r="U2233">
            <v>4</v>
          </cell>
          <cell r="BZ2233" t="str">
            <v>Внутренний</v>
          </cell>
          <cell r="CA2233" t="str">
            <v>западная украина</v>
          </cell>
          <cell r="CB2233" t="str">
            <v>odessa</v>
          </cell>
          <cell r="CC2233" t="str">
            <v>Бизнес, прочие</v>
          </cell>
          <cell r="CD2233" t="str">
            <v>b</v>
          </cell>
        </row>
        <row r="2234">
          <cell r="C2234">
            <v>38909</v>
          </cell>
          <cell r="H2234">
            <v>6.4</v>
          </cell>
          <cell r="U2234">
            <v>3</v>
          </cell>
          <cell r="BZ2234" t="str">
            <v>Внутренний</v>
          </cell>
          <cell r="CA2234" t="str">
            <v>западная украина</v>
          </cell>
          <cell r="CB2234" t="str">
            <v>odessa</v>
          </cell>
          <cell r="CC2234" t="str">
            <v>Бизнес, прочие</v>
          </cell>
          <cell r="CD2234" t="str">
            <v>b</v>
          </cell>
        </row>
        <row r="2235">
          <cell r="C2235">
            <v>38940</v>
          </cell>
          <cell r="H2235">
            <v>5.7</v>
          </cell>
          <cell r="BZ2235" t="str">
            <v>Международный</v>
          </cell>
          <cell r="CA2235" t="str">
            <v>восточная украина</v>
          </cell>
          <cell r="CB2235" t="str">
            <v>Ukraine_Other</v>
          </cell>
          <cell r="CC2235" t="str">
            <v>Бизнес, прочие</v>
          </cell>
          <cell r="CD2235" t="str">
            <v>b</v>
          </cell>
        </row>
        <row r="2236">
          <cell r="C2236">
            <v>38940</v>
          </cell>
          <cell r="H2236">
            <v>6.4</v>
          </cell>
          <cell r="BZ2236" t="str">
            <v>Внутренний</v>
          </cell>
          <cell r="CA2236" t="str">
            <v>восточная украина</v>
          </cell>
          <cell r="CB2236" t="str">
            <v>Ukraine_Other</v>
          </cell>
          <cell r="CC2236" t="str">
            <v>Бизнес, прочие</v>
          </cell>
          <cell r="CD2236" t="str">
            <v>b</v>
          </cell>
        </row>
        <row r="2237">
          <cell r="C2237">
            <v>38941</v>
          </cell>
          <cell r="H2237">
            <v>5.7</v>
          </cell>
          <cell r="BZ2237" t="str">
            <v>Международный</v>
          </cell>
          <cell r="CA2237" t="str">
            <v>восточная европа</v>
          </cell>
          <cell r="CB2237" t="str">
            <v>estonia</v>
          </cell>
          <cell r="CC2237" t="str">
            <v>Бизнес, прочие</v>
          </cell>
          <cell r="CD2237" t="str">
            <v>b</v>
          </cell>
        </row>
        <row r="2238">
          <cell r="C2238">
            <v>38946</v>
          </cell>
          <cell r="H2238">
            <v>5.8</v>
          </cell>
          <cell r="U2238">
            <v>2</v>
          </cell>
          <cell r="BZ2238" t="str">
            <v>Внутренний</v>
          </cell>
          <cell r="CA2238" t="str">
            <v>западная украина</v>
          </cell>
          <cell r="CB2238" t="str">
            <v>odessa</v>
          </cell>
          <cell r="CC2238" t="str">
            <v>Бизнес, прочие</v>
          </cell>
          <cell r="CD2238" t="str">
            <v>b</v>
          </cell>
        </row>
        <row r="2239">
          <cell r="C2239">
            <v>38953</v>
          </cell>
          <cell r="H2239">
            <v>6.4</v>
          </cell>
          <cell r="U2239">
            <v>2</v>
          </cell>
          <cell r="BZ2239" t="str">
            <v>Внутренний</v>
          </cell>
          <cell r="CA2239" t="str">
            <v>западная украина</v>
          </cell>
          <cell r="CB2239" t="str">
            <v>odessa</v>
          </cell>
          <cell r="CC2239" t="str">
            <v>Бизнес, прочие</v>
          </cell>
          <cell r="CD2239" t="str">
            <v>b</v>
          </cell>
        </row>
        <row r="2240">
          <cell r="C2240">
            <v>38962</v>
          </cell>
          <cell r="H2240">
            <v>6.4</v>
          </cell>
          <cell r="BZ2240" t="str">
            <v>Внутренний</v>
          </cell>
          <cell r="CA2240" t="str">
            <v>восточная украина</v>
          </cell>
          <cell r="CB2240" t="str">
            <v>kyiv</v>
          </cell>
          <cell r="CC2240" t="str">
            <v>Бизнес, прочие</v>
          </cell>
          <cell r="CD2240" t="str">
            <v>b</v>
          </cell>
        </row>
        <row r="2241">
          <cell r="C2241">
            <v>38972</v>
          </cell>
          <cell r="H2241">
            <v>6.4</v>
          </cell>
          <cell r="U2241">
            <v>2</v>
          </cell>
          <cell r="BZ2241" t="str">
            <v>Внутренний</v>
          </cell>
          <cell r="CA2241" t="str">
            <v>восточная украина</v>
          </cell>
          <cell r="CB2241" t="str">
            <v>kyiv</v>
          </cell>
          <cell r="CC2241" t="str">
            <v>Бизнес, прочие</v>
          </cell>
          <cell r="CD2241" t="str">
            <v>b</v>
          </cell>
        </row>
        <row r="2242">
          <cell r="C2242">
            <v>38974</v>
          </cell>
          <cell r="H2242">
            <v>6.4</v>
          </cell>
          <cell r="U2242">
            <v>3</v>
          </cell>
          <cell r="BZ2242" t="str">
            <v>Внутренний</v>
          </cell>
          <cell r="CA2242" t="str">
            <v>западная украина</v>
          </cell>
          <cell r="CB2242" t="str">
            <v>odessa</v>
          </cell>
          <cell r="CC2242" t="str">
            <v>Бизнес, прочие</v>
          </cell>
          <cell r="CD2242" t="str">
            <v>b</v>
          </cell>
        </row>
        <row r="2243">
          <cell r="C2243">
            <v>38981</v>
          </cell>
          <cell r="H2243">
            <v>6.4</v>
          </cell>
          <cell r="BZ2243" t="str">
            <v>Внутренний</v>
          </cell>
          <cell r="CA2243" t="str">
            <v>восточная украина</v>
          </cell>
          <cell r="CB2243" t="str">
            <v>Ukraine_Other</v>
          </cell>
          <cell r="CC2243" t="str">
            <v>Бизнес, прочие</v>
          </cell>
          <cell r="CD2243" t="str">
            <v>b</v>
          </cell>
        </row>
        <row r="2244">
          <cell r="C2244">
            <v>38983</v>
          </cell>
          <cell r="H2244">
            <v>6.4</v>
          </cell>
          <cell r="U2244">
            <v>3</v>
          </cell>
          <cell r="BZ2244" t="str">
            <v>Внутренний</v>
          </cell>
          <cell r="CA2244" t="str">
            <v>западная украина</v>
          </cell>
          <cell r="CB2244" t="str">
            <v>lviv</v>
          </cell>
          <cell r="CC2244" t="str">
            <v>Бизнес, прочие</v>
          </cell>
          <cell r="CD2244" t="str">
            <v>b</v>
          </cell>
        </row>
        <row r="2245">
          <cell r="C2245">
            <v>38984</v>
          </cell>
          <cell r="H2245">
            <v>5.6</v>
          </cell>
          <cell r="U2245">
            <v>3</v>
          </cell>
          <cell r="BZ2245" t="str">
            <v>Внутренний</v>
          </cell>
          <cell r="CA2245" t="str">
            <v>западная украина</v>
          </cell>
          <cell r="CB2245" t="str">
            <v>odessa</v>
          </cell>
          <cell r="CC2245" t="str">
            <v>Бизнес, прочие</v>
          </cell>
          <cell r="CD2245" t="str">
            <v>b</v>
          </cell>
        </row>
        <row r="2246">
          <cell r="C2246">
            <v>38992</v>
          </cell>
          <cell r="H2246">
            <v>6.4</v>
          </cell>
          <cell r="BZ2246" t="str">
            <v>Внутренний</v>
          </cell>
          <cell r="CA2246" t="str">
            <v>восточная украина</v>
          </cell>
          <cell r="CB2246" t="str">
            <v>Ukraine_Other</v>
          </cell>
          <cell r="CC2246" t="str">
            <v>Бизнес, прочие</v>
          </cell>
          <cell r="CD2246" t="str">
            <v>b</v>
          </cell>
        </row>
        <row r="2247">
          <cell r="C2247">
            <v>38993</v>
          </cell>
          <cell r="H2247">
            <v>5.8</v>
          </cell>
          <cell r="BZ2247" t="str">
            <v>Международный</v>
          </cell>
          <cell r="CA2247" t="str">
            <v>восточная европа</v>
          </cell>
          <cell r="CB2247" t="str">
            <v>turkey</v>
          </cell>
          <cell r="CC2247" t="str">
            <v>Бизнес, прочие</v>
          </cell>
          <cell r="CD2247" t="str">
            <v>b</v>
          </cell>
        </row>
        <row r="2248">
          <cell r="C2248">
            <v>39003</v>
          </cell>
          <cell r="H2248">
            <v>6.4</v>
          </cell>
          <cell r="U2248">
            <v>3</v>
          </cell>
          <cell r="BZ2248" t="str">
            <v>Внутренний</v>
          </cell>
          <cell r="CA2248" t="str">
            <v>западная украина</v>
          </cell>
          <cell r="CB2248" t="str">
            <v>odessa</v>
          </cell>
          <cell r="CC2248" t="str">
            <v>Бизнес, прочие</v>
          </cell>
          <cell r="CD2248" t="str">
            <v>b</v>
          </cell>
        </row>
        <row r="2249">
          <cell r="C2249">
            <v>39009</v>
          </cell>
          <cell r="H2249">
            <v>5.8</v>
          </cell>
          <cell r="BZ2249" t="str">
            <v>Внутренний</v>
          </cell>
          <cell r="CA2249" t="str">
            <v>восточная украина</v>
          </cell>
          <cell r="CB2249" t="str">
            <v>Ukraine_Other</v>
          </cell>
          <cell r="CC2249" t="str">
            <v>Бизнес, прочие</v>
          </cell>
          <cell r="CD2249" t="str">
            <v>b</v>
          </cell>
        </row>
        <row r="2250">
          <cell r="C2250">
            <v>39009</v>
          </cell>
          <cell r="H2250">
            <v>6.4</v>
          </cell>
          <cell r="U2250">
            <v>10</v>
          </cell>
          <cell r="BZ2250" t="str">
            <v>Внутренний</v>
          </cell>
          <cell r="CA2250" t="str">
            <v>восточная украина</v>
          </cell>
          <cell r="CB2250" t="str">
            <v>kyiv</v>
          </cell>
          <cell r="CC2250" t="str">
            <v>Бизнес, прочие</v>
          </cell>
          <cell r="CD2250" t="str">
            <v>b</v>
          </cell>
        </row>
        <row r="2251">
          <cell r="C2251">
            <v>39026</v>
          </cell>
          <cell r="H2251">
            <v>6.4</v>
          </cell>
          <cell r="BZ2251" t="str">
            <v>Внутренний</v>
          </cell>
          <cell r="CA2251" t="str">
            <v>восточная украина</v>
          </cell>
          <cell r="CB2251" t="str">
            <v>Ukraine_Other</v>
          </cell>
          <cell r="CC2251" t="str">
            <v>Бизнес, прочие</v>
          </cell>
          <cell r="CD2251" t="str">
            <v>b</v>
          </cell>
        </row>
        <row r="2252">
          <cell r="C2252">
            <v>39062</v>
          </cell>
          <cell r="H2252">
            <v>6.4</v>
          </cell>
          <cell r="BZ2252" t="str">
            <v>Внутренний</v>
          </cell>
          <cell r="CA2252" t="str">
            <v>восточная украина</v>
          </cell>
          <cell r="CB2252" t="str">
            <v>kyiv</v>
          </cell>
          <cell r="CC2252" t="str">
            <v>Бизнес, прочие</v>
          </cell>
          <cell r="CD2252" t="str">
            <v>b</v>
          </cell>
        </row>
        <row r="2253">
          <cell r="C2253">
            <v>39069</v>
          </cell>
          <cell r="H2253">
            <v>6.4</v>
          </cell>
          <cell r="U2253">
            <v>7</v>
          </cell>
          <cell r="BZ2253" t="str">
            <v>Внутренний</v>
          </cell>
          <cell r="CA2253" t="str">
            <v>восточная украина</v>
          </cell>
          <cell r="CB2253" t="str">
            <v>kyiv</v>
          </cell>
          <cell r="CC2253" t="str">
            <v>Бизнес, прочие</v>
          </cell>
          <cell r="CD2253" t="str">
            <v>b</v>
          </cell>
        </row>
        <row r="2254">
          <cell r="C2254">
            <v>39083</v>
          </cell>
          <cell r="H2254">
            <v>5.8</v>
          </cell>
          <cell r="BZ2254" t="str">
            <v>Внутренний</v>
          </cell>
          <cell r="CA2254" t="str">
            <v>восточная украина</v>
          </cell>
          <cell r="CB2254" t="str">
            <v>Ukraine_Other</v>
          </cell>
          <cell r="CC2254" t="str">
            <v>Бизнес, прочие</v>
          </cell>
          <cell r="CD2254" t="str">
            <v>b</v>
          </cell>
        </row>
        <row r="2255">
          <cell r="C2255">
            <v>39095</v>
          </cell>
          <cell r="H2255">
            <v>6.4</v>
          </cell>
          <cell r="U2255">
            <v>1</v>
          </cell>
          <cell r="BZ2255" t="str">
            <v>Внутренний</v>
          </cell>
          <cell r="CA2255" t="str">
            <v>восточная украина</v>
          </cell>
          <cell r="CB2255" t="str">
            <v>kyiv</v>
          </cell>
          <cell r="CC2255" t="str">
            <v>Бизнес, прочие</v>
          </cell>
          <cell r="CD2255" t="str">
            <v>b</v>
          </cell>
        </row>
        <row r="2256">
          <cell r="C2256">
            <v>39099</v>
          </cell>
          <cell r="H2256">
            <v>5.8</v>
          </cell>
          <cell r="BZ2256" t="str">
            <v>Внутренний</v>
          </cell>
          <cell r="CA2256" t="str">
            <v>восточная украина</v>
          </cell>
          <cell r="CB2256" t="str">
            <v>Ukraine_Other</v>
          </cell>
          <cell r="CC2256" t="str">
            <v>Бизнес, прочие</v>
          </cell>
          <cell r="CD2256" t="str">
            <v>b</v>
          </cell>
        </row>
        <row r="2257">
          <cell r="C2257">
            <v>39100</v>
          </cell>
          <cell r="H2257">
            <v>5.8</v>
          </cell>
          <cell r="BZ2257" t="str">
            <v>Внутренний</v>
          </cell>
          <cell r="CA2257" t="str">
            <v>восточная украина</v>
          </cell>
          <cell r="CB2257" t="str">
            <v>Ukraine_Other</v>
          </cell>
          <cell r="CC2257" t="str">
            <v>Бизнес, прочие</v>
          </cell>
          <cell r="CD2257" t="str">
            <v>b</v>
          </cell>
        </row>
        <row r="2258">
          <cell r="C2258">
            <v>39106</v>
          </cell>
          <cell r="H2258">
            <v>6.4</v>
          </cell>
          <cell r="U2258">
            <v>4</v>
          </cell>
          <cell r="BZ2258" t="str">
            <v>Внутренний</v>
          </cell>
          <cell r="CA2258" t="str">
            <v>восточная украина</v>
          </cell>
          <cell r="CB2258" t="str">
            <v>kyiv</v>
          </cell>
          <cell r="CC2258" t="str">
            <v>Бизнес, прочие</v>
          </cell>
          <cell r="CD2258" t="str">
            <v>b</v>
          </cell>
        </row>
        <row r="2259">
          <cell r="C2259">
            <v>39119</v>
          </cell>
          <cell r="H2259">
            <v>6.4</v>
          </cell>
          <cell r="U2259">
            <v>3</v>
          </cell>
          <cell r="BZ2259" t="str">
            <v>Внутренний</v>
          </cell>
          <cell r="CA2259" t="str">
            <v>восточная украина</v>
          </cell>
          <cell r="CB2259" t="str">
            <v>kyiv</v>
          </cell>
          <cell r="CC2259" t="str">
            <v>Бизнес, прочие</v>
          </cell>
          <cell r="CD2259" t="str">
            <v>b</v>
          </cell>
        </row>
        <row r="2260">
          <cell r="C2260">
            <v>39138</v>
          </cell>
          <cell r="H2260">
            <v>6.4</v>
          </cell>
          <cell r="U2260">
            <v>1</v>
          </cell>
          <cell r="BZ2260" t="str">
            <v>Внутренний</v>
          </cell>
          <cell r="CA2260" t="str">
            <v>восточная украина</v>
          </cell>
          <cell r="CB2260" t="str">
            <v>kyiv</v>
          </cell>
          <cell r="CC2260" t="str">
            <v>Бизнес, прочие</v>
          </cell>
          <cell r="CD2260" t="str">
            <v>b</v>
          </cell>
        </row>
        <row r="2261">
          <cell r="C2261">
            <v>39144</v>
          </cell>
          <cell r="H2261">
            <v>6.4</v>
          </cell>
          <cell r="U2261">
            <v>3</v>
          </cell>
          <cell r="BZ2261" t="str">
            <v>Внутренний</v>
          </cell>
          <cell r="CA2261" t="str">
            <v>западная украина</v>
          </cell>
          <cell r="CB2261" t="str">
            <v>odessa</v>
          </cell>
          <cell r="CC2261" t="str">
            <v>Бизнес, прочие</v>
          </cell>
          <cell r="CD2261" t="str">
            <v>b</v>
          </cell>
        </row>
        <row r="2262">
          <cell r="C2262">
            <v>39147</v>
          </cell>
          <cell r="H2262">
            <v>6.4</v>
          </cell>
          <cell r="U2262">
            <v>2</v>
          </cell>
          <cell r="BZ2262" t="str">
            <v>Внутренний</v>
          </cell>
          <cell r="CA2262" t="str">
            <v>восточная украина</v>
          </cell>
          <cell r="CB2262" t="str">
            <v>donetsk</v>
          </cell>
          <cell r="CC2262" t="str">
            <v>Бизнес, прочие</v>
          </cell>
          <cell r="CD2262" t="str">
            <v>b</v>
          </cell>
        </row>
        <row r="2263">
          <cell r="C2263">
            <v>39171</v>
          </cell>
          <cell r="H2263">
            <v>6.4</v>
          </cell>
          <cell r="U2263">
            <v>2</v>
          </cell>
          <cell r="BZ2263" t="str">
            <v>Внутренний</v>
          </cell>
          <cell r="CA2263" t="str">
            <v>западная украина</v>
          </cell>
          <cell r="CB2263" t="str">
            <v>odessa</v>
          </cell>
          <cell r="CC2263" t="str">
            <v>Бизнес, прочие</v>
          </cell>
          <cell r="CD2263" t="str">
            <v>b</v>
          </cell>
        </row>
        <row r="2264">
          <cell r="C2264">
            <v>39176</v>
          </cell>
          <cell r="H2264">
            <v>5.7</v>
          </cell>
          <cell r="BZ2264" t="str">
            <v>Международный</v>
          </cell>
          <cell r="CA2264" t="str">
            <v>снг</v>
          </cell>
          <cell r="CB2264" t="str">
            <v>russia</v>
          </cell>
          <cell r="CC2264" t="str">
            <v>Бизнес, прочие</v>
          </cell>
          <cell r="CD2264" t="str">
            <v>b</v>
          </cell>
        </row>
        <row r="2265">
          <cell r="C2265">
            <v>39192</v>
          </cell>
          <cell r="H2265">
            <v>6.4</v>
          </cell>
          <cell r="U2265">
            <v>10</v>
          </cell>
          <cell r="BZ2265" t="str">
            <v>Внутренний</v>
          </cell>
          <cell r="CA2265" t="str">
            <v>восточная украина</v>
          </cell>
          <cell r="CB2265" t="str">
            <v>kyiv</v>
          </cell>
          <cell r="CC2265" t="str">
            <v>Бизнес, прочие</v>
          </cell>
          <cell r="CD2265" t="str">
            <v>b</v>
          </cell>
        </row>
        <row r="2266">
          <cell r="C2266">
            <v>39199</v>
          </cell>
          <cell r="H2266">
            <v>5.8</v>
          </cell>
          <cell r="BZ2266" t="str">
            <v>Внутренний</v>
          </cell>
          <cell r="CA2266" t="str">
            <v>восточная украина</v>
          </cell>
          <cell r="CB2266" t="str">
            <v>Ukraine_Other</v>
          </cell>
          <cell r="CC2266" t="str">
            <v>Бизнес, прочие</v>
          </cell>
          <cell r="CD2266" t="str">
            <v>b</v>
          </cell>
        </row>
        <row r="2267">
          <cell r="C2267">
            <v>39202</v>
          </cell>
          <cell r="H2267">
            <v>6.4</v>
          </cell>
          <cell r="BZ2267" t="str">
            <v>Внутренний</v>
          </cell>
          <cell r="CA2267" t="str">
            <v>восточная украина</v>
          </cell>
          <cell r="CB2267" t="str">
            <v>kyiv</v>
          </cell>
          <cell r="CC2267" t="str">
            <v>Бизнес, прочие</v>
          </cell>
          <cell r="CD2267" t="str">
            <v>b</v>
          </cell>
        </row>
        <row r="2268">
          <cell r="C2268">
            <v>39223</v>
          </cell>
          <cell r="H2268">
            <v>5.8</v>
          </cell>
          <cell r="BZ2268" t="str">
            <v>Внутренний</v>
          </cell>
          <cell r="CA2268" t="str">
            <v>восточная украина</v>
          </cell>
          <cell r="CB2268" t="str">
            <v>Ukraine_Other</v>
          </cell>
          <cell r="CC2268" t="str">
            <v>Бизнес, прочие</v>
          </cell>
          <cell r="CD2268" t="str">
            <v>b</v>
          </cell>
        </row>
        <row r="2269">
          <cell r="C2269">
            <v>39225</v>
          </cell>
          <cell r="H2269">
            <v>5.8</v>
          </cell>
          <cell r="BZ2269" t="str">
            <v>Международный</v>
          </cell>
          <cell r="CA2269" t="str">
            <v>восточная европа</v>
          </cell>
          <cell r="CB2269" t="str">
            <v>turkey</v>
          </cell>
          <cell r="CC2269" t="str">
            <v>Бизнес, прочие</v>
          </cell>
          <cell r="CD2269" t="str">
            <v>b</v>
          </cell>
        </row>
        <row r="2270">
          <cell r="C2270">
            <v>39225</v>
          </cell>
          <cell r="H2270">
            <v>6.4</v>
          </cell>
          <cell r="U2270">
            <v>2</v>
          </cell>
          <cell r="BZ2270" t="str">
            <v>Внутренний</v>
          </cell>
          <cell r="CA2270" t="str">
            <v>восточная украина</v>
          </cell>
          <cell r="CB2270" t="str">
            <v>kyiv</v>
          </cell>
          <cell r="CC2270" t="str">
            <v>Бизнес, прочие</v>
          </cell>
          <cell r="CD2270" t="str">
            <v>b</v>
          </cell>
        </row>
        <row r="2271">
          <cell r="C2271">
            <v>39231</v>
          </cell>
          <cell r="H2271">
            <v>6.4</v>
          </cell>
          <cell r="U2271">
            <v>3</v>
          </cell>
          <cell r="BZ2271" t="str">
            <v>Внутренний</v>
          </cell>
          <cell r="CA2271" t="str">
            <v>восточная украина</v>
          </cell>
          <cell r="CB2271" t="str">
            <v>kyiv</v>
          </cell>
          <cell r="CC2271" t="str">
            <v>Бизнес, прочие</v>
          </cell>
          <cell r="CD2271" t="str">
            <v>b</v>
          </cell>
        </row>
        <row r="2272">
          <cell r="C2272">
            <v>39236</v>
          </cell>
          <cell r="H2272">
            <v>6.4</v>
          </cell>
          <cell r="BZ2272" t="str">
            <v>Внутренний</v>
          </cell>
          <cell r="CA2272" t="str">
            <v>западная украина</v>
          </cell>
          <cell r="CB2272" t="str">
            <v>odessa</v>
          </cell>
          <cell r="CC2272" t="str">
            <v>Бизнес, прочие</v>
          </cell>
          <cell r="CD2272" t="str">
            <v>b</v>
          </cell>
        </row>
        <row r="2273">
          <cell r="C2273">
            <v>39240</v>
          </cell>
          <cell r="H2273">
            <v>6.4</v>
          </cell>
          <cell r="U2273">
            <v>2</v>
          </cell>
          <cell r="BZ2273" t="str">
            <v>Внутренний</v>
          </cell>
          <cell r="CA2273" t="str">
            <v>западная украина</v>
          </cell>
          <cell r="CB2273" t="str">
            <v>odessa</v>
          </cell>
          <cell r="CC2273" t="str">
            <v>Бизнес, прочие</v>
          </cell>
          <cell r="CD2273" t="str">
            <v>b</v>
          </cell>
        </row>
        <row r="2274">
          <cell r="C2274">
            <v>39244</v>
          </cell>
          <cell r="H2274">
            <v>6.4</v>
          </cell>
          <cell r="BZ2274" t="str">
            <v>Внутренний</v>
          </cell>
          <cell r="CA2274" t="str">
            <v>западная украина</v>
          </cell>
          <cell r="CB2274" t="str">
            <v>odessa</v>
          </cell>
          <cell r="CC2274" t="str">
            <v>Бизнес, прочие</v>
          </cell>
          <cell r="CD2274" t="str">
            <v>b</v>
          </cell>
        </row>
        <row r="2275">
          <cell r="C2275">
            <v>39245</v>
          </cell>
          <cell r="H2275">
            <v>5.7</v>
          </cell>
          <cell r="BZ2275" t="str">
            <v>Международный</v>
          </cell>
          <cell r="CA2275" t="str">
            <v>восточная украина</v>
          </cell>
          <cell r="CB2275" t="str">
            <v>Ukraine_Other</v>
          </cell>
          <cell r="CC2275" t="str">
            <v>Бизнес, прочие</v>
          </cell>
          <cell r="CD2275" t="str">
            <v>b</v>
          </cell>
        </row>
        <row r="2276">
          <cell r="C2276">
            <v>39246</v>
          </cell>
          <cell r="H2276">
            <v>5.7</v>
          </cell>
          <cell r="BZ2276" t="str">
            <v>Международный</v>
          </cell>
          <cell r="CA2276" t="str">
            <v>восточная европа</v>
          </cell>
          <cell r="CB2276" t="str">
            <v>estonia</v>
          </cell>
          <cell r="CC2276" t="str">
            <v>Бизнес, прочие</v>
          </cell>
          <cell r="CD2276" t="str">
            <v>b</v>
          </cell>
        </row>
        <row r="2277">
          <cell r="C2277">
            <v>39246</v>
          </cell>
          <cell r="H2277">
            <v>5.7</v>
          </cell>
          <cell r="BZ2277" t="str">
            <v>Международный</v>
          </cell>
          <cell r="CA2277" t="str">
            <v>восточная украина</v>
          </cell>
          <cell r="CB2277" t="str">
            <v>Ukraine_Other</v>
          </cell>
          <cell r="CC2277" t="str">
            <v>Бизнес, прочие</v>
          </cell>
          <cell r="CD2277" t="str">
            <v>b</v>
          </cell>
        </row>
        <row r="2278">
          <cell r="C2278">
            <v>39247</v>
          </cell>
          <cell r="H2278">
            <v>6.4</v>
          </cell>
          <cell r="U2278">
            <v>2</v>
          </cell>
          <cell r="BZ2278" t="str">
            <v>Внутренний</v>
          </cell>
          <cell r="CA2278" t="str">
            <v>западная украина</v>
          </cell>
          <cell r="CB2278" t="str">
            <v>lviv</v>
          </cell>
          <cell r="CC2278" t="str">
            <v>Бизнес, прочие</v>
          </cell>
          <cell r="CD2278" t="str">
            <v>b</v>
          </cell>
        </row>
        <row r="2279">
          <cell r="C2279">
            <v>39190</v>
          </cell>
          <cell r="H2279">
            <v>9.26</v>
          </cell>
          <cell r="BZ2279" t="str">
            <v>Международный</v>
          </cell>
          <cell r="CA2279" t="str">
            <v>восточная украина</v>
          </cell>
          <cell r="CB2279" t="str">
            <v>kyiv</v>
          </cell>
          <cell r="CC2279" t="str">
            <v>Бизнес, прочие</v>
          </cell>
          <cell r="CD2279" t="str">
            <v>a</v>
          </cell>
        </row>
        <row r="2280">
          <cell r="C2280">
            <v>38563</v>
          </cell>
          <cell r="H2280">
            <v>8.3000000000000007</v>
          </cell>
          <cell r="U2280">
            <v>1</v>
          </cell>
          <cell r="BZ2280" t="str">
            <v>Международный</v>
          </cell>
          <cell r="CA2280" t="str">
            <v>западная европа</v>
          </cell>
          <cell r="CB2280" t="str">
            <v>switzerland</v>
          </cell>
          <cell r="CC2280" t="str">
            <v>Бизнес, прочие</v>
          </cell>
          <cell r="CD2280" t="str">
            <v>a</v>
          </cell>
        </row>
        <row r="2281">
          <cell r="C2281">
            <v>38774</v>
          </cell>
          <cell r="H2281">
            <v>8.3000000000000007</v>
          </cell>
          <cell r="BZ2281" t="str">
            <v>Международный</v>
          </cell>
          <cell r="CA2281" t="str">
            <v>снг</v>
          </cell>
          <cell r="CB2281" t="str">
            <v>moldavia</v>
          </cell>
          <cell r="CC2281" t="str">
            <v>Бизнес, прочие</v>
          </cell>
          <cell r="CD2281" t="str">
            <v>a</v>
          </cell>
        </row>
        <row r="2282">
          <cell r="C2282">
            <v>38943</v>
          </cell>
          <cell r="H2282">
            <v>8.3000000000000007</v>
          </cell>
          <cell r="BZ2282" t="str">
            <v>Международный</v>
          </cell>
          <cell r="CA2282" t="str">
            <v>снг</v>
          </cell>
          <cell r="CB2282" t="str">
            <v>moldavia</v>
          </cell>
          <cell r="CC2282" t="str">
            <v>Бизнес, прочие</v>
          </cell>
          <cell r="CD2282" t="str">
            <v>a</v>
          </cell>
        </row>
        <row r="2283">
          <cell r="C2283">
            <v>38959</v>
          </cell>
          <cell r="H2283">
            <v>8.3000000000000007</v>
          </cell>
          <cell r="U2283">
            <v>2</v>
          </cell>
          <cell r="BZ2283" t="str">
            <v>Международный</v>
          </cell>
          <cell r="CA2283" t="str">
            <v>западная европа</v>
          </cell>
          <cell r="CB2283" t="str">
            <v>germany</v>
          </cell>
          <cell r="CC2283" t="str">
            <v>Бизнес, прочие</v>
          </cell>
          <cell r="CD2283" t="str">
            <v>a</v>
          </cell>
        </row>
        <row r="2284">
          <cell r="C2284">
            <v>38961</v>
          </cell>
          <cell r="H2284">
            <v>8.3000000000000007</v>
          </cell>
          <cell r="U2284">
            <v>2</v>
          </cell>
          <cell r="BZ2284" t="str">
            <v>Международный</v>
          </cell>
          <cell r="CA2284" t="str">
            <v>ближний восток</v>
          </cell>
          <cell r="CB2284" t="str">
            <v>Middle East</v>
          </cell>
          <cell r="CC2284" t="str">
            <v>Бизнес, прочие</v>
          </cell>
          <cell r="CD2284" t="str">
            <v>a</v>
          </cell>
        </row>
        <row r="2285">
          <cell r="C2285">
            <v>38997</v>
          </cell>
          <cell r="H2285">
            <v>8.3000000000000007</v>
          </cell>
          <cell r="BZ2285" t="str">
            <v>Международный</v>
          </cell>
          <cell r="CA2285" t="str">
            <v>снг</v>
          </cell>
          <cell r="CB2285" t="str">
            <v>moldavia</v>
          </cell>
          <cell r="CC2285" t="str">
            <v>Бизнес, прочие</v>
          </cell>
          <cell r="CD2285" t="str">
            <v>a</v>
          </cell>
        </row>
        <row r="2286">
          <cell r="C2286">
            <v>39013</v>
          </cell>
          <cell r="H2286">
            <v>8.3000000000000007</v>
          </cell>
          <cell r="U2286">
            <v>4</v>
          </cell>
          <cell r="BZ2286" t="str">
            <v>Международный</v>
          </cell>
          <cell r="CA2286" t="str">
            <v>западная европа</v>
          </cell>
          <cell r="CB2286" t="str">
            <v>germany</v>
          </cell>
          <cell r="CC2286" t="str">
            <v>Бизнес, прочие</v>
          </cell>
          <cell r="CD2286" t="str">
            <v>a</v>
          </cell>
        </row>
        <row r="2287">
          <cell r="C2287">
            <v>39059</v>
          </cell>
          <cell r="H2287">
            <v>8.3000000000000007</v>
          </cell>
          <cell r="BZ2287" t="str">
            <v>Международный</v>
          </cell>
          <cell r="CA2287" t="str">
            <v>западная европа</v>
          </cell>
          <cell r="CB2287" t="str">
            <v>austria</v>
          </cell>
          <cell r="CC2287" t="str">
            <v>Бизнес, прочие</v>
          </cell>
          <cell r="CD2287" t="str">
            <v>a</v>
          </cell>
        </row>
        <row r="2288">
          <cell r="C2288">
            <v>39099</v>
          </cell>
          <cell r="H2288">
            <v>9</v>
          </cell>
          <cell r="BZ2288" t="str">
            <v>Международный</v>
          </cell>
          <cell r="CA2288" t="str">
            <v>западная европа</v>
          </cell>
          <cell r="CB2288" t="str">
            <v>germany</v>
          </cell>
          <cell r="CC2288" t="str">
            <v>Бизнес, прочие</v>
          </cell>
          <cell r="CD2288" t="str">
            <v>a</v>
          </cell>
        </row>
        <row r="2289">
          <cell r="C2289">
            <v>39121</v>
          </cell>
          <cell r="H2289">
            <v>8.3000000000000007</v>
          </cell>
          <cell r="U2289">
            <v>1</v>
          </cell>
          <cell r="BZ2289" t="str">
            <v>Международный</v>
          </cell>
          <cell r="CA2289" t="str">
            <v>западная европа</v>
          </cell>
          <cell r="CB2289" t="str">
            <v>great britain</v>
          </cell>
          <cell r="CC2289" t="str">
            <v>Бизнес, прочие</v>
          </cell>
          <cell r="CD2289" t="str">
            <v>a</v>
          </cell>
        </row>
        <row r="2290">
          <cell r="C2290">
            <v>39162</v>
          </cell>
          <cell r="H2290">
            <v>8.3000000000000007</v>
          </cell>
          <cell r="BZ2290" t="str">
            <v>Международный</v>
          </cell>
          <cell r="CA2290" t="str">
            <v>снг</v>
          </cell>
          <cell r="CB2290" t="str">
            <v>russia</v>
          </cell>
          <cell r="CC2290" t="str">
            <v>Бизнес, прочие</v>
          </cell>
          <cell r="CD2290" t="str">
            <v>a</v>
          </cell>
        </row>
        <row r="2291">
          <cell r="C2291">
            <v>39163</v>
          </cell>
          <cell r="H2291">
            <v>8.3000000000000007</v>
          </cell>
          <cell r="U2291">
            <v>1</v>
          </cell>
          <cell r="BZ2291" t="str">
            <v>Международный</v>
          </cell>
          <cell r="CA2291" t="str">
            <v>западная европа</v>
          </cell>
          <cell r="CB2291" t="str">
            <v>great britain</v>
          </cell>
          <cell r="CC2291" t="str">
            <v>Бизнес, прочие</v>
          </cell>
          <cell r="CD2291" t="str">
            <v>a</v>
          </cell>
        </row>
        <row r="2292">
          <cell r="C2292">
            <v>39203</v>
          </cell>
          <cell r="H2292">
            <v>8.25</v>
          </cell>
          <cell r="U2292">
            <v>1</v>
          </cell>
          <cell r="BZ2292" t="str">
            <v>Международный</v>
          </cell>
          <cell r="CA2292" t="str">
            <v>восточная европа</v>
          </cell>
          <cell r="CB2292" t="str">
            <v>czech republic</v>
          </cell>
          <cell r="CC2292" t="str">
            <v>Бизнес, прочие</v>
          </cell>
          <cell r="CD2292" t="str">
            <v>a</v>
          </cell>
        </row>
        <row r="2293">
          <cell r="C2293">
            <v>38195</v>
          </cell>
          <cell r="H2293">
            <v>9.3000000000000007</v>
          </cell>
          <cell r="U2293">
            <v>4</v>
          </cell>
          <cell r="BZ2293" t="str">
            <v>Международный</v>
          </cell>
          <cell r="CA2293" t="str">
            <v>снг</v>
          </cell>
          <cell r="CB2293" t="str">
            <v>russia</v>
          </cell>
          <cell r="CC2293" t="str">
            <v>Бизнес, прочие</v>
          </cell>
          <cell r="CD2293" t="str">
            <v>a</v>
          </cell>
        </row>
        <row r="2294">
          <cell r="C2294">
            <v>38416</v>
          </cell>
          <cell r="H2294">
            <v>10</v>
          </cell>
          <cell r="U2294">
            <v>7</v>
          </cell>
          <cell r="BZ2294" t="str">
            <v>Международный</v>
          </cell>
          <cell r="CA2294" t="str">
            <v>западная европа</v>
          </cell>
          <cell r="CB2294" t="str">
            <v>great britain</v>
          </cell>
          <cell r="CC2294" t="str">
            <v>Бизнес, прочие</v>
          </cell>
          <cell r="CD2294" t="str">
            <v>a</v>
          </cell>
        </row>
        <row r="2295">
          <cell r="C2295">
            <v>38538</v>
          </cell>
          <cell r="H2295">
            <v>9.6999999999999993</v>
          </cell>
          <cell r="U2295">
            <v>5</v>
          </cell>
          <cell r="BZ2295" t="str">
            <v>Международный</v>
          </cell>
          <cell r="CA2295" t="str">
            <v>восточная украина</v>
          </cell>
          <cell r="CB2295" t="str">
            <v>dnepropetrovsk</v>
          </cell>
          <cell r="CC2295" t="str">
            <v>Бизнес, прочие</v>
          </cell>
          <cell r="CD2295" t="str">
            <v>a</v>
          </cell>
        </row>
        <row r="2296">
          <cell r="C2296">
            <v>39149</v>
          </cell>
          <cell r="H2296">
            <v>9.7520000000000007</v>
          </cell>
          <cell r="BZ2296" t="str">
            <v>Международный</v>
          </cell>
          <cell r="CA2296" t="str">
            <v>западная европа</v>
          </cell>
          <cell r="CB2296" t="str">
            <v>switzerland</v>
          </cell>
          <cell r="CC2296" t="str">
            <v>Бизнес, прочие</v>
          </cell>
          <cell r="CD2296" t="str">
            <v>a</v>
          </cell>
        </row>
        <row r="2297">
          <cell r="C2297">
            <v>39158</v>
          </cell>
          <cell r="H2297">
            <v>10</v>
          </cell>
          <cell r="BZ2297" t="str">
            <v>Международный</v>
          </cell>
          <cell r="CA2297" t="str">
            <v>западная европа</v>
          </cell>
          <cell r="CB2297" t="str">
            <v>austria</v>
          </cell>
          <cell r="CC2297" t="str">
            <v>Бизнес, прочие</v>
          </cell>
          <cell r="CD2297" t="str">
            <v>a</v>
          </cell>
        </row>
        <row r="2298">
          <cell r="C2298">
            <v>39161</v>
          </cell>
          <cell r="H2298">
            <v>9.7799999999999994</v>
          </cell>
          <cell r="U2298">
            <v>4</v>
          </cell>
          <cell r="BZ2298" t="str">
            <v>Международный</v>
          </cell>
          <cell r="CA2298" t="str">
            <v>западная европа</v>
          </cell>
          <cell r="CB2298" t="str">
            <v>france</v>
          </cell>
          <cell r="CC2298" t="str">
            <v>Бизнес, прочие</v>
          </cell>
          <cell r="CD2298" t="str">
            <v>a</v>
          </cell>
        </row>
        <row r="2299">
          <cell r="C2299">
            <v>39205</v>
          </cell>
          <cell r="H2299">
            <v>9.3000000000000007</v>
          </cell>
          <cell r="U2299">
            <v>2</v>
          </cell>
          <cell r="BZ2299" t="str">
            <v>Международный</v>
          </cell>
          <cell r="CA2299" t="str">
            <v>западная европа</v>
          </cell>
          <cell r="CB2299" t="str">
            <v>germany</v>
          </cell>
          <cell r="CC2299" t="str">
            <v>Бизнес, прочие</v>
          </cell>
          <cell r="CD2299" t="str">
            <v>a</v>
          </cell>
        </row>
        <row r="2300">
          <cell r="C2300">
            <v>38275</v>
          </cell>
          <cell r="H2300">
            <v>10</v>
          </cell>
          <cell r="U2300">
            <v>1</v>
          </cell>
          <cell r="BZ2300" t="str">
            <v>Международный</v>
          </cell>
          <cell r="CA2300" t="str">
            <v>снг</v>
          </cell>
          <cell r="CB2300" t="str">
            <v>moldavia</v>
          </cell>
          <cell r="CC2300" t="str">
            <v>Бизнес, прочие</v>
          </cell>
          <cell r="CD2300" t="str">
            <v>a</v>
          </cell>
        </row>
        <row r="2301">
          <cell r="C2301">
            <v>38646</v>
          </cell>
          <cell r="H2301">
            <v>11</v>
          </cell>
          <cell r="U2301">
            <v>2</v>
          </cell>
          <cell r="BZ2301" t="str">
            <v>Международный</v>
          </cell>
          <cell r="CA2301" t="str">
            <v>восточная европа</v>
          </cell>
          <cell r="CB2301" t="str">
            <v>turkey</v>
          </cell>
          <cell r="CC2301" t="str">
            <v>Бизнес, прочие</v>
          </cell>
          <cell r="CD2301" t="str">
            <v>a</v>
          </cell>
        </row>
        <row r="2302">
          <cell r="C2302">
            <v>37944</v>
          </cell>
          <cell r="H2302">
            <v>9.7524999999999995</v>
          </cell>
          <cell r="U2302">
            <v>1</v>
          </cell>
          <cell r="BZ2302" t="str">
            <v>Международный</v>
          </cell>
          <cell r="CA2302" t="str">
            <v>западная европа</v>
          </cell>
          <cell r="CB2302" t="str">
            <v>great britain</v>
          </cell>
          <cell r="CC2302" t="str">
            <v>Бизнес, прочие</v>
          </cell>
          <cell r="CD2302" t="str">
            <v>b</v>
          </cell>
        </row>
        <row r="2303">
          <cell r="C2303">
            <v>38282</v>
          </cell>
          <cell r="H2303">
            <v>9.8000000000000007</v>
          </cell>
          <cell r="BZ2303" t="str">
            <v>Международный</v>
          </cell>
          <cell r="CA2303" t="str">
            <v>западная европа</v>
          </cell>
          <cell r="CB2303" t="str">
            <v>cyprus</v>
          </cell>
          <cell r="CC2303" t="str">
            <v>Бизнес, прочие</v>
          </cell>
          <cell r="CD2303" t="str">
            <v>b</v>
          </cell>
        </row>
        <row r="2304">
          <cell r="C2304">
            <v>39173</v>
          </cell>
          <cell r="H2304">
            <v>9.7799999999999994</v>
          </cell>
          <cell r="BZ2304" t="str">
            <v>Международный</v>
          </cell>
          <cell r="CA2304" t="str">
            <v>западная европа</v>
          </cell>
          <cell r="CB2304" t="str">
            <v>switzerland</v>
          </cell>
          <cell r="CC2304" t="str">
            <v>Бизнес, прочие</v>
          </cell>
          <cell r="CD2304" t="str">
            <v>b</v>
          </cell>
        </row>
        <row r="2305">
          <cell r="C2305">
            <v>38287</v>
          </cell>
          <cell r="H2305">
            <v>11</v>
          </cell>
          <cell r="U2305">
            <v>1</v>
          </cell>
          <cell r="BZ2305" t="str">
            <v>Международный</v>
          </cell>
          <cell r="CA2305" t="str">
            <v>снг</v>
          </cell>
          <cell r="CB2305" t="str">
            <v>moldavia</v>
          </cell>
          <cell r="CC2305" t="str">
            <v>Бизнес, прочие</v>
          </cell>
          <cell r="CD2305" t="str">
            <v>b</v>
          </cell>
        </row>
        <row r="2306">
          <cell r="C2306">
            <v>38468</v>
          </cell>
          <cell r="H2306">
            <v>10.66</v>
          </cell>
          <cell r="U2306">
            <v>6</v>
          </cell>
          <cell r="BZ2306" t="str">
            <v>Международный</v>
          </cell>
          <cell r="CA2306" t="str">
            <v>западная украина</v>
          </cell>
          <cell r="CB2306" t="str">
            <v>lviv</v>
          </cell>
          <cell r="CC2306" t="str">
            <v>Бизнес, прочие</v>
          </cell>
          <cell r="CD2306" t="str">
            <v>b</v>
          </cell>
        </row>
        <row r="2307">
          <cell r="C2307">
            <v>38542</v>
          </cell>
          <cell r="H2307">
            <v>10.6</v>
          </cell>
          <cell r="U2307">
            <v>5</v>
          </cell>
          <cell r="BZ2307" t="str">
            <v>Международный</v>
          </cell>
          <cell r="CA2307" t="str">
            <v>восточная украина</v>
          </cell>
          <cell r="CB2307" t="str">
            <v>kyiv</v>
          </cell>
          <cell r="CC2307" t="str">
            <v>Бизнес, прочие</v>
          </cell>
          <cell r="CD2307" t="str">
            <v>b</v>
          </cell>
        </row>
        <row r="2308">
          <cell r="C2308">
            <v>38584</v>
          </cell>
          <cell r="H2308">
            <v>10</v>
          </cell>
          <cell r="BZ2308" t="str">
            <v>Международный</v>
          </cell>
          <cell r="CA2308" t="str">
            <v>западная европа</v>
          </cell>
          <cell r="CB2308" t="str">
            <v>italy</v>
          </cell>
          <cell r="CC2308" t="str">
            <v>Бизнес, прочие</v>
          </cell>
          <cell r="CD2308" t="str">
            <v>b</v>
          </cell>
        </row>
        <row r="2309">
          <cell r="C2309">
            <v>38685</v>
          </cell>
          <cell r="H2309">
            <v>10.659000000000001</v>
          </cell>
          <cell r="U2309">
            <v>6</v>
          </cell>
          <cell r="BZ2309" t="str">
            <v>Международный</v>
          </cell>
          <cell r="CA2309" t="str">
            <v>восточная украина</v>
          </cell>
          <cell r="CB2309" t="str">
            <v>donetsk</v>
          </cell>
          <cell r="CC2309" t="str">
            <v>Бизнес, прочие</v>
          </cell>
          <cell r="CD2309" t="str">
            <v>b</v>
          </cell>
        </row>
        <row r="2310">
          <cell r="C2310">
            <v>38814</v>
          </cell>
          <cell r="H2310">
            <v>10.6</v>
          </cell>
          <cell r="U2310">
            <v>4</v>
          </cell>
          <cell r="BZ2310" t="str">
            <v>Международный</v>
          </cell>
          <cell r="CA2310" t="str">
            <v>восточная украина</v>
          </cell>
          <cell r="CB2310" t="str">
            <v>kyiv</v>
          </cell>
          <cell r="CC2310" t="str">
            <v>Бизнес, прочие</v>
          </cell>
          <cell r="CD2310" t="str">
            <v>b</v>
          </cell>
        </row>
        <row r="2311">
          <cell r="C2311">
            <v>38825</v>
          </cell>
          <cell r="H2311">
            <v>10.6</v>
          </cell>
          <cell r="U2311">
            <v>2</v>
          </cell>
          <cell r="BZ2311" t="str">
            <v>Международный</v>
          </cell>
          <cell r="CA2311" t="str">
            <v>восточная украина</v>
          </cell>
          <cell r="CB2311" t="str">
            <v>kyiv</v>
          </cell>
          <cell r="CC2311" t="str">
            <v>Бизнес, прочие</v>
          </cell>
          <cell r="CD2311" t="str">
            <v>b</v>
          </cell>
        </row>
        <row r="2312">
          <cell r="C2312">
            <v>38853</v>
          </cell>
          <cell r="H2312">
            <v>10.66</v>
          </cell>
          <cell r="U2312">
            <v>3</v>
          </cell>
          <cell r="BZ2312" t="str">
            <v>Международный</v>
          </cell>
          <cell r="CA2312" t="str">
            <v>западная европа</v>
          </cell>
          <cell r="CB2312" t="str">
            <v>france</v>
          </cell>
          <cell r="CC2312" t="str">
            <v>Бизнес, прочие</v>
          </cell>
          <cell r="CD2312" t="str">
            <v>b</v>
          </cell>
        </row>
        <row r="2313">
          <cell r="C2313">
            <v>38855</v>
          </cell>
          <cell r="H2313">
            <v>10.66</v>
          </cell>
          <cell r="BZ2313" t="str">
            <v>Международный</v>
          </cell>
          <cell r="CA2313" t="str">
            <v>восточная украина</v>
          </cell>
          <cell r="CB2313" t="str">
            <v>kyiv</v>
          </cell>
          <cell r="CC2313" t="str">
            <v>Бизнес, прочие</v>
          </cell>
          <cell r="CD2313" t="str">
            <v>b</v>
          </cell>
        </row>
        <row r="2314">
          <cell r="C2314">
            <v>38861</v>
          </cell>
          <cell r="H2314">
            <v>10.6</v>
          </cell>
          <cell r="U2314">
            <v>5</v>
          </cell>
          <cell r="BZ2314" t="str">
            <v>Международный</v>
          </cell>
          <cell r="CA2314" t="str">
            <v>западная европа</v>
          </cell>
          <cell r="CB2314" t="str">
            <v>switzerland</v>
          </cell>
          <cell r="CC2314" t="str">
            <v>Бизнес, прочие</v>
          </cell>
          <cell r="CD2314" t="str">
            <v>b</v>
          </cell>
        </row>
        <row r="2315">
          <cell r="C2315">
            <v>38871</v>
          </cell>
          <cell r="H2315">
            <v>10.6</v>
          </cell>
          <cell r="BZ2315" t="str">
            <v>Международный</v>
          </cell>
          <cell r="CA2315" t="str">
            <v>восточная европа</v>
          </cell>
          <cell r="CB2315" t="str">
            <v>turkey</v>
          </cell>
          <cell r="CC2315" t="str">
            <v>Бизнес, прочие</v>
          </cell>
          <cell r="CD2315" t="str">
            <v>b</v>
          </cell>
        </row>
        <row r="2316">
          <cell r="C2316">
            <v>38878</v>
          </cell>
          <cell r="H2316">
            <v>11</v>
          </cell>
          <cell r="U2316">
            <v>5</v>
          </cell>
          <cell r="BZ2316" t="str">
            <v>Международный</v>
          </cell>
          <cell r="CA2316" t="str">
            <v>снг</v>
          </cell>
          <cell r="CB2316" t="str">
            <v>russia</v>
          </cell>
          <cell r="CC2316" t="str">
            <v>Бизнес, прочие</v>
          </cell>
          <cell r="CD2316" t="str">
            <v>b</v>
          </cell>
        </row>
        <row r="2317">
          <cell r="C2317">
            <v>38880</v>
          </cell>
          <cell r="H2317">
            <v>11</v>
          </cell>
          <cell r="U2317">
            <v>2</v>
          </cell>
          <cell r="BZ2317" t="str">
            <v>Международный</v>
          </cell>
          <cell r="CA2317" t="str">
            <v>снг</v>
          </cell>
          <cell r="CB2317" t="str">
            <v>russia</v>
          </cell>
          <cell r="CC2317" t="str">
            <v>Бизнес, прочие</v>
          </cell>
          <cell r="CD2317" t="str">
            <v>b</v>
          </cell>
        </row>
        <row r="2318">
          <cell r="C2318">
            <v>38882</v>
          </cell>
          <cell r="H2318">
            <v>10.6</v>
          </cell>
          <cell r="U2318">
            <v>2</v>
          </cell>
          <cell r="BZ2318" t="str">
            <v>Международный</v>
          </cell>
          <cell r="CA2318" t="str">
            <v>западная европа</v>
          </cell>
          <cell r="CB2318" t="str">
            <v>france</v>
          </cell>
          <cell r="CC2318" t="str">
            <v>Бизнес, прочие</v>
          </cell>
          <cell r="CD2318" t="str">
            <v>b</v>
          </cell>
        </row>
        <row r="2319">
          <cell r="C2319">
            <v>38886</v>
          </cell>
          <cell r="H2319">
            <v>10.6</v>
          </cell>
          <cell r="BZ2319" t="str">
            <v>Международный</v>
          </cell>
          <cell r="CA2319" t="str">
            <v>восточная европа</v>
          </cell>
          <cell r="CB2319" t="str">
            <v>croatia</v>
          </cell>
          <cell r="CC2319" t="str">
            <v>Бизнес, прочие</v>
          </cell>
          <cell r="CD2319" t="str">
            <v>b</v>
          </cell>
        </row>
        <row r="2320">
          <cell r="C2320">
            <v>38887</v>
          </cell>
          <cell r="H2320">
            <v>10.6</v>
          </cell>
          <cell r="U2320">
            <v>2</v>
          </cell>
          <cell r="BZ2320" t="str">
            <v>Международный</v>
          </cell>
          <cell r="CA2320" t="str">
            <v>восточная европа</v>
          </cell>
          <cell r="CB2320" t="str">
            <v>turkey</v>
          </cell>
          <cell r="CC2320" t="str">
            <v>Бизнес, прочие</v>
          </cell>
          <cell r="CD2320" t="str">
            <v>b</v>
          </cell>
        </row>
        <row r="2321">
          <cell r="C2321">
            <v>38909</v>
          </cell>
          <cell r="H2321">
            <v>10.6</v>
          </cell>
          <cell r="U2321">
            <v>1</v>
          </cell>
          <cell r="BZ2321" t="str">
            <v>Международный</v>
          </cell>
          <cell r="CA2321" t="str">
            <v>снг</v>
          </cell>
          <cell r="CB2321" t="str">
            <v>russia</v>
          </cell>
          <cell r="CC2321" t="str">
            <v>Бизнес, прочие</v>
          </cell>
          <cell r="CD2321" t="str">
            <v>b</v>
          </cell>
        </row>
        <row r="2322">
          <cell r="C2322">
            <v>38910</v>
          </cell>
          <cell r="H2322">
            <v>10.6</v>
          </cell>
          <cell r="BZ2322" t="str">
            <v>Международный</v>
          </cell>
          <cell r="CA2322" t="str">
            <v>восточная украина</v>
          </cell>
          <cell r="CB2322" t="str">
            <v>kyiv</v>
          </cell>
          <cell r="CC2322" t="str">
            <v>Бизнес, прочие</v>
          </cell>
          <cell r="CD2322" t="str">
            <v>b</v>
          </cell>
        </row>
        <row r="2323">
          <cell r="C2323">
            <v>38920</v>
          </cell>
          <cell r="H2323">
            <v>10.6</v>
          </cell>
          <cell r="BZ2323" t="str">
            <v>Международный</v>
          </cell>
          <cell r="CA2323" t="str">
            <v>восточная европа</v>
          </cell>
          <cell r="CB2323" t="str">
            <v>turkey</v>
          </cell>
          <cell r="CC2323" t="str">
            <v>Бизнес, прочие</v>
          </cell>
          <cell r="CD2323" t="str">
            <v>b</v>
          </cell>
        </row>
        <row r="2324">
          <cell r="C2324">
            <v>38953</v>
          </cell>
          <cell r="H2324">
            <v>23</v>
          </cell>
          <cell r="U2324">
            <v>2</v>
          </cell>
          <cell r="BZ2324" t="str">
            <v>Международный</v>
          </cell>
          <cell r="CA2324" t="str">
            <v>западная европа</v>
          </cell>
          <cell r="CB2324" t="str">
            <v>france</v>
          </cell>
          <cell r="CC2324" t="str">
            <v>Бизнес, прочие</v>
          </cell>
          <cell r="CD2324" t="str">
            <v>b</v>
          </cell>
        </row>
        <row r="2325">
          <cell r="C2325">
            <v>39021</v>
          </cell>
          <cell r="H2325">
            <v>12.4</v>
          </cell>
          <cell r="U2325">
            <v>2</v>
          </cell>
          <cell r="BZ2325" t="str">
            <v>Международный</v>
          </cell>
          <cell r="CA2325" t="str">
            <v>восточная украина</v>
          </cell>
          <cell r="CB2325" t="str">
            <v>donetsk</v>
          </cell>
          <cell r="CC2325" t="str">
            <v>Бизнес, прочие</v>
          </cell>
          <cell r="CD2325" t="str">
            <v>b</v>
          </cell>
        </row>
        <row r="2326">
          <cell r="C2326">
            <v>39022</v>
          </cell>
          <cell r="H2326">
            <v>12.4</v>
          </cell>
          <cell r="U2326">
            <v>1</v>
          </cell>
          <cell r="BZ2326" t="str">
            <v>Международный</v>
          </cell>
          <cell r="CA2326" t="str">
            <v>восточная европа</v>
          </cell>
          <cell r="CB2326" t="str">
            <v>turkey</v>
          </cell>
          <cell r="CC2326" t="str">
            <v>Бизнес, прочие</v>
          </cell>
          <cell r="CD2326" t="str">
            <v>b</v>
          </cell>
        </row>
        <row r="2327">
          <cell r="C2327">
            <v>39033</v>
          </cell>
          <cell r="H2327">
            <v>10.6</v>
          </cell>
          <cell r="U2327">
            <v>4</v>
          </cell>
          <cell r="BZ2327" t="str">
            <v>Международный</v>
          </cell>
          <cell r="CA2327" t="str">
            <v>снг</v>
          </cell>
          <cell r="CB2327" t="str">
            <v>russia</v>
          </cell>
          <cell r="CC2327" t="str">
            <v>Бизнес, прочие</v>
          </cell>
          <cell r="CD2327" t="str">
            <v>b</v>
          </cell>
        </row>
        <row r="2328">
          <cell r="C2328">
            <v>39073</v>
          </cell>
          <cell r="H2328">
            <v>10.66</v>
          </cell>
          <cell r="U2328">
            <v>3</v>
          </cell>
          <cell r="BZ2328" t="str">
            <v>Международный</v>
          </cell>
          <cell r="CA2328" t="str">
            <v>западная европа</v>
          </cell>
          <cell r="CB2328" t="str">
            <v>great britain</v>
          </cell>
          <cell r="CC2328" t="str">
            <v>Бизнес, прочие</v>
          </cell>
          <cell r="CD2328" t="str">
            <v>b</v>
          </cell>
        </row>
        <row r="2329">
          <cell r="C2329">
            <v>39076</v>
          </cell>
          <cell r="H2329">
            <v>10.32</v>
          </cell>
          <cell r="U2329">
            <v>5</v>
          </cell>
          <cell r="BZ2329" t="str">
            <v>Международный</v>
          </cell>
          <cell r="CA2329" t="str">
            <v>снг</v>
          </cell>
          <cell r="CB2329" t="str">
            <v>russia</v>
          </cell>
          <cell r="CC2329" t="str">
            <v>Бизнес, прочие</v>
          </cell>
          <cell r="CD2329" t="str">
            <v>b</v>
          </cell>
        </row>
        <row r="2330">
          <cell r="C2330">
            <v>39231</v>
          </cell>
          <cell r="H2330">
            <v>11</v>
          </cell>
          <cell r="U2330">
            <v>4</v>
          </cell>
          <cell r="BZ2330" t="str">
            <v>Международный</v>
          </cell>
          <cell r="CA2330" t="str">
            <v>восточная украина</v>
          </cell>
          <cell r="CB2330" t="str">
            <v>kyiv</v>
          </cell>
          <cell r="CC2330" t="str">
            <v>Бизнес, прочие</v>
          </cell>
          <cell r="CD2330" t="str">
            <v>b</v>
          </cell>
        </row>
        <row r="2331">
          <cell r="C2331">
            <v>39239</v>
          </cell>
          <cell r="H2331">
            <v>11</v>
          </cell>
          <cell r="U2331">
            <v>4</v>
          </cell>
          <cell r="BZ2331" t="str">
            <v>Международный</v>
          </cell>
          <cell r="CA2331" t="str">
            <v>восточная украина</v>
          </cell>
          <cell r="CB2331" t="str">
            <v>donetsk</v>
          </cell>
          <cell r="CC2331" t="str">
            <v>Бизнес, прочие</v>
          </cell>
          <cell r="CD2331" t="str">
            <v>b</v>
          </cell>
        </row>
        <row r="2332">
          <cell r="C2332">
            <v>38518</v>
          </cell>
          <cell r="H2332">
            <v>9.8000000000000007</v>
          </cell>
          <cell r="U2332">
            <v>1</v>
          </cell>
          <cell r="BZ2332" t="str">
            <v>Международный</v>
          </cell>
          <cell r="CA2332" t="str">
            <v>западная европа</v>
          </cell>
          <cell r="CB2332" t="str">
            <v>germany</v>
          </cell>
          <cell r="CC2332" t="str">
            <v>Бизнес, прочие</v>
          </cell>
          <cell r="CD2332" t="str">
            <v>b</v>
          </cell>
        </row>
        <row r="2333">
          <cell r="C2333">
            <v>39202</v>
          </cell>
          <cell r="H2333">
            <v>10.8</v>
          </cell>
          <cell r="U2333">
            <v>6</v>
          </cell>
          <cell r="BZ2333" t="str">
            <v>Международный</v>
          </cell>
          <cell r="CA2333" t="str">
            <v>ближний восток</v>
          </cell>
          <cell r="CB2333" t="str">
            <v>Middle East</v>
          </cell>
          <cell r="CC2333" t="str">
            <v>Бизнес, прочие</v>
          </cell>
          <cell r="CD2333" t="str">
            <v>a</v>
          </cell>
        </row>
        <row r="2334">
          <cell r="C2334">
            <v>39211</v>
          </cell>
          <cell r="H2334">
            <v>10.220000000000001</v>
          </cell>
          <cell r="U2334">
            <v>6</v>
          </cell>
          <cell r="BZ2334" t="str">
            <v>Международный</v>
          </cell>
          <cell r="CA2334" t="str">
            <v>ближний восток</v>
          </cell>
          <cell r="CB2334" t="str">
            <v>Middle East</v>
          </cell>
          <cell r="CC2334" t="str">
            <v>Бизнес, прочие</v>
          </cell>
          <cell r="CD2334" t="str">
            <v>a</v>
          </cell>
        </row>
        <row r="2335">
          <cell r="C2335">
            <v>38550</v>
          </cell>
          <cell r="H2335">
            <v>8.25</v>
          </cell>
          <cell r="U2335">
            <v>1</v>
          </cell>
          <cell r="BZ2335" t="str">
            <v>Международный</v>
          </cell>
          <cell r="CA2335" t="str">
            <v>западная европа</v>
          </cell>
          <cell r="CB2335" t="str">
            <v>great britain</v>
          </cell>
          <cell r="CC2335" t="str">
            <v>Бизнес, прочие</v>
          </cell>
          <cell r="CD2335" t="str">
            <v>a</v>
          </cell>
        </row>
        <row r="2336">
          <cell r="C2336">
            <v>38869</v>
          </cell>
          <cell r="H2336">
            <v>10.6</v>
          </cell>
          <cell r="U2336">
            <v>2</v>
          </cell>
          <cell r="BZ2336" t="str">
            <v>Международный</v>
          </cell>
          <cell r="CA2336" t="str">
            <v>ближний восток</v>
          </cell>
          <cell r="CB2336" t="str">
            <v>Middle East</v>
          </cell>
          <cell r="CC2336" t="str">
            <v>Бизнес, прочие</v>
          </cell>
          <cell r="CD2336" t="str">
            <v>a</v>
          </cell>
        </row>
        <row r="2337">
          <cell r="C2337">
            <v>39003</v>
          </cell>
          <cell r="H2337">
            <v>2</v>
          </cell>
          <cell r="U2337">
            <v>3</v>
          </cell>
          <cell r="BZ2337" t="str">
            <v>Международный</v>
          </cell>
          <cell r="CA2337" t="str">
            <v>восточная украина</v>
          </cell>
          <cell r="CB2337" t="str">
            <v>kyiv</v>
          </cell>
          <cell r="CC2337" t="str">
            <v>Бизнес, прочие</v>
          </cell>
          <cell r="CD2337" t="str">
            <v>a</v>
          </cell>
        </row>
        <row r="2338">
          <cell r="C2338">
            <v>39001</v>
          </cell>
          <cell r="H2338">
            <v>4.0999999999999996</v>
          </cell>
          <cell r="U2338">
            <v>1</v>
          </cell>
          <cell r="BZ2338" t="str">
            <v>Международный</v>
          </cell>
          <cell r="CA2338" t="str">
            <v>западная европа</v>
          </cell>
          <cell r="CB2338" t="str">
            <v>austria</v>
          </cell>
          <cell r="CC2338" t="str">
            <v>Бизнес, прочие</v>
          </cell>
          <cell r="CD2338" t="str">
            <v>a</v>
          </cell>
        </row>
        <row r="2339">
          <cell r="C2339">
            <v>38730</v>
          </cell>
          <cell r="H2339">
            <v>5.4649999999999999</v>
          </cell>
          <cell r="U2339">
            <v>6</v>
          </cell>
          <cell r="BZ2339" t="str">
            <v>Международный</v>
          </cell>
          <cell r="CA2339" t="str">
            <v>западная европа</v>
          </cell>
          <cell r="CB2339" t="str">
            <v>finland</v>
          </cell>
          <cell r="CC2339" t="str">
            <v>Бизнес, прочие</v>
          </cell>
          <cell r="CD2339" t="str">
            <v>a</v>
          </cell>
        </row>
        <row r="2340">
          <cell r="C2340">
            <v>39116</v>
          </cell>
          <cell r="H2340">
            <v>4.99</v>
          </cell>
          <cell r="U2340">
            <v>4</v>
          </cell>
          <cell r="BZ2340" t="str">
            <v>Международный</v>
          </cell>
          <cell r="CA2340" t="str">
            <v>западная европа</v>
          </cell>
          <cell r="CB2340" t="str">
            <v>germany</v>
          </cell>
          <cell r="CC2340" t="str">
            <v>Бизнес, прочие</v>
          </cell>
          <cell r="CD2340" t="str">
            <v>a</v>
          </cell>
        </row>
        <row r="2341">
          <cell r="C2341">
            <v>39155</v>
          </cell>
          <cell r="H2341">
            <v>4.49</v>
          </cell>
          <cell r="U2341">
            <v>3</v>
          </cell>
          <cell r="BZ2341" t="str">
            <v>Международный</v>
          </cell>
          <cell r="CA2341" t="str">
            <v>западная европа</v>
          </cell>
          <cell r="CB2341" t="str">
            <v>germany</v>
          </cell>
          <cell r="CC2341" t="str">
            <v>Бизнес, прочие</v>
          </cell>
          <cell r="CD2341" t="str">
            <v>a</v>
          </cell>
        </row>
        <row r="2342">
          <cell r="C2342">
            <v>39233</v>
          </cell>
          <cell r="H2342">
            <v>4.7</v>
          </cell>
          <cell r="U2342">
            <v>5</v>
          </cell>
          <cell r="BZ2342" t="str">
            <v>Международный</v>
          </cell>
          <cell r="CA2342" t="str">
            <v>западная украина</v>
          </cell>
          <cell r="CB2342" t="str">
            <v>lviv</v>
          </cell>
          <cell r="CC2342" t="str">
            <v>Бизнес, прочие</v>
          </cell>
          <cell r="CD2342" t="str">
            <v>a</v>
          </cell>
        </row>
        <row r="2343">
          <cell r="C2343" t="str">
            <v>20.08.03</v>
          </cell>
          <cell r="H2343">
            <v>5.7</v>
          </cell>
          <cell r="U2343">
            <v>6</v>
          </cell>
          <cell r="BZ2343" t="str">
            <v>Международный</v>
          </cell>
          <cell r="CA2343" t="str">
            <v>западная украина</v>
          </cell>
          <cell r="CB2343" t="str">
            <v>odessa</v>
          </cell>
          <cell r="CC2343" t="str">
            <v>Бизнес, прочие</v>
          </cell>
          <cell r="CD2343" t="str">
            <v>a</v>
          </cell>
        </row>
        <row r="2344">
          <cell r="C2344">
            <v>38948</v>
          </cell>
          <cell r="H2344">
            <v>5.7</v>
          </cell>
          <cell r="U2344">
            <v>6</v>
          </cell>
          <cell r="BZ2344" t="str">
            <v>Международный</v>
          </cell>
          <cell r="CA2344" t="str">
            <v>снг</v>
          </cell>
          <cell r="CB2344" t="str">
            <v>russia</v>
          </cell>
          <cell r="CC2344" t="str">
            <v>Бизнес, прочие</v>
          </cell>
          <cell r="CD2344" t="str">
            <v>a</v>
          </cell>
        </row>
        <row r="2345">
          <cell r="C2345">
            <v>38978</v>
          </cell>
          <cell r="H2345">
            <v>5.7</v>
          </cell>
          <cell r="U2345">
            <v>2</v>
          </cell>
          <cell r="BZ2345" t="str">
            <v>Международный</v>
          </cell>
          <cell r="CA2345" t="str">
            <v>снг</v>
          </cell>
          <cell r="CB2345" t="str">
            <v>russia</v>
          </cell>
          <cell r="CC2345" t="str">
            <v>Бизнес, прочие</v>
          </cell>
          <cell r="CD2345" t="str">
            <v>a</v>
          </cell>
        </row>
        <row r="2346">
          <cell r="C2346">
            <v>38994</v>
          </cell>
          <cell r="H2346">
            <v>5.7</v>
          </cell>
          <cell r="BZ2346" t="str">
            <v>Международный</v>
          </cell>
          <cell r="CA2346" t="str">
            <v>снг</v>
          </cell>
          <cell r="CB2346" t="str">
            <v>russia</v>
          </cell>
          <cell r="CC2346" t="str">
            <v>Бизнес, прочие</v>
          </cell>
          <cell r="CD2346" t="str">
            <v>a</v>
          </cell>
        </row>
        <row r="2347">
          <cell r="C2347">
            <v>38995</v>
          </cell>
          <cell r="H2347">
            <v>5.7</v>
          </cell>
          <cell r="U2347">
            <v>1</v>
          </cell>
          <cell r="BZ2347" t="str">
            <v>Международный</v>
          </cell>
          <cell r="CA2347" t="str">
            <v>снг</v>
          </cell>
          <cell r="CB2347" t="str">
            <v>russia</v>
          </cell>
          <cell r="CC2347" t="str">
            <v>Бизнес, прочие</v>
          </cell>
          <cell r="CD2347" t="str">
            <v>a</v>
          </cell>
        </row>
        <row r="2348">
          <cell r="C2348">
            <v>39114</v>
          </cell>
          <cell r="H2348">
            <v>5.7</v>
          </cell>
          <cell r="BZ2348" t="str">
            <v>Международный</v>
          </cell>
          <cell r="CA2348" t="str">
            <v>снг</v>
          </cell>
          <cell r="CB2348" t="str">
            <v>russia</v>
          </cell>
          <cell r="CC2348" t="str">
            <v>Бизнес, прочие</v>
          </cell>
          <cell r="CD2348" t="str">
            <v>a</v>
          </cell>
        </row>
        <row r="2349">
          <cell r="C2349">
            <v>39114</v>
          </cell>
          <cell r="H2349">
            <v>5.7</v>
          </cell>
          <cell r="BZ2349" t="str">
            <v>Международный</v>
          </cell>
          <cell r="CA2349" t="str">
            <v>снг</v>
          </cell>
          <cell r="CB2349" t="str">
            <v>russia</v>
          </cell>
          <cell r="CC2349" t="str">
            <v>Бизнес, прочие</v>
          </cell>
          <cell r="CD2349" t="str">
            <v>a</v>
          </cell>
        </row>
        <row r="2350">
          <cell r="C2350">
            <v>39114</v>
          </cell>
          <cell r="H2350">
            <v>5.7</v>
          </cell>
          <cell r="U2350">
            <v>5</v>
          </cell>
          <cell r="BZ2350" t="str">
            <v>Международный</v>
          </cell>
          <cell r="CA2350" t="str">
            <v>снг</v>
          </cell>
          <cell r="CB2350" t="str">
            <v>russia</v>
          </cell>
          <cell r="CC2350" t="str">
            <v>Бизнес, прочие</v>
          </cell>
          <cell r="CD2350" t="str">
            <v>a</v>
          </cell>
        </row>
        <row r="2351">
          <cell r="C2351">
            <v>39116</v>
          </cell>
          <cell r="H2351">
            <v>5.7</v>
          </cell>
          <cell r="U2351">
            <v>4</v>
          </cell>
          <cell r="BZ2351" t="str">
            <v>Международный</v>
          </cell>
          <cell r="CA2351" t="str">
            <v>снг</v>
          </cell>
          <cell r="CB2351" t="str">
            <v>russia</v>
          </cell>
          <cell r="CC2351" t="str">
            <v>Бизнес, прочие</v>
          </cell>
          <cell r="CD2351" t="str">
            <v>a</v>
          </cell>
        </row>
        <row r="2352">
          <cell r="C2352">
            <v>39125</v>
          </cell>
          <cell r="H2352">
            <v>5.7</v>
          </cell>
          <cell r="BZ2352" t="str">
            <v>Международный</v>
          </cell>
          <cell r="CA2352" t="str">
            <v>снг</v>
          </cell>
          <cell r="CB2352" t="str">
            <v>russia</v>
          </cell>
          <cell r="CC2352" t="str">
            <v>Бизнес, прочие</v>
          </cell>
          <cell r="CD2352" t="str">
            <v>a</v>
          </cell>
        </row>
        <row r="2353">
          <cell r="C2353">
            <v>39188</v>
          </cell>
          <cell r="H2353">
            <v>5.7</v>
          </cell>
          <cell r="BZ2353" t="str">
            <v>Международный</v>
          </cell>
          <cell r="CA2353" t="str">
            <v>снг</v>
          </cell>
          <cell r="CB2353" t="str">
            <v>russia</v>
          </cell>
          <cell r="CC2353" t="str">
            <v>Бизнес, прочие</v>
          </cell>
          <cell r="CD2353" t="str">
            <v>a</v>
          </cell>
        </row>
        <row r="2354">
          <cell r="C2354">
            <v>39214</v>
          </cell>
          <cell r="H2354">
            <v>5.7</v>
          </cell>
          <cell r="U2354">
            <v>5</v>
          </cell>
          <cell r="BZ2354" t="str">
            <v>Международный</v>
          </cell>
          <cell r="CA2354" t="str">
            <v>снг</v>
          </cell>
          <cell r="CB2354" t="str">
            <v>russia</v>
          </cell>
          <cell r="CC2354" t="str">
            <v>Бизнес, прочие</v>
          </cell>
          <cell r="CD2354" t="str">
            <v>a</v>
          </cell>
        </row>
        <row r="2355">
          <cell r="C2355">
            <v>39223</v>
          </cell>
          <cell r="H2355">
            <v>5.7</v>
          </cell>
          <cell r="U2355">
            <v>5</v>
          </cell>
          <cell r="BZ2355" t="str">
            <v>Международный</v>
          </cell>
          <cell r="CA2355" t="str">
            <v>восточная украина</v>
          </cell>
          <cell r="CB2355" t="str">
            <v>kyiv</v>
          </cell>
          <cell r="CC2355" t="str">
            <v>Бизнес, прочие</v>
          </cell>
          <cell r="CD2355" t="str">
            <v>a</v>
          </cell>
        </row>
        <row r="2356">
          <cell r="C2356">
            <v>39013</v>
          </cell>
          <cell r="H2356">
            <v>1.1599999999999999</v>
          </cell>
          <cell r="BZ2356" t="str">
            <v>Внутренний</v>
          </cell>
          <cell r="CA2356" t="str">
            <v>восточная украина</v>
          </cell>
          <cell r="CB2356" t="str">
            <v>dnepropetrovsk</v>
          </cell>
          <cell r="CC2356" t="str">
            <v>Бизнес, прочие</v>
          </cell>
          <cell r="CD2356" t="str">
            <v>a</v>
          </cell>
        </row>
        <row r="2357">
          <cell r="C2357">
            <v>39048</v>
          </cell>
          <cell r="H2357">
            <v>23</v>
          </cell>
          <cell r="U2357">
            <v>8</v>
          </cell>
          <cell r="BZ2357" t="str">
            <v>Международный</v>
          </cell>
          <cell r="CA2357" t="str">
            <v>снг</v>
          </cell>
          <cell r="CB2357" t="str">
            <v>russia</v>
          </cell>
          <cell r="CC2357" t="str">
            <v>Бизнес, прочие</v>
          </cell>
          <cell r="CD2357" t="str">
            <v>b</v>
          </cell>
        </row>
        <row r="2358">
          <cell r="C2358">
            <v>38945</v>
          </cell>
          <cell r="H2358">
            <v>13</v>
          </cell>
          <cell r="U2358">
            <v>30</v>
          </cell>
          <cell r="BZ2358" t="str">
            <v>Международный</v>
          </cell>
          <cell r="CA2358" t="str">
            <v>снг</v>
          </cell>
          <cell r="CB2358" t="str">
            <v>russia</v>
          </cell>
          <cell r="CC2358" t="str">
            <v>Бизнес, прочие</v>
          </cell>
          <cell r="CD2358" t="str">
            <v>a</v>
          </cell>
        </row>
        <row r="2359">
          <cell r="C2359">
            <v>38949</v>
          </cell>
          <cell r="H2359">
            <v>13</v>
          </cell>
          <cell r="U2359">
            <v>30</v>
          </cell>
          <cell r="BZ2359" t="str">
            <v>Международный</v>
          </cell>
          <cell r="CA2359" t="str">
            <v>снг</v>
          </cell>
          <cell r="CB2359" t="str">
            <v>latvia</v>
          </cell>
          <cell r="CC2359" t="str">
            <v>Бизнес, прочие</v>
          </cell>
          <cell r="CD2359" t="str">
            <v>a</v>
          </cell>
        </row>
        <row r="2360">
          <cell r="C2360">
            <v>38218</v>
          </cell>
          <cell r="H2360">
            <v>7.2</v>
          </cell>
          <cell r="U2360">
            <v>14</v>
          </cell>
          <cell r="BZ2360" t="str">
            <v>Международный</v>
          </cell>
          <cell r="CA2360" t="str">
            <v>снг</v>
          </cell>
          <cell r="CB2360" t="str">
            <v>aserbaidschan</v>
          </cell>
          <cell r="CC2360" t="str">
            <v>Бизнес, прочие</v>
          </cell>
          <cell r="CD2360" t="str">
            <v>a</v>
          </cell>
        </row>
        <row r="2361">
          <cell r="C2361">
            <v>38219</v>
          </cell>
          <cell r="H2361">
            <v>7.2</v>
          </cell>
          <cell r="U2361">
            <v>10</v>
          </cell>
          <cell r="BZ2361" t="str">
            <v>Международный</v>
          </cell>
          <cell r="CA2361" t="str">
            <v>западная европа</v>
          </cell>
          <cell r="CB2361" t="str">
            <v>sweden</v>
          </cell>
          <cell r="CC2361" t="str">
            <v>Бизнес, прочие</v>
          </cell>
          <cell r="CD2361" t="str">
            <v>a</v>
          </cell>
        </row>
        <row r="2362">
          <cell r="C2362">
            <v>37340</v>
          </cell>
          <cell r="H2362">
            <v>36.5</v>
          </cell>
          <cell r="U2362">
            <v>34</v>
          </cell>
          <cell r="BZ2362" t="str">
            <v>Внутренний</v>
          </cell>
          <cell r="CA2362" t="str">
            <v>восточная украина</v>
          </cell>
          <cell r="CB2362" t="str">
            <v>Ukraine_Other</v>
          </cell>
          <cell r="CC2362" t="str">
            <v>Бизнес, прочие</v>
          </cell>
          <cell r="CD2362" t="str">
            <v>c</v>
          </cell>
        </row>
        <row r="2363">
          <cell r="C2363">
            <v>37538</v>
          </cell>
          <cell r="BZ2363" t="str">
            <v>Внутренний</v>
          </cell>
          <cell r="CA2363" t="str">
            <v>восточная украина</v>
          </cell>
          <cell r="CB2363" t="str">
            <v>Ukraine_Other</v>
          </cell>
          <cell r="CC2363" t="str">
            <v>Бизнес, прочие</v>
          </cell>
          <cell r="CD2363" t="str">
            <v>верт</v>
          </cell>
        </row>
        <row r="2364">
          <cell r="C2364">
            <v>38878</v>
          </cell>
          <cell r="H2364">
            <v>3</v>
          </cell>
          <cell r="BZ2364" t="str">
            <v>Внутренний</v>
          </cell>
          <cell r="CA2364" t="str">
            <v>восточная украина</v>
          </cell>
          <cell r="CB2364" t="str">
            <v>Ukraine_Other</v>
          </cell>
          <cell r="CC2364" t="str">
            <v>Бизнес, прочие</v>
          </cell>
          <cell r="CD2364" t="str">
            <v>верт</v>
          </cell>
        </row>
        <row r="2365">
          <cell r="C2365">
            <v>39139</v>
          </cell>
          <cell r="H2365">
            <v>3</v>
          </cell>
          <cell r="BZ2365" t="str">
            <v>Внутренний</v>
          </cell>
          <cell r="CA2365" t="str">
            <v>восточная украина</v>
          </cell>
          <cell r="CB2365" t="str">
            <v>kyiv</v>
          </cell>
          <cell r="CC2365" t="str">
            <v>Бизнес, прочие</v>
          </cell>
          <cell r="CD2365" t="str">
            <v>верт</v>
          </cell>
        </row>
        <row r="2366">
          <cell r="C2366">
            <v>39165</v>
          </cell>
          <cell r="H2366">
            <v>3</v>
          </cell>
          <cell r="BZ2366" t="str">
            <v>Внутренний</v>
          </cell>
          <cell r="CA2366" t="str">
            <v>восточная украина</v>
          </cell>
          <cell r="CB2366" t="str">
            <v>Ukraine_Other</v>
          </cell>
          <cell r="CC2366" t="str">
            <v>Бизнес, прочие</v>
          </cell>
          <cell r="CD2366" t="str">
            <v>верт</v>
          </cell>
        </row>
        <row r="2367">
          <cell r="C2367">
            <v>39231</v>
          </cell>
          <cell r="H2367">
            <v>3</v>
          </cell>
          <cell r="BZ2367" t="str">
            <v>Внутренний</v>
          </cell>
          <cell r="CA2367" t="str">
            <v>восточная украина</v>
          </cell>
          <cell r="CB2367" t="str">
            <v>Ukraine_Other</v>
          </cell>
          <cell r="CC2367" t="str">
            <v>Бизнес, прочие</v>
          </cell>
          <cell r="CD2367" t="str">
            <v>верт</v>
          </cell>
        </row>
        <row r="2368">
          <cell r="C2368">
            <v>37748</v>
          </cell>
          <cell r="H2368">
            <v>1.5</v>
          </cell>
          <cell r="BZ2368" t="str">
            <v>Внутренний</v>
          </cell>
          <cell r="CA2368" t="str">
            <v>восточная украина</v>
          </cell>
          <cell r="CB2368" t="str">
            <v>Ukraine_Other</v>
          </cell>
          <cell r="CC2368" t="str">
            <v>Бизнес, прочие</v>
          </cell>
          <cell r="CD2368" t="str">
            <v>верт</v>
          </cell>
        </row>
        <row r="2369">
          <cell r="C2369">
            <v>37756</v>
          </cell>
          <cell r="H2369">
            <v>1.5</v>
          </cell>
          <cell r="BZ2369" t="str">
            <v>Внутренний</v>
          </cell>
          <cell r="CA2369" t="str">
            <v>восточная украина</v>
          </cell>
          <cell r="CB2369" t="str">
            <v>Ukraine_Other</v>
          </cell>
          <cell r="CC2369" t="str">
            <v>Бизнес, прочие</v>
          </cell>
          <cell r="CD2369" t="str">
            <v>верт</v>
          </cell>
        </row>
        <row r="2370">
          <cell r="C2370">
            <v>39251</v>
          </cell>
          <cell r="H2370">
            <v>75.5</v>
          </cell>
          <cell r="U2370">
            <v>9</v>
          </cell>
          <cell r="BZ2370" t="str">
            <v>Международный</v>
          </cell>
          <cell r="CA2370" t="str">
            <v>восточная украина</v>
          </cell>
          <cell r="CB2370" t="str">
            <v>donetsk</v>
          </cell>
          <cell r="CC2370" t="str">
            <v>Бизнес, прочие</v>
          </cell>
          <cell r="CD2370" t="str">
            <v>c</v>
          </cell>
        </row>
        <row r="2371">
          <cell r="C2371">
            <v>38836</v>
          </cell>
          <cell r="H2371">
            <v>77</v>
          </cell>
          <cell r="BZ2371" t="str">
            <v>Внутренний</v>
          </cell>
          <cell r="CA2371" t="str">
            <v>восточная украина</v>
          </cell>
          <cell r="CB2371" t="str">
            <v>donetsk</v>
          </cell>
          <cell r="CC2371" t="str">
            <v>Чартерные</v>
          </cell>
          <cell r="CD2371" t="str">
            <v>c</v>
          </cell>
        </row>
        <row r="2372">
          <cell r="C2372">
            <v>38836</v>
          </cell>
          <cell r="H2372">
            <v>77</v>
          </cell>
          <cell r="U2372">
            <v>179</v>
          </cell>
          <cell r="BZ2372" t="str">
            <v>Международный</v>
          </cell>
          <cell r="CA2372" t="str">
            <v>восточная европа</v>
          </cell>
          <cell r="CB2372" t="str">
            <v>turkey</v>
          </cell>
          <cell r="CC2372" t="str">
            <v>Чартерные</v>
          </cell>
          <cell r="CD2372" t="str">
            <v>c</v>
          </cell>
        </row>
        <row r="2373">
          <cell r="C2373">
            <v>38837</v>
          </cell>
          <cell r="H2373">
            <v>77</v>
          </cell>
          <cell r="U2373">
            <v>179</v>
          </cell>
          <cell r="BZ2373" t="str">
            <v>Международный</v>
          </cell>
          <cell r="CA2373" t="str">
            <v>восточная европа</v>
          </cell>
          <cell r="CB2373" t="str">
            <v>turkey</v>
          </cell>
          <cell r="CC2373" t="str">
            <v>Чартерные</v>
          </cell>
          <cell r="CD2373" t="str">
            <v>c</v>
          </cell>
        </row>
        <row r="2374">
          <cell r="C2374">
            <v>38843</v>
          </cell>
          <cell r="H2374">
            <v>77</v>
          </cell>
          <cell r="U2374">
            <v>180</v>
          </cell>
          <cell r="BZ2374" t="str">
            <v>Международный</v>
          </cell>
          <cell r="CA2374" t="str">
            <v>восточная европа</v>
          </cell>
          <cell r="CB2374" t="str">
            <v>turkey</v>
          </cell>
          <cell r="CC2374" t="str">
            <v>Чартерные</v>
          </cell>
          <cell r="CD2374" t="str">
            <v>c</v>
          </cell>
        </row>
        <row r="2375">
          <cell r="C2375">
            <v>38844</v>
          </cell>
          <cell r="H2375">
            <v>77</v>
          </cell>
          <cell r="BZ2375" t="str">
            <v>Внутренний</v>
          </cell>
          <cell r="CA2375" t="str">
            <v>восточная украина</v>
          </cell>
          <cell r="CB2375" t="str">
            <v>donetsk</v>
          </cell>
          <cell r="CC2375" t="str">
            <v>Бизнес, прочие</v>
          </cell>
          <cell r="CD2375" t="str">
            <v>c</v>
          </cell>
        </row>
        <row r="2376">
          <cell r="C2376">
            <v>38844</v>
          </cell>
          <cell r="H2376">
            <v>77</v>
          </cell>
          <cell r="U2376">
            <v>180</v>
          </cell>
          <cell r="BZ2376" t="str">
            <v>Международный</v>
          </cell>
          <cell r="CA2376" t="str">
            <v>восточная европа</v>
          </cell>
          <cell r="CB2376" t="str">
            <v>turkey</v>
          </cell>
          <cell r="CC2376" t="str">
            <v>Чартерные</v>
          </cell>
          <cell r="CD2376" t="str">
            <v>c</v>
          </cell>
        </row>
        <row r="2377">
          <cell r="C2377">
            <v>38850</v>
          </cell>
          <cell r="H2377">
            <v>73.5</v>
          </cell>
          <cell r="BZ2377" t="str">
            <v>Внутренний</v>
          </cell>
          <cell r="CA2377" t="str">
            <v>восточная украина</v>
          </cell>
          <cell r="CB2377" t="str">
            <v>donetsk</v>
          </cell>
          <cell r="CC2377" t="str">
            <v>Чартерные</v>
          </cell>
          <cell r="CD2377" t="str">
            <v>c</v>
          </cell>
        </row>
        <row r="2378">
          <cell r="C2378">
            <v>38850</v>
          </cell>
          <cell r="H2378">
            <v>73.5</v>
          </cell>
          <cell r="U2378">
            <v>135</v>
          </cell>
          <cell r="BZ2378" t="str">
            <v>Международный</v>
          </cell>
          <cell r="CA2378" t="str">
            <v>восточная европа</v>
          </cell>
          <cell r="CB2378" t="str">
            <v>turkey</v>
          </cell>
          <cell r="CC2378" t="str">
            <v>Чартерные</v>
          </cell>
          <cell r="CD2378" t="str">
            <v>c</v>
          </cell>
        </row>
        <row r="2379">
          <cell r="C2379">
            <v>38851</v>
          </cell>
          <cell r="H2379">
            <v>77</v>
          </cell>
          <cell r="BZ2379" t="str">
            <v>Внутренний</v>
          </cell>
          <cell r="CA2379" t="str">
            <v>восточная украина</v>
          </cell>
          <cell r="CB2379" t="str">
            <v>donetsk</v>
          </cell>
          <cell r="CC2379" t="str">
            <v>Бизнес, прочие</v>
          </cell>
          <cell r="CD2379" t="str">
            <v>c</v>
          </cell>
        </row>
        <row r="2380">
          <cell r="C2380">
            <v>38851</v>
          </cell>
          <cell r="H2380">
            <v>77</v>
          </cell>
          <cell r="U2380">
            <v>179</v>
          </cell>
          <cell r="BZ2380" t="str">
            <v>Международный</v>
          </cell>
          <cell r="CA2380" t="str">
            <v>восточная европа</v>
          </cell>
          <cell r="CB2380" t="str">
            <v>turkey</v>
          </cell>
          <cell r="CC2380" t="str">
            <v>Чартерные</v>
          </cell>
          <cell r="CD2380" t="str">
            <v>c</v>
          </cell>
        </row>
        <row r="2381">
          <cell r="C2381">
            <v>38857</v>
          </cell>
          <cell r="H2381">
            <v>77</v>
          </cell>
          <cell r="U2381">
            <v>180</v>
          </cell>
          <cell r="BZ2381" t="str">
            <v>Международный</v>
          </cell>
          <cell r="CA2381" t="str">
            <v>восточная европа</v>
          </cell>
          <cell r="CB2381" t="str">
            <v>turkey</v>
          </cell>
          <cell r="CC2381" t="str">
            <v>Чартерные</v>
          </cell>
          <cell r="CD2381" t="str">
            <v>c</v>
          </cell>
        </row>
        <row r="2382">
          <cell r="C2382">
            <v>38858</v>
          </cell>
          <cell r="H2382">
            <v>77</v>
          </cell>
          <cell r="BZ2382" t="str">
            <v>Внутренний</v>
          </cell>
          <cell r="CA2382" t="str">
            <v>восточная украина</v>
          </cell>
          <cell r="CB2382" t="str">
            <v>donetsk</v>
          </cell>
          <cell r="CC2382" t="str">
            <v>Бизнес, прочие</v>
          </cell>
          <cell r="CD2382" t="str">
            <v>c</v>
          </cell>
        </row>
        <row r="2383">
          <cell r="C2383">
            <v>38858</v>
          </cell>
          <cell r="H2383">
            <v>77</v>
          </cell>
          <cell r="U2383">
            <v>180</v>
          </cell>
          <cell r="BZ2383" t="str">
            <v>Международный</v>
          </cell>
          <cell r="CA2383" t="str">
            <v>восточная европа</v>
          </cell>
          <cell r="CB2383" t="str">
            <v>turkey</v>
          </cell>
          <cell r="CC2383" t="str">
            <v>Чартерные</v>
          </cell>
          <cell r="CD2383" t="str">
            <v>c</v>
          </cell>
        </row>
        <row r="2384">
          <cell r="C2384">
            <v>38864</v>
          </cell>
          <cell r="H2384">
            <v>77</v>
          </cell>
          <cell r="U2384">
            <v>180</v>
          </cell>
          <cell r="BZ2384" t="str">
            <v>Международный</v>
          </cell>
          <cell r="CA2384" t="str">
            <v>восточная европа</v>
          </cell>
          <cell r="CB2384" t="str">
            <v>turkey</v>
          </cell>
          <cell r="CC2384" t="str">
            <v>Чартерные</v>
          </cell>
          <cell r="CD2384" t="str">
            <v>c</v>
          </cell>
        </row>
        <row r="2385">
          <cell r="C2385">
            <v>38865</v>
          </cell>
          <cell r="H2385">
            <v>77</v>
          </cell>
          <cell r="BZ2385" t="str">
            <v>Внутренний</v>
          </cell>
          <cell r="CA2385" t="str">
            <v>восточная украина</v>
          </cell>
          <cell r="CB2385" t="str">
            <v>donetsk</v>
          </cell>
          <cell r="CC2385" t="str">
            <v>Бизнес, прочие</v>
          </cell>
          <cell r="CD2385" t="str">
            <v>c</v>
          </cell>
        </row>
        <row r="2386">
          <cell r="C2386">
            <v>38865</v>
          </cell>
          <cell r="H2386">
            <v>77</v>
          </cell>
          <cell r="U2386">
            <v>179</v>
          </cell>
          <cell r="BZ2386" t="str">
            <v>Международный</v>
          </cell>
          <cell r="CA2386" t="str">
            <v>восточная европа</v>
          </cell>
          <cell r="CB2386" t="str">
            <v>turkey</v>
          </cell>
          <cell r="CC2386" t="str">
            <v>Чартерные</v>
          </cell>
          <cell r="CD2386" t="str">
            <v>c</v>
          </cell>
        </row>
        <row r="2387">
          <cell r="C2387">
            <v>38871</v>
          </cell>
          <cell r="H2387">
            <v>77</v>
          </cell>
          <cell r="U2387">
            <v>150</v>
          </cell>
          <cell r="BZ2387" t="str">
            <v>Международный</v>
          </cell>
          <cell r="CA2387" t="str">
            <v>восточная европа</v>
          </cell>
          <cell r="CB2387" t="str">
            <v>turkey</v>
          </cell>
          <cell r="CC2387" t="str">
            <v>Чартерные</v>
          </cell>
          <cell r="CD2387" t="str">
            <v>c</v>
          </cell>
        </row>
        <row r="2388">
          <cell r="C2388">
            <v>38872</v>
          </cell>
          <cell r="H2388">
            <v>73.5</v>
          </cell>
          <cell r="BZ2388" t="str">
            <v>Внутренний</v>
          </cell>
          <cell r="CA2388" t="str">
            <v>восточная украина</v>
          </cell>
          <cell r="CB2388" t="str">
            <v>kyiv</v>
          </cell>
          <cell r="CC2388" t="str">
            <v>Чартерные</v>
          </cell>
          <cell r="CD2388" t="str">
            <v>c</v>
          </cell>
        </row>
        <row r="2389">
          <cell r="C2389">
            <v>38872</v>
          </cell>
          <cell r="H2389">
            <v>73.5</v>
          </cell>
          <cell r="U2389">
            <v>168</v>
          </cell>
          <cell r="BZ2389" t="str">
            <v>Международный</v>
          </cell>
          <cell r="CA2389" t="str">
            <v>восточная европа</v>
          </cell>
          <cell r="CB2389" t="str">
            <v>turkey</v>
          </cell>
          <cell r="CC2389" t="str">
            <v>Чартерные</v>
          </cell>
          <cell r="CD2389" t="str">
            <v>c</v>
          </cell>
        </row>
        <row r="2390">
          <cell r="C2390">
            <v>38872</v>
          </cell>
          <cell r="H2390">
            <v>77</v>
          </cell>
          <cell r="BZ2390" t="str">
            <v>Внутренний</v>
          </cell>
          <cell r="CA2390" t="str">
            <v>восточная украина</v>
          </cell>
          <cell r="CB2390" t="str">
            <v>donetsk</v>
          </cell>
          <cell r="CC2390" t="str">
            <v>Бизнес, прочие</v>
          </cell>
          <cell r="CD2390" t="str">
            <v>c</v>
          </cell>
        </row>
        <row r="2391">
          <cell r="C2391">
            <v>38872</v>
          </cell>
          <cell r="H2391">
            <v>77</v>
          </cell>
          <cell r="U2391">
            <v>180</v>
          </cell>
          <cell r="BZ2391" t="str">
            <v>Международный</v>
          </cell>
          <cell r="CA2391" t="str">
            <v>восточная европа</v>
          </cell>
          <cell r="CB2391" t="str">
            <v>turkey</v>
          </cell>
          <cell r="CC2391" t="str">
            <v>Чартерные</v>
          </cell>
          <cell r="CD2391" t="str">
            <v>c</v>
          </cell>
        </row>
        <row r="2392">
          <cell r="C2392">
            <v>38873</v>
          </cell>
          <cell r="H2392">
            <v>73.5</v>
          </cell>
          <cell r="BZ2392" t="str">
            <v>Международный</v>
          </cell>
          <cell r="CA2392" t="str">
            <v>ближний восток</v>
          </cell>
          <cell r="CB2392" t="str">
            <v>africa</v>
          </cell>
          <cell r="CC2392" t="str">
            <v>Бизнес, прочие</v>
          </cell>
          <cell r="CD2392" t="str">
            <v>c</v>
          </cell>
        </row>
        <row r="2393">
          <cell r="C2393">
            <v>38873</v>
          </cell>
          <cell r="H2393">
            <v>73.5</v>
          </cell>
          <cell r="U2393">
            <v>39</v>
          </cell>
          <cell r="BZ2393" t="str">
            <v>Международный</v>
          </cell>
          <cell r="CA2393" t="str">
            <v>ближний восток</v>
          </cell>
          <cell r="CB2393" t="str">
            <v>africa</v>
          </cell>
          <cell r="CC2393" t="str">
            <v>Чартерные</v>
          </cell>
          <cell r="CD2393" t="str">
            <v>c</v>
          </cell>
        </row>
        <row r="2394">
          <cell r="C2394">
            <v>38873</v>
          </cell>
          <cell r="H2394">
            <v>73.5</v>
          </cell>
          <cell r="U2394">
            <v>101</v>
          </cell>
          <cell r="BZ2394" t="str">
            <v>Международный</v>
          </cell>
          <cell r="CA2394" t="str">
            <v>восточная европа</v>
          </cell>
          <cell r="CB2394" t="str">
            <v>turkey</v>
          </cell>
          <cell r="CC2394" t="str">
            <v>Чартерные</v>
          </cell>
          <cell r="CD2394" t="str">
            <v>c</v>
          </cell>
        </row>
        <row r="2395">
          <cell r="C2395">
            <v>38874</v>
          </cell>
          <cell r="H2395">
            <v>73.5</v>
          </cell>
          <cell r="BZ2395" t="str">
            <v>Внутренний</v>
          </cell>
          <cell r="CA2395" t="str">
            <v>западная украина</v>
          </cell>
          <cell r="CB2395" t="str">
            <v>Ukraine_Other</v>
          </cell>
          <cell r="CC2395" t="str">
            <v>Чартерные</v>
          </cell>
          <cell r="CD2395" t="str">
            <v>c</v>
          </cell>
        </row>
        <row r="2396">
          <cell r="C2396">
            <v>38875</v>
          </cell>
          <cell r="H2396">
            <v>77</v>
          </cell>
          <cell r="U2396">
            <v>77</v>
          </cell>
          <cell r="BZ2396" t="str">
            <v>Международный</v>
          </cell>
          <cell r="CA2396" t="str">
            <v>восточная европа</v>
          </cell>
          <cell r="CB2396" t="str">
            <v>turkey</v>
          </cell>
          <cell r="CC2396" t="str">
            <v>Чартерные</v>
          </cell>
          <cell r="CD2396" t="str">
            <v>c</v>
          </cell>
        </row>
        <row r="2397">
          <cell r="C2397">
            <v>38876</v>
          </cell>
          <cell r="H2397">
            <v>77</v>
          </cell>
          <cell r="U2397">
            <v>3</v>
          </cell>
          <cell r="BZ2397" t="str">
            <v>Внутренний</v>
          </cell>
          <cell r="CA2397" t="str">
            <v>восточная украина</v>
          </cell>
          <cell r="CB2397" t="str">
            <v>donetsk</v>
          </cell>
          <cell r="CC2397" t="str">
            <v>Бизнес, прочие</v>
          </cell>
          <cell r="CD2397" t="str">
            <v>c</v>
          </cell>
        </row>
        <row r="2398">
          <cell r="C2398">
            <v>38876</v>
          </cell>
          <cell r="H2398">
            <v>77</v>
          </cell>
          <cell r="U2398">
            <v>178</v>
          </cell>
          <cell r="BZ2398" t="str">
            <v>Международный</v>
          </cell>
          <cell r="CA2398" t="str">
            <v>восточная европа</v>
          </cell>
          <cell r="CB2398" t="str">
            <v>turkey</v>
          </cell>
          <cell r="CC2398" t="str">
            <v>Чартерные</v>
          </cell>
          <cell r="CD2398" t="str">
            <v>c</v>
          </cell>
        </row>
        <row r="2399">
          <cell r="C2399">
            <v>38878</v>
          </cell>
          <cell r="H2399">
            <v>77</v>
          </cell>
          <cell r="U2399">
            <v>151</v>
          </cell>
          <cell r="BZ2399" t="str">
            <v>Международный</v>
          </cell>
          <cell r="CA2399" t="str">
            <v>восточная европа</v>
          </cell>
          <cell r="CB2399" t="str">
            <v>turkey</v>
          </cell>
          <cell r="CC2399" t="str">
            <v>Чартерные</v>
          </cell>
          <cell r="CD2399" t="str">
            <v>c</v>
          </cell>
        </row>
        <row r="2400">
          <cell r="C2400">
            <v>38879</v>
          </cell>
          <cell r="H2400">
            <v>77</v>
          </cell>
          <cell r="BZ2400" t="str">
            <v>Внутренний</v>
          </cell>
          <cell r="CA2400" t="str">
            <v>восточная украина</v>
          </cell>
          <cell r="CB2400" t="str">
            <v>donetsk</v>
          </cell>
          <cell r="CC2400" t="str">
            <v>Бизнес, прочие</v>
          </cell>
          <cell r="CD2400" t="str">
            <v>c</v>
          </cell>
        </row>
        <row r="2401">
          <cell r="C2401">
            <v>38879</v>
          </cell>
          <cell r="H2401">
            <v>77</v>
          </cell>
          <cell r="U2401">
            <v>179</v>
          </cell>
          <cell r="BZ2401" t="str">
            <v>Международный</v>
          </cell>
          <cell r="CA2401" t="str">
            <v>восточная европа</v>
          </cell>
          <cell r="CB2401" t="str">
            <v>turkey</v>
          </cell>
          <cell r="CC2401" t="str">
            <v>Чартерные</v>
          </cell>
          <cell r="CD2401" t="str">
            <v>c</v>
          </cell>
        </row>
        <row r="2402">
          <cell r="C2402">
            <v>38882</v>
          </cell>
          <cell r="H2402">
            <v>77</v>
          </cell>
          <cell r="U2402">
            <v>122</v>
          </cell>
          <cell r="BZ2402" t="str">
            <v>Международный</v>
          </cell>
          <cell r="CA2402" t="str">
            <v>восточная европа</v>
          </cell>
          <cell r="CB2402" t="str">
            <v>turkey</v>
          </cell>
          <cell r="CC2402" t="str">
            <v>Чартерные</v>
          </cell>
          <cell r="CD2402" t="str">
            <v>c</v>
          </cell>
        </row>
        <row r="2403">
          <cell r="C2403">
            <v>38883</v>
          </cell>
          <cell r="H2403">
            <v>77</v>
          </cell>
          <cell r="BZ2403" t="str">
            <v>Внутренний</v>
          </cell>
          <cell r="CA2403" t="str">
            <v>восточная украина</v>
          </cell>
          <cell r="CB2403" t="str">
            <v>donetsk</v>
          </cell>
          <cell r="CC2403" t="str">
            <v>Бизнес, прочие</v>
          </cell>
          <cell r="CD2403" t="str">
            <v>c</v>
          </cell>
        </row>
        <row r="2404">
          <cell r="C2404">
            <v>38883</v>
          </cell>
          <cell r="H2404">
            <v>77</v>
          </cell>
          <cell r="U2404">
            <v>171</v>
          </cell>
          <cell r="BZ2404" t="str">
            <v>Международный</v>
          </cell>
          <cell r="CA2404" t="str">
            <v>восточная европа</v>
          </cell>
          <cell r="CB2404" t="str">
            <v>turkey</v>
          </cell>
          <cell r="CC2404" t="str">
            <v>Чартерные</v>
          </cell>
          <cell r="CD2404" t="str">
            <v>c</v>
          </cell>
        </row>
        <row r="2405">
          <cell r="C2405">
            <v>38885</v>
          </cell>
          <cell r="H2405">
            <v>77</v>
          </cell>
          <cell r="U2405">
            <v>146</v>
          </cell>
          <cell r="BZ2405" t="str">
            <v>Международный</v>
          </cell>
          <cell r="CA2405" t="str">
            <v>восточная европа</v>
          </cell>
          <cell r="CB2405" t="str">
            <v>turkey</v>
          </cell>
          <cell r="CC2405" t="str">
            <v>Чартерные</v>
          </cell>
          <cell r="CD2405" t="str">
            <v>c</v>
          </cell>
        </row>
        <row r="2406">
          <cell r="C2406">
            <v>38886</v>
          </cell>
          <cell r="H2406">
            <v>77</v>
          </cell>
          <cell r="BZ2406" t="str">
            <v>Внутренний</v>
          </cell>
          <cell r="CA2406" t="str">
            <v>восточная украина</v>
          </cell>
          <cell r="CB2406" t="str">
            <v>donetsk</v>
          </cell>
          <cell r="CC2406" t="str">
            <v>Чартерные</v>
          </cell>
          <cell r="CD2406" t="str">
            <v>c</v>
          </cell>
        </row>
        <row r="2407">
          <cell r="C2407">
            <v>38886</v>
          </cell>
          <cell r="H2407">
            <v>77</v>
          </cell>
          <cell r="U2407">
            <v>175</v>
          </cell>
          <cell r="BZ2407" t="str">
            <v>Международный</v>
          </cell>
          <cell r="CA2407" t="str">
            <v>восточная европа</v>
          </cell>
          <cell r="CB2407" t="str">
            <v>turkey</v>
          </cell>
          <cell r="CC2407" t="str">
            <v>Чартерные</v>
          </cell>
          <cell r="CD2407" t="str">
            <v>c</v>
          </cell>
        </row>
        <row r="2408">
          <cell r="C2408">
            <v>38890</v>
          </cell>
          <cell r="H2408">
            <v>73.5</v>
          </cell>
          <cell r="BZ2408" t="str">
            <v>Внутренний</v>
          </cell>
          <cell r="CA2408" t="str">
            <v>восточная украина</v>
          </cell>
          <cell r="CB2408" t="str">
            <v>donetsk</v>
          </cell>
          <cell r="CC2408" t="str">
            <v>Бизнес, прочие</v>
          </cell>
          <cell r="CD2408" t="str">
            <v>c</v>
          </cell>
        </row>
        <row r="2409">
          <cell r="C2409">
            <v>38890</v>
          </cell>
          <cell r="H2409">
            <v>73.5</v>
          </cell>
          <cell r="U2409">
            <v>150</v>
          </cell>
          <cell r="BZ2409" t="str">
            <v>Международный</v>
          </cell>
          <cell r="CA2409" t="str">
            <v>восточная европа</v>
          </cell>
          <cell r="CB2409" t="str">
            <v>turkey</v>
          </cell>
          <cell r="CC2409" t="str">
            <v>Чартерные</v>
          </cell>
          <cell r="CD2409" t="str">
            <v>c</v>
          </cell>
        </row>
        <row r="2410">
          <cell r="C2410">
            <v>38896</v>
          </cell>
          <cell r="H2410">
            <v>77</v>
          </cell>
          <cell r="U2410">
            <v>136</v>
          </cell>
          <cell r="BZ2410" t="str">
            <v>Международный</v>
          </cell>
          <cell r="CA2410" t="str">
            <v>ближний восток</v>
          </cell>
          <cell r="CB2410" t="str">
            <v>africa</v>
          </cell>
          <cell r="CC2410" t="str">
            <v>Чартерные</v>
          </cell>
          <cell r="CD2410" t="str">
            <v>c</v>
          </cell>
        </row>
        <row r="2411">
          <cell r="C2411">
            <v>38896</v>
          </cell>
          <cell r="H2411">
            <v>77</v>
          </cell>
          <cell r="U2411">
            <v>174</v>
          </cell>
          <cell r="BZ2411" t="str">
            <v>Международный</v>
          </cell>
          <cell r="CA2411" t="str">
            <v>восточная европа</v>
          </cell>
          <cell r="CB2411" t="str">
            <v>turkey</v>
          </cell>
          <cell r="CC2411" t="str">
            <v>Чартерные</v>
          </cell>
          <cell r="CD2411" t="str">
            <v>c</v>
          </cell>
        </row>
        <row r="2412">
          <cell r="C2412">
            <v>38897</v>
          </cell>
          <cell r="H2412">
            <v>77</v>
          </cell>
          <cell r="U2412">
            <v>3</v>
          </cell>
          <cell r="BZ2412" t="str">
            <v>Внутренний</v>
          </cell>
          <cell r="CA2412" t="str">
            <v>восточная украина</v>
          </cell>
          <cell r="CB2412" t="str">
            <v>donetsk</v>
          </cell>
          <cell r="CC2412" t="str">
            <v>Чартерные</v>
          </cell>
          <cell r="CD2412" t="str">
            <v>c</v>
          </cell>
        </row>
        <row r="2413">
          <cell r="C2413">
            <v>38897</v>
          </cell>
          <cell r="H2413">
            <v>77</v>
          </cell>
          <cell r="U2413">
            <v>180</v>
          </cell>
          <cell r="BZ2413" t="str">
            <v>Международный</v>
          </cell>
          <cell r="CA2413" t="str">
            <v>восточная европа</v>
          </cell>
          <cell r="CB2413" t="str">
            <v>turkey</v>
          </cell>
          <cell r="CC2413" t="str">
            <v>Чартерные</v>
          </cell>
          <cell r="CD2413" t="str">
            <v>c</v>
          </cell>
        </row>
        <row r="2414">
          <cell r="C2414">
            <v>38899</v>
          </cell>
          <cell r="H2414">
            <v>77</v>
          </cell>
          <cell r="U2414">
            <v>148</v>
          </cell>
          <cell r="BZ2414" t="str">
            <v>Международный</v>
          </cell>
          <cell r="CA2414" t="str">
            <v>восточная европа</v>
          </cell>
          <cell r="CB2414" t="str">
            <v>turkey</v>
          </cell>
          <cell r="CC2414" t="str">
            <v>Чартерные</v>
          </cell>
          <cell r="CD2414" t="str">
            <v>c</v>
          </cell>
        </row>
        <row r="2415">
          <cell r="C2415">
            <v>38900</v>
          </cell>
          <cell r="H2415">
            <v>77</v>
          </cell>
          <cell r="U2415">
            <v>1</v>
          </cell>
          <cell r="BZ2415" t="str">
            <v>Внутренний</v>
          </cell>
          <cell r="CA2415" t="str">
            <v>восточная украина</v>
          </cell>
          <cell r="CB2415" t="str">
            <v>donetsk</v>
          </cell>
          <cell r="CC2415" t="str">
            <v>Чартерные</v>
          </cell>
          <cell r="CD2415" t="str">
            <v>c</v>
          </cell>
        </row>
        <row r="2416">
          <cell r="C2416">
            <v>38900</v>
          </cell>
          <cell r="H2416">
            <v>77</v>
          </cell>
          <cell r="U2416">
            <v>180</v>
          </cell>
          <cell r="BZ2416" t="str">
            <v>Международный</v>
          </cell>
          <cell r="CA2416" t="str">
            <v>восточная европа</v>
          </cell>
          <cell r="CB2416" t="str">
            <v>turkey</v>
          </cell>
          <cell r="CC2416" t="str">
            <v>Чартерные</v>
          </cell>
          <cell r="CD2416" t="str">
            <v>c</v>
          </cell>
        </row>
        <row r="2417">
          <cell r="C2417">
            <v>38900</v>
          </cell>
          <cell r="H2417">
            <v>77</v>
          </cell>
          <cell r="U2417">
            <v>172</v>
          </cell>
          <cell r="BZ2417" t="str">
            <v>Международный</v>
          </cell>
          <cell r="CA2417" t="str">
            <v>восточная европа</v>
          </cell>
          <cell r="CB2417" t="str">
            <v>turkey</v>
          </cell>
          <cell r="CC2417" t="str">
            <v>Чартерные</v>
          </cell>
          <cell r="CD2417" t="str">
            <v>c</v>
          </cell>
        </row>
        <row r="2418">
          <cell r="C2418">
            <v>38903</v>
          </cell>
          <cell r="H2418">
            <v>77</v>
          </cell>
          <cell r="U2418">
            <v>180</v>
          </cell>
          <cell r="BZ2418" t="str">
            <v>Международный</v>
          </cell>
          <cell r="CA2418" t="str">
            <v>ближний восток</v>
          </cell>
          <cell r="CB2418" t="str">
            <v>africa</v>
          </cell>
          <cell r="CC2418" t="str">
            <v>Чартерные</v>
          </cell>
          <cell r="CD2418" t="str">
            <v>c</v>
          </cell>
        </row>
        <row r="2419">
          <cell r="C2419">
            <v>38903</v>
          </cell>
          <cell r="H2419">
            <v>77</v>
          </cell>
          <cell r="U2419">
            <v>140</v>
          </cell>
          <cell r="BZ2419" t="str">
            <v>Международный</v>
          </cell>
          <cell r="CA2419" t="str">
            <v>восточная европа</v>
          </cell>
          <cell r="CB2419" t="str">
            <v>turkey</v>
          </cell>
          <cell r="CC2419" t="str">
            <v>Чартерные</v>
          </cell>
          <cell r="CD2419" t="str">
            <v>c</v>
          </cell>
        </row>
        <row r="2420">
          <cell r="C2420">
            <v>38904</v>
          </cell>
          <cell r="H2420">
            <v>77</v>
          </cell>
          <cell r="BZ2420" t="str">
            <v>Внутренний</v>
          </cell>
          <cell r="CA2420" t="str">
            <v>восточная украина</v>
          </cell>
          <cell r="CB2420" t="str">
            <v>donetsk</v>
          </cell>
          <cell r="CC2420" t="str">
            <v>Чартерные</v>
          </cell>
          <cell r="CD2420" t="str">
            <v>c</v>
          </cell>
        </row>
        <row r="2421">
          <cell r="C2421">
            <v>38904</v>
          </cell>
          <cell r="H2421">
            <v>77</v>
          </cell>
          <cell r="U2421">
            <v>178</v>
          </cell>
          <cell r="BZ2421" t="str">
            <v>Международный</v>
          </cell>
          <cell r="CA2421" t="str">
            <v>восточная европа</v>
          </cell>
          <cell r="CB2421" t="str">
            <v>turkey</v>
          </cell>
          <cell r="CC2421" t="str">
            <v>Чартерные</v>
          </cell>
          <cell r="CD2421" t="str">
            <v>c</v>
          </cell>
        </row>
        <row r="2422">
          <cell r="C2422">
            <v>38906</v>
          </cell>
          <cell r="H2422">
            <v>77</v>
          </cell>
          <cell r="U2422">
            <v>172</v>
          </cell>
          <cell r="BZ2422" t="str">
            <v>Международный</v>
          </cell>
          <cell r="CA2422" t="str">
            <v>восточная европа</v>
          </cell>
          <cell r="CB2422" t="str">
            <v>turkey</v>
          </cell>
          <cell r="CC2422" t="str">
            <v>Чартерные</v>
          </cell>
          <cell r="CD2422" t="str">
            <v>c</v>
          </cell>
        </row>
        <row r="2423">
          <cell r="C2423">
            <v>38907</v>
          </cell>
          <cell r="H2423">
            <v>77</v>
          </cell>
          <cell r="U2423">
            <v>2</v>
          </cell>
          <cell r="BZ2423" t="str">
            <v>Внутренний</v>
          </cell>
          <cell r="CA2423" t="str">
            <v>восточная украина</v>
          </cell>
          <cell r="CB2423" t="str">
            <v>donetsk</v>
          </cell>
          <cell r="CC2423" t="str">
            <v>Чартерные</v>
          </cell>
          <cell r="CD2423" t="str">
            <v>c</v>
          </cell>
        </row>
        <row r="2424">
          <cell r="C2424">
            <v>38907</v>
          </cell>
          <cell r="H2424">
            <v>77</v>
          </cell>
          <cell r="U2424">
            <v>171</v>
          </cell>
          <cell r="BZ2424" t="str">
            <v>Международный</v>
          </cell>
          <cell r="CA2424" t="str">
            <v>восточная европа</v>
          </cell>
          <cell r="CB2424" t="str">
            <v>turkey</v>
          </cell>
          <cell r="CC2424" t="str">
            <v>Чартерные</v>
          </cell>
          <cell r="CD2424" t="str">
            <v>c</v>
          </cell>
        </row>
        <row r="2425">
          <cell r="C2425">
            <v>38907</v>
          </cell>
          <cell r="H2425">
            <v>77</v>
          </cell>
          <cell r="U2425">
            <v>180</v>
          </cell>
          <cell r="BZ2425" t="str">
            <v>Международный</v>
          </cell>
          <cell r="CA2425" t="str">
            <v>восточная европа</v>
          </cell>
          <cell r="CB2425" t="str">
            <v>turkey</v>
          </cell>
          <cell r="CC2425" t="str">
            <v>Чартерные</v>
          </cell>
          <cell r="CD2425" t="str">
            <v>c</v>
          </cell>
        </row>
        <row r="2426">
          <cell r="C2426">
            <v>38910</v>
          </cell>
          <cell r="H2426">
            <v>77</v>
          </cell>
          <cell r="U2426">
            <v>102</v>
          </cell>
          <cell r="BZ2426" t="str">
            <v>Международный</v>
          </cell>
          <cell r="CA2426" t="str">
            <v>ближний восток</v>
          </cell>
          <cell r="CB2426" t="str">
            <v>africa</v>
          </cell>
          <cell r="CC2426" t="str">
            <v>Чартерные</v>
          </cell>
          <cell r="CD2426" t="str">
            <v>c</v>
          </cell>
        </row>
        <row r="2427">
          <cell r="C2427">
            <v>38910</v>
          </cell>
          <cell r="H2427">
            <v>77</v>
          </cell>
          <cell r="U2427">
            <v>139</v>
          </cell>
          <cell r="BZ2427" t="str">
            <v>Международный</v>
          </cell>
          <cell r="CA2427" t="str">
            <v>восточная европа</v>
          </cell>
          <cell r="CB2427" t="str">
            <v>turkey</v>
          </cell>
          <cell r="CC2427" t="str">
            <v>Чартерные</v>
          </cell>
          <cell r="CD2427" t="str">
            <v>c</v>
          </cell>
        </row>
        <row r="2428">
          <cell r="C2428">
            <v>38911</v>
          </cell>
          <cell r="H2428">
            <v>77</v>
          </cell>
          <cell r="U2428">
            <v>2</v>
          </cell>
          <cell r="BZ2428" t="str">
            <v>Внутренний</v>
          </cell>
          <cell r="CA2428" t="str">
            <v>восточная украина</v>
          </cell>
          <cell r="CB2428" t="str">
            <v>donetsk</v>
          </cell>
          <cell r="CC2428" t="str">
            <v>Чартерные</v>
          </cell>
          <cell r="CD2428" t="str">
            <v>c</v>
          </cell>
        </row>
        <row r="2429">
          <cell r="C2429">
            <v>38911</v>
          </cell>
          <cell r="H2429">
            <v>77</v>
          </cell>
          <cell r="U2429">
            <v>172</v>
          </cell>
          <cell r="BZ2429" t="str">
            <v>Международный</v>
          </cell>
          <cell r="CA2429" t="str">
            <v>восточная европа</v>
          </cell>
          <cell r="CB2429" t="str">
            <v>turkey</v>
          </cell>
          <cell r="CC2429" t="str">
            <v>Чартерные</v>
          </cell>
          <cell r="CD2429" t="str">
            <v>c</v>
          </cell>
        </row>
        <row r="2430">
          <cell r="C2430">
            <v>38913</v>
          </cell>
          <cell r="H2430">
            <v>77</v>
          </cell>
          <cell r="U2430">
            <v>168</v>
          </cell>
          <cell r="BZ2430" t="str">
            <v>Международный</v>
          </cell>
          <cell r="CA2430" t="str">
            <v>восточная европа</v>
          </cell>
          <cell r="CB2430" t="str">
            <v>turkey</v>
          </cell>
          <cell r="CC2430" t="str">
            <v>Чартерные</v>
          </cell>
          <cell r="CD2430" t="str">
            <v>c</v>
          </cell>
        </row>
        <row r="2431">
          <cell r="C2431">
            <v>38914</v>
          </cell>
          <cell r="H2431">
            <v>77</v>
          </cell>
          <cell r="BZ2431" t="str">
            <v>Внутренний</v>
          </cell>
          <cell r="CA2431" t="str">
            <v>восточная украина</v>
          </cell>
          <cell r="CB2431" t="str">
            <v>donetsk</v>
          </cell>
          <cell r="CC2431" t="str">
            <v>Чартерные</v>
          </cell>
          <cell r="CD2431" t="str">
            <v>c</v>
          </cell>
        </row>
        <row r="2432">
          <cell r="C2432">
            <v>38914</v>
          </cell>
          <cell r="H2432">
            <v>77</v>
          </cell>
          <cell r="U2432">
            <v>173</v>
          </cell>
          <cell r="BZ2432" t="str">
            <v>Международный</v>
          </cell>
          <cell r="CA2432" t="str">
            <v>восточная европа</v>
          </cell>
          <cell r="CB2432" t="str">
            <v>turkey</v>
          </cell>
          <cell r="CC2432" t="str">
            <v>Чартерные</v>
          </cell>
          <cell r="CD2432" t="str">
            <v>c</v>
          </cell>
        </row>
        <row r="2433">
          <cell r="C2433">
            <v>38914</v>
          </cell>
          <cell r="H2433">
            <v>77</v>
          </cell>
          <cell r="U2433">
            <v>161</v>
          </cell>
          <cell r="BZ2433" t="str">
            <v>Международный</v>
          </cell>
          <cell r="CA2433" t="str">
            <v>восточная европа</v>
          </cell>
          <cell r="CB2433" t="str">
            <v>turkey</v>
          </cell>
          <cell r="CC2433" t="str">
            <v>Чартерные</v>
          </cell>
          <cell r="CD2433" t="str">
            <v>c</v>
          </cell>
        </row>
        <row r="2434">
          <cell r="C2434">
            <v>38917</v>
          </cell>
          <cell r="H2434">
            <v>77</v>
          </cell>
          <cell r="U2434">
            <v>166</v>
          </cell>
          <cell r="BZ2434" t="str">
            <v>Международный</v>
          </cell>
          <cell r="CA2434" t="str">
            <v>восточная европа</v>
          </cell>
          <cell r="CB2434" t="str">
            <v>turkey</v>
          </cell>
          <cell r="CC2434" t="str">
            <v>Чартерные</v>
          </cell>
          <cell r="CD2434" t="str">
            <v>c</v>
          </cell>
        </row>
        <row r="2435">
          <cell r="C2435">
            <v>38918</v>
          </cell>
          <cell r="H2435">
            <v>77</v>
          </cell>
          <cell r="U2435">
            <v>2</v>
          </cell>
          <cell r="BZ2435" t="str">
            <v>Внутренний</v>
          </cell>
          <cell r="CA2435" t="str">
            <v>восточная украина</v>
          </cell>
          <cell r="CB2435" t="str">
            <v>donetsk</v>
          </cell>
          <cell r="CC2435" t="str">
            <v>Чартерные</v>
          </cell>
          <cell r="CD2435" t="str">
            <v>c</v>
          </cell>
        </row>
        <row r="2436">
          <cell r="C2436">
            <v>38918</v>
          </cell>
          <cell r="H2436">
            <v>77</v>
          </cell>
          <cell r="U2436">
            <v>164</v>
          </cell>
          <cell r="BZ2436" t="str">
            <v>Международный</v>
          </cell>
          <cell r="CA2436" t="str">
            <v>восточная европа</v>
          </cell>
          <cell r="CB2436" t="str">
            <v>turkey</v>
          </cell>
          <cell r="CC2436" t="str">
            <v>Чартерные</v>
          </cell>
          <cell r="CD2436" t="str">
            <v>c</v>
          </cell>
        </row>
        <row r="2437">
          <cell r="C2437">
            <v>38920</v>
          </cell>
          <cell r="H2437">
            <v>77</v>
          </cell>
          <cell r="U2437">
            <v>163</v>
          </cell>
          <cell r="BZ2437" t="str">
            <v>Международный</v>
          </cell>
          <cell r="CA2437" t="str">
            <v>восточная европа</v>
          </cell>
          <cell r="CB2437" t="str">
            <v>turkey</v>
          </cell>
          <cell r="CC2437" t="str">
            <v>Чартерные</v>
          </cell>
          <cell r="CD2437" t="str">
            <v>c</v>
          </cell>
        </row>
        <row r="2438">
          <cell r="C2438">
            <v>38921</v>
          </cell>
          <cell r="H2438">
            <v>77</v>
          </cell>
          <cell r="U2438">
            <v>3</v>
          </cell>
          <cell r="BZ2438" t="str">
            <v>Внутренний</v>
          </cell>
          <cell r="CA2438" t="str">
            <v>восточная украина</v>
          </cell>
          <cell r="CB2438" t="str">
            <v>donetsk</v>
          </cell>
          <cell r="CC2438" t="str">
            <v>Чартерные</v>
          </cell>
          <cell r="CD2438" t="str">
            <v>c</v>
          </cell>
        </row>
        <row r="2439">
          <cell r="C2439">
            <v>38921</v>
          </cell>
          <cell r="H2439">
            <v>77</v>
          </cell>
          <cell r="U2439">
            <v>178</v>
          </cell>
          <cell r="BZ2439" t="str">
            <v>Международный</v>
          </cell>
          <cell r="CA2439" t="str">
            <v>восточная европа</v>
          </cell>
          <cell r="CB2439" t="str">
            <v>turkey</v>
          </cell>
          <cell r="CC2439" t="str">
            <v>Чартерные</v>
          </cell>
          <cell r="CD2439" t="str">
            <v>c</v>
          </cell>
        </row>
        <row r="2440">
          <cell r="C2440">
            <v>38921</v>
          </cell>
          <cell r="H2440">
            <v>77</v>
          </cell>
          <cell r="U2440">
            <v>121</v>
          </cell>
          <cell r="BZ2440" t="str">
            <v>Международный</v>
          </cell>
          <cell r="CA2440" t="str">
            <v>восточная европа</v>
          </cell>
          <cell r="CB2440" t="str">
            <v>turkey</v>
          </cell>
          <cell r="CC2440" t="str">
            <v>Чартерные</v>
          </cell>
          <cell r="CD2440" t="str">
            <v>c</v>
          </cell>
        </row>
        <row r="2441">
          <cell r="C2441">
            <v>38924</v>
          </cell>
          <cell r="H2441">
            <v>77</v>
          </cell>
          <cell r="U2441">
            <v>135</v>
          </cell>
          <cell r="BZ2441" t="str">
            <v>Международный</v>
          </cell>
          <cell r="CA2441" t="str">
            <v>восточная европа</v>
          </cell>
          <cell r="CB2441" t="str">
            <v>turkey</v>
          </cell>
          <cell r="CC2441" t="str">
            <v>Чартерные</v>
          </cell>
          <cell r="CD2441" t="str">
            <v>c</v>
          </cell>
        </row>
        <row r="2442">
          <cell r="C2442">
            <v>38925</v>
          </cell>
          <cell r="H2442">
            <v>77</v>
          </cell>
          <cell r="U2442">
            <v>3</v>
          </cell>
          <cell r="BZ2442" t="str">
            <v>Внутренний</v>
          </cell>
          <cell r="CA2442" t="str">
            <v>восточная украина</v>
          </cell>
          <cell r="CB2442" t="str">
            <v>donetsk</v>
          </cell>
          <cell r="CC2442" t="str">
            <v>Чартерные</v>
          </cell>
          <cell r="CD2442" t="str">
            <v>c</v>
          </cell>
        </row>
        <row r="2443">
          <cell r="C2443">
            <v>38925</v>
          </cell>
          <cell r="H2443">
            <v>77</v>
          </cell>
          <cell r="U2443">
            <v>130</v>
          </cell>
          <cell r="BZ2443" t="str">
            <v>Международный</v>
          </cell>
          <cell r="CA2443" t="str">
            <v>восточная европа</v>
          </cell>
          <cell r="CB2443" t="str">
            <v>turkey</v>
          </cell>
          <cell r="CC2443" t="str">
            <v>Чартерные</v>
          </cell>
          <cell r="CD2443" t="str">
            <v>c</v>
          </cell>
        </row>
        <row r="2444">
          <cell r="C2444">
            <v>38927</v>
          </cell>
          <cell r="H2444">
            <v>77</v>
          </cell>
          <cell r="U2444">
            <v>131</v>
          </cell>
          <cell r="BZ2444" t="str">
            <v>Международный</v>
          </cell>
          <cell r="CA2444" t="str">
            <v>восточная европа</v>
          </cell>
          <cell r="CB2444" t="str">
            <v>turkey</v>
          </cell>
          <cell r="CC2444" t="str">
            <v>Чартерные</v>
          </cell>
          <cell r="CD2444" t="str">
            <v>c</v>
          </cell>
        </row>
        <row r="2445">
          <cell r="C2445">
            <v>38928</v>
          </cell>
          <cell r="H2445">
            <v>77</v>
          </cell>
          <cell r="BZ2445" t="str">
            <v>Внутренний</v>
          </cell>
          <cell r="CA2445" t="str">
            <v>восточная украина</v>
          </cell>
          <cell r="CB2445" t="str">
            <v>donetsk</v>
          </cell>
          <cell r="CC2445" t="str">
            <v>Чартерные</v>
          </cell>
          <cell r="CD2445" t="str">
            <v>c</v>
          </cell>
        </row>
        <row r="2446">
          <cell r="C2446">
            <v>38928</v>
          </cell>
          <cell r="H2446">
            <v>77</v>
          </cell>
          <cell r="U2446">
            <v>169</v>
          </cell>
          <cell r="BZ2446" t="str">
            <v>Международный</v>
          </cell>
          <cell r="CA2446" t="str">
            <v>восточная европа</v>
          </cell>
          <cell r="CB2446" t="str">
            <v>turkey</v>
          </cell>
          <cell r="CC2446" t="str">
            <v>Чартерные</v>
          </cell>
          <cell r="CD2446" t="str">
            <v>c</v>
          </cell>
        </row>
        <row r="2447">
          <cell r="C2447">
            <v>38928</v>
          </cell>
          <cell r="H2447">
            <v>77</v>
          </cell>
          <cell r="U2447">
            <v>152</v>
          </cell>
          <cell r="BZ2447" t="str">
            <v>Международный</v>
          </cell>
          <cell r="CA2447" t="str">
            <v>восточная европа</v>
          </cell>
          <cell r="CB2447" t="str">
            <v>turkey</v>
          </cell>
          <cell r="CC2447" t="str">
            <v>Чартерные</v>
          </cell>
          <cell r="CD2447" t="str">
            <v>c</v>
          </cell>
        </row>
        <row r="2448">
          <cell r="C2448">
            <v>38931</v>
          </cell>
          <cell r="H2448">
            <v>77</v>
          </cell>
          <cell r="U2448">
            <v>122</v>
          </cell>
          <cell r="BZ2448" t="str">
            <v>Международный</v>
          </cell>
          <cell r="CA2448" t="str">
            <v>восточная европа</v>
          </cell>
          <cell r="CB2448" t="str">
            <v>turkey</v>
          </cell>
          <cell r="CC2448" t="str">
            <v>Чартерные</v>
          </cell>
          <cell r="CD2448" t="str">
            <v>c</v>
          </cell>
        </row>
        <row r="2449">
          <cell r="C2449">
            <v>38932</v>
          </cell>
          <cell r="H2449">
            <v>77</v>
          </cell>
          <cell r="U2449">
            <v>2</v>
          </cell>
          <cell r="BZ2449" t="str">
            <v>Внутренний</v>
          </cell>
          <cell r="CA2449" t="str">
            <v>восточная украина</v>
          </cell>
          <cell r="CB2449" t="str">
            <v>donetsk</v>
          </cell>
          <cell r="CC2449" t="str">
            <v>Чартерные</v>
          </cell>
          <cell r="CD2449" t="str">
            <v>c</v>
          </cell>
        </row>
        <row r="2450">
          <cell r="C2450">
            <v>38932</v>
          </cell>
          <cell r="H2450">
            <v>77</v>
          </cell>
          <cell r="U2450">
            <v>180</v>
          </cell>
          <cell r="BZ2450" t="str">
            <v>Международный</v>
          </cell>
          <cell r="CA2450" t="str">
            <v>восточная европа</v>
          </cell>
          <cell r="CB2450" t="str">
            <v>turkey</v>
          </cell>
          <cell r="CC2450" t="str">
            <v>Чартерные</v>
          </cell>
          <cell r="CD2450" t="str">
            <v>c</v>
          </cell>
        </row>
        <row r="2451">
          <cell r="C2451">
            <v>38934</v>
          </cell>
          <cell r="H2451">
            <v>77</v>
          </cell>
          <cell r="U2451">
            <v>172</v>
          </cell>
          <cell r="BZ2451" t="str">
            <v>Международный</v>
          </cell>
          <cell r="CA2451" t="str">
            <v>восточная европа</v>
          </cell>
          <cell r="CB2451" t="str">
            <v>turkey</v>
          </cell>
          <cell r="CC2451" t="str">
            <v>Чартерные</v>
          </cell>
          <cell r="CD2451" t="str">
            <v>c</v>
          </cell>
        </row>
        <row r="2452">
          <cell r="C2452">
            <v>38935</v>
          </cell>
          <cell r="H2452">
            <v>77</v>
          </cell>
          <cell r="U2452">
            <v>2</v>
          </cell>
          <cell r="BZ2452" t="str">
            <v>Внутренний</v>
          </cell>
          <cell r="CA2452" t="str">
            <v>восточная украина</v>
          </cell>
          <cell r="CB2452" t="str">
            <v>donetsk</v>
          </cell>
          <cell r="CC2452" t="str">
            <v>Чартерные</v>
          </cell>
          <cell r="CD2452" t="str">
            <v>c</v>
          </cell>
        </row>
        <row r="2453">
          <cell r="C2453">
            <v>38935</v>
          </cell>
          <cell r="H2453">
            <v>77</v>
          </cell>
          <cell r="U2453">
            <v>180</v>
          </cell>
          <cell r="BZ2453" t="str">
            <v>Международный</v>
          </cell>
          <cell r="CA2453" t="str">
            <v>восточная европа</v>
          </cell>
          <cell r="CB2453" t="str">
            <v>turkey</v>
          </cell>
          <cell r="CC2453" t="str">
            <v>Чартерные</v>
          </cell>
          <cell r="CD2453" t="str">
            <v>c</v>
          </cell>
        </row>
        <row r="2454">
          <cell r="C2454">
            <v>38935</v>
          </cell>
          <cell r="H2454">
            <v>77</v>
          </cell>
          <cell r="U2454">
            <v>100</v>
          </cell>
          <cell r="BZ2454" t="str">
            <v>Международный</v>
          </cell>
          <cell r="CA2454" t="str">
            <v>восточная европа</v>
          </cell>
          <cell r="CB2454" t="str">
            <v>turkey</v>
          </cell>
          <cell r="CC2454" t="str">
            <v>Чартерные</v>
          </cell>
          <cell r="CD2454" t="str">
            <v>c</v>
          </cell>
        </row>
        <row r="2455">
          <cell r="C2455">
            <v>38938</v>
          </cell>
          <cell r="H2455">
            <v>77</v>
          </cell>
          <cell r="U2455">
            <v>174</v>
          </cell>
          <cell r="BZ2455" t="str">
            <v>Международный</v>
          </cell>
          <cell r="CA2455" t="str">
            <v>восточная европа</v>
          </cell>
          <cell r="CB2455" t="str">
            <v>turkey</v>
          </cell>
          <cell r="CC2455" t="str">
            <v>Чартерные</v>
          </cell>
          <cell r="CD2455" t="str">
            <v>c</v>
          </cell>
        </row>
        <row r="2456">
          <cell r="C2456">
            <v>38939</v>
          </cell>
          <cell r="H2456">
            <v>77</v>
          </cell>
          <cell r="U2456">
            <v>141</v>
          </cell>
          <cell r="BZ2456" t="str">
            <v>Международный</v>
          </cell>
          <cell r="CA2456" t="str">
            <v>восточная европа</v>
          </cell>
          <cell r="CB2456" t="str">
            <v>turkey</v>
          </cell>
          <cell r="CC2456" t="str">
            <v>Чартерные</v>
          </cell>
          <cell r="CD2456" t="str">
            <v>c</v>
          </cell>
        </row>
        <row r="2457">
          <cell r="C2457">
            <v>38939</v>
          </cell>
          <cell r="H2457">
            <v>77</v>
          </cell>
          <cell r="U2457">
            <v>57</v>
          </cell>
          <cell r="BZ2457" t="str">
            <v>Международный</v>
          </cell>
          <cell r="CA2457" t="str">
            <v>ближний восток</v>
          </cell>
          <cell r="CB2457" t="str">
            <v>middle east</v>
          </cell>
          <cell r="CC2457" t="str">
            <v>Чартерные</v>
          </cell>
          <cell r="CD2457" t="str">
            <v>c</v>
          </cell>
        </row>
        <row r="2458">
          <cell r="C2458">
            <v>38940</v>
          </cell>
          <cell r="H2458">
            <v>77</v>
          </cell>
          <cell r="U2458">
            <v>5</v>
          </cell>
          <cell r="BZ2458" t="str">
            <v>Внутренний</v>
          </cell>
          <cell r="CA2458" t="str">
            <v>восточная украина</v>
          </cell>
          <cell r="CB2458" t="str">
            <v>donetsk</v>
          </cell>
          <cell r="CC2458" t="str">
            <v>Чартерные</v>
          </cell>
          <cell r="CD2458" t="str">
            <v>c</v>
          </cell>
        </row>
        <row r="2459">
          <cell r="C2459">
            <v>38941</v>
          </cell>
          <cell r="H2459">
            <v>77</v>
          </cell>
          <cell r="U2459">
            <v>177</v>
          </cell>
          <cell r="BZ2459" t="str">
            <v>Международный</v>
          </cell>
          <cell r="CA2459" t="str">
            <v>восточная европа</v>
          </cell>
          <cell r="CB2459" t="str">
            <v>turkey</v>
          </cell>
          <cell r="CC2459" t="str">
            <v>Чартерные</v>
          </cell>
          <cell r="CD2459" t="str">
            <v>c</v>
          </cell>
        </row>
        <row r="2460">
          <cell r="C2460">
            <v>38942</v>
          </cell>
          <cell r="H2460">
            <v>77</v>
          </cell>
          <cell r="BZ2460" t="str">
            <v>Внутренний</v>
          </cell>
          <cell r="CA2460" t="str">
            <v>восточная украина</v>
          </cell>
          <cell r="CB2460" t="str">
            <v>donetsk</v>
          </cell>
          <cell r="CC2460" t="str">
            <v>Чартерные</v>
          </cell>
          <cell r="CD2460" t="str">
            <v>c</v>
          </cell>
        </row>
        <row r="2461">
          <cell r="C2461">
            <v>38942</v>
          </cell>
          <cell r="H2461">
            <v>77</v>
          </cell>
          <cell r="U2461">
            <v>162</v>
          </cell>
          <cell r="BZ2461" t="str">
            <v>Международный</v>
          </cell>
          <cell r="CA2461" t="str">
            <v>восточная европа</v>
          </cell>
          <cell r="CB2461" t="str">
            <v>turkey</v>
          </cell>
          <cell r="CC2461" t="str">
            <v>Чартерные</v>
          </cell>
          <cell r="CD2461" t="str">
            <v>c</v>
          </cell>
        </row>
        <row r="2462">
          <cell r="C2462">
            <v>38945</v>
          </cell>
          <cell r="H2462">
            <v>77</v>
          </cell>
          <cell r="U2462">
            <v>158</v>
          </cell>
          <cell r="BZ2462" t="str">
            <v>Международный</v>
          </cell>
          <cell r="CA2462" t="str">
            <v>восточная европа</v>
          </cell>
          <cell r="CB2462" t="str">
            <v>turkey</v>
          </cell>
          <cell r="CC2462" t="str">
            <v>Чартерные</v>
          </cell>
          <cell r="CD2462" t="str">
            <v>c</v>
          </cell>
        </row>
        <row r="2463">
          <cell r="C2463">
            <v>38946</v>
          </cell>
          <cell r="H2463">
            <v>77</v>
          </cell>
          <cell r="U2463">
            <v>178</v>
          </cell>
          <cell r="BZ2463" t="str">
            <v>Международный</v>
          </cell>
          <cell r="CA2463" t="str">
            <v>восточная европа</v>
          </cell>
          <cell r="CB2463" t="str">
            <v>turkey</v>
          </cell>
          <cell r="CC2463" t="str">
            <v>Чартерные</v>
          </cell>
          <cell r="CD2463" t="str">
            <v>c</v>
          </cell>
        </row>
        <row r="2464">
          <cell r="C2464">
            <v>38946</v>
          </cell>
          <cell r="H2464">
            <v>77</v>
          </cell>
          <cell r="U2464">
            <v>50</v>
          </cell>
          <cell r="BZ2464" t="str">
            <v>Международный</v>
          </cell>
          <cell r="CA2464" t="str">
            <v>ближний восток</v>
          </cell>
          <cell r="CB2464" t="str">
            <v>middle east</v>
          </cell>
          <cell r="CC2464" t="str">
            <v>Чартерные</v>
          </cell>
          <cell r="CD2464" t="str">
            <v>c</v>
          </cell>
        </row>
        <row r="2465">
          <cell r="C2465">
            <v>38947</v>
          </cell>
          <cell r="H2465">
            <v>77</v>
          </cell>
          <cell r="BZ2465" t="str">
            <v>Внутренний</v>
          </cell>
          <cell r="CA2465" t="str">
            <v>восточная украина</v>
          </cell>
          <cell r="CB2465" t="str">
            <v>donetsk</v>
          </cell>
          <cell r="CC2465" t="str">
            <v>Чартерные</v>
          </cell>
          <cell r="CD2465" t="str">
            <v>c</v>
          </cell>
        </row>
        <row r="2466">
          <cell r="C2466">
            <v>38948</v>
          </cell>
          <cell r="H2466">
            <v>77</v>
          </cell>
          <cell r="U2466">
            <v>164</v>
          </cell>
          <cell r="BZ2466" t="str">
            <v>Международный</v>
          </cell>
          <cell r="CA2466" t="str">
            <v>восточная европа</v>
          </cell>
          <cell r="CB2466" t="str">
            <v>turkey</v>
          </cell>
          <cell r="CC2466" t="str">
            <v>Чартерные</v>
          </cell>
          <cell r="CD2466" t="str">
            <v>c</v>
          </cell>
        </row>
        <row r="2467">
          <cell r="C2467">
            <v>38949</v>
          </cell>
          <cell r="H2467">
            <v>77</v>
          </cell>
          <cell r="BZ2467" t="str">
            <v>Внутренний</v>
          </cell>
          <cell r="CA2467" t="str">
            <v>восточная украина</v>
          </cell>
          <cell r="CB2467" t="str">
            <v>donetsk</v>
          </cell>
          <cell r="CC2467" t="str">
            <v>Чартерные</v>
          </cell>
          <cell r="CD2467" t="str">
            <v>c</v>
          </cell>
        </row>
        <row r="2468">
          <cell r="C2468">
            <v>38949</v>
          </cell>
          <cell r="H2468">
            <v>77</v>
          </cell>
          <cell r="U2468">
            <v>171</v>
          </cell>
          <cell r="BZ2468" t="str">
            <v>Международный</v>
          </cell>
          <cell r="CA2468" t="str">
            <v>восточная европа</v>
          </cell>
          <cell r="CB2468" t="str">
            <v>turkey</v>
          </cell>
          <cell r="CC2468" t="str">
            <v>Чартерные</v>
          </cell>
          <cell r="CD2468" t="str">
            <v>c</v>
          </cell>
        </row>
        <row r="2469">
          <cell r="C2469">
            <v>38952</v>
          </cell>
          <cell r="H2469">
            <v>77</v>
          </cell>
          <cell r="U2469">
            <v>175</v>
          </cell>
          <cell r="BZ2469" t="str">
            <v>Международный</v>
          </cell>
          <cell r="CA2469" t="str">
            <v>восточная европа</v>
          </cell>
          <cell r="CB2469" t="str">
            <v>turkey</v>
          </cell>
          <cell r="CC2469" t="str">
            <v>Чартерные</v>
          </cell>
          <cell r="CD2469" t="str">
            <v>c</v>
          </cell>
        </row>
        <row r="2470">
          <cell r="C2470">
            <v>38953</v>
          </cell>
          <cell r="H2470">
            <v>77</v>
          </cell>
          <cell r="U2470">
            <v>180</v>
          </cell>
          <cell r="BZ2470" t="str">
            <v>Международный</v>
          </cell>
          <cell r="CA2470" t="str">
            <v>восточная европа</v>
          </cell>
          <cell r="CB2470" t="str">
            <v>turkey</v>
          </cell>
          <cell r="CC2470" t="str">
            <v>Чартерные</v>
          </cell>
          <cell r="CD2470" t="str">
            <v>c</v>
          </cell>
        </row>
        <row r="2471">
          <cell r="C2471">
            <v>38953</v>
          </cell>
          <cell r="H2471">
            <v>77</v>
          </cell>
          <cell r="U2471">
            <v>71</v>
          </cell>
          <cell r="BZ2471" t="str">
            <v>Международный</v>
          </cell>
          <cell r="CA2471" t="str">
            <v>ближний восток</v>
          </cell>
          <cell r="CB2471" t="str">
            <v>middle east</v>
          </cell>
          <cell r="CC2471" t="str">
            <v>Чартерные</v>
          </cell>
          <cell r="CD2471" t="str">
            <v>c</v>
          </cell>
        </row>
        <row r="2472">
          <cell r="C2472">
            <v>38954</v>
          </cell>
          <cell r="H2472">
            <v>77</v>
          </cell>
          <cell r="U2472">
            <v>2</v>
          </cell>
          <cell r="BZ2472" t="str">
            <v>Внутренний</v>
          </cell>
          <cell r="CA2472" t="str">
            <v>восточная украина</v>
          </cell>
          <cell r="CB2472" t="str">
            <v>donetsk</v>
          </cell>
          <cell r="CC2472" t="str">
            <v>Чартерные</v>
          </cell>
          <cell r="CD2472" t="str">
            <v>c</v>
          </cell>
        </row>
        <row r="2473">
          <cell r="C2473">
            <v>38955</v>
          </cell>
          <cell r="H2473">
            <v>77</v>
          </cell>
          <cell r="U2473">
            <v>143</v>
          </cell>
          <cell r="BZ2473" t="str">
            <v>Международный</v>
          </cell>
          <cell r="CA2473" t="str">
            <v>восточная европа</v>
          </cell>
          <cell r="CB2473" t="str">
            <v>turkey</v>
          </cell>
          <cell r="CC2473" t="str">
            <v>Чартерные</v>
          </cell>
          <cell r="CD2473" t="str">
            <v>c</v>
          </cell>
        </row>
        <row r="2474">
          <cell r="C2474">
            <v>38956</v>
          </cell>
          <cell r="H2474">
            <v>77</v>
          </cell>
          <cell r="BZ2474" t="str">
            <v>Внутренний</v>
          </cell>
          <cell r="CA2474" t="str">
            <v>восточная украина</v>
          </cell>
          <cell r="CB2474" t="str">
            <v>donetsk</v>
          </cell>
          <cell r="CC2474" t="str">
            <v>Чартерные</v>
          </cell>
          <cell r="CD2474" t="str">
            <v>c</v>
          </cell>
        </row>
        <row r="2475">
          <cell r="C2475">
            <v>38956</v>
          </cell>
          <cell r="H2475">
            <v>77</v>
          </cell>
          <cell r="U2475">
            <v>175</v>
          </cell>
          <cell r="BZ2475" t="str">
            <v>Международный</v>
          </cell>
          <cell r="CA2475" t="str">
            <v>восточная европа</v>
          </cell>
          <cell r="CB2475" t="str">
            <v>turkey</v>
          </cell>
          <cell r="CC2475" t="str">
            <v>Чартерные</v>
          </cell>
          <cell r="CD2475" t="str">
            <v>c</v>
          </cell>
        </row>
        <row r="2476">
          <cell r="C2476">
            <v>38958</v>
          </cell>
          <cell r="H2476">
            <v>77</v>
          </cell>
          <cell r="U2476">
            <v>178</v>
          </cell>
          <cell r="BZ2476" t="str">
            <v>Международный</v>
          </cell>
          <cell r="CA2476" t="str">
            <v>восточная украина</v>
          </cell>
          <cell r="CB2476" t="str">
            <v>donetsk</v>
          </cell>
          <cell r="CC2476" t="str">
            <v>Чартерные</v>
          </cell>
          <cell r="CD2476" t="str">
            <v>c</v>
          </cell>
        </row>
        <row r="2477">
          <cell r="C2477">
            <v>38959</v>
          </cell>
          <cell r="H2477">
            <v>77</v>
          </cell>
          <cell r="U2477">
            <v>138</v>
          </cell>
          <cell r="BZ2477" t="str">
            <v>Международный</v>
          </cell>
          <cell r="CA2477" t="str">
            <v>восточная европа</v>
          </cell>
          <cell r="CB2477" t="str">
            <v>turkey</v>
          </cell>
          <cell r="CC2477" t="str">
            <v>Чартерные</v>
          </cell>
          <cell r="CD2477" t="str">
            <v>c</v>
          </cell>
        </row>
        <row r="2478">
          <cell r="C2478">
            <v>38960</v>
          </cell>
          <cell r="H2478">
            <v>77</v>
          </cell>
          <cell r="U2478">
            <v>169</v>
          </cell>
          <cell r="BZ2478" t="str">
            <v>Международный</v>
          </cell>
          <cell r="CA2478" t="str">
            <v>восточная европа</v>
          </cell>
          <cell r="CB2478" t="str">
            <v>turkey</v>
          </cell>
          <cell r="CC2478" t="str">
            <v>Чартерные</v>
          </cell>
          <cell r="CD2478" t="str">
            <v>c</v>
          </cell>
        </row>
        <row r="2479">
          <cell r="C2479">
            <v>38960</v>
          </cell>
          <cell r="H2479">
            <v>77</v>
          </cell>
          <cell r="U2479">
            <v>63</v>
          </cell>
          <cell r="BZ2479" t="str">
            <v>Международный</v>
          </cell>
          <cell r="CA2479" t="str">
            <v>ближний восток</v>
          </cell>
          <cell r="CB2479" t="str">
            <v>middle east</v>
          </cell>
          <cell r="CC2479" t="str">
            <v>Чартерные</v>
          </cell>
          <cell r="CD2479" t="str">
            <v>c</v>
          </cell>
        </row>
        <row r="2480">
          <cell r="C2480">
            <v>38961</v>
          </cell>
          <cell r="H2480">
            <v>77</v>
          </cell>
          <cell r="BZ2480" t="str">
            <v>Внутренний</v>
          </cell>
          <cell r="CA2480" t="str">
            <v>восточная украина</v>
          </cell>
          <cell r="CB2480" t="str">
            <v>donetsk</v>
          </cell>
          <cell r="CC2480" t="str">
            <v>Чартерные</v>
          </cell>
          <cell r="CD2480" t="str">
            <v>c</v>
          </cell>
        </row>
        <row r="2481">
          <cell r="C2481">
            <v>38962</v>
          </cell>
          <cell r="H2481">
            <v>77</v>
          </cell>
          <cell r="U2481">
            <v>150</v>
          </cell>
          <cell r="BZ2481" t="str">
            <v>Международный</v>
          </cell>
          <cell r="CA2481" t="str">
            <v>восточная европа</v>
          </cell>
          <cell r="CB2481" t="str">
            <v>turkey</v>
          </cell>
          <cell r="CC2481" t="str">
            <v>Чартерные</v>
          </cell>
          <cell r="CD2481" t="str">
            <v>c</v>
          </cell>
        </row>
        <row r="2482">
          <cell r="C2482">
            <v>38963</v>
          </cell>
          <cell r="H2482">
            <v>77</v>
          </cell>
          <cell r="BZ2482" t="str">
            <v>Внутренний</v>
          </cell>
          <cell r="CA2482" t="str">
            <v>восточная украина</v>
          </cell>
          <cell r="CB2482" t="str">
            <v>donetsk</v>
          </cell>
          <cell r="CC2482" t="str">
            <v>Чартерные</v>
          </cell>
          <cell r="CD2482" t="str">
            <v>c</v>
          </cell>
        </row>
        <row r="2483">
          <cell r="C2483">
            <v>38963</v>
          </cell>
          <cell r="H2483">
            <v>77</v>
          </cell>
          <cell r="U2483">
            <v>176</v>
          </cell>
          <cell r="BZ2483" t="str">
            <v>Международный</v>
          </cell>
          <cell r="CA2483" t="str">
            <v>восточная украина</v>
          </cell>
          <cell r="CB2483" t="str">
            <v>kyiv</v>
          </cell>
          <cell r="CC2483" t="str">
            <v>Регулярные</v>
          </cell>
          <cell r="CD2483" t="str">
            <v>c</v>
          </cell>
        </row>
        <row r="2484">
          <cell r="C2484">
            <v>38966</v>
          </cell>
          <cell r="H2484">
            <v>77</v>
          </cell>
          <cell r="U2484">
            <v>165</v>
          </cell>
          <cell r="BZ2484" t="str">
            <v>Международный</v>
          </cell>
          <cell r="CA2484" t="str">
            <v>восточная европа</v>
          </cell>
          <cell r="CB2484" t="str">
            <v>turkey</v>
          </cell>
          <cell r="CC2484" t="str">
            <v>Чартерные</v>
          </cell>
          <cell r="CD2484" t="str">
            <v>c</v>
          </cell>
        </row>
        <row r="2485">
          <cell r="C2485">
            <v>38967</v>
          </cell>
          <cell r="H2485">
            <v>77</v>
          </cell>
          <cell r="BZ2485" t="str">
            <v>Внутренний</v>
          </cell>
          <cell r="CA2485" t="str">
            <v>восточная украина</v>
          </cell>
          <cell r="CB2485" t="str">
            <v>donetsk</v>
          </cell>
          <cell r="CC2485" t="str">
            <v>Чартерные</v>
          </cell>
          <cell r="CD2485" t="str">
            <v>c</v>
          </cell>
        </row>
        <row r="2486">
          <cell r="C2486">
            <v>38967</v>
          </cell>
          <cell r="H2486">
            <v>77</v>
          </cell>
          <cell r="U2486">
            <v>177</v>
          </cell>
          <cell r="BZ2486" t="str">
            <v>Международный</v>
          </cell>
          <cell r="CA2486" t="str">
            <v>восточная европа</v>
          </cell>
          <cell r="CB2486" t="str">
            <v>turkey</v>
          </cell>
          <cell r="CC2486" t="str">
            <v>Чартерные</v>
          </cell>
          <cell r="CD2486" t="str">
            <v>c</v>
          </cell>
        </row>
        <row r="2487">
          <cell r="C2487">
            <v>38969</v>
          </cell>
          <cell r="H2487">
            <v>77</v>
          </cell>
          <cell r="U2487">
            <v>134</v>
          </cell>
          <cell r="BZ2487" t="str">
            <v>Международный</v>
          </cell>
          <cell r="CA2487" t="str">
            <v>восточная европа</v>
          </cell>
          <cell r="CB2487" t="str">
            <v>turkey</v>
          </cell>
          <cell r="CC2487" t="str">
            <v>Чартерные</v>
          </cell>
          <cell r="CD2487" t="str">
            <v>c</v>
          </cell>
        </row>
        <row r="2488">
          <cell r="C2488">
            <v>38970</v>
          </cell>
          <cell r="H2488">
            <v>77</v>
          </cell>
          <cell r="U2488">
            <v>5</v>
          </cell>
          <cell r="BZ2488" t="str">
            <v>Внутренний</v>
          </cell>
          <cell r="CA2488" t="str">
            <v>восточная украина</v>
          </cell>
          <cell r="CB2488" t="str">
            <v>donetsk</v>
          </cell>
          <cell r="CC2488" t="str">
            <v>Чартерные</v>
          </cell>
          <cell r="CD2488" t="str">
            <v>c</v>
          </cell>
        </row>
        <row r="2489">
          <cell r="C2489">
            <v>38970</v>
          </cell>
          <cell r="H2489">
            <v>77</v>
          </cell>
          <cell r="U2489">
            <v>177</v>
          </cell>
          <cell r="BZ2489" t="str">
            <v>Международный</v>
          </cell>
          <cell r="CA2489" t="str">
            <v>восточная европа</v>
          </cell>
          <cell r="CB2489" t="str">
            <v>turkey</v>
          </cell>
          <cell r="CC2489" t="str">
            <v>Чартерные</v>
          </cell>
          <cell r="CD2489" t="str">
            <v>c</v>
          </cell>
        </row>
        <row r="2490">
          <cell r="C2490">
            <v>38973</v>
          </cell>
          <cell r="H2490">
            <v>77</v>
          </cell>
          <cell r="U2490">
            <v>89</v>
          </cell>
          <cell r="BZ2490" t="str">
            <v>Международный</v>
          </cell>
          <cell r="CA2490" t="str">
            <v>восточная европа</v>
          </cell>
          <cell r="CB2490" t="str">
            <v>turkey</v>
          </cell>
          <cell r="CC2490" t="str">
            <v>Чартерные</v>
          </cell>
          <cell r="CD2490" t="str">
            <v>c</v>
          </cell>
        </row>
        <row r="2491">
          <cell r="C2491">
            <v>38974</v>
          </cell>
          <cell r="H2491">
            <v>77</v>
          </cell>
          <cell r="U2491">
            <v>128</v>
          </cell>
          <cell r="BZ2491" t="str">
            <v>Международный</v>
          </cell>
          <cell r="CA2491" t="str">
            <v>восточная европа</v>
          </cell>
          <cell r="CB2491" t="str">
            <v>turkey</v>
          </cell>
          <cell r="CC2491" t="str">
            <v>Чартерные</v>
          </cell>
          <cell r="CD2491" t="str">
            <v>c</v>
          </cell>
        </row>
        <row r="2492">
          <cell r="C2492">
            <v>38974</v>
          </cell>
          <cell r="H2492">
            <v>77</v>
          </cell>
          <cell r="U2492">
            <v>50</v>
          </cell>
          <cell r="BZ2492" t="str">
            <v>Международный</v>
          </cell>
          <cell r="CA2492" t="str">
            <v>ближний восток</v>
          </cell>
          <cell r="CB2492" t="str">
            <v>middle east</v>
          </cell>
          <cell r="CC2492" t="str">
            <v>Чартерные</v>
          </cell>
          <cell r="CD2492" t="str">
            <v>c</v>
          </cell>
        </row>
        <row r="2493">
          <cell r="C2493">
            <v>38975</v>
          </cell>
          <cell r="H2493">
            <v>77</v>
          </cell>
          <cell r="U2493">
            <v>1</v>
          </cell>
          <cell r="BZ2493" t="str">
            <v>Внутренний</v>
          </cell>
          <cell r="CA2493" t="str">
            <v>восточная украина</v>
          </cell>
          <cell r="CB2493" t="str">
            <v>donetsk</v>
          </cell>
          <cell r="CC2493" t="str">
            <v>Чартерные</v>
          </cell>
          <cell r="CD2493" t="str">
            <v>c</v>
          </cell>
        </row>
        <row r="2494">
          <cell r="C2494">
            <v>38976</v>
          </cell>
          <cell r="H2494">
            <v>73.5</v>
          </cell>
          <cell r="U2494">
            <v>129</v>
          </cell>
          <cell r="BZ2494" t="str">
            <v>Международный</v>
          </cell>
          <cell r="CA2494" t="str">
            <v>восточная европа</v>
          </cell>
          <cell r="CB2494" t="str">
            <v>turkey</v>
          </cell>
          <cell r="CC2494" t="str">
            <v>Чартерные</v>
          </cell>
          <cell r="CD2494" t="str">
            <v>c</v>
          </cell>
        </row>
        <row r="2495">
          <cell r="C2495">
            <v>38977</v>
          </cell>
          <cell r="H2495">
            <v>73.5</v>
          </cell>
          <cell r="U2495">
            <v>1</v>
          </cell>
          <cell r="BZ2495" t="str">
            <v>Внутренний</v>
          </cell>
          <cell r="CA2495" t="str">
            <v>восточная украина</v>
          </cell>
          <cell r="CB2495" t="str">
            <v>donetsk</v>
          </cell>
          <cell r="CC2495" t="str">
            <v>Чартерные</v>
          </cell>
          <cell r="CD2495" t="str">
            <v>c</v>
          </cell>
        </row>
        <row r="2496">
          <cell r="C2496">
            <v>38981</v>
          </cell>
          <cell r="H2496">
            <v>77</v>
          </cell>
          <cell r="BZ2496" t="str">
            <v>Внутренний</v>
          </cell>
          <cell r="CA2496" t="str">
            <v>восточная украина</v>
          </cell>
          <cell r="CB2496" t="str">
            <v>donetsk</v>
          </cell>
          <cell r="CC2496" t="str">
            <v>Чартерные</v>
          </cell>
          <cell r="CD2496" t="str">
            <v>c</v>
          </cell>
        </row>
        <row r="2497">
          <cell r="C2497">
            <v>38981</v>
          </cell>
          <cell r="H2497">
            <v>77</v>
          </cell>
          <cell r="U2497">
            <v>180</v>
          </cell>
          <cell r="BZ2497" t="str">
            <v>Международный</v>
          </cell>
          <cell r="CA2497" t="str">
            <v>восточная европа</v>
          </cell>
          <cell r="CB2497" t="str">
            <v>turkey</v>
          </cell>
          <cell r="CC2497" t="str">
            <v>Чартерные</v>
          </cell>
          <cell r="CD2497" t="str">
            <v>c</v>
          </cell>
        </row>
        <row r="2498">
          <cell r="C2498">
            <v>38983</v>
          </cell>
          <cell r="H2498">
            <v>77</v>
          </cell>
          <cell r="U2498">
            <v>165</v>
          </cell>
          <cell r="BZ2498" t="str">
            <v>Международный</v>
          </cell>
          <cell r="CA2498" t="str">
            <v>восточная европа</v>
          </cell>
          <cell r="CB2498" t="str">
            <v>turkey</v>
          </cell>
          <cell r="CC2498" t="str">
            <v>Чартерные</v>
          </cell>
          <cell r="CD2498" t="str">
            <v>c</v>
          </cell>
        </row>
        <row r="2499">
          <cell r="C2499">
            <v>38984</v>
          </cell>
          <cell r="H2499">
            <v>77</v>
          </cell>
          <cell r="BZ2499" t="str">
            <v>Внутренний</v>
          </cell>
          <cell r="CA2499" t="str">
            <v>западная украина</v>
          </cell>
          <cell r="CB2499" t="str">
            <v>odessa</v>
          </cell>
          <cell r="CC2499" t="str">
            <v>Чартерные</v>
          </cell>
          <cell r="CD2499" t="str">
            <v>c</v>
          </cell>
        </row>
        <row r="2500">
          <cell r="C2500">
            <v>38984</v>
          </cell>
          <cell r="H2500">
            <v>77</v>
          </cell>
          <cell r="U2500">
            <v>154</v>
          </cell>
          <cell r="BZ2500" t="str">
            <v>Международный</v>
          </cell>
          <cell r="CA2500" t="str">
            <v>восточная европа</v>
          </cell>
          <cell r="CB2500" t="str">
            <v>turkey</v>
          </cell>
          <cell r="CC2500" t="str">
            <v>Чартерные</v>
          </cell>
          <cell r="CD2500" t="str">
            <v>c</v>
          </cell>
        </row>
        <row r="2501">
          <cell r="C2501">
            <v>38988</v>
          </cell>
          <cell r="H2501">
            <v>77</v>
          </cell>
          <cell r="U2501">
            <v>124</v>
          </cell>
          <cell r="BZ2501" t="str">
            <v>Международный</v>
          </cell>
          <cell r="CA2501" t="str">
            <v>восточная европа</v>
          </cell>
          <cell r="CB2501" t="str">
            <v>turkey</v>
          </cell>
          <cell r="CC2501" t="str">
            <v>Чартерные</v>
          </cell>
          <cell r="CD2501" t="str">
            <v>c</v>
          </cell>
        </row>
        <row r="2502">
          <cell r="C2502">
            <v>38989</v>
          </cell>
          <cell r="H2502">
            <v>77</v>
          </cell>
          <cell r="BZ2502" t="str">
            <v>Внутренний</v>
          </cell>
          <cell r="CA2502" t="str">
            <v>восточная украина</v>
          </cell>
          <cell r="CB2502" t="str">
            <v>donetsk</v>
          </cell>
          <cell r="CC2502" t="str">
            <v>Чартерные</v>
          </cell>
          <cell r="CD2502" t="str">
            <v>c</v>
          </cell>
        </row>
        <row r="2503">
          <cell r="C2503">
            <v>38989</v>
          </cell>
          <cell r="H2503">
            <v>77</v>
          </cell>
          <cell r="U2503">
            <v>151</v>
          </cell>
          <cell r="BZ2503" t="str">
            <v>Международный</v>
          </cell>
          <cell r="CA2503" t="str">
            <v>ближний восток</v>
          </cell>
          <cell r="CB2503" t="str">
            <v>middle east</v>
          </cell>
          <cell r="CC2503" t="str">
            <v>Чартерные</v>
          </cell>
          <cell r="CD2503" t="str">
            <v>c</v>
          </cell>
        </row>
        <row r="2504">
          <cell r="C2504">
            <v>38990</v>
          </cell>
          <cell r="H2504">
            <v>77</v>
          </cell>
          <cell r="U2504">
            <v>118</v>
          </cell>
          <cell r="BZ2504" t="str">
            <v>Международный</v>
          </cell>
          <cell r="CA2504" t="str">
            <v>восточная европа</v>
          </cell>
          <cell r="CB2504" t="str">
            <v>turkey</v>
          </cell>
          <cell r="CC2504" t="str">
            <v>Чартерные</v>
          </cell>
          <cell r="CD2504" t="str">
            <v>c</v>
          </cell>
        </row>
        <row r="2505">
          <cell r="C2505">
            <v>38991</v>
          </cell>
          <cell r="H2505">
            <v>77</v>
          </cell>
          <cell r="U2505">
            <v>1</v>
          </cell>
          <cell r="BZ2505" t="str">
            <v>Внутренний</v>
          </cell>
          <cell r="CA2505" t="str">
            <v>восточная украина</v>
          </cell>
          <cell r="CB2505" t="str">
            <v>donetsk</v>
          </cell>
          <cell r="CC2505" t="str">
            <v>Чартерные</v>
          </cell>
          <cell r="CD2505" t="str">
            <v>c</v>
          </cell>
        </row>
        <row r="2506">
          <cell r="C2506">
            <v>38991</v>
          </cell>
          <cell r="H2506">
            <v>77</v>
          </cell>
          <cell r="U2506">
            <v>72</v>
          </cell>
          <cell r="BZ2506" t="str">
            <v>Международный</v>
          </cell>
          <cell r="CA2506" t="str">
            <v>восточная европа</v>
          </cell>
          <cell r="CB2506" t="str">
            <v>turkey</v>
          </cell>
          <cell r="CC2506" t="str">
            <v>Чартерные</v>
          </cell>
          <cell r="CD2506" t="str">
            <v>c</v>
          </cell>
        </row>
        <row r="2507">
          <cell r="C2507">
            <v>38995</v>
          </cell>
          <cell r="H2507">
            <v>77</v>
          </cell>
          <cell r="BZ2507" t="str">
            <v>Внутренний</v>
          </cell>
          <cell r="CA2507" t="str">
            <v>восточная украина</v>
          </cell>
          <cell r="CB2507" t="str">
            <v>donetsk</v>
          </cell>
          <cell r="CC2507" t="str">
            <v>Чартерные</v>
          </cell>
          <cell r="CD2507" t="str">
            <v>c</v>
          </cell>
        </row>
        <row r="2508">
          <cell r="C2508">
            <v>38995</v>
          </cell>
          <cell r="H2508">
            <v>77</v>
          </cell>
          <cell r="U2508">
            <v>113</v>
          </cell>
          <cell r="BZ2508" t="str">
            <v>Международный</v>
          </cell>
          <cell r="CA2508" t="str">
            <v>ближний восток</v>
          </cell>
          <cell r="CB2508" t="str">
            <v>africa</v>
          </cell>
          <cell r="CC2508" t="str">
            <v>Чартерные</v>
          </cell>
          <cell r="CD2508" t="str">
            <v>c</v>
          </cell>
        </row>
        <row r="2509">
          <cell r="C2509">
            <v>38997</v>
          </cell>
          <cell r="H2509">
            <v>77</v>
          </cell>
          <cell r="U2509">
            <v>46</v>
          </cell>
          <cell r="BZ2509" t="str">
            <v>Международный</v>
          </cell>
          <cell r="CA2509" t="str">
            <v>восточная европа</v>
          </cell>
          <cell r="CB2509" t="str">
            <v>turkey</v>
          </cell>
          <cell r="CC2509" t="str">
            <v>Чартерные</v>
          </cell>
          <cell r="CD2509" t="str">
            <v>c</v>
          </cell>
        </row>
        <row r="2510">
          <cell r="C2510">
            <v>38998</v>
          </cell>
          <cell r="H2510">
            <v>77</v>
          </cell>
          <cell r="U2510">
            <v>1</v>
          </cell>
          <cell r="BZ2510" t="str">
            <v>Внутренний</v>
          </cell>
          <cell r="CA2510" t="str">
            <v>восточная украина</v>
          </cell>
          <cell r="CB2510" t="str">
            <v>donetsk</v>
          </cell>
          <cell r="CC2510" t="str">
            <v>Чартерные</v>
          </cell>
          <cell r="CD2510" t="str">
            <v>c</v>
          </cell>
        </row>
        <row r="2511">
          <cell r="C2511">
            <v>38998</v>
          </cell>
          <cell r="H2511">
            <v>77</v>
          </cell>
          <cell r="U2511">
            <v>100</v>
          </cell>
          <cell r="BZ2511" t="str">
            <v>Международный</v>
          </cell>
          <cell r="CA2511" t="str">
            <v>восточная европа</v>
          </cell>
          <cell r="CB2511" t="str">
            <v>turkey</v>
          </cell>
          <cell r="CC2511" t="str">
            <v>Чартерные</v>
          </cell>
          <cell r="CD2511" t="str">
            <v>c</v>
          </cell>
        </row>
        <row r="2512">
          <cell r="C2512">
            <v>39002</v>
          </cell>
          <cell r="H2512">
            <v>77</v>
          </cell>
          <cell r="BZ2512" t="str">
            <v>Внутренний</v>
          </cell>
          <cell r="CA2512" t="str">
            <v>восточная украина</v>
          </cell>
          <cell r="CB2512" t="str">
            <v>donetsk</v>
          </cell>
          <cell r="CC2512" t="str">
            <v>Чартерные</v>
          </cell>
          <cell r="CD2512" t="str">
            <v>c</v>
          </cell>
        </row>
        <row r="2513">
          <cell r="C2513">
            <v>39002</v>
          </cell>
          <cell r="H2513">
            <v>77</v>
          </cell>
          <cell r="U2513">
            <v>144</v>
          </cell>
          <cell r="BZ2513" t="str">
            <v>Международный</v>
          </cell>
          <cell r="CA2513" t="str">
            <v>ближний восток</v>
          </cell>
          <cell r="CB2513" t="str">
            <v>africa</v>
          </cell>
          <cell r="CC2513" t="str">
            <v>Чартерные</v>
          </cell>
          <cell r="CD2513" t="str">
            <v>c</v>
          </cell>
        </row>
        <row r="2514">
          <cell r="C2514">
            <v>39005</v>
          </cell>
          <cell r="H2514">
            <v>77</v>
          </cell>
          <cell r="BZ2514" t="str">
            <v>Внутренний</v>
          </cell>
          <cell r="CA2514" t="str">
            <v>восточная украина</v>
          </cell>
          <cell r="CB2514" t="str">
            <v>donetsk</v>
          </cell>
          <cell r="CC2514" t="str">
            <v>Чартерные</v>
          </cell>
          <cell r="CD2514" t="str">
            <v>c</v>
          </cell>
        </row>
        <row r="2515">
          <cell r="C2515">
            <v>39005</v>
          </cell>
          <cell r="H2515">
            <v>77</v>
          </cell>
          <cell r="U2515">
            <v>178</v>
          </cell>
          <cell r="BZ2515" t="str">
            <v>Международный</v>
          </cell>
          <cell r="CA2515" t="str">
            <v>ближний восток</v>
          </cell>
          <cell r="CB2515" t="str">
            <v>africa</v>
          </cell>
          <cell r="CC2515" t="str">
            <v>Чартерные</v>
          </cell>
          <cell r="CD2515" t="str">
            <v>c</v>
          </cell>
        </row>
        <row r="2516">
          <cell r="C2516">
            <v>39009</v>
          </cell>
          <cell r="H2516">
            <v>77</v>
          </cell>
          <cell r="U2516">
            <v>1</v>
          </cell>
          <cell r="BZ2516" t="str">
            <v>Внутренний</v>
          </cell>
          <cell r="CA2516" t="str">
            <v>восточная украина</v>
          </cell>
          <cell r="CB2516" t="str">
            <v>donetsk</v>
          </cell>
          <cell r="CC2516" t="str">
            <v>Чартерные</v>
          </cell>
          <cell r="CD2516" t="str">
            <v>c</v>
          </cell>
        </row>
        <row r="2517">
          <cell r="C2517">
            <v>39009</v>
          </cell>
          <cell r="H2517">
            <v>77</v>
          </cell>
          <cell r="U2517">
            <v>140</v>
          </cell>
          <cell r="BZ2517" t="str">
            <v>Международный</v>
          </cell>
          <cell r="CA2517" t="str">
            <v>ближний восток</v>
          </cell>
          <cell r="CB2517" t="str">
            <v>africa</v>
          </cell>
          <cell r="CC2517" t="str">
            <v>Чартерные</v>
          </cell>
          <cell r="CD2517" t="str">
            <v>c</v>
          </cell>
        </row>
        <row r="2518">
          <cell r="C2518">
            <v>39012</v>
          </cell>
          <cell r="H2518">
            <v>77</v>
          </cell>
          <cell r="BZ2518" t="str">
            <v>Внутренний</v>
          </cell>
          <cell r="CA2518" t="str">
            <v>восточная украина</v>
          </cell>
          <cell r="CB2518" t="str">
            <v>donetsk</v>
          </cell>
          <cell r="CC2518" t="str">
            <v>Чартерные</v>
          </cell>
          <cell r="CD2518" t="str">
            <v>c</v>
          </cell>
        </row>
        <row r="2519">
          <cell r="C2519">
            <v>39012</v>
          </cell>
          <cell r="H2519">
            <v>77</v>
          </cell>
          <cell r="U2519">
            <v>154</v>
          </cell>
          <cell r="BZ2519" t="str">
            <v>Международный</v>
          </cell>
          <cell r="CA2519" t="str">
            <v>ближний восток</v>
          </cell>
          <cell r="CB2519" t="str">
            <v>africa</v>
          </cell>
          <cell r="CC2519" t="str">
            <v>Чартерные</v>
          </cell>
          <cell r="CD2519" t="str">
            <v>c</v>
          </cell>
        </row>
        <row r="2520">
          <cell r="C2520">
            <v>39014</v>
          </cell>
          <cell r="H2520">
            <v>17.2</v>
          </cell>
          <cell r="U2520">
            <v>5</v>
          </cell>
          <cell r="BZ2520" t="str">
            <v>Международный</v>
          </cell>
          <cell r="CA2520" t="str">
            <v>восточная европа</v>
          </cell>
          <cell r="CB2520" t="str">
            <v>turkey</v>
          </cell>
          <cell r="CC2520" t="str">
            <v>Чартерные</v>
          </cell>
          <cell r="CD2520" t="str">
            <v>c</v>
          </cell>
        </row>
        <row r="2521">
          <cell r="C2521">
            <v>39016</v>
          </cell>
          <cell r="H2521">
            <v>77</v>
          </cell>
          <cell r="U2521">
            <v>1</v>
          </cell>
          <cell r="BZ2521" t="str">
            <v>Внутренний</v>
          </cell>
          <cell r="CA2521" t="str">
            <v>восточная украина</v>
          </cell>
          <cell r="CB2521" t="str">
            <v>donetsk</v>
          </cell>
          <cell r="CC2521" t="str">
            <v>Чартерные</v>
          </cell>
          <cell r="CD2521" t="str">
            <v>c</v>
          </cell>
        </row>
        <row r="2522">
          <cell r="C2522">
            <v>39016</v>
          </cell>
          <cell r="H2522">
            <v>77</v>
          </cell>
          <cell r="U2522">
            <v>151</v>
          </cell>
          <cell r="BZ2522" t="str">
            <v>Международный</v>
          </cell>
          <cell r="CA2522" t="str">
            <v>ближний восток</v>
          </cell>
          <cell r="CB2522" t="str">
            <v>africa</v>
          </cell>
          <cell r="CC2522" t="str">
            <v>Чартерные</v>
          </cell>
          <cell r="CD2522" t="str">
            <v>c</v>
          </cell>
        </row>
        <row r="2523">
          <cell r="C2523">
            <v>39019</v>
          </cell>
          <cell r="H2523">
            <v>77</v>
          </cell>
          <cell r="U2523">
            <v>2</v>
          </cell>
          <cell r="BZ2523" t="str">
            <v>Внутренний</v>
          </cell>
          <cell r="CA2523" t="str">
            <v>восточная украина</v>
          </cell>
          <cell r="CB2523" t="str">
            <v>donetsk</v>
          </cell>
          <cell r="CC2523" t="str">
            <v>Чартерные</v>
          </cell>
          <cell r="CD2523" t="str">
            <v>c</v>
          </cell>
        </row>
        <row r="2524">
          <cell r="C2524">
            <v>39019</v>
          </cell>
          <cell r="H2524">
            <v>77</v>
          </cell>
          <cell r="U2524">
            <v>132</v>
          </cell>
          <cell r="BZ2524" t="str">
            <v>Международный</v>
          </cell>
          <cell r="CA2524" t="str">
            <v>ближний восток</v>
          </cell>
          <cell r="CB2524" t="str">
            <v>africa</v>
          </cell>
          <cell r="CC2524" t="str">
            <v>Чартерные</v>
          </cell>
          <cell r="CD2524" t="str">
            <v>c</v>
          </cell>
        </row>
        <row r="2525">
          <cell r="C2525">
            <v>39026</v>
          </cell>
          <cell r="H2525">
            <v>77</v>
          </cell>
          <cell r="BZ2525" t="str">
            <v>Внутренний</v>
          </cell>
          <cell r="CA2525" t="str">
            <v>восточная украина</v>
          </cell>
          <cell r="CB2525" t="str">
            <v>donetsk</v>
          </cell>
          <cell r="CC2525" t="str">
            <v>Чартерные</v>
          </cell>
          <cell r="CD2525" t="str">
            <v>c</v>
          </cell>
        </row>
        <row r="2526">
          <cell r="C2526">
            <v>39026</v>
          </cell>
          <cell r="H2526">
            <v>77</v>
          </cell>
          <cell r="U2526">
            <v>162</v>
          </cell>
          <cell r="BZ2526" t="str">
            <v>Международный</v>
          </cell>
          <cell r="CA2526" t="str">
            <v>ближний восток</v>
          </cell>
          <cell r="CB2526" t="str">
            <v>africa</v>
          </cell>
          <cell r="CC2526" t="str">
            <v>Чартерные</v>
          </cell>
          <cell r="CD2526" t="str">
            <v>c</v>
          </cell>
        </row>
        <row r="2527">
          <cell r="C2527">
            <v>39033</v>
          </cell>
          <cell r="H2527">
            <v>77</v>
          </cell>
          <cell r="BZ2527" t="str">
            <v>Внутренний</v>
          </cell>
          <cell r="CA2527" t="str">
            <v>восточная украина</v>
          </cell>
          <cell r="CB2527" t="str">
            <v>donetsk</v>
          </cell>
          <cell r="CC2527" t="str">
            <v>Чартерные</v>
          </cell>
          <cell r="CD2527" t="str">
            <v>c</v>
          </cell>
        </row>
        <row r="2528">
          <cell r="C2528">
            <v>39033</v>
          </cell>
          <cell r="H2528">
            <v>77</v>
          </cell>
          <cell r="U2528">
            <v>149</v>
          </cell>
          <cell r="BZ2528" t="str">
            <v>Международный</v>
          </cell>
          <cell r="CA2528" t="str">
            <v>ближний восток</v>
          </cell>
          <cell r="CB2528" t="str">
            <v>africa</v>
          </cell>
          <cell r="CC2528" t="str">
            <v>Чартерные</v>
          </cell>
          <cell r="CD2528" t="str">
            <v>c</v>
          </cell>
        </row>
        <row r="2529">
          <cell r="C2529">
            <v>39040</v>
          </cell>
          <cell r="H2529">
            <v>77</v>
          </cell>
          <cell r="BZ2529" t="str">
            <v>Внутренний</v>
          </cell>
          <cell r="CA2529" t="str">
            <v>восточная украина</v>
          </cell>
          <cell r="CB2529" t="str">
            <v>donetsk</v>
          </cell>
          <cell r="CC2529" t="str">
            <v>Чартерные</v>
          </cell>
          <cell r="CD2529" t="str">
            <v>c</v>
          </cell>
        </row>
        <row r="2530">
          <cell r="C2530">
            <v>39040</v>
          </cell>
          <cell r="H2530">
            <v>77</v>
          </cell>
          <cell r="U2530">
            <v>177</v>
          </cell>
          <cell r="BZ2530" t="str">
            <v>Международный</v>
          </cell>
          <cell r="CA2530" t="str">
            <v>ближний восток</v>
          </cell>
          <cell r="CB2530" t="str">
            <v>africa</v>
          </cell>
          <cell r="CC2530" t="str">
            <v>Чартерные</v>
          </cell>
          <cell r="CD2530" t="str">
            <v>c</v>
          </cell>
        </row>
        <row r="2531">
          <cell r="C2531">
            <v>39047</v>
          </cell>
          <cell r="H2531">
            <v>77</v>
          </cell>
          <cell r="U2531">
            <v>175</v>
          </cell>
          <cell r="BZ2531" t="str">
            <v>Международный</v>
          </cell>
          <cell r="CA2531" t="str">
            <v>ближний восток</v>
          </cell>
          <cell r="CB2531" t="str">
            <v>africa</v>
          </cell>
          <cell r="CC2531" t="str">
            <v>Чартерные</v>
          </cell>
          <cell r="CD2531" t="str">
            <v>c</v>
          </cell>
        </row>
        <row r="2532">
          <cell r="C2532">
            <v>39048</v>
          </cell>
          <cell r="H2532">
            <v>77</v>
          </cell>
          <cell r="BZ2532" t="str">
            <v>Внутренний</v>
          </cell>
          <cell r="CA2532" t="str">
            <v>восточная украина</v>
          </cell>
          <cell r="CB2532" t="str">
            <v>donetsk</v>
          </cell>
          <cell r="CC2532" t="str">
            <v>Чартерные</v>
          </cell>
          <cell r="CD2532" t="str">
            <v>c</v>
          </cell>
        </row>
        <row r="2533">
          <cell r="C2533">
            <v>39054</v>
          </cell>
          <cell r="H2533">
            <v>77</v>
          </cell>
          <cell r="U2533">
            <v>2</v>
          </cell>
          <cell r="BZ2533" t="str">
            <v>Внутренний</v>
          </cell>
          <cell r="CA2533" t="str">
            <v>восточная украина</v>
          </cell>
          <cell r="CB2533" t="str">
            <v>donetsk</v>
          </cell>
          <cell r="CC2533" t="str">
            <v>Чартерные</v>
          </cell>
          <cell r="CD2533" t="str">
            <v>c</v>
          </cell>
        </row>
        <row r="2534">
          <cell r="C2534">
            <v>39054</v>
          </cell>
          <cell r="H2534">
            <v>77</v>
          </cell>
          <cell r="U2534">
            <v>160</v>
          </cell>
          <cell r="BZ2534" t="str">
            <v>Международный</v>
          </cell>
          <cell r="CA2534" t="str">
            <v>ближний восток</v>
          </cell>
          <cell r="CB2534" t="str">
            <v>africa</v>
          </cell>
          <cell r="CC2534" t="str">
            <v>Чартерные</v>
          </cell>
          <cell r="CD2534" t="str">
            <v>c</v>
          </cell>
        </row>
        <row r="2535">
          <cell r="C2535">
            <v>39061</v>
          </cell>
          <cell r="H2535">
            <v>77</v>
          </cell>
          <cell r="U2535">
            <v>1</v>
          </cell>
          <cell r="BZ2535" t="str">
            <v>Внутренний</v>
          </cell>
          <cell r="CA2535" t="str">
            <v>восточная украина</v>
          </cell>
          <cell r="CB2535" t="str">
            <v>donetsk</v>
          </cell>
          <cell r="CC2535" t="str">
            <v>Чартерные</v>
          </cell>
          <cell r="CD2535" t="str">
            <v>c</v>
          </cell>
        </row>
        <row r="2536">
          <cell r="C2536">
            <v>39061</v>
          </cell>
          <cell r="H2536">
            <v>77</v>
          </cell>
          <cell r="U2536">
            <v>149</v>
          </cell>
          <cell r="BZ2536" t="str">
            <v>Международный</v>
          </cell>
          <cell r="CA2536" t="str">
            <v>ближний восток</v>
          </cell>
          <cell r="CB2536" t="str">
            <v>africa</v>
          </cell>
          <cell r="CC2536" t="str">
            <v>Чартерные</v>
          </cell>
          <cell r="CD2536" t="str">
            <v>c</v>
          </cell>
        </row>
        <row r="2537">
          <cell r="C2537">
            <v>39068</v>
          </cell>
          <cell r="H2537">
            <v>77</v>
          </cell>
          <cell r="U2537">
            <v>1</v>
          </cell>
          <cell r="BZ2537" t="str">
            <v>Внутренний</v>
          </cell>
          <cell r="CA2537" t="str">
            <v>восточная украина</v>
          </cell>
          <cell r="CB2537" t="str">
            <v>donetsk</v>
          </cell>
          <cell r="CC2537" t="str">
            <v>Чартерные</v>
          </cell>
          <cell r="CD2537" t="str">
            <v>c</v>
          </cell>
        </row>
        <row r="2538">
          <cell r="C2538">
            <v>39068</v>
          </cell>
          <cell r="H2538">
            <v>77</v>
          </cell>
          <cell r="U2538">
            <v>174</v>
          </cell>
          <cell r="BZ2538" t="str">
            <v>Международный</v>
          </cell>
          <cell r="CA2538" t="str">
            <v>ближний восток</v>
          </cell>
          <cell r="CB2538" t="str">
            <v>africa</v>
          </cell>
          <cell r="CC2538" t="str">
            <v>Чартерные</v>
          </cell>
          <cell r="CD2538" t="str">
            <v>c</v>
          </cell>
        </row>
        <row r="2539">
          <cell r="C2539">
            <v>39075</v>
          </cell>
          <cell r="H2539">
            <v>77</v>
          </cell>
          <cell r="U2539">
            <v>3</v>
          </cell>
          <cell r="BZ2539" t="str">
            <v>Внутренний</v>
          </cell>
          <cell r="CA2539" t="str">
            <v>восточная украина</v>
          </cell>
          <cell r="CB2539" t="str">
            <v>donetsk</v>
          </cell>
          <cell r="CC2539" t="str">
            <v>Чартерные</v>
          </cell>
          <cell r="CD2539" t="str">
            <v>c</v>
          </cell>
        </row>
        <row r="2540">
          <cell r="C2540">
            <v>39075</v>
          </cell>
          <cell r="H2540">
            <v>77</v>
          </cell>
          <cell r="U2540">
            <v>141</v>
          </cell>
          <cell r="BZ2540" t="str">
            <v>Международный</v>
          </cell>
          <cell r="CA2540" t="str">
            <v>ближний восток</v>
          </cell>
          <cell r="CB2540" t="str">
            <v>africa</v>
          </cell>
          <cell r="CC2540" t="str">
            <v>Чартерные</v>
          </cell>
          <cell r="CD2540" t="str">
            <v>c</v>
          </cell>
        </row>
        <row r="2541">
          <cell r="C2541">
            <v>39081</v>
          </cell>
          <cell r="H2541">
            <v>77</v>
          </cell>
          <cell r="U2541">
            <v>177</v>
          </cell>
          <cell r="BZ2541" t="str">
            <v>Международный</v>
          </cell>
          <cell r="CA2541" t="str">
            <v>ближний восток</v>
          </cell>
          <cell r="CB2541" t="str">
            <v>africa</v>
          </cell>
          <cell r="CC2541" t="str">
            <v>Чартерные</v>
          </cell>
          <cell r="CD2541" t="str">
            <v>c</v>
          </cell>
        </row>
        <row r="2542">
          <cell r="C2542">
            <v>39082</v>
          </cell>
          <cell r="H2542">
            <v>77</v>
          </cell>
          <cell r="BZ2542" t="str">
            <v>Внутренний</v>
          </cell>
          <cell r="CA2542" t="str">
            <v>восточная украина</v>
          </cell>
          <cell r="CB2542" t="str">
            <v>donetsk</v>
          </cell>
          <cell r="CC2542" t="str">
            <v>Чартерные</v>
          </cell>
          <cell r="CD2542" t="str">
            <v>c</v>
          </cell>
        </row>
        <row r="2543">
          <cell r="C2543">
            <v>39089</v>
          </cell>
          <cell r="H2543">
            <v>77</v>
          </cell>
          <cell r="U2543">
            <v>2</v>
          </cell>
          <cell r="BZ2543" t="str">
            <v>Внутренний</v>
          </cell>
          <cell r="CA2543" t="str">
            <v>восточная украина</v>
          </cell>
          <cell r="CB2543" t="str">
            <v>donetsk</v>
          </cell>
          <cell r="CC2543" t="str">
            <v>Чартерные</v>
          </cell>
          <cell r="CD2543" t="str">
            <v>c</v>
          </cell>
        </row>
        <row r="2544">
          <cell r="C2544">
            <v>39089</v>
          </cell>
          <cell r="H2544">
            <v>77</v>
          </cell>
          <cell r="U2544">
            <v>163</v>
          </cell>
          <cell r="BZ2544" t="str">
            <v>Международный</v>
          </cell>
          <cell r="CA2544" t="str">
            <v>ближний восток</v>
          </cell>
          <cell r="CB2544" t="str">
            <v>africa</v>
          </cell>
          <cell r="CC2544" t="str">
            <v>Чартерные</v>
          </cell>
          <cell r="CD2544" t="str">
            <v>c</v>
          </cell>
        </row>
        <row r="2545">
          <cell r="C2545">
            <v>39103</v>
          </cell>
          <cell r="H2545">
            <v>77</v>
          </cell>
          <cell r="U2545">
            <v>2</v>
          </cell>
          <cell r="BZ2545" t="str">
            <v>Внутренний</v>
          </cell>
          <cell r="CA2545" t="str">
            <v>восточная украина</v>
          </cell>
          <cell r="CB2545" t="str">
            <v>donetsk</v>
          </cell>
          <cell r="CC2545" t="str">
            <v>Чартерные</v>
          </cell>
          <cell r="CD2545" t="str">
            <v>c</v>
          </cell>
        </row>
        <row r="2546">
          <cell r="C2546">
            <v>39103</v>
          </cell>
          <cell r="H2546">
            <v>77</v>
          </cell>
          <cell r="U2546">
            <v>169</v>
          </cell>
          <cell r="BZ2546" t="str">
            <v>Международный</v>
          </cell>
          <cell r="CA2546" t="str">
            <v>ближний восток</v>
          </cell>
          <cell r="CB2546" t="str">
            <v>africa</v>
          </cell>
          <cell r="CC2546" t="str">
            <v>Чартерные</v>
          </cell>
          <cell r="CD2546" t="str">
            <v>c</v>
          </cell>
        </row>
        <row r="2547">
          <cell r="C2547">
            <v>39110</v>
          </cell>
          <cell r="H2547">
            <v>77</v>
          </cell>
          <cell r="U2547">
            <v>4</v>
          </cell>
          <cell r="BZ2547" t="str">
            <v>Внутренний</v>
          </cell>
          <cell r="CA2547" t="str">
            <v>восточная украина</v>
          </cell>
          <cell r="CB2547" t="str">
            <v>donetsk</v>
          </cell>
          <cell r="CC2547" t="str">
            <v>Чартерные</v>
          </cell>
          <cell r="CD2547" t="str">
            <v>c</v>
          </cell>
        </row>
        <row r="2548">
          <cell r="C2548">
            <v>39110</v>
          </cell>
          <cell r="H2548">
            <v>77</v>
          </cell>
          <cell r="U2548">
            <v>172</v>
          </cell>
          <cell r="BZ2548" t="str">
            <v>Международный</v>
          </cell>
          <cell r="CA2548" t="str">
            <v>ближний восток</v>
          </cell>
          <cell r="CB2548" t="str">
            <v>africa</v>
          </cell>
          <cell r="CC2548" t="str">
            <v>Чартерные</v>
          </cell>
          <cell r="CD2548" t="str">
            <v>c</v>
          </cell>
        </row>
        <row r="2549">
          <cell r="C2549">
            <v>39117</v>
          </cell>
          <cell r="H2549">
            <v>77</v>
          </cell>
          <cell r="BZ2549" t="str">
            <v>Внутренний</v>
          </cell>
          <cell r="CA2549" t="str">
            <v>восточная украина</v>
          </cell>
          <cell r="CB2549" t="str">
            <v>donetsk</v>
          </cell>
          <cell r="CC2549" t="str">
            <v>Чартерные</v>
          </cell>
          <cell r="CD2549" t="str">
            <v>c</v>
          </cell>
        </row>
        <row r="2550">
          <cell r="C2550">
            <v>39117</v>
          </cell>
          <cell r="H2550">
            <v>77</v>
          </cell>
          <cell r="U2550">
            <v>163</v>
          </cell>
          <cell r="BZ2550" t="str">
            <v>Международный</v>
          </cell>
          <cell r="CA2550" t="str">
            <v>ближний восток</v>
          </cell>
          <cell r="CB2550" t="str">
            <v>africa</v>
          </cell>
          <cell r="CC2550" t="str">
            <v>Чартерные</v>
          </cell>
          <cell r="CD2550" t="str">
            <v>c</v>
          </cell>
        </row>
        <row r="2551">
          <cell r="C2551">
            <v>39124</v>
          </cell>
          <cell r="H2551">
            <v>77</v>
          </cell>
          <cell r="BZ2551" t="str">
            <v>Внутренний</v>
          </cell>
          <cell r="CA2551" t="str">
            <v>восточная украина</v>
          </cell>
          <cell r="CB2551" t="str">
            <v>donetsk</v>
          </cell>
          <cell r="CC2551" t="str">
            <v>Чартерные</v>
          </cell>
          <cell r="CD2551" t="str">
            <v>c</v>
          </cell>
        </row>
        <row r="2552">
          <cell r="C2552">
            <v>39124</v>
          </cell>
          <cell r="H2552">
            <v>77</v>
          </cell>
          <cell r="U2552">
            <v>178</v>
          </cell>
          <cell r="BZ2552" t="str">
            <v>Международный</v>
          </cell>
          <cell r="CA2552" t="str">
            <v>ближний восток</v>
          </cell>
          <cell r="CB2552" t="str">
            <v>africa</v>
          </cell>
          <cell r="CC2552" t="str">
            <v>Чартерные</v>
          </cell>
          <cell r="CD2552" t="str">
            <v>c</v>
          </cell>
        </row>
        <row r="2553">
          <cell r="C2553">
            <v>39131</v>
          </cell>
          <cell r="H2553">
            <v>77</v>
          </cell>
          <cell r="U2553">
            <v>3</v>
          </cell>
          <cell r="BZ2553" t="str">
            <v>Внутренний</v>
          </cell>
          <cell r="CA2553" t="str">
            <v>восточная украина</v>
          </cell>
          <cell r="CB2553" t="str">
            <v>donetsk</v>
          </cell>
          <cell r="CC2553" t="str">
            <v>Чартерные</v>
          </cell>
          <cell r="CD2553" t="str">
            <v>c</v>
          </cell>
        </row>
        <row r="2554">
          <cell r="C2554">
            <v>39131</v>
          </cell>
          <cell r="H2554">
            <v>77</v>
          </cell>
          <cell r="U2554">
            <v>179</v>
          </cell>
          <cell r="BZ2554" t="str">
            <v>Международный</v>
          </cell>
          <cell r="CA2554" t="str">
            <v>ближний восток</v>
          </cell>
          <cell r="CB2554" t="str">
            <v>africa</v>
          </cell>
          <cell r="CC2554" t="str">
            <v>Чартерные</v>
          </cell>
          <cell r="CD2554" t="str">
            <v>c</v>
          </cell>
        </row>
        <row r="2555">
          <cell r="C2555">
            <v>39138</v>
          </cell>
          <cell r="H2555">
            <v>77</v>
          </cell>
          <cell r="U2555">
            <v>2</v>
          </cell>
          <cell r="BZ2555" t="str">
            <v>Внутренний</v>
          </cell>
          <cell r="CA2555" t="str">
            <v>восточная украина</v>
          </cell>
          <cell r="CB2555" t="str">
            <v>donetsk</v>
          </cell>
          <cell r="CC2555" t="str">
            <v>Чартерные</v>
          </cell>
          <cell r="CD2555" t="str">
            <v>c</v>
          </cell>
        </row>
        <row r="2556">
          <cell r="C2556">
            <v>39138</v>
          </cell>
          <cell r="H2556">
            <v>77</v>
          </cell>
          <cell r="U2556">
            <v>179</v>
          </cell>
          <cell r="BZ2556" t="str">
            <v>Международный</v>
          </cell>
          <cell r="CA2556" t="str">
            <v>ближний восток</v>
          </cell>
          <cell r="CB2556" t="str">
            <v>africa</v>
          </cell>
          <cell r="CC2556" t="str">
            <v>Чартерные</v>
          </cell>
          <cell r="CD2556" t="str">
            <v>c</v>
          </cell>
        </row>
        <row r="2557">
          <cell r="C2557">
            <v>39145</v>
          </cell>
          <cell r="H2557">
            <v>77</v>
          </cell>
          <cell r="BZ2557" t="str">
            <v>Внутренний</v>
          </cell>
          <cell r="CA2557" t="str">
            <v>восточная украина</v>
          </cell>
          <cell r="CB2557" t="str">
            <v>donetsk</v>
          </cell>
          <cell r="CC2557" t="str">
            <v>Чартерные</v>
          </cell>
          <cell r="CD2557" t="str">
            <v>c</v>
          </cell>
        </row>
        <row r="2558">
          <cell r="C2558">
            <v>39145</v>
          </cell>
          <cell r="H2558">
            <v>77</v>
          </cell>
          <cell r="U2558">
            <v>174</v>
          </cell>
          <cell r="BZ2558" t="str">
            <v>Международный</v>
          </cell>
          <cell r="CA2558" t="str">
            <v>ближний восток</v>
          </cell>
          <cell r="CB2558" t="str">
            <v>africa</v>
          </cell>
          <cell r="CC2558" t="str">
            <v>Чартерные</v>
          </cell>
          <cell r="CD2558" t="str">
            <v>c</v>
          </cell>
        </row>
        <row r="2559">
          <cell r="C2559">
            <v>39152</v>
          </cell>
          <cell r="H2559">
            <v>77</v>
          </cell>
          <cell r="U2559">
            <v>1</v>
          </cell>
          <cell r="BZ2559" t="str">
            <v>Внутренний</v>
          </cell>
          <cell r="CA2559" t="str">
            <v>восточная украина</v>
          </cell>
          <cell r="CB2559" t="str">
            <v>donetsk</v>
          </cell>
          <cell r="CC2559" t="str">
            <v>Чартерные</v>
          </cell>
          <cell r="CD2559" t="str">
            <v>c</v>
          </cell>
        </row>
        <row r="2560">
          <cell r="C2560">
            <v>39152</v>
          </cell>
          <cell r="H2560">
            <v>77</v>
          </cell>
          <cell r="U2560">
            <v>174</v>
          </cell>
          <cell r="BZ2560" t="str">
            <v>Международный</v>
          </cell>
          <cell r="CA2560" t="str">
            <v>ближний восток</v>
          </cell>
          <cell r="CB2560" t="str">
            <v>africa</v>
          </cell>
          <cell r="CC2560" t="str">
            <v>Чартерные</v>
          </cell>
          <cell r="CD2560" t="str">
            <v>c</v>
          </cell>
        </row>
        <row r="2561">
          <cell r="C2561">
            <v>39159</v>
          </cell>
          <cell r="H2561">
            <v>77</v>
          </cell>
          <cell r="U2561">
            <v>4</v>
          </cell>
          <cell r="BZ2561" t="str">
            <v>Внутренний</v>
          </cell>
          <cell r="CA2561" t="str">
            <v>восточная украина</v>
          </cell>
          <cell r="CB2561" t="str">
            <v>donetsk</v>
          </cell>
          <cell r="CC2561" t="str">
            <v>Чартерные</v>
          </cell>
          <cell r="CD2561" t="str">
            <v>c</v>
          </cell>
        </row>
        <row r="2562">
          <cell r="C2562">
            <v>39159</v>
          </cell>
          <cell r="H2562">
            <v>77</v>
          </cell>
          <cell r="U2562">
            <v>175</v>
          </cell>
          <cell r="BZ2562" t="str">
            <v>Международный</v>
          </cell>
          <cell r="CA2562" t="str">
            <v>ближний восток</v>
          </cell>
          <cell r="CB2562" t="str">
            <v>africa</v>
          </cell>
          <cell r="CC2562" t="str">
            <v>Чартерные</v>
          </cell>
          <cell r="CD2562" t="str">
            <v>c</v>
          </cell>
        </row>
        <row r="2563">
          <cell r="C2563">
            <v>39044</v>
          </cell>
          <cell r="H2563">
            <v>37.5</v>
          </cell>
          <cell r="U2563">
            <v>20</v>
          </cell>
          <cell r="BZ2563" t="str">
            <v>Внутренний</v>
          </cell>
          <cell r="CA2563" t="str">
            <v>восточная украина</v>
          </cell>
          <cell r="CB2563" t="str">
            <v>kyiv</v>
          </cell>
          <cell r="CC2563" t="str">
            <v>Бизнес, прочие</v>
          </cell>
          <cell r="CD2563" t="str">
            <v>c</v>
          </cell>
        </row>
        <row r="2564">
          <cell r="C2564">
            <v>37280</v>
          </cell>
          <cell r="H2564">
            <v>61</v>
          </cell>
          <cell r="BZ2564" t="str">
            <v>Международный</v>
          </cell>
          <cell r="CA2564" t="str">
            <v>снг</v>
          </cell>
          <cell r="CB2564" t="str">
            <v>uzbekistan</v>
          </cell>
          <cell r="CC2564" t="str">
            <v>Грузовые</v>
          </cell>
          <cell r="CD2564" t="str">
            <v>d</v>
          </cell>
        </row>
        <row r="2565">
          <cell r="C2565">
            <v>37327</v>
          </cell>
          <cell r="H2565">
            <v>64</v>
          </cell>
          <cell r="BZ2565" t="str">
            <v>Международный</v>
          </cell>
          <cell r="CA2565" t="str">
            <v>снг</v>
          </cell>
          <cell r="CB2565" t="str">
            <v>aserbaidschan</v>
          </cell>
          <cell r="CC2565" t="str">
            <v>Грузовые</v>
          </cell>
          <cell r="CD2565" t="str">
            <v>d</v>
          </cell>
        </row>
        <row r="2566">
          <cell r="C2566">
            <v>38021</v>
          </cell>
          <cell r="H2566">
            <v>64</v>
          </cell>
          <cell r="BZ2566" t="str">
            <v>Внутренний</v>
          </cell>
          <cell r="CA2566" t="str">
            <v>восточная украина</v>
          </cell>
          <cell r="CB2566" t="str">
            <v>Ukraine_Other</v>
          </cell>
          <cell r="CC2566" t="str">
            <v>Грузовые</v>
          </cell>
          <cell r="CD2566" t="str">
            <v>d</v>
          </cell>
        </row>
        <row r="2567">
          <cell r="C2567">
            <v>38021</v>
          </cell>
          <cell r="H2567">
            <v>64</v>
          </cell>
          <cell r="BZ2567" t="str">
            <v>Международный</v>
          </cell>
          <cell r="CA2567" t="str">
            <v>ближний восток</v>
          </cell>
          <cell r="CB2567" t="str">
            <v>middle east</v>
          </cell>
          <cell r="CC2567" t="str">
            <v>Грузовые</v>
          </cell>
          <cell r="CD2567" t="str">
            <v>d</v>
          </cell>
        </row>
        <row r="2568">
          <cell r="C2568">
            <v>38058</v>
          </cell>
          <cell r="H2568">
            <v>61</v>
          </cell>
          <cell r="BZ2568" t="str">
            <v>Международный</v>
          </cell>
          <cell r="CA2568" t="str">
            <v>восточная европа</v>
          </cell>
          <cell r="CB2568" t="str">
            <v>lithuania</v>
          </cell>
          <cell r="CC2568" t="str">
            <v>Грузовые</v>
          </cell>
          <cell r="CD2568" t="str">
            <v>d</v>
          </cell>
        </row>
        <row r="2569">
          <cell r="C2569">
            <v>38065</v>
          </cell>
          <cell r="H2569">
            <v>61</v>
          </cell>
          <cell r="BZ2569" t="str">
            <v>Международный</v>
          </cell>
          <cell r="CA2569" t="str">
            <v>восточная европа</v>
          </cell>
          <cell r="CB2569" t="str">
            <v>lithuania</v>
          </cell>
          <cell r="CC2569" t="str">
            <v>Грузовые</v>
          </cell>
          <cell r="CD2569" t="str">
            <v>d</v>
          </cell>
        </row>
        <row r="2570">
          <cell r="C2570">
            <v>38189</v>
          </cell>
          <cell r="H2570">
            <v>61</v>
          </cell>
          <cell r="BZ2570" t="str">
            <v>Международный</v>
          </cell>
          <cell r="CA2570" t="str">
            <v>снг</v>
          </cell>
          <cell r="CB2570" t="str">
            <v>russia</v>
          </cell>
          <cell r="CC2570" t="str">
            <v>Грузовые</v>
          </cell>
          <cell r="CD2570" t="str">
            <v>d</v>
          </cell>
        </row>
        <row r="2571">
          <cell r="C2571">
            <v>38192</v>
          </cell>
          <cell r="H2571">
            <v>64</v>
          </cell>
          <cell r="BZ2571" t="str">
            <v>Внутренний</v>
          </cell>
          <cell r="CA2571" t="str">
            <v>восточная украина</v>
          </cell>
          <cell r="CB2571" t="str">
            <v>kyiv</v>
          </cell>
          <cell r="CC2571" t="str">
            <v>Грузовые</v>
          </cell>
          <cell r="CD2571" t="str">
            <v>d</v>
          </cell>
        </row>
        <row r="2572">
          <cell r="C2572">
            <v>38192</v>
          </cell>
          <cell r="H2572">
            <v>64</v>
          </cell>
          <cell r="BZ2572" t="str">
            <v>Международный</v>
          </cell>
          <cell r="CA2572" t="str">
            <v>западная европа</v>
          </cell>
          <cell r="CB2572" t="str">
            <v>luxenbourg</v>
          </cell>
          <cell r="CC2572" t="str">
            <v>Грузовые</v>
          </cell>
          <cell r="CD2572" t="str">
            <v>d</v>
          </cell>
        </row>
        <row r="2573">
          <cell r="C2573">
            <v>38274</v>
          </cell>
          <cell r="H2573">
            <v>61</v>
          </cell>
          <cell r="BZ2573" t="str">
            <v>Международный</v>
          </cell>
          <cell r="CA2573" t="str">
            <v>снг</v>
          </cell>
          <cell r="CB2573" t="str">
            <v>russia</v>
          </cell>
          <cell r="CC2573" t="str">
            <v>Грузовые</v>
          </cell>
          <cell r="CD2573" t="str">
            <v>d</v>
          </cell>
        </row>
        <row r="2574">
          <cell r="C2574">
            <v>38377</v>
          </cell>
          <cell r="H2574">
            <v>64</v>
          </cell>
          <cell r="BZ2574" t="str">
            <v>Международный</v>
          </cell>
          <cell r="CA2574" t="str">
            <v>снг</v>
          </cell>
          <cell r="CB2574" t="str">
            <v>russia</v>
          </cell>
          <cell r="CC2574" t="str">
            <v>Грузовые</v>
          </cell>
          <cell r="CD2574" t="str">
            <v>d</v>
          </cell>
        </row>
        <row r="2575">
          <cell r="C2575">
            <v>38836</v>
          </cell>
          <cell r="H2575">
            <v>60</v>
          </cell>
          <cell r="BZ2575" t="str">
            <v>Международный</v>
          </cell>
          <cell r="CA2575" t="str">
            <v>восточная украина</v>
          </cell>
          <cell r="CB2575" t="str">
            <v>kyiv</v>
          </cell>
          <cell r="CC2575" t="str">
            <v>Грузовые</v>
          </cell>
          <cell r="CD2575" t="str">
            <v>d</v>
          </cell>
        </row>
        <row r="2576">
          <cell r="C2576">
            <v>38906</v>
          </cell>
          <cell r="H2576">
            <v>64</v>
          </cell>
          <cell r="BZ2576" t="str">
            <v>Внутренний</v>
          </cell>
          <cell r="CA2576" t="str">
            <v>восточная украина</v>
          </cell>
          <cell r="CB2576" t="str">
            <v>Ukraine_Other</v>
          </cell>
          <cell r="CC2576" t="str">
            <v>Грузовые</v>
          </cell>
          <cell r="CD2576" t="str">
            <v>d</v>
          </cell>
        </row>
        <row r="2577">
          <cell r="C2577">
            <v>38906</v>
          </cell>
          <cell r="H2577">
            <v>64</v>
          </cell>
          <cell r="BZ2577" t="str">
            <v>Международный</v>
          </cell>
          <cell r="CA2577" t="str">
            <v>снг</v>
          </cell>
          <cell r="CB2577" t="str">
            <v>georgia</v>
          </cell>
          <cell r="CC2577" t="str">
            <v>Грузовые</v>
          </cell>
          <cell r="CD2577" t="str">
            <v>d</v>
          </cell>
        </row>
        <row r="2578">
          <cell r="C2578">
            <v>39129</v>
          </cell>
          <cell r="H2578">
            <v>64</v>
          </cell>
          <cell r="BZ2578" t="str">
            <v>Международный</v>
          </cell>
          <cell r="CA2578" t="str">
            <v>снг</v>
          </cell>
          <cell r="CB2578" t="str">
            <v>russia</v>
          </cell>
          <cell r="CC2578" t="str">
            <v>Грузовые</v>
          </cell>
          <cell r="CD2578" t="str">
            <v>d</v>
          </cell>
        </row>
        <row r="2579">
          <cell r="C2579">
            <v>37539</v>
          </cell>
          <cell r="H2579">
            <v>21</v>
          </cell>
          <cell r="U2579">
            <v>44</v>
          </cell>
          <cell r="BZ2579" t="str">
            <v>Внутренний</v>
          </cell>
          <cell r="CA2579" t="str">
            <v>восточная украина</v>
          </cell>
          <cell r="CB2579" t="str">
            <v>kyiv</v>
          </cell>
          <cell r="CC2579" t="str">
            <v>Регулярные, Базовая</v>
          </cell>
          <cell r="CD2579" t="str">
            <v>c</v>
          </cell>
        </row>
        <row r="2580">
          <cell r="C2580">
            <v>37540</v>
          </cell>
          <cell r="H2580">
            <v>21</v>
          </cell>
          <cell r="BZ2580" t="str">
            <v>Внутренний</v>
          </cell>
          <cell r="CA2580" t="str">
            <v>восточная украина</v>
          </cell>
          <cell r="CB2580" t="str">
            <v>Ukraine_Other</v>
          </cell>
          <cell r="CC2580" t="str">
            <v>Бизнес, прочие</v>
          </cell>
          <cell r="CD2580" t="str">
            <v>c</v>
          </cell>
        </row>
        <row r="2581">
          <cell r="C2581">
            <v>37540</v>
          </cell>
          <cell r="H2581">
            <v>21</v>
          </cell>
          <cell r="U2581">
            <v>20</v>
          </cell>
          <cell r="BZ2581" t="str">
            <v>Внутренний</v>
          </cell>
          <cell r="CA2581" t="str">
            <v>восточная украина</v>
          </cell>
          <cell r="CB2581" t="str">
            <v>kyiv</v>
          </cell>
          <cell r="CC2581" t="str">
            <v>Регулярные, Базовая</v>
          </cell>
          <cell r="CD2581" t="str">
            <v>c</v>
          </cell>
        </row>
        <row r="2582">
          <cell r="C2582">
            <v>37543</v>
          </cell>
          <cell r="H2582">
            <v>21</v>
          </cell>
          <cell r="BZ2582" t="str">
            <v>Внутренний</v>
          </cell>
          <cell r="CA2582" t="str">
            <v>восточная украина</v>
          </cell>
          <cell r="CB2582" t="str">
            <v>Ukraine_Other</v>
          </cell>
          <cell r="CC2582" t="str">
            <v>Бизнес, прочие</v>
          </cell>
          <cell r="CD2582" t="str">
            <v>c</v>
          </cell>
        </row>
        <row r="2583">
          <cell r="C2583">
            <v>37543</v>
          </cell>
          <cell r="H2583">
            <v>21</v>
          </cell>
          <cell r="U2583">
            <v>28</v>
          </cell>
          <cell r="BZ2583" t="str">
            <v>Внутренний</v>
          </cell>
          <cell r="CA2583" t="str">
            <v>восточная украина</v>
          </cell>
          <cell r="CB2583" t="str">
            <v>kyiv</v>
          </cell>
          <cell r="CC2583" t="str">
            <v>Регулярные, Базовая</v>
          </cell>
          <cell r="CD2583" t="str">
            <v>c</v>
          </cell>
        </row>
        <row r="2584">
          <cell r="C2584">
            <v>37544</v>
          </cell>
          <cell r="H2584">
            <v>21</v>
          </cell>
          <cell r="U2584">
            <v>24</v>
          </cell>
          <cell r="BZ2584" t="str">
            <v>Внутренний</v>
          </cell>
          <cell r="CA2584" t="str">
            <v>восточная украина</v>
          </cell>
          <cell r="CB2584" t="str">
            <v>kyiv</v>
          </cell>
          <cell r="CC2584" t="str">
            <v>Регулярные, Базовая</v>
          </cell>
          <cell r="CD2584" t="str">
            <v>c</v>
          </cell>
        </row>
        <row r="2585">
          <cell r="C2585">
            <v>37544</v>
          </cell>
          <cell r="H2585">
            <v>21</v>
          </cell>
          <cell r="BZ2585" t="str">
            <v>Внутренний</v>
          </cell>
          <cell r="CA2585" t="str">
            <v>восточная украина</v>
          </cell>
          <cell r="CB2585" t="str">
            <v>Ukraine_Other</v>
          </cell>
          <cell r="CC2585" t="str">
            <v>Бизнес, прочие</v>
          </cell>
          <cell r="CD2585" t="str">
            <v>c</v>
          </cell>
        </row>
        <row r="2586">
          <cell r="C2586">
            <v>37545</v>
          </cell>
          <cell r="H2586">
            <v>21</v>
          </cell>
          <cell r="U2586">
            <v>24</v>
          </cell>
          <cell r="BZ2586" t="str">
            <v>Внутренний</v>
          </cell>
          <cell r="CA2586" t="str">
            <v>восточная украина</v>
          </cell>
          <cell r="CB2586" t="str">
            <v>kyiv</v>
          </cell>
          <cell r="CC2586" t="str">
            <v>Регулярные, Базовая</v>
          </cell>
          <cell r="CD2586" t="str">
            <v>c</v>
          </cell>
        </row>
        <row r="2587">
          <cell r="C2587">
            <v>37546</v>
          </cell>
          <cell r="H2587">
            <v>21</v>
          </cell>
          <cell r="BZ2587" t="str">
            <v>Внутренний</v>
          </cell>
          <cell r="CA2587" t="str">
            <v>восточная украина</v>
          </cell>
          <cell r="CB2587" t="str">
            <v>Ukraine_Other</v>
          </cell>
          <cell r="CC2587" t="str">
            <v>Бизнес, прочие</v>
          </cell>
          <cell r="CD2587" t="str">
            <v>c</v>
          </cell>
        </row>
        <row r="2588">
          <cell r="C2588">
            <v>37546</v>
          </cell>
          <cell r="H2588">
            <v>21</v>
          </cell>
          <cell r="U2588">
            <v>22</v>
          </cell>
          <cell r="BZ2588" t="str">
            <v>Внутренний</v>
          </cell>
          <cell r="CA2588" t="str">
            <v>восточная украина</v>
          </cell>
          <cell r="CB2588" t="str">
            <v>kyiv</v>
          </cell>
          <cell r="CC2588" t="str">
            <v>Регулярные, Базовая</v>
          </cell>
          <cell r="CD2588" t="str">
            <v>c</v>
          </cell>
        </row>
        <row r="2589">
          <cell r="C2589">
            <v>37547</v>
          </cell>
          <cell r="H2589">
            <v>21</v>
          </cell>
          <cell r="U2589">
            <v>25</v>
          </cell>
          <cell r="BZ2589" t="str">
            <v>Внутренний</v>
          </cell>
          <cell r="CA2589" t="str">
            <v>восточная украина</v>
          </cell>
          <cell r="CB2589" t="str">
            <v>kyiv</v>
          </cell>
          <cell r="CC2589" t="str">
            <v>Регулярные, Базовая</v>
          </cell>
          <cell r="CD2589" t="str">
            <v>c</v>
          </cell>
        </row>
        <row r="2590">
          <cell r="C2590">
            <v>37549</v>
          </cell>
          <cell r="H2590">
            <v>21</v>
          </cell>
          <cell r="U2590">
            <v>41</v>
          </cell>
          <cell r="BZ2590" t="str">
            <v>Международный</v>
          </cell>
          <cell r="CA2590" t="str">
            <v>снг</v>
          </cell>
          <cell r="CB2590" t="str">
            <v>georgia</v>
          </cell>
          <cell r="CC2590" t="str">
            <v>Регулярные, Базовая</v>
          </cell>
          <cell r="CD2590" t="str">
            <v>c</v>
          </cell>
        </row>
        <row r="2591">
          <cell r="C2591">
            <v>37550</v>
          </cell>
          <cell r="H2591">
            <v>21</v>
          </cell>
          <cell r="BZ2591" t="str">
            <v>Внутренний</v>
          </cell>
          <cell r="CA2591" t="str">
            <v>восточная украина</v>
          </cell>
          <cell r="CB2591" t="str">
            <v>Ukraine_Other</v>
          </cell>
          <cell r="CC2591" t="str">
            <v>Бизнес, прочие</v>
          </cell>
          <cell r="CD2591" t="str">
            <v>c</v>
          </cell>
        </row>
        <row r="2592">
          <cell r="C2592">
            <v>37550</v>
          </cell>
          <cell r="H2592">
            <v>21</v>
          </cell>
          <cell r="U2592">
            <v>14</v>
          </cell>
          <cell r="BZ2592" t="str">
            <v>Внутренний</v>
          </cell>
          <cell r="CA2592" t="str">
            <v>восточная украина</v>
          </cell>
          <cell r="CB2592" t="str">
            <v>kyiv</v>
          </cell>
          <cell r="CC2592" t="str">
            <v>Регулярные, Базовая</v>
          </cell>
          <cell r="CD2592" t="str">
            <v>c</v>
          </cell>
        </row>
        <row r="2593">
          <cell r="C2593">
            <v>37551</v>
          </cell>
          <cell r="H2593">
            <v>21</v>
          </cell>
          <cell r="BZ2593" t="str">
            <v>Внутренний</v>
          </cell>
          <cell r="CA2593" t="str">
            <v>восточная украина</v>
          </cell>
          <cell r="CB2593" t="str">
            <v>Ukraine_Other</v>
          </cell>
          <cell r="CC2593" t="str">
            <v>Бизнес, прочие</v>
          </cell>
          <cell r="CD2593" t="str">
            <v>c</v>
          </cell>
        </row>
        <row r="2594">
          <cell r="C2594">
            <v>37551</v>
          </cell>
          <cell r="H2594">
            <v>21</v>
          </cell>
          <cell r="U2594">
            <v>15</v>
          </cell>
          <cell r="BZ2594" t="str">
            <v>Внутренний</v>
          </cell>
          <cell r="CA2594" t="str">
            <v>восточная украина</v>
          </cell>
          <cell r="CB2594" t="str">
            <v>kyiv</v>
          </cell>
          <cell r="CC2594" t="str">
            <v>Регулярные, Базовая</v>
          </cell>
          <cell r="CD2594" t="str">
            <v>c</v>
          </cell>
        </row>
        <row r="2595">
          <cell r="C2595">
            <v>37552</v>
          </cell>
          <cell r="H2595">
            <v>21</v>
          </cell>
          <cell r="U2595">
            <v>28</v>
          </cell>
          <cell r="BZ2595" t="str">
            <v>Внутренний</v>
          </cell>
          <cell r="CA2595" t="str">
            <v>восточная украина</v>
          </cell>
          <cell r="CB2595" t="str">
            <v>kyiv</v>
          </cell>
          <cell r="CC2595" t="str">
            <v>Регулярные, Базовая</v>
          </cell>
          <cell r="CD2595" t="str">
            <v>c</v>
          </cell>
        </row>
        <row r="2596">
          <cell r="C2596">
            <v>37552</v>
          </cell>
          <cell r="H2596">
            <v>21</v>
          </cell>
          <cell r="BZ2596" t="str">
            <v>Внутренний</v>
          </cell>
          <cell r="CA2596" t="str">
            <v>восточная украина</v>
          </cell>
          <cell r="CB2596" t="str">
            <v>Ukraine_Other</v>
          </cell>
          <cell r="CC2596" t="str">
            <v>Бизнес, прочие</v>
          </cell>
          <cell r="CD2596" t="str">
            <v>c</v>
          </cell>
        </row>
        <row r="2597">
          <cell r="C2597">
            <v>37573</v>
          </cell>
          <cell r="H2597">
            <v>21</v>
          </cell>
          <cell r="BZ2597" t="str">
            <v>Внутренний</v>
          </cell>
          <cell r="CA2597" t="str">
            <v>восточная украина</v>
          </cell>
          <cell r="CB2597" t="str">
            <v>Ukraine_Other</v>
          </cell>
          <cell r="CC2597" t="str">
            <v>Бизнес, прочие</v>
          </cell>
          <cell r="CD2597" t="str">
            <v>c</v>
          </cell>
        </row>
        <row r="2598">
          <cell r="C2598">
            <v>37573</v>
          </cell>
          <cell r="BZ2598" t="str">
            <v>Внутренний</v>
          </cell>
          <cell r="CA2598" t="str">
            <v>восточная украина</v>
          </cell>
          <cell r="CB2598" t="str">
            <v>Ukraine_Other</v>
          </cell>
          <cell r="CC2598" t="str">
            <v>Бизнес, прочие</v>
          </cell>
          <cell r="CD2598" t="str">
            <v>c</v>
          </cell>
        </row>
        <row r="2599">
          <cell r="C2599">
            <v>37574</v>
          </cell>
          <cell r="H2599">
            <v>21</v>
          </cell>
          <cell r="U2599">
            <v>29</v>
          </cell>
          <cell r="BZ2599" t="str">
            <v>Внутренний</v>
          </cell>
          <cell r="CA2599" t="str">
            <v>восточная украина</v>
          </cell>
          <cell r="CB2599" t="str">
            <v>kyiv</v>
          </cell>
          <cell r="CC2599" t="str">
            <v>Чартерные, Базовая</v>
          </cell>
          <cell r="CD2599" t="str">
            <v>c</v>
          </cell>
        </row>
        <row r="2600">
          <cell r="C2600">
            <v>37577</v>
          </cell>
          <cell r="BZ2600" t="str">
            <v>Внутренний</v>
          </cell>
          <cell r="CA2600" t="str">
            <v>восточная украина</v>
          </cell>
          <cell r="CB2600" t="str">
            <v>Ukraine_Other</v>
          </cell>
          <cell r="CC2600" t="str">
            <v>Бизнес, прочие</v>
          </cell>
          <cell r="CD2600" t="str">
            <v>c</v>
          </cell>
        </row>
        <row r="2601">
          <cell r="C2601">
            <v>37578</v>
          </cell>
          <cell r="H2601">
            <v>21</v>
          </cell>
          <cell r="BZ2601" t="str">
            <v>Международный</v>
          </cell>
          <cell r="CA2601" t="str">
            <v>восточная украина</v>
          </cell>
          <cell r="CB2601" t="str">
            <v>Ukraine_Other</v>
          </cell>
          <cell r="CC2601" t="str">
            <v>Бизнес, прочие</v>
          </cell>
          <cell r="CD2601" t="str">
            <v>c</v>
          </cell>
        </row>
        <row r="2602">
          <cell r="C2602">
            <v>37592</v>
          </cell>
          <cell r="H2602">
            <v>21</v>
          </cell>
          <cell r="BZ2602" t="str">
            <v>Внутренний</v>
          </cell>
          <cell r="CA2602" t="str">
            <v>восточная украина</v>
          </cell>
          <cell r="CB2602" t="str">
            <v>kyiv</v>
          </cell>
          <cell r="CC2602" t="str">
            <v>Бизнес, прочие</v>
          </cell>
          <cell r="CD2602" t="str">
            <v>c</v>
          </cell>
        </row>
        <row r="2603">
          <cell r="C2603">
            <v>37592</v>
          </cell>
          <cell r="H2603">
            <v>21</v>
          </cell>
          <cell r="U2603">
            <v>42</v>
          </cell>
          <cell r="BZ2603" t="str">
            <v>Международный</v>
          </cell>
          <cell r="CA2603" t="str">
            <v>западная европа</v>
          </cell>
          <cell r="CB2603" t="str">
            <v>austria</v>
          </cell>
          <cell r="CC2603" t="str">
            <v>Чартерные, Базовая</v>
          </cell>
          <cell r="CD2603" t="str">
            <v>c</v>
          </cell>
        </row>
        <row r="2604">
          <cell r="C2604">
            <v>37593</v>
          </cell>
          <cell r="H2604">
            <v>21</v>
          </cell>
          <cell r="U2604">
            <v>49</v>
          </cell>
          <cell r="BZ2604" t="str">
            <v>Международный</v>
          </cell>
          <cell r="CA2604" t="str">
            <v>снг</v>
          </cell>
          <cell r="CB2604" t="str">
            <v>russia</v>
          </cell>
          <cell r="CC2604" t="str">
            <v>Бизнес, прочие</v>
          </cell>
          <cell r="CD2604" t="str">
            <v>c</v>
          </cell>
        </row>
        <row r="2605">
          <cell r="C2605">
            <v>37594</v>
          </cell>
          <cell r="H2605">
            <v>21</v>
          </cell>
          <cell r="U2605">
            <v>22</v>
          </cell>
          <cell r="BZ2605" t="str">
            <v>Внутренний</v>
          </cell>
          <cell r="CA2605" t="str">
            <v>восточная украина</v>
          </cell>
          <cell r="CB2605" t="str">
            <v>kyiv</v>
          </cell>
          <cell r="CC2605" t="str">
            <v>Регулярные, Базовая</v>
          </cell>
          <cell r="CD2605" t="str">
            <v>c</v>
          </cell>
        </row>
        <row r="2606">
          <cell r="C2606">
            <v>37594</v>
          </cell>
          <cell r="H2606">
            <v>21</v>
          </cell>
          <cell r="U2606">
            <v>3</v>
          </cell>
          <cell r="BZ2606" t="str">
            <v>Внутренний</v>
          </cell>
          <cell r="CA2606" t="str">
            <v>восточная украина</v>
          </cell>
          <cell r="CB2606" t="str">
            <v>kyiv</v>
          </cell>
          <cell r="CC2606" t="str">
            <v>Регулярные, Базовая</v>
          </cell>
          <cell r="CD2606" t="str">
            <v>c</v>
          </cell>
        </row>
        <row r="2607">
          <cell r="C2607">
            <v>37596</v>
          </cell>
          <cell r="H2607">
            <v>21</v>
          </cell>
          <cell r="U2607">
            <v>21</v>
          </cell>
          <cell r="BZ2607" t="str">
            <v>Внутренний</v>
          </cell>
          <cell r="CA2607" t="str">
            <v>восточная украина</v>
          </cell>
          <cell r="CB2607" t="str">
            <v>kyiv</v>
          </cell>
          <cell r="CC2607" t="str">
            <v>Регулярные, Базовая</v>
          </cell>
          <cell r="CD2607" t="str">
            <v>c</v>
          </cell>
        </row>
        <row r="2608">
          <cell r="C2608">
            <v>37596</v>
          </cell>
          <cell r="H2608">
            <v>21</v>
          </cell>
          <cell r="U2608">
            <v>16</v>
          </cell>
          <cell r="BZ2608" t="str">
            <v>Внутренний</v>
          </cell>
          <cell r="CA2608" t="str">
            <v>восточная украина</v>
          </cell>
          <cell r="CB2608" t="str">
            <v>kyiv</v>
          </cell>
          <cell r="CC2608" t="str">
            <v>Регулярные, Базовая</v>
          </cell>
          <cell r="CD2608" t="str">
            <v>c</v>
          </cell>
        </row>
        <row r="2609">
          <cell r="C2609">
            <v>37599</v>
          </cell>
          <cell r="H2609">
            <v>21</v>
          </cell>
          <cell r="BZ2609" t="str">
            <v>Внутренний</v>
          </cell>
          <cell r="CA2609" t="str">
            <v>восточная украина</v>
          </cell>
          <cell r="CB2609" t="str">
            <v>Ukraine_Other</v>
          </cell>
          <cell r="CC2609" t="str">
            <v>Бизнес, прочие</v>
          </cell>
          <cell r="CD2609" t="str">
            <v>c</v>
          </cell>
        </row>
        <row r="2610">
          <cell r="C2610">
            <v>37599</v>
          </cell>
          <cell r="H2610">
            <v>21</v>
          </cell>
          <cell r="U2610">
            <v>18</v>
          </cell>
          <cell r="BZ2610" t="str">
            <v>Внутренний</v>
          </cell>
          <cell r="CA2610" t="str">
            <v>восточная украина</v>
          </cell>
          <cell r="CB2610" t="str">
            <v>kyiv</v>
          </cell>
          <cell r="CC2610" t="str">
            <v>Регулярные, Базовая</v>
          </cell>
          <cell r="CD2610" t="str">
            <v>c</v>
          </cell>
        </row>
        <row r="2611">
          <cell r="C2611">
            <v>37600</v>
          </cell>
          <cell r="H2611">
            <v>21</v>
          </cell>
          <cell r="U2611">
            <v>20</v>
          </cell>
          <cell r="BZ2611" t="str">
            <v>Внутренний</v>
          </cell>
          <cell r="CA2611" t="str">
            <v>восточная украина</v>
          </cell>
          <cell r="CB2611" t="str">
            <v>kyiv</v>
          </cell>
          <cell r="CC2611" t="str">
            <v>Регулярные, Базовая</v>
          </cell>
          <cell r="CD2611" t="str">
            <v>c</v>
          </cell>
        </row>
        <row r="2612">
          <cell r="C2612" t="str">
            <v>12.12.02</v>
          </cell>
          <cell r="H2612">
            <v>21</v>
          </cell>
          <cell r="U2612">
            <v>27</v>
          </cell>
          <cell r="BZ2612" t="str">
            <v>Внутренний</v>
          </cell>
          <cell r="CA2612" t="str">
            <v>восточная украина</v>
          </cell>
          <cell r="CB2612" t="str">
            <v>kyiv</v>
          </cell>
          <cell r="CC2612" t="str">
            <v>Чартерные, Базовая</v>
          </cell>
          <cell r="CD2612" t="str">
            <v>c</v>
          </cell>
        </row>
        <row r="2613">
          <cell r="C2613">
            <v>37603</v>
          </cell>
          <cell r="H2613">
            <v>21</v>
          </cell>
          <cell r="U2613">
            <v>11</v>
          </cell>
          <cell r="BZ2613" t="str">
            <v>Внутренний</v>
          </cell>
          <cell r="CA2613" t="str">
            <v>восточная украина</v>
          </cell>
          <cell r="CB2613" t="str">
            <v>kyiv</v>
          </cell>
          <cell r="CC2613" t="str">
            <v>Регулярные, Базовая</v>
          </cell>
          <cell r="CD2613" t="str">
            <v>c</v>
          </cell>
        </row>
        <row r="2614">
          <cell r="C2614">
            <v>37605</v>
          </cell>
          <cell r="H2614">
            <v>21</v>
          </cell>
          <cell r="U2614">
            <v>23</v>
          </cell>
          <cell r="BZ2614" t="str">
            <v>Международный</v>
          </cell>
          <cell r="CA2614" t="str">
            <v>снг</v>
          </cell>
          <cell r="CB2614" t="str">
            <v>georgia</v>
          </cell>
          <cell r="CC2614" t="str">
            <v>Регулярные, Базовая</v>
          </cell>
          <cell r="CD2614" t="str">
            <v>c</v>
          </cell>
        </row>
        <row r="2615">
          <cell r="C2615">
            <v>37607</v>
          </cell>
          <cell r="H2615">
            <v>21</v>
          </cell>
          <cell r="U2615">
            <v>30</v>
          </cell>
          <cell r="BZ2615" t="str">
            <v>Внутренний</v>
          </cell>
          <cell r="CA2615" t="str">
            <v>восточная украина</v>
          </cell>
          <cell r="CB2615" t="str">
            <v>kyiv</v>
          </cell>
          <cell r="CC2615" t="str">
            <v>Чартерные, Базовая</v>
          </cell>
          <cell r="CD2615" t="str">
            <v>c</v>
          </cell>
        </row>
        <row r="2616">
          <cell r="C2616">
            <v>37608</v>
          </cell>
          <cell r="BZ2616" t="str">
            <v>Внутренний</v>
          </cell>
          <cell r="CA2616" t="str">
            <v>восточная украина</v>
          </cell>
          <cell r="CB2616" t="str">
            <v>Ukraine_Other</v>
          </cell>
          <cell r="CC2616" t="str">
            <v>Бизнес, прочие</v>
          </cell>
          <cell r="CD2616" t="str">
            <v>c</v>
          </cell>
        </row>
        <row r="2617">
          <cell r="C2617">
            <v>37609</v>
          </cell>
          <cell r="H2617">
            <v>21</v>
          </cell>
          <cell r="U2617">
            <v>19</v>
          </cell>
          <cell r="BZ2617" t="str">
            <v>Внутренний</v>
          </cell>
          <cell r="CA2617" t="str">
            <v>западная украина</v>
          </cell>
          <cell r="CB2617" t="str">
            <v>Ukraine_Other</v>
          </cell>
          <cell r="CC2617" t="str">
            <v>Чартерные, Базовая</v>
          </cell>
          <cell r="CD2617" t="str">
            <v>c</v>
          </cell>
        </row>
        <row r="2618">
          <cell r="C2618">
            <v>37610</v>
          </cell>
          <cell r="H2618">
            <v>21</v>
          </cell>
          <cell r="BZ2618" t="str">
            <v>Внутренний</v>
          </cell>
          <cell r="CA2618" t="str">
            <v>восточная украина</v>
          </cell>
          <cell r="CB2618" t="str">
            <v>Ukraine_Other</v>
          </cell>
          <cell r="CC2618" t="str">
            <v>Бизнес, прочие</v>
          </cell>
          <cell r="CD2618" t="str">
            <v>c</v>
          </cell>
        </row>
        <row r="2619">
          <cell r="C2619">
            <v>37612</v>
          </cell>
          <cell r="H2619">
            <v>21</v>
          </cell>
          <cell r="U2619">
            <v>11</v>
          </cell>
          <cell r="BZ2619" t="str">
            <v>Международный</v>
          </cell>
          <cell r="CA2619" t="str">
            <v>снг</v>
          </cell>
          <cell r="CB2619" t="str">
            <v>georgia</v>
          </cell>
          <cell r="CC2619" t="str">
            <v>Регулярные, Базовая</v>
          </cell>
          <cell r="CD2619" t="str">
            <v>c</v>
          </cell>
        </row>
        <row r="2620">
          <cell r="C2620">
            <v>37613</v>
          </cell>
          <cell r="H2620">
            <v>21</v>
          </cell>
          <cell r="BZ2620" t="str">
            <v>Внутренний</v>
          </cell>
          <cell r="CA2620" t="str">
            <v>восточная украина</v>
          </cell>
          <cell r="CB2620" t="str">
            <v>Ukraine_Other</v>
          </cell>
          <cell r="CC2620" t="str">
            <v>Бизнес, прочие</v>
          </cell>
          <cell r="CD2620" t="str">
            <v>c</v>
          </cell>
        </row>
        <row r="2621">
          <cell r="C2621">
            <v>37623</v>
          </cell>
          <cell r="H2621">
            <v>21</v>
          </cell>
          <cell r="BZ2621" t="str">
            <v>Внутренний</v>
          </cell>
          <cell r="CA2621" t="str">
            <v>восточная украина</v>
          </cell>
          <cell r="CB2621" t="str">
            <v>Ukraine_Other</v>
          </cell>
          <cell r="CC2621" t="str">
            <v>Бизнес, прочие</v>
          </cell>
          <cell r="CD2621" t="str">
            <v>c</v>
          </cell>
        </row>
        <row r="2622">
          <cell r="C2622">
            <v>37624</v>
          </cell>
          <cell r="H2622">
            <v>21</v>
          </cell>
          <cell r="U2622">
            <v>21</v>
          </cell>
          <cell r="BZ2622" t="str">
            <v>Внутренний</v>
          </cell>
          <cell r="CA2622" t="str">
            <v>восточная украина</v>
          </cell>
          <cell r="CB2622" t="str">
            <v>kyiv</v>
          </cell>
          <cell r="CC2622" t="str">
            <v>Регулярные, Базовая</v>
          </cell>
          <cell r="CD2622" t="str">
            <v>c</v>
          </cell>
        </row>
        <row r="2623">
          <cell r="C2623">
            <v>37626</v>
          </cell>
          <cell r="H2623">
            <v>21</v>
          </cell>
          <cell r="U2623">
            <v>46</v>
          </cell>
          <cell r="BZ2623" t="str">
            <v>Международный</v>
          </cell>
          <cell r="CA2623" t="str">
            <v>снг</v>
          </cell>
          <cell r="CB2623" t="str">
            <v>georgia</v>
          </cell>
          <cell r="CC2623" t="str">
            <v>Регулярные, Базовая</v>
          </cell>
          <cell r="CD2623" t="str">
            <v>c</v>
          </cell>
        </row>
        <row r="2624">
          <cell r="C2624">
            <v>37631</v>
          </cell>
          <cell r="H2624">
            <v>21</v>
          </cell>
          <cell r="U2624">
            <v>10</v>
          </cell>
          <cell r="BZ2624" t="str">
            <v>Внутренний</v>
          </cell>
          <cell r="CA2624" t="str">
            <v>восточная украина</v>
          </cell>
          <cell r="CB2624" t="str">
            <v>kyiv</v>
          </cell>
          <cell r="CC2624" t="str">
            <v>Регулярные, Базовая</v>
          </cell>
          <cell r="CD2624" t="str">
            <v>c</v>
          </cell>
        </row>
        <row r="2625">
          <cell r="C2625">
            <v>37633</v>
          </cell>
          <cell r="H2625">
            <v>21</v>
          </cell>
          <cell r="U2625">
            <v>45</v>
          </cell>
          <cell r="BZ2625" t="str">
            <v>Международный</v>
          </cell>
          <cell r="CA2625" t="str">
            <v>снг</v>
          </cell>
          <cell r="CB2625" t="str">
            <v>georgia</v>
          </cell>
          <cell r="CC2625" t="str">
            <v>Регулярные, Базовая</v>
          </cell>
          <cell r="CD2625" t="str">
            <v>c</v>
          </cell>
        </row>
        <row r="2626">
          <cell r="C2626">
            <v>37634</v>
          </cell>
          <cell r="BZ2626" t="str">
            <v>Внутренний</v>
          </cell>
          <cell r="CA2626" t="str">
            <v>восточная украина</v>
          </cell>
          <cell r="CB2626" t="str">
            <v>Ukraine_Other</v>
          </cell>
          <cell r="CC2626" t="str">
            <v>Бизнес, прочие</v>
          </cell>
          <cell r="CD2626" t="str">
            <v>c</v>
          </cell>
        </row>
        <row r="2627">
          <cell r="C2627">
            <v>37635</v>
          </cell>
          <cell r="H2627">
            <v>21</v>
          </cell>
          <cell r="U2627">
            <v>5</v>
          </cell>
          <cell r="BZ2627" t="str">
            <v>Внутренний</v>
          </cell>
          <cell r="CA2627" t="str">
            <v>восточная украина</v>
          </cell>
          <cell r="CB2627" t="str">
            <v>kyiv</v>
          </cell>
          <cell r="CC2627" t="str">
            <v>Регулярные, Базовая</v>
          </cell>
          <cell r="CD2627" t="str">
            <v>c</v>
          </cell>
        </row>
        <row r="2628">
          <cell r="C2628">
            <v>37636</v>
          </cell>
          <cell r="H2628">
            <v>21</v>
          </cell>
          <cell r="U2628">
            <v>11</v>
          </cell>
          <cell r="BZ2628" t="str">
            <v>Внутренний</v>
          </cell>
          <cell r="CA2628" t="str">
            <v>восточная украина</v>
          </cell>
          <cell r="CB2628" t="str">
            <v>kyiv</v>
          </cell>
          <cell r="CC2628" t="str">
            <v>Регулярные, Базовая</v>
          </cell>
          <cell r="CD2628" t="str">
            <v>c</v>
          </cell>
        </row>
        <row r="2629">
          <cell r="C2629">
            <v>37637</v>
          </cell>
          <cell r="BZ2629" t="str">
            <v>Внутренний</v>
          </cell>
          <cell r="CA2629" t="str">
            <v>восточная украина</v>
          </cell>
          <cell r="CB2629" t="str">
            <v>Ukraine_Other</v>
          </cell>
          <cell r="CC2629" t="str">
            <v>Бизнес, прочие</v>
          </cell>
          <cell r="CD2629" t="str">
            <v>c</v>
          </cell>
        </row>
        <row r="2630">
          <cell r="C2630">
            <v>37638</v>
          </cell>
          <cell r="H2630">
            <v>21</v>
          </cell>
          <cell r="U2630">
            <v>14</v>
          </cell>
          <cell r="BZ2630" t="str">
            <v>Внутренний</v>
          </cell>
          <cell r="CA2630" t="str">
            <v>восточная украина</v>
          </cell>
          <cell r="CB2630" t="str">
            <v>kyiv</v>
          </cell>
          <cell r="CC2630" t="str">
            <v>Регулярные, Базовая</v>
          </cell>
          <cell r="CD2630" t="str">
            <v>c</v>
          </cell>
        </row>
        <row r="2631">
          <cell r="C2631">
            <v>37641</v>
          </cell>
          <cell r="H2631">
            <v>21</v>
          </cell>
          <cell r="BZ2631" t="str">
            <v>Внутренний</v>
          </cell>
          <cell r="CA2631" t="str">
            <v>восточная украина</v>
          </cell>
          <cell r="CB2631" t="str">
            <v>Ukraine_Other</v>
          </cell>
          <cell r="CC2631" t="str">
            <v>Бизнес, прочие</v>
          </cell>
          <cell r="CD2631" t="str">
            <v>c</v>
          </cell>
        </row>
        <row r="2632">
          <cell r="C2632">
            <v>37642</v>
          </cell>
          <cell r="H2632">
            <v>21</v>
          </cell>
          <cell r="U2632">
            <v>11</v>
          </cell>
          <cell r="BZ2632" t="str">
            <v>Международный</v>
          </cell>
          <cell r="CA2632" t="str">
            <v>снг</v>
          </cell>
          <cell r="CB2632" t="str">
            <v>aserbaidschan</v>
          </cell>
          <cell r="CC2632" t="str">
            <v>Чартерные, Базовая</v>
          </cell>
          <cell r="CD2632" t="str">
            <v>c</v>
          </cell>
        </row>
        <row r="2633">
          <cell r="C2633">
            <v>37647</v>
          </cell>
          <cell r="H2633">
            <v>21</v>
          </cell>
          <cell r="U2633">
            <v>42</v>
          </cell>
          <cell r="BZ2633" t="str">
            <v>Международный</v>
          </cell>
          <cell r="CA2633" t="str">
            <v>снг</v>
          </cell>
          <cell r="CB2633" t="str">
            <v>georgia</v>
          </cell>
          <cell r="CC2633" t="str">
            <v>Регулярные, Базовая</v>
          </cell>
          <cell r="CD2633" t="str">
            <v>c</v>
          </cell>
        </row>
        <row r="2634">
          <cell r="C2634">
            <v>37648</v>
          </cell>
          <cell r="H2634">
            <v>21</v>
          </cell>
          <cell r="U2634">
            <v>19</v>
          </cell>
          <cell r="BZ2634" t="str">
            <v>Внутренний</v>
          </cell>
          <cell r="CA2634" t="str">
            <v>восточная украина</v>
          </cell>
          <cell r="CB2634" t="str">
            <v>kyiv</v>
          </cell>
          <cell r="CC2634" t="str">
            <v>Регулярные, Базовая</v>
          </cell>
          <cell r="CD2634" t="str">
            <v>c</v>
          </cell>
        </row>
        <row r="2635">
          <cell r="C2635">
            <v>37648</v>
          </cell>
          <cell r="BZ2635" t="str">
            <v>Внутренний</v>
          </cell>
          <cell r="CA2635" t="str">
            <v>восточная украина</v>
          </cell>
          <cell r="CB2635" t="str">
            <v>Ukraine_Other</v>
          </cell>
          <cell r="CC2635" t="str">
            <v>Бизнес, прочие</v>
          </cell>
          <cell r="CD2635" t="str">
            <v>c</v>
          </cell>
        </row>
        <row r="2636">
          <cell r="C2636">
            <v>37652</v>
          </cell>
          <cell r="H2636">
            <v>21</v>
          </cell>
          <cell r="U2636">
            <v>8</v>
          </cell>
          <cell r="BZ2636" t="str">
            <v>Международный</v>
          </cell>
          <cell r="CA2636" t="str">
            <v>снг</v>
          </cell>
          <cell r="CB2636" t="str">
            <v>russia</v>
          </cell>
          <cell r="CC2636" t="str">
            <v>Бизнес, прочие</v>
          </cell>
          <cell r="CD2636" t="str">
            <v>c</v>
          </cell>
        </row>
        <row r="2637">
          <cell r="C2637">
            <v>37654</v>
          </cell>
          <cell r="H2637">
            <v>21</v>
          </cell>
          <cell r="U2637">
            <v>28</v>
          </cell>
          <cell r="BZ2637" t="str">
            <v>Международный</v>
          </cell>
          <cell r="CA2637" t="str">
            <v>снг</v>
          </cell>
          <cell r="CB2637" t="str">
            <v>georgia</v>
          </cell>
          <cell r="CC2637" t="str">
            <v>Регулярные, Базовая</v>
          </cell>
          <cell r="CD2637" t="str">
            <v>c</v>
          </cell>
        </row>
        <row r="2638">
          <cell r="C2638">
            <v>37656</v>
          </cell>
          <cell r="H2638">
            <v>21</v>
          </cell>
          <cell r="U2638">
            <v>11</v>
          </cell>
          <cell r="BZ2638" t="str">
            <v>Внутренний</v>
          </cell>
          <cell r="CA2638" t="str">
            <v>восточная украина</v>
          </cell>
          <cell r="CB2638" t="str">
            <v>kyiv</v>
          </cell>
          <cell r="CC2638" t="str">
            <v>Регулярные, Базовая</v>
          </cell>
          <cell r="CD2638" t="str">
            <v>c</v>
          </cell>
        </row>
        <row r="2639">
          <cell r="C2639">
            <v>37656</v>
          </cell>
          <cell r="BZ2639" t="str">
            <v>Внутренний</v>
          </cell>
          <cell r="CA2639" t="str">
            <v>восточная украина</v>
          </cell>
          <cell r="CB2639" t="str">
            <v>Ukraine_Other</v>
          </cell>
          <cell r="CC2639" t="str">
            <v>Бизнес, прочие</v>
          </cell>
          <cell r="CD2639" t="str">
            <v>c</v>
          </cell>
        </row>
        <row r="2640">
          <cell r="C2640">
            <v>37658</v>
          </cell>
          <cell r="H2640">
            <v>21</v>
          </cell>
          <cell r="U2640">
            <v>13</v>
          </cell>
          <cell r="BZ2640" t="str">
            <v>Международный</v>
          </cell>
          <cell r="CA2640" t="str">
            <v>западная украина</v>
          </cell>
          <cell r="CB2640" t="str">
            <v>Ukraine_Other</v>
          </cell>
          <cell r="CC2640" t="str">
            <v>Чартерные, Базовая</v>
          </cell>
          <cell r="CD2640" t="str">
            <v>c</v>
          </cell>
        </row>
        <row r="2641">
          <cell r="C2641">
            <v>37663</v>
          </cell>
          <cell r="H2641">
            <v>21</v>
          </cell>
          <cell r="BZ2641" t="str">
            <v>Внутренний</v>
          </cell>
          <cell r="CA2641" t="str">
            <v>восточная украина</v>
          </cell>
          <cell r="CB2641" t="str">
            <v>Ukraine_Other</v>
          </cell>
          <cell r="CC2641" t="str">
            <v>Бизнес, прочие</v>
          </cell>
          <cell r="CD2641" t="str">
            <v>c</v>
          </cell>
        </row>
        <row r="2642">
          <cell r="C2642">
            <v>37666</v>
          </cell>
          <cell r="H2642">
            <v>21</v>
          </cell>
          <cell r="U2642">
            <v>5</v>
          </cell>
          <cell r="BZ2642" t="str">
            <v>Внутренний</v>
          </cell>
          <cell r="CA2642" t="str">
            <v>восточная украина</v>
          </cell>
          <cell r="CB2642" t="str">
            <v>kyiv</v>
          </cell>
          <cell r="CC2642" t="str">
            <v>Регулярные, Базовая</v>
          </cell>
          <cell r="CD2642" t="str">
            <v>c</v>
          </cell>
        </row>
        <row r="2643">
          <cell r="C2643">
            <v>37670</v>
          </cell>
          <cell r="H2643">
            <v>21</v>
          </cell>
          <cell r="U2643">
            <v>14</v>
          </cell>
          <cell r="BZ2643" t="str">
            <v>Международный</v>
          </cell>
          <cell r="CA2643" t="str">
            <v>западная украина</v>
          </cell>
          <cell r="CB2643" t="str">
            <v>Ukraine_Other</v>
          </cell>
          <cell r="CC2643" t="str">
            <v>Чартерные, Базовая</v>
          </cell>
          <cell r="CD2643" t="str">
            <v>c</v>
          </cell>
        </row>
        <row r="2644">
          <cell r="C2644">
            <v>37675</v>
          </cell>
          <cell r="H2644">
            <v>21</v>
          </cell>
          <cell r="U2644">
            <v>21</v>
          </cell>
          <cell r="BZ2644" t="str">
            <v>Международный</v>
          </cell>
          <cell r="CA2644" t="str">
            <v>снг</v>
          </cell>
          <cell r="CB2644" t="str">
            <v>georgia</v>
          </cell>
          <cell r="CC2644" t="str">
            <v>Регулярные, Базовая</v>
          </cell>
          <cell r="CD2644" t="str">
            <v>c</v>
          </cell>
        </row>
        <row r="2645">
          <cell r="C2645">
            <v>37680</v>
          </cell>
          <cell r="BZ2645" t="str">
            <v>Внутренний</v>
          </cell>
          <cell r="CA2645" t="str">
            <v>восточная украина</v>
          </cell>
          <cell r="CB2645" t="str">
            <v>Ukraine_Other</v>
          </cell>
          <cell r="CC2645" t="str">
            <v>Бизнес, прочие</v>
          </cell>
          <cell r="CD2645" t="str">
            <v>c</v>
          </cell>
        </row>
        <row r="2646">
          <cell r="C2646">
            <v>37685</v>
          </cell>
          <cell r="H2646">
            <v>21</v>
          </cell>
          <cell r="U2646">
            <v>30</v>
          </cell>
          <cell r="BZ2646" t="str">
            <v>Международный</v>
          </cell>
          <cell r="CA2646" t="str">
            <v>восточная европа</v>
          </cell>
          <cell r="CB2646" t="str">
            <v>turkey</v>
          </cell>
          <cell r="CC2646" t="str">
            <v>Бизнес, прочие</v>
          </cell>
          <cell r="CD2646" t="str">
            <v>c</v>
          </cell>
        </row>
        <row r="2647">
          <cell r="C2647">
            <v>37687</v>
          </cell>
          <cell r="H2647">
            <v>21</v>
          </cell>
          <cell r="U2647">
            <v>12</v>
          </cell>
          <cell r="BZ2647" t="str">
            <v>Внутренний</v>
          </cell>
          <cell r="CA2647" t="str">
            <v>восточная украина</v>
          </cell>
          <cell r="CB2647" t="str">
            <v>kyiv</v>
          </cell>
          <cell r="CC2647" t="str">
            <v>Регулярные, Базовая</v>
          </cell>
          <cell r="CD2647" t="str">
            <v>c</v>
          </cell>
        </row>
        <row r="2648">
          <cell r="C2648">
            <v>37687</v>
          </cell>
          <cell r="H2648">
            <v>21</v>
          </cell>
          <cell r="U2648">
            <v>16</v>
          </cell>
          <cell r="BZ2648" t="str">
            <v>Внутренний</v>
          </cell>
          <cell r="CA2648" t="str">
            <v>восточная украина</v>
          </cell>
          <cell r="CB2648" t="str">
            <v>kyiv</v>
          </cell>
          <cell r="CC2648" t="str">
            <v>Регулярные, Базовая</v>
          </cell>
          <cell r="CD2648" t="str">
            <v>c</v>
          </cell>
        </row>
        <row r="2649">
          <cell r="C2649">
            <v>37690</v>
          </cell>
          <cell r="H2649">
            <v>21</v>
          </cell>
          <cell r="U2649">
            <v>15</v>
          </cell>
          <cell r="BZ2649" t="str">
            <v>Международный</v>
          </cell>
          <cell r="CA2649" t="str">
            <v>снг</v>
          </cell>
          <cell r="CB2649" t="str">
            <v>russia</v>
          </cell>
          <cell r="CC2649" t="str">
            <v>Бизнес, прочие</v>
          </cell>
          <cell r="CD2649" t="str">
            <v>c</v>
          </cell>
        </row>
        <row r="2650">
          <cell r="C2650">
            <v>37691</v>
          </cell>
          <cell r="H2650">
            <v>21</v>
          </cell>
          <cell r="U2650">
            <v>17</v>
          </cell>
          <cell r="BZ2650" t="str">
            <v>Международный</v>
          </cell>
          <cell r="CA2650" t="str">
            <v>ближний восток</v>
          </cell>
          <cell r="CB2650" t="str">
            <v>africa</v>
          </cell>
          <cell r="CC2650" t="str">
            <v>Чартерные, Базовая</v>
          </cell>
          <cell r="CD2650" t="str">
            <v>c</v>
          </cell>
        </row>
        <row r="2651">
          <cell r="C2651">
            <v>37694</v>
          </cell>
          <cell r="H2651">
            <v>21</v>
          </cell>
          <cell r="U2651">
            <v>20</v>
          </cell>
          <cell r="BZ2651" t="str">
            <v>Внутренний</v>
          </cell>
          <cell r="CA2651" t="str">
            <v>восточная украина</v>
          </cell>
          <cell r="CB2651" t="str">
            <v>kyiv</v>
          </cell>
          <cell r="CC2651" t="str">
            <v>Регулярные, Базовая</v>
          </cell>
          <cell r="CD2651" t="str">
            <v>c</v>
          </cell>
        </row>
        <row r="2652">
          <cell r="C2652">
            <v>37695</v>
          </cell>
          <cell r="H2652">
            <v>21</v>
          </cell>
          <cell r="BZ2652" t="str">
            <v>Внутренний</v>
          </cell>
          <cell r="CA2652" t="str">
            <v>восточная украина</v>
          </cell>
          <cell r="CB2652" t="str">
            <v>Ukraine_Other</v>
          </cell>
          <cell r="CC2652" t="str">
            <v>Бизнес, прочие</v>
          </cell>
          <cell r="CD2652" t="str">
            <v>c</v>
          </cell>
        </row>
        <row r="2653">
          <cell r="C2653">
            <v>37696</v>
          </cell>
          <cell r="H2653">
            <v>21</v>
          </cell>
          <cell r="BZ2653" t="str">
            <v>Внутренний</v>
          </cell>
          <cell r="CA2653" t="str">
            <v>восточная украина</v>
          </cell>
          <cell r="CB2653" t="str">
            <v>Ukraine_Other</v>
          </cell>
          <cell r="CC2653" t="str">
            <v>Бизнес, прочие</v>
          </cell>
          <cell r="CD2653" t="str">
            <v>c</v>
          </cell>
        </row>
        <row r="2654">
          <cell r="C2654">
            <v>37697</v>
          </cell>
          <cell r="H2654">
            <v>21</v>
          </cell>
          <cell r="U2654">
            <v>7</v>
          </cell>
          <cell r="BZ2654" t="str">
            <v>Международный</v>
          </cell>
          <cell r="CA2654" t="str">
            <v>снг</v>
          </cell>
          <cell r="CB2654" t="str">
            <v>russia</v>
          </cell>
          <cell r="CC2654" t="str">
            <v>Регулярные, Базовая</v>
          </cell>
          <cell r="CD2654" t="str">
            <v>c</v>
          </cell>
        </row>
        <row r="2655">
          <cell r="C2655">
            <v>37698</v>
          </cell>
          <cell r="BZ2655" t="str">
            <v>Внутренний</v>
          </cell>
          <cell r="CA2655" t="str">
            <v>восточная украина</v>
          </cell>
          <cell r="CB2655" t="str">
            <v>Ukraine_Other</v>
          </cell>
          <cell r="CC2655" t="str">
            <v>Бизнес, прочие</v>
          </cell>
          <cell r="CD2655" t="str">
            <v>c</v>
          </cell>
        </row>
        <row r="2656">
          <cell r="C2656">
            <v>37699</v>
          </cell>
          <cell r="BZ2656" t="str">
            <v>Внутренний</v>
          </cell>
          <cell r="CA2656" t="str">
            <v>восточная украина</v>
          </cell>
          <cell r="CB2656" t="str">
            <v>Ukraine_Other</v>
          </cell>
          <cell r="CC2656" t="str">
            <v>Бизнес, прочие</v>
          </cell>
          <cell r="CD2656" t="str">
            <v>c</v>
          </cell>
        </row>
        <row r="2657">
          <cell r="C2657">
            <v>37700</v>
          </cell>
          <cell r="BZ2657" t="str">
            <v>Внутренний</v>
          </cell>
          <cell r="CA2657" t="str">
            <v>восточная украина</v>
          </cell>
          <cell r="CB2657" t="str">
            <v>Ukraine_Other</v>
          </cell>
          <cell r="CC2657" t="str">
            <v>Бизнес, прочие</v>
          </cell>
          <cell r="CD2657" t="str">
            <v>c</v>
          </cell>
        </row>
        <row r="2658">
          <cell r="C2658">
            <v>37702</v>
          </cell>
          <cell r="H2658">
            <v>21</v>
          </cell>
          <cell r="BZ2658" t="str">
            <v>Внутренний</v>
          </cell>
          <cell r="CA2658" t="str">
            <v>восточная украина</v>
          </cell>
          <cell r="CB2658" t="str">
            <v>Ukraine_Other</v>
          </cell>
          <cell r="CC2658" t="str">
            <v>Бизнес, прочие</v>
          </cell>
          <cell r="CD2658" t="str">
            <v>c</v>
          </cell>
        </row>
        <row r="2659">
          <cell r="C2659">
            <v>37708</v>
          </cell>
          <cell r="H2659">
            <v>21</v>
          </cell>
          <cell r="U2659">
            <v>17</v>
          </cell>
          <cell r="BZ2659" t="str">
            <v>Международный</v>
          </cell>
          <cell r="CA2659" t="str">
            <v>снг</v>
          </cell>
          <cell r="CB2659" t="str">
            <v>russia</v>
          </cell>
          <cell r="CC2659" t="str">
            <v>Бизнес, прочие</v>
          </cell>
          <cell r="CD2659" t="str">
            <v>c</v>
          </cell>
        </row>
        <row r="2660">
          <cell r="C2660" t="str">
            <v>31.03.03</v>
          </cell>
          <cell r="H2660">
            <v>21</v>
          </cell>
          <cell r="U2660">
            <v>27</v>
          </cell>
          <cell r="BZ2660" t="str">
            <v>Внутренний</v>
          </cell>
          <cell r="CA2660" t="str">
            <v>восточная украина</v>
          </cell>
          <cell r="CB2660" t="str">
            <v>kyiv</v>
          </cell>
          <cell r="CC2660" t="str">
            <v>Регулярные, Базовая</v>
          </cell>
          <cell r="CD2660" t="str">
            <v>c</v>
          </cell>
        </row>
        <row r="2661">
          <cell r="C2661" t="str">
            <v>31.03.03</v>
          </cell>
          <cell r="H2661">
            <v>21</v>
          </cell>
          <cell r="U2661">
            <v>9</v>
          </cell>
          <cell r="BZ2661" t="str">
            <v>Внутренний</v>
          </cell>
          <cell r="CA2661" t="str">
            <v>восточная украина</v>
          </cell>
          <cell r="CB2661" t="str">
            <v>kyiv</v>
          </cell>
          <cell r="CC2661" t="str">
            <v>Регулярные, Базовая</v>
          </cell>
          <cell r="CD2661" t="str">
            <v>c</v>
          </cell>
        </row>
        <row r="2662">
          <cell r="C2662">
            <v>37712</v>
          </cell>
          <cell r="H2662">
            <v>21</v>
          </cell>
          <cell r="U2662">
            <v>9</v>
          </cell>
          <cell r="BZ2662" t="str">
            <v>Внутренний</v>
          </cell>
          <cell r="CA2662" t="str">
            <v>восточная украина</v>
          </cell>
          <cell r="CB2662" t="str">
            <v>kyiv</v>
          </cell>
          <cell r="CC2662" t="str">
            <v>Регулярные, Базовая</v>
          </cell>
          <cell r="CD2662" t="str">
            <v>c</v>
          </cell>
        </row>
        <row r="2663">
          <cell r="C2663">
            <v>37715</v>
          </cell>
          <cell r="H2663">
            <v>21</v>
          </cell>
          <cell r="U2663">
            <v>27</v>
          </cell>
          <cell r="BZ2663" t="str">
            <v>Внутренний</v>
          </cell>
          <cell r="CA2663" t="str">
            <v>восточная украина</v>
          </cell>
          <cell r="CB2663" t="str">
            <v>kyiv</v>
          </cell>
          <cell r="CC2663" t="str">
            <v>Регулярные, Базовая</v>
          </cell>
          <cell r="CD2663" t="str">
            <v>c</v>
          </cell>
        </row>
        <row r="2664">
          <cell r="C2664">
            <v>37715</v>
          </cell>
          <cell r="H2664">
            <v>21</v>
          </cell>
          <cell r="U2664">
            <v>12</v>
          </cell>
          <cell r="BZ2664" t="str">
            <v>Внутренний</v>
          </cell>
          <cell r="CA2664" t="str">
            <v>восточная украина</v>
          </cell>
          <cell r="CB2664" t="str">
            <v>kyiv</v>
          </cell>
          <cell r="CC2664" t="str">
            <v>Регулярные, Базовая</v>
          </cell>
          <cell r="CD2664" t="str">
            <v>c</v>
          </cell>
        </row>
        <row r="2665">
          <cell r="C2665">
            <v>37716</v>
          </cell>
          <cell r="H2665">
            <v>21</v>
          </cell>
          <cell r="BZ2665" t="str">
            <v>Внутренний</v>
          </cell>
          <cell r="CA2665" t="str">
            <v>восточная украина</v>
          </cell>
          <cell r="CB2665" t="str">
            <v>Ukraine_Other</v>
          </cell>
          <cell r="CC2665" t="str">
            <v>Бизнес, прочие</v>
          </cell>
          <cell r="CD2665" t="str">
            <v>c</v>
          </cell>
        </row>
        <row r="2666">
          <cell r="C2666">
            <v>37718</v>
          </cell>
          <cell r="H2666">
            <v>21</v>
          </cell>
          <cell r="U2666">
            <v>21</v>
          </cell>
          <cell r="BZ2666" t="str">
            <v>Внутренний</v>
          </cell>
          <cell r="CA2666" t="str">
            <v>восточная украина</v>
          </cell>
          <cell r="CB2666" t="str">
            <v>kyiv</v>
          </cell>
          <cell r="CC2666" t="str">
            <v>Регулярные, Базовая</v>
          </cell>
          <cell r="CD2666" t="str">
            <v>c</v>
          </cell>
        </row>
        <row r="2667">
          <cell r="C2667">
            <v>37718</v>
          </cell>
          <cell r="H2667">
            <v>21</v>
          </cell>
          <cell r="U2667">
            <v>11</v>
          </cell>
          <cell r="BZ2667" t="str">
            <v>Внутренний</v>
          </cell>
          <cell r="CA2667" t="str">
            <v>восточная украина</v>
          </cell>
          <cell r="CB2667" t="str">
            <v>kyiv</v>
          </cell>
          <cell r="CC2667" t="str">
            <v>Регулярные, Базовая</v>
          </cell>
          <cell r="CD2667" t="str">
            <v>c</v>
          </cell>
        </row>
        <row r="2668">
          <cell r="C2668">
            <v>37719</v>
          </cell>
          <cell r="H2668">
            <v>21</v>
          </cell>
          <cell r="U2668">
            <v>26</v>
          </cell>
          <cell r="BZ2668" t="str">
            <v>Внутренний</v>
          </cell>
          <cell r="CA2668" t="str">
            <v>восточная украина</v>
          </cell>
          <cell r="CB2668" t="str">
            <v>kyiv</v>
          </cell>
          <cell r="CC2668" t="str">
            <v>Регулярные, Базовая</v>
          </cell>
          <cell r="CD2668" t="str">
            <v>c</v>
          </cell>
        </row>
        <row r="2669">
          <cell r="C2669">
            <v>37720</v>
          </cell>
          <cell r="H2669">
            <v>21</v>
          </cell>
          <cell r="U2669">
            <v>22</v>
          </cell>
          <cell r="BZ2669" t="str">
            <v>Внутренний</v>
          </cell>
          <cell r="CA2669" t="str">
            <v>восточная украина</v>
          </cell>
          <cell r="CB2669" t="str">
            <v>kyiv</v>
          </cell>
          <cell r="CC2669" t="str">
            <v>Регулярные, Базовая</v>
          </cell>
          <cell r="CD2669" t="str">
            <v>c</v>
          </cell>
        </row>
        <row r="2670">
          <cell r="C2670">
            <v>37721</v>
          </cell>
          <cell r="H2670">
            <v>21</v>
          </cell>
          <cell r="U2670">
            <v>22</v>
          </cell>
          <cell r="BZ2670" t="str">
            <v>Внутренний</v>
          </cell>
          <cell r="CA2670" t="str">
            <v>восточная украина</v>
          </cell>
          <cell r="CB2670" t="str">
            <v>kyiv</v>
          </cell>
          <cell r="CC2670" t="str">
            <v>Регулярные, Базовая</v>
          </cell>
          <cell r="CD2670" t="str">
            <v>c</v>
          </cell>
        </row>
        <row r="2671">
          <cell r="C2671">
            <v>37722</v>
          </cell>
          <cell r="H2671">
            <v>21</v>
          </cell>
          <cell r="U2671">
            <v>20</v>
          </cell>
          <cell r="BZ2671" t="str">
            <v>Внутренний</v>
          </cell>
          <cell r="CA2671" t="str">
            <v>восточная украина</v>
          </cell>
          <cell r="CB2671" t="str">
            <v>kyiv</v>
          </cell>
          <cell r="CC2671" t="str">
            <v>Регулярные, Базовая</v>
          </cell>
          <cell r="CD2671" t="str">
            <v>c</v>
          </cell>
        </row>
        <row r="2672">
          <cell r="C2672">
            <v>37722</v>
          </cell>
          <cell r="H2672">
            <v>21</v>
          </cell>
          <cell r="U2672">
            <v>27</v>
          </cell>
          <cell r="BZ2672" t="str">
            <v>Внутренний</v>
          </cell>
          <cell r="CA2672" t="str">
            <v>восточная украина</v>
          </cell>
          <cell r="CB2672" t="str">
            <v>kyiv</v>
          </cell>
          <cell r="CC2672" t="str">
            <v>Регулярные, Базовая</v>
          </cell>
          <cell r="CD2672" t="str">
            <v>c</v>
          </cell>
        </row>
        <row r="2673">
          <cell r="C2673">
            <v>37723</v>
          </cell>
          <cell r="H2673">
            <v>21</v>
          </cell>
          <cell r="U2673">
            <v>29</v>
          </cell>
          <cell r="BZ2673" t="str">
            <v>Международный</v>
          </cell>
          <cell r="CA2673" t="str">
            <v>снг</v>
          </cell>
          <cell r="CB2673" t="str">
            <v>aserbaidschan</v>
          </cell>
          <cell r="CC2673" t="str">
            <v>Чартерные, Базовая</v>
          </cell>
          <cell r="CD2673" t="str">
            <v>c</v>
          </cell>
        </row>
        <row r="2674">
          <cell r="C2674">
            <v>37727</v>
          </cell>
          <cell r="H2674">
            <v>21</v>
          </cell>
          <cell r="U2674">
            <v>29</v>
          </cell>
          <cell r="BZ2674" t="str">
            <v>Внутренний</v>
          </cell>
          <cell r="CA2674" t="str">
            <v>восточная украина</v>
          </cell>
          <cell r="CB2674" t="str">
            <v>kyiv</v>
          </cell>
          <cell r="CC2674" t="str">
            <v>Регулярные, Базовая</v>
          </cell>
          <cell r="CD2674" t="str">
            <v>c</v>
          </cell>
        </row>
        <row r="2675">
          <cell r="C2675">
            <v>37727</v>
          </cell>
          <cell r="H2675">
            <v>21</v>
          </cell>
          <cell r="U2675">
            <v>17</v>
          </cell>
          <cell r="BZ2675" t="str">
            <v>Внутренний</v>
          </cell>
          <cell r="CA2675" t="str">
            <v>восточная украина</v>
          </cell>
          <cell r="CB2675" t="str">
            <v>kyiv</v>
          </cell>
          <cell r="CC2675" t="str">
            <v>Регулярные, Базовая</v>
          </cell>
          <cell r="CD2675" t="str">
            <v>c</v>
          </cell>
        </row>
        <row r="2676">
          <cell r="C2676">
            <v>37728</v>
          </cell>
          <cell r="H2676">
            <v>21</v>
          </cell>
          <cell r="U2676">
            <v>18</v>
          </cell>
          <cell r="BZ2676" t="str">
            <v>Внутренний</v>
          </cell>
          <cell r="CA2676" t="str">
            <v>восточная украина</v>
          </cell>
          <cell r="CB2676" t="str">
            <v>kyiv</v>
          </cell>
          <cell r="CC2676" t="str">
            <v>Регулярные, Базовая</v>
          </cell>
          <cell r="CD2676" t="str">
            <v>c</v>
          </cell>
        </row>
        <row r="2677">
          <cell r="C2677">
            <v>37729</v>
          </cell>
          <cell r="H2677">
            <v>21</v>
          </cell>
          <cell r="U2677">
            <v>17</v>
          </cell>
          <cell r="BZ2677" t="str">
            <v>Внутренний</v>
          </cell>
          <cell r="CA2677" t="str">
            <v>восточная украина</v>
          </cell>
          <cell r="CB2677" t="str">
            <v>kyiv</v>
          </cell>
          <cell r="CC2677" t="str">
            <v>Регулярные, Базовая</v>
          </cell>
          <cell r="CD2677" t="str">
            <v>c</v>
          </cell>
        </row>
        <row r="2678">
          <cell r="C2678">
            <v>37729</v>
          </cell>
          <cell r="H2678">
            <v>21</v>
          </cell>
          <cell r="U2678">
            <v>20</v>
          </cell>
          <cell r="BZ2678" t="str">
            <v>Внутренний</v>
          </cell>
          <cell r="CA2678" t="str">
            <v>восточная украина</v>
          </cell>
          <cell r="CB2678" t="str">
            <v>kyiv</v>
          </cell>
          <cell r="CC2678" t="str">
            <v>Регулярные, Базовая</v>
          </cell>
          <cell r="CD2678" t="str">
            <v>c</v>
          </cell>
        </row>
        <row r="2679">
          <cell r="C2679">
            <v>37731</v>
          </cell>
          <cell r="H2679">
            <v>21</v>
          </cell>
          <cell r="U2679">
            <v>22</v>
          </cell>
          <cell r="BZ2679" t="str">
            <v>Международный</v>
          </cell>
          <cell r="CA2679" t="str">
            <v>снг</v>
          </cell>
          <cell r="CB2679" t="str">
            <v>georgia</v>
          </cell>
          <cell r="CC2679" t="str">
            <v>Регулярные, Базовая</v>
          </cell>
          <cell r="CD2679" t="str">
            <v>c</v>
          </cell>
        </row>
        <row r="2680">
          <cell r="C2680">
            <v>37732</v>
          </cell>
          <cell r="H2680">
            <v>21</v>
          </cell>
          <cell r="U2680">
            <v>8</v>
          </cell>
          <cell r="BZ2680" t="str">
            <v>Международный</v>
          </cell>
          <cell r="CA2680" t="str">
            <v>снг</v>
          </cell>
          <cell r="CB2680" t="str">
            <v>russia</v>
          </cell>
          <cell r="CC2680" t="str">
            <v>Регулярные, Базовая</v>
          </cell>
          <cell r="CD2680" t="str">
            <v>c</v>
          </cell>
        </row>
        <row r="2681">
          <cell r="C2681">
            <v>37737</v>
          </cell>
          <cell r="H2681">
            <v>21</v>
          </cell>
          <cell r="U2681">
            <v>1</v>
          </cell>
          <cell r="BZ2681" t="str">
            <v>Внутренний</v>
          </cell>
          <cell r="CA2681" t="str">
            <v>восточная украина</v>
          </cell>
          <cell r="CB2681" t="str">
            <v>kyiv</v>
          </cell>
          <cell r="CC2681" t="str">
            <v>Бизнес, прочие</v>
          </cell>
          <cell r="CD2681" t="str">
            <v>c</v>
          </cell>
        </row>
        <row r="2682">
          <cell r="C2682">
            <v>37738</v>
          </cell>
          <cell r="H2682">
            <v>21</v>
          </cell>
          <cell r="U2682">
            <v>25</v>
          </cell>
          <cell r="BZ2682" t="str">
            <v>Международный</v>
          </cell>
          <cell r="CA2682" t="str">
            <v>снг</v>
          </cell>
          <cell r="CB2682" t="str">
            <v>georgia</v>
          </cell>
          <cell r="CC2682" t="str">
            <v>Регулярные, Базовая</v>
          </cell>
          <cell r="CD2682" t="str">
            <v>c</v>
          </cell>
        </row>
        <row r="2683">
          <cell r="C2683">
            <v>37739</v>
          </cell>
          <cell r="H2683">
            <v>21</v>
          </cell>
          <cell r="U2683">
            <v>15</v>
          </cell>
          <cell r="BZ2683" t="str">
            <v>Международный</v>
          </cell>
          <cell r="CA2683" t="str">
            <v>снг</v>
          </cell>
          <cell r="CB2683" t="str">
            <v>russia</v>
          </cell>
          <cell r="CC2683" t="str">
            <v>Регулярные, Базовая</v>
          </cell>
          <cell r="CD2683" t="str">
            <v>c</v>
          </cell>
        </row>
        <row r="2684">
          <cell r="C2684">
            <v>37740</v>
          </cell>
          <cell r="H2684">
            <v>21</v>
          </cell>
          <cell r="U2684">
            <v>33</v>
          </cell>
          <cell r="BZ2684" t="str">
            <v>Внутренний</v>
          </cell>
          <cell r="CA2684" t="str">
            <v>восточная украина</v>
          </cell>
          <cell r="CB2684" t="str">
            <v>kyiv</v>
          </cell>
          <cell r="CC2684" t="str">
            <v>Регулярные, Базовая</v>
          </cell>
          <cell r="CD2684" t="str">
            <v>c</v>
          </cell>
        </row>
        <row r="2685">
          <cell r="C2685">
            <v>37743</v>
          </cell>
          <cell r="H2685">
            <v>21</v>
          </cell>
          <cell r="U2685">
            <v>2</v>
          </cell>
          <cell r="BZ2685" t="str">
            <v>Международный</v>
          </cell>
          <cell r="CA2685" t="str">
            <v>снг</v>
          </cell>
          <cell r="CB2685" t="str">
            <v>russia</v>
          </cell>
          <cell r="CC2685" t="str">
            <v>Регулярные, Базовая</v>
          </cell>
          <cell r="CD2685" t="str">
            <v>c</v>
          </cell>
        </row>
        <row r="2686">
          <cell r="C2686">
            <v>37744</v>
          </cell>
          <cell r="H2686">
            <v>21</v>
          </cell>
          <cell r="U2686">
            <v>6</v>
          </cell>
          <cell r="BZ2686" t="str">
            <v>Внутренний</v>
          </cell>
          <cell r="CA2686" t="str">
            <v>восточная украина</v>
          </cell>
          <cell r="CB2686" t="str">
            <v>kyiv</v>
          </cell>
          <cell r="CC2686" t="str">
            <v>Регулярные, Базовая</v>
          </cell>
          <cell r="CD2686" t="str">
            <v>c</v>
          </cell>
        </row>
        <row r="2687">
          <cell r="C2687">
            <v>37745</v>
          </cell>
          <cell r="H2687">
            <v>21</v>
          </cell>
          <cell r="U2687">
            <v>24</v>
          </cell>
          <cell r="BZ2687" t="str">
            <v>Международный</v>
          </cell>
          <cell r="CA2687" t="str">
            <v>снг</v>
          </cell>
          <cell r="CB2687" t="str">
            <v>armenia</v>
          </cell>
          <cell r="CC2687" t="str">
            <v>Регулярные, Базовая</v>
          </cell>
          <cell r="CD2687" t="str">
            <v>c</v>
          </cell>
        </row>
        <row r="2688">
          <cell r="C2688">
            <v>37746</v>
          </cell>
          <cell r="H2688">
            <v>21</v>
          </cell>
          <cell r="U2688">
            <v>11</v>
          </cell>
          <cell r="BZ2688" t="str">
            <v>Международный</v>
          </cell>
          <cell r="CA2688" t="str">
            <v>снг</v>
          </cell>
          <cell r="CB2688" t="str">
            <v>russia</v>
          </cell>
          <cell r="CC2688" t="str">
            <v>Регулярные, Базовая</v>
          </cell>
          <cell r="CD2688" t="str">
            <v>c</v>
          </cell>
        </row>
        <row r="2689">
          <cell r="C2689">
            <v>37747</v>
          </cell>
          <cell r="H2689">
            <v>21</v>
          </cell>
          <cell r="U2689">
            <v>16</v>
          </cell>
          <cell r="BZ2689" t="str">
            <v>Внутренний</v>
          </cell>
          <cell r="CA2689" t="str">
            <v>восточная украина</v>
          </cell>
          <cell r="CB2689" t="str">
            <v>kyiv</v>
          </cell>
          <cell r="CC2689" t="str">
            <v>Регулярные, Базовая</v>
          </cell>
          <cell r="CD2689" t="str">
            <v>c</v>
          </cell>
        </row>
        <row r="2690">
          <cell r="C2690">
            <v>37748</v>
          </cell>
          <cell r="H2690">
            <v>21</v>
          </cell>
          <cell r="U2690">
            <v>6</v>
          </cell>
          <cell r="BZ2690" t="str">
            <v>Внутренний</v>
          </cell>
          <cell r="CA2690" t="str">
            <v>восточная украина</v>
          </cell>
          <cell r="CB2690" t="str">
            <v>kyiv</v>
          </cell>
          <cell r="CC2690" t="str">
            <v>Регулярные, Базовая</v>
          </cell>
          <cell r="CD2690" t="str">
            <v>c</v>
          </cell>
        </row>
        <row r="2691">
          <cell r="C2691">
            <v>37748</v>
          </cell>
          <cell r="H2691">
            <v>21</v>
          </cell>
          <cell r="U2691">
            <v>14</v>
          </cell>
          <cell r="BZ2691" t="str">
            <v>Внутренний</v>
          </cell>
          <cell r="CA2691" t="str">
            <v>восточная украина</v>
          </cell>
          <cell r="CB2691" t="str">
            <v>kyiv</v>
          </cell>
          <cell r="CC2691" t="str">
            <v>Регулярные, Базовая</v>
          </cell>
          <cell r="CD2691" t="str">
            <v>c</v>
          </cell>
        </row>
        <row r="2692">
          <cell r="C2692">
            <v>37749</v>
          </cell>
          <cell r="H2692">
            <v>21</v>
          </cell>
          <cell r="U2692">
            <v>18</v>
          </cell>
          <cell r="BZ2692" t="str">
            <v>Внутренний</v>
          </cell>
          <cell r="CA2692" t="str">
            <v>восточная украина</v>
          </cell>
          <cell r="CB2692" t="str">
            <v>kyiv</v>
          </cell>
          <cell r="CC2692" t="str">
            <v>Регулярные, Базовая</v>
          </cell>
          <cell r="CD2692" t="str">
            <v>c</v>
          </cell>
        </row>
        <row r="2693">
          <cell r="C2693">
            <v>37750</v>
          </cell>
          <cell r="H2693">
            <v>21</v>
          </cell>
          <cell r="U2693">
            <v>19</v>
          </cell>
          <cell r="BZ2693" t="str">
            <v>Международный</v>
          </cell>
          <cell r="CA2693" t="str">
            <v>снг</v>
          </cell>
          <cell r="CB2693" t="str">
            <v>russia</v>
          </cell>
          <cell r="CC2693" t="str">
            <v>Регулярные, Базовая</v>
          </cell>
          <cell r="CD2693" t="str">
            <v>c</v>
          </cell>
        </row>
        <row r="2694">
          <cell r="C2694">
            <v>37751</v>
          </cell>
          <cell r="H2694">
            <v>21</v>
          </cell>
          <cell r="U2694">
            <v>9</v>
          </cell>
          <cell r="BZ2694" t="str">
            <v>Внутренний</v>
          </cell>
          <cell r="CA2694" t="str">
            <v>восточная украина</v>
          </cell>
          <cell r="CB2694" t="str">
            <v>kyiv</v>
          </cell>
          <cell r="CC2694" t="str">
            <v>Регулярные, Базовая</v>
          </cell>
          <cell r="CD2694" t="str">
            <v>c</v>
          </cell>
        </row>
        <row r="2695">
          <cell r="C2695">
            <v>37752</v>
          </cell>
          <cell r="H2695">
            <v>21</v>
          </cell>
          <cell r="U2695">
            <v>41</v>
          </cell>
          <cell r="BZ2695" t="str">
            <v>Международный</v>
          </cell>
          <cell r="CA2695" t="str">
            <v>снг</v>
          </cell>
          <cell r="CB2695" t="str">
            <v>armenia</v>
          </cell>
          <cell r="CC2695" t="str">
            <v>Регулярные, Базовая</v>
          </cell>
          <cell r="CD2695" t="str">
            <v>c</v>
          </cell>
        </row>
        <row r="2696">
          <cell r="C2696">
            <v>37753</v>
          </cell>
          <cell r="H2696">
            <v>21</v>
          </cell>
          <cell r="U2696">
            <v>27</v>
          </cell>
          <cell r="BZ2696" t="str">
            <v>Международный</v>
          </cell>
          <cell r="CA2696" t="str">
            <v>снг</v>
          </cell>
          <cell r="CB2696" t="str">
            <v>russia</v>
          </cell>
          <cell r="CC2696" t="str">
            <v>Регулярные, Базовая</v>
          </cell>
          <cell r="CD2696" t="str">
            <v>c</v>
          </cell>
        </row>
        <row r="2697">
          <cell r="C2697">
            <v>37754</v>
          </cell>
          <cell r="H2697">
            <v>21</v>
          </cell>
          <cell r="U2697">
            <v>23</v>
          </cell>
          <cell r="BZ2697" t="str">
            <v>Внутренний</v>
          </cell>
          <cell r="CA2697" t="str">
            <v>восточная украина</v>
          </cell>
          <cell r="CB2697" t="str">
            <v>kyiv</v>
          </cell>
          <cell r="CC2697" t="str">
            <v>Регулярные, Базовая</v>
          </cell>
          <cell r="CD2697" t="str">
            <v>c</v>
          </cell>
        </row>
        <row r="2698">
          <cell r="C2698">
            <v>37755</v>
          </cell>
          <cell r="H2698">
            <v>21</v>
          </cell>
          <cell r="U2698">
            <v>25</v>
          </cell>
          <cell r="BZ2698" t="str">
            <v>Внутренний</v>
          </cell>
          <cell r="CA2698" t="str">
            <v>восточная украина</v>
          </cell>
          <cell r="CB2698" t="str">
            <v>kyiv</v>
          </cell>
          <cell r="CC2698" t="str">
            <v>Регулярные, Базовая</v>
          </cell>
          <cell r="CD2698" t="str">
            <v>c</v>
          </cell>
        </row>
        <row r="2699">
          <cell r="C2699">
            <v>37756</v>
          </cell>
          <cell r="H2699">
            <v>21</v>
          </cell>
          <cell r="U2699">
            <v>26</v>
          </cell>
          <cell r="BZ2699" t="str">
            <v>Внутренний</v>
          </cell>
          <cell r="CA2699" t="str">
            <v>восточная украина</v>
          </cell>
          <cell r="CB2699" t="str">
            <v>kyiv</v>
          </cell>
          <cell r="CC2699" t="str">
            <v>Регулярные, Базовая</v>
          </cell>
          <cell r="CD2699" t="str">
            <v>c</v>
          </cell>
        </row>
        <row r="2700">
          <cell r="C2700">
            <v>37757</v>
          </cell>
          <cell r="H2700">
            <v>21</v>
          </cell>
          <cell r="U2700">
            <v>15</v>
          </cell>
          <cell r="BZ2700" t="str">
            <v>Международный</v>
          </cell>
          <cell r="CA2700" t="str">
            <v>восточная украина</v>
          </cell>
          <cell r="CB2700" t="str">
            <v>kyiv</v>
          </cell>
          <cell r="CC2700" t="str">
            <v>Регулярные, Базовая</v>
          </cell>
          <cell r="CD2700" t="str">
            <v>c</v>
          </cell>
        </row>
        <row r="2701">
          <cell r="C2701">
            <v>37758</v>
          </cell>
          <cell r="H2701">
            <v>21</v>
          </cell>
          <cell r="U2701">
            <v>10</v>
          </cell>
          <cell r="BZ2701" t="str">
            <v>Внутренний</v>
          </cell>
          <cell r="CA2701" t="str">
            <v>восточная украина</v>
          </cell>
          <cell r="CB2701" t="str">
            <v>kyiv</v>
          </cell>
          <cell r="CC2701" t="str">
            <v>Регулярные, Базовая</v>
          </cell>
          <cell r="CD2701" t="str">
            <v>c</v>
          </cell>
        </row>
        <row r="2702">
          <cell r="C2702">
            <v>37759</v>
          </cell>
          <cell r="H2702">
            <v>21</v>
          </cell>
          <cell r="BZ2702" t="str">
            <v>Внутренний</v>
          </cell>
          <cell r="CA2702" t="str">
            <v>восточная украина</v>
          </cell>
          <cell r="CB2702" t="str">
            <v>Ukraine_Other</v>
          </cell>
          <cell r="CC2702" t="str">
            <v>Бизнес, прочие</v>
          </cell>
          <cell r="CD2702" t="str">
            <v>c</v>
          </cell>
        </row>
        <row r="2703">
          <cell r="C2703">
            <v>37759</v>
          </cell>
          <cell r="H2703">
            <v>21</v>
          </cell>
          <cell r="U2703">
            <v>23</v>
          </cell>
          <cell r="BZ2703" t="str">
            <v>Международный</v>
          </cell>
          <cell r="CA2703" t="str">
            <v>снг</v>
          </cell>
          <cell r="CB2703" t="str">
            <v>armenia</v>
          </cell>
          <cell r="CC2703" t="str">
            <v>Регулярные, Базовая</v>
          </cell>
          <cell r="CD2703" t="str">
            <v>c</v>
          </cell>
        </row>
        <row r="2704">
          <cell r="C2704">
            <v>37760</v>
          </cell>
          <cell r="H2704">
            <v>21</v>
          </cell>
          <cell r="U2704">
            <v>6</v>
          </cell>
          <cell r="BZ2704" t="str">
            <v>Международный</v>
          </cell>
          <cell r="CA2704" t="str">
            <v>снг</v>
          </cell>
          <cell r="CB2704" t="str">
            <v>russia</v>
          </cell>
          <cell r="CC2704" t="str">
            <v>Регулярные, Базовая</v>
          </cell>
          <cell r="CD2704" t="str">
            <v>c</v>
          </cell>
        </row>
        <row r="2705">
          <cell r="C2705">
            <v>37761</v>
          </cell>
          <cell r="H2705">
            <v>21</v>
          </cell>
          <cell r="U2705">
            <v>24</v>
          </cell>
          <cell r="BZ2705" t="str">
            <v>Внутренний</v>
          </cell>
          <cell r="CA2705" t="str">
            <v>восточная украина</v>
          </cell>
          <cell r="CB2705" t="str">
            <v>kyiv</v>
          </cell>
          <cell r="CC2705" t="str">
            <v>Регулярные, Базовая</v>
          </cell>
          <cell r="CD2705" t="str">
            <v>c</v>
          </cell>
        </row>
        <row r="2706">
          <cell r="C2706">
            <v>37763</v>
          </cell>
          <cell r="H2706">
            <v>21</v>
          </cell>
          <cell r="BZ2706" t="str">
            <v>Внутренний</v>
          </cell>
          <cell r="CA2706" t="str">
            <v>восточная украина</v>
          </cell>
          <cell r="CB2706" t="str">
            <v>Ukraine_Other</v>
          </cell>
          <cell r="CC2706" t="str">
            <v>Бизнес, прочие</v>
          </cell>
          <cell r="CD2706" t="str">
            <v>c</v>
          </cell>
        </row>
        <row r="2707">
          <cell r="C2707">
            <v>37764</v>
          </cell>
          <cell r="H2707">
            <v>21</v>
          </cell>
          <cell r="U2707">
            <v>7</v>
          </cell>
          <cell r="BZ2707" t="str">
            <v>Международный</v>
          </cell>
          <cell r="CA2707" t="str">
            <v>снг</v>
          </cell>
          <cell r="CB2707" t="str">
            <v>russia</v>
          </cell>
          <cell r="CC2707" t="str">
            <v>Регулярные, Базовая</v>
          </cell>
          <cell r="CD2707" t="str">
            <v>c</v>
          </cell>
        </row>
        <row r="2708">
          <cell r="C2708">
            <v>37765</v>
          </cell>
          <cell r="H2708">
            <v>21</v>
          </cell>
          <cell r="U2708">
            <v>16</v>
          </cell>
          <cell r="BZ2708" t="str">
            <v>Внутренний</v>
          </cell>
          <cell r="CA2708" t="str">
            <v>восточная украина</v>
          </cell>
          <cell r="CB2708" t="str">
            <v>kyiv</v>
          </cell>
          <cell r="CC2708" t="str">
            <v>Регулярные, Базовая</v>
          </cell>
          <cell r="CD2708" t="str">
            <v>c</v>
          </cell>
        </row>
        <row r="2709">
          <cell r="C2709">
            <v>37766</v>
          </cell>
          <cell r="H2709">
            <v>21</v>
          </cell>
          <cell r="U2709">
            <v>21</v>
          </cell>
          <cell r="BZ2709" t="str">
            <v>Международный</v>
          </cell>
          <cell r="CA2709" t="str">
            <v>снг</v>
          </cell>
          <cell r="CB2709" t="str">
            <v>armenia</v>
          </cell>
          <cell r="CC2709" t="str">
            <v>Регулярные, Базовая</v>
          </cell>
          <cell r="CD2709" t="str">
            <v>c</v>
          </cell>
        </row>
        <row r="2710">
          <cell r="C2710">
            <v>37767</v>
          </cell>
          <cell r="H2710">
            <v>21</v>
          </cell>
          <cell r="U2710">
            <v>10</v>
          </cell>
          <cell r="BZ2710" t="str">
            <v>Международный</v>
          </cell>
          <cell r="CA2710" t="str">
            <v>снг</v>
          </cell>
          <cell r="CB2710" t="str">
            <v>russia</v>
          </cell>
          <cell r="CC2710" t="str">
            <v>Регулярные, Базовая</v>
          </cell>
          <cell r="CD2710" t="str">
            <v>c</v>
          </cell>
        </row>
        <row r="2711">
          <cell r="C2711">
            <v>37768</v>
          </cell>
          <cell r="H2711">
            <v>21</v>
          </cell>
          <cell r="U2711">
            <v>32</v>
          </cell>
          <cell r="BZ2711" t="str">
            <v>Внутренний</v>
          </cell>
          <cell r="CA2711" t="str">
            <v>восточная украина</v>
          </cell>
          <cell r="CB2711" t="str">
            <v>kyiv</v>
          </cell>
          <cell r="CC2711" t="str">
            <v>Регулярные, Базовая</v>
          </cell>
          <cell r="CD2711" t="str">
            <v>c</v>
          </cell>
        </row>
        <row r="2712">
          <cell r="C2712">
            <v>37770</v>
          </cell>
          <cell r="H2712">
            <v>21</v>
          </cell>
          <cell r="U2712">
            <v>25</v>
          </cell>
          <cell r="BZ2712" t="str">
            <v>Внутренний</v>
          </cell>
          <cell r="CA2712" t="str">
            <v>восточная украина</v>
          </cell>
          <cell r="CB2712" t="str">
            <v>kyiv</v>
          </cell>
          <cell r="CC2712" t="str">
            <v>Регулярные, Базовая</v>
          </cell>
          <cell r="CD2712" t="str">
            <v>c</v>
          </cell>
        </row>
        <row r="2713">
          <cell r="C2713">
            <v>37772</v>
          </cell>
          <cell r="H2713">
            <v>21</v>
          </cell>
          <cell r="U2713">
            <v>12</v>
          </cell>
          <cell r="BZ2713" t="str">
            <v>Внутренний</v>
          </cell>
          <cell r="CA2713" t="str">
            <v>восточная украина</v>
          </cell>
          <cell r="CB2713" t="str">
            <v>kyiv</v>
          </cell>
          <cell r="CC2713" t="str">
            <v>Регулярные, Базовая</v>
          </cell>
          <cell r="CD2713" t="str">
            <v>c</v>
          </cell>
        </row>
        <row r="2714">
          <cell r="C2714">
            <v>37773</v>
          </cell>
          <cell r="H2714">
            <v>21</v>
          </cell>
          <cell r="U2714">
            <v>32</v>
          </cell>
          <cell r="BZ2714" t="str">
            <v>Международный</v>
          </cell>
          <cell r="CA2714" t="str">
            <v>снг</v>
          </cell>
          <cell r="CB2714" t="str">
            <v>armenia</v>
          </cell>
          <cell r="CC2714" t="str">
            <v>Регулярные, Базовая</v>
          </cell>
          <cell r="CD2714" t="str">
            <v>c</v>
          </cell>
        </row>
        <row r="2715">
          <cell r="C2715">
            <v>37774</v>
          </cell>
          <cell r="H2715">
            <v>21</v>
          </cell>
          <cell r="U2715">
            <v>16</v>
          </cell>
          <cell r="BZ2715" t="str">
            <v>Международный</v>
          </cell>
          <cell r="CA2715" t="str">
            <v>снг</v>
          </cell>
          <cell r="CB2715" t="str">
            <v>russia</v>
          </cell>
          <cell r="CC2715" t="str">
            <v>Регулярные, Базовая</v>
          </cell>
          <cell r="CD2715" t="str">
            <v>c</v>
          </cell>
        </row>
        <row r="2716">
          <cell r="C2716">
            <v>37775</v>
          </cell>
          <cell r="H2716">
            <v>21</v>
          </cell>
          <cell r="U2716">
            <v>40</v>
          </cell>
          <cell r="BZ2716" t="str">
            <v>Внутренний</v>
          </cell>
          <cell r="CA2716" t="str">
            <v>восточная украина</v>
          </cell>
          <cell r="CB2716" t="str">
            <v>kyiv</v>
          </cell>
          <cell r="CC2716" t="str">
            <v>Регулярные, Базовая</v>
          </cell>
          <cell r="CD2716" t="str">
            <v>c</v>
          </cell>
        </row>
        <row r="2717">
          <cell r="C2717">
            <v>37776</v>
          </cell>
          <cell r="H2717">
            <v>21</v>
          </cell>
          <cell r="U2717">
            <v>1</v>
          </cell>
          <cell r="BZ2717" t="str">
            <v>Международный</v>
          </cell>
          <cell r="CA2717" t="str">
            <v>снг</v>
          </cell>
          <cell r="CB2717" t="str">
            <v>russia</v>
          </cell>
          <cell r="CC2717" t="str">
            <v>Регулярные, Базовая</v>
          </cell>
          <cell r="CD2717" t="str">
            <v>c</v>
          </cell>
        </row>
        <row r="2718">
          <cell r="C2718">
            <v>37777</v>
          </cell>
          <cell r="BZ2718" t="str">
            <v>Внутренний</v>
          </cell>
          <cell r="CA2718" t="str">
            <v>восточная украина</v>
          </cell>
          <cell r="CB2718" t="str">
            <v>Ukraine_Other</v>
          </cell>
          <cell r="CC2718" t="str">
            <v>Бизнес, прочие</v>
          </cell>
          <cell r="CD2718" t="str">
            <v>c</v>
          </cell>
        </row>
        <row r="2719">
          <cell r="C2719">
            <v>37778</v>
          </cell>
          <cell r="H2719">
            <v>21</v>
          </cell>
          <cell r="U2719">
            <v>4</v>
          </cell>
          <cell r="BZ2719" t="str">
            <v>Международный</v>
          </cell>
          <cell r="CA2719" t="str">
            <v>снг</v>
          </cell>
          <cell r="CB2719" t="str">
            <v>russia</v>
          </cell>
          <cell r="CC2719" t="str">
            <v>Регулярные, Базовая</v>
          </cell>
          <cell r="CD2719" t="str">
            <v>c</v>
          </cell>
        </row>
        <row r="2720">
          <cell r="C2720">
            <v>37779</v>
          </cell>
          <cell r="H2720">
            <v>21</v>
          </cell>
          <cell r="U2720">
            <v>45</v>
          </cell>
          <cell r="BZ2720" t="str">
            <v>Международный</v>
          </cell>
          <cell r="CA2720" t="str">
            <v>западная европа</v>
          </cell>
          <cell r="CB2720" t="str">
            <v>italy</v>
          </cell>
          <cell r="CC2720" t="str">
            <v>Бизнес, прочие</v>
          </cell>
          <cell r="CD2720" t="str">
            <v>c</v>
          </cell>
        </row>
        <row r="2721">
          <cell r="C2721">
            <v>37795</v>
          </cell>
          <cell r="H2721">
            <v>21</v>
          </cell>
          <cell r="BZ2721" t="str">
            <v>Внутренний</v>
          </cell>
          <cell r="CA2721" t="str">
            <v>восточная украина</v>
          </cell>
          <cell r="CB2721" t="str">
            <v>Ukraine_Other</v>
          </cell>
          <cell r="CC2721" t="str">
            <v>Бизнес, прочие</v>
          </cell>
          <cell r="CD2721" t="str">
            <v>c</v>
          </cell>
        </row>
        <row r="2722">
          <cell r="C2722">
            <v>37796</v>
          </cell>
          <cell r="H2722">
            <v>21</v>
          </cell>
          <cell r="U2722">
            <v>37</v>
          </cell>
          <cell r="BZ2722" t="str">
            <v>Внутренний</v>
          </cell>
          <cell r="CA2722" t="str">
            <v>восточная украина</v>
          </cell>
          <cell r="CB2722" t="str">
            <v>kyiv</v>
          </cell>
          <cell r="CC2722" t="str">
            <v>Регулярные, Базовая</v>
          </cell>
          <cell r="CD2722" t="str">
            <v>c</v>
          </cell>
        </row>
        <row r="2723">
          <cell r="C2723">
            <v>37796</v>
          </cell>
          <cell r="BZ2723" t="str">
            <v>Внутренний</v>
          </cell>
          <cell r="CA2723" t="str">
            <v>восточная украина</v>
          </cell>
          <cell r="CB2723" t="str">
            <v>Ukraine_Other</v>
          </cell>
          <cell r="CC2723" t="str">
            <v>Бизнес, прочие</v>
          </cell>
          <cell r="CD2723" t="str">
            <v>c</v>
          </cell>
        </row>
        <row r="2724">
          <cell r="C2724">
            <v>37798</v>
          </cell>
          <cell r="BZ2724" t="str">
            <v>Внутренний</v>
          </cell>
          <cell r="CA2724" t="str">
            <v>восточная украина</v>
          </cell>
          <cell r="CB2724" t="str">
            <v>Ukraine_Other</v>
          </cell>
          <cell r="CC2724" t="str">
            <v>Бизнес, прочие</v>
          </cell>
          <cell r="CD2724" t="str">
            <v>c</v>
          </cell>
        </row>
        <row r="2725">
          <cell r="C2725">
            <v>37799</v>
          </cell>
          <cell r="H2725">
            <v>21</v>
          </cell>
          <cell r="BZ2725" t="str">
            <v>Внутренний</v>
          </cell>
          <cell r="CA2725" t="str">
            <v>восточная украина</v>
          </cell>
          <cell r="CB2725" t="str">
            <v>Ukraine_Other</v>
          </cell>
          <cell r="CC2725" t="str">
            <v>Бизнес, прочие</v>
          </cell>
          <cell r="CD2725" t="str">
            <v>c</v>
          </cell>
        </row>
        <row r="2726">
          <cell r="C2726">
            <v>37799</v>
          </cell>
          <cell r="H2726">
            <v>21</v>
          </cell>
          <cell r="U2726">
            <v>4</v>
          </cell>
          <cell r="BZ2726" t="str">
            <v>Международный</v>
          </cell>
          <cell r="CA2726" t="str">
            <v>снг</v>
          </cell>
          <cell r="CB2726" t="str">
            <v>russia</v>
          </cell>
          <cell r="CC2726" t="str">
            <v>Регулярные, Базовая</v>
          </cell>
          <cell r="CD2726" t="str">
            <v>c</v>
          </cell>
        </row>
        <row r="2727">
          <cell r="C2727">
            <v>37800</v>
          </cell>
          <cell r="H2727">
            <v>21</v>
          </cell>
          <cell r="U2727">
            <v>37</v>
          </cell>
          <cell r="BZ2727" t="str">
            <v>Международный</v>
          </cell>
          <cell r="CA2727" t="str">
            <v>восточная европа</v>
          </cell>
          <cell r="CB2727" t="str">
            <v>bulgaria</v>
          </cell>
          <cell r="CC2727" t="str">
            <v>Чартерные, Базовая</v>
          </cell>
          <cell r="CD2727" t="str">
            <v>c</v>
          </cell>
        </row>
        <row r="2728">
          <cell r="C2728">
            <v>37801</v>
          </cell>
          <cell r="H2728">
            <v>21</v>
          </cell>
          <cell r="U2728">
            <v>48</v>
          </cell>
          <cell r="BZ2728" t="str">
            <v>Международный</v>
          </cell>
          <cell r="CA2728" t="str">
            <v>снг</v>
          </cell>
          <cell r="CB2728" t="str">
            <v>georgia</v>
          </cell>
          <cell r="CC2728" t="str">
            <v>Регулярные, Базовая</v>
          </cell>
          <cell r="CD2728" t="str">
            <v>c</v>
          </cell>
        </row>
        <row r="2729">
          <cell r="C2729">
            <v>37801</v>
          </cell>
          <cell r="H2729">
            <v>21</v>
          </cell>
          <cell r="U2729">
            <v>41</v>
          </cell>
          <cell r="BZ2729" t="str">
            <v>Международный</v>
          </cell>
          <cell r="CA2729" t="str">
            <v>снг</v>
          </cell>
          <cell r="CB2729" t="str">
            <v>armenia</v>
          </cell>
          <cell r="CC2729" t="str">
            <v>Регулярные, Базовая</v>
          </cell>
          <cell r="CD2729" t="str">
            <v>c</v>
          </cell>
        </row>
        <row r="2730">
          <cell r="C2730">
            <v>37802</v>
          </cell>
          <cell r="H2730">
            <v>21</v>
          </cell>
          <cell r="U2730">
            <v>18</v>
          </cell>
          <cell r="BZ2730" t="str">
            <v>Международный</v>
          </cell>
          <cell r="CA2730" t="str">
            <v>снг</v>
          </cell>
          <cell r="CB2730" t="str">
            <v>russia</v>
          </cell>
          <cell r="CC2730" t="str">
            <v>Регулярные, Базовая</v>
          </cell>
          <cell r="CD2730" t="str">
            <v>c</v>
          </cell>
        </row>
        <row r="2731">
          <cell r="C2731">
            <v>37803</v>
          </cell>
          <cell r="H2731">
            <v>21</v>
          </cell>
          <cell r="U2731">
            <v>23</v>
          </cell>
          <cell r="BZ2731" t="str">
            <v>Внутренний</v>
          </cell>
          <cell r="CA2731" t="str">
            <v>восточная украина</v>
          </cell>
          <cell r="CB2731" t="str">
            <v>kyiv</v>
          </cell>
          <cell r="CC2731" t="str">
            <v>Регулярные, Базовая</v>
          </cell>
          <cell r="CD2731" t="str">
            <v>c</v>
          </cell>
        </row>
        <row r="2732">
          <cell r="C2732">
            <v>37804</v>
          </cell>
          <cell r="H2732">
            <v>21</v>
          </cell>
          <cell r="U2732">
            <v>2</v>
          </cell>
          <cell r="BZ2732" t="str">
            <v>Международный</v>
          </cell>
          <cell r="CA2732" t="str">
            <v>снг</v>
          </cell>
          <cell r="CB2732" t="str">
            <v>russia</v>
          </cell>
          <cell r="CC2732" t="str">
            <v>Регулярные, Базовая</v>
          </cell>
          <cell r="CD2732" t="str">
            <v>c</v>
          </cell>
        </row>
        <row r="2733">
          <cell r="C2733">
            <v>37805</v>
          </cell>
          <cell r="H2733">
            <v>21</v>
          </cell>
          <cell r="U2733">
            <v>6</v>
          </cell>
          <cell r="BZ2733" t="str">
            <v>Внутренний</v>
          </cell>
          <cell r="CA2733" t="str">
            <v>восточная украина</v>
          </cell>
          <cell r="CB2733" t="str">
            <v>Ukraine_Other</v>
          </cell>
          <cell r="CC2733" t="str">
            <v>Бизнес, прочие</v>
          </cell>
          <cell r="CD2733" t="str">
            <v>c</v>
          </cell>
        </row>
        <row r="2734">
          <cell r="C2734">
            <v>37806</v>
          </cell>
          <cell r="H2734">
            <v>21</v>
          </cell>
          <cell r="U2734">
            <v>4</v>
          </cell>
          <cell r="BZ2734" t="str">
            <v>Международный</v>
          </cell>
          <cell r="CA2734" t="str">
            <v>снг</v>
          </cell>
          <cell r="CB2734" t="str">
            <v>russia</v>
          </cell>
          <cell r="CC2734" t="str">
            <v>Регулярные, Базовая</v>
          </cell>
          <cell r="CD2734" t="str">
            <v>c</v>
          </cell>
        </row>
        <row r="2735">
          <cell r="C2735">
            <v>37807</v>
          </cell>
          <cell r="H2735">
            <v>21</v>
          </cell>
          <cell r="U2735">
            <v>43</v>
          </cell>
          <cell r="BZ2735" t="str">
            <v>Международный</v>
          </cell>
          <cell r="CA2735" t="str">
            <v>восточная европа</v>
          </cell>
          <cell r="CB2735" t="str">
            <v>bulgaria</v>
          </cell>
          <cell r="CC2735" t="str">
            <v>Чартерные, Базовая</v>
          </cell>
          <cell r="CD2735" t="str">
            <v>c</v>
          </cell>
        </row>
        <row r="2736">
          <cell r="C2736">
            <v>37808</v>
          </cell>
          <cell r="H2736">
            <v>21</v>
          </cell>
          <cell r="BZ2736" t="str">
            <v>Внутренний</v>
          </cell>
          <cell r="CA2736" t="str">
            <v>восточная украина</v>
          </cell>
          <cell r="CB2736" t="str">
            <v>Ukraine_Other</v>
          </cell>
          <cell r="CC2736" t="str">
            <v>Бизнес, прочие</v>
          </cell>
          <cell r="CD2736" t="str">
            <v>c</v>
          </cell>
        </row>
        <row r="2737">
          <cell r="C2737">
            <v>37808</v>
          </cell>
          <cell r="H2737">
            <v>21</v>
          </cell>
          <cell r="U2737">
            <v>44</v>
          </cell>
          <cell r="BZ2737" t="str">
            <v>Международный</v>
          </cell>
          <cell r="CA2737" t="str">
            <v>снг</v>
          </cell>
          <cell r="CB2737" t="str">
            <v>georgia</v>
          </cell>
          <cell r="CC2737" t="str">
            <v>Регулярные, Базовая</v>
          </cell>
          <cell r="CD2737" t="str">
            <v>c</v>
          </cell>
        </row>
        <row r="2738">
          <cell r="C2738">
            <v>37808</v>
          </cell>
          <cell r="H2738">
            <v>21</v>
          </cell>
          <cell r="U2738">
            <v>40</v>
          </cell>
          <cell r="BZ2738" t="str">
            <v>Международный</v>
          </cell>
          <cell r="CA2738" t="str">
            <v>снг</v>
          </cell>
          <cell r="CB2738" t="str">
            <v>armenia</v>
          </cell>
          <cell r="CC2738" t="str">
            <v>Регулярные, Базовая</v>
          </cell>
          <cell r="CD2738" t="str">
            <v>c</v>
          </cell>
        </row>
        <row r="2739">
          <cell r="C2739">
            <v>37809</v>
          </cell>
          <cell r="H2739">
            <v>21</v>
          </cell>
          <cell r="U2739">
            <v>11</v>
          </cell>
          <cell r="BZ2739" t="str">
            <v>Международный</v>
          </cell>
          <cell r="CA2739" t="str">
            <v>снг</v>
          </cell>
          <cell r="CB2739" t="str">
            <v>russia</v>
          </cell>
          <cell r="CC2739" t="str">
            <v>Регулярные, Базовая</v>
          </cell>
          <cell r="CD2739" t="str">
            <v>c</v>
          </cell>
        </row>
        <row r="2740">
          <cell r="C2740">
            <v>37810</v>
          </cell>
          <cell r="H2740">
            <v>21</v>
          </cell>
          <cell r="U2740">
            <v>13</v>
          </cell>
          <cell r="BZ2740" t="str">
            <v>Внутренний</v>
          </cell>
          <cell r="CA2740" t="str">
            <v>восточная украина</v>
          </cell>
          <cell r="CB2740" t="str">
            <v>kyiv</v>
          </cell>
          <cell r="CC2740" t="str">
            <v>Регулярные, Базовая</v>
          </cell>
          <cell r="CD2740" t="str">
            <v>c</v>
          </cell>
        </row>
        <row r="2741">
          <cell r="C2741">
            <v>37811</v>
          </cell>
          <cell r="H2741">
            <v>21</v>
          </cell>
          <cell r="U2741">
            <v>5</v>
          </cell>
          <cell r="BZ2741" t="str">
            <v>Международный</v>
          </cell>
          <cell r="CA2741" t="str">
            <v>снг</v>
          </cell>
          <cell r="CB2741" t="str">
            <v>russia</v>
          </cell>
          <cell r="CC2741" t="str">
            <v>Регулярные, Базовая</v>
          </cell>
          <cell r="CD2741" t="str">
            <v>c</v>
          </cell>
        </row>
        <row r="2742">
          <cell r="C2742">
            <v>37812</v>
          </cell>
          <cell r="BZ2742" t="str">
            <v>Внутренний</v>
          </cell>
          <cell r="CA2742" t="str">
            <v>восточная украина</v>
          </cell>
          <cell r="CB2742" t="str">
            <v>Ukraine_Other</v>
          </cell>
          <cell r="CC2742" t="str">
            <v>Бизнес, прочие</v>
          </cell>
          <cell r="CD2742" t="str">
            <v>c</v>
          </cell>
        </row>
        <row r="2743">
          <cell r="C2743">
            <v>37813</v>
          </cell>
          <cell r="H2743">
            <v>21</v>
          </cell>
          <cell r="U2743">
            <v>8</v>
          </cell>
          <cell r="BZ2743" t="str">
            <v>Международный</v>
          </cell>
          <cell r="CA2743" t="str">
            <v>снг</v>
          </cell>
          <cell r="CB2743" t="str">
            <v>russia</v>
          </cell>
          <cell r="CC2743" t="str">
            <v>Регулярные, Базовая</v>
          </cell>
          <cell r="CD2743" t="str">
            <v>c</v>
          </cell>
        </row>
        <row r="2744">
          <cell r="C2744">
            <v>37814</v>
          </cell>
          <cell r="H2744">
            <v>21</v>
          </cell>
          <cell r="U2744">
            <v>23</v>
          </cell>
          <cell r="BZ2744" t="str">
            <v>Международный</v>
          </cell>
          <cell r="CA2744" t="str">
            <v>восточная европа</v>
          </cell>
          <cell r="CB2744" t="str">
            <v>bulgaria</v>
          </cell>
          <cell r="CC2744" t="str">
            <v>Чартерные, Базовая</v>
          </cell>
          <cell r="CD2744" t="str">
            <v>c</v>
          </cell>
        </row>
        <row r="2745">
          <cell r="C2745">
            <v>37815</v>
          </cell>
          <cell r="H2745">
            <v>21</v>
          </cell>
          <cell r="U2745">
            <v>19</v>
          </cell>
          <cell r="BZ2745" t="str">
            <v>Международный</v>
          </cell>
          <cell r="CA2745" t="str">
            <v>снг</v>
          </cell>
          <cell r="CB2745" t="str">
            <v>georgia</v>
          </cell>
          <cell r="CC2745" t="str">
            <v>Регулярные, Базовая</v>
          </cell>
          <cell r="CD2745" t="str">
            <v>c</v>
          </cell>
        </row>
        <row r="2746">
          <cell r="C2746">
            <v>37815</v>
          </cell>
          <cell r="H2746">
            <v>21</v>
          </cell>
          <cell r="U2746">
            <v>43</v>
          </cell>
          <cell r="BZ2746" t="str">
            <v>Международный</v>
          </cell>
          <cell r="CA2746" t="str">
            <v>снг</v>
          </cell>
          <cell r="CB2746" t="str">
            <v>armenia</v>
          </cell>
          <cell r="CC2746" t="str">
            <v>Регулярные, Базовая</v>
          </cell>
          <cell r="CD2746" t="str">
            <v>c</v>
          </cell>
        </row>
        <row r="2747">
          <cell r="C2747">
            <v>37818</v>
          </cell>
          <cell r="H2747">
            <v>21</v>
          </cell>
          <cell r="U2747">
            <v>13</v>
          </cell>
          <cell r="BZ2747" t="str">
            <v>Международный</v>
          </cell>
          <cell r="CA2747" t="str">
            <v>снг</v>
          </cell>
          <cell r="CB2747" t="str">
            <v>russia</v>
          </cell>
          <cell r="CC2747" t="str">
            <v>Регулярные, Базовая</v>
          </cell>
          <cell r="CD2747" t="str">
            <v>c</v>
          </cell>
        </row>
        <row r="2748">
          <cell r="C2748">
            <v>37820</v>
          </cell>
          <cell r="H2748">
            <v>21</v>
          </cell>
          <cell r="U2748">
            <v>11</v>
          </cell>
          <cell r="BZ2748" t="str">
            <v>Международный</v>
          </cell>
          <cell r="CA2748" t="str">
            <v>снг</v>
          </cell>
          <cell r="CB2748" t="str">
            <v>russia</v>
          </cell>
          <cell r="CC2748" t="str">
            <v>Регулярные, Базовая</v>
          </cell>
          <cell r="CD2748" t="str">
            <v>c</v>
          </cell>
        </row>
        <row r="2749">
          <cell r="C2749">
            <v>37821</v>
          </cell>
          <cell r="H2749">
            <v>21</v>
          </cell>
          <cell r="U2749">
            <v>10</v>
          </cell>
          <cell r="BZ2749" t="str">
            <v>Международный</v>
          </cell>
          <cell r="CA2749" t="str">
            <v>восточная европа</v>
          </cell>
          <cell r="CB2749" t="str">
            <v>bulgaria</v>
          </cell>
          <cell r="CC2749" t="str">
            <v>Чартерные, Базовая</v>
          </cell>
          <cell r="CD2749" t="str">
            <v>c</v>
          </cell>
        </row>
        <row r="2750">
          <cell r="C2750">
            <v>37822</v>
          </cell>
          <cell r="H2750">
            <v>21</v>
          </cell>
          <cell r="U2750">
            <v>47</v>
          </cell>
          <cell r="BZ2750" t="str">
            <v>Международный</v>
          </cell>
          <cell r="CA2750" t="str">
            <v>снг</v>
          </cell>
          <cell r="CB2750" t="str">
            <v>georgia</v>
          </cell>
          <cell r="CC2750" t="str">
            <v>Регулярные, Базовая</v>
          </cell>
          <cell r="CD2750" t="str">
            <v>c</v>
          </cell>
        </row>
        <row r="2751">
          <cell r="C2751">
            <v>37822</v>
          </cell>
          <cell r="H2751">
            <v>21</v>
          </cell>
          <cell r="U2751">
            <v>32</v>
          </cell>
          <cell r="BZ2751" t="str">
            <v>Международный</v>
          </cell>
          <cell r="CA2751" t="str">
            <v>снг</v>
          </cell>
          <cell r="CB2751" t="str">
            <v>armenia</v>
          </cell>
          <cell r="CC2751" t="str">
            <v>Регулярные, Базовая</v>
          </cell>
          <cell r="CD2751" t="str">
            <v>c</v>
          </cell>
        </row>
        <row r="2752">
          <cell r="C2752">
            <v>37823</v>
          </cell>
          <cell r="H2752">
            <v>21</v>
          </cell>
          <cell r="U2752">
            <v>10</v>
          </cell>
          <cell r="BZ2752" t="str">
            <v>Внутренний</v>
          </cell>
          <cell r="CA2752" t="str">
            <v>восточная украина</v>
          </cell>
          <cell r="CB2752" t="str">
            <v>kyiv</v>
          </cell>
          <cell r="CC2752" t="str">
            <v>Регулярные, Базовая</v>
          </cell>
          <cell r="CD2752" t="str">
            <v>c</v>
          </cell>
        </row>
        <row r="2753">
          <cell r="C2753">
            <v>37824</v>
          </cell>
          <cell r="H2753">
            <v>21</v>
          </cell>
          <cell r="U2753">
            <v>24</v>
          </cell>
          <cell r="BZ2753" t="str">
            <v>Внутренний</v>
          </cell>
          <cell r="CA2753" t="str">
            <v>восточная украина</v>
          </cell>
          <cell r="CB2753" t="str">
            <v>kyiv</v>
          </cell>
          <cell r="CC2753" t="str">
            <v>Регулярные, Базовая</v>
          </cell>
          <cell r="CD2753" t="str">
            <v>c</v>
          </cell>
        </row>
        <row r="2754">
          <cell r="C2754">
            <v>37825</v>
          </cell>
          <cell r="H2754">
            <v>21</v>
          </cell>
          <cell r="U2754">
            <v>5</v>
          </cell>
          <cell r="BZ2754" t="str">
            <v>Международный</v>
          </cell>
          <cell r="CA2754" t="str">
            <v>снг</v>
          </cell>
          <cell r="CB2754" t="str">
            <v>russia</v>
          </cell>
          <cell r="CC2754" t="str">
            <v>Регулярные, Базовая</v>
          </cell>
          <cell r="CD2754" t="str">
            <v>c</v>
          </cell>
        </row>
        <row r="2755">
          <cell r="C2755">
            <v>37826</v>
          </cell>
          <cell r="H2755">
            <v>21</v>
          </cell>
          <cell r="BZ2755" t="str">
            <v>Внутренний</v>
          </cell>
          <cell r="CA2755" t="str">
            <v>восточная украина</v>
          </cell>
          <cell r="CB2755" t="str">
            <v>Ukraine_Other</v>
          </cell>
          <cell r="CC2755" t="str">
            <v>Бизнес, прочие</v>
          </cell>
          <cell r="CD2755" t="str">
            <v>c</v>
          </cell>
        </row>
        <row r="2756">
          <cell r="C2756">
            <v>37827</v>
          </cell>
          <cell r="H2756">
            <v>21</v>
          </cell>
          <cell r="U2756">
            <v>9</v>
          </cell>
          <cell r="BZ2756" t="str">
            <v>Международный</v>
          </cell>
          <cell r="CA2756" t="str">
            <v>снг</v>
          </cell>
          <cell r="CB2756" t="str">
            <v>russia</v>
          </cell>
          <cell r="CC2756" t="str">
            <v>Регулярные, Базовая</v>
          </cell>
          <cell r="CD2756" t="str">
            <v>c</v>
          </cell>
        </row>
        <row r="2757">
          <cell r="C2757">
            <v>37828</v>
          </cell>
          <cell r="H2757">
            <v>21</v>
          </cell>
          <cell r="U2757">
            <v>50</v>
          </cell>
          <cell r="BZ2757" t="str">
            <v>Международный</v>
          </cell>
          <cell r="CA2757" t="str">
            <v>восточная европа</v>
          </cell>
          <cell r="CB2757" t="str">
            <v>bulgaria</v>
          </cell>
          <cell r="CC2757" t="str">
            <v>Чартерные, Базовая</v>
          </cell>
          <cell r="CD2757" t="str">
            <v>c</v>
          </cell>
        </row>
        <row r="2758">
          <cell r="C2758">
            <v>37829</v>
          </cell>
          <cell r="H2758">
            <v>21</v>
          </cell>
          <cell r="U2758">
            <v>42</v>
          </cell>
          <cell r="BZ2758" t="str">
            <v>Международный</v>
          </cell>
          <cell r="CA2758" t="str">
            <v>снг</v>
          </cell>
          <cell r="CB2758" t="str">
            <v>georgia</v>
          </cell>
          <cell r="CC2758" t="str">
            <v>Регулярные, Базовая</v>
          </cell>
          <cell r="CD2758" t="str">
            <v>c</v>
          </cell>
        </row>
        <row r="2759">
          <cell r="C2759">
            <v>37829</v>
          </cell>
          <cell r="H2759">
            <v>21</v>
          </cell>
          <cell r="U2759">
            <v>36</v>
          </cell>
          <cell r="BZ2759" t="str">
            <v>Международный</v>
          </cell>
          <cell r="CA2759" t="str">
            <v>снг</v>
          </cell>
          <cell r="CB2759" t="str">
            <v>armenia</v>
          </cell>
          <cell r="CC2759" t="str">
            <v>Регулярные, Базовая</v>
          </cell>
          <cell r="CD2759" t="str">
            <v>c</v>
          </cell>
        </row>
        <row r="2760">
          <cell r="C2760">
            <v>37833</v>
          </cell>
          <cell r="H2760">
            <v>21</v>
          </cell>
          <cell r="U2760">
            <v>17</v>
          </cell>
          <cell r="BZ2760" t="str">
            <v>Международный</v>
          </cell>
          <cell r="CA2760" t="str">
            <v>восточная европа</v>
          </cell>
          <cell r="CB2760" t="str">
            <v>turkey</v>
          </cell>
          <cell r="CC2760" t="str">
            <v>Бизнес, прочие</v>
          </cell>
          <cell r="CD2760" t="str">
            <v>c</v>
          </cell>
        </row>
        <row r="2761">
          <cell r="C2761">
            <v>37834</v>
          </cell>
          <cell r="H2761">
            <v>21</v>
          </cell>
          <cell r="U2761">
            <v>19</v>
          </cell>
          <cell r="BZ2761" t="str">
            <v>Внутренний</v>
          </cell>
          <cell r="CA2761" t="str">
            <v>восточная украина</v>
          </cell>
          <cell r="CB2761" t="str">
            <v>kyiv</v>
          </cell>
          <cell r="CC2761" t="str">
            <v>Регулярные, Базовая</v>
          </cell>
          <cell r="CD2761" t="str">
            <v>c</v>
          </cell>
        </row>
        <row r="2762">
          <cell r="C2762">
            <v>37835</v>
          </cell>
          <cell r="H2762">
            <v>21</v>
          </cell>
          <cell r="BZ2762" t="str">
            <v>Внутренний</v>
          </cell>
          <cell r="CA2762" t="str">
            <v>восточная украина</v>
          </cell>
          <cell r="CB2762" t="str">
            <v>Ukraine_Other</v>
          </cell>
          <cell r="CC2762" t="str">
            <v>Бизнес, прочие</v>
          </cell>
          <cell r="CD2762" t="str">
            <v>c</v>
          </cell>
        </row>
        <row r="2763">
          <cell r="C2763">
            <v>37835</v>
          </cell>
          <cell r="H2763">
            <v>21</v>
          </cell>
          <cell r="U2763">
            <v>38</v>
          </cell>
          <cell r="BZ2763" t="str">
            <v>Международный</v>
          </cell>
          <cell r="CA2763" t="str">
            <v>восточная европа</v>
          </cell>
          <cell r="CB2763" t="str">
            <v>bulgaria</v>
          </cell>
          <cell r="CC2763" t="str">
            <v>Чартерные, Базовая</v>
          </cell>
          <cell r="CD2763" t="str">
            <v>c</v>
          </cell>
        </row>
        <row r="2764">
          <cell r="C2764">
            <v>37835</v>
          </cell>
          <cell r="H2764">
            <v>21</v>
          </cell>
          <cell r="U2764">
            <v>10</v>
          </cell>
          <cell r="BZ2764" t="str">
            <v>Внутренний</v>
          </cell>
          <cell r="CA2764" t="str">
            <v>восточная украина</v>
          </cell>
          <cell r="CB2764" t="str">
            <v>kyiv</v>
          </cell>
          <cell r="CC2764" t="str">
            <v>Бизнес, прочие</v>
          </cell>
          <cell r="CD2764" t="str">
            <v>c</v>
          </cell>
        </row>
        <row r="2765">
          <cell r="C2765">
            <v>37836</v>
          </cell>
          <cell r="H2765">
            <v>21</v>
          </cell>
          <cell r="U2765">
            <v>40</v>
          </cell>
          <cell r="BZ2765" t="str">
            <v>Международный</v>
          </cell>
          <cell r="CA2765" t="str">
            <v>снг</v>
          </cell>
          <cell r="CB2765" t="str">
            <v>armenia</v>
          </cell>
          <cell r="CC2765" t="str">
            <v>Регулярные, Базовая</v>
          </cell>
          <cell r="CD2765" t="str">
            <v>c</v>
          </cell>
        </row>
        <row r="2766">
          <cell r="C2766">
            <v>37837</v>
          </cell>
          <cell r="H2766">
            <v>21</v>
          </cell>
          <cell r="U2766">
            <v>19</v>
          </cell>
          <cell r="BZ2766" t="str">
            <v>Международный</v>
          </cell>
          <cell r="CA2766" t="str">
            <v>снг</v>
          </cell>
          <cell r="CB2766" t="str">
            <v>russia</v>
          </cell>
          <cell r="CC2766" t="str">
            <v>Регулярные, Базовая</v>
          </cell>
          <cell r="CD2766" t="str">
            <v>c</v>
          </cell>
        </row>
        <row r="2767">
          <cell r="C2767">
            <v>37838</v>
          </cell>
          <cell r="H2767">
            <v>21</v>
          </cell>
          <cell r="U2767">
            <v>20</v>
          </cell>
          <cell r="BZ2767" t="str">
            <v>Внутренний</v>
          </cell>
          <cell r="CA2767" t="str">
            <v>восточная украина</v>
          </cell>
          <cell r="CB2767" t="str">
            <v>kyiv</v>
          </cell>
          <cell r="CC2767" t="str">
            <v>Регулярные, Базовая</v>
          </cell>
          <cell r="CD2767" t="str">
            <v>c</v>
          </cell>
        </row>
        <row r="2768">
          <cell r="C2768">
            <v>37839</v>
          </cell>
          <cell r="H2768">
            <v>21</v>
          </cell>
          <cell r="U2768">
            <v>22</v>
          </cell>
          <cell r="BZ2768" t="str">
            <v>Внутренний</v>
          </cell>
          <cell r="CA2768" t="str">
            <v>восточная украина</v>
          </cell>
          <cell r="CB2768" t="str">
            <v>kyiv</v>
          </cell>
          <cell r="CC2768" t="str">
            <v>Регулярные, Базовая</v>
          </cell>
          <cell r="CD2768" t="str">
            <v>c</v>
          </cell>
        </row>
        <row r="2769">
          <cell r="C2769">
            <v>37840</v>
          </cell>
          <cell r="BZ2769" t="str">
            <v>Внутренний</v>
          </cell>
          <cell r="CA2769" t="str">
            <v>восточная украина</v>
          </cell>
          <cell r="CB2769" t="str">
            <v>Ukraine_Other</v>
          </cell>
          <cell r="CC2769" t="str">
            <v>Бизнес, прочие</v>
          </cell>
          <cell r="CD2769" t="str">
            <v>c</v>
          </cell>
        </row>
        <row r="2770">
          <cell r="C2770">
            <v>37841</v>
          </cell>
          <cell r="H2770">
            <v>21</v>
          </cell>
          <cell r="U2770">
            <v>8</v>
          </cell>
          <cell r="BZ2770" t="str">
            <v>Международный</v>
          </cell>
          <cell r="CA2770" t="str">
            <v>снг</v>
          </cell>
          <cell r="CB2770" t="str">
            <v>russia</v>
          </cell>
          <cell r="CC2770" t="str">
            <v>Регулярные, Базовая</v>
          </cell>
          <cell r="CD2770" t="str">
            <v>c</v>
          </cell>
        </row>
        <row r="2771">
          <cell r="C2771">
            <v>37842</v>
          </cell>
          <cell r="H2771">
            <v>21</v>
          </cell>
          <cell r="U2771">
            <v>46</v>
          </cell>
          <cell r="BZ2771" t="str">
            <v>Международный</v>
          </cell>
          <cell r="CA2771" t="str">
            <v>восточная европа</v>
          </cell>
          <cell r="CB2771" t="str">
            <v>bulgaria</v>
          </cell>
          <cell r="CC2771" t="str">
            <v>Бизнес, прочие</v>
          </cell>
          <cell r="CD2771" t="str">
            <v>c</v>
          </cell>
        </row>
        <row r="2772">
          <cell r="C2772">
            <v>37842</v>
          </cell>
          <cell r="H2772">
            <v>21</v>
          </cell>
          <cell r="U2772">
            <v>10</v>
          </cell>
          <cell r="BZ2772" t="str">
            <v>Внутренний</v>
          </cell>
          <cell r="CA2772" t="str">
            <v>восточная украина</v>
          </cell>
          <cell r="CB2772" t="str">
            <v>kyiv</v>
          </cell>
          <cell r="CC2772" t="str">
            <v>Регулярные, Базовая</v>
          </cell>
          <cell r="CD2772" t="str">
            <v>c</v>
          </cell>
        </row>
        <row r="2773">
          <cell r="C2773">
            <v>37843</v>
          </cell>
          <cell r="H2773">
            <v>21</v>
          </cell>
          <cell r="BZ2773" t="str">
            <v>Внутренний</v>
          </cell>
          <cell r="CA2773" t="str">
            <v>восточная украина</v>
          </cell>
          <cell r="CB2773" t="str">
            <v>Ukraine_Other</v>
          </cell>
          <cell r="CC2773" t="str">
            <v>Бизнес, прочие</v>
          </cell>
          <cell r="CD2773" t="str">
            <v>c</v>
          </cell>
        </row>
        <row r="2774">
          <cell r="C2774">
            <v>37843</v>
          </cell>
          <cell r="H2774">
            <v>21</v>
          </cell>
          <cell r="U2774">
            <v>36</v>
          </cell>
          <cell r="BZ2774" t="str">
            <v>Международный</v>
          </cell>
          <cell r="CA2774" t="str">
            <v>снг</v>
          </cell>
          <cell r="CB2774" t="str">
            <v>georgia</v>
          </cell>
          <cell r="CC2774" t="str">
            <v>Бизнес, прочие</v>
          </cell>
          <cell r="CD2774" t="str">
            <v>c</v>
          </cell>
        </row>
        <row r="2775">
          <cell r="C2775">
            <v>37843</v>
          </cell>
          <cell r="H2775">
            <v>21</v>
          </cell>
          <cell r="U2775">
            <v>39</v>
          </cell>
          <cell r="BZ2775" t="str">
            <v>Международный</v>
          </cell>
          <cell r="CA2775" t="str">
            <v>снг</v>
          </cell>
          <cell r="CB2775" t="str">
            <v>armenia</v>
          </cell>
          <cell r="CC2775" t="str">
            <v>Регулярные, Базовая</v>
          </cell>
          <cell r="CD2775" t="str">
            <v>c</v>
          </cell>
        </row>
        <row r="2776">
          <cell r="C2776">
            <v>37844</v>
          </cell>
          <cell r="H2776">
            <v>21</v>
          </cell>
          <cell r="U2776">
            <v>14</v>
          </cell>
          <cell r="BZ2776" t="str">
            <v>Международный</v>
          </cell>
          <cell r="CA2776" t="str">
            <v>снг</v>
          </cell>
          <cell r="CB2776" t="str">
            <v>russia</v>
          </cell>
          <cell r="CC2776" t="str">
            <v>Регулярные, Базовая</v>
          </cell>
          <cell r="CD2776" t="str">
            <v>c</v>
          </cell>
        </row>
        <row r="2777">
          <cell r="C2777">
            <v>37845</v>
          </cell>
          <cell r="H2777">
            <v>21</v>
          </cell>
          <cell r="U2777">
            <v>16</v>
          </cell>
          <cell r="BZ2777" t="str">
            <v>Внутренний</v>
          </cell>
          <cell r="CA2777" t="str">
            <v>восточная украина</v>
          </cell>
          <cell r="CB2777" t="str">
            <v>kyiv</v>
          </cell>
          <cell r="CC2777" t="str">
            <v>Регулярные, Базовая</v>
          </cell>
          <cell r="CD2777" t="str">
            <v>c</v>
          </cell>
        </row>
        <row r="2778">
          <cell r="C2778">
            <v>37846</v>
          </cell>
          <cell r="H2778">
            <v>21</v>
          </cell>
          <cell r="U2778">
            <v>13</v>
          </cell>
          <cell r="BZ2778" t="str">
            <v>Международный</v>
          </cell>
          <cell r="CA2778" t="str">
            <v>снг</v>
          </cell>
          <cell r="CB2778" t="str">
            <v>russia</v>
          </cell>
          <cell r="CC2778" t="str">
            <v>Регулярные, Базовая</v>
          </cell>
          <cell r="CD2778" t="str">
            <v>c</v>
          </cell>
        </row>
        <row r="2779">
          <cell r="C2779">
            <v>37847</v>
          </cell>
          <cell r="H2779">
            <v>21</v>
          </cell>
          <cell r="U2779">
            <v>5</v>
          </cell>
          <cell r="BZ2779" t="str">
            <v>Международный</v>
          </cell>
          <cell r="CA2779" t="str">
            <v>снг</v>
          </cell>
          <cell r="CB2779" t="str">
            <v>georgia</v>
          </cell>
          <cell r="CC2779" t="str">
            <v>Регулярные, Базовая</v>
          </cell>
          <cell r="CD2779" t="str">
            <v>c</v>
          </cell>
        </row>
        <row r="2780">
          <cell r="C2780">
            <v>37848</v>
          </cell>
          <cell r="H2780">
            <v>21</v>
          </cell>
          <cell r="BZ2780" t="str">
            <v>Внутренний</v>
          </cell>
          <cell r="CA2780" t="str">
            <v>восточная украина</v>
          </cell>
          <cell r="CB2780" t="str">
            <v>Ukraine_Other</v>
          </cell>
          <cell r="CC2780" t="str">
            <v>Бизнес, прочие</v>
          </cell>
          <cell r="CD2780" t="str">
            <v>c</v>
          </cell>
        </row>
        <row r="2781">
          <cell r="C2781">
            <v>37849</v>
          </cell>
          <cell r="H2781">
            <v>21</v>
          </cell>
          <cell r="U2781">
            <v>47</v>
          </cell>
          <cell r="BZ2781" t="str">
            <v>Международный</v>
          </cell>
          <cell r="CA2781" t="str">
            <v>восточная европа</v>
          </cell>
          <cell r="CB2781" t="str">
            <v>bulgaria</v>
          </cell>
          <cell r="CC2781" t="str">
            <v>Чартерные, Базовая</v>
          </cell>
          <cell r="CD2781" t="str">
            <v>c</v>
          </cell>
        </row>
        <row r="2782">
          <cell r="C2782">
            <v>37850</v>
          </cell>
          <cell r="H2782">
            <v>21</v>
          </cell>
          <cell r="BZ2782" t="str">
            <v>Внутренний</v>
          </cell>
          <cell r="CA2782" t="str">
            <v>восточная украина</v>
          </cell>
          <cell r="CB2782" t="str">
            <v>Ukraine_Other</v>
          </cell>
          <cell r="CC2782" t="str">
            <v>Бизнес, прочие</v>
          </cell>
          <cell r="CD2782" t="str">
            <v>c</v>
          </cell>
        </row>
        <row r="2783">
          <cell r="C2783">
            <v>37850</v>
          </cell>
          <cell r="H2783">
            <v>21</v>
          </cell>
          <cell r="U2783">
            <v>39</v>
          </cell>
          <cell r="BZ2783" t="str">
            <v>Международный</v>
          </cell>
          <cell r="CA2783" t="str">
            <v>снг</v>
          </cell>
          <cell r="CB2783" t="str">
            <v>armenia</v>
          </cell>
          <cell r="CC2783" t="str">
            <v>Бизнес, прочие</v>
          </cell>
          <cell r="CD2783" t="str">
            <v>c</v>
          </cell>
        </row>
        <row r="2784">
          <cell r="C2784">
            <v>37854</v>
          </cell>
          <cell r="H2784">
            <v>21</v>
          </cell>
          <cell r="BZ2784" t="str">
            <v>Внутренний</v>
          </cell>
          <cell r="CA2784" t="str">
            <v>восточная украина</v>
          </cell>
          <cell r="CB2784" t="str">
            <v>Ukraine_Other</v>
          </cell>
          <cell r="CC2784" t="str">
            <v>Бизнес, прочие</v>
          </cell>
          <cell r="CD2784" t="str">
            <v>c</v>
          </cell>
        </row>
        <row r="2785">
          <cell r="C2785">
            <v>37854</v>
          </cell>
          <cell r="H2785">
            <v>21</v>
          </cell>
          <cell r="U2785">
            <v>23</v>
          </cell>
          <cell r="BZ2785" t="str">
            <v>Международный</v>
          </cell>
          <cell r="CA2785" t="str">
            <v>снг</v>
          </cell>
          <cell r="CB2785" t="str">
            <v>armenia</v>
          </cell>
          <cell r="CC2785" t="str">
            <v>Бизнес, прочие</v>
          </cell>
          <cell r="CD2785" t="str">
            <v>c</v>
          </cell>
        </row>
        <row r="2786">
          <cell r="C2786">
            <v>37856</v>
          </cell>
          <cell r="H2786">
            <v>21</v>
          </cell>
          <cell r="U2786">
            <v>22</v>
          </cell>
          <cell r="BZ2786" t="str">
            <v>Внутренний</v>
          </cell>
          <cell r="CA2786" t="str">
            <v>восточная украина</v>
          </cell>
          <cell r="CB2786" t="str">
            <v>kyiv</v>
          </cell>
          <cell r="CC2786" t="str">
            <v>Бизнес, прочие</v>
          </cell>
          <cell r="CD2786" t="str">
            <v>c</v>
          </cell>
        </row>
        <row r="2787">
          <cell r="C2787">
            <v>37857</v>
          </cell>
          <cell r="H2787">
            <v>21</v>
          </cell>
          <cell r="BZ2787" t="str">
            <v>Внутренний</v>
          </cell>
          <cell r="CA2787" t="str">
            <v>восточная украина</v>
          </cell>
          <cell r="CB2787" t="str">
            <v>Ukraine_Other</v>
          </cell>
          <cell r="CC2787" t="str">
            <v>Бизнес, прочие</v>
          </cell>
          <cell r="CD2787" t="str">
            <v>c</v>
          </cell>
        </row>
        <row r="2788">
          <cell r="C2788">
            <v>37857</v>
          </cell>
          <cell r="H2788">
            <v>21</v>
          </cell>
          <cell r="U2788">
            <v>23</v>
          </cell>
          <cell r="BZ2788" t="str">
            <v>Международный</v>
          </cell>
          <cell r="CA2788" t="str">
            <v>снг</v>
          </cell>
          <cell r="CB2788" t="str">
            <v>russia</v>
          </cell>
          <cell r="CC2788" t="str">
            <v>Чартерные, Базовая</v>
          </cell>
          <cell r="CD2788" t="str">
            <v>c</v>
          </cell>
        </row>
        <row r="2789">
          <cell r="C2789">
            <v>37857</v>
          </cell>
          <cell r="H2789">
            <v>21</v>
          </cell>
          <cell r="U2789">
            <v>31</v>
          </cell>
          <cell r="BZ2789" t="str">
            <v>Международный</v>
          </cell>
          <cell r="CA2789" t="str">
            <v>снг</v>
          </cell>
          <cell r="CB2789" t="str">
            <v>armenia</v>
          </cell>
          <cell r="CC2789" t="str">
            <v>Бизнес, прочие</v>
          </cell>
          <cell r="CD2789" t="str">
            <v>c</v>
          </cell>
        </row>
        <row r="2790">
          <cell r="C2790">
            <v>37858</v>
          </cell>
          <cell r="H2790">
            <v>21</v>
          </cell>
          <cell r="U2790">
            <v>12</v>
          </cell>
          <cell r="BZ2790" t="str">
            <v>Внутренний</v>
          </cell>
          <cell r="CA2790" t="str">
            <v>восточная украина</v>
          </cell>
          <cell r="CB2790" t="str">
            <v>kyiv</v>
          </cell>
          <cell r="CC2790" t="str">
            <v>Регулярные, Базовая</v>
          </cell>
          <cell r="CD2790" t="str">
            <v>c</v>
          </cell>
        </row>
        <row r="2791">
          <cell r="C2791">
            <v>37859</v>
          </cell>
          <cell r="H2791">
            <v>21</v>
          </cell>
          <cell r="U2791">
            <v>18</v>
          </cell>
          <cell r="BZ2791" t="str">
            <v>Внутренний</v>
          </cell>
          <cell r="CA2791" t="str">
            <v>восточная украина</v>
          </cell>
          <cell r="CB2791" t="str">
            <v>kyiv</v>
          </cell>
          <cell r="CC2791" t="str">
            <v>Регулярные, Базовая</v>
          </cell>
          <cell r="CD2791" t="str">
            <v>c</v>
          </cell>
        </row>
        <row r="2792">
          <cell r="C2792">
            <v>37860</v>
          </cell>
          <cell r="H2792">
            <v>21</v>
          </cell>
          <cell r="U2792">
            <v>29</v>
          </cell>
          <cell r="BZ2792" t="str">
            <v>Международный</v>
          </cell>
          <cell r="CA2792" t="str">
            <v>снг</v>
          </cell>
          <cell r="CB2792" t="str">
            <v>russia</v>
          </cell>
          <cell r="CC2792" t="str">
            <v>Регулярные, Базовая</v>
          </cell>
          <cell r="CD2792" t="str">
            <v>c</v>
          </cell>
        </row>
        <row r="2793">
          <cell r="C2793">
            <v>37860</v>
          </cell>
          <cell r="H2793">
            <v>21</v>
          </cell>
          <cell r="U2793">
            <v>34</v>
          </cell>
          <cell r="BZ2793" t="str">
            <v>Международный</v>
          </cell>
          <cell r="CA2793" t="str">
            <v>снг</v>
          </cell>
          <cell r="CB2793" t="str">
            <v>armenia</v>
          </cell>
          <cell r="CC2793" t="str">
            <v>Регулярные, Базовая</v>
          </cell>
          <cell r="CD2793" t="str">
            <v>c</v>
          </cell>
        </row>
        <row r="2794">
          <cell r="C2794">
            <v>37863</v>
          </cell>
          <cell r="H2794">
            <v>21</v>
          </cell>
          <cell r="U2794">
            <v>7</v>
          </cell>
          <cell r="BZ2794" t="str">
            <v>Внутренний</v>
          </cell>
          <cell r="CA2794" t="str">
            <v>восточная украина</v>
          </cell>
          <cell r="CB2794" t="str">
            <v>kyiv</v>
          </cell>
          <cell r="CC2794" t="str">
            <v>Бизнес, прочие</v>
          </cell>
          <cell r="CD2794" t="str">
            <v>c</v>
          </cell>
        </row>
        <row r="2795">
          <cell r="C2795">
            <v>37864</v>
          </cell>
          <cell r="H2795">
            <v>21</v>
          </cell>
          <cell r="BZ2795" t="str">
            <v>Внутренний</v>
          </cell>
          <cell r="CA2795" t="str">
            <v>восточная украина</v>
          </cell>
          <cell r="CB2795" t="str">
            <v>Ukraine_Other</v>
          </cell>
          <cell r="CC2795" t="str">
            <v>Бизнес, прочие</v>
          </cell>
          <cell r="CD2795" t="str">
            <v>c</v>
          </cell>
        </row>
        <row r="2796">
          <cell r="C2796">
            <v>37864</v>
          </cell>
          <cell r="H2796">
            <v>21</v>
          </cell>
          <cell r="BZ2796" t="str">
            <v>Внутренний</v>
          </cell>
          <cell r="CA2796" t="str">
            <v>восточная украина</v>
          </cell>
          <cell r="CB2796" t="str">
            <v>Ukraine_Other</v>
          </cell>
          <cell r="CC2796" t="str">
            <v>Бизнес, прочие</v>
          </cell>
          <cell r="CD2796" t="str">
            <v>c</v>
          </cell>
        </row>
        <row r="2797">
          <cell r="C2797">
            <v>37864</v>
          </cell>
          <cell r="H2797">
            <v>21</v>
          </cell>
          <cell r="U2797">
            <v>29</v>
          </cell>
          <cell r="BZ2797" t="str">
            <v>Международный</v>
          </cell>
          <cell r="CA2797" t="str">
            <v>снг</v>
          </cell>
          <cell r="CB2797" t="str">
            <v>georgia</v>
          </cell>
          <cell r="CC2797" t="str">
            <v>Регулярные, Базовая</v>
          </cell>
          <cell r="CD2797" t="str">
            <v>c</v>
          </cell>
        </row>
        <row r="2798">
          <cell r="C2798">
            <v>37864</v>
          </cell>
          <cell r="H2798">
            <v>21</v>
          </cell>
          <cell r="U2798">
            <v>36</v>
          </cell>
          <cell r="BZ2798" t="str">
            <v>Международный</v>
          </cell>
          <cell r="CA2798" t="str">
            <v>снг</v>
          </cell>
          <cell r="CB2798" t="str">
            <v>armenia</v>
          </cell>
          <cell r="CC2798" t="str">
            <v>Бизнес, прочие</v>
          </cell>
          <cell r="CD2798" t="str">
            <v>c</v>
          </cell>
        </row>
        <row r="2799">
          <cell r="C2799">
            <v>37865</v>
          </cell>
          <cell r="H2799">
            <v>21</v>
          </cell>
          <cell r="U2799">
            <v>22</v>
          </cell>
          <cell r="BZ2799" t="str">
            <v>Международный</v>
          </cell>
          <cell r="CA2799" t="str">
            <v>снг</v>
          </cell>
          <cell r="CB2799" t="str">
            <v>russia</v>
          </cell>
          <cell r="CC2799" t="str">
            <v>Регулярные, Базовая</v>
          </cell>
          <cell r="CD2799" t="str">
            <v>c</v>
          </cell>
        </row>
        <row r="2800">
          <cell r="C2800">
            <v>37866</v>
          </cell>
          <cell r="H2800">
            <v>21</v>
          </cell>
          <cell r="U2800">
            <v>24</v>
          </cell>
          <cell r="BZ2800" t="str">
            <v>Внутренний</v>
          </cell>
          <cell r="CA2800" t="str">
            <v>восточная украина</v>
          </cell>
          <cell r="CB2800" t="str">
            <v>kyiv</v>
          </cell>
          <cell r="CC2800" t="str">
            <v>Регулярные, Базовая</v>
          </cell>
          <cell r="CD2800" t="str">
            <v>c</v>
          </cell>
        </row>
        <row r="2801">
          <cell r="C2801">
            <v>37867</v>
          </cell>
          <cell r="H2801">
            <v>21</v>
          </cell>
          <cell r="BZ2801" t="str">
            <v>Внутренний</v>
          </cell>
          <cell r="CA2801" t="str">
            <v>восточная украина</v>
          </cell>
          <cell r="CB2801" t="str">
            <v>Ukraine_Other</v>
          </cell>
          <cell r="CC2801" t="str">
            <v>Бизнес, прочие</v>
          </cell>
          <cell r="CD2801" t="str">
            <v>c</v>
          </cell>
        </row>
        <row r="2802">
          <cell r="C2802">
            <v>37867</v>
          </cell>
          <cell r="H2802">
            <v>21</v>
          </cell>
          <cell r="U2802">
            <v>7</v>
          </cell>
          <cell r="BZ2802" t="str">
            <v>Международный</v>
          </cell>
          <cell r="CA2802" t="str">
            <v>снг</v>
          </cell>
          <cell r="CB2802" t="str">
            <v>russia</v>
          </cell>
          <cell r="CC2802" t="str">
            <v>Регулярные, Базовая</v>
          </cell>
          <cell r="CD2802" t="str">
            <v>c</v>
          </cell>
        </row>
        <row r="2803">
          <cell r="C2803">
            <v>37868</v>
          </cell>
          <cell r="H2803">
            <v>21</v>
          </cell>
          <cell r="BZ2803" t="str">
            <v>Внутренний</v>
          </cell>
          <cell r="CA2803" t="str">
            <v>восточная украина</v>
          </cell>
          <cell r="CB2803" t="str">
            <v>Ukraine_Other</v>
          </cell>
          <cell r="CC2803" t="str">
            <v>Бизнес, прочие</v>
          </cell>
          <cell r="CD2803" t="str">
            <v>c</v>
          </cell>
        </row>
        <row r="2804">
          <cell r="C2804">
            <v>37873</v>
          </cell>
          <cell r="H2804">
            <v>21</v>
          </cell>
          <cell r="U2804">
            <v>19</v>
          </cell>
          <cell r="BZ2804" t="str">
            <v>Внутренний</v>
          </cell>
          <cell r="CA2804" t="str">
            <v>восточная украина</v>
          </cell>
          <cell r="CB2804" t="str">
            <v>kyiv</v>
          </cell>
          <cell r="CC2804" t="str">
            <v>Регулярные, Базовая</v>
          </cell>
          <cell r="CD2804" t="str">
            <v>c</v>
          </cell>
        </row>
        <row r="2805">
          <cell r="C2805">
            <v>37877</v>
          </cell>
          <cell r="H2805">
            <v>21</v>
          </cell>
          <cell r="U2805">
            <v>11</v>
          </cell>
          <cell r="BZ2805" t="str">
            <v>Внутренний</v>
          </cell>
          <cell r="CA2805" t="str">
            <v>восточная украина</v>
          </cell>
          <cell r="CB2805" t="str">
            <v>kyiv</v>
          </cell>
          <cell r="CC2805" t="str">
            <v>Регулярные, Базовая</v>
          </cell>
          <cell r="CD2805" t="str">
            <v>c</v>
          </cell>
        </row>
        <row r="2806">
          <cell r="C2806">
            <v>37878</v>
          </cell>
          <cell r="H2806">
            <v>21</v>
          </cell>
          <cell r="U2806">
            <v>36</v>
          </cell>
          <cell r="BZ2806" t="str">
            <v>Международный</v>
          </cell>
          <cell r="CA2806" t="str">
            <v>снг</v>
          </cell>
          <cell r="CB2806" t="str">
            <v>georgia</v>
          </cell>
          <cell r="CC2806" t="str">
            <v>Регулярные, Базовая</v>
          </cell>
          <cell r="CD2806" t="str">
            <v>c</v>
          </cell>
        </row>
        <row r="2807">
          <cell r="C2807">
            <v>37878</v>
          </cell>
          <cell r="H2807">
            <v>21</v>
          </cell>
          <cell r="U2807">
            <v>40</v>
          </cell>
          <cell r="BZ2807" t="str">
            <v>Международный</v>
          </cell>
          <cell r="CA2807" t="str">
            <v>снг</v>
          </cell>
          <cell r="CB2807" t="str">
            <v>armenia</v>
          </cell>
          <cell r="CC2807" t="str">
            <v>Регулярные, Базовая</v>
          </cell>
          <cell r="CD2807" t="str">
            <v>c</v>
          </cell>
        </row>
        <row r="2808">
          <cell r="C2808">
            <v>37879</v>
          </cell>
          <cell r="H2808">
            <v>21</v>
          </cell>
          <cell r="U2808">
            <v>5</v>
          </cell>
          <cell r="BZ2808" t="str">
            <v>Внутренний</v>
          </cell>
          <cell r="CA2808" t="str">
            <v>восточная украина</v>
          </cell>
          <cell r="CB2808" t="str">
            <v>kyiv</v>
          </cell>
          <cell r="CC2808" t="str">
            <v>Регулярные, Базовая</v>
          </cell>
          <cell r="CD2808" t="str">
            <v>c</v>
          </cell>
        </row>
        <row r="2809">
          <cell r="C2809">
            <v>37880</v>
          </cell>
          <cell r="H2809">
            <v>21</v>
          </cell>
          <cell r="U2809">
            <v>24</v>
          </cell>
          <cell r="BZ2809" t="str">
            <v>Внутренний</v>
          </cell>
          <cell r="CA2809" t="str">
            <v>восточная украина</v>
          </cell>
          <cell r="CB2809" t="str">
            <v>kyiv</v>
          </cell>
          <cell r="CC2809" t="str">
            <v>Регулярные, Базовая</v>
          </cell>
          <cell r="CD2809" t="str">
            <v>c</v>
          </cell>
        </row>
        <row r="2810">
          <cell r="C2810">
            <v>37881</v>
          </cell>
          <cell r="H2810">
            <v>21</v>
          </cell>
          <cell r="U2810">
            <v>21</v>
          </cell>
          <cell r="BZ2810" t="str">
            <v>Внутренний</v>
          </cell>
          <cell r="CA2810" t="str">
            <v>восточная украина</v>
          </cell>
          <cell r="CB2810" t="str">
            <v>kyiv</v>
          </cell>
          <cell r="CC2810" t="str">
            <v>Регулярные, Базовая</v>
          </cell>
          <cell r="CD2810" t="str">
            <v>c</v>
          </cell>
        </row>
        <row r="2811">
          <cell r="C2811">
            <v>37882</v>
          </cell>
          <cell r="BZ2811" t="str">
            <v>Внутренний</v>
          </cell>
          <cell r="CA2811" t="str">
            <v>восточная украина</v>
          </cell>
          <cell r="CB2811" t="str">
            <v>Ukraine_Other</v>
          </cell>
          <cell r="CC2811" t="str">
            <v>Бизнес, прочие</v>
          </cell>
          <cell r="CD2811" t="str">
            <v>c</v>
          </cell>
        </row>
        <row r="2812">
          <cell r="C2812">
            <v>37883</v>
          </cell>
          <cell r="H2812">
            <v>21</v>
          </cell>
          <cell r="U2812">
            <v>14</v>
          </cell>
          <cell r="BZ2812" t="str">
            <v>Внутренний</v>
          </cell>
          <cell r="CA2812" t="str">
            <v>восточная украина</v>
          </cell>
          <cell r="CB2812" t="str">
            <v>kyiv</v>
          </cell>
          <cell r="CC2812" t="str">
            <v>Регулярные, Базовая</v>
          </cell>
          <cell r="CD2812" t="str">
            <v>c</v>
          </cell>
        </row>
        <row r="2813">
          <cell r="C2813">
            <v>37884</v>
          </cell>
          <cell r="H2813">
            <v>21</v>
          </cell>
          <cell r="U2813">
            <v>10</v>
          </cell>
          <cell r="BZ2813" t="str">
            <v>Внутренний</v>
          </cell>
          <cell r="CA2813" t="str">
            <v>восточная украина</v>
          </cell>
          <cell r="CB2813" t="str">
            <v>kyiv</v>
          </cell>
          <cell r="CC2813" t="str">
            <v>Регулярные, Базовая</v>
          </cell>
          <cell r="CD2813" t="str">
            <v>c</v>
          </cell>
        </row>
        <row r="2814">
          <cell r="C2814">
            <v>37885</v>
          </cell>
          <cell r="H2814">
            <v>21</v>
          </cell>
          <cell r="U2814">
            <v>34</v>
          </cell>
          <cell r="BZ2814" t="str">
            <v>Международный</v>
          </cell>
          <cell r="CA2814" t="str">
            <v>снг</v>
          </cell>
          <cell r="CB2814" t="str">
            <v>armenia</v>
          </cell>
          <cell r="CC2814" t="str">
            <v>Регулярные, Базовая</v>
          </cell>
          <cell r="CD2814" t="str">
            <v>c</v>
          </cell>
        </row>
        <row r="2815">
          <cell r="C2815">
            <v>37885</v>
          </cell>
          <cell r="BZ2815" t="str">
            <v>Внутренний</v>
          </cell>
          <cell r="CA2815" t="str">
            <v>восточная украина</v>
          </cell>
          <cell r="CB2815" t="str">
            <v>Ukraine_Other</v>
          </cell>
          <cell r="CC2815" t="str">
            <v>Бизнес, прочие</v>
          </cell>
          <cell r="CD2815" t="str">
            <v>c</v>
          </cell>
        </row>
        <row r="2816">
          <cell r="C2816">
            <v>37886</v>
          </cell>
          <cell r="H2816">
            <v>21</v>
          </cell>
          <cell r="U2816">
            <v>23</v>
          </cell>
          <cell r="BZ2816" t="str">
            <v>Внутренний</v>
          </cell>
          <cell r="CA2816" t="str">
            <v>восточная украина</v>
          </cell>
          <cell r="CB2816" t="str">
            <v>kyiv</v>
          </cell>
          <cell r="CC2816" t="str">
            <v>Регулярные, Базовая</v>
          </cell>
          <cell r="CD2816" t="str">
            <v>c</v>
          </cell>
        </row>
        <row r="2817">
          <cell r="C2817">
            <v>37887</v>
          </cell>
          <cell r="H2817">
            <v>21</v>
          </cell>
          <cell r="U2817">
            <v>27</v>
          </cell>
          <cell r="BZ2817" t="str">
            <v>Внутренний</v>
          </cell>
          <cell r="CA2817" t="str">
            <v>восточная украина</v>
          </cell>
          <cell r="CB2817" t="str">
            <v>kyiv</v>
          </cell>
          <cell r="CC2817" t="str">
            <v>Регулярные, Базовая</v>
          </cell>
          <cell r="CD2817" t="str">
            <v>c</v>
          </cell>
        </row>
        <row r="2818">
          <cell r="C2818">
            <v>37888</v>
          </cell>
          <cell r="H2818">
            <v>21</v>
          </cell>
          <cell r="U2818">
            <v>17</v>
          </cell>
          <cell r="BZ2818" t="str">
            <v>Международный</v>
          </cell>
          <cell r="CA2818" t="str">
            <v>снг</v>
          </cell>
          <cell r="CB2818" t="str">
            <v>russia</v>
          </cell>
          <cell r="CC2818" t="str">
            <v>Регулярные, Базовая</v>
          </cell>
          <cell r="CD2818" t="str">
            <v>c</v>
          </cell>
        </row>
        <row r="2819">
          <cell r="C2819">
            <v>37889</v>
          </cell>
          <cell r="H2819">
            <v>21</v>
          </cell>
          <cell r="U2819">
            <v>22</v>
          </cell>
          <cell r="BZ2819" t="str">
            <v>Международный</v>
          </cell>
          <cell r="CA2819" t="str">
            <v>ближний восток</v>
          </cell>
          <cell r="CB2819" t="str">
            <v>africa</v>
          </cell>
          <cell r="CC2819" t="str">
            <v>Чартерные, Базовая</v>
          </cell>
          <cell r="CD2819" t="str">
            <v>c</v>
          </cell>
        </row>
        <row r="2820">
          <cell r="C2820">
            <v>37890</v>
          </cell>
          <cell r="H2820">
            <v>21</v>
          </cell>
          <cell r="U2820">
            <v>24</v>
          </cell>
          <cell r="BZ2820" t="str">
            <v>Внутренний</v>
          </cell>
          <cell r="CA2820" t="str">
            <v>восточная украина</v>
          </cell>
          <cell r="CB2820" t="str">
            <v>kyiv</v>
          </cell>
          <cell r="CC2820" t="str">
            <v>Регулярные, Базовая</v>
          </cell>
          <cell r="CD2820" t="str">
            <v>c</v>
          </cell>
        </row>
        <row r="2821">
          <cell r="C2821">
            <v>37891</v>
          </cell>
          <cell r="H2821">
            <v>21</v>
          </cell>
          <cell r="U2821">
            <v>12</v>
          </cell>
          <cell r="BZ2821" t="str">
            <v>Внутренний</v>
          </cell>
          <cell r="CA2821" t="str">
            <v>восточная украина</v>
          </cell>
          <cell r="CB2821" t="str">
            <v>kyiv</v>
          </cell>
          <cell r="CC2821" t="str">
            <v>Регулярные, Базовая</v>
          </cell>
          <cell r="CD2821" t="str">
            <v>c</v>
          </cell>
        </row>
        <row r="2822">
          <cell r="C2822">
            <v>37892</v>
          </cell>
          <cell r="H2822">
            <v>21</v>
          </cell>
          <cell r="BZ2822" t="str">
            <v>Внутренний</v>
          </cell>
          <cell r="CA2822" t="str">
            <v>восточная украина</v>
          </cell>
          <cell r="CB2822" t="str">
            <v>Ukraine_Other</v>
          </cell>
          <cell r="CC2822" t="str">
            <v>Бизнес, прочие</v>
          </cell>
          <cell r="CD2822" t="str">
            <v>c</v>
          </cell>
        </row>
        <row r="2823">
          <cell r="C2823">
            <v>37892</v>
          </cell>
          <cell r="H2823">
            <v>21</v>
          </cell>
          <cell r="U2823">
            <v>35</v>
          </cell>
          <cell r="BZ2823" t="str">
            <v>Международный</v>
          </cell>
          <cell r="CA2823" t="str">
            <v>снг</v>
          </cell>
          <cell r="CB2823" t="str">
            <v>armenia</v>
          </cell>
          <cell r="CC2823" t="str">
            <v>Регулярные, Базовая</v>
          </cell>
          <cell r="CD2823" t="str">
            <v>c</v>
          </cell>
        </row>
        <row r="2824">
          <cell r="C2824">
            <v>37893</v>
          </cell>
          <cell r="H2824">
            <v>21</v>
          </cell>
          <cell r="U2824">
            <v>27</v>
          </cell>
          <cell r="BZ2824" t="str">
            <v>Внутренний</v>
          </cell>
          <cell r="CA2824" t="str">
            <v>восточная украина</v>
          </cell>
          <cell r="CB2824" t="str">
            <v>kyiv</v>
          </cell>
          <cell r="CC2824" t="str">
            <v>Регулярные, Базовая</v>
          </cell>
          <cell r="CD2824" t="str">
            <v>c</v>
          </cell>
        </row>
        <row r="2825">
          <cell r="C2825">
            <v>37894</v>
          </cell>
          <cell r="U2825">
            <v>12</v>
          </cell>
          <cell r="BZ2825" t="str">
            <v>Внутренний</v>
          </cell>
          <cell r="CA2825" t="str">
            <v>восточная украина</v>
          </cell>
          <cell r="CB2825" t="str">
            <v>kyiv</v>
          </cell>
          <cell r="CC2825" t="str">
            <v>Регулярные, Базовая</v>
          </cell>
          <cell r="CD2825" t="str">
            <v>c</v>
          </cell>
        </row>
        <row r="2826">
          <cell r="C2826">
            <v>37897</v>
          </cell>
          <cell r="H2826">
            <v>21</v>
          </cell>
          <cell r="U2826">
            <v>18</v>
          </cell>
          <cell r="BZ2826" t="str">
            <v>Внутренний</v>
          </cell>
          <cell r="CA2826" t="str">
            <v>восточная украина</v>
          </cell>
          <cell r="CB2826" t="str">
            <v>kyiv</v>
          </cell>
          <cell r="CC2826" t="str">
            <v>Регулярные, Базовая</v>
          </cell>
          <cell r="CD2826" t="str">
            <v>c</v>
          </cell>
        </row>
        <row r="2827">
          <cell r="C2827">
            <v>37898</v>
          </cell>
          <cell r="H2827">
            <v>21</v>
          </cell>
          <cell r="U2827">
            <v>20</v>
          </cell>
          <cell r="BZ2827" t="str">
            <v>Внутренний</v>
          </cell>
          <cell r="CA2827" t="str">
            <v>восточная украина</v>
          </cell>
          <cell r="CB2827" t="str">
            <v>kyiv</v>
          </cell>
          <cell r="CC2827" t="str">
            <v>Регулярные, Базовая</v>
          </cell>
          <cell r="CD2827" t="str">
            <v>c</v>
          </cell>
        </row>
        <row r="2828">
          <cell r="C2828">
            <v>37899</v>
          </cell>
          <cell r="H2828">
            <v>21</v>
          </cell>
          <cell r="BZ2828" t="str">
            <v>Внутренний</v>
          </cell>
          <cell r="CA2828" t="str">
            <v>восточная украина</v>
          </cell>
          <cell r="CB2828" t="str">
            <v>Ukraine_Other</v>
          </cell>
          <cell r="CC2828" t="str">
            <v>Бизнес, прочие</v>
          </cell>
          <cell r="CD2828" t="str">
            <v>c</v>
          </cell>
        </row>
        <row r="2829">
          <cell r="C2829">
            <v>37899</v>
          </cell>
          <cell r="H2829">
            <v>21</v>
          </cell>
          <cell r="U2829">
            <v>32</v>
          </cell>
          <cell r="BZ2829" t="str">
            <v>Международный</v>
          </cell>
          <cell r="CA2829" t="str">
            <v>снг</v>
          </cell>
          <cell r="CB2829" t="str">
            <v>armenia</v>
          </cell>
          <cell r="CC2829" t="str">
            <v>Регулярные, Базовая</v>
          </cell>
          <cell r="CD2829" t="str">
            <v>c</v>
          </cell>
        </row>
        <row r="2830">
          <cell r="C2830">
            <v>37900</v>
          </cell>
          <cell r="H2830">
            <v>21</v>
          </cell>
          <cell r="U2830">
            <v>14</v>
          </cell>
          <cell r="BZ2830" t="str">
            <v>Международный</v>
          </cell>
          <cell r="CA2830" t="str">
            <v>снг</v>
          </cell>
          <cell r="CB2830" t="str">
            <v>russia</v>
          </cell>
          <cell r="CC2830" t="str">
            <v>Регулярные, Базовая</v>
          </cell>
          <cell r="CD2830" t="str">
            <v>c</v>
          </cell>
        </row>
        <row r="2831">
          <cell r="C2831">
            <v>37901</v>
          </cell>
          <cell r="H2831">
            <v>21</v>
          </cell>
          <cell r="U2831">
            <v>20</v>
          </cell>
          <cell r="BZ2831" t="str">
            <v>Внутренний</v>
          </cell>
          <cell r="CA2831" t="str">
            <v>восточная украина</v>
          </cell>
          <cell r="CB2831" t="str">
            <v>kyiv</v>
          </cell>
          <cell r="CC2831" t="str">
            <v>Регулярные, Базовая</v>
          </cell>
          <cell r="CD2831" t="str">
            <v>c</v>
          </cell>
        </row>
        <row r="2832">
          <cell r="C2832">
            <v>37902</v>
          </cell>
          <cell r="H2832">
            <v>21</v>
          </cell>
          <cell r="U2832">
            <v>17</v>
          </cell>
          <cell r="BZ2832" t="str">
            <v>Международный</v>
          </cell>
          <cell r="CA2832" t="str">
            <v>снг</v>
          </cell>
          <cell r="CB2832" t="str">
            <v>russia</v>
          </cell>
          <cell r="CC2832" t="str">
            <v>Регулярные, Базовая</v>
          </cell>
          <cell r="CD2832" t="str">
            <v>c</v>
          </cell>
        </row>
        <row r="2833">
          <cell r="C2833">
            <v>37904</v>
          </cell>
          <cell r="H2833">
            <v>21</v>
          </cell>
          <cell r="U2833">
            <v>13</v>
          </cell>
          <cell r="BZ2833" t="str">
            <v>Международный</v>
          </cell>
          <cell r="CA2833" t="str">
            <v>снг</v>
          </cell>
          <cell r="CB2833" t="str">
            <v>russia</v>
          </cell>
          <cell r="CC2833" t="str">
            <v>Регулярные, Базовая</v>
          </cell>
          <cell r="CD2833" t="str">
            <v>c</v>
          </cell>
        </row>
        <row r="2834">
          <cell r="C2834">
            <v>37906</v>
          </cell>
          <cell r="H2834">
            <v>21</v>
          </cell>
          <cell r="U2834">
            <v>37</v>
          </cell>
          <cell r="BZ2834" t="str">
            <v>Международный</v>
          </cell>
          <cell r="CA2834" t="str">
            <v>снг</v>
          </cell>
          <cell r="CB2834" t="str">
            <v>armenia</v>
          </cell>
          <cell r="CC2834" t="str">
            <v>Регулярные, Базовая</v>
          </cell>
          <cell r="CD2834" t="str">
            <v>c</v>
          </cell>
        </row>
        <row r="2835">
          <cell r="C2835">
            <v>37907</v>
          </cell>
          <cell r="H2835">
            <v>21</v>
          </cell>
          <cell r="U2835">
            <v>14</v>
          </cell>
          <cell r="BZ2835" t="str">
            <v>Внутренний</v>
          </cell>
          <cell r="CA2835" t="str">
            <v>восточная украина</v>
          </cell>
          <cell r="CB2835" t="str">
            <v>kyiv</v>
          </cell>
          <cell r="CC2835" t="str">
            <v>Регулярные, Базовая</v>
          </cell>
          <cell r="CD2835" t="str">
            <v>c</v>
          </cell>
        </row>
        <row r="2836">
          <cell r="C2836">
            <v>37908</v>
          </cell>
          <cell r="H2836">
            <v>21</v>
          </cell>
          <cell r="U2836">
            <v>24</v>
          </cell>
          <cell r="BZ2836" t="str">
            <v>Внутренний</v>
          </cell>
          <cell r="CA2836" t="str">
            <v>восточная украина</v>
          </cell>
          <cell r="CB2836" t="str">
            <v>kyiv</v>
          </cell>
          <cell r="CC2836" t="str">
            <v>Регулярные, Базовая</v>
          </cell>
          <cell r="CD2836" t="str">
            <v>c</v>
          </cell>
        </row>
        <row r="2837">
          <cell r="C2837">
            <v>37909</v>
          </cell>
          <cell r="H2837">
            <v>21</v>
          </cell>
          <cell r="U2837">
            <v>22</v>
          </cell>
          <cell r="BZ2837" t="str">
            <v>Международный</v>
          </cell>
          <cell r="CA2837" t="str">
            <v>восточная европа</v>
          </cell>
          <cell r="CB2837" t="str">
            <v>bulgaria</v>
          </cell>
          <cell r="CC2837" t="str">
            <v>Бизнес, прочие</v>
          </cell>
          <cell r="CD2837" t="str">
            <v>c</v>
          </cell>
        </row>
        <row r="2838">
          <cell r="C2838">
            <v>37911</v>
          </cell>
          <cell r="H2838">
            <v>21</v>
          </cell>
          <cell r="BZ2838" t="str">
            <v>Внутренний</v>
          </cell>
          <cell r="CA2838" t="str">
            <v>восточная украина</v>
          </cell>
          <cell r="CB2838" t="str">
            <v>Ukraine_Other</v>
          </cell>
          <cell r="CC2838" t="str">
            <v>Бизнес, прочие</v>
          </cell>
          <cell r="CD2838" t="str">
            <v>c</v>
          </cell>
        </row>
        <row r="2839">
          <cell r="C2839">
            <v>37911</v>
          </cell>
          <cell r="H2839">
            <v>21</v>
          </cell>
          <cell r="U2839">
            <v>18</v>
          </cell>
          <cell r="BZ2839" t="str">
            <v>Внутренний</v>
          </cell>
          <cell r="CA2839" t="str">
            <v>восточная украина</v>
          </cell>
          <cell r="CB2839" t="str">
            <v>kyiv</v>
          </cell>
          <cell r="CC2839" t="str">
            <v>Регулярные, Базовая</v>
          </cell>
          <cell r="CD2839" t="str">
            <v>c</v>
          </cell>
        </row>
        <row r="2840">
          <cell r="C2840">
            <v>37912</v>
          </cell>
          <cell r="H2840">
            <v>21</v>
          </cell>
          <cell r="U2840">
            <v>9</v>
          </cell>
          <cell r="BZ2840" t="str">
            <v>Внутренний</v>
          </cell>
          <cell r="CA2840" t="str">
            <v>восточная украина</v>
          </cell>
          <cell r="CB2840" t="str">
            <v>kyiv</v>
          </cell>
          <cell r="CC2840" t="str">
            <v>Регулярные, Базовая</v>
          </cell>
          <cell r="CD2840" t="str">
            <v>c</v>
          </cell>
        </row>
        <row r="2841">
          <cell r="C2841">
            <v>37913</v>
          </cell>
          <cell r="H2841">
            <v>21</v>
          </cell>
          <cell r="BZ2841" t="str">
            <v>Внутренний</v>
          </cell>
          <cell r="CA2841" t="str">
            <v>восточная украина</v>
          </cell>
          <cell r="CB2841" t="str">
            <v>Ukraine_Other</v>
          </cell>
          <cell r="CC2841" t="str">
            <v>Бизнес, прочие</v>
          </cell>
          <cell r="CD2841" t="str">
            <v>c</v>
          </cell>
        </row>
        <row r="2842">
          <cell r="C2842">
            <v>37915</v>
          </cell>
          <cell r="H2842">
            <v>21</v>
          </cell>
          <cell r="U2842">
            <v>18</v>
          </cell>
          <cell r="BZ2842" t="str">
            <v>Международный</v>
          </cell>
          <cell r="CA2842" t="str">
            <v>ближний восток</v>
          </cell>
          <cell r="CB2842" t="str">
            <v>africa</v>
          </cell>
          <cell r="CC2842" t="str">
            <v>Чартерные, Базовая</v>
          </cell>
          <cell r="CD2842" t="str">
            <v>c</v>
          </cell>
        </row>
        <row r="2843">
          <cell r="C2843">
            <v>37916</v>
          </cell>
          <cell r="H2843">
            <v>21</v>
          </cell>
          <cell r="U2843">
            <v>18</v>
          </cell>
          <cell r="BZ2843" t="str">
            <v>Международный</v>
          </cell>
          <cell r="CA2843" t="str">
            <v>снг</v>
          </cell>
          <cell r="CB2843" t="str">
            <v>russia</v>
          </cell>
          <cell r="CC2843" t="str">
            <v>Регулярные, Базовая</v>
          </cell>
          <cell r="CD2843" t="str">
            <v>c</v>
          </cell>
        </row>
        <row r="2844">
          <cell r="C2844">
            <v>37917</v>
          </cell>
          <cell r="H2844">
            <v>21</v>
          </cell>
          <cell r="U2844">
            <v>35</v>
          </cell>
          <cell r="BZ2844" t="str">
            <v>Международный</v>
          </cell>
          <cell r="CA2844" t="str">
            <v>снг</v>
          </cell>
          <cell r="CB2844" t="str">
            <v>armenia</v>
          </cell>
          <cell r="CC2844" t="str">
            <v>Регулярные, Базовая</v>
          </cell>
          <cell r="CD2844" t="str">
            <v>c</v>
          </cell>
        </row>
        <row r="2845">
          <cell r="C2845">
            <v>37918</v>
          </cell>
          <cell r="H2845">
            <v>21</v>
          </cell>
          <cell r="U2845">
            <v>18</v>
          </cell>
          <cell r="BZ2845" t="str">
            <v>Внутренний</v>
          </cell>
          <cell r="CA2845" t="str">
            <v>восточная украина</v>
          </cell>
          <cell r="CB2845" t="str">
            <v>kyiv</v>
          </cell>
          <cell r="CC2845" t="str">
            <v>Регулярные, Базовая</v>
          </cell>
          <cell r="CD2845" t="str">
            <v>c</v>
          </cell>
        </row>
        <row r="2846">
          <cell r="C2846">
            <v>37919</v>
          </cell>
          <cell r="H2846">
            <v>21</v>
          </cell>
          <cell r="U2846">
            <v>14</v>
          </cell>
          <cell r="BZ2846" t="str">
            <v>Внутренний</v>
          </cell>
          <cell r="CA2846" t="str">
            <v>восточная украина</v>
          </cell>
          <cell r="CB2846" t="str">
            <v>kyiv</v>
          </cell>
          <cell r="CC2846" t="str">
            <v>Регулярные, Базовая</v>
          </cell>
          <cell r="CD2846" t="str">
            <v>c</v>
          </cell>
        </row>
        <row r="2847">
          <cell r="C2847">
            <v>37920</v>
          </cell>
          <cell r="H2847">
            <v>21</v>
          </cell>
          <cell r="BZ2847" t="str">
            <v>Внутренний</v>
          </cell>
          <cell r="CA2847" t="str">
            <v>восточная украина</v>
          </cell>
          <cell r="CB2847" t="str">
            <v>Ukraine_Other</v>
          </cell>
          <cell r="CC2847" t="str">
            <v>Бизнес, прочие</v>
          </cell>
          <cell r="CD2847" t="str">
            <v>c</v>
          </cell>
        </row>
        <row r="2848">
          <cell r="C2848">
            <v>37920</v>
          </cell>
          <cell r="H2848">
            <v>21</v>
          </cell>
          <cell r="U2848">
            <v>27</v>
          </cell>
          <cell r="BZ2848" t="str">
            <v>Международный</v>
          </cell>
          <cell r="CA2848" t="str">
            <v>снг</v>
          </cell>
          <cell r="CB2848" t="str">
            <v>armenia</v>
          </cell>
          <cell r="CC2848" t="str">
            <v>Регулярные, Базовая</v>
          </cell>
          <cell r="CD2848" t="str">
            <v>c</v>
          </cell>
        </row>
        <row r="2849">
          <cell r="C2849">
            <v>37921</v>
          </cell>
          <cell r="H2849">
            <v>21</v>
          </cell>
          <cell r="U2849">
            <v>22</v>
          </cell>
          <cell r="BZ2849" t="str">
            <v>Внутренний</v>
          </cell>
          <cell r="CA2849" t="str">
            <v>восточная украина</v>
          </cell>
          <cell r="CB2849" t="str">
            <v>kyiv</v>
          </cell>
          <cell r="CC2849" t="str">
            <v>Регулярные, Базовая</v>
          </cell>
          <cell r="CD2849" t="str">
            <v>c</v>
          </cell>
        </row>
        <row r="2850">
          <cell r="C2850">
            <v>37922</v>
          </cell>
          <cell r="H2850">
            <v>21</v>
          </cell>
          <cell r="U2850">
            <v>23</v>
          </cell>
          <cell r="BZ2850" t="str">
            <v>Внутренний</v>
          </cell>
          <cell r="CA2850" t="str">
            <v>восточная украина</v>
          </cell>
          <cell r="CB2850" t="str">
            <v>kyiv</v>
          </cell>
          <cell r="CC2850" t="str">
            <v>Регулярные, Базовая</v>
          </cell>
          <cell r="CD2850" t="str">
            <v>c</v>
          </cell>
        </row>
        <row r="2851">
          <cell r="C2851">
            <v>37925</v>
          </cell>
          <cell r="H2851">
            <v>21</v>
          </cell>
          <cell r="U2851">
            <v>18</v>
          </cell>
          <cell r="BZ2851" t="str">
            <v>Международный</v>
          </cell>
          <cell r="CA2851" t="str">
            <v>снг</v>
          </cell>
          <cell r="CB2851" t="str">
            <v>russia</v>
          </cell>
          <cell r="CC2851" t="str">
            <v>Регулярные, Базовая</v>
          </cell>
          <cell r="CD2851" t="str">
            <v>c</v>
          </cell>
        </row>
        <row r="2852">
          <cell r="C2852">
            <v>37925</v>
          </cell>
          <cell r="H2852">
            <v>21</v>
          </cell>
          <cell r="BZ2852" t="str">
            <v>Внутренний</v>
          </cell>
          <cell r="CA2852" t="str">
            <v>западная украина</v>
          </cell>
          <cell r="CB2852" t="str">
            <v>odessa</v>
          </cell>
          <cell r="CC2852" t="str">
            <v>Бизнес, прочие</v>
          </cell>
          <cell r="CD2852" t="str">
            <v>c</v>
          </cell>
        </row>
        <row r="2853">
          <cell r="C2853">
            <v>37926</v>
          </cell>
          <cell r="H2853">
            <v>21</v>
          </cell>
          <cell r="U2853">
            <v>24</v>
          </cell>
          <cell r="BZ2853" t="str">
            <v>Внутренний</v>
          </cell>
          <cell r="CA2853" t="str">
            <v>восточная украина</v>
          </cell>
          <cell r="CB2853" t="str">
            <v>kyiv</v>
          </cell>
          <cell r="CC2853" t="str">
            <v>Регулярные, Базовая</v>
          </cell>
          <cell r="CD2853" t="str">
            <v>c</v>
          </cell>
        </row>
        <row r="2854">
          <cell r="C2854">
            <v>37927</v>
          </cell>
          <cell r="H2854">
            <v>21</v>
          </cell>
          <cell r="U2854">
            <v>34</v>
          </cell>
          <cell r="BZ2854" t="str">
            <v>Международный</v>
          </cell>
          <cell r="CA2854" t="str">
            <v>снг</v>
          </cell>
          <cell r="CB2854" t="str">
            <v>armenia</v>
          </cell>
          <cell r="CC2854" t="str">
            <v>Регулярные, Базовая</v>
          </cell>
          <cell r="CD2854" t="str">
            <v>c</v>
          </cell>
        </row>
        <row r="2855">
          <cell r="C2855">
            <v>37928</v>
          </cell>
          <cell r="H2855">
            <v>21</v>
          </cell>
          <cell r="U2855">
            <v>9</v>
          </cell>
          <cell r="BZ2855" t="str">
            <v>Международный</v>
          </cell>
          <cell r="CA2855" t="str">
            <v>снг</v>
          </cell>
          <cell r="CB2855" t="str">
            <v>russia</v>
          </cell>
          <cell r="CC2855" t="str">
            <v>Регулярные, Базовая</v>
          </cell>
          <cell r="CD2855" t="str">
            <v>c</v>
          </cell>
        </row>
        <row r="2856">
          <cell r="C2856">
            <v>37930</v>
          </cell>
          <cell r="H2856">
            <v>21</v>
          </cell>
          <cell r="U2856">
            <v>22</v>
          </cell>
          <cell r="BZ2856" t="str">
            <v>Внутренний</v>
          </cell>
          <cell r="CA2856" t="str">
            <v>восточная украина</v>
          </cell>
          <cell r="CB2856" t="str">
            <v>kyiv</v>
          </cell>
          <cell r="CC2856" t="str">
            <v>Регулярные, Базовая</v>
          </cell>
          <cell r="CD2856" t="str">
            <v>c</v>
          </cell>
        </row>
        <row r="2857">
          <cell r="C2857">
            <v>37931</v>
          </cell>
          <cell r="H2857">
            <v>21</v>
          </cell>
          <cell r="U2857">
            <v>30</v>
          </cell>
          <cell r="BZ2857" t="str">
            <v>Внутренний</v>
          </cell>
          <cell r="CA2857" t="str">
            <v>восточная украина</v>
          </cell>
          <cell r="CB2857" t="str">
            <v>kyiv</v>
          </cell>
          <cell r="CC2857" t="str">
            <v>Регулярные, Базовая</v>
          </cell>
          <cell r="CD2857" t="str">
            <v>c</v>
          </cell>
        </row>
        <row r="2858">
          <cell r="C2858">
            <v>37932</v>
          </cell>
          <cell r="H2858">
            <v>21</v>
          </cell>
          <cell r="U2858">
            <v>4</v>
          </cell>
          <cell r="BZ2858" t="str">
            <v>Международный</v>
          </cell>
          <cell r="CA2858" t="str">
            <v>снг</v>
          </cell>
          <cell r="CB2858" t="str">
            <v>russia</v>
          </cell>
          <cell r="CC2858" t="str">
            <v>Регулярные, Базовая</v>
          </cell>
          <cell r="CD2858" t="str">
            <v>c</v>
          </cell>
        </row>
        <row r="2859">
          <cell r="C2859">
            <v>37933</v>
          </cell>
          <cell r="H2859">
            <v>21</v>
          </cell>
          <cell r="U2859">
            <v>15</v>
          </cell>
          <cell r="BZ2859" t="str">
            <v>Внутренний</v>
          </cell>
          <cell r="CA2859" t="str">
            <v>восточная украина</v>
          </cell>
          <cell r="CB2859" t="str">
            <v>kyiv</v>
          </cell>
          <cell r="CC2859" t="str">
            <v>Регулярные, Базовая</v>
          </cell>
          <cell r="CD2859" t="str">
            <v>c</v>
          </cell>
        </row>
        <row r="2860">
          <cell r="C2860">
            <v>37934</v>
          </cell>
          <cell r="H2860">
            <v>21</v>
          </cell>
          <cell r="U2860">
            <v>36</v>
          </cell>
          <cell r="BZ2860" t="str">
            <v>Международный</v>
          </cell>
          <cell r="CA2860" t="str">
            <v>снг</v>
          </cell>
          <cell r="CB2860" t="str">
            <v>armenia</v>
          </cell>
          <cell r="CC2860" t="str">
            <v>Регулярные, Базовая</v>
          </cell>
          <cell r="CD2860" t="str">
            <v>c</v>
          </cell>
        </row>
        <row r="2861">
          <cell r="C2861">
            <v>37935</v>
          </cell>
          <cell r="H2861">
            <v>21</v>
          </cell>
          <cell r="U2861">
            <v>2</v>
          </cell>
          <cell r="BZ2861" t="str">
            <v>Внутренний</v>
          </cell>
          <cell r="CA2861" t="str">
            <v>восточная украина</v>
          </cell>
          <cell r="CB2861" t="str">
            <v>kyiv</v>
          </cell>
          <cell r="CC2861" t="str">
            <v>Регулярные, Базовая</v>
          </cell>
          <cell r="CD2861" t="str">
            <v>c</v>
          </cell>
        </row>
        <row r="2862">
          <cell r="C2862">
            <v>37936</v>
          </cell>
          <cell r="H2862">
            <v>21</v>
          </cell>
          <cell r="U2862">
            <v>18</v>
          </cell>
          <cell r="BZ2862" t="str">
            <v>Внутренний</v>
          </cell>
          <cell r="CA2862" t="str">
            <v>восточная украина</v>
          </cell>
          <cell r="CB2862" t="str">
            <v>kyiv</v>
          </cell>
          <cell r="CC2862" t="str">
            <v>Регулярные, Базовая</v>
          </cell>
          <cell r="CD2862" t="str">
            <v>c</v>
          </cell>
        </row>
        <row r="2863">
          <cell r="C2863">
            <v>37937</v>
          </cell>
          <cell r="H2863">
            <v>21</v>
          </cell>
          <cell r="U2863">
            <v>16</v>
          </cell>
          <cell r="BZ2863" t="str">
            <v>Внутренний</v>
          </cell>
          <cell r="CA2863" t="str">
            <v>восточная украина</v>
          </cell>
          <cell r="CB2863" t="str">
            <v>kyiv</v>
          </cell>
          <cell r="CC2863" t="str">
            <v>Регулярные, Базовая</v>
          </cell>
          <cell r="CD2863" t="str">
            <v>c</v>
          </cell>
        </row>
        <row r="2864">
          <cell r="C2864">
            <v>37938</v>
          </cell>
          <cell r="H2864">
            <v>21</v>
          </cell>
          <cell r="BZ2864" t="str">
            <v>Внутренний</v>
          </cell>
          <cell r="CA2864" t="str">
            <v>восточная украина</v>
          </cell>
          <cell r="CB2864" t="str">
            <v>Ukraine_Other</v>
          </cell>
          <cell r="CC2864" t="str">
            <v>Бизнес, прочие</v>
          </cell>
          <cell r="CD2864" t="str">
            <v>c</v>
          </cell>
        </row>
        <row r="2865">
          <cell r="C2865">
            <v>37939</v>
          </cell>
          <cell r="H2865">
            <v>21</v>
          </cell>
          <cell r="U2865">
            <v>25</v>
          </cell>
          <cell r="BZ2865" t="str">
            <v>Международный</v>
          </cell>
          <cell r="CA2865" t="str">
            <v>снг</v>
          </cell>
          <cell r="CB2865" t="str">
            <v>russia</v>
          </cell>
          <cell r="CC2865" t="str">
            <v>Регулярные, Базовая</v>
          </cell>
          <cell r="CD2865" t="str">
            <v>c</v>
          </cell>
        </row>
        <row r="2866">
          <cell r="C2866">
            <v>37939</v>
          </cell>
          <cell r="H2866">
            <v>21</v>
          </cell>
          <cell r="U2866">
            <v>16</v>
          </cell>
          <cell r="BZ2866" t="str">
            <v>Внутренний</v>
          </cell>
          <cell r="CA2866" t="str">
            <v>восточная украина</v>
          </cell>
          <cell r="CB2866" t="str">
            <v>kyiv</v>
          </cell>
          <cell r="CC2866" t="str">
            <v>Бизнес, прочие</v>
          </cell>
          <cell r="CD2866" t="str">
            <v>c</v>
          </cell>
        </row>
        <row r="2867">
          <cell r="C2867">
            <v>37940</v>
          </cell>
          <cell r="H2867">
            <v>21</v>
          </cell>
          <cell r="U2867">
            <v>11</v>
          </cell>
          <cell r="BZ2867" t="str">
            <v>Внутренний</v>
          </cell>
          <cell r="CA2867" t="str">
            <v>восточная украина</v>
          </cell>
          <cell r="CB2867" t="str">
            <v>kyiv</v>
          </cell>
          <cell r="CC2867" t="str">
            <v>Регулярные</v>
          </cell>
          <cell r="CD2867" t="str">
            <v>c</v>
          </cell>
        </row>
        <row r="2868">
          <cell r="C2868">
            <v>37940</v>
          </cell>
          <cell r="H2868">
            <v>21</v>
          </cell>
          <cell r="BZ2868" t="str">
            <v>Внутренний</v>
          </cell>
          <cell r="CA2868" t="str">
            <v>восточная украина</v>
          </cell>
          <cell r="CB2868" t="str">
            <v>Ukraine_Other</v>
          </cell>
          <cell r="CC2868" t="str">
            <v>Бизнес, прочие</v>
          </cell>
          <cell r="CD2868" t="str">
            <v>c</v>
          </cell>
        </row>
        <row r="2869">
          <cell r="C2869">
            <v>37940</v>
          </cell>
          <cell r="H2869">
            <v>21</v>
          </cell>
          <cell r="U2869">
            <v>11</v>
          </cell>
          <cell r="BZ2869" t="str">
            <v>Внутренний</v>
          </cell>
          <cell r="CA2869" t="str">
            <v>восточная украина</v>
          </cell>
          <cell r="CB2869" t="str">
            <v>kyiv</v>
          </cell>
          <cell r="CC2869" t="str">
            <v>Регулярные, Базовая</v>
          </cell>
          <cell r="CD2869" t="str">
            <v>c</v>
          </cell>
        </row>
        <row r="2870">
          <cell r="C2870">
            <v>37941</v>
          </cell>
          <cell r="H2870">
            <v>21</v>
          </cell>
          <cell r="U2870">
            <v>30</v>
          </cell>
          <cell r="BZ2870" t="str">
            <v>Международный</v>
          </cell>
          <cell r="CA2870" t="str">
            <v>снг</v>
          </cell>
          <cell r="CB2870" t="str">
            <v>georgia</v>
          </cell>
          <cell r="CC2870" t="str">
            <v>Регулярные, Базовая</v>
          </cell>
          <cell r="CD2870" t="str">
            <v>c</v>
          </cell>
        </row>
        <row r="2871">
          <cell r="C2871">
            <v>37941</v>
          </cell>
          <cell r="H2871">
            <v>21</v>
          </cell>
          <cell r="U2871">
            <v>34</v>
          </cell>
          <cell r="BZ2871" t="str">
            <v>Международный</v>
          </cell>
          <cell r="CA2871" t="str">
            <v>снг</v>
          </cell>
          <cell r="CB2871" t="str">
            <v>armenia</v>
          </cell>
          <cell r="CC2871" t="str">
            <v>Регулярные, Базовая</v>
          </cell>
          <cell r="CD2871" t="str">
            <v>c</v>
          </cell>
        </row>
        <row r="2872">
          <cell r="C2872">
            <v>37942</v>
          </cell>
          <cell r="H2872">
            <v>21</v>
          </cell>
          <cell r="U2872">
            <v>20</v>
          </cell>
          <cell r="BZ2872" t="str">
            <v>Международный</v>
          </cell>
          <cell r="CA2872" t="str">
            <v>снг</v>
          </cell>
          <cell r="CB2872" t="str">
            <v>russia</v>
          </cell>
          <cell r="CC2872" t="str">
            <v>Регулярные, Базовая</v>
          </cell>
          <cell r="CD2872" t="str">
            <v>c</v>
          </cell>
        </row>
        <row r="2873">
          <cell r="C2873">
            <v>37943</v>
          </cell>
          <cell r="H2873">
            <v>21</v>
          </cell>
          <cell r="U2873">
            <v>14</v>
          </cell>
          <cell r="BZ2873" t="str">
            <v>Внутренний</v>
          </cell>
          <cell r="CA2873" t="str">
            <v>восточная украина</v>
          </cell>
          <cell r="CB2873" t="str">
            <v>kyiv</v>
          </cell>
          <cell r="CC2873" t="str">
            <v>Регулярные, Базовая</v>
          </cell>
          <cell r="CD2873" t="str">
            <v>c</v>
          </cell>
        </row>
        <row r="2874">
          <cell r="C2874">
            <v>37944</v>
          </cell>
          <cell r="H2874">
            <v>21</v>
          </cell>
          <cell r="U2874">
            <v>19</v>
          </cell>
          <cell r="BZ2874" t="str">
            <v>Внутренний</v>
          </cell>
          <cell r="CA2874" t="str">
            <v>восточная украина</v>
          </cell>
          <cell r="CB2874" t="str">
            <v>kyiv</v>
          </cell>
          <cell r="CC2874" t="str">
            <v>Регулярные, Базовая</v>
          </cell>
          <cell r="CD2874" t="str">
            <v>c</v>
          </cell>
        </row>
        <row r="2875">
          <cell r="C2875">
            <v>37945</v>
          </cell>
          <cell r="H2875">
            <v>21</v>
          </cell>
          <cell r="U2875">
            <v>21</v>
          </cell>
          <cell r="BZ2875" t="str">
            <v>Внутренний</v>
          </cell>
          <cell r="CA2875" t="str">
            <v>восточная украина</v>
          </cell>
          <cell r="CB2875" t="str">
            <v>kyiv</v>
          </cell>
          <cell r="CC2875" t="str">
            <v>Регулярные, Базовая</v>
          </cell>
          <cell r="CD2875" t="str">
            <v>c</v>
          </cell>
        </row>
        <row r="2876">
          <cell r="C2876">
            <v>37946</v>
          </cell>
          <cell r="H2876">
            <v>21</v>
          </cell>
          <cell r="U2876">
            <v>6</v>
          </cell>
          <cell r="BZ2876" t="str">
            <v>Внутренний</v>
          </cell>
          <cell r="CA2876" t="str">
            <v>восточная украина</v>
          </cell>
          <cell r="CB2876" t="str">
            <v>kyiv</v>
          </cell>
          <cell r="CC2876" t="str">
            <v>Бизнес, прочие</v>
          </cell>
          <cell r="CD2876" t="str">
            <v>c</v>
          </cell>
        </row>
        <row r="2877">
          <cell r="C2877">
            <v>37946</v>
          </cell>
          <cell r="H2877">
            <v>21</v>
          </cell>
          <cell r="U2877">
            <v>6</v>
          </cell>
          <cell r="BZ2877" t="str">
            <v>Международный</v>
          </cell>
          <cell r="CA2877" t="str">
            <v>снг</v>
          </cell>
          <cell r="CB2877" t="str">
            <v>russia</v>
          </cell>
          <cell r="CC2877" t="str">
            <v>Регулярные, Базовая</v>
          </cell>
          <cell r="CD2877" t="str">
            <v>c</v>
          </cell>
        </row>
        <row r="2878">
          <cell r="C2878">
            <v>37947</v>
          </cell>
          <cell r="H2878">
            <v>21</v>
          </cell>
          <cell r="BZ2878" t="str">
            <v>Внутренний</v>
          </cell>
          <cell r="CA2878" t="str">
            <v>восточная украина</v>
          </cell>
          <cell r="CB2878" t="str">
            <v>Ukraine_Other</v>
          </cell>
          <cell r="CC2878" t="str">
            <v>Бизнес, прочие</v>
          </cell>
          <cell r="CD2878" t="str">
            <v>c</v>
          </cell>
        </row>
        <row r="2879">
          <cell r="C2879">
            <v>37947</v>
          </cell>
          <cell r="H2879">
            <v>21</v>
          </cell>
          <cell r="U2879">
            <v>13</v>
          </cell>
          <cell r="BZ2879" t="str">
            <v>Внутренний</v>
          </cell>
          <cell r="CA2879" t="str">
            <v>восточная украина</v>
          </cell>
          <cell r="CB2879" t="str">
            <v>kyiv</v>
          </cell>
          <cell r="CC2879" t="str">
            <v>Регулярные, Базовая</v>
          </cell>
          <cell r="CD2879" t="str">
            <v>c</v>
          </cell>
        </row>
        <row r="2880">
          <cell r="C2880">
            <v>37947</v>
          </cell>
          <cell r="H2880">
            <v>21</v>
          </cell>
          <cell r="BZ2880" t="str">
            <v>Внутренний</v>
          </cell>
          <cell r="CA2880" t="str">
            <v>восточная украина</v>
          </cell>
          <cell r="CB2880" t="str">
            <v>Ukraine_Other</v>
          </cell>
          <cell r="CC2880" t="str">
            <v>Бизнес, прочие</v>
          </cell>
          <cell r="CD2880" t="str">
            <v>c</v>
          </cell>
        </row>
        <row r="2881">
          <cell r="C2881">
            <v>37948</v>
          </cell>
          <cell r="H2881">
            <v>21</v>
          </cell>
          <cell r="U2881">
            <v>30</v>
          </cell>
          <cell r="BZ2881" t="str">
            <v>Международный</v>
          </cell>
          <cell r="CA2881" t="str">
            <v>снг</v>
          </cell>
          <cell r="CB2881" t="str">
            <v>armenia</v>
          </cell>
          <cell r="CC2881" t="str">
            <v>Регулярные, Базовая</v>
          </cell>
          <cell r="CD2881" t="str">
            <v>c</v>
          </cell>
        </row>
        <row r="2882">
          <cell r="C2882">
            <v>37949</v>
          </cell>
          <cell r="H2882">
            <v>21</v>
          </cell>
          <cell r="U2882">
            <v>38</v>
          </cell>
          <cell r="BZ2882" t="str">
            <v>Международный</v>
          </cell>
          <cell r="CA2882" t="str">
            <v>снг</v>
          </cell>
          <cell r="CB2882" t="str">
            <v>georgia</v>
          </cell>
          <cell r="CC2882" t="str">
            <v>Регулярные, Базовая</v>
          </cell>
          <cell r="CD2882" t="str">
            <v>c</v>
          </cell>
        </row>
        <row r="2883">
          <cell r="C2883">
            <v>37949</v>
          </cell>
          <cell r="H2883">
            <v>21</v>
          </cell>
          <cell r="U2883">
            <v>19</v>
          </cell>
          <cell r="BZ2883" t="str">
            <v>Международный</v>
          </cell>
          <cell r="CA2883" t="str">
            <v>снг</v>
          </cell>
          <cell r="CB2883" t="str">
            <v>russia</v>
          </cell>
          <cell r="CC2883" t="str">
            <v>Регулярные, Базовая</v>
          </cell>
          <cell r="CD2883" t="str">
            <v>c</v>
          </cell>
        </row>
        <row r="2884">
          <cell r="C2884">
            <v>37949</v>
          </cell>
          <cell r="H2884">
            <v>21</v>
          </cell>
          <cell r="U2884">
            <v>17</v>
          </cell>
          <cell r="BZ2884" t="str">
            <v>Внутренний</v>
          </cell>
          <cell r="CA2884" t="str">
            <v>восточная украина</v>
          </cell>
          <cell r="CB2884" t="str">
            <v>kyiv</v>
          </cell>
          <cell r="CC2884" t="str">
            <v>Регулярные, Базовая</v>
          </cell>
          <cell r="CD2884" t="str">
            <v>c</v>
          </cell>
        </row>
        <row r="2885">
          <cell r="C2885">
            <v>37950</v>
          </cell>
          <cell r="H2885">
            <v>21</v>
          </cell>
          <cell r="BZ2885" t="str">
            <v>Внутренний</v>
          </cell>
          <cell r="CA2885" t="str">
            <v>восточная украина</v>
          </cell>
          <cell r="CB2885" t="str">
            <v>Ukraine_Other</v>
          </cell>
          <cell r="CC2885" t="str">
            <v>Бизнес, прочие</v>
          </cell>
          <cell r="CD2885" t="str">
            <v>c</v>
          </cell>
        </row>
        <row r="2886">
          <cell r="C2886">
            <v>37950</v>
          </cell>
          <cell r="H2886">
            <v>21</v>
          </cell>
          <cell r="U2886">
            <v>19</v>
          </cell>
          <cell r="BZ2886" t="str">
            <v>Внутренний</v>
          </cell>
          <cell r="CA2886" t="str">
            <v>восточная украина</v>
          </cell>
          <cell r="CB2886" t="str">
            <v>kyiv</v>
          </cell>
          <cell r="CC2886" t="str">
            <v>Регулярные, Базовая</v>
          </cell>
          <cell r="CD2886" t="str">
            <v>c</v>
          </cell>
        </row>
        <row r="2887">
          <cell r="C2887">
            <v>37951</v>
          </cell>
          <cell r="H2887">
            <v>21</v>
          </cell>
          <cell r="U2887">
            <v>9</v>
          </cell>
          <cell r="BZ2887" t="str">
            <v>Внутренний</v>
          </cell>
          <cell r="CA2887" t="str">
            <v>восточная украина</v>
          </cell>
          <cell r="CB2887" t="str">
            <v>kyiv</v>
          </cell>
          <cell r="CC2887" t="str">
            <v>Регулярные, Базовая</v>
          </cell>
          <cell r="CD2887" t="str">
            <v>c</v>
          </cell>
        </row>
        <row r="2888">
          <cell r="C2888">
            <v>37952</v>
          </cell>
          <cell r="H2888">
            <v>21</v>
          </cell>
          <cell r="BZ2888" t="str">
            <v>Международный</v>
          </cell>
          <cell r="CA2888" t="str">
            <v>снг</v>
          </cell>
          <cell r="CB2888" t="str">
            <v>russia</v>
          </cell>
          <cell r="CC2888" t="str">
            <v>Регулярные, Базовая</v>
          </cell>
          <cell r="CD2888" t="str">
            <v>c</v>
          </cell>
        </row>
        <row r="2889">
          <cell r="C2889">
            <v>37952</v>
          </cell>
          <cell r="H2889">
            <v>21</v>
          </cell>
          <cell r="U2889">
            <v>18</v>
          </cell>
          <cell r="BZ2889" t="str">
            <v>Внутренний</v>
          </cell>
          <cell r="CA2889" t="str">
            <v>восточная украина</v>
          </cell>
          <cell r="CB2889" t="str">
            <v>kyiv</v>
          </cell>
          <cell r="CC2889" t="str">
            <v>Регулярные, Базовая</v>
          </cell>
          <cell r="CD2889" t="str">
            <v>c</v>
          </cell>
        </row>
        <row r="2890">
          <cell r="C2890">
            <v>37953</v>
          </cell>
          <cell r="H2890">
            <v>21</v>
          </cell>
          <cell r="U2890">
            <v>4</v>
          </cell>
          <cell r="BZ2890" t="str">
            <v>Международный</v>
          </cell>
          <cell r="CA2890" t="str">
            <v>снг</v>
          </cell>
          <cell r="CB2890" t="str">
            <v>russia</v>
          </cell>
          <cell r="CC2890" t="str">
            <v>Регулярные, Базовая</v>
          </cell>
          <cell r="CD2890" t="str">
            <v>c</v>
          </cell>
        </row>
        <row r="2891">
          <cell r="C2891">
            <v>37953</v>
          </cell>
          <cell r="H2891">
            <v>21</v>
          </cell>
          <cell r="U2891">
            <v>17</v>
          </cell>
          <cell r="BZ2891" t="str">
            <v>Внутренний</v>
          </cell>
          <cell r="CA2891" t="str">
            <v>восточная украина</v>
          </cell>
          <cell r="CB2891" t="str">
            <v>kyiv</v>
          </cell>
          <cell r="CC2891" t="str">
            <v>Регулярные, Базовая</v>
          </cell>
          <cell r="CD2891" t="str">
            <v>c</v>
          </cell>
        </row>
        <row r="2892">
          <cell r="C2892">
            <v>37954</v>
          </cell>
          <cell r="H2892">
            <v>21</v>
          </cell>
          <cell r="U2892">
            <v>19</v>
          </cell>
          <cell r="BZ2892" t="str">
            <v>Внутренний</v>
          </cell>
          <cell r="CA2892" t="str">
            <v>восточная украина</v>
          </cell>
          <cell r="CB2892" t="str">
            <v>kyiv</v>
          </cell>
          <cell r="CC2892" t="str">
            <v>Регулярные, Базовая</v>
          </cell>
          <cell r="CD2892" t="str">
            <v>c</v>
          </cell>
        </row>
        <row r="2893">
          <cell r="C2893">
            <v>37954</v>
          </cell>
          <cell r="H2893">
            <v>21</v>
          </cell>
          <cell r="BZ2893" t="str">
            <v>Внутренний</v>
          </cell>
          <cell r="CA2893" t="str">
            <v>восточная украина</v>
          </cell>
          <cell r="CB2893" t="str">
            <v>Ukraine_Other</v>
          </cell>
          <cell r="CC2893" t="str">
            <v>Бизнес, прочие</v>
          </cell>
          <cell r="CD2893" t="str">
            <v>c</v>
          </cell>
        </row>
        <row r="2894">
          <cell r="C2894">
            <v>37955</v>
          </cell>
          <cell r="H2894">
            <v>21</v>
          </cell>
          <cell r="BZ2894" t="str">
            <v>Внутренний</v>
          </cell>
          <cell r="CA2894" t="str">
            <v>восточная украина</v>
          </cell>
          <cell r="CB2894" t="str">
            <v>Ukraine_Other</v>
          </cell>
          <cell r="CC2894" t="str">
            <v>Бизнес, прочие</v>
          </cell>
          <cell r="CD2894" t="str">
            <v>c</v>
          </cell>
        </row>
        <row r="2895">
          <cell r="C2895">
            <v>37955</v>
          </cell>
          <cell r="H2895">
            <v>21</v>
          </cell>
          <cell r="U2895">
            <v>23</v>
          </cell>
          <cell r="BZ2895" t="str">
            <v>Международный</v>
          </cell>
          <cell r="CA2895" t="str">
            <v>снг</v>
          </cell>
          <cell r="CB2895" t="str">
            <v>georgia</v>
          </cell>
          <cell r="CC2895" t="str">
            <v>Регулярные, Базовая</v>
          </cell>
          <cell r="CD2895" t="str">
            <v>c</v>
          </cell>
        </row>
        <row r="2896">
          <cell r="C2896">
            <v>37955</v>
          </cell>
          <cell r="H2896">
            <v>21</v>
          </cell>
          <cell r="U2896">
            <v>25</v>
          </cell>
          <cell r="BZ2896" t="str">
            <v>Международный</v>
          </cell>
          <cell r="CA2896" t="str">
            <v>снг</v>
          </cell>
          <cell r="CB2896" t="str">
            <v>armenia</v>
          </cell>
          <cell r="CC2896" t="str">
            <v>Регулярные, Базовая</v>
          </cell>
          <cell r="CD2896" t="str">
            <v>c</v>
          </cell>
        </row>
        <row r="2897">
          <cell r="C2897">
            <v>37956</v>
          </cell>
          <cell r="H2897">
            <v>21</v>
          </cell>
          <cell r="U2897">
            <v>14</v>
          </cell>
          <cell r="BZ2897" t="str">
            <v>Международный</v>
          </cell>
          <cell r="CA2897" t="str">
            <v>снг</v>
          </cell>
          <cell r="CB2897" t="str">
            <v>russia</v>
          </cell>
          <cell r="CC2897" t="str">
            <v>Регулярные, Базовая</v>
          </cell>
          <cell r="CD2897" t="str">
            <v>c</v>
          </cell>
        </row>
        <row r="2898">
          <cell r="C2898">
            <v>37956</v>
          </cell>
          <cell r="H2898">
            <v>21</v>
          </cell>
          <cell r="U2898">
            <v>12</v>
          </cell>
          <cell r="BZ2898" t="str">
            <v>Внутренний</v>
          </cell>
          <cell r="CA2898" t="str">
            <v>восточная украина</v>
          </cell>
          <cell r="CB2898" t="str">
            <v>kyiv</v>
          </cell>
          <cell r="CC2898" t="str">
            <v>Регулярные, Базовая</v>
          </cell>
          <cell r="CD2898" t="str">
            <v>c</v>
          </cell>
        </row>
        <row r="2899">
          <cell r="C2899">
            <v>37957</v>
          </cell>
          <cell r="H2899">
            <v>21</v>
          </cell>
          <cell r="U2899">
            <v>26</v>
          </cell>
          <cell r="BZ2899" t="str">
            <v>Внутренний</v>
          </cell>
          <cell r="CA2899" t="str">
            <v>восточная украина</v>
          </cell>
          <cell r="CB2899" t="str">
            <v>kyiv</v>
          </cell>
          <cell r="CC2899" t="str">
            <v>Регулярные, Базовая</v>
          </cell>
          <cell r="CD2899" t="str">
            <v>c</v>
          </cell>
        </row>
        <row r="2900">
          <cell r="C2900">
            <v>37957</v>
          </cell>
          <cell r="H2900">
            <v>21</v>
          </cell>
          <cell r="BZ2900" t="str">
            <v>Внутренний</v>
          </cell>
          <cell r="CA2900" t="str">
            <v>восточная украина</v>
          </cell>
          <cell r="CB2900" t="str">
            <v>Ukraine_Other</v>
          </cell>
          <cell r="CC2900" t="str">
            <v>Бизнес, прочие</v>
          </cell>
          <cell r="CD2900" t="str">
            <v>c</v>
          </cell>
        </row>
        <row r="2901">
          <cell r="C2901">
            <v>37958</v>
          </cell>
          <cell r="H2901">
            <v>21</v>
          </cell>
          <cell r="U2901">
            <v>5</v>
          </cell>
          <cell r="BZ2901" t="str">
            <v>Международный</v>
          </cell>
          <cell r="CA2901" t="str">
            <v>снг</v>
          </cell>
          <cell r="CB2901" t="str">
            <v>russia</v>
          </cell>
          <cell r="CC2901" t="str">
            <v>Регулярные, Базовая</v>
          </cell>
          <cell r="CD2901" t="str">
            <v>c</v>
          </cell>
        </row>
        <row r="2902">
          <cell r="C2902">
            <v>37958</v>
          </cell>
          <cell r="H2902">
            <v>21</v>
          </cell>
          <cell r="U2902">
            <v>13</v>
          </cell>
          <cell r="BZ2902" t="str">
            <v>Внутренний</v>
          </cell>
          <cell r="CA2902" t="str">
            <v>восточная украина</v>
          </cell>
          <cell r="CB2902" t="str">
            <v>kyiv</v>
          </cell>
          <cell r="CC2902" t="str">
            <v>Регулярные, Базовая</v>
          </cell>
          <cell r="CD2902" t="str">
            <v>c</v>
          </cell>
        </row>
        <row r="2903">
          <cell r="C2903">
            <v>37958</v>
          </cell>
          <cell r="H2903">
            <v>21</v>
          </cell>
          <cell r="BZ2903" t="str">
            <v>Внутренний</v>
          </cell>
          <cell r="CA2903" t="str">
            <v>восточная украина</v>
          </cell>
          <cell r="CB2903" t="str">
            <v>Ukraine_Other</v>
          </cell>
          <cell r="CC2903" t="str">
            <v>Бизнес, прочие</v>
          </cell>
          <cell r="CD2903" t="str">
            <v>c</v>
          </cell>
        </row>
        <row r="2904">
          <cell r="C2904">
            <v>37959</v>
          </cell>
          <cell r="H2904">
            <v>21</v>
          </cell>
          <cell r="U2904">
            <v>22</v>
          </cell>
          <cell r="BZ2904" t="str">
            <v>Внутренний</v>
          </cell>
          <cell r="CA2904" t="str">
            <v>восточная украина</v>
          </cell>
          <cell r="CB2904" t="str">
            <v>kyiv</v>
          </cell>
          <cell r="CC2904" t="str">
            <v>Регулярные, Базовая</v>
          </cell>
          <cell r="CD2904" t="str">
            <v>c</v>
          </cell>
        </row>
        <row r="2905">
          <cell r="C2905">
            <v>37960</v>
          </cell>
          <cell r="H2905">
            <v>21</v>
          </cell>
          <cell r="U2905">
            <v>7</v>
          </cell>
          <cell r="BZ2905" t="str">
            <v>Международный</v>
          </cell>
          <cell r="CA2905" t="str">
            <v>снг</v>
          </cell>
          <cell r="CB2905" t="str">
            <v>russia</v>
          </cell>
          <cell r="CC2905" t="str">
            <v>Регулярные, Базовая</v>
          </cell>
          <cell r="CD2905" t="str">
            <v>c</v>
          </cell>
        </row>
        <row r="2906">
          <cell r="C2906">
            <v>37961</v>
          </cell>
          <cell r="H2906">
            <v>21</v>
          </cell>
          <cell r="U2906">
            <v>6</v>
          </cell>
          <cell r="BZ2906" t="str">
            <v>Внутренний</v>
          </cell>
          <cell r="CA2906" t="str">
            <v>восточная украина</v>
          </cell>
          <cell r="CB2906" t="str">
            <v>kyiv</v>
          </cell>
          <cell r="CC2906" t="str">
            <v>Регулярные, Базовая</v>
          </cell>
          <cell r="CD2906" t="str">
            <v>c</v>
          </cell>
        </row>
        <row r="2907">
          <cell r="C2907">
            <v>37964</v>
          </cell>
          <cell r="H2907">
            <v>21</v>
          </cell>
          <cell r="U2907">
            <v>16</v>
          </cell>
          <cell r="BZ2907" t="str">
            <v>Международный</v>
          </cell>
          <cell r="CA2907" t="str">
            <v>восточная европа</v>
          </cell>
          <cell r="CB2907" t="str">
            <v>slovak republic</v>
          </cell>
          <cell r="CC2907" t="str">
            <v>Бизнес, прочие</v>
          </cell>
          <cell r="CD2907" t="str">
            <v>c</v>
          </cell>
        </row>
        <row r="2908">
          <cell r="C2908">
            <v>37964</v>
          </cell>
          <cell r="H2908">
            <v>21</v>
          </cell>
          <cell r="U2908">
            <v>27</v>
          </cell>
          <cell r="BZ2908" t="str">
            <v>Внутренний</v>
          </cell>
          <cell r="CA2908" t="str">
            <v>восточная украина</v>
          </cell>
          <cell r="CB2908" t="str">
            <v>kyiv</v>
          </cell>
          <cell r="CC2908" t="str">
            <v>Регулярные, Базовая</v>
          </cell>
          <cell r="CD2908" t="str">
            <v>c</v>
          </cell>
        </row>
        <row r="2909">
          <cell r="C2909">
            <v>37966</v>
          </cell>
          <cell r="H2909">
            <v>21</v>
          </cell>
          <cell r="U2909">
            <v>34</v>
          </cell>
          <cell r="BZ2909" t="str">
            <v>Международный</v>
          </cell>
          <cell r="CA2909" t="str">
            <v>снг</v>
          </cell>
          <cell r="CB2909" t="str">
            <v>armenia</v>
          </cell>
          <cell r="CC2909" t="str">
            <v>Регулярные, Базовая</v>
          </cell>
          <cell r="CD2909" t="str">
            <v>c</v>
          </cell>
        </row>
        <row r="2910">
          <cell r="C2910">
            <v>37967</v>
          </cell>
          <cell r="H2910">
            <v>21</v>
          </cell>
          <cell r="U2910">
            <v>4</v>
          </cell>
          <cell r="BZ2910" t="str">
            <v>Международный</v>
          </cell>
          <cell r="CA2910" t="str">
            <v>снг</v>
          </cell>
          <cell r="CB2910" t="str">
            <v>russia</v>
          </cell>
          <cell r="CC2910" t="str">
            <v>Регулярные, Базовая</v>
          </cell>
          <cell r="CD2910" t="str">
            <v>c</v>
          </cell>
        </row>
        <row r="2911">
          <cell r="C2911">
            <v>37968</v>
          </cell>
          <cell r="H2911">
            <v>21</v>
          </cell>
          <cell r="U2911">
            <v>8</v>
          </cell>
          <cell r="BZ2911" t="str">
            <v>Внутренний</v>
          </cell>
          <cell r="CA2911" t="str">
            <v>восточная украина</v>
          </cell>
          <cell r="CB2911" t="str">
            <v>kyiv</v>
          </cell>
          <cell r="CC2911" t="str">
            <v>Регулярные, Базовая</v>
          </cell>
          <cell r="CD2911" t="str">
            <v>c</v>
          </cell>
        </row>
        <row r="2912">
          <cell r="C2912">
            <v>37968</v>
          </cell>
          <cell r="H2912">
            <v>21</v>
          </cell>
          <cell r="BZ2912" t="str">
            <v>Внутренний</v>
          </cell>
          <cell r="CA2912" t="str">
            <v>восточная украина</v>
          </cell>
          <cell r="CB2912" t="str">
            <v>Ukraine_Other</v>
          </cell>
          <cell r="CC2912" t="str">
            <v>Бизнес, прочие</v>
          </cell>
          <cell r="CD2912" t="str">
            <v>c</v>
          </cell>
        </row>
        <row r="2913">
          <cell r="C2913">
            <v>37969</v>
          </cell>
          <cell r="H2913">
            <v>21</v>
          </cell>
          <cell r="U2913">
            <v>20</v>
          </cell>
          <cell r="BZ2913" t="str">
            <v>Международный</v>
          </cell>
          <cell r="CA2913" t="str">
            <v>снг</v>
          </cell>
          <cell r="CB2913" t="str">
            <v>georgia</v>
          </cell>
          <cell r="CC2913" t="str">
            <v>Регулярные, Базовая</v>
          </cell>
          <cell r="CD2913" t="str">
            <v>c</v>
          </cell>
        </row>
        <row r="2914">
          <cell r="C2914">
            <v>37969</v>
          </cell>
          <cell r="H2914">
            <v>21</v>
          </cell>
          <cell r="U2914">
            <v>23</v>
          </cell>
          <cell r="BZ2914" t="str">
            <v>Международный</v>
          </cell>
          <cell r="CA2914" t="str">
            <v>снг</v>
          </cell>
          <cell r="CB2914" t="str">
            <v>armenia</v>
          </cell>
          <cell r="CC2914" t="str">
            <v>Регулярные, Базовая</v>
          </cell>
          <cell r="CD2914" t="str">
            <v>c</v>
          </cell>
        </row>
        <row r="2915">
          <cell r="C2915">
            <v>37970</v>
          </cell>
          <cell r="H2915">
            <v>21</v>
          </cell>
          <cell r="U2915">
            <v>10</v>
          </cell>
          <cell r="BZ2915" t="str">
            <v>Международный</v>
          </cell>
          <cell r="CA2915" t="str">
            <v>снг</v>
          </cell>
          <cell r="CB2915" t="str">
            <v>russia</v>
          </cell>
          <cell r="CC2915" t="str">
            <v>Регулярные, Базовая</v>
          </cell>
          <cell r="CD2915" t="str">
            <v>c</v>
          </cell>
        </row>
        <row r="2916">
          <cell r="C2916">
            <v>37971</v>
          </cell>
          <cell r="H2916">
            <v>21</v>
          </cell>
          <cell r="U2916">
            <v>21</v>
          </cell>
          <cell r="BZ2916" t="str">
            <v>Внутренний</v>
          </cell>
          <cell r="CA2916" t="str">
            <v>восточная украина</v>
          </cell>
          <cell r="CB2916" t="str">
            <v>kyiv</v>
          </cell>
          <cell r="CC2916" t="str">
            <v>Регулярные, Базовая</v>
          </cell>
          <cell r="CD2916" t="str">
            <v>c</v>
          </cell>
        </row>
        <row r="2917">
          <cell r="C2917">
            <v>37972</v>
          </cell>
          <cell r="H2917">
            <v>21</v>
          </cell>
          <cell r="U2917">
            <v>11</v>
          </cell>
          <cell r="BZ2917" t="str">
            <v>Международный</v>
          </cell>
          <cell r="CA2917" t="str">
            <v>снг</v>
          </cell>
          <cell r="CB2917" t="str">
            <v>russia</v>
          </cell>
          <cell r="CC2917" t="str">
            <v>Регулярные, Базовая</v>
          </cell>
          <cell r="CD2917" t="str">
            <v>c</v>
          </cell>
        </row>
        <row r="2918">
          <cell r="C2918">
            <v>37973</v>
          </cell>
          <cell r="H2918">
            <v>21</v>
          </cell>
          <cell r="U2918">
            <v>13</v>
          </cell>
          <cell r="BZ2918" t="str">
            <v>Внутренний</v>
          </cell>
          <cell r="CA2918" t="str">
            <v>восточная украина</v>
          </cell>
          <cell r="CB2918" t="str">
            <v>kyiv</v>
          </cell>
          <cell r="CC2918" t="str">
            <v>Регулярные, Базовая</v>
          </cell>
          <cell r="CD2918" t="str">
            <v>c</v>
          </cell>
        </row>
        <row r="2919">
          <cell r="C2919">
            <v>37974</v>
          </cell>
          <cell r="H2919">
            <v>21</v>
          </cell>
          <cell r="U2919">
            <v>20</v>
          </cell>
          <cell r="BZ2919" t="str">
            <v>Международный</v>
          </cell>
          <cell r="CA2919" t="str">
            <v>снг</v>
          </cell>
          <cell r="CB2919" t="str">
            <v>russia</v>
          </cell>
          <cell r="CC2919" t="str">
            <v>Регулярные, Базовая</v>
          </cell>
          <cell r="CD2919" t="str">
            <v>c</v>
          </cell>
        </row>
        <row r="2920">
          <cell r="C2920">
            <v>37976</v>
          </cell>
          <cell r="H2920">
            <v>21</v>
          </cell>
          <cell r="U2920">
            <v>36</v>
          </cell>
          <cell r="BZ2920" t="str">
            <v>Международный</v>
          </cell>
          <cell r="CA2920" t="str">
            <v>снг</v>
          </cell>
          <cell r="CB2920" t="str">
            <v>armenia</v>
          </cell>
          <cell r="CC2920" t="str">
            <v>Регулярные, Базовая</v>
          </cell>
          <cell r="CD2920" t="str">
            <v>c</v>
          </cell>
        </row>
        <row r="2921">
          <cell r="C2921">
            <v>37977</v>
          </cell>
          <cell r="H2921">
            <v>21</v>
          </cell>
          <cell r="U2921">
            <v>6</v>
          </cell>
          <cell r="BZ2921" t="str">
            <v>Международный</v>
          </cell>
          <cell r="CA2921" t="str">
            <v>снг</v>
          </cell>
          <cell r="CB2921" t="str">
            <v>russia</v>
          </cell>
          <cell r="CC2921" t="str">
            <v>Регулярные, Базовая</v>
          </cell>
          <cell r="CD2921" t="str">
            <v>c</v>
          </cell>
        </row>
        <row r="2922">
          <cell r="C2922">
            <v>37977</v>
          </cell>
          <cell r="H2922">
            <v>21</v>
          </cell>
          <cell r="U2922">
            <v>10</v>
          </cell>
          <cell r="BZ2922" t="str">
            <v>Внутренний</v>
          </cell>
          <cell r="CA2922" t="str">
            <v>восточная украина</v>
          </cell>
          <cell r="CB2922" t="str">
            <v>kyiv</v>
          </cell>
          <cell r="CC2922" t="str">
            <v>Регулярные, Базовая</v>
          </cell>
          <cell r="CD2922" t="str">
            <v>c</v>
          </cell>
        </row>
        <row r="2923">
          <cell r="C2923">
            <v>37978</v>
          </cell>
          <cell r="H2923">
            <v>21</v>
          </cell>
          <cell r="BZ2923" t="str">
            <v>Внутренний</v>
          </cell>
          <cell r="CA2923" t="str">
            <v>восточная украина</v>
          </cell>
          <cell r="CB2923" t="str">
            <v>Ukraine_Other</v>
          </cell>
          <cell r="CC2923" t="str">
            <v>Бизнес, прочие</v>
          </cell>
          <cell r="CD2923" t="str">
            <v>c</v>
          </cell>
        </row>
        <row r="2924">
          <cell r="C2924">
            <v>37979</v>
          </cell>
          <cell r="H2924">
            <v>21</v>
          </cell>
          <cell r="U2924">
            <v>26</v>
          </cell>
          <cell r="BZ2924" t="str">
            <v>Международный</v>
          </cell>
          <cell r="CA2924" t="str">
            <v>снг</v>
          </cell>
          <cell r="CB2924" t="str">
            <v>russia</v>
          </cell>
          <cell r="CC2924" t="str">
            <v>Бизнес, прочие</v>
          </cell>
          <cell r="CD2924" t="str">
            <v>c</v>
          </cell>
        </row>
        <row r="2925">
          <cell r="C2925">
            <v>37979</v>
          </cell>
          <cell r="H2925">
            <v>21</v>
          </cell>
          <cell r="U2925">
            <v>16</v>
          </cell>
          <cell r="BZ2925" t="str">
            <v>Международный</v>
          </cell>
          <cell r="CA2925" t="str">
            <v>снг</v>
          </cell>
          <cell r="CB2925" t="str">
            <v>russia</v>
          </cell>
          <cell r="CC2925" t="str">
            <v>Регулярные, Базовая</v>
          </cell>
          <cell r="CD2925" t="str">
            <v>c</v>
          </cell>
        </row>
        <row r="2926">
          <cell r="C2926">
            <v>37979</v>
          </cell>
          <cell r="H2926">
            <v>21</v>
          </cell>
          <cell r="U2926">
            <v>9</v>
          </cell>
          <cell r="BZ2926" t="str">
            <v>Внутренний</v>
          </cell>
          <cell r="CA2926" t="str">
            <v>восточная украина</v>
          </cell>
          <cell r="CB2926" t="str">
            <v>kyiv</v>
          </cell>
          <cell r="CC2926" t="str">
            <v>Регулярные, Базовая</v>
          </cell>
          <cell r="CD2926" t="str">
            <v>c</v>
          </cell>
        </row>
        <row r="2927">
          <cell r="C2927">
            <v>37979</v>
          </cell>
          <cell r="H2927">
            <v>21</v>
          </cell>
          <cell r="BZ2927" t="str">
            <v>Внутренний</v>
          </cell>
          <cell r="CA2927" t="str">
            <v>восточная украина</v>
          </cell>
          <cell r="CB2927" t="str">
            <v>Ukraine_Other</v>
          </cell>
          <cell r="CC2927" t="str">
            <v>Бизнес, прочие</v>
          </cell>
          <cell r="CD2927" t="str">
            <v>c</v>
          </cell>
        </row>
        <row r="2928">
          <cell r="C2928">
            <v>37980</v>
          </cell>
          <cell r="U2928">
            <v>23</v>
          </cell>
          <cell r="BZ2928" t="str">
            <v>Внутренний</v>
          </cell>
          <cell r="CA2928" t="str">
            <v>восточная украина</v>
          </cell>
          <cell r="CB2928" t="str">
            <v>kyiv</v>
          </cell>
          <cell r="CC2928" t="str">
            <v>Регулярные, Базовая</v>
          </cell>
          <cell r="CD2928" t="str">
            <v>c</v>
          </cell>
        </row>
        <row r="2929">
          <cell r="C2929">
            <v>37981</v>
          </cell>
          <cell r="H2929">
            <v>21</v>
          </cell>
          <cell r="U2929">
            <v>7</v>
          </cell>
          <cell r="BZ2929" t="str">
            <v>Международный</v>
          </cell>
          <cell r="CA2929" t="str">
            <v>снг</v>
          </cell>
          <cell r="CB2929" t="str">
            <v>russia</v>
          </cell>
          <cell r="CC2929" t="str">
            <v>Регулярные, Базовая</v>
          </cell>
          <cell r="CD2929" t="str">
            <v>c</v>
          </cell>
        </row>
        <row r="2930">
          <cell r="C2930">
            <v>37981</v>
          </cell>
          <cell r="H2930">
            <v>21</v>
          </cell>
          <cell r="U2930">
            <v>24</v>
          </cell>
          <cell r="BZ2930" t="str">
            <v>Внутренний</v>
          </cell>
          <cell r="CA2930" t="str">
            <v>восточная украина</v>
          </cell>
          <cell r="CB2930" t="str">
            <v>kyiv</v>
          </cell>
          <cell r="CC2930" t="str">
            <v>Регулярные, Базовая</v>
          </cell>
          <cell r="CD2930" t="str">
            <v>c</v>
          </cell>
        </row>
        <row r="2931">
          <cell r="C2931">
            <v>37982</v>
          </cell>
          <cell r="H2931">
            <v>21</v>
          </cell>
          <cell r="BZ2931" t="str">
            <v>Внутренний</v>
          </cell>
          <cell r="CA2931" t="str">
            <v>восточная украина</v>
          </cell>
          <cell r="CB2931" t="str">
            <v>Ukraine_Other</v>
          </cell>
          <cell r="CC2931" t="str">
            <v>Бизнес, прочие</v>
          </cell>
          <cell r="CD2931" t="str">
            <v>c</v>
          </cell>
        </row>
        <row r="2932">
          <cell r="C2932">
            <v>37983</v>
          </cell>
          <cell r="H2932">
            <v>21</v>
          </cell>
          <cell r="U2932">
            <v>47</v>
          </cell>
          <cell r="BZ2932" t="str">
            <v>Международный</v>
          </cell>
          <cell r="CA2932" t="str">
            <v>снг</v>
          </cell>
          <cell r="CB2932" t="str">
            <v>georgia</v>
          </cell>
          <cell r="CC2932" t="str">
            <v>Регулярные, Базовая</v>
          </cell>
          <cell r="CD2932" t="str">
            <v>c</v>
          </cell>
        </row>
        <row r="2933">
          <cell r="C2933">
            <v>37983</v>
          </cell>
          <cell r="H2933">
            <v>21</v>
          </cell>
          <cell r="U2933">
            <v>30</v>
          </cell>
          <cell r="BZ2933" t="str">
            <v>Международный</v>
          </cell>
          <cell r="CA2933" t="str">
            <v>снг</v>
          </cell>
          <cell r="CB2933" t="str">
            <v>armenia</v>
          </cell>
          <cell r="CC2933" t="str">
            <v>Регулярные, Базовая</v>
          </cell>
          <cell r="CD2933" t="str">
            <v>c</v>
          </cell>
        </row>
        <row r="2934">
          <cell r="C2934">
            <v>37984</v>
          </cell>
          <cell r="H2934">
            <v>21</v>
          </cell>
          <cell r="U2934">
            <v>6</v>
          </cell>
          <cell r="BZ2934" t="str">
            <v>Международный</v>
          </cell>
          <cell r="CA2934" t="str">
            <v>снг</v>
          </cell>
          <cell r="CB2934" t="str">
            <v>russia</v>
          </cell>
          <cell r="CC2934" t="str">
            <v>Регулярные, Базовая</v>
          </cell>
          <cell r="CD2934" t="str">
            <v>c</v>
          </cell>
        </row>
        <row r="2935">
          <cell r="C2935">
            <v>37984</v>
          </cell>
          <cell r="H2935">
            <v>21</v>
          </cell>
          <cell r="U2935">
            <v>18</v>
          </cell>
          <cell r="BZ2935" t="str">
            <v>Внутренний</v>
          </cell>
          <cell r="CA2935" t="str">
            <v>восточная украина</v>
          </cell>
          <cell r="CB2935" t="str">
            <v>kyiv</v>
          </cell>
          <cell r="CC2935" t="str">
            <v>Регулярные, Базовая</v>
          </cell>
          <cell r="CD2935" t="str">
            <v>c</v>
          </cell>
        </row>
        <row r="2936">
          <cell r="C2936">
            <v>37985</v>
          </cell>
          <cell r="H2936">
            <v>21</v>
          </cell>
          <cell r="U2936">
            <v>15</v>
          </cell>
          <cell r="BZ2936" t="str">
            <v>Международный</v>
          </cell>
          <cell r="CA2936" t="str">
            <v>снг</v>
          </cell>
          <cell r="CB2936" t="str">
            <v>georgia</v>
          </cell>
          <cell r="CC2936" t="str">
            <v>Регулярные, Базовая</v>
          </cell>
          <cell r="CD2936" t="str">
            <v>c</v>
          </cell>
        </row>
        <row r="2937">
          <cell r="C2937">
            <v>37986</v>
          </cell>
          <cell r="H2937">
            <v>21</v>
          </cell>
          <cell r="BZ2937" t="str">
            <v>Международный</v>
          </cell>
          <cell r="CA2937" t="str">
            <v>снг</v>
          </cell>
          <cell r="CB2937" t="str">
            <v>russia</v>
          </cell>
          <cell r="CC2937" t="str">
            <v>Регулярные, Базовая</v>
          </cell>
          <cell r="CD2937" t="str">
            <v>c</v>
          </cell>
        </row>
        <row r="2938">
          <cell r="C2938">
            <v>37988</v>
          </cell>
          <cell r="BZ2938" t="str">
            <v>Внутренний</v>
          </cell>
          <cell r="CA2938" t="str">
            <v>восточная украина</v>
          </cell>
          <cell r="CB2938" t="str">
            <v>Ukraine_Other</v>
          </cell>
          <cell r="CC2938" t="str">
            <v>Бизнес, прочие</v>
          </cell>
          <cell r="CD2938" t="str">
            <v>c</v>
          </cell>
        </row>
        <row r="2939">
          <cell r="C2939">
            <v>37989</v>
          </cell>
          <cell r="H2939">
            <v>21</v>
          </cell>
          <cell r="U2939">
            <v>7</v>
          </cell>
          <cell r="BZ2939" t="str">
            <v>Внутренний</v>
          </cell>
          <cell r="CA2939" t="str">
            <v>восточная украина</v>
          </cell>
          <cell r="CB2939" t="str">
            <v>kyiv</v>
          </cell>
          <cell r="CC2939" t="str">
            <v>Регулярные, Базовая</v>
          </cell>
          <cell r="CD2939" t="str">
            <v>c</v>
          </cell>
        </row>
        <row r="2940">
          <cell r="C2940">
            <v>37990</v>
          </cell>
          <cell r="H2940">
            <v>21</v>
          </cell>
          <cell r="BZ2940" t="str">
            <v>Внутренний</v>
          </cell>
          <cell r="CA2940" t="str">
            <v>восточная украина</v>
          </cell>
          <cell r="CB2940" t="str">
            <v>Ukraine_Other</v>
          </cell>
          <cell r="CC2940" t="str">
            <v>Бизнес, прочие</v>
          </cell>
          <cell r="CD2940" t="str">
            <v>c</v>
          </cell>
        </row>
        <row r="2941">
          <cell r="C2941">
            <v>37990</v>
          </cell>
          <cell r="H2941">
            <v>21</v>
          </cell>
          <cell r="U2941">
            <v>30</v>
          </cell>
          <cell r="BZ2941" t="str">
            <v>Международный</v>
          </cell>
          <cell r="CA2941" t="str">
            <v>снг</v>
          </cell>
          <cell r="CB2941" t="str">
            <v>georgia</v>
          </cell>
          <cell r="CC2941" t="str">
            <v>Регулярные, Базовая</v>
          </cell>
          <cell r="CD2941" t="str">
            <v>c</v>
          </cell>
        </row>
        <row r="2942">
          <cell r="C2942">
            <v>37991</v>
          </cell>
          <cell r="H2942">
            <v>21</v>
          </cell>
          <cell r="U2942">
            <v>6</v>
          </cell>
          <cell r="BZ2942" t="str">
            <v>Международный</v>
          </cell>
          <cell r="CA2942" t="str">
            <v>снг</v>
          </cell>
          <cell r="CB2942" t="str">
            <v>russia</v>
          </cell>
          <cell r="CC2942" t="str">
            <v>Регулярные, Базовая</v>
          </cell>
          <cell r="CD2942" t="str">
            <v>c</v>
          </cell>
        </row>
        <row r="2943">
          <cell r="C2943">
            <v>37992</v>
          </cell>
          <cell r="H2943">
            <v>21</v>
          </cell>
          <cell r="BZ2943" t="str">
            <v>Внутренний</v>
          </cell>
          <cell r="CA2943" t="str">
            <v>восточная украина</v>
          </cell>
          <cell r="CB2943" t="str">
            <v>Ukraine_Other</v>
          </cell>
          <cell r="CC2943" t="str">
            <v>Бизнес, прочие</v>
          </cell>
          <cell r="CD2943" t="str">
            <v>c</v>
          </cell>
        </row>
        <row r="2944">
          <cell r="C2944">
            <v>37992</v>
          </cell>
          <cell r="H2944">
            <v>21</v>
          </cell>
          <cell r="U2944">
            <v>8</v>
          </cell>
          <cell r="BZ2944" t="str">
            <v>Внутренний</v>
          </cell>
          <cell r="CA2944" t="str">
            <v>восточная украина</v>
          </cell>
          <cell r="CB2944" t="str">
            <v>kyiv</v>
          </cell>
          <cell r="CC2944" t="str">
            <v>Регулярные, Базовая</v>
          </cell>
          <cell r="CD2944" t="str">
            <v>c</v>
          </cell>
        </row>
        <row r="2945">
          <cell r="C2945">
            <v>37993</v>
          </cell>
          <cell r="H2945">
            <v>21</v>
          </cell>
          <cell r="BZ2945" t="str">
            <v>Международный</v>
          </cell>
          <cell r="CA2945" t="str">
            <v>восточная европа</v>
          </cell>
          <cell r="CB2945" t="str">
            <v>turkey</v>
          </cell>
          <cell r="CC2945" t="str">
            <v>Бизнес, прочие</v>
          </cell>
          <cell r="CD2945" t="str">
            <v>c</v>
          </cell>
        </row>
        <row r="2946">
          <cell r="C2946">
            <v>37993</v>
          </cell>
          <cell r="H2946">
            <v>21</v>
          </cell>
          <cell r="U2946">
            <v>3</v>
          </cell>
          <cell r="BZ2946" t="str">
            <v>Внутренний</v>
          </cell>
          <cell r="CA2946" t="str">
            <v>восточная украина</v>
          </cell>
          <cell r="CB2946" t="str">
            <v>kyiv</v>
          </cell>
          <cell r="CC2946" t="str">
            <v>Регулярные, Базовая</v>
          </cell>
          <cell r="CD2946" t="str">
            <v>c</v>
          </cell>
        </row>
        <row r="2947">
          <cell r="C2947">
            <v>37994</v>
          </cell>
          <cell r="H2947">
            <v>21</v>
          </cell>
          <cell r="U2947">
            <v>6</v>
          </cell>
          <cell r="BZ2947" t="str">
            <v>Внутренний</v>
          </cell>
          <cell r="CA2947" t="str">
            <v>восточная украина</v>
          </cell>
          <cell r="CB2947" t="str">
            <v>kyiv</v>
          </cell>
          <cell r="CC2947" t="str">
            <v>Регулярные, Базовая</v>
          </cell>
          <cell r="CD2947" t="str">
            <v>c</v>
          </cell>
        </row>
        <row r="2948">
          <cell r="C2948">
            <v>37994</v>
          </cell>
          <cell r="H2948">
            <v>21</v>
          </cell>
          <cell r="BZ2948" t="str">
            <v>Внутренний</v>
          </cell>
          <cell r="CA2948" t="str">
            <v>восточная украина</v>
          </cell>
          <cell r="CB2948" t="str">
            <v>Ukraine_Other</v>
          </cell>
          <cell r="CC2948" t="str">
            <v>Бизнес, прочие</v>
          </cell>
          <cell r="CD2948" t="str">
            <v>c</v>
          </cell>
        </row>
        <row r="2949">
          <cell r="C2949">
            <v>37997</v>
          </cell>
          <cell r="H2949">
            <v>21</v>
          </cell>
          <cell r="U2949">
            <v>38</v>
          </cell>
          <cell r="BZ2949" t="str">
            <v>Международный</v>
          </cell>
          <cell r="CA2949" t="str">
            <v>снг</v>
          </cell>
          <cell r="CB2949" t="str">
            <v>georgia</v>
          </cell>
          <cell r="CC2949" t="str">
            <v>Регулярные, Базовая</v>
          </cell>
          <cell r="CD2949" t="str">
            <v>c</v>
          </cell>
        </row>
        <row r="2950">
          <cell r="C2950">
            <v>37998</v>
          </cell>
          <cell r="H2950">
            <v>21</v>
          </cell>
          <cell r="U2950">
            <v>13</v>
          </cell>
          <cell r="BZ2950" t="str">
            <v>Международный</v>
          </cell>
          <cell r="CA2950" t="str">
            <v>снг</v>
          </cell>
          <cell r="CB2950" t="str">
            <v>russia</v>
          </cell>
          <cell r="CC2950" t="str">
            <v>Регулярные, Базовая</v>
          </cell>
          <cell r="CD2950" t="str">
            <v>c</v>
          </cell>
        </row>
        <row r="2951">
          <cell r="C2951">
            <v>37998</v>
          </cell>
          <cell r="H2951">
            <v>21</v>
          </cell>
          <cell r="U2951">
            <v>27</v>
          </cell>
          <cell r="BZ2951" t="str">
            <v>Международный</v>
          </cell>
          <cell r="CA2951" t="str">
            <v>снг</v>
          </cell>
          <cell r="CB2951" t="str">
            <v>armenia</v>
          </cell>
          <cell r="CC2951" t="str">
            <v>Регулярные, Базовая</v>
          </cell>
          <cell r="CD2951" t="str">
            <v>c</v>
          </cell>
        </row>
        <row r="2952">
          <cell r="C2952">
            <v>37999</v>
          </cell>
          <cell r="H2952">
            <v>21</v>
          </cell>
          <cell r="U2952">
            <v>15</v>
          </cell>
          <cell r="BZ2952" t="str">
            <v>Внутренний</v>
          </cell>
          <cell r="CA2952" t="str">
            <v>восточная украина</v>
          </cell>
          <cell r="CB2952" t="str">
            <v>kyiv</v>
          </cell>
          <cell r="CC2952" t="str">
            <v>Регулярные, Базовая</v>
          </cell>
          <cell r="CD2952" t="str">
            <v>c</v>
          </cell>
        </row>
        <row r="2953">
          <cell r="C2953">
            <v>38000</v>
          </cell>
          <cell r="H2953">
            <v>21</v>
          </cell>
          <cell r="U2953">
            <v>5</v>
          </cell>
          <cell r="BZ2953" t="str">
            <v>Международный</v>
          </cell>
          <cell r="CA2953" t="str">
            <v>снг</v>
          </cell>
          <cell r="CB2953" t="str">
            <v>russia</v>
          </cell>
          <cell r="CC2953" t="str">
            <v>Регулярные, Базовая</v>
          </cell>
          <cell r="CD2953" t="str">
            <v>c</v>
          </cell>
        </row>
        <row r="2954">
          <cell r="C2954">
            <v>38001</v>
          </cell>
          <cell r="H2954">
            <v>21</v>
          </cell>
          <cell r="U2954">
            <v>14</v>
          </cell>
          <cell r="BZ2954" t="str">
            <v>Внутренний</v>
          </cell>
          <cell r="CA2954" t="str">
            <v>восточная украина</v>
          </cell>
          <cell r="CB2954" t="str">
            <v>kyiv</v>
          </cell>
          <cell r="CC2954" t="str">
            <v>Регулярные, Базовая</v>
          </cell>
          <cell r="CD2954" t="str">
            <v>c</v>
          </cell>
        </row>
        <row r="2955">
          <cell r="C2955">
            <v>38002</v>
          </cell>
          <cell r="H2955">
            <v>21</v>
          </cell>
          <cell r="U2955">
            <v>7</v>
          </cell>
          <cell r="BZ2955" t="str">
            <v>Международный</v>
          </cell>
          <cell r="CA2955" t="str">
            <v>снг</v>
          </cell>
          <cell r="CB2955" t="str">
            <v>russia</v>
          </cell>
          <cell r="CC2955" t="str">
            <v>Регулярные, Базовая</v>
          </cell>
          <cell r="CD2955" t="str">
            <v>c</v>
          </cell>
        </row>
        <row r="2956">
          <cell r="C2956">
            <v>38002</v>
          </cell>
          <cell r="H2956">
            <v>21</v>
          </cell>
          <cell r="U2956">
            <v>7</v>
          </cell>
          <cell r="BZ2956" t="str">
            <v>Внутренний</v>
          </cell>
          <cell r="CA2956" t="str">
            <v>восточная украина</v>
          </cell>
          <cell r="CB2956" t="str">
            <v>kyiv</v>
          </cell>
          <cell r="CC2956" t="str">
            <v>Регулярные, Базовая</v>
          </cell>
          <cell r="CD2956" t="str">
            <v>c</v>
          </cell>
        </row>
        <row r="2957">
          <cell r="C2957">
            <v>38003</v>
          </cell>
          <cell r="H2957">
            <v>21</v>
          </cell>
          <cell r="U2957">
            <v>5</v>
          </cell>
          <cell r="BZ2957" t="str">
            <v>Внутренний</v>
          </cell>
          <cell r="CA2957" t="str">
            <v>восточная украина</v>
          </cell>
          <cell r="CB2957" t="str">
            <v>kyiv</v>
          </cell>
          <cell r="CC2957" t="str">
            <v>Регулярные, Базовая</v>
          </cell>
          <cell r="CD2957" t="str">
            <v>c</v>
          </cell>
        </row>
        <row r="2958">
          <cell r="C2958">
            <v>38003</v>
          </cell>
          <cell r="BZ2958" t="str">
            <v>Внутренний</v>
          </cell>
          <cell r="CA2958" t="str">
            <v>восточная украина</v>
          </cell>
          <cell r="CB2958" t="str">
            <v>Ukraine_Other</v>
          </cell>
          <cell r="CC2958" t="str">
            <v>Бизнес, прочие</v>
          </cell>
          <cell r="CD2958" t="str">
            <v>c</v>
          </cell>
        </row>
        <row r="2959">
          <cell r="C2959">
            <v>38004</v>
          </cell>
          <cell r="H2959">
            <v>21</v>
          </cell>
          <cell r="U2959">
            <v>31</v>
          </cell>
          <cell r="BZ2959" t="str">
            <v>Международный</v>
          </cell>
          <cell r="CA2959" t="str">
            <v>снг</v>
          </cell>
          <cell r="CB2959" t="str">
            <v>armenia</v>
          </cell>
          <cell r="CC2959" t="str">
            <v>Регулярные, Базовая</v>
          </cell>
          <cell r="CD2959" t="str">
            <v>c</v>
          </cell>
        </row>
        <row r="2960">
          <cell r="C2960">
            <v>38005</v>
          </cell>
          <cell r="H2960">
            <v>21</v>
          </cell>
          <cell r="U2960">
            <v>14</v>
          </cell>
          <cell r="BZ2960" t="str">
            <v>Внутренний</v>
          </cell>
          <cell r="CA2960" t="str">
            <v>восточная украина</v>
          </cell>
          <cell r="CB2960" t="str">
            <v>kyiv</v>
          </cell>
          <cell r="CC2960" t="str">
            <v>Регулярные, Базовая</v>
          </cell>
          <cell r="CD2960" t="str">
            <v>c</v>
          </cell>
        </row>
        <row r="2961">
          <cell r="C2961">
            <v>38009</v>
          </cell>
          <cell r="H2961">
            <v>21</v>
          </cell>
          <cell r="U2961">
            <v>9</v>
          </cell>
          <cell r="BZ2961" t="str">
            <v>Внутренний</v>
          </cell>
          <cell r="CA2961" t="str">
            <v>восточная украина</v>
          </cell>
          <cell r="CB2961" t="str">
            <v>kyiv</v>
          </cell>
          <cell r="CC2961" t="str">
            <v>Регулярные, Базовая</v>
          </cell>
          <cell r="CD2961" t="str">
            <v>c</v>
          </cell>
        </row>
        <row r="2962">
          <cell r="C2962">
            <v>38011</v>
          </cell>
          <cell r="H2962">
            <v>21</v>
          </cell>
          <cell r="U2962">
            <v>20</v>
          </cell>
          <cell r="BZ2962" t="str">
            <v>Международный</v>
          </cell>
          <cell r="CA2962" t="str">
            <v>снг</v>
          </cell>
          <cell r="CB2962" t="str">
            <v>armenia</v>
          </cell>
          <cell r="CC2962" t="str">
            <v>Регулярные, Базовая</v>
          </cell>
          <cell r="CD2962" t="str">
            <v>c</v>
          </cell>
        </row>
        <row r="2963">
          <cell r="C2963">
            <v>38012</v>
          </cell>
          <cell r="H2963">
            <v>21</v>
          </cell>
          <cell r="U2963">
            <v>8</v>
          </cell>
          <cell r="BZ2963" t="str">
            <v>Международный</v>
          </cell>
          <cell r="CA2963" t="str">
            <v>снг</v>
          </cell>
          <cell r="CB2963" t="str">
            <v>russia</v>
          </cell>
          <cell r="CC2963" t="str">
            <v>Регулярные, Базовая</v>
          </cell>
          <cell r="CD2963" t="str">
            <v>c</v>
          </cell>
        </row>
        <row r="2964">
          <cell r="C2964">
            <v>38013</v>
          </cell>
          <cell r="H2964">
            <v>21</v>
          </cell>
          <cell r="U2964">
            <v>13</v>
          </cell>
          <cell r="BZ2964" t="str">
            <v>Внутренний</v>
          </cell>
          <cell r="CA2964" t="str">
            <v>восточная украина</v>
          </cell>
          <cell r="CB2964" t="str">
            <v>kyiv</v>
          </cell>
          <cell r="CC2964" t="str">
            <v>Регулярные, Базовая</v>
          </cell>
          <cell r="CD2964" t="str">
            <v>c</v>
          </cell>
        </row>
        <row r="2965">
          <cell r="C2965">
            <v>38014</v>
          </cell>
          <cell r="H2965">
            <v>21</v>
          </cell>
          <cell r="U2965">
            <v>9</v>
          </cell>
          <cell r="BZ2965" t="str">
            <v>Международный</v>
          </cell>
          <cell r="CA2965" t="str">
            <v>снг</v>
          </cell>
          <cell r="CB2965" t="str">
            <v>russia</v>
          </cell>
          <cell r="CC2965" t="str">
            <v>Регулярные, Базовая</v>
          </cell>
          <cell r="CD2965" t="str">
            <v>c</v>
          </cell>
        </row>
        <row r="2966">
          <cell r="C2966">
            <v>38015</v>
          </cell>
          <cell r="H2966">
            <v>21</v>
          </cell>
          <cell r="U2966">
            <v>13</v>
          </cell>
          <cell r="BZ2966" t="str">
            <v>Международный</v>
          </cell>
          <cell r="CA2966" t="str">
            <v>снг</v>
          </cell>
          <cell r="CB2966" t="str">
            <v>belorussia</v>
          </cell>
          <cell r="CC2966" t="str">
            <v>Бизнес, прочие</v>
          </cell>
          <cell r="CD2966" t="str">
            <v>c</v>
          </cell>
        </row>
        <row r="2967">
          <cell r="C2967">
            <v>38017</v>
          </cell>
          <cell r="H2967">
            <v>21</v>
          </cell>
          <cell r="U2967">
            <v>2</v>
          </cell>
          <cell r="BZ2967" t="str">
            <v>Международный</v>
          </cell>
          <cell r="CA2967" t="str">
            <v>снг</v>
          </cell>
          <cell r="CB2967" t="str">
            <v>russia</v>
          </cell>
          <cell r="CC2967" t="str">
            <v>Регулярные, Базовая</v>
          </cell>
          <cell r="CD2967" t="str">
            <v>c</v>
          </cell>
        </row>
        <row r="2968">
          <cell r="C2968">
            <v>38017</v>
          </cell>
          <cell r="H2968">
            <v>21</v>
          </cell>
          <cell r="BZ2968" t="str">
            <v>Внутренний</v>
          </cell>
          <cell r="CA2968" t="str">
            <v>восточная украина</v>
          </cell>
          <cell r="CB2968" t="str">
            <v>kyiv</v>
          </cell>
          <cell r="CC2968" t="str">
            <v>Регулярные, Базовая</v>
          </cell>
          <cell r="CD2968" t="str">
            <v>c</v>
          </cell>
        </row>
        <row r="2969">
          <cell r="C2969">
            <v>38017</v>
          </cell>
          <cell r="H2969">
            <v>21</v>
          </cell>
          <cell r="U2969">
            <v>17</v>
          </cell>
          <cell r="BZ2969" t="str">
            <v>Внутренний</v>
          </cell>
          <cell r="CA2969" t="str">
            <v>восточная украина</v>
          </cell>
          <cell r="CB2969" t="str">
            <v>kyiv</v>
          </cell>
          <cell r="CC2969" t="str">
            <v>Регулярные, Базовая</v>
          </cell>
          <cell r="CD2969" t="str">
            <v>c</v>
          </cell>
        </row>
        <row r="2970">
          <cell r="C2970">
            <v>38018</v>
          </cell>
          <cell r="H2970">
            <v>21</v>
          </cell>
          <cell r="U2970">
            <v>41</v>
          </cell>
          <cell r="BZ2970" t="str">
            <v>Международный</v>
          </cell>
          <cell r="CA2970" t="str">
            <v>снг</v>
          </cell>
          <cell r="CB2970" t="str">
            <v>georgia</v>
          </cell>
          <cell r="CC2970" t="str">
            <v>Регулярные, Базовая</v>
          </cell>
          <cell r="CD2970" t="str">
            <v>c</v>
          </cell>
        </row>
        <row r="2971">
          <cell r="C2971">
            <v>38018</v>
          </cell>
          <cell r="H2971">
            <v>21</v>
          </cell>
          <cell r="U2971">
            <v>18</v>
          </cell>
          <cell r="BZ2971" t="str">
            <v>Международный</v>
          </cell>
          <cell r="CA2971" t="str">
            <v>снг</v>
          </cell>
          <cell r="CB2971" t="str">
            <v>armenia</v>
          </cell>
          <cell r="CC2971" t="str">
            <v>Регулярные, Базовая</v>
          </cell>
          <cell r="CD2971" t="str">
            <v>c</v>
          </cell>
        </row>
        <row r="2972">
          <cell r="C2972">
            <v>38019</v>
          </cell>
          <cell r="H2972">
            <v>21</v>
          </cell>
          <cell r="U2972">
            <v>17</v>
          </cell>
          <cell r="BZ2972" t="str">
            <v>Международный</v>
          </cell>
          <cell r="CA2972" t="str">
            <v>снг</v>
          </cell>
          <cell r="CB2972" t="str">
            <v>russia</v>
          </cell>
          <cell r="CC2972" t="str">
            <v>Регулярные, Базовая</v>
          </cell>
          <cell r="CD2972" t="str">
            <v>c</v>
          </cell>
        </row>
        <row r="2973">
          <cell r="C2973">
            <v>38020</v>
          </cell>
          <cell r="H2973">
            <v>21</v>
          </cell>
          <cell r="U2973">
            <v>21</v>
          </cell>
          <cell r="BZ2973" t="str">
            <v>Внутренний</v>
          </cell>
          <cell r="CA2973" t="str">
            <v>восточная украина</v>
          </cell>
          <cell r="CB2973" t="str">
            <v>kyiv</v>
          </cell>
          <cell r="CC2973" t="str">
            <v>Регулярные, Базовая</v>
          </cell>
          <cell r="CD2973" t="str">
            <v>c</v>
          </cell>
        </row>
        <row r="2974">
          <cell r="C2974">
            <v>38021</v>
          </cell>
          <cell r="H2974">
            <v>21</v>
          </cell>
          <cell r="U2974">
            <v>9</v>
          </cell>
          <cell r="BZ2974" t="str">
            <v>Международный</v>
          </cell>
          <cell r="CA2974" t="str">
            <v>снг</v>
          </cell>
          <cell r="CB2974" t="str">
            <v>russia</v>
          </cell>
          <cell r="CC2974" t="str">
            <v>Регулярные, Базовая</v>
          </cell>
          <cell r="CD2974" t="str">
            <v>c</v>
          </cell>
        </row>
        <row r="2975">
          <cell r="C2975">
            <v>38021</v>
          </cell>
          <cell r="H2975">
            <v>21</v>
          </cell>
          <cell r="U2975">
            <v>2</v>
          </cell>
          <cell r="BZ2975" t="str">
            <v>Внутренний</v>
          </cell>
          <cell r="CA2975" t="str">
            <v>восточная украина</v>
          </cell>
          <cell r="CB2975" t="str">
            <v>kyiv</v>
          </cell>
          <cell r="CC2975" t="str">
            <v>Регулярные, Базовая</v>
          </cell>
          <cell r="CD2975" t="str">
            <v>c</v>
          </cell>
        </row>
        <row r="2976">
          <cell r="C2976">
            <v>38022</v>
          </cell>
          <cell r="H2976">
            <v>21</v>
          </cell>
          <cell r="U2976">
            <v>18</v>
          </cell>
          <cell r="BZ2976" t="str">
            <v>Внутренний</v>
          </cell>
          <cell r="CA2976" t="str">
            <v>восточная украина</v>
          </cell>
          <cell r="CB2976" t="str">
            <v>kyiv</v>
          </cell>
          <cell r="CC2976" t="str">
            <v>Регулярные, Базовая</v>
          </cell>
          <cell r="CD2976" t="str">
            <v>c</v>
          </cell>
        </row>
        <row r="2977">
          <cell r="C2977">
            <v>38023</v>
          </cell>
          <cell r="H2977">
            <v>21</v>
          </cell>
          <cell r="U2977">
            <v>11</v>
          </cell>
          <cell r="BZ2977" t="str">
            <v>Международный</v>
          </cell>
          <cell r="CA2977" t="str">
            <v>снг</v>
          </cell>
          <cell r="CB2977" t="str">
            <v>russia</v>
          </cell>
          <cell r="CC2977" t="str">
            <v>Регулярные, Базовая</v>
          </cell>
          <cell r="CD2977" t="str">
            <v>c</v>
          </cell>
        </row>
        <row r="2978">
          <cell r="C2978">
            <v>38024</v>
          </cell>
          <cell r="H2978">
            <v>21</v>
          </cell>
          <cell r="U2978">
            <v>15</v>
          </cell>
          <cell r="BZ2978" t="str">
            <v>Внутренний</v>
          </cell>
          <cell r="CA2978" t="str">
            <v>восточная украина</v>
          </cell>
          <cell r="CB2978" t="str">
            <v>kyiv</v>
          </cell>
          <cell r="CC2978" t="str">
            <v>Регулярные, Базовая</v>
          </cell>
          <cell r="CD2978" t="str">
            <v>c</v>
          </cell>
        </row>
        <row r="2979">
          <cell r="C2979">
            <v>38025</v>
          </cell>
          <cell r="H2979">
            <v>21</v>
          </cell>
          <cell r="U2979">
            <v>21</v>
          </cell>
          <cell r="BZ2979" t="str">
            <v>Международный</v>
          </cell>
          <cell r="CA2979" t="str">
            <v>снг</v>
          </cell>
          <cell r="CB2979" t="str">
            <v>armenia</v>
          </cell>
          <cell r="CC2979" t="str">
            <v>Регулярные, Базовая</v>
          </cell>
          <cell r="CD2979" t="str">
            <v>c</v>
          </cell>
        </row>
        <row r="2980">
          <cell r="C2980">
            <v>38025</v>
          </cell>
          <cell r="H2980">
            <v>21</v>
          </cell>
          <cell r="BZ2980" t="str">
            <v>Внутренний</v>
          </cell>
          <cell r="CA2980" t="str">
            <v>восточная украина</v>
          </cell>
          <cell r="CB2980" t="str">
            <v>kyiv</v>
          </cell>
          <cell r="CC2980" t="str">
            <v>Регулярные, Базовая</v>
          </cell>
          <cell r="CD2980" t="str">
            <v>c</v>
          </cell>
        </row>
        <row r="2981">
          <cell r="C2981">
            <v>38025</v>
          </cell>
          <cell r="H2981">
            <v>21</v>
          </cell>
          <cell r="BZ2981" t="str">
            <v>Внутренний</v>
          </cell>
          <cell r="CA2981" t="str">
            <v>восточная украина</v>
          </cell>
          <cell r="CB2981" t="str">
            <v>Ukraine_Other</v>
          </cell>
          <cell r="CC2981" t="str">
            <v>Бизнес, прочие</v>
          </cell>
          <cell r="CD2981" t="str">
            <v>c</v>
          </cell>
        </row>
        <row r="2982">
          <cell r="C2982">
            <v>38026</v>
          </cell>
          <cell r="H2982">
            <v>21</v>
          </cell>
          <cell r="U2982">
            <v>11</v>
          </cell>
          <cell r="BZ2982" t="str">
            <v>Международный</v>
          </cell>
          <cell r="CA2982" t="str">
            <v>снг</v>
          </cell>
          <cell r="CB2982" t="str">
            <v>russia</v>
          </cell>
          <cell r="CC2982" t="str">
            <v>Регулярные, Базовая</v>
          </cell>
          <cell r="CD2982" t="str">
            <v>c</v>
          </cell>
        </row>
        <row r="2983">
          <cell r="C2983">
            <v>38027</v>
          </cell>
          <cell r="H2983">
            <v>21</v>
          </cell>
          <cell r="U2983">
            <v>11</v>
          </cell>
          <cell r="BZ2983" t="str">
            <v>Внутренний</v>
          </cell>
          <cell r="CA2983" t="str">
            <v>восточная украина</v>
          </cell>
          <cell r="CB2983" t="str">
            <v>kyiv</v>
          </cell>
          <cell r="CC2983" t="str">
            <v>Регулярные, Базовая</v>
          </cell>
          <cell r="CD2983" t="str">
            <v>c</v>
          </cell>
        </row>
        <row r="2984">
          <cell r="C2984">
            <v>38028</v>
          </cell>
          <cell r="H2984">
            <v>21</v>
          </cell>
          <cell r="U2984">
            <v>10</v>
          </cell>
          <cell r="BZ2984" t="str">
            <v>Международный</v>
          </cell>
          <cell r="CA2984" t="str">
            <v>снг</v>
          </cell>
          <cell r="CB2984" t="str">
            <v>russia</v>
          </cell>
          <cell r="CC2984" t="str">
            <v>Регулярные, Базовая</v>
          </cell>
          <cell r="CD2984" t="str">
            <v>c</v>
          </cell>
        </row>
        <row r="2985">
          <cell r="C2985">
            <v>38028</v>
          </cell>
          <cell r="H2985">
            <v>21</v>
          </cell>
          <cell r="U2985">
            <v>17</v>
          </cell>
          <cell r="BZ2985" t="str">
            <v>Внутренний</v>
          </cell>
          <cell r="CA2985" t="str">
            <v>восточная украина</v>
          </cell>
          <cell r="CB2985" t="str">
            <v>kyiv</v>
          </cell>
          <cell r="CC2985" t="str">
            <v>Регулярные, Базовая</v>
          </cell>
          <cell r="CD2985" t="str">
            <v>c</v>
          </cell>
        </row>
        <row r="2986">
          <cell r="C2986">
            <v>38029</v>
          </cell>
          <cell r="H2986">
            <v>21</v>
          </cell>
          <cell r="U2986">
            <v>14</v>
          </cell>
          <cell r="BZ2986" t="str">
            <v>Внутренний</v>
          </cell>
          <cell r="CA2986" t="str">
            <v>восточная украина</v>
          </cell>
          <cell r="CB2986" t="str">
            <v>kyiv</v>
          </cell>
          <cell r="CC2986" t="str">
            <v>Регулярные, Базовая</v>
          </cell>
          <cell r="CD2986" t="str">
            <v>c</v>
          </cell>
        </row>
        <row r="2987">
          <cell r="C2987">
            <v>38030</v>
          </cell>
          <cell r="H2987">
            <v>21</v>
          </cell>
          <cell r="U2987">
            <v>10</v>
          </cell>
          <cell r="BZ2987" t="str">
            <v>Международный</v>
          </cell>
          <cell r="CA2987" t="str">
            <v>снг</v>
          </cell>
          <cell r="CB2987" t="str">
            <v>russia</v>
          </cell>
          <cell r="CC2987" t="str">
            <v>Регулярные, Базовая</v>
          </cell>
          <cell r="CD2987" t="str">
            <v>c</v>
          </cell>
        </row>
        <row r="2988">
          <cell r="C2988">
            <v>38030</v>
          </cell>
          <cell r="H2988">
            <v>21</v>
          </cell>
          <cell r="U2988">
            <v>19</v>
          </cell>
          <cell r="BZ2988" t="str">
            <v>Внутренний</v>
          </cell>
          <cell r="CA2988" t="str">
            <v>восточная украина</v>
          </cell>
          <cell r="CB2988" t="str">
            <v>kyiv</v>
          </cell>
          <cell r="CC2988" t="str">
            <v>Регулярные, Базовая</v>
          </cell>
          <cell r="CD2988" t="str">
            <v>c</v>
          </cell>
        </row>
        <row r="2989">
          <cell r="C2989">
            <v>38031</v>
          </cell>
          <cell r="H2989">
            <v>21</v>
          </cell>
          <cell r="U2989">
            <v>8</v>
          </cell>
          <cell r="BZ2989" t="str">
            <v>Внутренний</v>
          </cell>
          <cell r="CA2989" t="str">
            <v>восточная украина</v>
          </cell>
          <cell r="CB2989" t="str">
            <v>kyiv</v>
          </cell>
          <cell r="CC2989" t="str">
            <v>Регулярные, Базовая</v>
          </cell>
          <cell r="CD2989" t="str">
            <v>c</v>
          </cell>
        </row>
        <row r="2990">
          <cell r="C2990">
            <v>38032</v>
          </cell>
          <cell r="H2990">
            <v>21</v>
          </cell>
          <cell r="U2990">
            <v>39</v>
          </cell>
          <cell r="BZ2990" t="str">
            <v>Международный</v>
          </cell>
          <cell r="CA2990" t="str">
            <v>снг</v>
          </cell>
          <cell r="CB2990" t="str">
            <v>georgia</v>
          </cell>
          <cell r="CC2990" t="str">
            <v>Регулярные, Базовая</v>
          </cell>
          <cell r="CD2990" t="str">
            <v>c</v>
          </cell>
        </row>
        <row r="2991">
          <cell r="C2991">
            <v>38032</v>
          </cell>
          <cell r="H2991">
            <v>21</v>
          </cell>
          <cell r="U2991">
            <v>18</v>
          </cell>
          <cell r="BZ2991" t="str">
            <v>Международный</v>
          </cell>
          <cell r="CA2991" t="str">
            <v>снг</v>
          </cell>
          <cell r="CB2991" t="str">
            <v>armenia</v>
          </cell>
          <cell r="CC2991" t="str">
            <v>Регулярные, Базовая</v>
          </cell>
          <cell r="CD2991" t="str">
            <v>c</v>
          </cell>
        </row>
        <row r="2992">
          <cell r="C2992">
            <v>38033</v>
          </cell>
          <cell r="H2992">
            <v>21</v>
          </cell>
          <cell r="U2992">
            <v>15</v>
          </cell>
          <cell r="BZ2992" t="str">
            <v>Международный</v>
          </cell>
          <cell r="CA2992" t="str">
            <v>снг</v>
          </cell>
          <cell r="CB2992" t="str">
            <v>russia</v>
          </cell>
          <cell r="CC2992" t="str">
            <v>Регулярные, Базовая</v>
          </cell>
          <cell r="CD2992" t="str">
            <v>c</v>
          </cell>
        </row>
        <row r="2993">
          <cell r="C2993">
            <v>38033</v>
          </cell>
          <cell r="H2993">
            <v>21</v>
          </cell>
          <cell r="U2993">
            <v>8</v>
          </cell>
          <cell r="BZ2993" t="str">
            <v>Международный</v>
          </cell>
          <cell r="CA2993" t="str">
            <v>снг</v>
          </cell>
          <cell r="CB2993" t="str">
            <v>russia</v>
          </cell>
          <cell r="CC2993" t="str">
            <v>Бизнес, прочие</v>
          </cell>
          <cell r="CD2993" t="str">
            <v>c</v>
          </cell>
        </row>
        <row r="2994">
          <cell r="C2994">
            <v>38034</v>
          </cell>
          <cell r="H2994">
            <v>21</v>
          </cell>
          <cell r="U2994">
            <v>19</v>
          </cell>
          <cell r="BZ2994" t="str">
            <v>Внутренний</v>
          </cell>
          <cell r="CA2994" t="str">
            <v>восточная украина</v>
          </cell>
          <cell r="CB2994" t="str">
            <v>kyiv</v>
          </cell>
          <cell r="CC2994" t="str">
            <v>Регулярные, Базовая</v>
          </cell>
          <cell r="CD2994" t="str">
            <v>c</v>
          </cell>
        </row>
        <row r="2995">
          <cell r="C2995">
            <v>38035</v>
          </cell>
          <cell r="H2995">
            <v>21</v>
          </cell>
          <cell r="U2995">
            <v>14</v>
          </cell>
          <cell r="BZ2995" t="str">
            <v>Международный</v>
          </cell>
          <cell r="CA2995" t="str">
            <v>снг</v>
          </cell>
          <cell r="CB2995" t="str">
            <v>russia</v>
          </cell>
          <cell r="CC2995" t="str">
            <v>Регулярные, Базовая</v>
          </cell>
          <cell r="CD2995" t="str">
            <v>c</v>
          </cell>
        </row>
        <row r="2996">
          <cell r="C2996">
            <v>38035</v>
          </cell>
          <cell r="H2996">
            <v>21</v>
          </cell>
          <cell r="U2996">
            <v>17</v>
          </cell>
          <cell r="BZ2996" t="str">
            <v>Внутренний</v>
          </cell>
          <cell r="CA2996" t="str">
            <v>восточная украина</v>
          </cell>
          <cell r="CB2996" t="str">
            <v>kyiv</v>
          </cell>
          <cell r="CC2996" t="str">
            <v>Регулярные, Базовая</v>
          </cell>
          <cell r="CD2996" t="str">
            <v>c</v>
          </cell>
        </row>
        <row r="2997">
          <cell r="C2997">
            <v>38036</v>
          </cell>
          <cell r="H2997">
            <v>21</v>
          </cell>
          <cell r="BZ2997" t="str">
            <v>Внутренний</v>
          </cell>
          <cell r="CA2997" t="str">
            <v>восточная украина</v>
          </cell>
          <cell r="CB2997" t="str">
            <v>Ukraine_Other</v>
          </cell>
          <cell r="CC2997" t="str">
            <v>Бизнес, прочие</v>
          </cell>
          <cell r="CD2997" t="str">
            <v>c</v>
          </cell>
        </row>
        <row r="2998">
          <cell r="C2998">
            <v>38037</v>
          </cell>
          <cell r="H2998">
            <v>21</v>
          </cell>
          <cell r="U2998">
            <v>16</v>
          </cell>
          <cell r="BZ2998" t="str">
            <v>Международный</v>
          </cell>
          <cell r="CA2998" t="str">
            <v>снг</v>
          </cell>
          <cell r="CB2998" t="str">
            <v>russia</v>
          </cell>
          <cell r="CC2998" t="str">
            <v>Регулярные, Базовая</v>
          </cell>
          <cell r="CD2998" t="str">
            <v>c</v>
          </cell>
        </row>
        <row r="2999">
          <cell r="C2999">
            <v>38037</v>
          </cell>
          <cell r="H2999">
            <v>21</v>
          </cell>
          <cell r="U2999">
            <v>16</v>
          </cell>
          <cell r="BZ2999" t="str">
            <v>Внутренний</v>
          </cell>
          <cell r="CA2999" t="str">
            <v>восточная украина</v>
          </cell>
          <cell r="CB2999" t="str">
            <v>kyiv</v>
          </cell>
          <cell r="CC2999" t="str">
            <v>Регулярные, Базовая</v>
          </cell>
          <cell r="CD2999" t="str">
            <v>c</v>
          </cell>
        </row>
        <row r="3000">
          <cell r="C3000">
            <v>38037</v>
          </cell>
          <cell r="H3000">
            <v>21</v>
          </cell>
          <cell r="BZ3000" t="str">
            <v>Внутренний</v>
          </cell>
          <cell r="CA3000" t="str">
            <v>восточная украина</v>
          </cell>
          <cell r="CB3000" t="str">
            <v>Ukraine_Other</v>
          </cell>
          <cell r="CC3000" t="str">
            <v>Бизнес, прочие</v>
          </cell>
          <cell r="CD3000" t="str">
            <v>c</v>
          </cell>
        </row>
        <row r="3001">
          <cell r="C3001">
            <v>38038</v>
          </cell>
          <cell r="H3001">
            <v>21</v>
          </cell>
          <cell r="U3001">
            <v>14</v>
          </cell>
          <cell r="BZ3001" t="str">
            <v>Внутренний</v>
          </cell>
          <cell r="CA3001" t="str">
            <v>восточная украина</v>
          </cell>
          <cell r="CB3001" t="str">
            <v>kyiv</v>
          </cell>
          <cell r="CC3001" t="str">
            <v>Регулярные, Базовая</v>
          </cell>
          <cell r="CD3001" t="str">
            <v>c</v>
          </cell>
        </row>
        <row r="3002">
          <cell r="C3002">
            <v>38039</v>
          </cell>
          <cell r="H3002">
            <v>21</v>
          </cell>
          <cell r="U3002">
            <v>18</v>
          </cell>
          <cell r="BZ3002" t="str">
            <v>Международный</v>
          </cell>
          <cell r="CA3002" t="str">
            <v>снг</v>
          </cell>
          <cell r="CB3002" t="str">
            <v>armenia</v>
          </cell>
          <cell r="CC3002" t="str">
            <v>Регулярные, Базовая</v>
          </cell>
          <cell r="CD3002" t="str">
            <v>c</v>
          </cell>
        </row>
        <row r="3003">
          <cell r="C3003">
            <v>38040</v>
          </cell>
          <cell r="H3003">
            <v>21</v>
          </cell>
          <cell r="U3003">
            <v>7</v>
          </cell>
          <cell r="BZ3003" t="str">
            <v>Международный</v>
          </cell>
          <cell r="CA3003" t="str">
            <v>снг</v>
          </cell>
          <cell r="CB3003" t="str">
            <v>russia</v>
          </cell>
          <cell r="CC3003" t="str">
            <v>Регулярные, Базовая</v>
          </cell>
          <cell r="CD3003" t="str">
            <v>c</v>
          </cell>
        </row>
        <row r="3004">
          <cell r="C3004">
            <v>38040</v>
          </cell>
          <cell r="H3004">
            <v>21</v>
          </cell>
          <cell r="U3004">
            <v>26</v>
          </cell>
          <cell r="BZ3004" t="str">
            <v>Внутренний</v>
          </cell>
          <cell r="CA3004" t="str">
            <v>восточная украина</v>
          </cell>
          <cell r="CB3004" t="str">
            <v>kyiv</v>
          </cell>
          <cell r="CC3004" t="str">
            <v>Регулярные, Базовая</v>
          </cell>
          <cell r="CD3004" t="str">
            <v>c</v>
          </cell>
        </row>
        <row r="3005">
          <cell r="C3005">
            <v>38041</v>
          </cell>
          <cell r="H3005">
            <v>21</v>
          </cell>
          <cell r="U3005">
            <v>24</v>
          </cell>
          <cell r="BZ3005" t="str">
            <v>Международный</v>
          </cell>
          <cell r="CA3005" t="str">
            <v>снг</v>
          </cell>
          <cell r="CB3005" t="str">
            <v>georgia</v>
          </cell>
          <cell r="CC3005" t="str">
            <v>Регулярные, Базовая</v>
          </cell>
          <cell r="CD3005" t="str">
            <v>c</v>
          </cell>
        </row>
        <row r="3006">
          <cell r="C3006">
            <v>38041</v>
          </cell>
          <cell r="H3006">
            <v>21</v>
          </cell>
          <cell r="U3006">
            <v>25</v>
          </cell>
          <cell r="BZ3006" t="str">
            <v>Внутренний</v>
          </cell>
          <cell r="CA3006" t="str">
            <v>восточная украина</v>
          </cell>
          <cell r="CB3006" t="str">
            <v>kyiv</v>
          </cell>
          <cell r="CC3006" t="str">
            <v>Регулярные, Базовая</v>
          </cell>
          <cell r="CD3006" t="str">
            <v>c</v>
          </cell>
        </row>
        <row r="3007">
          <cell r="C3007">
            <v>38042</v>
          </cell>
          <cell r="H3007">
            <v>21</v>
          </cell>
          <cell r="U3007">
            <v>16</v>
          </cell>
          <cell r="BZ3007" t="str">
            <v>Международный</v>
          </cell>
          <cell r="CA3007" t="str">
            <v>снг</v>
          </cell>
          <cell r="CB3007" t="str">
            <v>russia</v>
          </cell>
          <cell r="CC3007" t="str">
            <v>Регулярные, Базовая</v>
          </cell>
          <cell r="CD3007" t="str">
            <v>c</v>
          </cell>
        </row>
        <row r="3008">
          <cell r="C3008">
            <v>38042</v>
          </cell>
          <cell r="H3008">
            <v>21</v>
          </cell>
          <cell r="U3008">
            <v>16</v>
          </cell>
          <cell r="BZ3008" t="str">
            <v>Внутренний</v>
          </cell>
          <cell r="CA3008" t="str">
            <v>восточная украина</v>
          </cell>
          <cell r="CB3008" t="str">
            <v>kyiv</v>
          </cell>
          <cell r="CC3008" t="str">
            <v>Регулярные, Базовая</v>
          </cell>
          <cell r="CD3008" t="str">
            <v>c</v>
          </cell>
        </row>
        <row r="3009">
          <cell r="C3009">
            <v>38043</v>
          </cell>
          <cell r="H3009">
            <v>21</v>
          </cell>
          <cell r="U3009">
            <v>20</v>
          </cell>
          <cell r="BZ3009" t="str">
            <v>Внутренний</v>
          </cell>
          <cell r="CA3009" t="str">
            <v>восточная украина</v>
          </cell>
          <cell r="CB3009" t="str">
            <v>kyiv</v>
          </cell>
          <cell r="CC3009" t="str">
            <v>Регулярные, Базовая</v>
          </cell>
          <cell r="CD3009" t="str">
            <v>c</v>
          </cell>
        </row>
        <row r="3010">
          <cell r="C3010">
            <v>38044</v>
          </cell>
          <cell r="H3010">
            <v>21</v>
          </cell>
          <cell r="U3010">
            <v>13</v>
          </cell>
          <cell r="BZ3010" t="str">
            <v>Международный</v>
          </cell>
          <cell r="CA3010" t="str">
            <v>снг</v>
          </cell>
          <cell r="CB3010" t="str">
            <v>russia</v>
          </cell>
          <cell r="CC3010" t="str">
            <v>Регулярные, Базовая</v>
          </cell>
          <cell r="CD3010" t="str">
            <v>c</v>
          </cell>
        </row>
        <row r="3011">
          <cell r="C3011">
            <v>38044</v>
          </cell>
          <cell r="H3011">
            <v>21</v>
          </cell>
          <cell r="U3011">
            <v>8</v>
          </cell>
          <cell r="BZ3011" t="str">
            <v>Внутренний</v>
          </cell>
          <cell r="CA3011" t="str">
            <v>восточная украина</v>
          </cell>
          <cell r="CB3011" t="str">
            <v>kyiv</v>
          </cell>
          <cell r="CC3011" t="str">
            <v>Регулярные, Базовая</v>
          </cell>
          <cell r="CD3011" t="str">
            <v>c</v>
          </cell>
        </row>
        <row r="3012">
          <cell r="C3012">
            <v>38044</v>
          </cell>
          <cell r="H3012">
            <v>21</v>
          </cell>
          <cell r="BZ3012" t="str">
            <v>Внутренний</v>
          </cell>
          <cell r="CA3012" t="str">
            <v>восточная украина</v>
          </cell>
          <cell r="CB3012" t="str">
            <v>Ukraine_Other</v>
          </cell>
          <cell r="CC3012" t="str">
            <v>Бизнес, прочие</v>
          </cell>
          <cell r="CD3012" t="str">
            <v>c</v>
          </cell>
        </row>
        <row r="3013">
          <cell r="C3013">
            <v>38045</v>
          </cell>
          <cell r="H3013">
            <v>21</v>
          </cell>
          <cell r="U3013">
            <v>4</v>
          </cell>
          <cell r="BZ3013" t="str">
            <v>Внутренний</v>
          </cell>
          <cell r="CA3013" t="str">
            <v>восточная украина</v>
          </cell>
          <cell r="CB3013" t="str">
            <v>kyiv</v>
          </cell>
          <cell r="CC3013" t="str">
            <v>Регулярные, Базовая</v>
          </cell>
          <cell r="CD3013" t="str">
            <v>c</v>
          </cell>
        </row>
        <row r="3014">
          <cell r="C3014">
            <v>38046</v>
          </cell>
          <cell r="H3014">
            <v>21</v>
          </cell>
          <cell r="U3014">
            <v>23</v>
          </cell>
          <cell r="BZ3014" t="str">
            <v>Международный</v>
          </cell>
          <cell r="CA3014" t="str">
            <v>снг</v>
          </cell>
          <cell r="CB3014" t="str">
            <v>armenia</v>
          </cell>
          <cell r="CC3014" t="str">
            <v>Регулярные, Базовая</v>
          </cell>
          <cell r="CD3014" t="str">
            <v>c</v>
          </cell>
        </row>
        <row r="3015">
          <cell r="C3015">
            <v>38048</v>
          </cell>
          <cell r="H3015">
            <v>21</v>
          </cell>
          <cell r="U3015">
            <v>18</v>
          </cell>
          <cell r="BZ3015" t="str">
            <v>Внутренний</v>
          </cell>
          <cell r="CA3015" t="str">
            <v>восточная украина</v>
          </cell>
          <cell r="CB3015" t="str">
            <v>kyiv</v>
          </cell>
          <cell r="CC3015" t="str">
            <v>Регулярные, Базовая</v>
          </cell>
          <cell r="CD3015" t="str">
            <v>c</v>
          </cell>
        </row>
        <row r="3016">
          <cell r="C3016">
            <v>38050</v>
          </cell>
          <cell r="H3016">
            <v>21</v>
          </cell>
          <cell r="U3016">
            <v>17</v>
          </cell>
          <cell r="BZ3016" t="str">
            <v>Внутренний</v>
          </cell>
          <cell r="CA3016" t="str">
            <v>восточная украина</v>
          </cell>
          <cell r="CB3016" t="str">
            <v>kyiv</v>
          </cell>
          <cell r="CC3016" t="str">
            <v>Регулярные, Базовая</v>
          </cell>
          <cell r="CD3016" t="str">
            <v>c</v>
          </cell>
        </row>
        <row r="3017">
          <cell r="C3017">
            <v>38051</v>
          </cell>
          <cell r="H3017">
            <v>21</v>
          </cell>
          <cell r="U3017">
            <v>11</v>
          </cell>
          <cell r="BZ3017" t="str">
            <v>Международный</v>
          </cell>
          <cell r="CA3017" t="str">
            <v>снг</v>
          </cell>
          <cell r="CB3017" t="str">
            <v>russia</v>
          </cell>
          <cell r="CC3017" t="str">
            <v>Регулярные, Базовая</v>
          </cell>
          <cell r="CD3017" t="str">
            <v>c</v>
          </cell>
        </row>
        <row r="3018">
          <cell r="C3018">
            <v>38055</v>
          </cell>
          <cell r="H3018">
            <v>21</v>
          </cell>
          <cell r="U3018">
            <v>8</v>
          </cell>
          <cell r="BZ3018" t="str">
            <v>Внутренний</v>
          </cell>
          <cell r="CA3018" t="str">
            <v>восточная украина</v>
          </cell>
          <cell r="CB3018" t="str">
            <v>kyiv</v>
          </cell>
          <cell r="CC3018" t="str">
            <v>Регулярные, Базовая</v>
          </cell>
          <cell r="CD3018" t="str">
            <v>c</v>
          </cell>
        </row>
        <row r="3019">
          <cell r="C3019">
            <v>38056</v>
          </cell>
          <cell r="H3019">
            <v>21</v>
          </cell>
          <cell r="U3019">
            <v>7</v>
          </cell>
          <cell r="BZ3019" t="str">
            <v>Международный</v>
          </cell>
          <cell r="CA3019" t="str">
            <v>снг</v>
          </cell>
          <cell r="CB3019" t="str">
            <v>russia</v>
          </cell>
          <cell r="CC3019" t="str">
            <v>Регулярные, Базовая</v>
          </cell>
          <cell r="CD3019" t="str">
            <v>c</v>
          </cell>
        </row>
        <row r="3020">
          <cell r="C3020">
            <v>38057</v>
          </cell>
          <cell r="H3020">
            <v>21</v>
          </cell>
          <cell r="U3020">
            <v>6</v>
          </cell>
          <cell r="BZ3020" t="str">
            <v>Внутренний</v>
          </cell>
          <cell r="CA3020" t="str">
            <v>восточная украина</v>
          </cell>
          <cell r="CB3020" t="str">
            <v>kyiv</v>
          </cell>
          <cell r="CC3020" t="str">
            <v>Регулярные, Базовая</v>
          </cell>
          <cell r="CD3020" t="str">
            <v>c</v>
          </cell>
        </row>
        <row r="3021">
          <cell r="C3021">
            <v>38058</v>
          </cell>
          <cell r="H3021">
            <v>21</v>
          </cell>
          <cell r="U3021">
            <v>10</v>
          </cell>
          <cell r="BZ3021" t="str">
            <v>Международный</v>
          </cell>
          <cell r="CA3021" t="str">
            <v>снг</v>
          </cell>
          <cell r="CB3021" t="str">
            <v>russia</v>
          </cell>
          <cell r="CC3021" t="str">
            <v>Регулярные, Базовая</v>
          </cell>
          <cell r="CD3021" t="str">
            <v>c</v>
          </cell>
        </row>
        <row r="3022">
          <cell r="C3022">
            <v>38059</v>
          </cell>
          <cell r="H3022">
            <v>21</v>
          </cell>
          <cell r="U3022">
            <v>6</v>
          </cell>
          <cell r="BZ3022" t="str">
            <v>Внутренний</v>
          </cell>
          <cell r="CA3022" t="str">
            <v>восточная украина</v>
          </cell>
          <cell r="CB3022" t="str">
            <v>kyiv</v>
          </cell>
          <cell r="CC3022" t="str">
            <v>Регулярные, Базовая</v>
          </cell>
          <cell r="CD3022" t="str">
            <v>c</v>
          </cell>
        </row>
        <row r="3023">
          <cell r="C3023">
            <v>38060</v>
          </cell>
          <cell r="H3023">
            <v>21</v>
          </cell>
          <cell r="U3023">
            <v>21</v>
          </cell>
          <cell r="BZ3023" t="str">
            <v>Международный</v>
          </cell>
          <cell r="CA3023" t="str">
            <v>снг</v>
          </cell>
          <cell r="CB3023" t="str">
            <v>armenia</v>
          </cell>
          <cell r="CC3023" t="str">
            <v>Регулярные, Базовая</v>
          </cell>
          <cell r="CD3023" t="str">
            <v>c</v>
          </cell>
        </row>
        <row r="3024">
          <cell r="C3024">
            <v>38061</v>
          </cell>
          <cell r="H3024">
            <v>21</v>
          </cell>
          <cell r="U3024">
            <v>19</v>
          </cell>
          <cell r="BZ3024" t="str">
            <v>Международный</v>
          </cell>
          <cell r="CA3024" t="str">
            <v>снг</v>
          </cell>
          <cell r="CB3024" t="str">
            <v>russia</v>
          </cell>
          <cell r="CC3024" t="str">
            <v>Регулярные, Базовая</v>
          </cell>
          <cell r="CD3024" t="str">
            <v>c</v>
          </cell>
        </row>
        <row r="3025">
          <cell r="C3025">
            <v>38062</v>
          </cell>
          <cell r="H3025">
            <v>21</v>
          </cell>
          <cell r="U3025">
            <v>15</v>
          </cell>
          <cell r="BZ3025" t="str">
            <v>Внутренний</v>
          </cell>
          <cell r="CA3025" t="str">
            <v>восточная украина</v>
          </cell>
          <cell r="CB3025" t="str">
            <v>kyiv</v>
          </cell>
          <cell r="CC3025" t="str">
            <v>Регулярные, Базовая</v>
          </cell>
          <cell r="CD3025" t="str">
            <v>c</v>
          </cell>
        </row>
        <row r="3026">
          <cell r="C3026">
            <v>38063</v>
          </cell>
          <cell r="H3026">
            <v>21</v>
          </cell>
          <cell r="BZ3026" t="str">
            <v>Внутренний</v>
          </cell>
          <cell r="CA3026" t="str">
            <v>восточная украина</v>
          </cell>
          <cell r="CB3026" t="str">
            <v>kyiv</v>
          </cell>
          <cell r="CC3026" t="str">
            <v>Регулярные, Базовая</v>
          </cell>
          <cell r="CD3026" t="str">
            <v>c</v>
          </cell>
        </row>
        <row r="3027">
          <cell r="C3027">
            <v>38063</v>
          </cell>
          <cell r="H3027">
            <v>21</v>
          </cell>
          <cell r="U3027">
            <v>14</v>
          </cell>
          <cell r="BZ3027" t="str">
            <v>Международный</v>
          </cell>
          <cell r="CA3027" t="str">
            <v>снг</v>
          </cell>
          <cell r="CB3027" t="str">
            <v>russia</v>
          </cell>
          <cell r="CC3027" t="str">
            <v>Регулярные, Базовая</v>
          </cell>
          <cell r="CD3027" t="str">
            <v>c</v>
          </cell>
        </row>
        <row r="3028">
          <cell r="C3028">
            <v>38063</v>
          </cell>
          <cell r="H3028">
            <v>21</v>
          </cell>
          <cell r="U3028">
            <v>19</v>
          </cell>
          <cell r="BZ3028" t="str">
            <v>Внутренний</v>
          </cell>
          <cell r="CA3028" t="str">
            <v>восточная украина</v>
          </cell>
          <cell r="CB3028" t="str">
            <v>kyiv</v>
          </cell>
          <cell r="CC3028" t="str">
            <v>Регулярные, Базовая</v>
          </cell>
          <cell r="CD3028" t="str">
            <v>c</v>
          </cell>
        </row>
        <row r="3029">
          <cell r="C3029">
            <v>38064</v>
          </cell>
          <cell r="H3029">
            <v>21</v>
          </cell>
          <cell r="U3029">
            <v>24</v>
          </cell>
          <cell r="BZ3029" t="str">
            <v>Внутренний</v>
          </cell>
          <cell r="CA3029" t="str">
            <v>восточная украина</v>
          </cell>
          <cell r="CB3029" t="str">
            <v>kyiv</v>
          </cell>
          <cell r="CC3029" t="str">
            <v>Регулярные, Базовая</v>
          </cell>
          <cell r="CD3029" t="str">
            <v>c</v>
          </cell>
        </row>
        <row r="3030">
          <cell r="C3030">
            <v>38065</v>
          </cell>
          <cell r="H3030">
            <v>21</v>
          </cell>
          <cell r="U3030">
            <v>18</v>
          </cell>
          <cell r="BZ3030" t="str">
            <v>Международный</v>
          </cell>
          <cell r="CA3030" t="str">
            <v>снг</v>
          </cell>
          <cell r="CB3030" t="str">
            <v>russia</v>
          </cell>
          <cell r="CC3030" t="str">
            <v>Регулярные, Базовая</v>
          </cell>
          <cell r="CD3030" t="str">
            <v>c</v>
          </cell>
        </row>
        <row r="3031">
          <cell r="C3031">
            <v>38066</v>
          </cell>
          <cell r="H3031">
            <v>21</v>
          </cell>
          <cell r="BZ3031" t="str">
            <v>Внутренний</v>
          </cell>
          <cell r="CA3031" t="str">
            <v>восточная украина</v>
          </cell>
          <cell r="CB3031" t="str">
            <v>Ukraine_Other</v>
          </cell>
          <cell r="CC3031" t="str">
            <v>Бизнес, прочие</v>
          </cell>
          <cell r="CD3031" t="str">
            <v>c</v>
          </cell>
        </row>
        <row r="3032">
          <cell r="C3032">
            <v>38066</v>
          </cell>
          <cell r="H3032">
            <v>21</v>
          </cell>
          <cell r="U3032">
            <v>9</v>
          </cell>
          <cell r="BZ3032" t="str">
            <v>Внутренний</v>
          </cell>
          <cell r="CA3032" t="str">
            <v>восточная украина</v>
          </cell>
          <cell r="CB3032" t="str">
            <v>kyiv</v>
          </cell>
          <cell r="CC3032" t="str">
            <v>Регулярные, Базовая</v>
          </cell>
          <cell r="CD3032" t="str">
            <v>c</v>
          </cell>
        </row>
        <row r="3033">
          <cell r="C3033">
            <v>38067</v>
          </cell>
          <cell r="H3033">
            <v>21</v>
          </cell>
          <cell r="U3033">
            <v>12</v>
          </cell>
          <cell r="BZ3033" t="str">
            <v>Международный</v>
          </cell>
          <cell r="CA3033" t="str">
            <v>снг</v>
          </cell>
          <cell r="CB3033" t="str">
            <v>georgia</v>
          </cell>
          <cell r="CC3033" t="str">
            <v>Регулярные, Базовая</v>
          </cell>
          <cell r="CD3033" t="str">
            <v>c</v>
          </cell>
        </row>
        <row r="3034">
          <cell r="C3034">
            <v>38067</v>
          </cell>
          <cell r="H3034">
            <v>21</v>
          </cell>
          <cell r="U3034">
            <v>22</v>
          </cell>
          <cell r="BZ3034" t="str">
            <v>Международный</v>
          </cell>
          <cell r="CA3034" t="str">
            <v>снг</v>
          </cell>
          <cell r="CB3034" t="str">
            <v>armenia</v>
          </cell>
          <cell r="CC3034" t="str">
            <v>Регулярные, Базовая</v>
          </cell>
          <cell r="CD3034" t="str">
            <v>c</v>
          </cell>
        </row>
        <row r="3035">
          <cell r="C3035">
            <v>38068</v>
          </cell>
          <cell r="H3035">
            <v>21</v>
          </cell>
          <cell r="U3035">
            <v>15</v>
          </cell>
          <cell r="BZ3035" t="str">
            <v>Международный</v>
          </cell>
          <cell r="CA3035" t="str">
            <v>снг</v>
          </cell>
          <cell r="CB3035" t="str">
            <v>russia</v>
          </cell>
          <cell r="CC3035" t="str">
            <v>Регулярные, Базовая</v>
          </cell>
          <cell r="CD3035" t="str">
            <v>c</v>
          </cell>
        </row>
        <row r="3036">
          <cell r="C3036">
            <v>38068</v>
          </cell>
          <cell r="H3036">
            <v>21</v>
          </cell>
          <cell r="U3036">
            <v>19</v>
          </cell>
          <cell r="BZ3036" t="str">
            <v>Внутренний</v>
          </cell>
          <cell r="CA3036" t="str">
            <v>восточная украина</v>
          </cell>
          <cell r="CB3036" t="str">
            <v>kyiv</v>
          </cell>
          <cell r="CC3036" t="str">
            <v>Регулярные, Базовая</v>
          </cell>
          <cell r="CD3036" t="str">
            <v>c</v>
          </cell>
        </row>
        <row r="3037">
          <cell r="C3037">
            <v>38068</v>
          </cell>
          <cell r="H3037">
            <v>21</v>
          </cell>
          <cell r="BZ3037" t="str">
            <v>Внутренний</v>
          </cell>
          <cell r="CA3037" t="str">
            <v>восточная украина</v>
          </cell>
          <cell r="CB3037" t="str">
            <v>Ukraine_Other</v>
          </cell>
          <cell r="CC3037" t="str">
            <v>Бизнес, прочие</v>
          </cell>
          <cell r="CD3037" t="str">
            <v>c</v>
          </cell>
        </row>
        <row r="3038">
          <cell r="C3038">
            <v>38069</v>
          </cell>
          <cell r="H3038">
            <v>21</v>
          </cell>
          <cell r="U3038">
            <v>29</v>
          </cell>
          <cell r="BZ3038" t="str">
            <v>Внутренний</v>
          </cell>
          <cell r="CA3038" t="str">
            <v>восточная украина</v>
          </cell>
          <cell r="CB3038" t="str">
            <v>kyiv</v>
          </cell>
          <cell r="CC3038" t="str">
            <v>Регулярные, Базовая</v>
          </cell>
          <cell r="CD3038" t="str">
            <v>c</v>
          </cell>
        </row>
        <row r="3039">
          <cell r="C3039">
            <v>38070</v>
          </cell>
          <cell r="H3039">
            <v>21</v>
          </cell>
          <cell r="BZ3039" t="str">
            <v>Внутренний</v>
          </cell>
          <cell r="CA3039" t="str">
            <v>восточная украина</v>
          </cell>
          <cell r="CB3039" t="str">
            <v>Ukraine_Other</v>
          </cell>
          <cell r="CC3039" t="str">
            <v>Бизнес, прочие</v>
          </cell>
          <cell r="CD3039" t="str">
            <v>c</v>
          </cell>
        </row>
        <row r="3040">
          <cell r="C3040">
            <v>38070</v>
          </cell>
          <cell r="H3040">
            <v>21</v>
          </cell>
          <cell r="U3040">
            <v>15</v>
          </cell>
          <cell r="BZ3040" t="str">
            <v>Международный</v>
          </cell>
          <cell r="CA3040" t="str">
            <v>снг</v>
          </cell>
          <cell r="CB3040" t="str">
            <v>russia</v>
          </cell>
          <cell r="CC3040" t="str">
            <v>Регулярные, Базовая</v>
          </cell>
          <cell r="CD3040" t="str">
            <v>c</v>
          </cell>
        </row>
        <row r="3041">
          <cell r="C3041">
            <v>38071</v>
          </cell>
          <cell r="H3041">
            <v>21</v>
          </cell>
          <cell r="U3041">
            <v>6</v>
          </cell>
          <cell r="BZ3041" t="str">
            <v>Международный</v>
          </cell>
          <cell r="CA3041" t="str">
            <v>снг</v>
          </cell>
          <cell r="CB3041" t="str">
            <v>russia</v>
          </cell>
          <cell r="CC3041" t="str">
            <v>Регулярные, Базовая</v>
          </cell>
          <cell r="CD3041" t="str">
            <v>c</v>
          </cell>
        </row>
        <row r="3042">
          <cell r="C3042">
            <v>38071</v>
          </cell>
          <cell r="H3042">
            <v>21</v>
          </cell>
          <cell r="U3042">
            <v>22</v>
          </cell>
          <cell r="BZ3042" t="str">
            <v>Внутренний</v>
          </cell>
          <cell r="CA3042" t="str">
            <v>восточная украина</v>
          </cell>
          <cell r="CB3042" t="str">
            <v>kyiv</v>
          </cell>
          <cell r="CC3042" t="str">
            <v>Регулярные, Базовая</v>
          </cell>
          <cell r="CD3042" t="str">
            <v>c</v>
          </cell>
        </row>
        <row r="3043">
          <cell r="C3043">
            <v>38072</v>
          </cell>
          <cell r="H3043">
            <v>21</v>
          </cell>
          <cell r="U3043">
            <v>21</v>
          </cell>
          <cell r="BZ3043" t="str">
            <v>Международный</v>
          </cell>
          <cell r="CA3043" t="str">
            <v>снг</v>
          </cell>
          <cell r="CB3043" t="str">
            <v>russia</v>
          </cell>
          <cell r="CC3043" t="str">
            <v>Регулярные, Базовая</v>
          </cell>
          <cell r="CD3043" t="str">
            <v>c</v>
          </cell>
        </row>
        <row r="3044">
          <cell r="C3044">
            <v>38072</v>
          </cell>
          <cell r="H3044">
            <v>21</v>
          </cell>
          <cell r="U3044">
            <v>25</v>
          </cell>
          <cell r="BZ3044" t="str">
            <v>Внутренний</v>
          </cell>
          <cell r="CA3044" t="str">
            <v>восточная украина</v>
          </cell>
          <cell r="CB3044" t="str">
            <v>kyiv</v>
          </cell>
          <cell r="CC3044" t="str">
            <v>Регулярные, Базовая</v>
          </cell>
          <cell r="CD3044" t="str">
            <v>c</v>
          </cell>
        </row>
        <row r="3045">
          <cell r="C3045">
            <v>38073</v>
          </cell>
          <cell r="H3045">
            <v>21</v>
          </cell>
          <cell r="U3045">
            <v>8</v>
          </cell>
          <cell r="BZ3045" t="str">
            <v>Внутренний</v>
          </cell>
          <cell r="CA3045" t="str">
            <v>восточная украина</v>
          </cell>
          <cell r="CB3045" t="str">
            <v>kyiv</v>
          </cell>
          <cell r="CC3045" t="str">
            <v>Регулярные, Базовая</v>
          </cell>
          <cell r="CD3045" t="str">
            <v>c</v>
          </cell>
        </row>
        <row r="3046">
          <cell r="C3046">
            <v>38073</v>
          </cell>
          <cell r="H3046">
            <v>21</v>
          </cell>
          <cell r="BZ3046" t="str">
            <v>Внутренний</v>
          </cell>
          <cell r="CA3046" t="str">
            <v>восточная украина</v>
          </cell>
          <cell r="CB3046" t="str">
            <v>Ukraine_Other</v>
          </cell>
          <cell r="CC3046" t="str">
            <v>Бизнес, прочие</v>
          </cell>
          <cell r="CD3046" t="str">
            <v>c</v>
          </cell>
        </row>
        <row r="3047">
          <cell r="C3047">
            <v>38074</v>
          </cell>
          <cell r="H3047">
            <v>21</v>
          </cell>
          <cell r="U3047">
            <v>11</v>
          </cell>
          <cell r="BZ3047" t="str">
            <v>Международный</v>
          </cell>
          <cell r="CA3047" t="str">
            <v>снг</v>
          </cell>
          <cell r="CB3047" t="str">
            <v>georgia</v>
          </cell>
          <cell r="CC3047" t="str">
            <v>Регулярные, Базовая</v>
          </cell>
          <cell r="CD3047" t="str">
            <v>c</v>
          </cell>
        </row>
        <row r="3048">
          <cell r="C3048">
            <v>38074</v>
          </cell>
          <cell r="H3048">
            <v>21</v>
          </cell>
          <cell r="U3048">
            <v>13</v>
          </cell>
          <cell r="BZ3048" t="str">
            <v>Международный</v>
          </cell>
          <cell r="CA3048" t="str">
            <v>снг</v>
          </cell>
          <cell r="CB3048" t="str">
            <v>armenia</v>
          </cell>
          <cell r="CC3048" t="str">
            <v>Регулярные, Базовая</v>
          </cell>
          <cell r="CD3048" t="str">
            <v>c</v>
          </cell>
        </row>
        <row r="3049">
          <cell r="C3049">
            <v>38074</v>
          </cell>
          <cell r="H3049">
            <v>21</v>
          </cell>
          <cell r="BZ3049" t="str">
            <v>Внутренний</v>
          </cell>
          <cell r="CA3049" t="str">
            <v>восточная украина</v>
          </cell>
          <cell r="CB3049" t="str">
            <v>Ukraine_Other</v>
          </cell>
          <cell r="CC3049" t="str">
            <v>Бизнес, прочие</v>
          </cell>
          <cell r="CD3049" t="str">
            <v>c</v>
          </cell>
        </row>
        <row r="3050">
          <cell r="C3050">
            <v>38075</v>
          </cell>
          <cell r="H3050">
            <v>21</v>
          </cell>
          <cell r="U3050">
            <v>12</v>
          </cell>
          <cell r="BZ3050" t="str">
            <v>Международный</v>
          </cell>
          <cell r="CA3050" t="str">
            <v>снг</v>
          </cell>
          <cell r="CB3050" t="str">
            <v>russia</v>
          </cell>
          <cell r="CC3050" t="str">
            <v>Регулярные, Базовая</v>
          </cell>
          <cell r="CD3050" t="str">
            <v>c</v>
          </cell>
        </row>
        <row r="3051">
          <cell r="C3051">
            <v>38075</v>
          </cell>
          <cell r="H3051">
            <v>21</v>
          </cell>
          <cell r="U3051">
            <v>13</v>
          </cell>
          <cell r="BZ3051" t="str">
            <v>Внутренний</v>
          </cell>
          <cell r="CA3051" t="str">
            <v>восточная украина</v>
          </cell>
          <cell r="CB3051" t="str">
            <v>kyiv</v>
          </cell>
          <cell r="CC3051" t="str">
            <v>Регулярные, Базовая</v>
          </cell>
          <cell r="CD3051" t="str">
            <v>c</v>
          </cell>
        </row>
        <row r="3052">
          <cell r="C3052">
            <v>38076</v>
          </cell>
          <cell r="H3052">
            <v>21</v>
          </cell>
          <cell r="U3052">
            <v>29</v>
          </cell>
          <cell r="BZ3052" t="str">
            <v>Внутренний</v>
          </cell>
          <cell r="CA3052" t="str">
            <v>восточная украина</v>
          </cell>
          <cell r="CB3052" t="str">
            <v>kyiv</v>
          </cell>
          <cell r="CC3052" t="str">
            <v>Регулярные, Базовая</v>
          </cell>
          <cell r="CD3052" t="str">
            <v>c</v>
          </cell>
        </row>
        <row r="3053">
          <cell r="C3053">
            <v>38077</v>
          </cell>
          <cell r="H3053">
            <v>21</v>
          </cell>
          <cell r="U3053">
            <v>20</v>
          </cell>
          <cell r="BZ3053" t="str">
            <v>Международный</v>
          </cell>
          <cell r="CA3053" t="str">
            <v>снг</v>
          </cell>
          <cell r="CB3053" t="str">
            <v>russia</v>
          </cell>
          <cell r="CC3053" t="str">
            <v>Регулярные, Базовая</v>
          </cell>
          <cell r="CD3053" t="str">
            <v>c</v>
          </cell>
        </row>
        <row r="3054">
          <cell r="C3054">
            <v>38077</v>
          </cell>
          <cell r="H3054">
            <v>21</v>
          </cell>
          <cell r="U3054">
            <v>14</v>
          </cell>
          <cell r="BZ3054" t="str">
            <v>Внутренний</v>
          </cell>
          <cell r="CA3054" t="str">
            <v>восточная украина</v>
          </cell>
          <cell r="CB3054" t="str">
            <v>kyiv</v>
          </cell>
          <cell r="CC3054" t="str">
            <v>Регулярные, Базовая</v>
          </cell>
          <cell r="CD3054" t="str">
            <v>c</v>
          </cell>
        </row>
        <row r="3055">
          <cell r="C3055">
            <v>38078</v>
          </cell>
          <cell r="H3055">
            <v>21</v>
          </cell>
          <cell r="U3055">
            <v>20</v>
          </cell>
          <cell r="BZ3055" t="str">
            <v>Внутренний</v>
          </cell>
          <cell r="CA3055" t="str">
            <v>восточная украина</v>
          </cell>
          <cell r="CB3055" t="str">
            <v>kyiv</v>
          </cell>
          <cell r="CC3055" t="str">
            <v>Регулярные, Базовая</v>
          </cell>
          <cell r="CD3055" t="str">
            <v>c</v>
          </cell>
        </row>
        <row r="3056">
          <cell r="C3056">
            <v>38079</v>
          </cell>
          <cell r="H3056">
            <v>21</v>
          </cell>
          <cell r="U3056">
            <v>9</v>
          </cell>
          <cell r="BZ3056" t="str">
            <v>Международный</v>
          </cell>
          <cell r="CA3056" t="str">
            <v>снг</v>
          </cell>
          <cell r="CB3056" t="str">
            <v>russia</v>
          </cell>
          <cell r="CC3056" t="str">
            <v>Регулярные, Базовая</v>
          </cell>
          <cell r="CD3056" t="str">
            <v>c</v>
          </cell>
        </row>
        <row r="3057">
          <cell r="C3057">
            <v>38079</v>
          </cell>
          <cell r="H3057">
            <v>21</v>
          </cell>
          <cell r="U3057">
            <v>16</v>
          </cell>
          <cell r="BZ3057" t="str">
            <v>Внутренний</v>
          </cell>
          <cell r="CA3057" t="str">
            <v>восточная украина</v>
          </cell>
          <cell r="CB3057" t="str">
            <v>kyiv</v>
          </cell>
          <cell r="CC3057" t="str">
            <v>Регулярные, Базовая</v>
          </cell>
          <cell r="CD3057" t="str">
            <v>c</v>
          </cell>
        </row>
        <row r="3058">
          <cell r="C3058">
            <v>38080</v>
          </cell>
          <cell r="H3058">
            <v>21</v>
          </cell>
          <cell r="U3058">
            <v>21</v>
          </cell>
          <cell r="BZ3058" t="str">
            <v>Внутренний</v>
          </cell>
          <cell r="CA3058" t="str">
            <v>восточная украина</v>
          </cell>
          <cell r="CB3058" t="str">
            <v>kyiv</v>
          </cell>
          <cell r="CC3058" t="str">
            <v>Регулярные, Базовая</v>
          </cell>
          <cell r="CD3058" t="str">
            <v>c</v>
          </cell>
        </row>
        <row r="3059">
          <cell r="C3059">
            <v>38081</v>
          </cell>
          <cell r="H3059">
            <v>21</v>
          </cell>
          <cell r="U3059">
            <v>21</v>
          </cell>
          <cell r="BZ3059" t="str">
            <v>Международный</v>
          </cell>
          <cell r="CA3059" t="str">
            <v>снг</v>
          </cell>
          <cell r="CB3059" t="str">
            <v>georgia</v>
          </cell>
          <cell r="CC3059" t="str">
            <v>Регулярные, Базовая</v>
          </cell>
          <cell r="CD3059" t="str">
            <v>c</v>
          </cell>
        </row>
        <row r="3060">
          <cell r="C3060">
            <v>38081</v>
          </cell>
          <cell r="H3060">
            <v>21</v>
          </cell>
          <cell r="U3060">
            <v>31</v>
          </cell>
          <cell r="BZ3060" t="str">
            <v>Международный</v>
          </cell>
          <cell r="CA3060" t="str">
            <v>снг</v>
          </cell>
          <cell r="CB3060" t="str">
            <v>armenia</v>
          </cell>
          <cell r="CC3060" t="str">
            <v>Регулярные, Базовая</v>
          </cell>
          <cell r="CD3060" t="str">
            <v>c</v>
          </cell>
        </row>
        <row r="3061">
          <cell r="C3061">
            <v>38081</v>
          </cell>
          <cell r="H3061">
            <v>21</v>
          </cell>
          <cell r="BZ3061" t="str">
            <v>Внутренний</v>
          </cell>
          <cell r="CA3061" t="str">
            <v>восточная украина</v>
          </cell>
          <cell r="CB3061" t="str">
            <v>Ukraine_Other</v>
          </cell>
          <cell r="CC3061" t="str">
            <v>Бизнес, прочие</v>
          </cell>
          <cell r="CD3061" t="str">
            <v>c</v>
          </cell>
        </row>
        <row r="3062">
          <cell r="C3062">
            <v>38082</v>
          </cell>
          <cell r="H3062">
            <v>21</v>
          </cell>
          <cell r="U3062">
            <v>13</v>
          </cell>
          <cell r="BZ3062" t="str">
            <v>Международный</v>
          </cell>
          <cell r="CA3062" t="str">
            <v>снг</v>
          </cell>
          <cell r="CB3062" t="str">
            <v>russia</v>
          </cell>
          <cell r="CC3062" t="str">
            <v>Регулярные, Базовая</v>
          </cell>
          <cell r="CD3062" t="str">
            <v>c</v>
          </cell>
        </row>
        <row r="3063">
          <cell r="C3063">
            <v>38082</v>
          </cell>
          <cell r="H3063">
            <v>21</v>
          </cell>
          <cell r="U3063">
            <v>11</v>
          </cell>
          <cell r="BZ3063" t="str">
            <v>Внутренний</v>
          </cell>
          <cell r="CA3063" t="str">
            <v>восточная украина</v>
          </cell>
          <cell r="CB3063" t="str">
            <v>kyiv</v>
          </cell>
          <cell r="CC3063" t="str">
            <v>Регулярные, Базовая</v>
          </cell>
          <cell r="CD3063" t="str">
            <v>c</v>
          </cell>
        </row>
        <row r="3064">
          <cell r="C3064">
            <v>38083</v>
          </cell>
          <cell r="H3064">
            <v>21</v>
          </cell>
          <cell r="U3064">
            <v>12</v>
          </cell>
          <cell r="BZ3064" t="str">
            <v>Международный</v>
          </cell>
          <cell r="CA3064" t="str">
            <v>снг</v>
          </cell>
          <cell r="CB3064" t="str">
            <v>russia</v>
          </cell>
          <cell r="CC3064" t="str">
            <v>Регулярные, Базовая</v>
          </cell>
          <cell r="CD3064" t="str">
            <v>c</v>
          </cell>
        </row>
        <row r="3065">
          <cell r="C3065">
            <v>38083</v>
          </cell>
          <cell r="H3065">
            <v>21</v>
          </cell>
          <cell r="U3065">
            <v>20</v>
          </cell>
          <cell r="BZ3065" t="str">
            <v>Внутренний</v>
          </cell>
          <cell r="CA3065" t="str">
            <v>восточная украина</v>
          </cell>
          <cell r="CB3065" t="str">
            <v>kyiv</v>
          </cell>
          <cell r="CC3065" t="str">
            <v>Регулярные, Базовая</v>
          </cell>
          <cell r="CD3065" t="str">
            <v>c</v>
          </cell>
        </row>
        <row r="3066">
          <cell r="C3066">
            <v>38084</v>
          </cell>
          <cell r="H3066">
            <v>21</v>
          </cell>
          <cell r="U3066">
            <v>29</v>
          </cell>
          <cell r="BZ3066" t="str">
            <v>Внутренний</v>
          </cell>
          <cell r="CA3066" t="str">
            <v>восточная украина</v>
          </cell>
          <cell r="CB3066" t="str">
            <v>kyiv</v>
          </cell>
          <cell r="CC3066" t="str">
            <v>Регулярные, Базовая</v>
          </cell>
          <cell r="CD3066" t="str">
            <v>c</v>
          </cell>
        </row>
        <row r="3067">
          <cell r="C3067">
            <v>38085</v>
          </cell>
          <cell r="H3067">
            <v>21</v>
          </cell>
          <cell r="U3067">
            <v>25</v>
          </cell>
          <cell r="BZ3067" t="str">
            <v>Внутренний</v>
          </cell>
          <cell r="CA3067" t="str">
            <v>восточная украина</v>
          </cell>
          <cell r="CB3067" t="str">
            <v>kyiv</v>
          </cell>
          <cell r="CC3067" t="str">
            <v>Регулярные, Базовая</v>
          </cell>
          <cell r="CD3067" t="str">
            <v>c</v>
          </cell>
        </row>
        <row r="3068">
          <cell r="C3068">
            <v>38086</v>
          </cell>
          <cell r="H3068">
            <v>21</v>
          </cell>
          <cell r="U3068">
            <v>11</v>
          </cell>
          <cell r="BZ3068" t="str">
            <v>Международный</v>
          </cell>
          <cell r="CA3068" t="str">
            <v>снг</v>
          </cell>
          <cell r="CB3068" t="str">
            <v>russia</v>
          </cell>
          <cell r="CC3068" t="str">
            <v>Регулярные, Базовая</v>
          </cell>
          <cell r="CD3068" t="str">
            <v>c</v>
          </cell>
        </row>
        <row r="3069">
          <cell r="C3069">
            <v>38086</v>
          </cell>
          <cell r="H3069">
            <v>21</v>
          </cell>
          <cell r="U3069">
            <v>23</v>
          </cell>
          <cell r="BZ3069" t="str">
            <v>Внутренний</v>
          </cell>
          <cell r="CA3069" t="str">
            <v>восточная украина</v>
          </cell>
          <cell r="CB3069" t="str">
            <v>kyiv</v>
          </cell>
          <cell r="CC3069" t="str">
            <v>Регулярные, Базовая</v>
          </cell>
          <cell r="CD3069" t="str">
            <v>c</v>
          </cell>
        </row>
        <row r="3070">
          <cell r="C3070">
            <v>38088</v>
          </cell>
          <cell r="H3070">
            <v>21</v>
          </cell>
          <cell r="U3070">
            <v>13</v>
          </cell>
          <cell r="BZ3070" t="str">
            <v>Международный</v>
          </cell>
          <cell r="CA3070" t="str">
            <v>снг</v>
          </cell>
          <cell r="CB3070" t="str">
            <v>georgia</v>
          </cell>
          <cell r="CC3070" t="str">
            <v>Регулярные, Базовая</v>
          </cell>
          <cell r="CD3070" t="str">
            <v>c</v>
          </cell>
        </row>
        <row r="3071">
          <cell r="C3071">
            <v>38088</v>
          </cell>
          <cell r="H3071">
            <v>21</v>
          </cell>
          <cell r="U3071">
            <v>21</v>
          </cell>
          <cell r="BZ3071" t="str">
            <v>Международный</v>
          </cell>
          <cell r="CA3071" t="str">
            <v>снг</v>
          </cell>
          <cell r="CB3071" t="str">
            <v>armenia</v>
          </cell>
          <cell r="CC3071" t="str">
            <v>Регулярные, Базовая</v>
          </cell>
          <cell r="CD3071" t="str">
            <v>c</v>
          </cell>
        </row>
        <row r="3072">
          <cell r="C3072">
            <v>38089</v>
          </cell>
          <cell r="H3072">
            <v>21</v>
          </cell>
          <cell r="U3072">
            <v>18</v>
          </cell>
          <cell r="BZ3072" t="str">
            <v>Международный</v>
          </cell>
          <cell r="CA3072" t="str">
            <v>снг</v>
          </cell>
          <cell r="CB3072" t="str">
            <v>russia</v>
          </cell>
          <cell r="CC3072" t="str">
            <v>Регулярные, Базовая</v>
          </cell>
          <cell r="CD3072" t="str">
            <v>c</v>
          </cell>
        </row>
        <row r="3073">
          <cell r="C3073">
            <v>38090</v>
          </cell>
          <cell r="H3073">
            <v>21</v>
          </cell>
          <cell r="U3073">
            <v>25</v>
          </cell>
          <cell r="BZ3073" t="str">
            <v>Внутренний</v>
          </cell>
          <cell r="CA3073" t="str">
            <v>восточная украина</v>
          </cell>
          <cell r="CB3073" t="str">
            <v>kyiv</v>
          </cell>
          <cell r="CC3073" t="str">
            <v>Регулярные, Базовая</v>
          </cell>
          <cell r="CD3073" t="str">
            <v>c</v>
          </cell>
        </row>
        <row r="3074">
          <cell r="C3074">
            <v>38090</v>
          </cell>
          <cell r="H3074">
            <v>21</v>
          </cell>
          <cell r="U3074">
            <v>39</v>
          </cell>
          <cell r="BZ3074" t="str">
            <v>Внутренний</v>
          </cell>
          <cell r="CA3074" t="str">
            <v>западная украина</v>
          </cell>
          <cell r="CB3074" t="str">
            <v>Ukraine_Other</v>
          </cell>
          <cell r="CC3074" t="str">
            <v>Чартерные, Базовая</v>
          </cell>
          <cell r="CD3074" t="str">
            <v>c</v>
          </cell>
        </row>
        <row r="3075">
          <cell r="C3075">
            <v>38091</v>
          </cell>
          <cell r="H3075">
            <v>21</v>
          </cell>
          <cell r="U3075">
            <v>18</v>
          </cell>
          <cell r="BZ3075" t="str">
            <v>Международный</v>
          </cell>
          <cell r="CA3075" t="str">
            <v>снг</v>
          </cell>
          <cell r="CB3075" t="str">
            <v>russia</v>
          </cell>
          <cell r="CC3075" t="str">
            <v>Регулярные, Базовая</v>
          </cell>
          <cell r="CD3075" t="str">
            <v>c</v>
          </cell>
        </row>
        <row r="3076">
          <cell r="C3076">
            <v>38091</v>
          </cell>
          <cell r="H3076">
            <v>21</v>
          </cell>
          <cell r="U3076">
            <v>20</v>
          </cell>
          <cell r="BZ3076" t="str">
            <v>Внутренний</v>
          </cell>
          <cell r="CA3076" t="str">
            <v>восточная украина</v>
          </cell>
          <cell r="CB3076" t="str">
            <v>kyiv</v>
          </cell>
          <cell r="CC3076" t="str">
            <v>Регулярные, Базовая</v>
          </cell>
          <cell r="CD3076" t="str">
            <v>c</v>
          </cell>
        </row>
        <row r="3077">
          <cell r="C3077">
            <v>38092</v>
          </cell>
          <cell r="H3077">
            <v>21</v>
          </cell>
          <cell r="U3077">
            <v>20</v>
          </cell>
          <cell r="BZ3077" t="str">
            <v>Внутренний</v>
          </cell>
          <cell r="CA3077" t="str">
            <v>восточная украина</v>
          </cell>
          <cell r="CB3077" t="str">
            <v>kyiv</v>
          </cell>
          <cell r="CC3077" t="str">
            <v>Регулярные, Базовая</v>
          </cell>
          <cell r="CD3077" t="str">
            <v>c</v>
          </cell>
        </row>
        <row r="3078">
          <cell r="C3078">
            <v>38092</v>
          </cell>
          <cell r="H3078">
            <v>21</v>
          </cell>
          <cell r="BZ3078" t="str">
            <v>Внутренний</v>
          </cell>
          <cell r="CA3078" t="str">
            <v>восточная украина</v>
          </cell>
          <cell r="CB3078" t="str">
            <v>Ukraine_Other</v>
          </cell>
          <cell r="CC3078" t="str">
            <v>Бизнес, прочие</v>
          </cell>
          <cell r="CD3078" t="str">
            <v>c</v>
          </cell>
        </row>
        <row r="3079">
          <cell r="C3079">
            <v>38093</v>
          </cell>
          <cell r="H3079">
            <v>21</v>
          </cell>
          <cell r="U3079">
            <v>25</v>
          </cell>
          <cell r="BZ3079" t="str">
            <v>Внутренний</v>
          </cell>
          <cell r="CA3079" t="str">
            <v>восточная украина</v>
          </cell>
          <cell r="CB3079" t="str">
            <v>kyiv</v>
          </cell>
          <cell r="CC3079" t="str">
            <v>Регулярные, Базовая</v>
          </cell>
          <cell r="CD3079" t="str">
            <v>c</v>
          </cell>
        </row>
        <row r="3080">
          <cell r="C3080">
            <v>38093</v>
          </cell>
          <cell r="H3080">
            <v>21</v>
          </cell>
          <cell r="BZ3080" t="str">
            <v>Внутренний</v>
          </cell>
          <cell r="CA3080" t="str">
            <v>восточная украина</v>
          </cell>
          <cell r="CB3080" t="str">
            <v>Ukraine_Other</v>
          </cell>
          <cell r="CC3080" t="str">
            <v>Бизнес, прочие</v>
          </cell>
          <cell r="CD3080" t="str">
            <v>c</v>
          </cell>
        </row>
        <row r="3081">
          <cell r="C3081">
            <v>38094</v>
          </cell>
          <cell r="H3081">
            <v>21</v>
          </cell>
          <cell r="U3081">
            <v>14</v>
          </cell>
          <cell r="BZ3081" t="str">
            <v>Внутренний</v>
          </cell>
          <cell r="CA3081" t="str">
            <v>восточная украина</v>
          </cell>
          <cell r="CB3081" t="str">
            <v>kyiv</v>
          </cell>
          <cell r="CC3081" t="str">
            <v>Регулярные, Базовая</v>
          </cell>
          <cell r="CD3081" t="str">
            <v>c</v>
          </cell>
        </row>
        <row r="3082">
          <cell r="C3082">
            <v>38095</v>
          </cell>
          <cell r="H3082">
            <v>21</v>
          </cell>
          <cell r="U3082">
            <v>13</v>
          </cell>
          <cell r="BZ3082" t="str">
            <v>Международный</v>
          </cell>
          <cell r="CA3082" t="str">
            <v>снг</v>
          </cell>
          <cell r="CB3082" t="str">
            <v>georgia</v>
          </cell>
          <cell r="CC3082" t="str">
            <v>Регулярные, Базовая</v>
          </cell>
          <cell r="CD3082" t="str">
            <v>c</v>
          </cell>
        </row>
        <row r="3083">
          <cell r="C3083">
            <v>38095</v>
          </cell>
          <cell r="H3083">
            <v>21</v>
          </cell>
          <cell r="U3083">
            <v>24</v>
          </cell>
          <cell r="BZ3083" t="str">
            <v>Международный</v>
          </cell>
          <cell r="CA3083" t="str">
            <v>снг</v>
          </cell>
          <cell r="CB3083" t="str">
            <v>armenia</v>
          </cell>
          <cell r="CC3083" t="str">
            <v>Регулярные, Базовая</v>
          </cell>
          <cell r="CD3083" t="str">
            <v>c</v>
          </cell>
        </row>
        <row r="3084">
          <cell r="C3084">
            <v>38096</v>
          </cell>
          <cell r="H3084">
            <v>21</v>
          </cell>
          <cell r="U3084">
            <v>29</v>
          </cell>
          <cell r="BZ3084" t="str">
            <v>Международный</v>
          </cell>
          <cell r="CA3084" t="str">
            <v>снг</v>
          </cell>
          <cell r="CB3084" t="str">
            <v>russia</v>
          </cell>
          <cell r="CC3084" t="str">
            <v>Регулярные, Базовая</v>
          </cell>
          <cell r="CD3084" t="str">
            <v>c</v>
          </cell>
        </row>
        <row r="3085">
          <cell r="C3085">
            <v>38096</v>
          </cell>
          <cell r="H3085">
            <v>21</v>
          </cell>
          <cell r="U3085">
            <v>16</v>
          </cell>
          <cell r="BZ3085" t="str">
            <v>Внутренний</v>
          </cell>
          <cell r="CA3085" t="str">
            <v>восточная украина</v>
          </cell>
          <cell r="CB3085" t="str">
            <v>kyiv</v>
          </cell>
          <cell r="CC3085" t="str">
            <v>Регулярные, Базовая</v>
          </cell>
          <cell r="CD3085" t="str">
            <v>c</v>
          </cell>
        </row>
        <row r="3086">
          <cell r="C3086">
            <v>38097</v>
          </cell>
          <cell r="H3086">
            <v>21</v>
          </cell>
          <cell r="U3086">
            <v>34</v>
          </cell>
          <cell r="BZ3086" t="str">
            <v>Внутренний</v>
          </cell>
          <cell r="CA3086" t="str">
            <v>восточная украина</v>
          </cell>
          <cell r="CB3086" t="str">
            <v>kyiv</v>
          </cell>
          <cell r="CC3086" t="str">
            <v>Регулярные, Базовая</v>
          </cell>
          <cell r="CD3086" t="str">
            <v>c</v>
          </cell>
        </row>
        <row r="3087">
          <cell r="C3087">
            <v>38098</v>
          </cell>
          <cell r="H3087">
            <v>21</v>
          </cell>
          <cell r="U3087">
            <v>14</v>
          </cell>
          <cell r="BZ3087" t="str">
            <v>Международный</v>
          </cell>
          <cell r="CA3087" t="str">
            <v>снг</v>
          </cell>
          <cell r="CB3087" t="str">
            <v>russia</v>
          </cell>
          <cell r="CC3087" t="str">
            <v>Регулярные, Базовая</v>
          </cell>
          <cell r="CD3087" t="str">
            <v>c</v>
          </cell>
        </row>
        <row r="3088">
          <cell r="C3088">
            <v>38098</v>
          </cell>
          <cell r="H3088">
            <v>21</v>
          </cell>
          <cell r="U3088">
            <v>20</v>
          </cell>
          <cell r="BZ3088" t="str">
            <v>Внутренний</v>
          </cell>
          <cell r="CA3088" t="str">
            <v>восточная украина</v>
          </cell>
          <cell r="CB3088" t="str">
            <v>kyiv</v>
          </cell>
          <cell r="CC3088" t="str">
            <v>Регулярные, Базовая</v>
          </cell>
          <cell r="CD3088" t="str">
            <v>c</v>
          </cell>
        </row>
        <row r="3089">
          <cell r="C3089">
            <v>38099</v>
          </cell>
          <cell r="H3089">
            <v>21</v>
          </cell>
          <cell r="U3089">
            <v>23</v>
          </cell>
          <cell r="BZ3089" t="str">
            <v>Внутренний</v>
          </cell>
          <cell r="CA3089" t="str">
            <v>восточная украина</v>
          </cell>
          <cell r="CB3089" t="str">
            <v>kyiv</v>
          </cell>
          <cell r="CC3089" t="str">
            <v>Регулярные, Базовая</v>
          </cell>
          <cell r="CD3089" t="str">
            <v>c</v>
          </cell>
        </row>
        <row r="3090">
          <cell r="C3090">
            <v>38100</v>
          </cell>
          <cell r="H3090">
            <v>21</v>
          </cell>
          <cell r="U3090">
            <v>11</v>
          </cell>
          <cell r="BZ3090" t="str">
            <v>Международный</v>
          </cell>
          <cell r="CA3090" t="str">
            <v>снг</v>
          </cell>
          <cell r="CB3090" t="str">
            <v>russia</v>
          </cell>
          <cell r="CC3090" t="str">
            <v>Регулярные, Базовая</v>
          </cell>
          <cell r="CD3090" t="str">
            <v>c</v>
          </cell>
        </row>
        <row r="3091">
          <cell r="C3091">
            <v>38101</v>
          </cell>
          <cell r="H3091">
            <v>21</v>
          </cell>
          <cell r="U3091">
            <v>33</v>
          </cell>
          <cell r="BZ3091" t="str">
            <v>Внутренний</v>
          </cell>
          <cell r="CA3091" t="str">
            <v>восточная украина</v>
          </cell>
          <cell r="CB3091" t="str">
            <v>kyiv</v>
          </cell>
          <cell r="CC3091" t="str">
            <v>Регулярные, Базовая</v>
          </cell>
          <cell r="CD3091" t="str">
            <v>c</v>
          </cell>
        </row>
        <row r="3092">
          <cell r="C3092">
            <v>38102</v>
          </cell>
          <cell r="H3092">
            <v>21</v>
          </cell>
          <cell r="U3092">
            <v>30</v>
          </cell>
          <cell r="BZ3092" t="str">
            <v>Международный</v>
          </cell>
          <cell r="CA3092" t="str">
            <v>снг</v>
          </cell>
          <cell r="CB3092" t="str">
            <v>armenia</v>
          </cell>
          <cell r="CC3092" t="str">
            <v>Регулярные, Базовая</v>
          </cell>
          <cell r="CD3092" t="str">
            <v>c</v>
          </cell>
        </row>
        <row r="3093">
          <cell r="C3093">
            <v>38103</v>
          </cell>
          <cell r="H3093">
            <v>21</v>
          </cell>
          <cell r="U3093">
            <v>8</v>
          </cell>
          <cell r="BZ3093" t="str">
            <v>Международный</v>
          </cell>
          <cell r="CA3093" t="str">
            <v>снг</v>
          </cell>
          <cell r="CB3093" t="str">
            <v>russia</v>
          </cell>
          <cell r="CC3093" t="str">
            <v>Регулярные, Базовая</v>
          </cell>
          <cell r="CD3093" t="str">
            <v>c</v>
          </cell>
        </row>
        <row r="3094">
          <cell r="C3094">
            <v>38104</v>
          </cell>
          <cell r="H3094">
            <v>21</v>
          </cell>
          <cell r="U3094">
            <v>41</v>
          </cell>
          <cell r="BZ3094" t="str">
            <v>Внутренний</v>
          </cell>
          <cell r="CA3094" t="str">
            <v>восточная украина</v>
          </cell>
          <cell r="CB3094" t="str">
            <v>kyiv</v>
          </cell>
          <cell r="CC3094" t="str">
            <v>Регулярные, Базовая</v>
          </cell>
          <cell r="CD3094" t="str">
            <v>c</v>
          </cell>
        </row>
        <row r="3095">
          <cell r="C3095">
            <v>38105</v>
          </cell>
          <cell r="H3095">
            <v>21</v>
          </cell>
          <cell r="U3095">
            <v>8</v>
          </cell>
          <cell r="BZ3095" t="str">
            <v>Международный</v>
          </cell>
          <cell r="CA3095" t="str">
            <v>снг</v>
          </cell>
          <cell r="CB3095" t="str">
            <v>russia</v>
          </cell>
          <cell r="CC3095" t="str">
            <v>Регулярные, Базовая</v>
          </cell>
          <cell r="CD3095" t="str">
            <v>c</v>
          </cell>
        </row>
        <row r="3096">
          <cell r="C3096">
            <v>38106</v>
          </cell>
          <cell r="H3096">
            <v>21</v>
          </cell>
          <cell r="U3096">
            <v>36</v>
          </cell>
          <cell r="BZ3096" t="str">
            <v>Внутренний</v>
          </cell>
          <cell r="CA3096" t="str">
            <v>восточная украина</v>
          </cell>
          <cell r="CB3096" t="str">
            <v>kyiv</v>
          </cell>
          <cell r="CC3096" t="str">
            <v>Регулярные, Базовая</v>
          </cell>
          <cell r="CD3096" t="str">
            <v>c</v>
          </cell>
        </row>
        <row r="3097">
          <cell r="C3097">
            <v>38107</v>
          </cell>
          <cell r="H3097">
            <v>21</v>
          </cell>
          <cell r="U3097">
            <v>17</v>
          </cell>
          <cell r="BZ3097" t="str">
            <v>Внутренний</v>
          </cell>
          <cell r="CA3097" t="str">
            <v>восточная украина</v>
          </cell>
          <cell r="CB3097" t="str">
            <v>kyiv</v>
          </cell>
          <cell r="CC3097" t="str">
            <v>Регулярные, Базовая</v>
          </cell>
          <cell r="CD3097" t="str">
            <v>c</v>
          </cell>
        </row>
        <row r="3098">
          <cell r="C3098">
            <v>38108</v>
          </cell>
          <cell r="H3098">
            <v>21</v>
          </cell>
          <cell r="U3098">
            <v>11</v>
          </cell>
          <cell r="BZ3098" t="str">
            <v>Внутренний</v>
          </cell>
          <cell r="CA3098" t="str">
            <v>восточная украина</v>
          </cell>
          <cell r="CB3098" t="str">
            <v>kyiv</v>
          </cell>
          <cell r="CC3098" t="str">
            <v>Регулярные, Базовая</v>
          </cell>
          <cell r="CD3098" t="str">
            <v>c</v>
          </cell>
        </row>
        <row r="3099">
          <cell r="C3099">
            <v>38109</v>
          </cell>
          <cell r="H3099">
            <v>21</v>
          </cell>
          <cell r="U3099">
            <v>22</v>
          </cell>
          <cell r="BZ3099" t="str">
            <v>Международный</v>
          </cell>
          <cell r="CA3099" t="str">
            <v>снг</v>
          </cell>
          <cell r="CB3099" t="str">
            <v>armenia</v>
          </cell>
          <cell r="CC3099" t="str">
            <v>Регулярные, Базовая</v>
          </cell>
          <cell r="CD3099" t="str">
            <v>c</v>
          </cell>
        </row>
        <row r="3100">
          <cell r="C3100">
            <v>38110</v>
          </cell>
          <cell r="H3100">
            <v>21</v>
          </cell>
          <cell r="U3100">
            <v>12</v>
          </cell>
          <cell r="BZ3100" t="str">
            <v>Внутренний</v>
          </cell>
          <cell r="CA3100" t="str">
            <v>восточная украина</v>
          </cell>
          <cell r="CB3100" t="str">
            <v>kyiv</v>
          </cell>
          <cell r="CC3100" t="str">
            <v>Регулярные, Базовая</v>
          </cell>
          <cell r="CD3100" t="str">
            <v>c</v>
          </cell>
        </row>
        <row r="3101">
          <cell r="C3101">
            <v>38111</v>
          </cell>
          <cell r="H3101">
            <v>21</v>
          </cell>
          <cell r="U3101">
            <v>4</v>
          </cell>
          <cell r="BZ3101" t="str">
            <v>Внутренний</v>
          </cell>
          <cell r="CA3101" t="str">
            <v>восточная украина</v>
          </cell>
          <cell r="CB3101" t="str">
            <v>kyiv</v>
          </cell>
          <cell r="CC3101" t="str">
            <v>Регулярные, Базовая</v>
          </cell>
          <cell r="CD3101" t="str">
            <v>c</v>
          </cell>
        </row>
        <row r="3102">
          <cell r="C3102">
            <v>38112</v>
          </cell>
          <cell r="H3102">
            <v>21</v>
          </cell>
          <cell r="U3102">
            <v>12</v>
          </cell>
          <cell r="BZ3102" t="str">
            <v>Международный</v>
          </cell>
          <cell r="CA3102" t="str">
            <v>снг</v>
          </cell>
          <cell r="CB3102" t="str">
            <v>russia</v>
          </cell>
          <cell r="CC3102" t="str">
            <v>Регулярные, Базовая</v>
          </cell>
          <cell r="CD3102" t="str">
            <v>c</v>
          </cell>
        </row>
        <row r="3103">
          <cell r="C3103">
            <v>38113</v>
          </cell>
          <cell r="H3103">
            <v>21</v>
          </cell>
          <cell r="U3103">
            <v>18</v>
          </cell>
          <cell r="BZ3103" t="str">
            <v>Внутренний</v>
          </cell>
          <cell r="CA3103" t="str">
            <v>восточная украина</v>
          </cell>
          <cell r="CB3103" t="str">
            <v>kyiv</v>
          </cell>
          <cell r="CC3103" t="str">
            <v>Регулярные, Базовая</v>
          </cell>
          <cell r="CD3103" t="str">
            <v>c</v>
          </cell>
        </row>
        <row r="3104">
          <cell r="C3104">
            <v>38114</v>
          </cell>
          <cell r="H3104">
            <v>21</v>
          </cell>
          <cell r="U3104">
            <v>15</v>
          </cell>
          <cell r="BZ3104" t="str">
            <v>Международный</v>
          </cell>
          <cell r="CA3104" t="str">
            <v>снг</v>
          </cell>
          <cell r="CB3104" t="str">
            <v>russia</v>
          </cell>
          <cell r="CC3104" t="str">
            <v>Регулярные, Базовая</v>
          </cell>
          <cell r="CD3104" t="str">
            <v>c</v>
          </cell>
        </row>
        <row r="3105">
          <cell r="C3105">
            <v>38115</v>
          </cell>
          <cell r="H3105">
            <v>21</v>
          </cell>
          <cell r="U3105">
            <v>14</v>
          </cell>
          <cell r="BZ3105" t="str">
            <v>Внутренний</v>
          </cell>
          <cell r="CA3105" t="str">
            <v>восточная украина</v>
          </cell>
          <cell r="CB3105" t="str">
            <v>kyiv</v>
          </cell>
          <cell r="CC3105" t="str">
            <v>Регулярные, Базовая</v>
          </cell>
          <cell r="CD3105" t="str">
            <v>c</v>
          </cell>
        </row>
        <row r="3106">
          <cell r="C3106">
            <v>38115</v>
          </cell>
          <cell r="H3106">
            <v>21</v>
          </cell>
          <cell r="U3106">
            <v>9</v>
          </cell>
          <cell r="BZ3106" t="str">
            <v>Международный</v>
          </cell>
          <cell r="CA3106" t="str">
            <v>снг</v>
          </cell>
          <cell r="CB3106" t="str">
            <v>russia</v>
          </cell>
          <cell r="CC3106" t="str">
            <v>Бизнес, прочие</v>
          </cell>
          <cell r="CD3106" t="str">
            <v>c</v>
          </cell>
        </row>
        <row r="3107">
          <cell r="C3107">
            <v>38116</v>
          </cell>
          <cell r="H3107">
            <v>21</v>
          </cell>
          <cell r="U3107">
            <v>16</v>
          </cell>
          <cell r="BZ3107" t="str">
            <v>Международный</v>
          </cell>
          <cell r="CA3107" t="str">
            <v>снг</v>
          </cell>
          <cell r="CB3107" t="str">
            <v>georgia</v>
          </cell>
          <cell r="CC3107" t="str">
            <v>Регулярные, Базовая</v>
          </cell>
          <cell r="CD3107" t="str">
            <v>c</v>
          </cell>
        </row>
        <row r="3108">
          <cell r="C3108">
            <v>38116</v>
          </cell>
          <cell r="H3108">
            <v>21</v>
          </cell>
          <cell r="U3108">
            <v>31</v>
          </cell>
          <cell r="BZ3108" t="str">
            <v>Международный</v>
          </cell>
          <cell r="CA3108" t="str">
            <v>снг</v>
          </cell>
          <cell r="CB3108" t="str">
            <v>armenia</v>
          </cell>
          <cell r="CC3108" t="str">
            <v>Регулярные, Базовая</v>
          </cell>
          <cell r="CD3108" t="str">
            <v>c</v>
          </cell>
        </row>
        <row r="3109">
          <cell r="C3109">
            <v>38116</v>
          </cell>
          <cell r="H3109">
            <v>21</v>
          </cell>
          <cell r="BZ3109" t="str">
            <v>Внутренний</v>
          </cell>
          <cell r="CA3109" t="str">
            <v>восточная украина</v>
          </cell>
          <cell r="CB3109" t="str">
            <v>Ukraine_Other</v>
          </cell>
          <cell r="CC3109" t="str">
            <v>Бизнес, прочие</v>
          </cell>
          <cell r="CD3109" t="str">
            <v>c</v>
          </cell>
        </row>
        <row r="3110">
          <cell r="C3110">
            <v>38117</v>
          </cell>
          <cell r="H3110">
            <v>21</v>
          </cell>
          <cell r="U3110">
            <v>28</v>
          </cell>
          <cell r="BZ3110" t="str">
            <v>Международный</v>
          </cell>
          <cell r="CA3110" t="str">
            <v>снг</v>
          </cell>
          <cell r="CB3110" t="str">
            <v>russia</v>
          </cell>
          <cell r="CC3110" t="str">
            <v>Регулярные, Базовая</v>
          </cell>
          <cell r="CD3110" t="str">
            <v>c</v>
          </cell>
        </row>
        <row r="3111">
          <cell r="C3111">
            <v>38118</v>
          </cell>
          <cell r="H3111">
            <v>21</v>
          </cell>
          <cell r="U3111">
            <v>17</v>
          </cell>
          <cell r="BZ3111" t="str">
            <v>Внутренний</v>
          </cell>
          <cell r="CA3111" t="str">
            <v>восточная украина</v>
          </cell>
          <cell r="CB3111" t="str">
            <v>kyiv</v>
          </cell>
          <cell r="CC3111" t="str">
            <v>Регулярные, Базовая</v>
          </cell>
          <cell r="CD3111" t="str">
            <v>c</v>
          </cell>
        </row>
        <row r="3112">
          <cell r="C3112">
            <v>38118</v>
          </cell>
          <cell r="BZ3112" t="str">
            <v>Внутренний</v>
          </cell>
          <cell r="CA3112" t="str">
            <v>восточная украина</v>
          </cell>
          <cell r="CB3112" t="str">
            <v>Ukraine_Other</v>
          </cell>
          <cell r="CC3112" t="str">
            <v>Бизнес, прочие</v>
          </cell>
          <cell r="CD3112" t="str">
            <v>c</v>
          </cell>
        </row>
        <row r="3113">
          <cell r="C3113">
            <v>38119</v>
          </cell>
          <cell r="H3113">
            <v>21</v>
          </cell>
          <cell r="U3113">
            <v>27</v>
          </cell>
          <cell r="BZ3113" t="str">
            <v>Внутренний</v>
          </cell>
          <cell r="CA3113" t="str">
            <v>восточная украина</v>
          </cell>
          <cell r="CB3113" t="str">
            <v>kyiv</v>
          </cell>
          <cell r="CC3113" t="str">
            <v>Регулярные, Базовая</v>
          </cell>
          <cell r="CD3113" t="str">
            <v>c</v>
          </cell>
        </row>
        <row r="3114">
          <cell r="C3114">
            <v>38120</v>
          </cell>
          <cell r="H3114">
            <v>21</v>
          </cell>
          <cell r="U3114">
            <v>28</v>
          </cell>
          <cell r="BZ3114" t="str">
            <v>Внутренний</v>
          </cell>
          <cell r="CA3114" t="str">
            <v>восточная украина</v>
          </cell>
          <cell r="CB3114" t="str">
            <v>kyiv</v>
          </cell>
          <cell r="CC3114" t="str">
            <v>Регулярные, Базовая</v>
          </cell>
          <cell r="CD3114" t="str">
            <v>c</v>
          </cell>
        </row>
        <row r="3115">
          <cell r="C3115">
            <v>38120</v>
          </cell>
          <cell r="H3115">
            <v>21</v>
          </cell>
          <cell r="BZ3115" t="str">
            <v>Внутренний</v>
          </cell>
          <cell r="CA3115" t="str">
            <v>восточная украина</v>
          </cell>
          <cell r="CB3115" t="str">
            <v>Ukraine_Other</v>
          </cell>
          <cell r="CC3115" t="str">
            <v>Бизнес, прочие</v>
          </cell>
          <cell r="CD3115" t="str">
            <v>c</v>
          </cell>
        </row>
        <row r="3116">
          <cell r="C3116">
            <v>38120</v>
          </cell>
          <cell r="H3116">
            <v>21</v>
          </cell>
          <cell r="BZ3116" t="str">
            <v>Внутренний</v>
          </cell>
          <cell r="CA3116" t="str">
            <v>восточная украина</v>
          </cell>
          <cell r="CB3116" t="str">
            <v>Ukraine_Other</v>
          </cell>
          <cell r="CC3116" t="str">
            <v>Бизнес, прочие</v>
          </cell>
          <cell r="CD3116" t="str">
            <v>c</v>
          </cell>
        </row>
        <row r="3117">
          <cell r="C3117">
            <v>38121</v>
          </cell>
          <cell r="H3117">
            <v>21</v>
          </cell>
          <cell r="U3117">
            <v>14</v>
          </cell>
          <cell r="BZ3117" t="str">
            <v>Международный</v>
          </cell>
          <cell r="CA3117" t="str">
            <v>снг</v>
          </cell>
          <cell r="CB3117" t="str">
            <v>russia</v>
          </cell>
          <cell r="CC3117" t="str">
            <v>Регулярные, Базовая</v>
          </cell>
          <cell r="CD3117" t="str">
            <v>c</v>
          </cell>
        </row>
        <row r="3118">
          <cell r="C3118">
            <v>38121</v>
          </cell>
          <cell r="H3118">
            <v>21</v>
          </cell>
          <cell r="U3118">
            <v>46</v>
          </cell>
          <cell r="BZ3118" t="str">
            <v>Внутренний</v>
          </cell>
          <cell r="CA3118" t="str">
            <v>восточная украина</v>
          </cell>
          <cell r="CB3118" t="str">
            <v>kyiv</v>
          </cell>
          <cell r="CC3118" t="str">
            <v>Регулярные, Базовая</v>
          </cell>
          <cell r="CD3118" t="str">
            <v>c</v>
          </cell>
        </row>
        <row r="3119">
          <cell r="C3119">
            <v>38122</v>
          </cell>
          <cell r="H3119">
            <v>21</v>
          </cell>
          <cell r="U3119">
            <v>10</v>
          </cell>
          <cell r="BZ3119" t="str">
            <v>Внутренний</v>
          </cell>
          <cell r="CA3119" t="str">
            <v>восточная украина</v>
          </cell>
          <cell r="CB3119" t="str">
            <v>kyiv</v>
          </cell>
          <cell r="CC3119" t="str">
            <v>Регулярные, Базовая</v>
          </cell>
          <cell r="CD3119" t="str">
            <v>c</v>
          </cell>
        </row>
        <row r="3120">
          <cell r="C3120">
            <v>38123</v>
          </cell>
          <cell r="H3120">
            <v>21</v>
          </cell>
          <cell r="U3120">
            <v>15</v>
          </cell>
          <cell r="BZ3120" t="str">
            <v>Международный</v>
          </cell>
          <cell r="CA3120" t="str">
            <v>снг</v>
          </cell>
          <cell r="CB3120" t="str">
            <v>georgia</v>
          </cell>
          <cell r="CC3120" t="str">
            <v>Регулярные, Базовая</v>
          </cell>
          <cell r="CD3120" t="str">
            <v>c</v>
          </cell>
        </row>
        <row r="3121">
          <cell r="C3121">
            <v>38123</v>
          </cell>
          <cell r="H3121">
            <v>21</v>
          </cell>
          <cell r="U3121">
            <v>20</v>
          </cell>
          <cell r="BZ3121" t="str">
            <v>Международный</v>
          </cell>
          <cell r="CA3121" t="str">
            <v>снг</v>
          </cell>
          <cell r="CB3121" t="str">
            <v>armenia</v>
          </cell>
          <cell r="CC3121" t="str">
            <v>Регулярные, Базовая</v>
          </cell>
          <cell r="CD3121" t="str">
            <v>c</v>
          </cell>
        </row>
        <row r="3122">
          <cell r="C3122">
            <v>38124</v>
          </cell>
          <cell r="H3122">
            <v>21</v>
          </cell>
          <cell r="U3122">
            <v>19</v>
          </cell>
          <cell r="BZ3122" t="str">
            <v>Международный</v>
          </cell>
          <cell r="CA3122" t="str">
            <v>снг</v>
          </cell>
          <cell r="CB3122" t="str">
            <v>russia</v>
          </cell>
          <cell r="CC3122" t="str">
            <v>Регулярные, Базовая</v>
          </cell>
          <cell r="CD3122" t="str">
            <v>c</v>
          </cell>
        </row>
        <row r="3123">
          <cell r="C3123">
            <v>38124</v>
          </cell>
          <cell r="H3123">
            <v>21</v>
          </cell>
          <cell r="U3123">
            <v>32</v>
          </cell>
          <cell r="BZ3123" t="str">
            <v>Внутренний</v>
          </cell>
          <cell r="CA3123" t="str">
            <v>восточная украина</v>
          </cell>
          <cell r="CB3123" t="str">
            <v>kyiv</v>
          </cell>
          <cell r="CC3123" t="str">
            <v>Регулярные, Базовая</v>
          </cell>
          <cell r="CD3123" t="str">
            <v>c</v>
          </cell>
        </row>
        <row r="3124">
          <cell r="C3124">
            <v>38124</v>
          </cell>
          <cell r="H3124">
            <v>21.5</v>
          </cell>
          <cell r="BZ3124" t="str">
            <v>Внутренний</v>
          </cell>
          <cell r="CA3124" t="str">
            <v>восточная украина</v>
          </cell>
          <cell r="CB3124" t="str">
            <v>kyiv</v>
          </cell>
          <cell r="CC3124" t="str">
            <v>Регулярные, Базовая</v>
          </cell>
          <cell r="CD3124" t="str">
            <v>c</v>
          </cell>
        </row>
        <row r="3125">
          <cell r="C3125">
            <v>38125</v>
          </cell>
          <cell r="H3125">
            <v>21</v>
          </cell>
          <cell r="U3125">
            <v>19</v>
          </cell>
          <cell r="BZ3125" t="str">
            <v>Внутренний</v>
          </cell>
          <cell r="CA3125" t="str">
            <v>восточная украина</v>
          </cell>
          <cell r="CB3125" t="str">
            <v>kyiv</v>
          </cell>
          <cell r="CC3125" t="str">
            <v>Регулярные, Базовая</v>
          </cell>
          <cell r="CD3125" t="str">
            <v>c</v>
          </cell>
        </row>
        <row r="3126">
          <cell r="C3126">
            <v>38125</v>
          </cell>
          <cell r="H3126">
            <v>21.5</v>
          </cell>
          <cell r="BZ3126" t="str">
            <v>Внутренний</v>
          </cell>
          <cell r="CA3126" t="str">
            <v>восточная украина</v>
          </cell>
          <cell r="CB3126" t="str">
            <v>Ukraine_Other</v>
          </cell>
          <cell r="CC3126" t="str">
            <v>Бизнес, прочие</v>
          </cell>
          <cell r="CD3126" t="str">
            <v>c</v>
          </cell>
        </row>
        <row r="3127">
          <cell r="C3127">
            <v>38125</v>
          </cell>
          <cell r="H3127">
            <v>21.5</v>
          </cell>
          <cell r="BZ3127" t="str">
            <v>Внутренний</v>
          </cell>
          <cell r="CA3127" t="str">
            <v>восточная украина</v>
          </cell>
          <cell r="CB3127" t="str">
            <v>Ukraine_Other</v>
          </cell>
          <cell r="CC3127" t="str">
            <v>Бизнес, прочие</v>
          </cell>
          <cell r="CD3127" t="str">
            <v>c</v>
          </cell>
        </row>
        <row r="3128">
          <cell r="C3128">
            <v>38125</v>
          </cell>
          <cell r="H3128">
            <v>21.5</v>
          </cell>
          <cell r="BZ3128" t="str">
            <v>Внутренний</v>
          </cell>
          <cell r="CA3128" t="str">
            <v>восточная украина</v>
          </cell>
          <cell r="CB3128" t="str">
            <v>Ukraine_Other</v>
          </cell>
          <cell r="CC3128" t="str">
            <v>Бизнес, прочие</v>
          </cell>
          <cell r="CD3128" t="str">
            <v>c</v>
          </cell>
        </row>
        <row r="3129">
          <cell r="C3129">
            <v>38126</v>
          </cell>
          <cell r="H3129">
            <v>21</v>
          </cell>
          <cell r="U3129">
            <v>23</v>
          </cell>
          <cell r="BZ3129" t="str">
            <v>Международный</v>
          </cell>
          <cell r="CA3129" t="str">
            <v>снг</v>
          </cell>
          <cell r="CB3129" t="str">
            <v>russia</v>
          </cell>
          <cell r="CC3129" t="str">
            <v>Регулярные, Базовая</v>
          </cell>
          <cell r="CD3129" t="str">
            <v>c</v>
          </cell>
        </row>
        <row r="3130">
          <cell r="C3130">
            <v>38126</v>
          </cell>
          <cell r="H3130">
            <v>21.5</v>
          </cell>
          <cell r="U3130">
            <v>36</v>
          </cell>
          <cell r="BZ3130" t="str">
            <v>Внутренний</v>
          </cell>
          <cell r="CA3130" t="str">
            <v>восточная украина</v>
          </cell>
          <cell r="CB3130" t="str">
            <v>kyiv</v>
          </cell>
          <cell r="CC3130" t="str">
            <v>Регулярные, Базовая</v>
          </cell>
          <cell r="CD3130" t="str">
            <v>c</v>
          </cell>
        </row>
        <row r="3131">
          <cell r="C3131">
            <v>38127</v>
          </cell>
          <cell r="H3131">
            <v>21</v>
          </cell>
          <cell r="U3131">
            <v>11</v>
          </cell>
          <cell r="BZ3131" t="str">
            <v>Внутренний</v>
          </cell>
          <cell r="CA3131" t="str">
            <v>восточная украина</v>
          </cell>
          <cell r="CB3131" t="str">
            <v>kyiv</v>
          </cell>
          <cell r="CC3131" t="str">
            <v>Регулярные</v>
          </cell>
          <cell r="CD3131" t="str">
            <v>c</v>
          </cell>
        </row>
        <row r="3132">
          <cell r="C3132">
            <v>38127</v>
          </cell>
          <cell r="H3132">
            <v>21</v>
          </cell>
          <cell r="U3132">
            <v>26</v>
          </cell>
          <cell r="BZ3132" t="str">
            <v>Внутренний</v>
          </cell>
          <cell r="CA3132" t="str">
            <v>восточная украина</v>
          </cell>
          <cell r="CB3132" t="str">
            <v>kyiv</v>
          </cell>
          <cell r="CC3132" t="str">
            <v>Регулярные, Базовая</v>
          </cell>
          <cell r="CD3132" t="str">
            <v>c</v>
          </cell>
        </row>
        <row r="3133">
          <cell r="C3133">
            <v>38127</v>
          </cell>
          <cell r="H3133">
            <v>21</v>
          </cell>
          <cell r="U3133">
            <v>1</v>
          </cell>
          <cell r="BZ3133" t="str">
            <v>Внутренний</v>
          </cell>
          <cell r="CA3133" t="str">
            <v>восточная украина</v>
          </cell>
          <cell r="CB3133" t="str">
            <v>kyiv</v>
          </cell>
          <cell r="CC3133" t="str">
            <v>Регулярные, Базовая</v>
          </cell>
          <cell r="CD3133" t="str">
            <v>c</v>
          </cell>
        </row>
        <row r="3134">
          <cell r="C3134">
            <v>38127</v>
          </cell>
          <cell r="H3134">
            <v>21.5</v>
          </cell>
          <cell r="U3134">
            <v>38</v>
          </cell>
          <cell r="BZ3134" t="str">
            <v>Внутренний</v>
          </cell>
          <cell r="CA3134" t="str">
            <v>западная украина</v>
          </cell>
          <cell r="CB3134" t="str">
            <v>Ukraine_Other</v>
          </cell>
          <cell r="CC3134" t="str">
            <v>Бизнес, прочие</v>
          </cell>
          <cell r="CD3134" t="str">
            <v>c</v>
          </cell>
        </row>
        <row r="3135">
          <cell r="C3135">
            <v>38128</v>
          </cell>
          <cell r="H3135">
            <v>21</v>
          </cell>
          <cell r="U3135">
            <v>19</v>
          </cell>
          <cell r="BZ3135" t="str">
            <v>Международный</v>
          </cell>
          <cell r="CA3135" t="str">
            <v>снг</v>
          </cell>
          <cell r="CB3135" t="str">
            <v>russia</v>
          </cell>
          <cell r="CC3135" t="str">
            <v>Регулярные, Базовая</v>
          </cell>
          <cell r="CD3135" t="str">
            <v>c</v>
          </cell>
        </row>
        <row r="3136">
          <cell r="C3136">
            <v>38128</v>
          </cell>
          <cell r="H3136">
            <v>21.5</v>
          </cell>
          <cell r="U3136">
            <v>32</v>
          </cell>
          <cell r="BZ3136" t="str">
            <v>Внутренний</v>
          </cell>
          <cell r="CA3136" t="str">
            <v>восточная украина</v>
          </cell>
          <cell r="CB3136" t="str">
            <v>kyiv</v>
          </cell>
          <cell r="CC3136" t="str">
            <v>Регулярные, Базовая</v>
          </cell>
          <cell r="CD3136" t="str">
            <v>c</v>
          </cell>
        </row>
        <row r="3137">
          <cell r="C3137">
            <v>38129</v>
          </cell>
          <cell r="H3137">
            <v>21</v>
          </cell>
          <cell r="U3137">
            <v>16</v>
          </cell>
          <cell r="BZ3137" t="str">
            <v>Внутренний</v>
          </cell>
          <cell r="CA3137" t="str">
            <v>восточная украина</v>
          </cell>
          <cell r="CB3137" t="str">
            <v>kyiv</v>
          </cell>
          <cell r="CC3137" t="str">
            <v>Регулярные, Базовая</v>
          </cell>
          <cell r="CD3137" t="str">
            <v>c</v>
          </cell>
        </row>
        <row r="3138">
          <cell r="C3138">
            <v>38129</v>
          </cell>
          <cell r="BZ3138" t="str">
            <v>Внутренний</v>
          </cell>
          <cell r="CA3138" t="str">
            <v>восточная украина</v>
          </cell>
          <cell r="CB3138" t="str">
            <v>Ukraine_Other</v>
          </cell>
          <cell r="CC3138" t="str">
            <v>Бизнес, прочие</v>
          </cell>
          <cell r="CD3138" t="str">
            <v>c</v>
          </cell>
        </row>
        <row r="3139">
          <cell r="C3139">
            <v>38130</v>
          </cell>
          <cell r="H3139">
            <v>21</v>
          </cell>
          <cell r="U3139">
            <v>15</v>
          </cell>
          <cell r="BZ3139" t="str">
            <v>Международный</v>
          </cell>
          <cell r="CA3139" t="str">
            <v>снг</v>
          </cell>
          <cell r="CB3139" t="str">
            <v>georgia</v>
          </cell>
          <cell r="CC3139" t="str">
            <v>Регулярные, Базовая</v>
          </cell>
          <cell r="CD3139" t="str">
            <v>c</v>
          </cell>
        </row>
        <row r="3140">
          <cell r="C3140">
            <v>38130</v>
          </cell>
          <cell r="H3140">
            <v>21</v>
          </cell>
          <cell r="U3140">
            <v>27</v>
          </cell>
          <cell r="BZ3140" t="str">
            <v>Международный</v>
          </cell>
          <cell r="CA3140" t="str">
            <v>снг</v>
          </cell>
          <cell r="CB3140" t="str">
            <v>armenia</v>
          </cell>
          <cell r="CC3140" t="str">
            <v>Регулярные, Базовая</v>
          </cell>
          <cell r="CD3140" t="str">
            <v>c</v>
          </cell>
        </row>
        <row r="3141">
          <cell r="C3141">
            <v>38130</v>
          </cell>
          <cell r="BZ3141" t="str">
            <v>Внутренний</v>
          </cell>
          <cell r="CA3141" t="str">
            <v>восточная украина</v>
          </cell>
          <cell r="CB3141" t="str">
            <v>Ukraine_Other</v>
          </cell>
          <cell r="CC3141" t="str">
            <v>Бизнес, прочие</v>
          </cell>
          <cell r="CD3141" t="str">
            <v>c</v>
          </cell>
        </row>
        <row r="3142">
          <cell r="C3142">
            <v>38131</v>
          </cell>
          <cell r="H3142">
            <v>21</v>
          </cell>
          <cell r="U3142">
            <v>14</v>
          </cell>
          <cell r="BZ3142" t="str">
            <v>Международный</v>
          </cell>
          <cell r="CA3142" t="str">
            <v>снг</v>
          </cell>
          <cell r="CB3142" t="str">
            <v>russia</v>
          </cell>
          <cell r="CC3142" t="str">
            <v>Регулярные, Базовая</v>
          </cell>
          <cell r="CD3142" t="str">
            <v>c</v>
          </cell>
        </row>
        <row r="3143">
          <cell r="C3143">
            <v>38131</v>
          </cell>
          <cell r="H3143">
            <v>21</v>
          </cell>
          <cell r="BZ3143" t="str">
            <v>Внутренний</v>
          </cell>
          <cell r="CA3143" t="str">
            <v>восточная украина</v>
          </cell>
          <cell r="CB3143" t="str">
            <v>Ukraine_Other</v>
          </cell>
          <cell r="CC3143" t="str">
            <v>Бизнес, прочие</v>
          </cell>
          <cell r="CD3143" t="str">
            <v>c</v>
          </cell>
        </row>
        <row r="3144">
          <cell r="C3144">
            <v>38131</v>
          </cell>
          <cell r="H3144">
            <v>21.5</v>
          </cell>
          <cell r="U3144">
            <v>17</v>
          </cell>
          <cell r="BZ3144" t="str">
            <v>Внутренний</v>
          </cell>
          <cell r="CA3144" t="str">
            <v>восточная украина</v>
          </cell>
          <cell r="CB3144" t="str">
            <v>kyiv</v>
          </cell>
          <cell r="CC3144" t="str">
            <v>Регулярные, Базовая</v>
          </cell>
          <cell r="CD3144" t="str">
            <v>c</v>
          </cell>
        </row>
        <row r="3145">
          <cell r="C3145">
            <v>38132</v>
          </cell>
          <cell r="H3145">
            <v>21</v>
          </cell>
          <cell r="U3145">
            <v>29</v>
          </cell>
          <cell r="BZ3145" t="str">
            <v>Внутренний</v>
          </cell>
          <cell r="CA3145" t="str">
            <v>восточная украина</v>
          </cell>
          <cell r="CB3145" t="str">
            <v>kyiv</v>
          </cell>
          <cell r="CC3145" t="str">
            <v>Регулярные, Базовая</v>
          </cell>
          <cell r="CD3145" t="str">
            <v>c</v>
          </cell>
        </row>
        <row r="3146">
          <cell r="C3146">
            <v>38133</v>
          </cell>
          <cell r="H3146">
            <v>21</v>
          </cell>
          <cell r="U3146">
            <v>15</v>
          </cell>
          <cell r="BZ3146" t="str">
            <v>Международный</v>
          </cell>
          <cell r="CA3146" t="str">
            <v>снг</v>
          </cell>
          <cell r="CB3146" t="str">
            <v>russia</v>
          </cell>
          <cell r="CC3146" t="str">
            <v>Регулярные, Базовая</v>
          </cell>
          <cell r="CD3146" t="str">
            <v>c</v>
          </cell>
        </row>
        <row r="3147">
          <cell r="C3147">
            <v>38133</v>
          </cell>
          <cell r="H3147">
            <v>21.5</v>
          </cell>
          <cell r="U3147">
            <v>4</v>
          </cell>
          <cell r="BZ3147" t="str">
            <v>Внутренний</v>
          </cell>
          <cell r="CA3147" t="str">
            <v>восточная украина</v>
          </cell>
          <cell r="CB3147" t="str">
            <v>Ukraine_Other</v>
          </cell>
          <cell r="CC3147" t="str">
            <v>Бизнес, прочие</v>
          </cell>
          <cell r="CD3147" t="str">
            <v>c</v>
          </cell>
        </row>
        <row r="3148">
          <cell r="C3148">
            <v>38134</v>
          </cell>
          <cell r="H3148">
            <v>21</v>
          </cell>
          <cell r="U3148">
            <v>37</v>
          </cell>
          <cell r="BZ3148" t="str">
            <v>Внутренний</v>
          </cell>
          <cell r="CA3148" t="str">
            <v>восточная украина</v>
          </cell>
          <cell r="CB3148" t="str">
            <v>kyiv</v>
          </cell>
          <cell r="CC3148" t="str">
            <v>Регулярные, Базовая</v>
          </cell>
          <cell r="CD3148" t="str">
            <v>c</v>
          </cell>
        </row>
        <row r="3149">
          <cell r="C3149">
            <v>38135</v>
          </cell>
          <cell r="H3149">
            <v>21</v>
          </cell>
          <cell r="U3149">
            <v>16</v>
          </cell>
          <cell r="BZ3149" t="str">
            <v>Международный</v>
          </cell>
          <cell r="CA3149" t="str">
            <v>снг</v>
          </cell>
          <cell r="CB3149" t="str">
            <v>russia</v>
          </cell>
          <cell r="CC3149" t="str">
            <v>Регулярные, Базовая</v>
          </cell>
          <cell r="CD3149" t="str">
            <v>c</v>
          </cell>
        </row>
        <row r="3150">
          <cell r="C3150">
            <v>38135</v>
          </cell>
          <cell r="H3150">
            <v>21.5</v>
          </cell>
          <cell r="U3150">
            <v>26</v>
          </cell>
          <cell r="BZ3150" t="str">
            <v>Внутренний</v>
          </cell>
          <cell r="CA3150" t="str">
            <v>восточная украина</v>
          </cell>
          <cell r="CB3150" t="str">
            <v>kyiv</v>
          </cell>
          <cell r="CC3150" t="str">
            <v>Регулярные, Базовая</v>
          </cell>
          <cell r="CD3150" t="str">
            <v>c</v>
          </cell>
        </row>
        <row r="3151">
          <cell r="C3151">
            <v>38136</v>
          </cell>
          <cell r="H3151">
            <v>21</v>
          </cell>
          <cell r="U3151">
            <v>27</v>
          </cell>
          <cell r="BZ3151" t="str">
            <v>Внутренний</v>
          </cell>
          <cell r="CA3151" t="str">
            <v>восточная украина</v>
          </cell>
          <cell r="CB3151" t="str">
            <v>kyiv</v>
          </cell>
          <cell r="CC3151" t="str">
            <v>Регулярные, Базовая</v>
          </cell>
          <cell r="CD3151" t="str">
            <v>c</v>
          </cell>
        </row>
        <row r="3152">
          <cell r="C3152">
            <v>38137</v>
          </cell>
          <cell r="H3152">
            <v>21</v>
          </cell>
          <cell r="U3152">
            <v>19</v>
          </cell>
          <cell r="BZ3152" t="str">
            <v>Международный</v>
          </cell>
          <cell r="CA3152" t="str">
            <v>снг</v>
          </cell>
          <cell r="CB3152" t="str">
            <v>georgia</v>
          </cell>
          <cell r="CC3152" t="str">
            <v>Регулярные, Базовая</v>
          </cell>
          <cell r="CD3152" t="str">
            <v>c</v>
          </cell>
        </row>
        <row r="3153">
          <cell r="C3153">
            <v>38137</v>
          </cell>
          <cell r="H3153">
            <v>21</v>
          </cell>
          <cell r="U3153">
            <v>41</v>
          </cell>
          <cell r="BZ3153" t="str">
            <v>Международный</v>
          </cell>
          <cell r="CA3153" t="str">
            <v>снг</v>
          </cell>
          <cell r="CB3153" t="str">
            <v>armenia</v>
          </cell>
          <cell r="CC3153" t="str">
            <v>Регулярные, Базовая</v>
          </cell>
          <cell r="CD3153" t="str">
            <v>c</v>
          </cell>
        </row>
        <row r="3154">
          <cell r="C3154">
            <v>38138</v>
          </cell>
          <cell r="H3154">
            <v>21</v>
          </cell>
          <cell r="U3154">
            <v>30</v>
          </cell>
          <cell r="BZ3154" t="str">
            <v>Международный</v>
          </cell>
          <cell r="CA3154" t="str">
            <v>снг</v>
          </cell>
          <cell r="CB3154" t="str">
            <v>russia</v>
          </cell>
          <cell r="CC3154" t="str">
            <v>Регулярные, Базовая</v>
          </cell>
          <cell r="CD3154" t="str">
            <v>c</v>
          </cell>
        </row>
        <row r="3155">
          <cell r="C3155">
            <v>38138</v>
          </cell>
          <cell r="H3155">
            <v>21.5</v>
          </cell>
          <cell r="U3155">
            <v>7</v>
          </cell>
          <cell r="BZ3155" t="str">
            <v>Внутренний</v>
          </cell>
          <cell r="CA3155" t="str">
            <v>восточная украина</v>
          </cell>
          <cell r="CB3155" t="str">
            <v>kyiv</v>
          </cell>
          <cell r="CC3155" t="str">
            <v>Регулярные, Базовая</v>
          </cell>
          <cell r="CD3155" t="str">
            <v>c</v>
          </cell>
        </row>
        <row r="3156">
          <cell r="C3156">
            <v>38139</v>
          </cell>
          <cell r="H3156">
            <v>21</v>
          </cell>
          <cell r="U3156">
            <v>36</v>
          </cell>
          <cell r="BZ3156" t="str">
            <v>Внутренний</v>
          </cell>
          <cell r="CA3156" t="str">
            <v>восточная украина</v>
          </cell>
          <cell r="CB3156" t="str">
            <v>kyiv</v>
          </cell>
          <cell r="CC3156" t="str">
            <v>Регулярные, Базовая</v>
          </cell>
          <cell r="CD3156" t="str">
            <v>c</v>
          </cell>
        </row>
        <row r="3157">
          <cell r="C3157">
            <v>38140</v>
          </cell>
          <cell r="H3157">
            <v>21.5</v>
          </cell>
          <cell r="U3157">
            <v>7</v>
          </cell>
          <cell r="BZ3157" t="str">
            <v>Международный</v>
          </cell>
          <cell r="CA3157" t="str">
            <v>восточная европа</v>
          </cell>
          <cell r="CB3157" t="str">
            <v>turkey</v>
          </cell>
          <cell r="CC3157" t="str">
            <v>Бизнес, прочие</v>
          </cell>
          <cell r="CD3157" t="str">
            <v>c</v>
          </cell>
        </row>
        <row r="3158">
          <cell r="C3158">
            <v>38142</v>
          </cell>
          <cell r="H3158">
            <v>21</v>
          </cell>
          <cell r="U3158">
            <v>50</v>
          </cell>
          <cell r="BZ3158" t="str">
            <v>Внутренний</v>
          </cell>
          <cell r="CA3158" t="str">
            <v>восточная украина</v>
          </cell>
          <cell r="CB3158" t="str">
            <v>kyiv</v>
          </cell>
          <cell r="CC3158" t="str">
            <v>Регулярные, Базовая</v>
          </cell>
          <cell r="CD3158" t="str">
            <v>c</v>
          </cell>
        </row>
        <row r="3159">
          <cell r="C3159">
            <v>38142</v>
          </cell>
          <cell r="H3159">
            <v>21</v>
          </cell>
          <cell r="U3159">
            <v>22</v>
          </cell>
          <cell r="BZ3159" t="str">
            <v>Международный</v>
          </cell>
          <cell r="CA3159" t="str">
            <v>снг</v>
          </cell>
          <cell r="CB3159" t="str">
            <v>russia</v>
          </cell>
          <cell r="CC3159" t="str">
            <v>Регулярные, Базовая</v>
          </cell>
          <cell r="CD3159" t="str">
            <v>c</v>
          </cell>
        </row>
        <row r="3160">
          <cell r="C3160">
            <v>38143</v>
          </cell>
          <cell r="H3160">
            <v>21</v>
          </cell>
          <cell r="U3160">
            <v>19</v>
          </cell>
          <cell r="BZ3160" t="str">
            <v>Внутренний</v>
          </cell>
          <cell r="CA3160" t="str">
            <v>восточная украина</v>
          </cell>
          <cell r="CB3160" t="str">
            <v>kyiv</v>
          </cell>
          <cell r="CC3160" t="str">
            <v>Регулярные, Базовая</v>
          </cell>
          <cell r="CD3160" t="str">
            <v>c</v>
          </cell>
        </row>
        <row r="3161">
          <cell r="C3161">
            <v>38144</v>
          </cell>
          <cell r="H3161">
            <v>21</v>
          </cell>
          <cell r="U3161">
            <v>23</v>
          </cell>
          <cell r="BZ3161" t="str">
            <v>Международный</v>
          </cell>
          <cell r="CA3161" t="str">
            <v>снг</v>
          </cell>
          <cell r="CB3161" t="str">
            <v>georgia</v>
          </cell>
          <cell r="CC3161" t="str">
            <v>Регулярные, Базовая</v>
          </cell>
          <cell r="CD3161" t="str">
            <v>c</v>
          </cell>
        </row>
        <row r="3162">
          <cell r="C3162">
            <v>38144</v>
          </cell>
          <cell r="H3162">
            <v>21</v>
          </cell>
          <cell r="U3162">
            <v>49</v>
          </cell>
          <cell r="BZ3162" t="str">
            <v>Международный</v>
          </cell>
          <cell r="CA3162" t="str">
            <v>снг</v>
          </cell>
          <cell r="CB3162" t="str">
            <v>armenia</v>
          </cell>
          <cell r="CC3162" t="str">
            <v>Регулярные, Базовая</v>
          </cell>
          <cell r="CD3162" t="str">
            <v>c</v>
          </cell>
        </row>
        <row r="3163">
          <cell r="C3163">
            <v>38145</v>
          </cell>
          <cell r="H3163">
            <v>21</v>
          </cell>
          <cell r="U3163">
            <v>17</v>
          </cell>
          <cell r="BZ3163" t="str">
            <v>Международный</v>
          </cell>
          <cell r="CA3163" t="str">
            <v>снг</v>
          </cell>
          <cell r="CB3163" t="str">
            <v>russia</v>
          </cell>
          <cell r="CC3163" t="str">
            <v>Регулярные, Базовая</v>
          </cell>
          <cell r="CD3163" t="str">
            <v>c</v>
          </cell>
        </row>
        <row r="3164">
          <cell r="C3164">
            <v>38145</v>
          </cell>
          <cell r="H3164">
            <v>21</v>
          </cell>
          <cell r="U3164">
            <v>28</v>
          </cell>
          <cell r="BZ3164" t="str">
            <v>Внутренний</v>
          </cell>
          <cell r="CA3164" t="str">
            <v>восточная украина</v>
          </cell>
          <cell r="CB3164" t="str">
            <v>kyiv</v>
          </cell>
          <cell r="CC3164" t="str">
            <v>Регулярные, Базовая</v>
          </cell>
          <cell r="CD3164" t="str">
            <v>c</v>
          </cell>
        </row>
        <row r="3165">
          <cell r="C3165">
            <v>38145</v>
          </cell>
          <cell r="H3165">
            <v>21.5</v>
          </cell>
          <cell r="BZ3165" t="str">
            <v>Внутренний</v>
          </cell>
          <cell r="CA3165" t="str">
            <v>восточная украина</v>
          </cell>
          <cell r="CB3165" t="str">
            <v>Ukraine_Other</v>
          </cell>
          <cell r="CC3165" t="str">
            <v>Бизнес, прочие</v>
          </cell>
          <cell r="CD3165" t="str">
            <v>c</v>
          </cell>
        </row>
        <row r="3166">
          <cell r="C3166">
            <v>38146</v>
          </cell>
          <cell r="H3166">
            <v>21</v>
          </cell>
          <cell r="U3166">
            <v>35</v>
          </cell>
          <cell r="BZ3166" t="str">
            <v>Внутренний</v>
          </cell>
          <cell r="CA3166" t="str">
            <v>восточная украина</v>
          </cell>
          <cell r="CB3166" t="str">
            <v>kyiv</v>
          </cell>
          <cell r="CC3166" t="str">
            <v>Регулярные, Базовая</v>
          </cell>
          <cell r="CD3166" t="str">
            <v>c</v>
          </cell>
        </row>
        <row r="3167">
          <cell r="C3167">
            <v>38147</v>
          </cell>
          <cell r="H3167">
            <v>21</v>
          </cell>
          <cell r="U3167">
            <v>19</v>
          </cell>
          <cell r="BZ3167" t="str">
            <v>Международный</v>
          </cell>
          <cell r="CA3167" t="str">
            <v>снг</v>
          </cell>
          <cell r="CB3167" t="str">
            <v>russia</v>
          </cell>
          <cell r="CC3167" t="str">
            <v>Регулярные, Базовая</v>
          </cell>
          <cell r="CD3167" t="str">
            <v>c</v>
          </cell>
        </row>
        <row r="3168">
          <cell r="C3168">
            <v>38147</v>
          </cell>
          <cell r="H3168">
            <v>21</v>
          </cell>
          <cell r="U3168">
            <v>28</v>
          </cell>
          <cell r="BZ3168" t="str">
            <v>Внутренний</v>
          </cell>
          <cell r="CA3168" t="str">
            <v>восточная украина</v>
          </cell>
          <cell r="CB3168" t="str">
            <v>kyiv</v>
          </cell>
          <cell r="CC3168" t="str">
            <v>Регулярные, Базовая</v>
          </cell>
          <cell r="CD3168" t="str">
            <v>c</v>
          </cell>
        </row>
        <row r="3169">
          <cell r="C3169">
            <v>38148</v>
          </cell>
          <cell r="H3169">
            <v>21</v>
          </cell>
          <cell r="U3169">
            <v>26</v>
          </cell>
          <cell r="BZ3169" t="str">
            <v>Внутренний</v>
          </cell>
          <cell r="CA3169" t="str">
            <v>западная украина</v>
          </cell>
          <cell r="CB3169" t="str">
            <v>Ukraine_Other</v>
          </cell>
          <cell r="CC3169" t="str">
            <v>Чартерные, Базовая</v>
          </cell>
          <cell r="CD3169" t="str">
            <v>c</v>
          </cell>
        </row>
        <row r="3170">
          <cell r="C3170">
            <v>38148</v>
          </cell>
          <cell r="H3170">
            <v>21.5</v>
          </cell>
          <cell r="U3170">
            <v>46</v>
          </cell>
          <cell r="BZ3170" t="str">
            <v>Внутренний</v>
          </cell>
          <cell r="CA3170" t="str">
            <v>восточная украина</v>
          </cell>
          <cell r="CB3170" t="str">
            <v>kyiv</v>
          </cell>
          <cell r="CC3170" t="str">
            <v>Регулярные, Базовая</v>
          </cell>
          <cell r="CD3170" t="str">
            <v>c</v>
          </cell>
        </row>
        <row r="3171">
          <cell r="C3171">
            <v>38149</v>
          </cell>
          <cell r="H3171">
            <v>21</v>
          </cell>
          <cell r="U3171">
            <v>18</v>
          </cell>
          <cell r="BZ3171" t="str">
            <v>Международный</v>
          </cell>
          <cell r="CA3171" t="str">
            <v>снг</v>
          </cell>
          <cell r="CB3171" t="str">
            <v>russia</v>
          </cell>
          <cell r="CC3171" t="str">
            <v>Регулярные, Базовая</v>
          </cell>
          <cell r="CD3171" t="str">
            <v>c</v>
          </cell>
        </row>
        <row r="3172">
          <cell r="C3172">
            <v>38149</v>
          </cell>
          <cell r="H3172">
            <v>21.5</v>
          </cell>
          <cell r="U3172">
            <v>30</v>
          </cell>
          <cell r="BZ3172" t="str">
            <v>Внутренний</v>
          </cell>
          <cell r="CA3172" t="str">
            <v>восточная украина</v>
          </cell>
          <cell r="CB3172" t="str">
            <v>kyiv</v>
          </cell>
          <cell r="CC3172" t="str">
            <v>Регулярные, Базовая</v>
          </cell>
          <cell r="CD3172" t="str">
            <v>c</v>
          </cell>
        </row>
        <row r="3173">
          <cell r="C3173">
            <v>38150</v>
          </cell>
          <cell r="H3173">
            <v>21</v>
          </cell>
          <cell r="U3173">
            <v>11</v>
          </cell>
          <cell r="BZ3173" t="str">
            <v>Внутренний</v>
          </cell>
          <cell r="CA3173" t="str">
            <v>восточная украина</v>
          </cell>
          <cell r="CB3173" t="str">
            <v>kyiv</v>
          </cell>
          <cell r="CC3173" t="str">
            <v>Регулярные, Базовая</v>
          </cell>
          <cell r="CD3173" t="str">
            <v>c</v>
          </cell>
        </row>
        <row r="3174">
          <cell r="C3174">
            <v>38151</v>
          </cell>
          <cell r="H3174">
            <v>21</v>
          </cell>
          <cell r="U3174">
            <v>19</v>
          </cell>
          <cell r="BZ3174" t="str">
            <v>Международный</v>
          </cell>
          <cell r="CA3174" t="str">
            <v>снг</v>
          </cell>
          <cell r="CB3174" t="str">
            <v>georgia</v>
          </cell>
          <cell r="CC3174" t="str">
            <v>Регулярные, Базовая</v>
          </cell>
          <cell r="CD3174" t="str">
            <v>c</v>
          </cell>
        </row>
        <row r="3175">
          <cell r="C3175">
            <v>38151</v>
          </cell>
          <cell r="H3175">
            <v>21</v>
          </cell>
          <cell r="U3175">
            <v>47</v>
          </cell>
          <cell r="BZ3175" t="str">
            <v>Международный</v>
          </cell>
          <cell r="CA3175" t="str">
            <v>снг</v>
          </cell>
          <cell r="CB3175" t="str">
            <v>armenia</v>
          </cell>
          <cell r="CC3175" t="str">
            <v>Регулярные, Базовая</v>
          </cell>
          <cell r="CD3175" t="str">
            <v>c</v>
          </cell>
        </row>
        <row r="3176">
          <cell r="C3176">
            <v>38151</v>
          </cell>
          <cell r="H3176">
            <v>21.5</v>
          </cell>
          <cell r="BZ3176" t="str">
            <v>Внутренний</v>
          </cell>
          <cell r="CA3176" t="str">
            <v>восточная украина</v>
          </cell>
          <cell r="CB3176" t="str">
            <v>Ukraine_Other</v>
          </cell>
          <cell r="CC3176" t="str">
            <v>Бизнес, прочие</v>
          </cell>
          <cell r="CD3176" t="str">
            <v>c</v>
          </cell>
        </row>
        <row r="3177">
          <cell r="C3177">
            <v>38152</v>
          </cell>
          <cell r="H3177">
            <v>21</v>
          </cell>
          <cell r="U3177">
            <v>24</v>
          </cell>
          <cell r="BZ3177" t="str">
            <v>Международный</v>
          </cell>
          <cell r="CA3177" t="str">
            <v>снг</v>
          </cell>
          <cell r="CB3177" t="str">
            <v>russia</v>
          </cell>
          <cell r="CC3177" t="str">
            <v>Регулярные, Базовая</v>
          </cell>
          <cell r="CD3177" t="str">
            <v>c</v>
          </cell>
        </row>
        <row r="3178">
          <cell r="C3178">
            <v>38152</v>
          </cell>
          <cell r="H3178">
            <v>21</v>
          </cell>
          <cell r="U3178">
            <v>16</v>
          </cell>
          <cell r="BZ3178" t="str">
            <v>Внутренний</v>
          </cell>
          <cell r="CA3178" t="str">
            <v>восточная украина</v>
          </cell>
          <cell r="CB3178" t="str">
            <v>kyiv</v>
          </cell>
          <cell r="CC3178" t="str">
            <v>Регулярные, Базовая</v>
          </cell>
          <cell r="CD3178" t="str">
            <v>c</v>
          </cell>
        </row>
        <row r="3179">
          <cell r="C3179">
            <v>38153</v>
          </cell>
          <cell r="H3179">
            <v>21</v>
          </cell>
          <cell r="U3179">
            <v>41</v>
          </cell>
          <cell r="BZ3179" t="str">
            <v>Внутренний</v>
          </cell>
          <cell r="CA3179" t="str">
            <v>восточная украина</v>
          </cell>
          <cell r="CB3179" t="str">
            <v>kyiv</v>
          </cell>
          <cell r="CC3179" t="str">
            <v>Регулярные, Базовая</v>
          </cell>
          <cell r="CD3179" t="str">
            <v>c</v>
          </cell>
        </row>
        <row r="3180">
          <cell r="C3180">
            <v>38154</v>
          </cell>
          <cell r="H3180">
            <v>21</v>
          </cell>
          <cell r="U3180">
            <v>25</v>
          </cell>
          <cell r="BZ3180" t="str">
            <v>Международный</v>
          </cell>
          <cell r="CA3180" t="str">
            <v>снг</v>
          </cell>
          <cell r="CB3180" t="str">
            <v>russia</v>
          </cell>
          <cell r="CC3180" t="str">
            <v>Регулярные, Базовая</v>
          </cell>
          <cell r="CD3180" t="str">
            <v>c</v>
          </cell>
        </row>
        <row r="3181">
          <cell r="C3181">
            <v>38154</v>
          </cell>
          <cell r="H3181">
            <v>21</v>
          </cell>
          <cell r="U3181">
            <v>41</v>
          </cell>
          <cell r="BZ3181" t="str">
            <v>Внутренний</v>
          </cell>
          <cell r="CA3181" t="str">
            <v>восточная украина</v>
          </cell>
          <cell r="CB3181" t="str">
            <v>kyiv</v>
          </cell>
          <cell r="CC3181" t="str">
            <v>Регулярные, Базовая</v>
          </cell>
          <cell r="CD3181" t="str">
            <v>c</v>
          </cell>
        </row>
        <row r="3182">
          <cell r="C3182">
            <v>38155</v>
          </cell>
          <cell r="H3182">
            <v>21</v>
          </cell>
          <cell r="U3182">
            <v>23</v>
          </cell>
          <cell r="BZ3182" t="str">
            <v>Внутренний</v>
          </cell>
          <cell r="CA3182" t="str">
            <v>восточная украина</v>
          </cell>
          <cell r="CB3182" t="str">
            <v>kyiv</v>
          </cell>
          <cell r="CC3182" t="str">
            <v>Регулярные, Базовая</v>
          </cell>
          <cell r="CD3182" t="str">
            <v>c</v>
          </cell>
        </row>
        <row r="3183">
          <cell r="C3183">
            <v>38156</v>
          </cell>
          <cell r="H3183">
            <v>21</v>
          </cell>
          <cell r="U3183">
            <v>20</v>
          </cell>
          <cell r="BZ3183" t="str">
            <v>Международный</v>
          </cell>
          <cell r="CA3183" t="str">
            <v>снг</v>
          </cell>
          <cell r="CB3183" t="str">
            <v>russia</v>
          </cell>
          <cell r="CC3183" t="str">
            <v>Регулярные, Базовая</v>
          </cell>
          <cell r="CD3183" t="str">
            <v>c</v>
          </cell>
        </row>
        <row r="3184">
          <cell r="C3184">
            <v>38156</v>
          </cell>
          <cell r="H3184">
            <v>21</v>
          </cell>
          <cell r="U3184">
            <v>29</v>
          </cell>
          <cell r="BZ3184" t="str">
            <v>Внутренний</v>
          </cell>
          <cell r="CA3184" t="str">
            <v>восточная украина</v>
          </cell>
          <cell r="CB3184" t="str">
            <v>kyiv</v>
          </cell>
          <cell r="CC3184" t="str">
            <v>Регулярные, Базовая</v>
          </cell>
          <cell r="CD3184" t="str">
            <v>c</v>
          </cell>
        </row>
        <row r="3185">
          <cell r="C3185">
            <v>38157</v>
          </cell>
          <cell r="H3185">
            <v>21</v>
          </cell>
          <cell r="U3185">
            <v>25</v>
          </cell>
          <cell r="BZ3185" t="str">
            <v>Внутренний</v>
          </cell>
          <cell r="CA3185" t="str">
            <v>восточная украина</v>
          </cell>
          <cell r="CB3185" t="str">
            <v>kyiv</v>
          </cell>
          <cell r="CC3185" t="str">
            <v>Регулярные, Базовая</v>
          </cell>
          <cell r="CD3185" t="str">
            <v>c</v>
          </cell>
        </row>
        <row r="3186">
          <cell r="C3186">
            <v>38158</v>
          </cell>
          <cell r="H3186">
            <v>21</v>
          </cell>
          <cell r="U3186">
            <v>41</v>
          </cell>
          <cell r="BZ3186" t="str">
            <v>Международный</v>
          </cell>
          <cell r="CA3186" t="str">
            <v>снг</v>
          </cell>
          <cell r="CB3186" t="str">
            <v>georgia</v>
          </cell>
          <cell r="CC3186" t="str">
            <v>Регулярные, Базовая</v>
          </cell>
          <cell r="CD3186" t="str">
            <v>c</v>
          </cell>
        </row>
        <row r="3187">
          <cell r="C3187">
            <v>38158</v>
          </cell>
          <cell r="H3187">
            <v>21.5</v>
          </cell>
          <cell r="U3187">
            <v>49</v>
          </cell>
          <cell r="BZ3187" t="str">
            <v>Международный</v>
          </cell>
          <cell r="CA3187" t="str">
            <v>снг</v>
          </cell>
          <cell r="CB3187" t="str">
            <v>armenia</v>
          </cell>
          <cell r="CC3187" t="str">
            <v>Регулярные, Базовая</v>
          </cell>
          <cell r="CD3187" t="str">
            <v>c</v>
          </cell>
        </row>
        <row r="3188">
          <cell r="C3188">
            <v>38159</v>
          </cell>
          <cell r="H3188">
            <v>21</v>
          </cell>
          <cell r="U3188">
            <v>25</v>
          </cell>
          <cell r="BZ3188" t="str">
            <v>Международный</v>
          </cell>
          <cell r="CA3188" t="str">
            <v>снг</v>
          </cell>
          <cell r="CB3188" t="str">
            <v>russia</v>
          </cell>
          <cell r="CC3188" t="str">
            <v>Регулярные, Базовая</v>
          </cell>
          <cell r="CD3188" t="str">
            <v>c</v>
          </cell>
        </row>
        <row r="3189">
          <cell r="C3189">
            <v>38159</v>
          </cell>
          <cell r="H3189">
            <v>21.5</v>
          </cell>
          <cell r="U3189">
            <v>12</v>
          </cell>
          <cell r="BZ3189" t="str">
            <v>Внутренний</v>
          </cell>
          <cell r="CA3189" t="str">
            <v>восточная украина</v>
          </cell>
          <cell r="CB3189" t="str">
            <v>kyiv</v>
          </cell>
          <cell r="CC3189" t="str">
            <v>Регулярные, Базовая</v>
          </cell>
          <cell r="CD3189" t="str">
            <v>c</v>
          </cell>
        </row>
        <row r="3190">
          <cell r="C3190">
            <v>38159</v>
          </cell>
          <cell r="H3190">
            <v>21.5</v>
          </cell>
          <cell r="U3190">
            <v>29</v>
          </cell>
          <cell r="BZ3190" t="str">
            <v>Внутренний</v>
          </cell>
          <cell r="CA3190" t="str">
            <v>восточная украина</v>
          </cell>
          <cell r="CB3190" t="str">
            <v>kyiv</v>
          </cell>
          <cell r="CC3190" t="str">
            <v>Регулярные, Базовая</v>
          </cell>
          <cell r="CD3190" t="str">
            <v>c</v>
          </cell>
        </row>
        <row r="3191">
          <cell r="C3191">
            <v>38160</v>
          </cell>
          <cell r="H3191">
            <v>21</v>
          </cell>
          <cell r="U3191">
            <v>27</v>
          </cell>
          <cell r="BZ3191" t="str">
            <v>Внутренний</v>
          </cell>
          <cell r="CA3191" t="str">
            <v>восточная украина</v>
          </cell>
          <cell r="CB3191" t="str">
            <v>kyiv</v>
          </cell>
          <cell r="CC3191" t="str">
            <v>Регулярные, Базовая</v>
          </cell>
          <cell r="CD3191" t="str">
            <v>c</v>
          </cell>
        </row>
        <row r="3192">
          <cell r="C3192">
            <v>38161</v>
          </cell>
          <cell r="H3192">
            <v>21</v>
          </cell>
          <cell r="U3192">
            <v>18</v>
          </cell>
          <cell r="BZ3192" t="str">
            <v>Международный</v>
          </cell>
          <cell r="CA3192" t="str">
            <v>снг</v>
          </cell>
          <cell r="CB3192" t="str">
            <v>russia</v>
          </cell>
          <cell r="CC3192" t="str">
            <v>Регулярные, Базовая</v>
          </cell>
          <cell r="CD3192" t="str">
            <v>c</v>
          </cell>
        </row>
        <row r="3193">
          <cell r="C3193">
            <v>38162</v>
          </cell>
          <cell r="BZ3193" t="str">
            <v>Внутренний</v>
          </cell>
          <cell r="CA3193" t="str">
            <v>восточная украина</v>
          </cell>
          <cell r="CB3193" t="str">
            <v>Ukraine_Other</v>
          </cell>
          <cell r="CC3193" t="str">
            <v>Бизнес, прочие</v>
          </cell>
          <cell r="CD3193" t="str">
            <v>c</v>
          </cell>
        </row>
        <row r="3194">
          <cell r="C3194">
            <v>38163</v>
          </cell>
          <cell r="H3194">
            <v>21</v>
          </cell>
          <cell r="U3194">
            <v>25</v>
          </cell>
          <cell r="BZ3194" t="str">
            <v>Международный</v>
          </cell>
          <cell r="CA3194" t="str">
            <v>снг</v>
          </cell>
          <cell r="CB3194" t="str">
            <v>russia</v>
          </cell>
          <cell r="CC3194" t="str">
            <v>Регулярные, Базовая</v>
          </cell>
          <cell r="CD3194" t="str">
            <v>c</v>
          </cell>
        </row>
        <row r="3195">
          <cell r="C3195">
            <v>38164</v>
          </cell>
          <cell r="H3195">
            <v>21</v>
          </cell>
          <cell r="U3195">
            <v>35</v>
          </cell>
          <cell r="BZ3195" t="str">
            <v>Международный</v>
          </cell>
          <cell r="CA3195" t="str">
            <v>восточная европа</v>
          </cell>
          <cell r="CB3195" t="str">
            <v>bulgaria</v>
          </cell>
          <cell r="CC3195" t="str">
            <v>Чартерные, Базовая</v>
          </cell>
          <cell r="CD3195" t="str">
            <v>c</v>
          </cell>
        </row>
        <row r="3196">
          <cell r="C3196">
            <v>38165</v>
          </cell>
          <cell r="H3196">
            <v>21</v>
          </cell>
          <cell r="BZ3196" t="str">
            <v>Внутренний</v>
          </cell>
          <cell r="CA3196" t="str">
            <v>восточная украина</v>
          </cell>
          <cell r="CB3196" t="str">
            <v>Ukraine_Other</v>
          </cell>
          <cell r="CC3196" t="str">
            <v>Бизнес, прочие</v>
          </cell>
          <cell r="CD3196" t="str">
            <v>c</v>
          </cell>
        </row>
        <row r="3197">
          <cell r="C3197">
            <v>38165</v>
          </cell>
          <cell r="H3197">
            <v>21</v>
          </cell>
          <cell r="U3197">
            <v>45</v>
          </cell>
          <cell r="BZ3197" t="str">
            <v>Международный</v>
          </cell>
          <cell r="CA3197" t="str">
            <v>снг</v>
          </cell>
          <cell r="CB3197" t="str">
            <v>armenia</v>
          </cell>
          <cell r="CC3197" t="str">
            <v>Регулярные, Базовая</v>
          </cell>
          <cell r="CD3197" t="str">
            <v>c</v>
          </cell>
        </row>
        <row r="3198">
          <cell r="C3198">
            <v>38166</v>
          </cell>
          <cell r="H3198">
            <v>21</v>
          </cell>
          <cell r="U3198">
            <v>36</v>
          </cell>
          <cell r="BZ3198" t="str">
            <v>Международный</v>
          </cell>
          <cell r="CA3198" t="str">
            <v>снг</v>
          </cell>
          <cell r="CB3198" t="str">
            <v>georgia</v>
          </cell>
          <cell r="CC3198" t="str">
            <v>Регулярные, Базовая</v>
          </cell>
          <cell r="CD3198" t="str">
            <v>c</v>
          </cell>
        </row>
        <row r="3199">
          <cell r="C3199">
            <v>38166</v>
          </cell>
          <cell r="H3199">
            <v>21.5</v>
          </cell>
          <cell r="U3199">
            <v>28</v>
          </cell>
          <cell r="BZ3199" t="str">
            <v>Международный</v>
          </cell>
          <cell r="CA3199" t="str">
            <v>снг</v>
          </cell>
          <cell r="CB3199" t="str">
            <v>russia</v>
          </cell>
          <cell r="CC3199" t="str">
            <v>Регулярные, Базовая</v>
          </cell>
          <cell r="CD3199" t="str">
            <v>c</v>
          </cell>
        </row>
        <row r="3200">
          <cell r="C3200">
            <v>38167</v>
          </cell>
          <cell r="H3200">
            <v>21</v>
          </cell>
          <cell r="U3200">
            <v>48</v>
          </cell>
          <cell r="BZ3200" t="str">
            <v>Внутренний</v>
          </cell>
          <cell r="CA3200" t="str">
            <v>восточная украина</v>
          </cell>
          <cell r="CB3200" t="str">
            <v>kyiv</v>
          </cell>
          <cell r="CC3200" t="str">
            <v>Регулярные, Базовая</v>
          </cell>
          <cell r="CD3200" t="str">
            <v>c</v>
          </cell>
        </row>
        <row r="3201">
          <cell r="C3201">
            <v>38168</v>
          </cell>
          <cell r="H3201">
            <v>21</v>
          </cell>
          <cell r="U3201">
            <v>19</v>
          </cell>
          <cell r="BZ3201" t="str">
            <v>Международный</v>
          </cell>
          <cell r="CA3201" t="str">
            <v>снг</v>
          </cell>
          <cell r="CB3201" t="str">
            <v>russia</v>
          </cell>
          <cell r="CC3201" t="str">
            <v>Регулярные, Базовая</v>
          </cell>
          <cell r="CD3201" t="str">
            <v>c</v>
          </cell>
        </row>
        <row r="3202">
          <cell r="C3202">
            <v>38168</v>
          </cell>
          <cell r="H3202">
            <v>21.5</v>
          </cell>
          <cell r="U3202">
            <v>37</v>
          </cell>
          <cell r="BZ3202" t="str">
            <v>Внутренний</v>
          </cell>
          <cell r="CA3202" t="str">
            <v>восточная украина</v>
          </cell>
          <cell r="CB3202" t="str">
            <v>kyiv</v>
          </cell>
          <cell r="CC3202" t="str">
            <v>Регулярные, Базовая</v>
          </cell>
          <cell r="CD3202" t="str">
            <v>c</v>
          </cell>
        </row>
        <row r="3203">
          <cell r="C3203">
            <v>38169</v>
          </cell>
          <cell r="H3203">
            <v>21</v>
          </cell>
          <cell r="U3203">
            <v>38</v>
          </cell>
          <cell r="BZ3203" t="str">
            <v>Внутренний</v>
          </cell>
          <cell r="CA3203" t="str">
            <v>восточная украина</v>
          </cell>
          <cell r="CB3203" t="str">
            <v>kyiv</v>
          </cell>
          <cell r="CC3203" t="str">
            <v>Регулярные, Базовая</v>
          </cell>
          <cell r="CD3203" t="str">
            <v>c</v>
          </cell>
        </row>
        <row r="3204">
          <cell r="C3204">
            <v>38170</v>
          </cell>
          <cell r="H3204">
            <v>21</v>
          </cell>
          <cell r="U3204">
            <v>20</v>
          </cell>
          <cell r="BZ3204" t="str">
            <v>Международный</v>
          </cell>
          <cell r="CA3204" t="str">
            <v>снг</v>
          </cell>
          <cell r="CB3204" t="str">
            <v>russia</v>
          </cell>
          <cell r="CC3204" t="str">
            <v>Регулярные, Базовая</v>
          </cell>
          <cell r="CD3204" t="str">
            <v>c</v>
          </cell>
        </row>
        <row r="3205">
          <cell r="C3205">
            <v>38170</v>
          </cell>
          <cell r="H3205">
            <v>21</v>
          </cell>
          <cell r="U3205">
            <v>31</v>
          </cell>
          <cell r="BZ3205" t="str">
            <v>Внутренний</v>
          </cell>
          <cell r="CA3205" t="str">
            <v>восточная украина</v>
          </cell>
          <cell r="CB3205" t="str">
            <v>kyiv</v>
          </cell>
          <cell r="CC3205" t="str">
            <v>Регулярные, Базовая</v>
          </cell>
          <cell r="CD3205" t="str">
            <v>c</v>
          </cell>
        </row>
        <row r="3206">
          <cell r="C3206">
            <v>38171</v>
          </cell>
          <cell r="H3206">
            <v>21</v>
          </cell>
          <cell r="U3206">
            <v>24</v>
          </cell>
          <cell r="BZ3206" t="str">
            <v>Международный</v>
          </cell>
          <cell r="CA3206" t="str">
            <v>восточная европа</v>
          </cell>
          <cell r="CB3206" t="str">
            <v>bulgaria</v>
          </cell>
          <cell r="CC3206" t="str">
            <v>Чартерные, Базовая</v>
          </cell>
          <cell r="CD3206" t="str">
            <v>c</v>
          </cell>
        </row>
        <row r="3207">
          <cell r="C3207">
            <v>38171</v>
          </cell>
          <cell r="H3207">
            <v>21</v>
          </cell>
          <cell r="U3207">
            <v>14</v>
          </cell>
          <cell r="BZ3207" t="str">
            <v>Внутренний</v>
          </cell>
          <cell r="CA3207" t="str">
            <v>восточная украина</v>
          </cell>
          <cell r="CB3207" t="str">
            <v>kyiv</v>
          </cell>
          <cell r="CC3207" t="str">
            <v>Регулярные, Базовая</v>
          </cell>
          <cell r="CD3207" t="str">
            <v>c</v>
          </cell>
        </row>
        <row r="3208">
          <cell r="C3208">
            <v>38171</v>
          </cell>
          <cell r="H3208">
            <v>21</v>
          </cell>
          <cell r="BZ3208" t="str">
            <v>Внутренний</v>
          </cell>
          <cell r="CA3208" t="str">
            <v>восточная украина</v>
          </cell>
          <cell r="CB3208" t="str">
            <v>Ukraine_Other</v>
          </cell>
          <cell r="CC3208" t="str">
            <v>Бизнес, прочие</v>
          </cell>
          <cell r="CD3208" t="str">
            <v>c</v>
          </cell>
        </row>
        <row r="3209">
          <cell r="C3209">
            <v>38172</v>
          </cell>
          <cell r="H3209">
            <v>21</v>
          </cell>
          <cell r="U3209">
            <v>40</v>
          </cell>
          <cell r="BZ3209" t="str">
            <v>Международный</v>
          </cell>
          <cell r="CA3209" t="str">
            <v>снг</v>
          </cell>
          <cell r="CB3209" t="str">
            <v>georgia</v>
          </cell>
          <cell r="CC3209" t="str">
            <v>Регулярные, Базовая</v>
          </cell>
          <cell r="CD3209" t="str">
            <v>c</v>
          </cell>
        </row>
        <row r="3210">
          <cell r="C3210">
            <v>38172</v>
          </cell>
          <cell r="H3210">
            <v>21</v>
          </cell>
          <cell r="U3210">
            <v>43</v>
          </cell>
          <cell r="BZ3210" t="str">
            <v>Международный</v>
          </cell>
          <cell r="CA3210" t="str">
            <v>снг</v>
          </cell>
          <cell r="CB3210" t="str">
            <v>armenia</v>
          </cell>
          <cell r="CC3210" t="str">
            <v>Регулярные, Базовая</v>
          </cell>
          <cell r="CD3210" t="str">
            <v>c</v>
          </cell>
        </row>
        <row r="3211">
          <cell r="C3211">
            <v>38172</v>
          </cell>
          <cell r="H3211">
            <v>21</v>
          </cell>
          <cell r="BZ3211" t="str">
            <v>Внутренний</v>
          </cell>
          <cell r="CA3211" t="str">
            <v>восточная украина</v>
          </cell>
          <cell r="CB3211" t="str">
            <v>Ukraine_Other</v>
          </cell>
          <cell r="CC3211" t="str">
            <v>Бизнес, прочие</v>
          </cell>
          <cell r="CD3211" t="str">
            <v>c</v>
          </cell>
        </row>
        <row r="3212">
          <cell r="C3212">
            <v>38173</v>
          </cell>
          <cell r="H3212">
            <v>21</v>
          </cell>
          <cell r="U3212">
            <v>16</v>
          </cell>
          <cell r="BZ3212" t="str">
            <v>Международный</v>
          </cell>
          <cell r="CA3212" t="str">
            <v>снг</v>
          </cell>
          <cell r="CB3212" t="str">
            <v>russia</v>
          </cell>
          <cell r="CC3212" t="str">
            <v>Регулярные, Базовая</v>
          </cell>
          <cell r="CD3212" t="str">
            <v>c</v>
          </cell>
        </row>
        <row r="3213">
          <cell r="C3213">
            <v>38173</v>
          </cell>
          <cell r="H3213">
            <v>21</v>
          </cell>
          <cell r="U3213">
            <v>48</v>
          </cell>
          <cell r="BZ3213" t="str">
            <v>Внутренний</v>
          </cell>
          <cell r="CA3213" t="str">
            <v>восточная украина</v>
          </cell>
          <cell r="CB3213" t="str">
            <v>kyiv</v>
          </cell>
          <cell r="CC3213" t="str">
            <v>Регулярные, Базовая</v>
          </cell>
          <cell r="CD3213" t="str">
            <v>c</v>
          </cell>
        </row>
        <row r="3214">
          <cell r="C3214">
            <v>38174</v>
          </cell>
          <cell r="H3214">
            <v>21</v>
          </cell>
          <cell r="U3214">
            <v>21</v>
          </cell>
          <cell r="BZ3214" t="str">
            <v>Внутренний</v>
          </cell>
          <cell r="CA3214" t="str">
            <v>восточная украина</v>
          </cell>
          <cell r="CB3214" t="str">
            <v>kyiv</v>
          </cell>
          <cell r="CC3214" t="str">
            <v>Регулярные, Базовая</v>
          </cell>
          <cell r="CD3214" t="str">
            <v>c</v>
          </cell>
        </row>
        <row r="3215">
          <cell r="C3215">
            <v>38174</v>
          </cell>
          <cell r="H3215">
            <v>21</v>
          </cell>
          <cell r="BZ3215" t="str">
            <v>Внутренний</v>
          </cell>
          <cell r="CA3215" t="str">
            <v>восточная украина</v>
          </cell>
          <cell r="CB3215" t="str">
            <v>Ukraine_Other</v>
          </cell>
          <cell r="CC3215" t="str">
            <v>Бизнес, прочие</v>
          </cell>
          <cell r="CD3215" t="str">
            <v>c</v>
          </cell>
        </row>
        <row r="3216">
          <cell r="C3216">
            <v>38175</v>
          </cell>
          <cell r="H3216">
            <v>21</v>
          </cell>
          <cell r="U3216">
            <v>29</v>
          </cell>
          <cell r="BZ3216" t="str">
            <v>Международный</v>
          </cell>
          <cell r="CA3216" t="str">
            <v>снг</v>
          </cell>
          <cell r="CB3216" t="str">
            <v>russia</v>
          </cell>
          <cell r="CC3216" t="str">
            <v>Регулярные, Базовая</v>
          </cell>
          <cell r="CD3216" t="str">
            <v>c</v>
          </cell>
        </row>
        <row r="3217">
          <cell r="C3217">
            <v>38176</v>
          </cell>
          <cell r="H3217">
            <v>21</v>
          </cell>
          <cell r="U3217">
            <v>44</v>
          </cell>
          <cell r="BZ3217" t="str">
            <v>Внутренний</v>
          </cell>
          <cell r="CA3217" t="str">
            <v>восточная украина</v>
          </cell>
          <cell r="CB3217" t="str">
            <v>kyiv</v>
          </cell>
          <cell r="CC3217" t="str">
            <v>Регулярные, Базовая</v>
          </cell>
          <cell r="CD3217" t="str">
            <v>c</v>
          </cell>
        </row>
        <row r="3218">
          <cell r="C3218">
            <v>38177</v>
          </cell>
          <cell r="H3218">
            <v>21</v>
          </cell>
          <cell r="U3218">
            <v>28</v>
          </cell>
          <cell r="BZ3218" t="str">
            <v>Международный</v>
          </cell>
          <cell r="CA3218" t="str">
            <v>снг</v>
          </cell>
          <cell r="CB3218" t="str">
            <v>russia</v>
          </cell>
          <cell r="CC3218" t="str">
            <v>Регулярные, Базовая</v>
          </cell>
          <cell r="CD3218" t="str">
            <v>c</v>
          </cell>
        </row>
        <row r="3219">
          <cell r="C3219">
            <v>38177</v>
          </cell>
          <cell r="H3219">
            <v>21</v>
          </cell>
          <cell r="U3219">
            <v>17</v>
          </cell>
          <cell r="BZ3219" t="str">
            <v>Внутренний</v>
          </cell>
          <cell r="CA3219" t="str">
            <v>восточная украина</v>
          </cell>
          <cell r="CB3219" t="str">
            <v>kyiv</v>
          </cell>
          <cell r="CC3219" t="str">
            <v>Регулярные, Базовая</v>
          </cell>
          <cell r="CD3219" t="str">
            <v>c</v>
          </cell>
        </row>
        <row r="3220">
          <cell r="C3220">
            <v>38178</v>
          </cell>
          <cell r="H3220">
            <v>21</v>
          </cell>
          <cell r="U3220">
            <v>46</v>
          </cell>
          <cell r="BZ3220" t="str">
            <v>Международный</v>
          </cell>
          <cell r="CA3220" t="str">
            <v>восточная европа</v>
          </cell>
          <cell r="CB3220" t="str">
            <v>bulgaria</v>
          </cell>
          <cell r="CC3220" t="str">
            <v>Чартерные, Базовая</v>
          </cell>
          <cell r="CD3220" t="str">
            <v>c</v>
          </cell>
        </row>
        <row r="3221">
          <cell r="C3221">
            <v>38178</v>
          </cell>
          <cell r="H3221">
            <v>21</v>
          </cell>
          <cell r="U3221">
            <v>21</v>
          </cell>
          <cell r="BZ3221" t="str">
            <v>Внутренний</v>
          </cell>
          <cell r="CA3221" t="str">
            <v>восточная украина</v>
          </cell>
          <cell r="CB3221" t="str">
            <v>kyiv</v>
          </cell>
          <cell r="CC3221" t="str">
            <v>Регулярные, Базовая</v>
          </cell>
          <cell r="CD3221" t="str">
            <v>c</v>
          </cell>
        </row>
        <row r="3222">
          <cell r="C3222">
            <v>38178</v>
          </cell>
          <cell r="H3222">
            <v>21</v>
          </cell>
          <cell r="BZ3222" t="str">
            <v>Внутренний</v>
          </cell>
          <cell r="CA3222" t="str">
            <v>восточная украина</v>
          </cell>
          <cell r="CB3222" t="str">
            <v>Ukraine_Other</v>
          </cell>
          <cell r="CC3222" t="str">
            <v>Бизнес, прочие</v>
          </cell>
          <cell r="CD3222" t="str">
            <v>c</v>
          </cell>
        </row>
        <row r="3223">
          <cell r="C3223">
            <v>38179</v>
          </cell>
          <cell r="H3223">
            <v>21</v>
          </cell>
          <cell r="U3223">
            <v>41</v>
          </cell>
          <cell r="BZ3223" t="str">
            <v>Международный</v>
          </cell>
          <cell r="CA3223" t="str">
            <v>снг</v>
          </cell>
          <cell r="CB3223" t="str">
            <v>armenia</v>
          </cell>
          <cell r="CC3223" t="str">
            <v>Регулярные, Базовая</v>
          </cell>
          <cell r="CD3223" t="str">
            <v>c</v>
          </cell>
        </row>
        <row r="3224">
          <cell r="C3224">
            <v>38180</v>
          </cell>
          <cell r="H3224">
            <v>21</v>
          </cell>
          <cell r="U3224">
            <v>26</v>
          </cell>
          <cell r="BZ3224" t="str">
            <v>Международный</v>
          </cell>
          <cell r="CA3224" t="str">
            <v>снг</v>
          </cell>
          <cell r="CB3224" t="str">
            <v>russia</v>
          </cell>
          <cell r="CC3224" t="str">
            <v>Регулярные, Базовая</v>
          </cell>
          <cell r="CD3224" t="str">
            <v>c</v>
          </cell>
        </row>
        <row r="3225">
          <cell r="C3225">
            <v>38180</v>
          </cell>
          <cell r="H3225">
            <v>21</v>
          </cell>
          <cell r="U3225">
            <v>46</v>
          </cell>
          <cell r="BZ3225" t="str">
            <v>Внутренний</v>
          </cell>
          <cell r="CA3225" t="str">
            <v>восточная украина</v>
          </cell>
          <cell r="CB3225" t="str">
            <v>kyiv</v>
          </cell>
          <cell r="CC3225" t="str">
            <v>Регулярные, Базовая</v>
          </cell>
          <cell r="CD3225" t="str">
            <v>c</v>
          </cell>
        </row>
        <row r="3226">
          <cell r="C3226">
            <v>38181</v>
          </cell>
          <cell r="H3226">
            <v>21</v>
          </cell>
          <cell r="U3226">
            <v>37</v>
          </cell>
          <cell r="BZ3226" t="str">
            <v>Международный</v>
          </cell>
          <cell r="CA3226" t="str">
            <v>снг</v>
          </cell>
          <cell r="CB3226" t="str">
            <v>georgia</v>
          </cell>
          <cell r="CC3226" t="str">
            <v>Регулярные, Базовая</v>
          </cell>
          <cell r="CD3226" t="str">
            <v>c</v>
          </cell>
        </row>
        <row r="3227">
          <cell r="C3227">
            <v>38181</v>
          </cell>
          <cell r="H3227">
            <v>21.5</v>
          </cell>
          <cell r="U3227">
            <v>16</v>
          </cell>
          <cell r="BZ3227" t="str">
            <v>Внутренний</v>
          </cell>
          <cell r="CA3227" t="str">
            <v>восточная украина</v>
          </cell>
          <cell r="CB3227" t="str">
            <v>kyiv</v>
          </cell>
          <cell r="CC3227" t="str">
            <v>Регулярные, Базовая</v>
          </cell>
          <cell r="CD3227" t="str">
            <v>c</v>
          </cell>
        </row>
        <row r="3228">
          <cell r="C3228">
            <v>38182</v>
          </cell>
          <cell r="H3228">
            <v>21</v>
          </cell>
          <cell r="U3228">
            <v>33</v>
          </cell>
          <cell r="BZ3228" t="str">
            <v>Внутренний</v>
          </cell>
          <cell r="CA3228" t="str">
            <v>восточная украина</v>
          </cell>
          <cell r="CB3228" t="str">
            <v>kyiv</v>
          </cell>
          <cell r="CC3228" t="str">
            <v>Регулярные, Базовая</v>
          </cell>
          <cell r="CD3228" t="str">
            <v>c</v>
          </cell>
        </row>
        <row r="3229">
          <cell r="C3229">
            <v>38182</v>
          </cell>
          <cell r="H3229">
            <v>21.5</v>
          </cell>
          <cell r="U3229">
            <v>30</v>
          </cell>
          <cell r="BZ3229" t="str">
            <v>Международный</v>
          </cell>
          <cell r="CA3229" t="str">
            <v>снг</v>
          </cell>
          <cell r="CB3229" t="str">
            <v>russia</v>
          </cell>
          <cell r="CC3229" t="str">
            <v>Регулярные, Базовая</v>
          </cell>
          <cell r="CD3229" t="str">
            <v>c</v>
          </cell>
        </row>
        <row r="3230">
          <cell r="C3230">
            <v>38183</v>
          </cell>
          <cell r="H3230">
            <v>21</v>
          </cell>
          <cell r="U3230">
            <v>36</v>
          </cell>
          <cell r="BZ3230" t="str">
            <v>Внутренний</v>
          </cell>
          <cell r="CA3230" t="str">
            <v>восточная украина</v>
          </cell>
          <cell r="CB3230" t="str">
            <v>kyiv</v>
          </cell>
          <cell r="CC3230" t="str">
            <v>Регулярные, Базовая</v>
          </cell>
          <cell r="CD3230" t="str">
            <v>c</v>
          </cell>
        </row>
        <row r="3231">
          <cell r="C3231">
            <v>38183</v>
          </cell>
          <cell r="H3231">
            <v>21.5</v>
          </cell>
          <cell r="BZ3231" t="str">
            <v>Внутренний</v>
          </cell>
          <cell r="CA3231" t="str">
            <v>восточная украина</v>
          </cell>
          <cell r="CB3231" t="str">
            <v>Ukraine_Other</v>
          </cell>
          <cell r="CC3231" t="str">
            <v>Бизнес, прочие</v>
          </cell>
          <cell r="CD3231" t="str">
            <v>c</v>
          </cell>
        </row>
        <row r="3232">
          <cell r="C3232">
            <v>38184</v>
          </cell>
          <cell r="H3232">
            <v>21</v>
          </cell>
          <cell r="U3232">
            <v>13</v>
          </cell>
          <cell r="BZ3232" t="str">
            <v>Международный</v>
          </cell>
          <cell r="CA3232" t="str">
            <v>снг</v>
          </cell>
          <cell r="CB3232" t="str">
            <v>russia</v>
          </cell>
          <cell r="CC3232" t="str">
            <v>Регулярные, Базовая</v>
          </cell>
          <cell r="CD3232" t="str">
            <v>c</v>
          </cell>
        </row>
        <row r="3233">
          <cell r="C3233">
            <v>38185</v>
          </cell>
          <cell r="H3233">
            <v>21</v>
          </cell>
          <cell r="U3233">
            <v>47</v>
          </cell>
          <cell r="BZ3233" t="str">
            <v>Международный</v>
          </cell>
          <cell r="CA3233" t="str">
            <v>восточная европа</v>
          </cell>
          <cell r="CB3233" t="str">
            <v>bulgaria</v>
          </cell>
          <cell r="CC3233" t="str">
            <v>Чартерные, Базовая</v>
          </cell>
          <cell r="CD3233" t="str">
            <v>c</v>
          </cell>
        </row>
        <row r="3234">
          <cell r="C3234">
            <v>38185</v>
          </cell>
          <cell r="H3234">
            <v>21</v>
          </cell>
          <cell r="BZ3234" t="str">
            <v>Внутренний</v>
          </cell>
          <cell r="CA3234" t="str">
            <v>восточная украина</v>
          </cell>
          <cell r="CB3234" t="str">
            <v>Ukraine_Other</v>
          </cell>
          <cell r="CC3234" t="str">
            <v>Бизнес, прочие</v>
          </cell>
          <cell r="CD3234" t="str">
            <v>c</v>
          </cell>
        </row>
        <row r="3235">
          <cell r="C3235">
            <v>38186</v>
          </cell>
          <cell r="H3235">
            <v>21</v>
          </cell>
          <cell r="U3235">
            <v>43</v>
          </cell>
          <cell r="BZ3235" t="str">
            <v>Международный</v>
          </cell>
          <cell r="CA3235" t="str">
            <v>снг</v>
          </cell>
          <cell r="CB3235" t="str">
            <v>georgia</v>
          </cell>
          <cell r="CC3235" t="str">
            <v>Регулярные, Базовая</v>
          </cell>
          <cell r="CD3235" t="str">
            <v>c</v>
          </cell>
        </row>
        <row r="3236">
          <cell r="C3236">
            <v>38186</v>
          </cell>
          <cell r="H3236">
            <v>21</v>
          </cell>
          <cell r="U3236">
            <v>36</v>
          </cell>
          <cell r="BZ3236" t="str">
            <v>Международный</v>
          </cell>
          <cell r="CA3236" t="str">
            <v>снг</v>
          </cell>
          <cell r="CB3236" t="str">
            <v>armenia</v>
          </cell>
          <cell r="CC3236" t="str">
            <v>Регулярные, Базовая</v>
          </cell>
          <cell r="CD3236" t="str">
            <v>c</v>
          </cell>
        </row>
        <row r="3237">
          <cell r="C3237">
            <v>38187</v>
          </cell>
          <cell r="H3237">
            <v>21</v>
          </cell>
          <cell r="U3237">
            <v>29</v>
          </cell>
          <cell r="BZ3237" t="str">
            <v>Международный</v>
          </cell>
          <cell r="CA3237" t="str">
            <v>снг</v>
          </cell>
          <cell r="CB3237" t="str">
            <v>russia</v>
          </cell>
          <cell r="CC3237" t="str">
            <v>Регулярные, Базовая</v>
          </cell>
          <cell r="CD3237" t="str">
            <v>c</v>
          </cell>
        </row>
        <row r="3238">
          <cell r="C3238">
            <v>38188</v>
          </cell>
          <cell r="H3238">
            <v>21</v>
          </cell>
          <cell r="U3238">
            <v>16</v>
          </cell>
          <cell r="BZ3238" t="str">
            <v>Внутренний</v>
          </cell>
          <cell r="CA3238" t="str">
            <v>восточная украина</v>
          </cell>
          <cell r="CB3238" t="str">
            <v>kyiv</v>
          </cell>
          <cell r="CC3238" t="str">
            <v>Регулярные, Базовая</v>
          </cell>
          <cell r="CD3238" t="str">
            <v>c</v>
          </cell>
        </row>
        <row r="3239">
          <cell r="C3239">
            <v>38189</v>
          </cell>
          <cell r="H3239">
            <v>21</v>
          </cell>
          <cell r="U3239">
            <v>19</v>
          </cell>
          <cell r="BZ3239" t="str">
            <v>Международный</v>
          </cell>
          <cell r="CA3239" t="str">
            <v>снг</v>
          </cell>
          <cell r="CB3239" t="str">
            <v>russia</v>
          </cell>
          <cell r="CC3239" t="str">
            <v>Регулярные, Базовая</v>
          </cell>
          <cell r="CD3239" t="str">
            <v>c</v>
          </cell>
        </row>
        <row r="3240">
          <cell r="C3240">
            <v>38190</v>
          </cell>
          <cell r="H3240">
            <v>21</v>
          </cell>
          <cell r="U3240">
            <v>10</v>
          </cell>
          <cell r="BZ3240" t="str">
            <v>Международный</v>
          </cell>
          <cell r="CA3240" t="str">
            <v>снг</v>
          </cell>
          <cell r="CB3240" t="str">
            <v>armenia</v>
          </cell>
          <cell r="CC3240" t="str">
            <v>Регулярные, Базовая</v>
          </cell>
          <cell r="CD3240" t="str">
            <v>c</v>
          </cell>
        </row>
        <row r="3241">
          <cell r="C3241">
            <v>38191</v>
          </cell>
          <cell r="H3241">
            <v>21</v>
          </cell>
          <cell r="U3241">
            <v>22</v>
          </cell>
          <cell r="BZ3241" t="str">
            <v>Международный</v>
          </cell>
          <cell r="CA3241" t="str">
            <v>снг</v>
          </cell>
          <cell r="CB3241" t="str">
            <v>russia</v>
          </cell>
          <cell r="CC3241" t="str">
            <v>Регулярные, Базовая</v>
          </cell>
          <cell r="CD3241" t="str">
            <v>c</v>
          </cell>
        </row>
        <row r="3242">
          <cell r="C3242">
            <v>38192</v>
          </cell>
          <cell r="H3242">
            <v>21</v>
          </cell>
          <cell r="U3242">
            <v>32</v>
          </cell>
          <cell r="BZ3242" t="str">
            <v>Международный</v>
          </cell>
          <cell r="CA3242" t="str">
            <v>восточная европа</v>
          </cell>
          <cell r="CB3242" t="str">
            <v>bulgaria</v>
          </cell>
          <cell r="CC3242" t="str">
            <v>Чартерные, Базовая</v>
          </cell>
          <cell r="CD3242" t="str">
            <v>c</v>
          </cell>
        </row>
        <row r="3243">
          <cell r="C3243">
            <v>38193</v>
          </cell>
          <cell r="H3243">
            <v>21</v>
          </cell>
          <cell r="U3243">
            <v>30</v>
          </cell>
          <cell r="BZ3243" t="str">
            <v>Международный</v>
          </cell>
          <cell r="CA3243" t="str">
            <v>снг</v>
          </cell>
          <cell r="CB3243" t="str">
            <v>georgia</v>
          </cell>
          <cell r="CC3243" t="str">
            <v>Регулярные, Базовая</v>
          </cell>
          <cell r="CD3243" t="str">
            <v>c</v>
          </cell>
        </row>
        <row r="3244">
          <cell r="C3244">
            <v>38193</v>
          </cell>
          <cell r="H3244">
            <v>21</v>
          </cell>
          <cell r="U3244">
            <v>42</v>
          </cell>
          <cell r="BZ3244" t="str">
            <v>Международный</v>
          </cell>
          <cell r="CA3244" t="str">
            <v>снг</v>
          </cell>
          <cell r="CB3244" t="str">
            <v>armenia</v>
          </cell>
          <cell r="CC3244" t="str">
            <v>Регулярные, Базовая</v>
          </cell>
          <cell r="CD3244" t="str">
            <v>c</v>
          </cell>
        </row>
        <row r="3245">
          <cell r="C3245">
            <v>38194</v>
          </cell>
          <cell r="H3245">
            <v>21</v>
          </cell>
          <cell r="U3245">
            <v>28</v>
          </cell>
          <cell r="BZ3245" t="str">
            <v>Международный</v>
          </cell>
          <cell r="CA3245" t="str">
            <v>снг</v>
          </cell>
          <cell r="CB3245" t="str">
            <v>russia</v>
          </cell>
          <cell r="CC3245" t="str">
            <v>Регулярные, Базовая</v>
          </cell>
          <cell r="CD3245" t="str">
            <v>c</v>
          </cell>
        </row>
        <row r="3246">
          <cell r="C3246">
            <v>38194</v>
          </cell>
          <cell r="H3246">
            <v>21.5</v>
          </cell>
          <cell r="U3246">
            <v>24</v>
          </cell>
          <cell r="BZ3246" t="str">
            <v>Внутренний</v>
          </cell>
          <cell r="CA3246" t="str">
            <v>восточная украина</v>
          </cell>
          <cell r="CB3246" t="str">
            <v>kyiv</v>
          </cell>
          <cell r="CC3246" t="str">
            <v>Регулярные, Базовая</v>
          </cell>
          <cell r="CD3246" t="str">
            <v>c</v>
          </cell>
        </row>
        <row r="3247">
          <cell r="C3247">
            <v>38195</v>
          </cell>
          <cell r="H3247">
            <v>12.5</v>
          </cell>
          <cell r="U3247">
            <v>5</v>
          </cell>
          <cell r="BZ3247" t="str">
            <v>Международный</v>
          </cell>
          <cell r="CA3247" t="str">
            <v>снг</v>
          </cell>
          <cell r="CB3247" t="str">
            <v>russia</v>
          </cell>
          <cell r="CC3247" t="str">
            <v>Бизнес, прочие</v>
          </cell>
          <cell r="CD3247" t="str">
            <v>c</v>
          </cell>
        </row>
        <row r="3248">
          <cell r="C3248">
            <v>38195</v>
          </cell>
          <cell r="H3248">
            <v>21</v>
          </cell>
          <cell r="U3248">
            <v>31</v>
          </cell>
          <cell r="BZ3248" t="str">
            <v>Внутренний</v>
          </cell>
          <cell r="CA3248" t="str">
            <v>восточная украина</v>
          </cell>
          <cell r="CB3248" t="str">
            <v>kyiv</v>
          </cell>
          <cell r="CC3248" t="str">
            <v>Регулярные, Базовая</v>
          </cell>
          <cell r="CD3248" t="str">
            <v>c</v>
          </cell>
        </row>
        <row r="3249">
          <cell r="C3249">
            <v>38195</v>
          </cell>
          <cell r="H3249">
            <v>21.5</v>
          </cell>
          <cell r="BZ3249" t="str">
            <v>Внутренний</v>
          </cell>
          <cell r="CA3249" t="str">
            <v>восточная украина</v>
          </cell>
          <cell r="CB3249" t="str">
            <v>Ukraine_Other</v>
          </cell>
          <cell r="CC3249" t="str">
            <v>Бизнес, прочие</v>
          </cell>
          <cell r="CD3249" t="str">
            <v>c</v>
          </cell>
        </row>
        <row r="3250">
          <cell r="C3250">
            <v>38196</v>
          </cell>
          <cell r="H3250">
            <v>21</v>
          </cell>
          <cell r="U3250">
            <v>17</v>
          </cell>
          <cell r="BZ3250" t="str">
            <v>Международный</v>
          </cell>
          <cell r="CA3250" t="str">
            <v>снг</v>
          </cell>
          <cell r="CB3250" t="str">
            <v>russia</v>
          </cell>
          <cell r="CC3250" t="str">
            <v>Регулярные, Базовая</v>
          </cell>
          <cell r="CD3250" t="str">
            <v>c</v>
          </cell>
        </row>
        <row r="3251">
          <cell r="C3251">
            <v>38197</v>
          </cell>
          <cell r="H3251">
            <v>21</v>
          </cell>
          <cell r="BZ3251" t="str">
            <v>Внутренний</v>
          </cell>
          <cell r="CA3251" t="str">
            <v>восточная украина</v>
          </cell>
          <cell r="CB3251" t="str">
            <v>Ukraine_Other</v>
          </cell>
          <cell r="CC3251" t="str">
            <v>Бизнес, прочие</v>
          </cell>
          <cell r="CD3251" t="str">
            <v>c</v>
          </cell>
        </row>
        <row r="3252">
          <cell r="C3252">
            <v>38197</v>
          </cell>
          <cell r="H3252">
            <v>21</v>
          </cell>
          <cell r="U3252">
            <v>13</v>
          </cell>
          <cell r="BZ3252" t="str">
            <v>Международный</v>
          </cell>
          <cell r="CA3252" t="str">
            <v>снг</v>
          </cell>
          <cell r="CB3252" t="str">
            <v>armenia</v>
          </cell>
          <cell r="CC3252" t="str">
            <v>Регулярные, Базовая</v>
          </cell>
          <cell r="CD3252" t="str">
            <v>c</v>
          </cell>
        </row>
        <row r="3253">
          <cell r="C3253">
            <v>38198</v>
          </cell>
          <cell r="H3253">
            <v>21</v>
          </cell>
          <cell r="U3253">
            <v>25</v>
          </cell>
          <cell r="BZ3253" t="str">
            <v>Международный</v>
          </cell>
          <cell r="CA3253" t="str">
            <v>снг</v>
          </cell>
          <cell r="CB3253" t="str">
            <v>russia</v>
          </cell>
          <cell r="CC3253" t="str">
            <v>Регулярные, Базовая</v>
          </cell>
          <cell r="CD3253" t="str">
            <v>c</v>
          </cell>
        </row>
        <row r="3254">
          <cell r="C3254">
            <v>38198</v>
          </cell>
          <cell r="H3254">
            <v>21</v>
          </cell>
          <cell r="U3254">
            <v>36</v>
          </cell>
          <cell r="BZ3254" t="str">
            <v>Внутренний</v>
          </cell>
          <cell r="CA3254" t="str">
            <v>восточная украина</v>
          </cell>
          <cell r="CB3254" t="str">
            <v>kyiv</v>
          </cell>
          <cell r="CC3254" t="str">
            <v>Регулярные, Базовая</v>
          </cell>
          <cell r="CD3254" t="str">
            <v>c</v>
          </cell>
        </row>
        <row r="3255">
          <cell r="C3255">
            <v>38199</v>
          </cell>
          <cell r="H3255">
            <v>21</v>
          </cell>
          <cell r="U3255">
            <v>38</v>
          </cell>
          <cell r="BZ3255" t="str">
            <v>Международный</v>
          </cell>
          <cell r="CA3255" t="str">
            <v>восточная европа</v>
          </cell>
          <cell r="CB3255" t="str">
            <v>bulgaria</v>
          </cell>
          <cell r="CC3255" t="str">
            <v>Чартерные, Базовая</v>
          </cell>
          <cell r="CD3255" t="str">
            <v>c</v>
          </cell>
        </row>
        <row r="3256">
          <cell r="C3256">
            <v>38199</v>
          </cell>
          <cell r="H3256">
            <v>21</v>
          </cell>
          <cell r="U3256">
            <v>9</v>
          </cell>
          <cell r="BZ3256" t="str">
            <v>Внутренний</v>
          </cell>
          <cell r="CA3256" t="str">
            <v>восточная украина</v>
          </cell>
          <cell r="CB3256" t="str">
            <v>kyiv</v>
          </cell>
          <cell r="CC3256" t="str">
            <v>Регулярные, Базовая</v>
          </cell>
          <cell r="CD3256" t="str">
            <v>c</v>
          </cell>
        </row>
        <row r="3257">
          <cell r="C3257">
            <v>38199</v>
          </cell>
          <cell r="H3257">
            <v>21</v>
          </cell>
          <cell r="BZ3257" t="str">
            <v>Внутренний</v>
          </cell>
          <cell r="CA3257" t="str">
            <v>восточная украина</v>
          </cell>
          <cell r="CB3257" t="str">
            <v>Ukraine_Other</v>
          </cell>
          <cell r="CC3257" t="str">
            <v>Бизнес, прочие</v>
          </cell>
          <cell r="CD3257" t="str">
            <v>c</v>
          </cell>
        </row>
        <row r="3258">
          <cell r="C3258">
            <v>38200</v>
          </cell>
          <cell r="H3258">
            <v>21</v>
          </cell>
          <cell r="U3258">
            <v>32</v>
          </cell>
          <cell r="BZ3258" t="str">
            <v>Международный</v>
          </cell>
          <cell r="CA3258" t="str">
            <v>снг</v>
          </cell>
          <cell r="CB3258" t="str">
            <v>georgia</v>
          </cell>
          <cell r="CC3258" t="str">
            <v>Регулярные, Базовая</v>
          </cell>
          <cell r="CD3258" t="str">
            <v>c</v>
          </cell>
        </row>
        <row r="3259">
          <cell r="C3259">
            <v>38200</v>
          </cell>
          <cell r="H3259">
            <v>21</v>
          </cell>
          <cell r="U3259">
            <v>38</v>
          </cell>
          <cell r="BZ3259" t="str">
            <v>Международный</v>
          </cell>
          <cell r="CA3259" t="str">
            <v>снг</v>
          </cell>
          <cell r="CB3259" t="str">
            <v>armenia</v>
          </cell>
          <cell r="CC3259" t="str">
            <v>Регулярные, Базовая</v>
          </cell>
          <cell r="CD3259" t="str">
            <v>c</v>
          </cell>
        </row>
        <row r="3260">
          <cell r="C3260">
            <v>38201</v>
          </cell>
          <cell r="H3260">
            <v>21</v>
          </cell>
          <cell r="U3260">
            <v>21</v>
          </cell>
          <cell r="BZ3260" t="str">
            <v>Международный</v>
          </cell>
          <cell r="CA3260" t="str">
            <v>снг</v>
          </cell>
          <cell r="CB3260" t="str">
            <v>russia</v>
          </cell>
          <cell r="CC3260" t="str">
            <v>Регулярные, Базовая</v>
          </cell>
          <cell r="CD3260" t="str">
            <v>c</v>
          </cell>
        </row>
        <row r="3261">
          <cell r="C3261">
            <v>38201</v>
          </cell>
          <cell r="H3261">
            <v>21</v>
          </cell>
          <cell r="U3261">
            <v>28</v>
          </cell>
          <cell r="BZ3261" t="str">
            <v>Внутренний</v>
          </cell>
          <cell r="CA3261" t="str">
            <v>восточная украина</v>
          </cell>
          <cell r="CB3261" t="str">
            <v>kyiv</v>
          </cell>
          <cell r="CC3261" t="str">
            <v>Регулярные, Базовая</v>
          </cell>
          <cell r="CD3261" t="str">
            <v>c</v>
          </cell>
        </row>
        <row r="3262">
          <cell r="C3262">
            <v>38203</v>
          </cell>
          <cell r="H3262">
            <v>21</v>
          </cell>
          <cell r="U3262">
            <v>30</v>
          </cell>
          <cell r="BZ3262" t="str">
            <v>Международный</v>
          </cell>
          <cell r="CA3262" t="str">
            <v>снг</v>
          </cell>
          <cell r="CB3262" t="str">
            <v>russia</v>
          </cell>
          <cell r="CC3262" t="str">
            <v>Регулярные, Базовая</v>
          </cell>
          <cell r="CD3262" t="str">
            <v>c</v>
          </cell>
        </row>
        <row r="3263">
          <cell r="C3263">
            <v>38203</v>
          </cell>
          <cell r="H3263">
            <v>21</v>
          </cell>
          <cell r="U3263">
            <v>31</v>
          </cell>
          <cell r="BZ3263" t="str">
            <v>Внутренний</v>
          </cell>
          <cell r="CA3263" t="str">
            <v>восточная украина</v>
          </cell>
          <cell r="CB3263" t="str">
            <v>kyiv</v>
          </cell>
          <cell r="CC3263" t="str">
            <v>Регулярные, Базовая</v>
          </cell>
          <cell r="CD3263" t="str">
            <v>c</v>
          </cell>
        </row>
        <row r="3264">
          <cell r="C3264">
            <v>38203</v>
          </cell>
          <cell r="H3264">
            <v>21</v>
          </cell>
          <cell r="BZ3264" t="str">
            <v>Внутренний</v>
          </cell>
          <cell r="CA3264" t="str">
            <v>восточная украина</v>
          </cell>
          <cell r="CB3264" t="str">
            <v>Ukraine_Other</v>
          </cell>
          <cell r="CC3264" t="str">
            <v>Бизнес, прочие</v>
          </cell>
          <cell r="CD3264" t="str">
            <v>c</v>
          </cell>
        </row>
        <row r="3265">
          <cell r="C3265">
            <v>38204</v>
          </cell>
          <cell r="H3265">
            <v>21</v>
          </cell>
          <cell r="U3265">
            <v>9</v>
          </cell>
          <cell r="BZ3265" t="str">
            <v>Международный</v>
          </cell>
          <cell r="CA3265" t="str">
            <v>снг</v>
          </cell>
          <cell r="CB3265" t="str">
            <v>armenia</v>
          </cell>
          <cell r="CC3265" t="str">
            <v>Регулярные, Базовая</v>
          </cell>
          <cell r="CD3265" t="str">
            <v>c</v>
          </cell>
        </row>
        <row r="3266">
          <cell r="C3266">
            <v>38205</v>
          </cell>
          <cell r="H3266">
            <v>21</v>
          </cell>
          <cell r="U3266">
            <v>25</v>
          </cell>
          <cell r="BZ3266" t="str">
            <v>Международный</v>
          </cell>
          <cell r="CA3266" t="str">
            <v>снг</v>
          </cell>
          <cell r="CB3266" t="str">
            <v>russia</v>
          </cell>
          <cell r="CC3266" t="str">
            <v>Регулярные, Базовая</v>
          </cell>
          <cell r="CD3266" t="str">
            <v>c</v>
          </cell>
        </row>
        <row r="3267">
          <cell r="C3267">
            <v>38206</v>
          </cell>
          <cell r="H3267">
            <v>21</v>
          </cell>
          <cell r="U3267">
            <v>47</v>
          </cell>
          <cell r="BZ3267" t="str">
            <v>Международный</v>
          </cell>
          <cell r="CA3267" t="str">
            <v>восточная европа</v>
          </cell>
          <cell r="CB3267" t="str">
            <v>bulgaria</v>
          </cell>
          <cell r="CC3267" t="str">
            <v>Чартерные, Базовая</v>
          </cell>
          <cell r="CD3267" t="str">
            <v>c</v>
          </cell>
        </row>
        <row r="3268">
          <cell r="C3268">
            <v>38206</v>
          </cell>
          <cell r="H3268">
            <v>21.8</v>
          </cell>
          <cell r="U3268">
            <v>25</v>
          </cell>
          <cell r="BZ3268" t="str">
            <v>Внутренний</v>
          </cell>
          <cell r="CA3268" t="str">
            <v>восточная украина</v>
          </cell>
          <cell r="CB3268" t="str">
            <v>kyiv</v>
          </cell>
          <cell r="CC3268" t="str">
            <v>Регулярные</v>
          </cell>
          <cell r="CD3268" t="str">
            <v>c</v>
          </cell>
        </row>
        <row r="3269">
          <cell r="C3269">
            <v>38207</v>
          </cell>
          <cell r="H3269">
            <v>21.5</v>
          </cell>
          <cell r="U3269">
            <v>38</v>
          </cell>
          <cell r="BZ3269" t="str">
            <v>Международный</v>
          </cell>
          <cell r="CA3269" t="str">
            <v>снг</v>
          </cell>
          <cell r="CB3269" t="str">
            <v>armenia</v>
          </cell>
          <cell r="CC3269" t="str">
            <v>Регулярные, Базовая</v>
          </cell>
          <cell r="CD3269" t="str">
            <v>c</v>
          </cell>
        </row>
        <row r="3270">
          <cell r="C3270">
            <v>38208</v>
          </cell>
          <cell r="H3270">
            <v>21</v>
          </cell>
          <cell r="BZ3270" t="str">
            <v>Внутренний</v>
          </cell>
          <cell r="CA3270" t="str">
            <v>восточная украина</v>
          </cell>
          <cell r="CB3270" t="str">
            <v>kyiv</v>
          </cell>
          <cell r="CC3270" t="str">
            <v>Бизнес, прочие</v>
          </cell>
          <cell r="CD3270" t="str">
            <v>c</v>
          </cell>
        </row>
        <row r="3271">
          <cell r="C3271">
            <v>38208</v>
          </cell>
          <cell r="H3271">
            <v>21.5</v>
          </cell>
          <cell r="BZ3271" t="str">
            <v>Внутренний</v>
          </cell>
          <cell r="CA3271" t="str">
            <v>восточная украина</v>
          </cell>
          <cell r="CB3271" t="str">
            <v>Ukraine_Other</v>
          </cell>
          <cell r="CC3271" t="str">
            <v>Бизнес, прочие</v>
          </cell>
          <cell r="CD3271" t="str">
            <v>c</v>
          </cell>
        </row>
        <row r="3272">
          <cell r="C3272">
            <v>38209</v>
          </cell>
          <cell r="H3272">
            <v>21.8</v>
          </cell>
          <cell r="BZ3272" t="str">
            <v>Внутренний</v>
          </cell>
          <cell r="CA3272" t="str">
            <v>восточная украина</v>
          </cell>
          <cell r="CB3272" t="str">
            <v>kyiv</v>
          </cell>
          <cell r="CC3272" t="str">
            <v>Регулярные, Базовая</v>
          </cell>
          <cell r="CD3272" t="str">
            <v>c</v>
          </cell>
        </row>
        <row r="3273">
          <cell r="C3273">
            <v>38210</v>
          </cell>
          <cell r="H3273">
            <v>21</v>
          </cell>
          <cell r="U3273">
            <v>22</v>
          </cell>
          <cell r="BZ3273" t="str">
            <v>Международный</v>
          </cell>
          <cell r="CA3273" t="str">
            <v>снг</v>
          </cell>
          <cell r="CB3273" t="str">
            <v>russia</v>
          </cell>
          <cell r="CC3273" t="str">
            <v>Регулярные, Базовая</v>
          </cell>
          <cell r="CD3273" t="str">
            <v>c</v>
          </cell>
        </row>
        <row r="3274">
          <cell r="C3274">
            <v>38211</v>
          </cell>
          <cell r="H3274">
            <v>21</v>
          </cell>
          <cell r="U3274">
            <v>17</v>
          </cell>
          <cell r="BZ3274" t="str">
            <v>Международный</v>
          </cell>
          <cell r="CA3274" t="str">
            <v>снг</v>
          </cell>
          <cell r="CB3274" t="str">
            <v>armenia</v>
          </cell>
          <cell r="CC3274" t="str">
            <v>Регулярные, Базовая</v>
          </cell>
          <cell r="CD3274" t="str">
            <v>c</v>
          </cell>
        </row>
        <row r="3275">
          <cell r="C3275">
            <v>38212</v>
          </cell>
          <cell r="H3275">
            <v>21</v>
          </cell>
          <cell r="U3275">
            <v>33</v>
          </cell>
          <cell r="BZ3275" t="str">
            <v>Международный</v>
          </cell>
          <cell r="CA3275" t="str">
            <v>снг</v>
          </cell>
          <cell r="CB3275" t="str">
            <v>russia</v>
          </cell>
          <cell r="CC3275" t="str">
            <v>Регулярные, Базовая</v>
          </cell>
          <cell r="CD3275" t="str">
            <v>c</v>
          </cell>
        </row>
        <row r="3276">
          <cell r="C3276">
            <v>38213</v>
          </cell>
          <cell r="H3276">
            <v>21</v>
          </cell>
          <cell r="U3276">
            <v>47</v>
          </cell>
          <cell r="BZ3276" t="str">
            <v>Международный</v>
          </cell>
          <cell r="CA3276" t="str">
            <v>восточная европа</v>
          </cell>
          <cell r="CB3276" t="str">
            <v>bulgaria</v>
          </cell>
          <cell r="CC3276" t="str">
            <v>Чартерные, Базовая</v>
          </cell>
          <cell r="CD3276" t="str">
            <v>c</v>
          </cell>
        </row>
        <row r="3277">
          <cell r="C3277">
            <v>38214</v>
          </cell>
          <cell r="H3277">
            <v>21</v>
          </cell>
          <cell r="U3277">
            <v>34</v>
          </cell>
          <cell r="BZ3277" t="str">
            <v>Международный</v>
          </cell>
          <cell r="CA3277" t="str">
            <v>снг</v>
          </cell>
          <cell r="CB3277" t="str">
            <v>georgia</v>
          </cell>
          <cell r="CC3277" t="str">
            <v>Регулярные, Базовая</v>
          </cell>
          <cell r="CD3277" t="str">
            <v>c</v>
          </cell>
        </row>
        <row r="3278">
          <cell r="C3278">
            <v>38214</v>
          </cell>
          <cell r="H3278">
            <v>21</v>
          </cell>
          <cell r="U3278">
            <v>32</v>
          </cell>
          <cell r="BZ3278" t="str">
            <v>Международный</v>
          </cell>
          <cell r="CA3278" t="str">
            <v>снг</v>
          </cell>
          <cell r="CB3278" t="str">
            <v>armenia</v>
          </cell>
          <cell r="CC3278" t="str">
            <v>Регулярные, Базовая</v>
          </cell>
          <cell r="CD3278" t="str">
            <v>c</v>
          </cell>
        </row>
        <row r="3279">
          <cell r="C3279">
            <v>38214</v>
          </cell>
          <cell r="H3279">
            <v>21</v>
          </cell>
          <cell r="BZ3279" t="str">
            <v>Внутренний</v>
          </cell>
          <cell r="CA3279" t="str">
            <v>восточная украина</v>
          </cell>
          <cell r="CB3279" t="str">
            <v>Ukraine_Other</v>
          </cell>
          <cell r="CC3279" t="str">
            <v>Бизнес, прочие</v>
          </cell>
          <cell r="CD3279" t="str">
            <v>c</v>
          </cell>
        </row>
        <row r="3280">
          <cell r="C3280">
            <v>38215</v>
          </cell>
          <cell r="H3280">
            <v>21</v>
          </cell>
          <cell r="U3280">
            <v>20</v>
          </cell>
          <cell r="BZ3280" t="str">
            <v>Международный</v>
          </cell>
          <cell r="CA3280" t="str">
            <v>снг</v>
          </cell>
          <cell r="CB3280" t="str">
            <v>russia</v>
          </cell>
          <cell r="CC3280" t="str">
            <v>Регулярные, Базовая</v>
          </cell>
          <cell r="CD3280" t="str">
            <v>c</v>
          </cell>
        </row>
        <row r="3281">
          <cell r="C3281">
            <v>38216</v>
          </cell>
          <cell r="H3281">
            <v>21</v>
          </cell>
          <cell r="U3281">
            <v>31</v>
          </cell>
          <cell r="BZ3281" t="str">
            <v>Внутренний</v>
          </cell>
          <cell r="CA3281" t="str">
            <v>восточная украина</v>
          </cell>
          <cell r="CB3281" t="str">
            <v>kyiv</v>
          </cell>
          <cell r="CC3281" t="str">
            <v>Регулярные, Базовая</v>
          </cell>
          <cell r="CD3281" t="str">
            <v>c</v>
          </cell>
        </row>
        <row r="3282">
          <cell r="C3282">
            <v>38217</v>
          </cell>
          <cell r="H3282">
            <v>21</v>
          </cell>
          <cell r="U3282">
            <v>30</v>
          </cell>
          <cell r="BZ3282" t="str">
            <v>Международный</v>
          </cell>
          <cell r="CA3282" t="str">
            <v>снг</v>
          </cell>
          <cell r="CB3282" t="str">
            <v>russia</v>
          </cell>
          <cell r="CC3282" t="str">
            <v>Регулярные, Базовая</v>
          </cell>
          <cell r="CD3282" t="str">
            <v>c</v>
          </cell>
        </row>
        <row r="3283">
          <cell r="C3283">
            <v>38218</v>
          </cell>
          <cell r="H3283">
            <v>21</v>
          </cell>
          <cell r="U3283">
            <v>5</v>
          </cell>
          <cell r="BZ3283" t="str">
            <v>Внутренний</v>
          </cell>
          <cell r="CA3283" t="str">
            <v>восточная украина</v>
          </cell>
          <cell r="CB3283" t="str">
            <v>kyiv</v>
          </cell>
          <cell r="CC3283" t="str">
            <v>Регулярные, Базовая</v>
          </cell>
          <cell r="CD3283" t="str">
            <v>c</v>
          </cell>
        </row>
        <row r="3284">
          <cell r="C3284">
            <v>38218</v>
          </cell>
          <cell r="H3284">
            <v>21</v>
          </cell>
          <cell r="U3284">
            <v>23</v>
          </cell>
          <cell r="BZ3284" t="str">
            <v>Международный</v>
          </cell>
          <cell r="CA3284" t="str">
            <v>снг</v>
          </cell>
          <cell r="CB3284" t="str">
            <v>armenia</v>
          </cell>
          <cell r="CC3284" t="str">
            <v>Регулярные, Базовая</v>
          </cell>
          <cell r="CD3284" t="str">
            <v>c</v>
          </cell>
        </row>
        <row r="3285">
          <cell r="C3285">
            <v>38218</v>
          </cell>
          <cell r="H3285">
            <v>21</v>
          </cell>
          <cell r="U3285">
            <v>34</v>
          </cell>
          <cell r="BZ3285" t="str">
            <v>Внутренний</v>
          </cell>
          <cell r="CA3285" t="str">
            <v>восточная украина</v>
          </cell>
          <cell r="CB3285" t="str">
            <v>kyiv</v>
          </cell>
          <cell r="CC3285" t="str">
            <v>Регулярные, Базовая</v>
          </cell>
          <cell r="CD3285" t="str">
            <v>c</v>
          </cell>
        </row>
        <row r="3286">
          <cell r="C3286">
            <v>38219</v>
          </cell>
          <cell r="H3286">
            <v>21</v>
          </cell>
          <cell r="U3286">
            <v>25</v>
          </cell>
          <cell r="BZ3286" t="str">
            <v>Международный</v>
          </cell>
          <cell r="CA3286" t="str">
            <v>снг</v>
          </cell>
          <cell r="CB3286" t="str">
            <v>russia</v>
          </cell>
          <cell r="CC3286" t="str">
            <v>Регулярные, Базовая</v>
          </cell>
          <cell r="CD3286" t="str">
            <v>c</v>
          </cell>
        </row>
        <row r="3287">
          <cell r="C3287">
            <v>38220</v>
          </cell>
          <cell r="H3287">
            <v>21</v>
          </cell>
          <cell r="U3287">
            <v>31</v>
          </cell>
          <cell r="BZ3287" t="str">
            <v>Международный</v>
          </cell>
          <cell r="CA3287" t="str">
            <v>восточная европа</v>
          </cell>
          <cell r="CB3287" t="str">
            <v>bulgaria</v>
          </cell>
          <cell r="CC3287" t="str">
            <v>Чартерные, Базовая</v>
          </cell>
          <cell r="CD3287" t="str">
            <v>c</v>
          </cell>
        </row>
        <row r="3288">
          <cell r="C3288">
            <v>38221</v>
          </cell>
          <cell r="H3288">
            <v>21</v>
          </cell>
          <cell r="U3288">
            <v>31</v>
          </cell>
          <cell r="BZ3288" t="str">
            <v>Международный</v>
          </cell>
          <cell r="CA3288" t="str">
            <v>снг</v>
          </cell>
          <cell r="CB3288" t="str">
            <v>georgia</v>
          </cell>
          <cell r="CC3288" t="str">
            <v>Регулярные, Базовая</v>
          </cell>
          <cell r="CD3288" t="str">
            <v>c</v>
          </cell>
        </row>
        <row r="3289">
          <cell r="C3289">
            <v>38221</v>
          </cell>
          <cell r="H3289">
            <v>21</v>
          </cell>
          <cell r="U3289">
            <v>30</v>
          </cell>
          <cell r="BZ3289" t="str">
            <v>Международный</v>
          </cell>
          <cell r="CA3289" t="str">
            <v>снг</v>
          </cell>
          <cell r="CB3289" t="str">
            <v>armenia</v>
          </cell>
          <cell r="CC3289" t="str">
            <v>Регулярные, Базовая</v>
          </cell>
          <cell r="CD3289" t="str">
            <v>c</v>
          </cell>
        </row>
        <row r="3290">
          <cell r="C3290">
            <v>38221</v>
          </cell>
          <cell r="H3290">
            <v>21</v>
          </cell>
          <cell r="BZ3290" t="str">
            <v>Внутренний</v>
          </cell>
          <cell r="CA3290" t="str">
            <v>восточная украина</v>
          </cell>
          <cell r="CB3290" t="str">
            <v>Ukraine_Other</v>
          </cell>
          <cell r="CC3290" t="str">
            <v>Бизнес, прочие</v>
          </cell>
          <cell r="CD3290" t="str">
            <v>c</v>
          </cell>
        </row>
        <row r="3291">
          <cell r="C3291">
            <v>38222</v>
          </cell>
          <cell r="H3291">
            <v>21</v>
          </cell>
          <cell r="U3291">
            <v>44</v>
          </cell>
          <cell r="BZ3291" t="str">
            <v>Международный</v>
          </cell>
          <cell r="CA3291" t="str">
            <v>снг</v>
          </cell>
          <cell r="CB3291" t="str">
            <v>russia</v>
          </cell>
          <cell r="CC3291" t="str">
            <v>Регулярные, Базовая</v>
          </cell>
          <cell r="CD3291" t="str">
            <v>c</v>
          </cell>
        </row>
        <row r="3292">
          <cell r="C3292">
            <v>38223</v>
          </cell>
          <cell r="H3292">
            <v>21</v>
          </cell>
          <cell r="U3292">
            <v>24</v>
          </cell>
          <cell r="BZ3292" t="str">
            <v>Внутренний</v>
          </cell>
          <cell r="CA3292" t="str">
            <v>восточная украина</v>
          </cell>
          <cell r="CB3292" t="str">
            <v>kyiv</v>
          </cell>
          <cell r="CC3292" t="str">
            <v>Регулярные, Базовая</v>
          </cell>
          <cell r="CD3292" t="str">
            <v>c</v>
          </cell>
        </row>
        <row r="3293">
          <cell r="C3293">
            <v>38224</v>
          </cell>
          <cell r="H3293">
            <v>21</v>
          </cell>
          <cell r="U3293">
            <v>41</v>
          </cell>
          <cell r="BZ3293" t="str">
            <v>Международный</v>
          </cell>
          <cell r="CA3293" t="str">
            <v>снг</v>
          </cell>
          <cell r="CB3293" t="str">
            <v>russia</v>
          </cell>
          <cell r="CC3293" t="str">
            <v>Регулярные, Базовая</v>
          </cell>
          <cell r="CD3293" t="str">
            <v>c</v>
          </cell>
        </row>
        <row r="3294">
          <cell r="C3294">
            <v>38225</v>
          </cell>
          <cell r="H3294">
            <v>21</v>
          </cell>
          <cell r="U3294">
            <v>43</v>
          </cell>
          <cell r="BZ3294" t="str">
            <v>Международный</v>
          </cell>
          <cell r="CA3294" t="str">
            <v>снг</v>
          </cell>
          <cell r="CB3294" t="str">
            <v>armenia</v>
          </cell>
          <cell r="CC3294" t="str">
            <v>Регулярные, Базовая</v>
          </cell>
          <cell r="CD3294" t="str">
            <v>c</v>
          </cell>
        </row>
        <row r="3295">
          <cell r="C3295">
            <v>38225</v>
          </cell>
          <cell r="H3295">
            <v>21</v>
          </cell>
          <cell r="BZ3295" t="str">
            <v>Внутренний</v>
          </cell>
          <cell r="CA3295" t="str">
            <v>восточная украина</v>
          </cell>
          <cell r="CB3295" t="str">
            <v>Ukraine_Other</v>
          </cell>
          <cell r="CC3295" t="str">
            <v>Бизнес, прочие</v>
          </cell>
          <cell r="CD3295" t="str">
            <v>c</v>
          </cell>
        </row>
        <row r="3296">
          <cell r="C3296">
            <v>38226</v>
          </cell>
          <cell r="H3296">
            <v>21</v>
          </cell>
          <cell r="U3296">
            <v>44</v>
          </cell>
          <cell r="BZ3296" t="str">
            <v>Международный</v>
          </cell>
          <cell r="CA3296" t="str">
            <v>снг</v>
          </cell>
          <cell r="CB3296" t="str">
            <v>russia</v>
          </cell>
          <cell r="CC3296" t="str">
            <v>Регулярные, Базовая</v>
          </cell>
          <cell r="CD3296" t="str">
            <v>c</v>
          </cell>
        </row>
        <row r="3297">
          <cell r="C3297">
            <v>38227</v>
          </cell>
          <cell r="H3297">
            <v>21</v>
          </cell>
          <cell r="U3297">
            <v>6</v>
          </cell>
          <cell r="BZ3297" t="str">
            <v>Международный</v>
          </cell>
          <cell r="CA3297" t="str">
            <v>снг</v>
          </cell>
          <cell r="CB3297" t="str">
            <v>georgia</v>
          </cell>
          <cell r="CC3297" t="str">
            <v>Регулярные, Базовая</v>
          </cell>
          <cell r="CD3297" t="str">
            <v>c</v>
          </cell>
        </row>
        <row r="3298">
          <cell r="C3298">
            <v>38227</v>
          </cell>
          <cell r="H3298">
            <v>21</v>
          </cell>
          <cell r="U3298">
            <v>34</v>
          </cell>
          <cell r="BZ3298" t="str">
            <v>Международный</v>
          </cell>
          <cell r="CA3298" t="str">
            <v>восточная европа</v>
          </cell>
          <cell r="CB3298" t="str">
            <v>bulgaria</v>
          </cell>
          <cell r="CC3298" t="str">
            <v>Чартерные, Базовая</v>
          </cell>
          <cell r="CD3298" t="str">
            <v>c</v>
          </cell>
        </row>
        <row r="3299">
          <cell r="C3299">
            <v>38228</v>
          </cell>
          <cell r="H3299">
            <v>21</v>
          </cell>
          <cell r="U3299">
            <v>35</v>
          </cell>
          <cell r="BZ3299" t="str">
            <v>Международный</v>
          </cell>
          <cell r="CA3299" t="str">
            <v>снг</v>
          </cell>
          <cell r="CB3299" t="str">
            <v>armenia</v>
          </cell>
          <cell r="CC3299" t="str">
            <v>Регулярные, Базовая</v>
          </cell>
          <cell r="CD3299" t="str">
            <v>c</v>
          </cell>
        </row>
        <row r="3300">
          <cell r="C3300">
            <v>38228</v>
          </cell>
          <cell r="H3300">
            <v>21</v>
          </cell>
          <cell r="U3300">
            <v>1</v>
          </cell>
          <cell r="BZ3300" t="str">
            <v>Внутренний</v>
          </cell>
          <cell r="CA3300" t="str">
            <v>восточная украина</v>
          </cell>
          <cell r="CB3300" t="str">
            <v>Ukraine_Other</v>
          </cell>
          <cell r="CC3300" t="str">
            <v>Бизнес, прочие</v>
          </cell>
          <cell r="CD3300" t="str">
            <v>c</v>
          </cell>
        </row>
        <row r="3301">
          <cell r="C3301">
            <v>38229</v>
          </cell>
          <cell r="H3301">
            <v>21</v>
          </cell>
          <cell r="BZ3301" t="str">
            <v>Внутренний</v>
          </cell>
          <cell r="CA3301" t="str">
            <v>восточная украина</v>
          </cell>
          <cell r="CB3301" t="str">
            <v>Ukraine_Other</v>
          </cell>
          <cell r="CC3301" t="str">
            <v>Бизнес, прочие</v>
          </cell>
          <cell r="CD3301" t="str">
            <v>c</v>
          </cell>
        </row>
        <row r="3302">
          <cell r="C3302">
            <v>38230</v>
          </cell>
          <cell r="H3302">
            <v>21</v>
          </cell>
          <cell r="U3302">
            <v>13</v>
          </cell>
          <cell r="BZ3302" t="str">
            <v>Внутренний</v>
          </cell>
          <cell r="CA3302" t="str">
            <v>восточная украина</v>
          </cell>
          <cell r="CB3302" t="str">
            <v>kyiv</v>
          </cell>
          <cell r="CC3302" t="str">
            <v>Регулярные, Базовая</v>
          </cell>
          <cell r="CD3302" t="str">
            <v>c</v>
          </cell>
        </row>
        <row r="3303">
          <cell r="C3303">
            <v>38232</v>
          </cell>
          <cell r="H3303">
            <v>21.5</v>
          </cell>
          <cell r="U3303">
            <v>18</v>
          </cell>
          <cell r="BZ3303" t="str">
            <v>Международный</v>
          </cell>
          <cell r="CA3303" t="str">
            <v>снг</v>
          </cell>
          <cell r="CB3303" t="str">
            <v>armenia</v>
          </cell>
          <cell r="CC3303" t="str">
            <v>Регулярные, Базовая</v>
          </cell>
          <cell r="CD3303" t="str">
            <v>c</v>
          </cell>
        </row>
        <row r="3304">
          <cell r="C3304">
            <v>38233</v>
          </cell>
          <cell r="H3304">
            <v>21.5</v>
          </cell>
          <cell r="BZ3304" t="str">
            <v>Внутренний</v>
          </cell>
          <cell r="CA3304" t="str">
            <v>восточная украина</v>
          </cell>
          <cell r="CB3304" t="str">
            <v>Ukraine_Other</v>
          </cell>
          <cell r="CC3304" t="str">
            <v>Бизнес, прочие</v>
          </cell>
          <cell r="CD3304" t="str">
            <v>c</v>
          </cell>
        </row>
        <row r="3305">
          <cell r="C3305">
            <v>38234</v>
          </cell>
          <cell r="H3305">
            <v>21</v>
          </cell>
          <cell r="BZ3305" t="str">
            <v>Внутренний</v>
          </cell>
          <cell r="CA3305" t="str">
            <v>восточная украина</v>
          </cell>
          <cell r="CB3305" t="str">
            <v>Ukraine_Other</v>
          </cell>
          <cell r="CC3305" t="str">
            <v>Бизнес, прочие</v>
          </cell>
          <cell r="CD3305" t="str">
            <v>c</v>
          </cell>
        </row>
        <row r="3306">
          <cell r="C3306">
            <v>38235</v>
          </cell>
          <cell r="H3306">
            <v>21</v>
          </cell>
          <cell r="U3306">
            <v>15</v>
          </cell>
          <cell r="BZ3306" t="str">
            <v>Международный</v>
          </cell>
          <cell r="CA3306" t="str">
            <v>снг</v>
          </cell>
          <cell r="CB3306" t="str">
            <v>armenia</v>
          </cell>
          <cell r="CC3306" t="str">
            <v>Регулярные, Базовая</v>
          </cell>
          <cell r="CD3306" t="str">
            <v>c</v>
          </cell>
        </row>
        <row r="3307">
          <cell r="C3307">
            <v>38236</v>
          </cell>
          <cell r="H3307">
            <v>21</v>
          </cell>
          <cell r="U3307">
            <v>1</v>
          </cell>
          <cell r="BZ3307" t="str">
            <v>Внутренний</v>
          </cell>
          <cell r="CA3307" t="str">
            <v>восточная украина</v>
          </cell>
          <cell r="CB3307" t="str">
            <v>Ukraine_Other</v>
          </cell>
          <cell r="CC3307" t="str">
            <v>Бизнес, прочие</v>
          </cell>
          <cell r="CD3307" t="str">
            <v>c</v>
          </cell>
        </row>
        <row r="3308">
          <cell r="C3308">
            <v>38237</v>
          </cell>
          <cell r="H3308">
            <v>21</v>
          </cell>
          <cell r="U3308">
            <v>30</v>
          </cell>
          <cell r="BZ3308" t="str">
            <v>Внутренний</v>
          </cell>
          <cell r="CA3308" t="str">
            <v>восточная украина</v>
          </cell>
          <cell r="CB3308" t="str">
            <v>kyiv</v>
          </cell>
          <cell r="CC3308" t="str">
            <v>Регулярные, Базовая</v>
          </cell>
          <cell r="CD3308" t="str">
            <v>c</v>
          </cell>
        </row>
        <row r="3309">
          <cell r="C3309">
            <v>38238</v>
          </cell>
          <cell r="H3309">
            <v>21</v>
          </cell>
          <cell r="U3309">
            <v>24</v>
          </cell>
          <cell r="BZ3309" t="str">
            <v>Международный</v>
          </cell>
          <cell r="CA3309" t="str">
            <v>снг</v>
          </cell>
          <cell r="CB3309" t="str">
            <v>russia</v>
          </cell>
          <cell r="CC3309" t="str">
            <v>Регулярные, Базовая</v>
          </cell>
          <cell r="CD3309" t="str">
            <v>c</v>
          </cell>
        </row>
        <row r="3310">
          <cell r="C3310">
            <v>38239</v>
          </cell>
          <cell r="H3310">
            <v>21</v>
          </cell>
          <cell r="U3310">
            <v>7</v>
          </cell>
          <cell r="BZ3310" t="str">
            <v>Международный</v>
          </cell>
          <cell r="CA3310" t="str">
            <v>снг</v>
          </cell>
          <cell r="CB3310" t="str">
            <v>armenia</v>
          </cell>
          <cell r="CC3310" t="str">
            <v>Регулярные, Базовая</v>
          </cell>
          <cell r="CD3310" t="str">
            <v>c</v>
          </cell>
        </row>
        <row r="3311">
          <cell r="C3311">
            <v>38239</v>
          </cell>
          <cell r="H3311">
            <v>21</v>
          </cell>
          <cell r="BZ3311" t="str">
            <v>Внутренний</v>
          </cell>
          <cell r="CA3311" t="str">
            <v>восточная украина</v>
          </cell>
          <cell r="CB3311" t="str">
            <v>Ukraine_Other</v>
          </cell>
          <cell r="CC3311" t="str">
            <v>Бизнес, прочие</v>
          </cell>
          <cell r="CD3311" t="str">
            <v>c</v>
          </cell>
        </row>
        <row r="3312">
          <cell r="C3312">
            <v>38240</v>
          </cell>
          <cell r="H3312">
            <v>21</v>
          </cell>
          <cell r="U3312">
            <v>20</v>
          </cell>
          <cell r="BZ3312" t="str">
            <v>Международный</v>
          </cell>
          <cell r="CA3312" t="str">
            <v>снг</v>
          </cell>
          <cell r="CB3312" t="str">
            <v>russia</v>
          </cell>
          <cell r="CC3312" t="str">
            <v>Регулярные, Базовая</v>
          </cell>
          <cell r="CD3312" t="str">
            <v>c</v>
          </cell>
        </row>
        <row r="3313">
          <cell r="C3313">
            <v>38242</v>
          </cell>
          <cell r="H3313">
            <v>21</v>
          </cell>
          <cell r="BZ3313" t="str">
            <v>Внутренний</v>
          </cell>
          <cell r="CA3313" t="str">
            <v>восточная украина</v>
          </cell>
          <cell r="CB3313" t="str">
            <v>Ukraine_Other</v>
          </cell>
          <cell r="CC3313" t="str">
            <v>Бизнес, прочие</v>
          </cell>
          <cell r="CD3313" t="str">
            <v>c</v>
          </cell>
        </row>
        <row r="3314">
          <cell r="C3314">
            <v>38242</v>
          </cell>
          <cell r="H3314">
            <v>21.5</v>
          </cell>
          <cell r="BZ3314" t="str">
            <v>Внутренний</v>
          </cell>
          <cell r="CA3314" t="str">
            <v>восточная украина</v>
          </cell>
          <cell r="CB3314" t="str">
            <v>Ukraine_Other</v>
          </cell>
          <cell r="CC3314" t="str">
            <v>Бизнес, прочие</v>
          </cell>
          <cell r="CD3314" t="str">
            <v>c</v>
          </cell>
        </row>
        <row r="3315">
          <cell r="C3315">
            <v>38242</v>
          </cell>
          <cell r="H3315">
            <v>21.5</v>
          </cell>
          <cell r="BZ3315" t="str">
            <v>Внутренний</v>
          </cell>
          <cell r="CA3315" t="str">
            <v>восточная украина</v>
          </cell>
          <cell r="CB3315" t="str">
            <v>Ukraine_Other</v>
          </cell>
          <cell r="CC3315" t="str">
            <v>Бизнес, прочие</v>
          </cell>
          <cell r="CD3315" t="str">
            <v>c</v>
          </cell>
        </row>
        <row r="3316">
          <cell r="C3316">
            <v>38242</v>
          </cell>
          <cell r="H3316">
            <v>21.5</v>
          </cell>
          <cell r="U3316">
            <v>28</v>
          </cell>
          <cell r="BZ3316" t="str">
            <v>Международный</v>
          </cell>
          <cell r="CA3316" t="str">
            <v>снг</v>
          </cell>
          <cell r="CB3316" t="str">
            <v>armenia</v>
          </cell>
          <cell r="CC3316" t="str">
            <v>Регулярные, Базовая</v>
          </cell>
          <cell r="CD3316" t="str">
            <v>c</v>
          </cell>
        </row>
        <row r="3317">
          <cell r="C3317">
            <v>38243</v>
          </cell>
          <cell r="H3317">
            <v>21</v>
          </cell>
          <cell r="U3317">
            <v>20</v>
          </cell>
          <cell r="BZ3317" t="str">
            <v>Международный</v>
          </cell>
          <cell r="CA3317" t="str">
            <v>снг</v>
          </cell>
          <cell r="CB3317" t="str">
            <v>russia</v>
          </cell>
          <cell r="CC3317" t="str">
            <v>Регулярные, Базовая</v>
          </cell>
          <cell r="CD3317" t="str">
            <v>c</v>
          </cell>
        </row>
        <row r="3318">
          <cell r="C3318">
            <v>38243</v>
          </cell>
          <cell r="H3318">
            <v>21.5</v>
          </cell>
          <cell r="BZ3318" t="str">
            <v>Внутренний</v>
          </cell>
          <cell r="CA3318" t="str">
            <v>восточная украина</v>
          </cell>
          <cell r="CB3318" t="str">
            <v>Ukraine_Other</v>
          </cell>
          <cell r="CC3318" t="str">
            <v>Бизнес, прочие</v>
          </cell>
          <cell r="CD3318" t="str">
            <v>c</v>
          </cell>
        </row>
        <row r="3319">
          <cell r="C3319">
            <v>38244</v>
          </cell>
          <cell r="H3319">
            <v>21</v>
          </cell>
          <cell r="U3319">
            <v>27</v>
          </cell>
          <cell r="BZ3319" t="str">
            <v>Внутренний</v>
          </cell>
          <cell r="CA3319" t="str">
            <v>восточная украина</v>
          </cell>
          <cell r="CB3319" t="str">
            <v>kyiv</v>
          </cell>
          <cell r="CC3319" t="str">
            <v>Регулярные, Базовая</v>
          </cell>
          <cell r="CD3319" t="str">
            <v>c</v>
          </cell>
        </row>
        <row r="3320">
          <cell r="C3320">
            <v>38244</v>
          </cell>
          <cell r="H3320">
            <v>21</v>
          </cell>
          <cell r="BZ3320" t="str">
            <v>Внутренний</v>
          </cell>
          <cell r="CA3320" t="str">
            <v>восточная украина</v>
          </cell>
          <cell r="CB3320" t="str">
            <v>Ukraine_Other</v>
          </cell>
          <cell r="CC3320" t="str">
            <v>Бизнес, прочие</v>
          </cell>
          <cell r="CD3320" t="str">
            <v>c</v>
          </cell>
        </row>
        <row r="3321">
          <cell r="C3321">
            <v>38245</v>
          </cell>
          <cell r="H3321">
            <v>21</v>
          </cell>
          <cell r="U3321">
            <v>9</v>
          </cell>
          <cell r="BZ3321" t="str">
            <v>Международный</v>
          </cell>
          <cell r="CA3321" t="str">
            <v>снг</v>
          </cell>
          <cell r="CB3321" t="str">
            <v>russia</v>
          </cell>
          <cell r="CC3321" t="str">
            <v>Регулярные, Базовая</v>
          </cell>
          <cell r="CD3321" t="str">
            <v>c</v>
          </cell>
        </row>
        <row r="3322">
          <cell r="C3322">
            <v>38246</v>
          </cell>
          <cell r="H3322">
            <v>21</v>
          </cell>
          <cell r="BZ3322" t="str">
            <v>Внутренний</v>
          </cell>
          <cell r="CA3322" t="str">
            <v>восточная украина</v>
          </cell>
          <cell r="CB3322" t="str">
            <v>kyiv</v>
          </cell>
          <cell r="CC3322" t="str">
            <v>Регулярные, Базовая</v>
          </cell>
          <cell r="CD3322" t="str">
            <v>c</v>
          </cell>
        </row>
        <row r="3323">
          <cell r="C3323">
            <v>38246</v>
          </cell>
          <cell r="H3323">
            <v>21</v>
          </cell>
          <cell r="U3323">
            <v>40</v>
          </cell>
          <cell r="BZ3323" t="str">
            <v>Внутренний</v>
          </cell>
          <cell r="CA3323" t="str">
            <v>восточная украина</v>
          </cell>
          <cell r="CB3323" t="str">
            <v>kyiv</v>
          </cell>
          <cell r="CC3323" t="str">
            <v>Регулярные, Базовая</v>
          </cell>
          <cell r="CD3323" t="str">
            <v>c</v>
          </cell>
        </row>
        <row r="3324">
          <cell r="C3324">
            <v>38246</v>
          </cell>
          <cell r="H3324">
            <v>21.5</v>
          </cell>
          <cell r="U3324">
            <v>14</v>
          </cell>
          <cell r="BZ3324" t="str">
            <v>Внутренний</v>
          </cell>
          <cell r="CA3324" t="str">
            <v>восточная украина</v>
          </cell>
          <cell r="CB3324" t="str">
            <v>kyiv</v>
          </cell>
          <cell r="CC3324" t="str">
            <v>Регулярные, Базовая</v>
          </cell>
          <cell r="CD3324" t="str">
            <v>c</v>
          </cell>
        </row>
        <row r="3325">
          <cell r="C3325">
            <v>38247</v>
          </cell>
          <cell r="H3325">
            <v>21</v>
          </cell>
          <cell r="U3325">
            <v>15</v>
          </cell>
          <cell r="BZ3325" t="str">
            <v>Международный</v>
          </cell>
          <cell r="CA3325" t="str">
            <v>снг</v>
          </cell>
          <cell r="CB3325" t="str">
            <v>russia</v>
          </cell>
          <cell r="CC3325" t="str">
            <v>Регулярные, Базовая</v>
          </cell>
          <cell r="CD3325" t="str">
            <v>c</v>
          </cell>
        </row>
        <row r="3326">
          <cell r="C3326">
            <v>38247</v>
          </cell>
          <cell r="H3326">
            <v>21.5</v>
          </cell>
          <cell r="BZ3326" t="str">
            <v>Внутренний</v>
          </cell>
          <cell r="CA3326" t="str">
            <v>восточная украина</v>
          </cell>
          <cell r="CB3326" t="str">
            <v>kyiv</v>
          </cell>
          <cell r="CC3326" t="str">
            <v>Бизнес, прочие</v>
          </cell>
          <cell r="CD3326" t="str">
            <v>c</v>
          </cell>
        </row>
        <row r="3327">
          <cell r="C3327">
            <v>38248</v>
          </cell>
          <cell r="H3327">
            <v>21</v>
          </cell>
          <cell r="U3327">
            <v>29</v>
          </cell>
          <cell r="BZ3327" t="str">
            <v>Внутренний</v>
          </cell>
          <cell r="CA3327" t="str">
            <v>восточная украина</v>
          </cell>
          <cell r="CB3327" t="str">
            <v>kyiv</v>
          </cell>
          <cell r="CC3327" t="str">
            <v>Регулярные, Базовая</v>
          </cell>
          <cell r="CD3327" t="str">
            <v>c</v>
          </cell>
        </row>
        <row r="3328">
          <cell r="C3328">
            <v>38249</v>
          </cell>
          <cell r="H3328">
            <v>21.5</v>
          </cell>
          <cell r="U3328">
            <v>28</v>
          </cell>
          <cell r="BZ3328" t="str">
            <v>Международный</v>
          </cell>
          <cell r="CA3328" t="str">
            <v>снг</v>
          </cell>
          <cell r="CB3328" t="str">
            <v>armenia</v>
          </cell>
          <cell r="CC3328" t="str">
            <v>Регулярные, Базовая</v>
          </cell>
          <cell r="CD3328" t="str">
            <v>c</v>
          </cell>
        </row>
        <row r="3329">
          <cell r="C3329">
            <v>38249</v>
          </cell>
          <cell r="BZ3329" t="str">
            <v>Внутренний</v>
          </cell>
          <cell r="CA3329" t="str">
            <v>восточная украина</v>
          </cell>
          <cell r="CB3329" t="str">
            <v>Ukraine_Other</v>
          </cell>
          <cell r="CC3329" t="str">
            <v>Бизнес, прочие</v>
          </cell>
          <cell r="CD3329" t="str">
            <v>c</v>
          </cell>
        </row>
        <row r="3330">
          <cell r="C3330">
            <v>38250</v>
          </cell>
          <cell r="H3330">
            <v>21.5</v>
          </cell>
          <cell r="BZ3330" t="str">
            <v>Внутренний</v>
          </cell>
          <cell r="CA3330" t="str">
            <v>восточная украина</v>
          </cell>
          <cell r="CB3330" t="str">
            <v>Ukraine_Other</v>
          </cell>
          <cell r="CC3330" t="str">
            <v>Бизнес, прочие</v>
          </cell>
          <cell r="CD3330" t="str">
            <v>c</v>
          </cell>
        </row>
        <row r="3331">
          <cell r="C3331">
            <v>38251</v>
          </cell>
          <cell r="H3331">
            <v>21.5</v>
          </cell>
          <cell r="U3331">
            <v>36</v>
          </cell>
          <cell r="BZ3331" t="str">
            <v>Внутренний</v>
          </cell>
          <cell r="CA3331" t="str">
            <v>восточная украина</v>
          </cell>
          <cell r="CB3331" t="str">
            <v>kyiv</v>
          </cell>
          <cell r="CC3331" t="str">
            <v>Регулярные, Базовая</v>
          </cell>
          <cell r="CD3331" t="str">
            <v>c</v>
          </cell>
        </row>
        <row r="3332">
          <cell r="C3332">
            <v>38252</v>
          </cell>
          <cell r="H3332">
            <v>21.5</v>
          </cell>
          <cell r="BZ3332" t="str">
            <v>Внутренний</v>
          </cell>
          <cell r="CA3332" t="str">
            <v>восточная украина</v>
          </cell>
          <cell r="CB3332" t="str">
            <v>Ukraine_Other</v>
          </cell>
          <cell r="CC3332" t="str">
            <v>Бизнес, прочие</v>
          </cell>
          <cell r="CD3332" t="str">
            <v>c</v>
          </cell>
        </row>
        <row r="3333">
          <cell r="C3333">
            <v>38255</v>
          </cell>
          <cell r="H3333">
            <v>21.5</v>
          </cell>
          <cell r="U3333">
            <v>30</v>
          </cell>
          <cell r="BZ3333" t="str">
            <v>Внутренний</v>
          </cell>
          <cell r="CA3333" t="str">
            <v>восточная украина</v>
          </cell>
          <cell r="CB3333" t="str">
            <v>simferopol</v>
          </cell>
          <cell r="CC3333" t="str">
            <v>Бизнес, прочие</v>
          </cell>
          <cell r="CD3333" t="str">
            <v>c</v>
          </cell>
        </row>
        <row r="3334">
          <cell r="C3334">
            <v>38256</v>
          </cell>
          <cell r="H3334">
            <v>21</v>
          </cell>
          <cell r="U3334">
            <v>17</v>
          </cell>
          <cell r="BZ3334" t="str">
            <v>Международный</v>
          </cell>
          <cell r="CA3334" t="str">
            <v>снг</v>
          </cell>
          <cell r="CB3334" t="str">
            <v>georgia</v>
          </cell>
          <cell r="CC3334" t="str">
            <v>Регулярные, Базовая</v>
          </cell>
          <cell r="CD3334" t="str">
            <v>c</v>
          </cell>
        </row>
        <row r="3335">
          <cell r="C3335">
            <v>38256</v>
          </cell>
          <cell r="H3335">
            <v>21</v>
          </cell>
          <cell r="U3335">
            <v>33</v>
          </cell>
          <cell r="BZ3335" t="str">
            <v>Международный</v>
          </cell>
          <cell r="CA3335" t="str">
            <v>снг</v>
          </cell>
          <cell r="CB3335" t="str">
            <v>armenia</v>
          </cell>
          <cell r="CC3335" t="str">
            <v>Регулярные, Базовая</v>
          </cell>
          <cell r="CD3335" t="str">
            <v>c</v>
          </cell>
        </row>
        <row r="3336">
          <cell r="C3336">
            <v>38256</v>
          </cell>
          <cell r="H3336">
            <v>21.5</v>
          </cell>
          <cell r="BZ3336" t="str">
            <v>Внутренний</v>
          </cell>
          <cell r="CA3336" t="str">
            <v>восточная украина</v>
          </cell>
          <cell r="CB3336" t="str">
            <v>Ukraine_Other</v>
          </cell>
          <cell r="CC3336" t="str">
            <v>Бизнес, прочие</v>
          </cell>
          <cell r="CD3336" t="str">
            <v>c</v>
          </cell>
        </row>
        <row r="3337">
          <cell r="C3337">
            <v>38257</v>
          </cell>
          <cell r="H3337">
            <v>21</v>
          </cell>
          <cell r="U3337">
            <v>25</v>
          </cell>
          <cell r="BZ3337" t="str">
            <v>Международный</v>
          </cell>
          <cell r="CA3337" t="str">
            <v>снг</v>
          </cell>
          <cell r="CB3337" t="str">
            <v>russia</v>
          </cell>
          <cell r="CC3337" t="str">
            <v>Регулярные, Базовая</v>
          </cell>
          <cell r="CD3337" t="str">
            <v>c</v>
          </cell>
        </row>
        <row r="3338">
          <cell r="C3338">
            <v>38257</v>
          </cell>
          <cell r="H3338">
            <v>21.5</v>
          </cell>
          <cell r="U3338">
            <v>11</v>
          </cell>
          <cell r="BZ3338" t="str">
            <v>Внутренний</v>
          </cell>
          <cell r="CA3338" t="str">
            <v>восточная украина</v>
          </cell>
          <cell r="CB3338" t="str">
            <v>kyiv</v>
          </cell>
          <cell r="CC3338" t="str">
            <v>Регулярные, Базовая</v>
          </cell>
          <cell r="CD3338" t="str">
            <v>c</v>
          </cell>
        </row>
        <row r="3339">
          <cell r="C3339">
            <v>38258</v>
          </cell>
          <cell r="H3339">
            <v>21</v>
          </cell>
          <cell r="U3339">
            <v>45</v>
          </cell>
          <cell r="BZ3339" t="str">
            <v>Внутренний</v>
          </cell>
          <cell r="CA3339" t="str">
            <v>восточная украина</v>
          </cell>
          <cell r="CB3339" t="str">
            <v>kyiv</v>
          </cell>
          <cell r="CC3339" t="str">
            <v>Регулярные, Базовая</v>
          </cell>
          <cell r="CD3339" t="str">
            <v>c</v>
          </cell>
        </row>
        <row r="3340">
          <cell r="C3340">
            <v>38259</v>
          </cell>
          <cell r="H3340">
            <v>21</v>
          </cell>
          <cell r="U3340">
            <v>13</v>
          </cell>
          <cell r="BZ3340" t="str">
            <v>Международный</v>
          </cell>
          <cell r="CA3340" t="str">
            <v>снг</v>
          </cell>
          <cell r="CB3340" t="str">
            <v>russia</v>
          </cell>
          <cell r="CC3340" t="str">
            <v>Регулярные, Базовая</v>
          </cell>
          <cell r="CD3340" t="str">
            <v>c</v>
          </cell>
        </row>
        <row r="3341">
          <cell r="C3341">
            <v>38259</v>
          </cell>
          <cell r="H3341">
            <v>21</v>
          </cell>
          <cell r="U3341">
            <v>35</v>
          </cell>
          <cell r="BZ3341" t="str">
            <v>Международный</v>
          </cell>
          <cell r="CA3341" t="str">
            <v>снг</v>
          </cell>
          <cell r="CB3341" t="str">
            <v>armenia</v>
          </cell>
          <cell r="CC3341" t="str">
            <v>Регулярные, Базовая</v>
          </cell>
          <cell r="CD3341" t="str">
            <v>c</v>
          </cell>
        </row>
        <row r="3342">
          <cell r="C3342">
            <v>38260</v>
          </cell>
          <cell r="H3342">
            <v>21</v>
          </cell>
          <cell r="BZ3342" t="str">
            <v>Внутренний</v>
          </cell>
          <cell r="CA3342" t="str">
            <v>восточная украина</v>
          </cell>
          <cell r="CB3342" t="str">
            <v>kyiv</v>
          </cell>
          <cell r="CC3342" t="str">
            <v>Регулярные, Базовая</v>
          </cell>
          <cell r="CD3342" t="str">
            <v>c</v>
          </cell>
        </row>
        <row r="3343">
          <cell r="C3343">
            <v>38260</v>
          </cell>
          <cell r="H3343">
            <v>21</v>
          </cell>
          <cell r="BZ3343" t="str">
            <v>Внутренний</v>
          </cell>
          <cell r="CA3343" t="str">
            <v>восточная украина</v>
          </cell>
          <cell r="CB3343" t="str">
            <v>Ukraine_Other</v>
          </cell>
          <cell r="CC3343" t="str">
            <v>Бизнес, прочие</v>
          </cell>
          <cell r="CD3343" t="str">
            <v>c</v>
          </cell>
        </row>
        <row r="3344">
          <cell r="C3344">
            <v>38261</v>
          </cell>
          <cell r="H3344">
            <v>21</v>
          </cell>
          <cell r="U3344">
            <v>12</v>
          </cell>
          <cell r="BZ3344" t="str">
            <v>Международный</v>
          </cell>
          <cell r="CA3344" t="str">
            <v>снг</v>
          </cell>
          <cell r="CB3344" t="str">
            <v>russia</v>
          </cell>
          <cell r="CC3344" t="str">
            <v>Регулярные, Базовая</v>
          </cell>
          <cell r="CD3344" t="str">
            <v>c</v>
          </cell>
        </row>
        <row r="3345">
          <cell r="C3345">
            <v>38262</v>
          </cell>
          <cell r="H3345">
            <v>21</v>
          </cell>
          <cell r="U3345">
            <v>7</v>
          </cell>
          <cell r="BZ3345" t="str">
            <v>Внутренний</v>
          </cell>
          <cell r="CA3345" t="str">
            <v>восточная украина</v>
          </cell>
          <cell r="CB3345" t="str">
            <v>kyiv</v>
          </cell>
          <cell r="CC3345" t="str">
            <v>Регулярные, Базовая</v>
          </cell>
          <cell r="CD3345" t="str">
            <v>c</v>
          </cell>
        </row>
        <row r="3346">
          <cell r="C3346">
            <v>38263</v>
          </cell>
          <cell r="H3346">
            <v>21</v>
          </cell>
          <cell r="U3346">
            <v>34</v>
          </cell>
          <cell r="BZ3346" t="str">
            <v>Международный</v>
          </cell>
          <cell r="CA3346" t="str">
            <v>снг</v>
          </cell>
          <cell r="CB3346" t="str">
            <v>armenia</v>
          </cell>
          <cell r="CC3346" t="str">
            <v>Регулярные, Базовая</v>
          </cell>
          <cell r="CD3346" t="str">
            <v>c</v>
          </cell>
        </row>
        <row r="3347">
          <cell r="C3347">
            <v>38264</v>
          </cell>
          <cell r="H3347">
            <v>21</v>
          </cell>
          <cell r="U3347">
            <v>27</v>
          </cell>
          <cell r="BZ3347" t="str">
            <v>Международный</v>
          </cell>
          <cell r="CA3347" t="str">
            <v>снг</v>
          </cell>
          <cell r="CB3347" t="str">
            <v>russia</v>
          </cell>
          <cell r="CC3347" t="str">
            <v>Регулярные, Базовая</v>
          </cell>
          <cell r="CD3347" t="str">
            <v>c</v>
          </cell>
        </row>
        <row r="3348">
          <cell r="C3348">
            <v>38265</v>
          </cell>
          <cell r="H3348">
            <v>21</v>
          </cell>
          <cell r="U3348">
            <v>31</v>
          </cell>
          <cell r="BZ3348" t="str">
            <v>Внутренний</v>
          </cell>
          <cell r="CA3348" t="str">
            <v>восточная украина</v>
          </cell>
          <cell r="CB3348" t="str">
            <v>kyiv</v>
          </cell>
          <cell r="CC3348" t="str">
            <v>Регулярные, Базовая</v>
          </cell>
          <cell r="CD3348" t="str">
            <v>c</v>
          </cell>
        </row>
        <row r="3349">
          <cell r="C3349">
            <v>38266</v>
          </cell>
          <cell r="H3349">
            <v>21</v>
          </cell>
          <cell r="U3349">
            <v>11</v>
          </cell>
          <cell r="BZ3349" t="str">
            <v>Внутренний</v>
          </cell>
          <cell r="CA3349" t="str">
            <v>восточная украина</v>
          </cell>
          <cell r="CB3349" t="str">
            <v>kyiv</v>
          </cell>
          <cell r="CC3349" t="str">
            <v>Регулярные, Базовая</v>
          </cell>
          <cell r="CD3349" t="str">
            <v>c</v>
          </cell>
        </row>
        <row r="3350">
          <cell r="C3350">
            <v>38266</v>
          </cell>
          <cell r="H3350">
            <v>21</v>
          </cell>
          <cell r="BZ3350" t="str">
            <v>Внутренний</v>
          </cell>
          <cell r="CA3350" t="str">
            <v>восточная украина</v>
          </cell>
          <cell r="CB3350" t="str">
            <v>Ukraine_Other</v>
          </cell>
          <cell r="CC3350" t="str">
            <v>Бизнес, прочие</v>
          </cell>
          <cell r="CD3350" t="str">
            <v>c</v>
          </cell>
        </row>
        <row r="3351">
          <cell r="C3351">
            <v>38267</v>
          </cell>
          <cell r="H3351">
            <v>21</v>
          </cell>
          <cell r="U3351">
            <v>36</v>
          </cell>
          <cell r="BZ3351" t="str">
            <v>Внутренний</v>
          </cell>
          <cell r="CA3351" t="str">
            <v>восточная украина</v>
          </cell>
          <cell r="CB3351" t="str">
            <v>kyiv</v>
          </cell>
          <cell r="CC3351" t="str">
            <v>Регулярные, Базовая</v>
          </cell>
          <cell r="CD3351" t="str">
            <v>c</v>
          </cell>
        </row>
        <row r="3352">
          <cell r="C3352">
            <v>38268</v>
          </cell>
          <cell r="H3352">
            <v>21</v>
          </cell>
          <cell r="U3352">
            <v>17</v>
          </cell>
          <cell r="BZ3352" t="str">
            <v>Международный</v>
          </cell>
          <cell r="CA3352" t="str">
            <v>снг</v>
          </cell>
          <cell r="CB3352" t="str">
            <v>russia</v>
          </cell>
          <cell r="CC3352" t="str">
            <v>Регулярные, Базовая</v>
          </cell>
          <cell r="CD3352" t="str">
            <v>c</v>
          </cell>
        </row>
        <row r="3353">
          <cell r="C3353">
            <v>38269</v>
          </cell>
          <cell r="H3353">
            <v>21</v>
          </cell>
          <cell r="U3353">
            <v>11</v>
          </cell>
          <cell r="BZ3353" t="str">
            <v>Внутренний</v>
          </cell>
          <cell r="CA3353" t="str">
            <v>восточная украина</v>
          </cell>
          <cell r="CB3353" t="str">
            <v>kyiv</v>
          </cell>
          <cell r="CC3353" t="str">
            <v>Регулярные, Базовая</v>
          </cell>
          <cell r="CD3353" t="str">
            <v>c</v>
          </cell>
        </row>
        <row r="3354">
          <cell r="C3354">
            <v>38270</v>
          </cell>
          <cell r="H3354">
            <v>21</v>
          </cell>
          <cell r="U3354">
            <v>40</v>
          </cell>
          <cell r="BZ3354" t="str">
            <v>Международный</v>
          </cell>
          <cell r="CA3354" t="str">
            <v>снг</v>
          </cell>
          <cell r="CB3354" t="str">
            <v>armenia</v>
          </cell>
          <cell r="CC3354" t="str">
            <v>Регулярные, Базовая</v>
          </cell>
          <cell r="CD3354" t="str">
            <v>c</v>
          </cell>
        </row>
        <row r="3355">
          <cell r="C3355">
            <v>38271</v>
          </cell>
          <cell r="H3355">
            <v>21</v>
          </cell>
          <cell r="BZ3355" t="str">
            <v>Внутренний</v>
          </cell>
          <cell r="CA3355" t="str">
            <v>восточная украина</v>
          </cell>
          <cell r="CB3355" t="str">
            <v>Ukraine_Other</v>
          </cell>
          <cell r="CC3355" t="str">
            <v>Бизнес, прочие</v>
          </cell>
          <cell r="CD3355" t="str">
            <v>c</v>
          </cell>
        </row>
        <row r="3356">
          <cell r="C3356">
            <v>38273</v>
          </cell>
          <cell r="H3356">
            <v>21</v>
          </cell>
          <cell r="U3356">
            <v>22</v>
          </cell>
          <cell r="BZ3356" t="str">
            <v>Международный</v>
          </cell>
          <cell r="CA3356" t="str">
            <v>снг</v>
          </cell>
          <cell r="CB3356" t="str">
            <v>russia</v>
          </cell>
          <cell r="CC3356" t="str">
            <v>Регулярные, Базовая</v>
          </cell>
          <cell r="CD3356" t="str">
            <v>c</v>
          </cell>
        </row>
        <row r="3357">
          <cell r="C3357">
            <v>38274</v>
          </cell>
          <cell r="H3357">
            <v>21</v>
          </cell>
          <cell r="U3357">
            <v>42</v>
          </cell>
          <cell r="BZ3357" t="str">
            <v>Внутренний</v>
          </cell>
          <cell r="CA3357" t="str">
            <v>восточная украина</v>
          </cell>
          <cell r="CB3357" t="str">
            <v>kyiv</v>
          </cell>
          <cell r="CC3357" t="str">
            <v>Регулярные, Базовая</v>
          </cell>
          <cell r="CD3357" t="str">
            <v>c</v>
          </cell>
        </row>
        <row r="3358">
          <cell r="C3358">
            <v>38275</v>
          </cell>
          <cell r="H3358">
            <v>21</v>
          </cell>
          <cell r="BZ3358" t="str">
            <v>Внутренний</v>
          </cell>
          <cell r="CA3358" t="str">
            <v>западная украина</v>
          </cell>
          <cell r="CB3358" t="str">
            <v>odessa</v>
          </cell>
          <cell r="CC3358" t="str">
            <v>Бизнес, прочие</v>
          </cell>
          <cell r="CD3358" t="str">
            <v>c</v>
          </cell>
        </row>
        <row r="3359">
          <cell r="C3359">
            <v>38275</v>
          </cell>
          <cell r="H3359">
            <v>21</v>
          </cell>
          <cell r="U3359">
            <v>15</v>
          </cell>
          <cell r="BZ3359" t="str">
            <v>Международный</v>
          </cell>
          <cell r="CA3359" t="str">
            <v>снг</v>
          </cell>
          <cell r="CB3359" t="str">
            <v>russia</v>
          </cell>
          <cell r="CC3359" t="str">
            <v>Регулярные, Базовая</v>
          </cell>
          <cell r="CD3359" t="str">
            <v>c</v>
          </cell>
        </row>
        <row r="3360">
          <cell r="C3360">
            <v>38276</v>
          </cell>
          <cell r="H3360">
            <v>21</v>
          </cell>
          <cell r="U3360">
            <v>19</v>
          </cell>
          <cell r="BZ3360" t="str">
            <v>Международный</v>
          </cell>
          <cell r="CA3360" t="str">
            <v>снг</v>
          </cell>
          <cell r="CB3360" t="str">
            <v>georgia</v>
          </cell>
          <cell r="CC3360" t="str">
            <v>Регулярные, Базовая</v>
          </cell>
          <cell r="CD3360" t="str">
            <v>c</v>
          </cell>
        </row>
        <row r="3361">
          <cell r="C3361">
            <v>38276</v>
          </cell>
          <cell r="H3361">
            <v>21</v>
          </cell>
          <cell r="U3361">
            <v>31</v>
          </cell>
          <cell r="BZ3361" t="str">
            <v>Внутренний</v>
          </cell>
          <cell r="CA3361" t="str">
            <v>восточная украина</v>
          </cell>
          <cell r="CB3361" t="str">
            <v>kyiv</v>
          </cell>
          <cell r="CC3361" t="str">
            <v>Регулярные, Базовая</v>
          </cell>
          <cell r="CD3361" t="str">
            <v>c</v>
          </cell>
        </row>
        <row r="3362">
          <cell r="C3362">
            <v>38276</v>
          </cell>
          <cell r="H3362">
            <v>21.5</v>
          </cell>
          <cell r="U3362">
            <v>6</v>
          </cell>
          <cell r="BZ3362" t="str">
            <v>Внутренний</v>
          </cell>
          <cell r="CA3362" t="str">
            <v>восточная украина</v>
          </cell>
          <cell r="CB3362" t="str">
            <v>kyiv</v>
          </cell>
          <cell r="CC3362" t="str">
            <v>Регулярные, Базовая</v>
          </cell>
          <cell r="CD3362" t="str">
            <v>c</v>
          </cell>
        </row>
        <row r="3363">
          <cell r="C3363">
            <v>38277</v>
          </cell>
          <cell r="H3363">
            <v>21</v>
          </cell>
          <cell r="U3363">
            <v>40</v>
          </cell>
          <cell r="BZ3363" t="str">
            <v>Международный</v>
          </cell>
          <cell r="CA3363" t="str">
            <v>снг</v>
          </cell>
          <cell r="CB3363" t="str">
            <v>armenia</v>
          </cell>
          <cell r="CC3363" t="str">
            <v>Регулярные, Базовая</v>
          </cell>
          <cell r="CD3363" t="str">
            <v>c</v>
          </cell>
        </row>
        <row r="3364">
          <cell r="C3364">
            <v>38278</v>
          </cell>
          <cell r="H3364">
            <v>21</v>
          </cell>
          <cell r="U3364">
            <v>14</v>
          </cell>
          <cell r="BZ3364" t="str">
            <v>Международный</v>
          </cell>
          <cell r="CA3364" t="str">
            <v>снг</v>
          </cell>
          <cell r="CB3364" t="str">
            <v>russia</v>
          </cell>
          <cell r="CC3364" t="str">
            <v>Регулярные, Базовая</v>
          </cell>
          <cell r="CD3364" t="str">
            <v>c</v>
          </cell>
        </row>
        <row r="3365">
          <cell r="C3365">
            <v>38279</v>
          </cell>
          <cell r="H3365">
            <v>21</v>
          </cell>
          <cell r="U3365">
            <v>27</v>
          </cell>
          <cell r="BZ3365" t="str">
            <v>Внутренний</v>
          </cell>
          <cell r="CA3365" t="str">
            <v>восточная украина</v>
          </cell>
          <cell r="CB3365" t="str">
            <v>kyiv</v>
          </cell>
          <cell r="CC3365" t="str">
            <v>Регулярные, Базовая</v>
          </cell>
          <cell r="CD3365" t="str">
            <v>c</v>
          </cell>
        </row>
        <row r="3366">
          <cell r="C3366">
            <v>38280</v>
          </cell>
          <cell r="H3366">
            <v>21</v>
          </cell>
          <cell r="U3366">
            <v>24</v>
          </cell>
          <cell r="BZ3366" t="str">
            <v>Международный</v>
          </cell>
          <cell r="CA3366" t="str">
            <v>снг</v>
          </cell>
          <cell r="CB3366" t="str">
            <v>russia</v>
          </cell>
          <cell r="CC3366" t="str">
            <v>Регулярные, Базовая</v>
          </cell>
          <cell r="CD3366" t="str">
            <v>c</v>
          </cell>
        </row>
        <row r="3367">
          <cell r="C3367">
            <v>38281</v>
          </cell>
          <cell r="H3367">
            <v>21</v>
          </cell>
          <cell r="U3367">
            <v>20</v>
          </cell>
          <cell r="BZ3367" t="str">
            <v>Внутренний</v>
          </cell>
          <cell r="CA3367" t="str">
            <v>восточная украина</v>
          </cell>
          <cell r="CB3367" t="str">
            <v>kyiv</v>
          </cell>
          <cell r="CC3367" t="str">
            <v>Регулярные, Базовая</v>
          </cell>
          <cell r="CD3367" t="str">
            <v>c</v>
          </cell>
        </row>
        <row r="3368">
          <cell r="C3368">
            <v>38282</v>
          </cell>
          <cell r="H3368">
            <v>21</v>
          </cell>
          <cell r="U3368">
            <v>14</v>
          </cell>
          <cell r="BZ3368" t="str">
            <v>Международный</v>
          </cell>
          <cell r="CA3368" t="str">
            <v>снг</v>
          </cell>
          <cell r="CB3368" t="str">
            <v>russia</v>
          </cell>
          <cell r="CC3368" t="str">
            <v>Регулярные, Базовая</v>
          </cell>
          <cell r="CD3368" t="str">
            <v>c</v>
          </cell>
        </row>
        <row r="3369">
          <cell r="C3369">
            <v>38283</v>
          </cell>
          <cell r="H3369">
            <v>21</v>
          </cell>
          <cell r="U3369">
            <v>5</v>
          </cell>
          <cell r="BZ3369" t="str">
            <v>Внутренний</v>
          </cell>
          <cell r="CA3369" t="str">
            <v>восточная украина</v>
          </cell>
          <cell r="CB3369" t="str">
            <v>kyiv</v>
          </cell>
          <cell r="CC3369" t="str">
            <v>Регулярные, Базовая</v>
          </cell>
          <cell r="CD3369" t="str">
            <v>c</v>
          </cell>
        </row>
        <row r="3370">
          <cell r="C3370">
            <v>38284</v>
          </cell>
          <cell r="H3370">
            <v>21</v>
          </cell>
          <cell r="U3370">
            <v>34</v>
          </cell>
          <cell r="BZ3370" t="str">
            <v>Международный</v>
          </cell>
          <cell r="CA3370" t="str">
            <v>снг</v>
          </cell>
          <cell r="CB3370" t="str">
            <v>georgia</v>
          </cell>
          <cell r="CC3370" t="str">
            <v>Регулярные, Базовая</v>
          </cell>
          <cell r="CD3370" t="str">
            <v>c</v>
          </cell>
        </row>
        <row r="3371">
          <cell r="C3371">
            <v>38284</v>
          </cell>
          <cell r="H3371">
            <v>21</v>
          </cell>
          <cell r="U3371">
            <v>33</v>
          </cell>
          <cell r="BZ3371" t="str">
            <v>Международный</v>
          </cell>
          <cell r="CA3371" t="str">
            <v>снг</v>
          </cell>
          <cell r="CB3371" t="str">
            <v>armenia</v>
          </cell>
          <cell r="CC3371" t="str">
            <v>Регулярные, Базовая</v>
          </cell>
          <cell r="CD3371" t="str">
            <v>c</v>
          </cell>
        </row>
        <row r="3372">
          <cell r="C3372">
            <v>38285</v>
          </cell>
          <cell r="H3372">
            <v>21</v>
          </cell>
          <cell r="U3372">
            <v>10</v>
          </cell>
          <cell r="BZ3372" t="str">
            <v>Международный</v>
          </cell>
          <cell r="CA3372" t="str">
            <v>снг</v>
          </cell>
          <cell r="CB3372" t="str">
            <v>russia</v>
          </cell>
          <cell r="CC3372" t="str">
            <v>Регулярные, Базовая</v>
          </cell>
          <cell r="CD3372" t="str">
            <v>c</v>
          </cell>
        </row>
        <row r="3373">
          <cell r="C3373">
            <v>38286</v>
          </cell>
          <cell r="H3373">
            <v>21</v>
          </cell>
          <cell r="U3373">
            <v>30</v>
          </cell>
          <cell r="BZ3373" t="str">
            <v>Внутренний</v>
          </cell>
          <cell r="CA3373" t="str">
            <v>восточная украина</v>
          </cell>
          <cell r="CB3373" t="str">
            <v>kyiv</v>
          </cell>
          <cell r="CC3373" t="str">
            <v>Регулярные, Базовая</v>
          </cell>
          <cell r="CD3373" t="str">
            <v>c</v>
          </cell>
        </row>
        <row r="3374">
          <cell r="C3374">
            <v>38287</v>
          </cell>
          <cell r="H3374">
            <v>21</v>
          </cell>
          <cell r="U3374">
            <v>31</v>
          </cell>
          <cell r="BZ3374" t="str">
            <v>Внутренний</v>
          </cell>
          <cell r="CA3374" t="str">
            <v>восточная украина</v>
          </cell>
          <cell r="CB3374" t="str">
            <v>kyiv</v>
          </cell>
          <cell r="CC3374" t="str">
            <v>Регулярные, Базовая</v>
          </cell>
          <cell r="CD3374" t="str">
            <v>c</v>
          </cell>
        </row>
        <row r="3375">
          <cell r="C3375">
            <v>38288</v>
          </cell>
          <cell r="H3375">
            <v>21</v>
          </cell>
          <cell r="U3375">
            <v>22</v>
          </cell>
          <cell r="BZ3375" t="str">
            <v>Внутренний</v>
          </cell>
          <cell r="CA3375" t="str">
            <v>восточная украина</v>
          </cell>
          <cell r="CB3375" t="str">
            <v>kyiv</v>
          </cell>
          <cell r="CC3375" t="str">
            <v>Регулярные, Базовая</v>
          </cell>
          <cell r="CD3375" t="str">
            <v>c</v>
          </cell>
        </row>
        <row r="3376">
          <cell r="C3376">
            <v>38288</v>
          </cell>
          <cell r="H3376">
            <v>21</v>
          </cell>
          <cell r="U3376">
            <v>26</v>
          </cell>
          <cell r="BZ3376" t="str">
            <v>Международный</v>
          </cell>
          <cell r="CA3376" t="str">
            <v>снг</v>
          </cell>
          <cell r="CB3376" t="str">
            <v>russia</v>
          </cell>
          <cell r="CC3376" t="str">
            <v>Регулярные, Базовая</v>
          </cell>
          <cell r="CD3376" t="str">
            <v>c</v>
          </cell>
        </row>
        <row r="3377">
          <cell r="C3377">
            <v>38290</v>
          </cell>
          <cell r="H3377">
            <v>21</v>
          </cell>
          <cell r="U3377">
            <v>17</v>
          </cell>
          <cell r="BZ3377" t="str">
            <v>Внутренний</v>
          </cell>
          <cell r="CA3377" t="str">
            <v>восточная украина</v>
          </cell>
          <cell r="CB3377" t="str">
            <v>kyiv</v>
          </cell>
          <cell r="CC3377" t="str">
            <v>Регулярные, Базовая</v>
          </cell>
          <cell r="CD3377" t="str">
            <v>c</v>
          </cell>
        </row>
        <row r="3378">
          <cell r="C3378">
            <v>38291</v>
          </cell>
          <cell r="H3378">
            <v>21</v>
          </cell>
          <cell r="U3378">
            <v>25</v>
          </cell>
          <cell r="BZ3378" t="str">
            <v>Международный</v>
          </cell>
          <cell r="CA3378" t="str">
            <v>снг</v>
          </cell>
          <cell r="CB3378" t="str">
            <v>georgia</v>
          </cell>
          <cell r="CC3378" t="str">
            <v>Регулярные, Базовая</v>
          </cell>
          <cell r="CD3378" t="str">
            <v>c</v>
          </cell>
        </row>
        <row r="3379">
          <cell r="C3379">
            <v>38291</v>
          </cell>
          <cell r="H3379">
            <v>21</v>
          </cell>
          <cell r="U3379">
            <v>29</v>
          </cell>
          <cell r="BZ3379" t="str">
            <v>Международный</v>
          </cell>
          <cell r="CA3379" t="str">
            <v>снг</v>
          </cell>
          <cell r="CB3379" t="str">
            <v>armenia</v>
          </cell>
          <cell r="CC3379" t="str">
            <v>Регулярные, Базовая</v>
          </cell>
          <cell r="CD3379" t="str">
            <v>c</v>
          </cell>
        </row>
        <row r="3380">
          <cell r="C3380">
            <v>38292</v>
          </cell>
          <cell r="H3380">
            <v>21</v>
          </cell>
          <cell r="U3380">
            <v>18</v>
          </cell>
          <cell r="BZ3380" t="str">
            <v>Международный</v>
          </cell>
          <cell r="CA3380" t="str">
            <v>снг</v>
          </cell>
          <cell r="CB3380" t="str">
            <v>russia</v>
          </cell>
          <cell r="CC3380" t="str">
            <v>Регулярные, Базовая</v>
          </cell>
          <cell r="CD3380" t="str">
            <v>c</v>
          </cell>
        </row>
        <row r="3381">
          <cell r="C3381">
            <v>38293</v>
          </cell>
          <cell r="H3381">
            <v>21</v>
          </cell>
          <cell r="U3381">
            <v>22</v>
          </cell>
          <cell r="BZ3381" t="str">
            <v>Внутренний</v>
          </cell>
          <cell r="CA3381" t="str">
            <v>восточная украина</v>
          </cell>
          <cell r="CB3381" t="str">
            <v>kyiv</v>
          </cell>
          <cell r="CC3381" t="str">
            <v>Регулярные, Базовая</v>
          </cell>
          <cell r="CD3381" t="str">
            <v>c</v>
          </cell>
        </row>
        <row r="3382">
          <cell r="C3382">
            <v>38294</v>
          </cell>
          <cell r="H3382">
            <v>21</v>
          </cell>
          <cell r="U3382">
            <v>15</v>
          </cell>
          <cell r="BZ3382" t="str">
            <v>Международный</v>
          </cell>
          <cell r="CA3382" t="str">
            <v>снг</v>
          </cell>
          <cell r="CB3382" t="str">
            <v>russia</v>
          </cell>
          <cell r="CC3382" t="str">
            <v>Регулярные, Базовая</v>
          </cell>
          <cell r="CD3382" t="str">
            <v>c</v>
          </cell>
        </row>
        <row r="3383">
          <cell r="C3383">
            <v>38295</v>
          </cell>
          <cell r="H3383">
            <v>21</v>
          </cell>
          <cell r="U3383">
            <v>34</v>
          </cell>
          <cell r="BZ3383" t="str">
            <v>Внутренний</v>
          </cell>
          <cell r="CA3383" t="str">
            <v>восточная украина</v>
          </cell>
          <cell r="CB3383" t="str">
            <v>kyiv</v>
          </cell>
          <cell r="CC3383" t="str">
            <v>Регулярные, Базовая</v>
          </cell>
          <cell r="CD3383" t="str">
            <v>c</v>
          </cell>
        </row>
        <row r="3384">
          <cell r="C3384">
            <v>38296</v>
          </cell>
          <cell r="H3384">
            <v>21</v>
          </cell>
          <cell r="U3384">
            <v>21</v>
          </cell>
          <cell r="BZ3384" t="str">
            <v>Международный</v>
          </cell>
          <cell r="CA3384" t="str">
            <v>снг</v>
          </cell>
          <cell r="CB3384" t="str">
            <v>russia</v>
          </cell>
          <cell r="CC3384" t="str">
            <v>Регулярные, Базовая</v>
          </cell>
          <cell r="CD3384" t="str">
            <v>c</v>
          </cell>
        </row>
        <row r="3385">
          <cell r="C3385">
            <v>38296</v>
          </cell>
          <cell r="H3385">
            <v>21</v>
          </cell>
          <cell r="U3385">
            <v>17</v>
          </cell>
          <cell r="BZ3385" t="str">
            <v>Внутренний</v>
          </cell>
          <cell r="CA3385" t="str">
            <v>восточная украина</v>
          </cell>
          <cell r="CB3385" t="str">
            <v>kyiv</v>
          </cell>
          <cell r="CC3385" t="str">
            <v>Регулярные, Базовая</v>
          </cell>
          <cell r="CD3385" t="str">
            <v>c</v>
          </cell>
        </row>
        <row r="3386">
          <cell r="C3386">
            <v>38298</v>
          </cell>
          <cell r="H3386">
            <v>21</v>
          </cell>
          <cell r="U3386">
            <v>38</v>
          </cell>
          <cell r="BZ3386" t="str">
            <v>Международный</v>
          </cell>
          <cell r="CA3386" t="str">
            <v>снг</v>
          </cell>
          <cell r="CB3386" t="str">
            <v>georgia</v>
          </cell>
          <cell r="CC3386" t="str">
            <v>Регулярные, Базовая</v>
          </cell>
          <cell r="CD3386" t="str">
            <v>c</v>
          </cell>
        </row>
        <row r="3387">
          <cell r="C3387">
            <v>38298</v>
          </cell>
          <cell r="H3387">
            <v>21</v>
          </cell>
          <cell r="U3387">
            <v>21</v>
          </cell>
          <cell r="BZ3387" t="str">
            <v>Международный</v>
          </cell>
          <cell r="CA3387" t="str">
            <v>снг</v>
          </cell>
          <cell r="CB3387" t="str">
            <v>armenia</v>
          </cell>
          <cell r="CC3387" t="str">
            <v>Регулярные, Базовая</v>
          </cell>
          <cell r="CD3387" t="str">
            <v>c</v>
          </cell>
        </row>
        <row r="3388">
          <cell r="C3388">
            <v>38304</v>
          </cell>
          <cell r="H3388">
            <v>21.5</v>
          </cell>
          <cell r="BZ3388" t="str">
            <v>Внутренний</v>
          </cell>
          <cell r="CA3388" t="str">
            <v>восточная украина</v>
          </cell>
          <cell r="CB3388" t="str">
            <v>kyiv</v>
          </cell>
          <cell r="CC3388" t="str">
            <v>Регулярные, Базовая</v>
          </cell>
          <cell r="CD3388" t="str">
            <v>c</v>
          </cell>
        </row>
        <row r="3389">
          <cell r="C3389">
            <v>38304</v>
          </cell>
          <cell r="H3389">
            <v>21.5</v>
          </cell>
          <cell r="U3389">
            <v>33</v>
          </cell>
          <cell r="BZ3389" t="str">
            <v>Международный</v>
          </cell>
          <cell r="CA3389" t="str">
            <v>снг</v>
          </cell>
          <cell r="CB3389" t="str">
            <v>armenia</v>
          </cell>
          <cell r="CC3389" t="str">
            <v>Регулярные, Базовая</v>
          </cell>
          <cell r="CD3389" t="str">
            <v>c</v>
          </cell>
        </row>
        <row r="3390">
          <cell r="C3390">
            <v>38306</v>
          </cell>
          <cell r="H3390">
            <v>21.5</v>
          </cell>
          <cell r="U3390">
            <v>7</v>
          </cell>
          <cell r="BZ3390" t="str">
            <v>Внутренний</v>
          </cell>
          <cell r="CA3390" t="str">
            <v>восточная украина</v>
          </cell>
          <cell r="CB3390" t="str">
            <v>kyiv</v>
          </cell>
          <cell r="CC3390" t="str">
            <v>Регулярные, Базовая</v>
          </cell>
          <cell r="CD3390" t="str">
            <v>c</v>
          </cell>
        </row>
        <row r="3391">
          <cell r="C3391">
            <v>38306</v>
          </cell>
          <cell r="H3391">
            <v>21.5</v>
          </cell>
          <cell r="U3391">
            <v>23</v>
          </cell>
          <cell r="BZ3391" t="str">
            <v>Внутренний</v>
          </cell>
          <cell r="CA3391" t="str">
            <v>восточная украина</v>
          </cell>
          <cell r="CB3391" t="str">
            <v>kyiv</v>
          </cell>
          <cell r="CC3391" t="str">
            <v>Регулярные, Базовая</v>
          </cell>
          <cell r="CD3391" t="str">
            <v>c</v>
          </cell>
        </row>
        <row r="3392">
          <cell r="C3392">
            <v>38307</v>
          </cell>
          <cell r="H3392">
            <v>21.5</v>
          </cell>
          <cell r="U3392">
            <v>30</v>
          </cell>
          <cell r="BZ3392" t="str">
            <v>Внутренний</v>
          </cell>
          <cell r="CA3392" t="str">
            <v>восточная украина</v>
          </cell>
          <cell r="CB3392" t="str">
            <v>kyiv</v>
          </cell>
          <cell r="CC3392" t="str">
            <v>Регулярные, Базовая</v>
          </cell>
          <cell r="CD3392" t="str">
            <v>c</v>
          </cell>
        </row>
        <row r="3393">
          <cell r="C3393">
            <v>38308</v>
          </cell>
          <cell r="H3393">
            <v>21.5</v>
          </cell>
          <cell r="U3393">
            <v>14</v>
          </cell>
          <cell r="BZ3393" t="str">
            <v>Внутренний</v>
          </cell>
          <cell r="CA3393" t="str">
            <v>восточная украина</v>
          </cell>
          <cell r="CB3393" t="str">
            <v>kyiv</v>
          </cell>
          <cell r="CC3393" t="str">
            <v>Регулярные, Базовая</v>
          </cell>
          <cell r="CD3393" t="str">
            <v>c</v>
          </cell>
        </row>
        <row r="3394">
          <cell r="C3394">
            <v>38308</v>
          </cell>
          <cell r="H3394">
            <v>21.5</v>
          </cell>
          <cell r="U3394">
            <v>26</v>
          </cell>
          <cell r="BZ3394" t="str">
            <v>Внутренний</v>
          </cell>
          <cell r="CA3394" t="str">
            <v>восточная украина</v>
          </cell>
          <cell r="CB3394" t="str">
            <v>kyiv</v>
          </cell>
          <cell r="CC3394" t="str">
            <v>Регулярные, Базовая</v>
          </cell>
          <cell r="CD3394" t="str">
            <v>c</v>
          </cell>
        </row>
        <row r="3395">
          <cell r="C3395">
            <v>38311</v>
          </cell>
          <cell r="H3395">
            <v>21</v>
          </cell>
          <cell r="BZ3395" t="str">
            <v>Внутренний</v>
          </cell>
          <cell r="CA3395" t="str">
            <v>восточная украина</v>
          </cell>
          <cell r="CB3395" t="str">
            <v>Ukraine_Other</v>
          </cell>
          <cell r="CC3395" t="str">
            <v>Бизнес, прочие</v>
          </cell>
          <cell r="CD3395" t="str">
            <v>c</v>
          </cell>
        </row>
        <row r="3396">
          <cell r="C3396">
            <v>38312</v>
          </cell>
          <cell r="H3396">
            <v>21</v>
          </cell>
          <cell r="U3396">
            <v>66</v>
          </cell>
          <cell r="BZ3396" t="str">
            <v>Международный</v>
          </cell>
          <cell r="CA3396" t="str">
            <v>снг</v>
          </cell>
          <cell r="CB3396" t="str">
            <v>armenia</v>
          </cell>
          <cell r="CC3396" t="str">
            <v>Регулярные, Базовая</v>
          </cell>
          <cell r="CD3396" t="str">
            <v>c</v>
          </cell>
        </row>
        <row r="3397">
          <cell r="C3397">
            <v>38313</v>
          </cell>
          <cell r="H3397">
            <v>21</v>
          </cell>
          <cell r="U3397">
            <v>18</v>
          </cell>
          <cell r="BZ3397" t="str">
            <v>Международный</v>
          </cell>
          <cell r="CA3397" t="str">
            <v>снг</v>
          </cell>
          <cell r="CB3397" t="str">
            <v>russia</v>
          </cell>
          <cell r="CC3397" t="str">
            <v>Регулярные, Базовая</v>
          </cell>
          <cell r="CD3397" t="str">
            <v>c</v>
          </cell>
        </row>
        <row r="3398">
          <cell r="C3398">
            <v>38313</v>
          </cell>
          <cell r="H3398">
            <v>21.5</v>
          </cell>
          <cell r="U3398">
            <v>28</v>
          </cell>
          <cell r="BZ3398" t="str">
            <v>Внутренний</v>
          </cell>
          <cell r="CA3398" t="str">
            <v>восточная украина</v>
          </cell>
          <cell r="CB3398" t="str">
            <v>kyiv</v>
          </cell>
          <cell r="CC3398" t="str">
            <v>Регулярные, Базовая</v>
          </cell>
          <cell r="CD3398" t="str">
            <v>c</v>
          </cell>
        </row>
        <row r="3399">
          <cell r="C3399">
            <v>38314</v>
          </cell>
          <cell r="H3399">
            <v>21.5</v>
          </cell>
          <cell r="U3399">
            <v>28</v>
          </cell>
          <cell r="BZ3399" t="str">
            <v>Внутренний</v>
          </cell>
          <cell r="CA3399" t="str">
            <v>восточная украина</v>
          </cell>
          <cell r="CB3399" t="str">
            <v>kyiv</v>
          </cell>
          <cell r="CC3399" t="str">
            <v>Регулярные, Базовая</v>
          </cell>
          <cell r="CD3399" t="str">
            <v>c</v>
          </cell>
        </row>
        <row r="3400">
          <cell r="C3400">
            <v>38314</v>
          </cell>
          <cell r="BZ3400" t="str">
            <v>Внутренний</v>
          </cell>
          <cell r="CA3400" t="str">
            <v>восточная украина</v>
          </cell>
          <cell r="CB3400" t="str">
            <v>Ukraine_Other</v>
          </cell>
          <cell r="CC3400" t="str">
            <v>Бизнес, прочие</v>
          </cell>
          <cell r="CD3400" t="str">
            <v>c</v>
          </cell>
        </row>
        <row r="3401">
          <cell r="C3401">
            <v>38315</v>
          </cell>
          <cell r="H3401">
            <v>21</v>
          </cell>
          <cell r="U3401">
            <v>27</v>
          </cell>
          <cell r="BZ3401" t="str">
            <v>Международный</v>
          </cell>
          <cell r="CA3401" t="str">
            <v>снг</v>
          </cell>
          <cell r="CB3401" t="str">
            <v>russia</v>
          </cell>
          <cell r="CC3401" t="str">
            <v>Регулярные, Базовая</v>
          </cell>
          <cell r="CD3401" t="str">
            <v>c</v>
          </cell>
        </row>
        <row r="3402">
          <cell r="C3402">
            <v>38315</v>
          </cell>
          <cell r="H3402">
            <v>21.5</v>
          </cell>
          <cell r="U3402">
            <v>37</v>
          </cell>
          <cell r="BZ3402" t="str">
            <v>Внутренний</v>
          </cell>
          <cell r="CA3402" t="str">
            <v>восточная украина</v>
          </cell>
          <cell r="CB3402" t="str">
            <v>kyiv</v>
          </cell>
          <cell r="CC3402" t="str">
            <v>Регулярные, Базовая</v>
          </cell>
          <cell r="CD3402" t="str">
            <v>c</v>
          </cell>
        </row>
        <row r="3403">
          <cell r="C3403">
            <v>38316</v>
          </cell>
          <cell r="H3403">
            <v>21</v>
          </cell>
          <cell r="BZ3403" t="str">
            <v>Внутренний</v>
          </cell>
          <cell r="CA3403" t="str">
            <v>восточная украина</v>
          </cell>
          <cell r="CB3403" t="str">
            <v>dnepropetrovsk</v>
          </cell>
          <cell r="CC3403" t="str">
            <v>Бизнес, прочие</v>
          </cell>
          <cell r="CD3403" t="str">
            <v>c</v>
          </cell>
        </row>
        <row r="3404">
          <cell r="C3404">
            <v>38316</v>
          </cell>
          <cell r="H3404">
            <v>21</v>
          </cell>
          <cell r="BZ3404" t="str">
            <v>Внутренний</v>
          </cell>
          <cell r="CA3404" t="str">
            <v>восточная украина</v>
          </cell>
          <cell r="CB3404" t="str">
            <v>Ukraine_Other</v>
          </cell>
          <cell r="CC3404" t="str">
            <v>Бизнес, прочие</v>
          </cell>
          <cell r="CD3404" t="str">
            <v>c</v>
          </cell>
        </row>
        <row r="3405">
          <cell r="C3405">
            <v>38317</v>
          </cell>
          <cell r="H3405">
            <v>21</v>
          </cell>
          <cell r="BZ3405" t="str">
            <v>Международный</v>
          </cell>
          <cell r="CA3405" t="str">
            <v>снг</v>
          </cell>
          <cell r="CB3405" t="str">
            <v>russia</v>
          </cell>
          <cell r="CC3405" t="str">
            <v>Бизнес, прочие</v>
          </cell>
          <cell r="CD3405" t="str">
            <v>c</v>
          </cell>
        </row>
        <row r="3406">
          <cell r="C3406">
            <v>38317</v>
          </cell>
          <cell r="H3406">
            <v>21</v>
          </cell>
          <cell r="U3406">
            <v>19</v>
          </cell>
          <cell r="BZ3406" t="str">
            <v>Международный</v>
          </cell>
          <cell r="CA3406" t="str">
            <v>снг</v>
          </cell>
          <cell r="CB3406" t="str">
            <v>russia</v>
          </cell>
          <cell r="CC3406" t="str">
            <v>Регулярные, Базовая</v>
          </cell>
          <cell r="CD3406" t="str">
            <v>c</v>
          </cell>
        </row>
        <row r="3407">
          <cell r="C3407">
            <v>38317</v>
          </cell>
          <cell r="H3407">
            <v>21</v>
          </cell>
          <cell r="BZ3407" t="str">
            <v>Внутренний</v>
          </cell>
          <cell r="CA3407" t="str">
            <v>восточная украина</v>
          </cell>
          <cell r="CB3407" t="str">
            <v>Ukraine_Other</v>
          </cell>
          <cell r="CC3407" t="str">
            <v>Бизнес, прочие</v>
          </cell>
          <cell r="CD3407" t="str">
            <v>c</v>
          </cell>
        </row>
        <row r="3408">
          <cell r="C3408">
            <v>38317</v>
          </cell>
          <cell r="H3408">
            <v>21</v>
          </cell>
          <cell r="BZ3408" t="str">
            <v>Внутренний</v>
          </cell>
          <cell r="CA3408" t="str">
            <v>восточная украина</v>
          </cell>
          <cell r="CB3408" t="str">
            <v>Ukraine_Other</v>
          </cell>
          <cell r="CC3408" t="str">
            <v>Бизнес, прочие</v>
          </cell>
          <cell r="CD3408" t="str">
            <v>c</v>
          </cell>
        </row>
        <row r="3409">
          <cell r="C3409">
            <v>38318</v>
          </cell>
          <cell r="H3409">
            <v>21</v>
          </cell>
          <cell r="U3409">
            <v>35</v>
          </cell>
          <cell r="BZ3409" t="str">
            <v>Международный</v>
          </cell>
          <cell r="CA3409" t="str">
            <v>снг</v>
          </cell>
          <cell r="CB3409" t="str">
            <v>armenia</v>
          </cell>
          <cell r="CC3409" t="str">
            <v>Регулярные, Базовая</v>
          </cell>
          <cell r="CD3409" t="str">
            <v>c</v>
          </cell>
        </row>
        <row r="3410">
          <cell r="C3410">
            <v>38318</v>
          </cell>
          <cell r="H3410">
            <v>21</v>
          </cell>
          <cell r="U3410">
            <v>11</v>
          </cell>
          <cell r="BZ3410" t="str">
            <v>Внутренний</v>
          </cell>
          <cell r="CA3410" t="str">
            <v>восточная украина</v>
          </cell>
          <cell r="CB3410" t="str">
            <v>kyiv</v>
          </cell>
          <cell r="CC3410" t="str">
            <v>Регулярные, Базовая</v>
          </cell>
          <cell r="CD3410" t="str">
            <v>c</v>
          </cell>
        </row>
        <row r="3411">
          <cell r="C3411">
            <v>38318</v>
          </cell>
          <cell r="H3411">
            <v>21</v>
          </cell>
          <cell r="U3411">
            <v>16</v>
          </cell>
          <cell r="BZ3411" t="str">
            <v>Внутренний</v>
          </cell>
          <cell r="CA3411" t="str">
            <v>восточная украина</v>
          </cell>
          <cell r="CB3411" t="str">
            <v>kyiv</v>
          </cell>
          <cell r="CC3411" t="str">
            <v>Регулярные, Базовая</v>
          </cell>
          <cell r="CD3411" t="str">
            <v>c</v>
          </cell>
        </row>
        <row r="3412">
          <cell r="C3412">
            <v>38319</v>
          </cell>
          <cell r="BZ3412" t="str">
            <v>Внутренний</v>
          </cell>
          <cell r="CA3412" t="str">
            <v>восточная украина</v>
          </cell>
          <cell r="CB3412" t="str">
            <v>Ukraine_Other</v>
          </cell>
          <cell r="CC3412" t="str">
            <v>Бизнес, прочие</v>
          </cell>
          <cell r="CD3412" t="str">
            <v>c</v>
          </cell>
        </row>
        <row r="3413">
          <cell r="C3413">
            <v>38320</v>
          </cell>
          <cell r="H3413">
            <v>21</v>
          </cell>
          <cell r="U3413">
            <v>12</v>
          </cell>
          <cell r="BZ3413" t="str">
            <v>Внутренний</v>
          </cell>
          <cell r="CA3413" t="str">
            <v>восточная украина</v>
          </cell>
          <cell r="CB3413" t="str">
            <v>kyiv</v>
          </cell>
          <cell r="CC3413" t="str">
            <v>Регулярные, Базовая</v>
          </cell>
          <cell r="CD3413" t="str">
            <v>c</v>
          </cell>
        </row>
        <row r="3414">
          <cell r="C3414">
            <v>38320</v>
          </cell>
          <cell r="H3414">
            <v>21</v>
          </cell>
          <cell r="U3414">
            <v>23</v>
          </cell>
          <cell r="BZ3414" t="str">
            <v>Международный</v>
          </cell>
          <cell r="CA3414" t="str">
            <v>снг</v>
          </cell>
          <cell r="CB3414" t="str">
            <v>russia</v>
          </cell>
          <cell r="CC3414" t="str">
            <v>Регулярные, Базовая</v>
          </cell>
          <cell r="CD3414" t="str">
            <v>c</v>
          </cell>
        </row>
        <row r="3415">
          <cell r="C3415">
            <v>38321</v>
          </cell>
          <cell r="H3415">
            <v>21</v>
          </cell>
          <cell r="U3415">
            <v>1</v>
          </cell>
          <cell r="BZ3415" t="str">
            <v>Внутренний</v>
          </cell>
          <cell r="CA3415" t="str">
            <v>восточная украина</v>
          </cell>
          <cell r="CB3415" t="str">
            <v>kyiv</v>
          </cell>
          <cell r="CC3415" t="str">
            <v>Бизнес, прочие</v>
          </cell>
          <cell r="CD3415" t="str">
            <v>c</v>
          </cell>
        </row>
        <row r="3416">
          <cell r="C3416">
            <v>38321</v>
          </cell>
          <cell r="H3416">
            <v>21</v>
          </cell>
          <cell r="U3416">
            <v>38</v>
          </cell>
          <cell r="BZ3416" t="str">
            <v>Внутренний</v>
          </cell>
          <cell r="CA3416" t="str">
            <v>восточная украина</v>
          </cell>
          <cell r="CB3416" t="str">
            <v>kyiv</v>
          </cell>
          <cell r="CC3416" t="str">
            <v>Регулярные, Базовая</v>
          </cell>
          <cell r="CD3416" t="str">
            <v>c</v>
          </cell>
        </row>
        <row r="3417">
          <cell r="C3417">
            <v>38322</v>
          </cell>
          <cell r="H3417">
            <v>21</v>
          </cell>
          <cell r="U3417">
            <v>15</v>
          </cell>
          <cell r="BZ3417" t="str">
            <v>Международный</v>
          </cell>
          <cell r="CA3417" t="str">
            <v>снг</v>
          </cell>
          <cell r="CB3417" t="str">
            <v>russia</v>
          </cell>
          <cell r="CC3417" t="str">
            <v>Регулярные, Базовая</v>
          </cell>
          <cell r="CD3417" t="str">
            <v>c</v>
          </cell>
        </row>
        <row r="3418">
          <cell r="C3418">
            <v>38322</v>
          </cell>
          <cell r="H3418">
            <v>21</v>
          </cell>
          <cell r="U3418">
            <v>21</v>
          </cell>
          <cell r="BZ3418" t="str">
            <v>Внутренний</v>
          </cell>
          <cell r="CA3418" t="str">
            <v>восточная украина</v>
          </cell>
          <cell r="CB3418" t="str">
            <v>kyiv</v>
          </cell>
          <cell r="CC3418" t="str">
            <v>Регулярные, Базовая</v>
          </cell>
          <cell r="CD3418" t="str">
            <v>c</v>
          </cell>
        </row>
        <row r="3419">
          <cell r="C3419">
            <v>38323</v>
          </cell>
          <cell r="H3419">
            <v>21</v>
          </cell>
          <cell r="U3419">
            <v>21</v>
          </cell>
          <cell r="BZ3419" t="str">
            <v>Внутренний</v>
          </cell>
          <cell r="CA3419" t="str">
            <v>восточная украина</v>
          </cell>
          <cell r="CB3419" t="str">
            <v>kyiv</v>
          </cell>
          <cell r="CC3419" t="str">
            <v>Регулярные, Базовая</v>
          </cell>
          <cell r="CD3419" t="str">
            <v>c</v>
          </cell>
        </row>
        <row r="3420">
          <cell r="C3420">
            <v>38323</v>
          </cell>
          <cell r="H3420">
            <v>21</v>
          </cell>
          <cell r="BZ3420" t="str">
            <v>Внутренний</v>
          </cell>
          <cell r="CA3420" t="str">
            <v>восточная украина</v>
          </cell>
          <cell r="CB3420" t="str">
            <v>Ukraine_Other</v>
          </cell>
          <cell r="CC3420" t="str">
            <v>Бизнес, прочие</v>
          </cell>
          <cell r="CD3420" t="str">
            <v>c</v>
          </cell>
        </row>
        <row r="3421">
          <cell r="C3421">
            <v>38324</v>
          </cell>
          <cell r="H3421">
            <v>21</v>
          </cell>
          <cell r="U3421">
            <v>11</v>
          </cell>
          <cell r="BZ3421" t="str">
            <v>Международный</v>
          </cell>
          <cell r="CA3421" t="str">
            <v>снг</v>
          </cell>
          <cell r="CB3421" t="str">
            <v>russia</v>
          </cell>
          <cell r="CC3421" t="str">
            <v>Регулярные, Базовая</v>
          </cell>
          <cell r="CD3421" t="str">
            <v>c</v>
          </cell>
        </row>
        <row r="3422">
          <cell r="C3422">
            <v>38324</v>
          </cell>
          <cell r="H3422">
            <v>21</v>
          </cell>
          <cell r="U3422">
            <v>5</v>
          </cell>
          <cell r="BZ3422" t="str">
            <v>Внутренний</v>
          </cell>
          <cell r="CA3422" t="str">
            <v>восточная украина</v>
          </cell>
          <cell r="CB3422" t="str">
            <v>kyiv</v>
          </cell>
          <cell r="CC3422" t="str">
            <v>Регулярные, Базовая</v>
          </cell>
          <cell r="CD3422" t="str">
            <v>c</v>
          </cell>
        </row>
        <row r="3423">
          <cell r="C3423">
            <v>38325</v>
          </cell>
          <cell r="H3423">
            <v>21</v>
          </cell>
          <cell r="U3423">
            <v>14</v>
          </cell>
          <cell r="BZ3423" t="str">
            <v>Международный</v>
          </cell>
          <cell r="CA3423" t="str">
            <v>снг</v>
          </cell>
          <cell r="CB3423" t="str">
            <v>armenia</v>
          </cell>
          <cell r="CC3423" t="str">
            <v>Регулярные, Базовая</v>
          </cell>
          <cell r="CD3423" t="str">
            <v>c</v>
          </cell>
        </row>
        <row r="3424">
          <cell r="C3424">
            <v>38325</v>
          </cell>
          <cell r="H3424">
            <v>21</v>
          </cell>
          <cell r="U3424">
            <v>11</v>
          </cell>
          <cell r="BZ3424" t="str">
            <v>Внутренний</v>
          </cell>
          <cell r="CA3424" t="str">
            <v>восточная украина</v>
          </cell>
          <cell r="CB3424" t="str">
            <v>kyiv</v>
          </cell>
          <cell r="CC3424" t="str">
            <v>Регулярные, Базовая</v>
          </cell>
          <cell r="CD3424" t="str">
            <v>c</v>
          </cell>
        </row>
        <row r="3425">
          <cell r="C3425">
            <v>38325</v>
          </cell>
          <cell r="H3425">
            <v>21</v>
          </cell>
          <cell r="BZ3425" t="str">
            <v>Внутренний</v>
          </cell>
          <cell r="CA3425" t="str">
            <v>восточная украина</v>
          </cell>
          <cell r="CB3425" t="str">
            <v>Ukraine_Other</v>
          </cell>
          <cell r="CC3425" t="str">
            <v>Бизнес, прочие</v>
          </cell>
          <cell r="CD3425" t="str">
            <v>c</v>
          </cell>
        </row>
        <row r="3426">
          <cell r="C3426">
            <v>38327</v>
          </cell>
          <cell r="H3426">
            <v>21</v>
          </cell>
          <cell r="U3426">
            <v>9</v>
          </cell>
          <cell r="BZ3426" t="str">
            <v>Международный</v>
          </cell>
          <cell r="CA3426" t="str">
            <v>снг</v>
          </cell>
          <cell r="CB3426" t="str">
            <v>russia</v>
          </cell>
          <cell r="CC3426" t="str">
            <v>Регулярные, Базовая</v>
          </cell>
          <cell r="CD3426" t="str">
            <v>c</v>
          </cell>
        </row>
        <row r="3427">
          <cell r="C3427">
            <v>38328</v>
          </cell>
          <cell r="H3427">
            <v>21</v>
          </cell>
          <cell r="U3427">
            <v>18</v>
          </cell>
          <cell r="BZ3427" t="str">
            <v>Внутренний</v>
          </cell>
          <cell r="CA3427" t="str">
            <v>восточная украина</v>
          </cell>
          <cell r="CB3427" t="str">
            <v>kyiv</v>
          </cell>
          <cell r="CC3427" t="str">
            <v>Регулярные, Базовая</v>
          </cell>
          <cell r="CD3427" t="str">
            <v>c</v>
          </cell>
        </row>
        <row r="3428">
          <cell r="C3428">
            <v>38329</v>
          </cell>
          <cell r="H3428">
            <v>21</v>
          </cell>
          <cell r="U3428">
            <v>11</v>
          </cell>
          <cell r="BZ3428" t="str">
            <v>Международный</v>
          </cell>
          <cell r="CA3428" t="str">
            <v>снг</v>
          </cell>
          <cell r="CB3428" t="str">
            <v>russia</v>
          </cell>
          <cell r="CC3428" t="str">
            <v>Регулярные, Базовая</v>
          </cell>
          <cell r="CD3428" t="str">
            <v>c</v>
          </cell>
        </row>
        <row r="3429">
          <cell r="C3429">
            <v>38330</v>
          </cell>
          <cell r="H3429">
            <v>21</v>
          </cell>
          <cell r="U3429">
            <v>16</v>
          </cell>
          <cell r="BZ3429" t="str">
            <v>Внутренний</v>
          </cell>
          <cell r="CA3429" t="str">
            <v>восточная украина</v>
          </cell>
          <cell r="CB3429" t="str">
            <v>kyiv</v>
          </cell>
          <cell r="CC3429" t="str">
            <v>Регулярные, Базовая</v>
          </cell>
          <cell r="CD3429" t="str">
            <v>c</v>
          </cell>
        </row>
        <row r="3430">
          <cell r="C3430">
            <v>38331</v>
          </cell>
          <cell r="H3430">
            <v>21</v>
          </cell>
          <cell r="U3430">
            <v>3</v>
          </cell>
          <cell r="BZ3430" t="str">
            <v>Внутренний</v>
          </cell>
          <cell r="CA3430" t="str">
            <v>восточная украина</v>
          </cell>
          <cell r="CB3430" t="str">
            <v>Ukraine_Other</v>
          </cell>
          <cell r="CC3430" t="str">
            <v>Бизнес, прочие</v>
          </cell>
          <cell r="CD3430" t="str">
            <v>c</v>
          </cell>
        </row>
        <row r="3431">
          <cell r="C3431">
            <v>38331</v>
          </cell>
          <cell r="H3431">
            <v>21</v>
          </cell>
          <cell r="U3431">
            <v>8</v>
          </cell>
          <cell r="BZ3431" t="str">
            <v>Международный</v>
          </cell>
          <cell r="CA3431" t="str">
            <v>снг</v>
          </cell>
          <cell r="CB3431" t="str">
            <v>russia</v>
          </cell>
          <cell r="CC3431" t="str">
            <v>Регулярные, Базовая</v>
          </cell>
          <cell r="CD3431" t="str">
            <v>c</v>
          </cell>
        </row>
        <row r="3432">
          <cell r="C3432">
            <v>38332</v>
          </cell>
          <cell r="H3432">
            <v>21</v>
          </cell>
          <cell r="U3432">
            <v>18</v>
          </cell>
          <cell r="BZ3432" t="str">
            <v>Международный</v>
          </cell>
          <cell r="CA3432" t="str">
            <v>снг</v>
          </cell>
          <cell r="CB3432" t="str">
            <v>russia</v>
          </cell>
          <cell r="CC3432" t="str">
            <v>Регулярные, Базовая</v>
          </cell>
          <cell r="CD3432" t="str">
            <v>c</v>
          </cell>
        </row>
        <row r="3433">
          <cell r="C3433">
            <v>38332</v>
          </cell>
          <cell r="H3433">
            <v>21</v>
          </cell>
          <cell r="U3433">
            <v>23</v>
          </cell>
          <cell r="BZ3433" t="str">
            <v>Международный</v>
          </cell>
          <cell r="CA3433" t="str">
            <v>снг</v>
          </cell>
          <cell r="CB3433" t="str">
            <v>armenia</v>
          </cell>
          <cell r="CC3433" t="str">
            <v>Регулярные, Базовая</v>
          </cell>
          <cell r="CD3433" t="str">
            <v>c</v>
          </cell>
        </row>
        <row r="3434">
          <cell r="C3434">
            <v>38332</v>
          </cell>
          <cell r="H3434">
            <v>21</v>
          </cell>
          <cell r="U3434">
            <v>5</v>
          </cell>
          <cell r="BZ3434" t="str">
            <v>Внутренний</v>
          </cell>
          <cell r="CA3434" t="str">
            <v>восточная украина</v>
          </cell>
          <cell r="CB3434" t="str">
            <v>kyiv</v>
          </cell>
          <cell r="CC3434" t="str">
            <v>Регулярные, Базовая</v>
          </cell>
          <cell r="CD3434" t="str">
            <v>c</v>
          </cell>
        </row>
        <row r="3435">
          <cell r="C3435">
            <v>38333</v>
          </cell>
          <cell r="H3435">
            <v>21</v>
          </cell>
          <cell r="U3435">
            <v>14</v>
          </cell>
          <cell r="BZ3435" t="str">
            <v>Международный</v>
          </cell>
          <cell r="CA3435" t="str">
            <v>снг</v>
          </cell>
          <cell r="CB3435" t="str">
            <v>georgia</v>
          </cell>
          <cell r="CC3435" t="str">
            <v>Регулярные, Базовая</v>
          </cell>
          <cell r="CD3435" t="str">
            <v>c</v>
          </cell>
        </row>
        <row r="3436">
          <cell r="C3436">
            <v>38334</v>
          </cell>
          <cell r="H3436">
            <v>21</v>
          </cell>
          <cell r="U3436">
            <v>8</v>
          </cell>
          <cell r="BZ3436" t="str">
            <v>Международный</v>
          </cell>
          <cell r="CA3436" t="str">
            <v>снг</v>
          </cell>
          <cell r="CB3436" t="str">
            <v>russia</v>
          </cell>
          <cell r="CC3436" t="str">
            <v>Регулярные, Базовая</v>
          </cell>
          <cell r="CD3436" t="str">
            <v>c</v>
          </cell>
        </row>
        <row r="3437">
          <cell r="C3437">
            <v>38335</v>
          </cell>
          <cell r="H3437">
            <v>21</v>
          </cell>
          <cell r="U3437">
            <v>24</v>
          </cell>
          <cell r="BZ3437" t="str">
            <v>Внутренний</v>
          </cell>
          <cell r="CA3437" t="str">
            <v>восточная украина</v>
          </cell>
          <cell r="CB3437" t="str">
            <v>kyiv</v>
          </cell>
          <cell r="CC3437" t="str">
            <v>Регулярные, Базовая</v>
          </cell>
          <cell r="CD3437" t="str">
            <v>c</v>
          </cell>
        </row>
        <row r="3438">
          <cell r="C3438">
            <v>38336</v>
          </cell>
          <cell r="H3438">
            <v>21</v>
          </cell>
          <cell r="U3438">
            <v>33</v>
          </cell>
          <cell r="BZ3438" t="str">
            <v>Международный</v>
          </cell>
          <cell r="CA3438" t="str">
            <v>снг</v>
          </cell>
          <cell r="CB3438" t="str">
            <v>russia</v>
          </cell>
          <cell r="CC3438" t="str">
            <v>Регулярные, Базовая</v>
          </cell>
          <cell r="CD3438" t="str">
            <v>c</v>
          </cell>
        </row>
        <row r="3439">
          <cell r="C3439">
            <v>38336</v>
          </cell>
          <cell r="H3439">
            <v>21</v>
          </cell>
          <cell r="U3439">
            <v>19</v>
          </cell>
          <cell r="BZ3439" t="str">
            <v>Внутренний</v>
          </cell>
          <cell r="CA3439" t="str">
            <v>восточная украина</v>
          </cell>
          <cell r="CB3439" t="str">
            <v>kyiv</v>
          </cell>
          <cell r="CC3439" t="str">
            <v>Регулярные, Базовая</v>
          </cell>
          <cell r="CD3439" t="str">
            <v>c</v>
          </cell>
        </row>
        <row r="3440">
          <cell r="C3440">
            <v>38337</v>
          </cell>
          <cell r="H3440">
            <v>21</v>
          </cell>
          <cell r="BZ3440" t="str">
            <v>Внутренний</v>
          </cell>
          <cell r="CA3440" t="str">
            <v>восточная украина</v>
          </cell>
          <cell r="CB3440" t="str">
            <v>kyiv</v>
          </cell>
          <cell r="CC3440" t="str">
            <v>Регулярные, Базовая</v>
          </cell>
          <cell r="CD3440" t="str">
            <v>c</v>
          </cell>
        </row>
        <row r="3441">
          <cell r="C3441">
            <v>38337</v>
          </cell>
          <cell r="H3441">
            <v>21</v>
          </cell>
          <cell r="U3441">
            <v>34</v>
          </cell>
          <cell r="BZ3441" t="str">
            <v>Внутренний</v>
          </cell>
          <cell r="CA3441" t="str">
            <v>восточная украина</v>
          </cell>
          <cell r="CB3441" t="str">
            <v>kyiv</v>
          </cell>
          <cell r="CC3441" t="str">
            <v>Регулярные, Базовая</v>
          </cell>
          <cell r="CD3441" t="str">
            <v>c</v>
          </cell>
        </row>
        <row r="3442">
          <cell r="C3442">
            <v>38337</v>
          </cell>
          <cell r="H3442">
            <v>21</v>
          </cell>
          <cell r="BZ3442" t="str">
            <v>Внутренний</v>
          </cell>
          <cell r="CA3442" t="str">
            <v>восточная украина</v>
          </cell>
          <cell r="CB3442" t="str">
            <v>Ukraine_Other</v>
          </cell>
          <cell r="CC3442" t="str">
            <v>Бизнес, прочие</v>
          </cell>
          <cell r="CD3442" t="str">
            <v>c</v>
          </cell>
        </row>
        <row r="3443">
          <cell r="C3443">
            <v>38338</v>
          </cell>
          <cell r="H3443">
            <v>21</v>
          </cell>
          <cell r="U3443">
            <v>12</v>
          </cell>
          <cell r="BZ3443" t="str">
            <v>Международный</v>
          </cell>
          <cell r="CA3443" t="str">
            <v>снг</v>
          </cell>
          <cell r="CB3443" t="str">
            <v>russia</v>
          </cell>
          <cell r="CC3443" t="str">
            <v>Регулярные, Базовая</v>
          </cell>
          <cell r="CD3443" t="str">
            <v>c</v>
          </cell>
        </row>
        <row r="3444">
          <cell r="C3444">
            <v>38338</v>
          </cell>
          <cell r="H3444">
            <v>21</v>
          </cell>
          <cell r="BZ3444" t="str">
            <v>Внутренний</v>
          </cell>
          <cell r="CA3444" t="str">
            <v>восточная украина</v>
          </cell>
          <cell r="CB3444" t="str">
            <v>kyiv</v>
          </cell>
          <cell r="CC3444" t="str">
            <v>Бизнес, прочие</v>
          </cell>
          <cell r="CD3444" t="str">
            <v>c</v>
          </cell>
        </row>
        <row r="3445">
          <cell r="C3445">
            <v>38338</v>
          </cell>
          <cell r="H3445">
            <v>21</v>
          </cell>
          <cell r="U3445">
            <v>26</v>
          </cell>
          <cell r="BZ3445" t="str">
            <v>Внутренний</v>
          </cell>
          <cell r="CA3445" t="str">
            <v>восточная украина</v>
          </cell>
          <cell r="CB3445" t="str">
            <v>kyiv</v>
          </cell>
          <cell r="CC3445" t="str">
            <v>Регулярные, Базовая</v>
          </cell>
          <cell r="CD3445" t="str">
            <v>c</v>
          </cell>
        </row>
        <row r="3446">
          <cell r="C3446">
            <v>38339</v>
          </cell>
          <cell r="H3446">
            <v>21</v>
          </cell>
          <cell r="U3446">
            <v>32</v>
          </cell>
          <cell r="BZ3446" t="str">
            <v>Международный</v>
          </cell>
          <cell r="CA3446" t="str">
            <v>снг</v>
          </cell>
          <cell r="CB3446" t="str">
            <v>armenia</v>
          </cell>
          <cell r="CC3446" t="str">
            <v>Регулярные, Базовая</v>
          </cell>
          <cell r="CD3446" t="str">
            <v>c</v>
          </cell>
        </row>
        <row r="3447">
          <cell r="C3447">
            <v>38339</v>
          </cell>
          <cell r="H3447">
            <v>21</v>
          </cell>
          <cell r="U3447">
            <v>10</v>
          </cell>
          <cell r="BZ3447" t="str">
            <v>Внутренний</v>
          </cell>
          <cell r="CA3447" t="str">
            <v>восточная украина</v>
          </cell>
          <cell r="CB3447" t="str">
            <v>kyiv</v>
          </cell>
          <cell r="CC3447" t="str">
            <v>Регулярные, Базовая</v>
          </cell>
          <cell r="CD3447" t="str">
            <v>c</v>
          </cell>
        </row>
        <row r="3448">
          <cell r="C3448">
            <v>38340</v>
          </cell>
          <cell r="H3448">
            <v>21</v>
          </cell>
          <cell r="U3448">
            <v>16</v>
          </cell>
          <cell r="BZ3448" t="str">
            <v>Международный</v>
          </cell>
          <cell r="CA3448" t="str">
            <v>снг</v>
          </cell>
          <cell r="CB3448" t="str">
            <v>georgia</v>
          </cell>
          <cell r="CC3448" t="str">
            <v>Регулярные, Базовая</v>
          </cell>
          <cell r="CD3448" t="str">
            <v>c</v>
          </cell>
        </row>
        <row r="3449">
          <cell r="C3449">
            <v>38341</v>
          </cell>
          <cell r="H3449">
            <v>21</v>
          </cell>
          <cell r="U3449">
            <v>9</v>
          </cell>
          <cell r="BZ3449" t="str">
            <v>Международный</v>
          </cell>
          <cell r="CA3449" t="str">
            <v>снг</v>
          </cell>
          <cell r="CB3449" t="str">
            <v>russia</v>
          </cell>
          <cell r="CC3449" t="str">
            <v>Регулярные, Базовая</v>
          </cell>
          <cell r="CD3449" t="str">
            <v>c</v>
          </cell>
        </row>
        <row r="3450">
          <cell r="C3450">
            <v>38341</v>
          </cell>
          <cell r="H3450">
            <v>21</v>
          </cell>
          <cell r="U3450">
            <v>1</v>
          </cell>
          <cell r="BZ3450" t="str">
            <v>Внутренний</v>
          </cell>
          <cell r="CA3450" t="str">
            <v>восточная украина</v>
          </cell>
          <cell r="CB3450" t="str">
            <v>Ukraine_Other</v>
          </cell>
          <cell r="CC3450" t="str">
            <v>Бизнес, прочие</v>
          </cell>
          <cell r="CD3450" t="str">
            <v>c</v>
          </cell>
        </row>
        <row r="3451">
          <cell r="C3451">
            <v>38342</v>
          </cell>
          <cell r="H3451">
            <v>21</v>
          </cell>
          <cell r="U3451">
            <v>25</v>
          </cell>
          <cell r="BZ3451" t="str">
            <v>Внутренний</v>
          </cell>
          <cell r="CA3451" t="str">
            <v>восточная украина</v>
          </cell>
          <cell r="CB3451" t="str">
            <v>kyiv</v>
          </cell>
          <cell r="CC3451" t="str">
            <v>Регулярные, Базовая</v>
          </cell>
          <cell r="CD3451" t="str">
            <v>c</v>
          </cell>
        </row>
        <row r="3452">
          <cell r="C3452">
            <v>38343</v>
          </cell>
          <cell r="H3452">
            <v>21</v>
          </cell>
          <cell r="U3452">
            <v>7</v>
          </cell>
          <cell r="BZ3452" t="str">
            <v>Международный</v>
          </cell>
          <cell r="CA3452" t="str">
            <v>снг</v>
          </cell>
          <cell r="CB3452" t="str">
            <v>russia</v>
          </cell>
          <cell r="CC3452" t="str">
            <v>Регулярные, Базовая</v>
          </cell>
          <cell r="CD3452" t="str">
            <v>c</v>
          </cell>
        </row>
        <row r="3453">
          <cell r="C3453">
            <v>38343</v>
          </cell>
          <cell r="H3453">
            <v>21</v>
          </cell>
          <cell r="U3453">
            <v>2</v>
          </cell>
          <cell r="BZ3453" t="str">
            <v>Внутренний</v>
          </cell>
          <cell r="CA3453" t="str">
            <v>восточная украина</v>
          </cell>
          <cell r="CB3453" t="str">
            <v>Ukraine_Other</v>
          </cell>
          <cell r="CC3453" t="str">
            <v>Бизнес, прочие</v>
          </cell>
          <cell r="CD3453" t="str">
            <v>c</v>
          </cell>
        </row>
        <row r="3454">
          <cell r="C3454">
            <v>38344</v>
          </cell>
          <cell r="H3454">
            <v>21</v>
          </cell>
          <cell r="U3454">
            <v>27</v>
          </cell>
          <cell r="BZ3454" t="str">
            <v>Внутренний</v>
          </cell>
          <cell r="CA3454" t="str">
            <v>восточная украина</v>
          </cell>
          <cell r="CB3454" t="str">
            <v>kyiv</v>
          </cell>
          <cell r="CC3454" t="str">
            <v>Регулярные, Базовая</v>
          </cell>
          <cell r="CD3454" t="str">
            <v>c</v>
          </cell>
        </row>
        <row r="3455">
          <cell r="C3455">
            <v>38345</v>
          </cell>
          <cell r="H3455">
            <v>21</v>
          </cell>
          <cell r="U3455">
            <v>10</v>
          </cell>
          <cell r="BZ3455" t="str">
            <v>Международный</v>
          </cell>
          <cell r="CA3455" t="str">
            <v>снг</v>
          </cell>
          <cell r="CB3455" t="str">
            <v>russia</v>
          </cell>
          <cell r="CC3455" t="str">
            <v>Регулярные, Базовая</v>
          </cell>
          <cell r="CD3455" t="str">
            <v>c</v>
          </cell>
        </row>
        <row r="3456">
          <cell r="C3456">
            <v>38345</v>
          </cell>
          <cell r="BZ3456" t="str">
            <v>Внутренний</v>
          </cell>
          <cell r="CA3456" t="str">
            <v>восточная украина</v>
          </cell>
          <cell r="CB3456" t="str">
            <v>Ukraine_Other</v>
          </cell>
          <cell r="CC3456" t="str">
            <v>Бизнес, прочие</v>
          </cell>
          <cell r="CD3456" t="str">
            <v>c</v>
          </cell>
        </row>
        <row r="3457">
          <cell r="C3457">
            <v>38346</v>
          </cell>
          <cell r="H3457">
            <v>21</v>
          </cell>
          <cell r="U3457">
            <v>9</v>
          </cell>
          <cell r="BZ3457" t="str">
            <v>Внутренний</v>
          </cell>
          <cell r="CA3457" t="str">
            <v>восточная украина</v>
          </cell>
          <cell r="CB3457" t="str">
            <v>kyiv</v>
          </cell>
          <cell r="CC3457" t="str">
            <v>Регулярные, Базовая</v>
          </cell>
          <cell r="CD3457" t="str">
            <v>c</v>
          </cell>
        </row>
        <row r="3458">
          <cell r="C3458">
            <v>38347</v>
          </cell>
          <cell r="H3458">
            <v>21</v>
          </cell>
          <cell r="U3458">
            <v>34</v>
          </cell>
          <cell r="BZ3458" t="str">
            <v>Международный</v>
          </cell>
          <cell r="CA3458" t="str">
            <v>снг</v>
          </cell>
          <cell r="CB3458" t="str">
            <v>georgia</v>
          </cell>
          <cell r="CC3458" t="str">
            <v>Регулярные, Базовая</v>
          </cell>
          <cell r="CD3458" t="str">
            <v>c</v>
          </cell>
        </row>
        <row r="3459">
          <cell r="C3459">
            <v>38347</v>
          </cell>
          <cell r="H3459">
            <v>21</v>
          </cell>
          <cell r="U3459">
            <v>37</v>
          </cell>
          <cell r="BZ3459" t="str">
            <v>Международный</v>
          </cell>
          <cell r="CA3459" t="str">
            <v>снг</v>
          </cell>
          <cell r="CB3459" t="str">
            <v>armenia</v>
          </cell>
          <cell r="CC3459" t="str">
            <v>Регулярные, Базовая</v>
          </cell>
          <cell r="CD3459" t="str">
            <v>c</v>
          </cell>
        </row>
        <row r="3460">
          <cell r="C3460">
            <v>38348</v>
          </cell>
          <cell r="H3460">
            <v>21</v>
          </cell>
          <cell r="BZ3460" t="str">
            <v>Внутренний</v>
          </cell>
          <cell r="CA3460" t="str">
            <v>восточная украина</v>
          </cell>
          <cell r="CB3460" t="str">
            <v>kyiv</v>
          </cell>
          <cell r="CC3460" t="str">
            <v>Бизнес, прочие</v>
          </cell>
          <cell r="CD3460" t="str">
            <v>c</v>
          </cell>
        </row>
        <row r="3461">
          <cell r="C3461">
            <v>38348</v>
          </cell>
          <cell r="H3461">
            <v>21</v>
          </cell>
          <cell r="U3461">
            <v>11</v>
          </cell>
          <cell r="BZ3461" t="str">
            <v>Международный</v>
          </cell>
          <cell r="CA3461" t="str">
            <v>снг</v>
          </cell>
          <cell r="CB3461" t="str">
            <v>russia</v>
          </cell>
          <cell r="CC3461" t="str">
            <v>Регулярные, Базовая</v>
          </cell>
          <cell r="CD3461" t="str">
            <v>c</v>
          </cell>
        </row>
        <row r="3462">
          <cell r="C3462">
            <v>38348</v>
          </cell>
          <cell r="H3462">
            <v>21</v>
          </cell>
          <cell r="BZ3462" t="str">
            <v>Внутренний</v>
          </cell>
          <cell r="CA3462" t="str">
            <v>восточная украина</v>
          </cell>
          <cell r="CB3462" t="str">
            <v>Ukraine_Other</v>
          </cell>
          <cell r="CC3462" t="str">
            <v>Бизнес, прочие</v>
          </cell>
          <cell r="CD3462" t="str">
            <v>c</v>
          </cell>
        </row>
        <row r="3463">
          <cell r="C3463">
            <v>38349</v>
          </cell>
          <cell r="H3463">
            <v>21</v>
          </cell>
          <cell r="U3463">
            <v>46</v>
          </cell>
          <cell r="BZ3463" t="str">
            <v>Внутренний</v>
          </cell>
          <cell r="CA3463" t="str">
            <v>восточная украина</v>
          </cell>
          <cell r="CB3463" t="str">
            <v>kyiv</v>
          </cell>
          <cell r="CC3463" t="str">
            <v>Регулярные, Базовая</v>
          </cell>
          <cell r="CD3463" t="str">
            <v>c</v>
          </cell>
        </row>
        <row r="3464">
          <cell r="C3464">
            <v>38350</v>
          </cell>
          <cell r="H3464">
            <v>21</v>
          </cell>
          <cell r="U3464">
            <v>23</v>
          </cell>
          <cell r="BZ3464" t="str">
            <v>Международный</v>
          </cell>
          <cell r="CA3464" t="str">
            <v>снг</v>
          </cell>
          <cell r="CB3464" t="str">
            <v>georgia</v>
          </cell>
          <cell r="CC3464" t="str">
            <v>Регулярные, Базовая</v>
          </cell>
          <cell r="CD3464" t="str">
            <v>c</v>
          </cell>
        </row>
        <row r="3465">
          <cell r="C3465">
            <v>38350</v>
          </cell>
          <cell r="H3465">
            <v>21</v>
          </cell>
          <cell r="U3465">
            <v>21</v>
          </cell>
          <cell r="BZ3465" t="str">
            <v>Международный</v>
          </cell>
          <cell r="CA3465" t="str">
            <v>снг</v>
          </cell>
          <cell r="CB3465" t="str">
            <v>russia</v>
          </cell>
          <cell r="CC3465" t="str">
            <v>Регулярные, Базовая</v>
          </cell>
          <cell r="CD3465" t="str">
            <v>c</v>
          </cell>
        </row>
        <row r="3466">
          <cell r="C3466">
            <v>38351</v>
          </cell>
          <cell r="H3466">
            <v>21</v>
          </cell>
          <cell r="U3466">
            <v>21</v>
          </cell>
          <cell r="BZ3466" t="str">
            <v>Международный</v>
          </cell>
          <cell r="CA3466" t="str">
            <v>снг</v>
          </cell>
          <cell r="CB3466" t="str">
            <v>armenia</v>
          </cell>
          <cell r="CC3466" t="str">
            <v>Регулярные, Базовая</v>
          </cell>
          <cell r="CD3466" t="str">
            <v>c</v>
          </cell>
        </row>
        <row r="3467">
          <cell r="C3467">
            <v>38351</v>
          </cell>
          <cell r="H3467">
            <v>21</v>
          </cell>
          <cell r="U3467">
            <v>6</v>
          </cell>
          <cell r="BZ3467" t="str">
            <v>Внутренний</v>
          </cell>
          <cell r="CA3467" t="str">
            <v>восточная украина</v>
          </cell>
          <cell r="CB3467" t="str">
            <v>kyiv</v>
          </cell>
          <cell r="CC3467" t="str">
            <v>Регулярные, Базовая</v>
          </cell>
          <cell r="CD3467" t="str">
            <v>c</v>
          </cell>
        </row>
        <row r="3468">
          <cell r="C3468">
            <v>38351</v>
          </cell>
          <cell r="H3468">
            <v>21</v>
          </cell>
          <cell r="BZ3468" t="str">
            <v>Внутренний</v>
          </cell>
          <cell r="CA3468" t="str">
            <v>восточная украина</v>
          </cell>
          <cell r="CB3468" t="str">
            <v>Ukraine_Other</v>
          </cell>
          <cell r="CC3468" t="str">
            <v>Бизнес, прочие</v>
          </cell>
          <cell r="CD3468" t="str">
            <v>c</v>
          </cell>
        </row>
        <row r="3469">
          <cell r="C3469">
            <v>38355</v>
          </cell>
          <cell r="H3469">
            <v>21</v>
          </cell>
          <cell r="U3469">
            <v>9</v>
          </cell>
          <cell r="BZ3469" t="str">
            <v>Международный</v>
          </cell>
          <cell r="CA3469" t="str">
            <v>снг</v>
          </cell>
          <cell r="CB3469" t="str">
            <v>russia</v>
          </cell>
          <cell r="CC3469" t="str">
            <v>Регулярные, Базовая</v>
          </cell>
          <cell r="CD3469" t="str">
            <v>c</v>
          </cell>
        </row>
        <row r="3470">
          <cell r="C3470">
            <v>38355</v>
          </cell>
          <cell r="H3470">
            <v>21</v>
          </cell>
          <cell r="BZ3470" t="str">
            <v>Внутренний</v>
          </cell>
          <cell r="CA3470" t="str">
            <v>восточная украина</v>
          </cell>
          <cell r="CB3470" t="str">
            <v>kyiv</v>
          </cell>
          <cell r="CC3470" t="str">
            <v>Регулярные, Базовая</v>
          </cell>
          <cell r="CD3470" t="str">
            <v>c</v>
          </cell>
        </row>
        <row r="3471">
          <cell r="C3471">
            <v>38356</v>
          </cell>
          <cell r="H3471">
            <v>21</v>
          </cell>
          <cell r="U3471">
            <v>12</v>
          </cell>
          <cell r="BZ3471" t="str">
            <v>Внутренний</v>
          </cell>
          <cell r="CA3471" t="str">
            <v>восточная украина</v>
          </cell>
          <cell r="CB3471" t="str">
            <v>kyiv</v>
          </cell>
          <cell r="CC3471" t="str">
            <v>Регулярные, Базовая</v>
          </cell>
          <cell r="CD3471" t="str">
            <v>c</v>
          </cell>
        </row>
        <row r="3472">
          <cell r="C3472">
            <v>38360</v>
          </cell>
          <cell r="H3472">
            <v>21</v>
          </cell>
          <cell r="U3472">
            <v>28</v>
          </cell>
          <cell r="BZ3472" t="str">
            <v>Внутренний</v>
          </cell>
          <cell r="CA3472" t="str">
            <v>восточная украина</v>
          </cell>
          <cell r="CB3472" t="str">
            <v>kyiv</v>
          </cell>
          <cell r="CC3472" t="str">
            <v>Регулярные, Базовая</v>
          </cell>
          <cell r="CD3472" t="str">
            <v>c</v>
          </cell>
        </row>
        <row r="3473">
          <cell r="C3473">
            <v>38361</v>
          </cell>
          <cell r="H3473">
            <v>21</v>
          </cell>
          <cell r="U3473">
            <v>37</v>
          </cell>
          <cell r="BZ3473" t="str">
            <v>Международный</v>
          </cell>
          <cell r="CA3473" t="str">
            <v>снг</v>
          </cell>
          <cell r="CB3473" t="str">
            <v>georgia</v>
          </cell>
          <cell r="CC3473" t="str">
            <v>Регулярные, Базовая</v>
          </cell>
          <cell r="CD3473" t="str">
            <v>c</v>
          </cell>
        </row>
        <row r="3474">
          <cell r="C3474">
            <v>38361</v>
          </cell>
          <cell r="H3474">
            <v>21</v>
          </cell>
          <cell r="U3474">
            <v>20</v>
          </cell>
          <cell r="BZ3474" t="str">
            <v>Международный</v>
          </cell>
          <cell r="CA3474" t="str">
            <v>снг</v>
          </cell>
          <cell r="CB3474" t="str">
            <v>armenia</v>
          </cell>
          <cell r="CC3474" t="str">
            <v>Регулярные, Базовая</v>
          </cell>
          <cell r="CD3474" t="str">
            <v>c</v>
          </cell>
        </row>
        <row r="3475">
          <cell r="C3475">
            <v>38362</v>
          </cell>
          <cell r="H3475">
            <v>21</v>
          </cell>
          <cell r="U3475">
            <v>23</v>
          </cell>
          <cell r="BZ3475" t="str">
            <v>Международный</v>
          </cell>
          <cell r="CA3475" t="str">
            <v>снг</v>
          </cell>
          <cell r="CB3475" t="str">
            <v>russia</v>
          </cell>
          <cell r="CC3475" t="str">
            <v>Регулярные, Базовая</v>
          </cell>
          <cell r="CD3475" t="str">
            <v>c</v>
          </cell>
        </row>
        <row r="3476">
          <cell r="C3476">
            <v>38362</v>
          </cell>
          <cell r="H3476">
            <v>21</v>
          </cell>
          <cell r="U3476">
            <v>20</v>
          </cell>
          <cell r="BZ3476" t="str">
            <v>Внутренний</v>
          </cell>
          <cell r="CA3476" t="str">
            <v>восточная украина</v>
          </cell>
          <cell r="CB3476" t="str">
            <v>kyiv</v>
          </cell>
          <cell r="CC3476" t="str">
            <v>Регулярные, Базовая</v>
          </cell>
          <cell r="CD3476" t="str">
            <v>c</v>
          </cell>
        </row>
        <row r="3477">
          <cell r="C3477">
            <v>38362</v>
          </cell>
          <cell r="H3477">
            <v>21</v>
          </cell>
          <cell r="BZ3477" t="str">
            <v>Внутренний</v>
          </cell>
          <cell r="CA3477" t="str">
            <v>восточная украина</v>
          </cell>
          <cell r="CB3477" t="str">
            <v>Ukraine_Other</v>
          </cell>
          <cell r="CC3477" t="str">
            <v>Бизнес, прочие</v>
          </cell>
          <cell r="CD3477" t="str">
            <v>c</v>
          </cell>
        </row>
        <row r="3478">
          <cell r="C3478">
            <v>38363</v>
          </cell>
          <cell r="H3478">
            <v>21</v>
          </cell>
          <cell r="U3478">
            <v>16</v>
          </cell>
          <cell r="BZ3478" t="str">
            <v>Внутренний</v>
          </cell>
          <cell r="CA3478" t="str">
            <v>восточная украина</v>
          </cell>
          <cell r="CB3478" t="str">
            <v>kyiv</v>
          </cell>
          <cell r="CC3478" t="str">
            <v>Регулярные, Базовая</v>
          </cell>
          <cell r="CD3478" t="str">
            <v>c</v>
          </cell>
        </row>
        <row r="3479">
          <cell r="C3479">
            <v>38363</v>
          </cell>
          <cell r="H3479">
            <v>21</v>
          </cell>
          <cell r="BZ3479" t="str">
            <v>Внутренний</v>
          </cell>
          <cell r="CA3479" t="str">
            <v>западная украина</v>
          </cell>
          <cell r="CB3479" t="str">
            <v>odessa</v>
          </cell>
          <cell r="CC3479" t="str">
            <v>Чартерные, Базовая</v>
          </cell>
          <cell r="CD3479" t="str">
            <v>c</v>
          </cell>
        </row>
        <row r="3480">
          <cell r="C3480">
            <v>38364</v>
          </cell>
          <cell r="H3480">
            <v>21</v>
          </cell>
          <cell r="U3480">
            <v>10</v>
          </cell>
          <cell r="BZ3480" t="str">
            <v>Международный</v>
          </cell>
          <cell r="CA3480" t="str">
            <v>снг</v>
          </cell>
          <cell r="CB3480" t="str">
            <v>russia</v>
          </cell>
          <cell r="CC3480" t="str">
            <v>Регулярные, Базовая</v>
          </cell>
          <cell r="CD3480" t="str">
            <v>c</v>
          </cell>
        </row>
        <row r="3481">
          <cell r="C3481">
            <v>38364</v>
          </cell>
          <cell r="BZ3481" t="str">
            <v>Внутренний</v>
          </cell>
          <cell r="CA3481" t="str">
            <v>восточная украина</v>
          </cell>
          <cell r="CB3481" t="str">
            <v>Ukraine_Other</v>
          </cell>
          <cell r="CC3481" t="str">
            <v>Бизнес, прочие</v>
          </cell>
          <cell r="CD3481" t="str">
            <v>c</v>
          </cell>
        </row>
        <row r="3482">
          <cell r="C3482">
            <v>38365</v>
          </cell>
          <cell r="H3482">
            <v>21</v>
          </cell>
          <cell r="U3482">
            <v>2</v>
          </cell>
          <cell r="BZ3482" t="str">
            <v>Внутренний</v>
          </cell>
          <cell r="CA3482" t="str">
            <v>восточная украина</v>
          </cell>
          <cell r="CB3482" t="str">
            <v>kyiv</v>
          </cell>
          <cell r="CC3482" t="str">
            <v>Регулярные, Базовая</v>
          </cell>
          <cell r="CD3482" t="str">
            <v>c</v>
          </cell>
        </row>
        <row r="3483">
          <cell r="C3483">
            <v>38366</v>
          </cell>
          <cell r="H3483">
            <v>21</v>
          </cell>
          <cell r="U3483">
            <v>18</v>
          </cell>
          <cell r="BZ3483" t="str">
            <v>Международный</v>
          </cell>
          <cell r="CA3483" t="str">
            <v>снг</v>
          </cell>
          <cell r="CB3483" t="str">
            <v>russia</v>
          </cell>
          <cell r="CC3483" t="str">
            <v>Регулярные, Базовая</v>
          </cell>
          <cell r="CD3483" t="str">
            <v>c</v>
          </cell>
        </row>
        <row r="3484">
          <cell r="C3484">
            <v>38366</v>
          </cell>
          <cell r="H3484">
            <v>21</v>
          </cell>
          <cell r="U3484">
            <v>5</v>
          </cell>
          <cell r="BZ3484" t="str">
            <v>Внутренний</v>
          </cell>
          <cell r="CA3484" t="str">
            <v>восточная украина</v>
          </cell>
          <cell r="CB3484" t="str">
            <v>kyiv</v>
          </cell>
          <cell r="CC3484" t="str">
            <v>Регулярные, Базовая</v>
          </cell>
          <cell r="CD3484" t="str">
            <v>c</v>
          </cell>
        </row>
        <row r="3485">
          <cell r="C3485">
            <v>38367</v>
          </cell>
          <cell r="H3485">
            <v>21</v>
          </cell>
          <cell r="U3485">
            <v>11</v>
          </cell>
          <cell r="BZ3485" t="str">
            <v>Внутренний</v>
          </cell>
          <cell r="CA3485" t="str">
            <v>восточная украина</v>
          </cell>
          <cell r="CB3485" t="str">
            <v>kyiv</v>
          </cell>
          <cell r="CC3485" t="str">
            <v>Регулярные, Базовая</v>
          </cell>
          <cell r="CD3485" t="str">
            <v>c</v>
          </cell>
        </row>
        <row r="3486">
          <cell r="C3486">
            <v>38368</v>
          </cell>
          <cell r="H3486">
            <v>21</v>
          </cell>
          <cell r="U3486">
            <v>26</v>
          </cell>
          <cell r="BZ3486" t="str">
            <v>Международный</v>
          </cell>
          <cell r="CA3486" t="str">
            <v>снг</v>
          </cell>
          <cell r="CB3486" t="str">
            <v>georgia</v>
          </cell>
          <cell r="CC3486" t="str">
            <v>Регулярные, Базовая</v>
          </cell>
          <cell r="CD3486" t="str">
            <v>c</v>
          </cell>
        </row>
        <row r="3487">
          <cell r="C3487">
            <v>38369</v>
          </cell>
          <cell r="H3487">
            <v>21</v>
          </cell>
          <cell r="U3487">
            <v>13</v>
          </cell>
          <cell r="BZ3487" t="str">
            <v>Внутренний</v>
          </cell>
          <cell r="CA3487" t="str">
            <v>восточная украина</v>
          </cell>
          <cell r="CB3487" t="str">
            <v>kyiv</v>
          </cell>
          <cell r="CC3487" t="str">
            <v>Регулярные, Базовая</v>
          </cell>
          <cell r="CD3487" t="str">
            <v>c</v>
          </cell>
        </row>
        <row r="3488">
          <cell r="C3488">
            <v>38369</v>
          </cell>
          <cell r="H3488">
            <v>21</v>
          </cell>
          <cell r="U3488">
            <v>13</v>
          </cell>
          <cell r="BZ3488" t="str">
            <v>Международный</v>
          </cell>
          <cell r="CA3488" t="str">
            <v>снг</v>
          </cell>
          <cell r="CB3488" t="str">
            <v>russia</v>
          </cell>
          <cell r="CC3488" t="str">
            <v>Регулярные, Базовая</v>
          </cell>
          <cell r="CD3488" t="str">
            <v>c</v>
          </cell>
        </row>
        <row r="3489">
          <cell r="C3489">
            <v>38370</v>
          </cell>
          <cell r="H3489">
            <v>21</v>
          </cell>
          <cell r="U3489">
            <v>22</v>
          </cell>
          <cell r="BZ3489" t="str">
            <v>Внутренний</v>
          </cell>
          <cell r="CA3489" t="str">
            <v>восточная украина</v>
          </cell>
          <cell r="CB3489" t="str">
            <v>kyiv</v>
          </cell>
          <cell r="CC3489" t="str">
            <v>Регулярные, Базовая</v>
          </cell>
          <cell r="CD3489" t="str">
            <v>c</v>
          </cell>
        </row>
        <row r="3490">
          <cell r="C3490">
            <v>38370</v>
          </cell>
          <cell r="BZ3490" t="str">
            <v>Внутренний</v>
          </cell>
          <cell r="CA3490" t="str">
            <v>восточная украина</v>
          </cell>
          <cell r="CB3490" t="str">
            <v>Ukraine_Other</v>
          </cell>
          <cell r="CC3490" t="str">
            <v>Бизнес, прочие</v>
          </cell>
          <cell r="CD3490" t="str">
            <v>c</v>
          </cell>
        </row>
        <row r="3491">
          <cell r="C3491">
            <v>38371</v>
          </cell>
          <cell r="H3491">
            <v>21</v>
          </cell>
          <cell r="U3491">
            <v>10</v>
          </cell>
          <cell r="BZ3491" t="str">
            <v>Международный</v>
          </cell>
          <cell r="CA3491" t="str">
            <v>снг</v>
          </cell>
          <cell r="CB3491" t="str">
            <v>russia</v>
          </cell>
          <cell r="CC3491" t="str">
            <v>Регулярные, Базовая</v>
          </cell>
          <cell r="CD3491" t="str">
            <v>c</v>
          </cell>
        </row>
        <row r="3492">
          <cell r="C3492">
            <v>38371</v>
          </cell>
          <cell r="H3492">
            <v>21</v>
          </cell>
          <cell r="U3492">
            <v>21</v>
          </cell>
          <cell r="BZ3492" t="str">
            <v>Внутренний</v>
          </cell>
          <cell r="CA3492" t="str">
            <v>восточная украина</v>
          </cell>
          <cell r="CB3492" t="str">
            <v>kyiv</v>
          </cell>
          <cell r="CC3492" t="str">
            <v>Регулярные, Базовая</v>
          </cell>
          <cell r="CD3492" t="str">
            <v>c</v>
          </cell>
        </row>
        <row r="3493">
          <cell r="C3493">
            <v>38372</v>
          </cell>
          <cell r="H3493">
            <v>21</v>
          </cell>
          <cell r="U3493">
            <v>30</v>
          </cell>
          <cell r="BZ3493" t="str">
            <v>Внутренний</v>
          </cell>
          <cell r="CA3493" t="str">
            <v>восточная украина</v>
          </cell>
          <cell r="CB3493" t="str">
            <v>kyiv</v>
          </cell>
          <cell r="CC3493" t="str">
            <v>Регулярные, Базовая</v>
          </cell>
          <cell r="CD3493" t="str">
            <v>c</v>
          </cell>
        </row>
        <row r="3494">
          <cell r="C3494">
            <v>38372</v>
          </cell>
          <cell r="BZ3494" t="str">
            <v>Внутренний</v>
          </cell>
          <cell r="CA3494" t="str">
            <v>восточная украина</v>
          </cell>
          <cell r="CB3494" t="str">
            <v>Ukraine_Other</v>
          </cell>
          <cell r="CC3494" t="str">
            <v>Бизнес, прочие</v>
          </cell>
          <cell r="CD3494" t="str">
            <v>c</v>
          </cell>
        </row>
        <row r="3495">
          <cell r="C3495">
            <v>38373</v>
          </cell>
          <cell r="H3495">
            <v>21</v>
          </cell>
          <cell r="U3495">
            <v>11</v>
          </cell>
          <cell r="BZ3495" t="str">
            <v>Международный</v>
          </cell>
          <cell r="CA3495" t="str">
            <v>снг</v>
          </cell>
          <cell r="CB3495" t="str">
            <v>russia</v>
          </cell>
          <cell r="CC3495" t="str">
            <v>Регулярные, Базовая</v>
          </cell>
          <cell r="CD3495" t="str">
            <v>c</v>
          </cell>
        </row>
        <row r="3496">
          <cell r="C3496">
            <v>38373</v>
          </cell>
          <cell r="H3496">
            <v>21</v>
          </cell>
          <cell r="U3496">
            <v>17</v>
          </cell>
          <cell r="BZ3496" t="str">
            <v>Внутренний</v>
          </cell>
          <cell r="CA3496" t="str">
            <v>восточная украина</v>
          </cell>
          <cell r="CB3496" t="str">
            <v>kyiv</v>
          </cell>
          <cell r="CC3496" t="str">
            <v>Регулярные, Базовая</v>
          </cell>
          <cell r="CD3496" t="str">
            <v>c</v>
          </cell>
        </row>
        <row r="3497">
          <cell r="C3497">
            <v>38374</v>
          </cell>
          <cell r="H3497">
            <v>21</v>
          </cell>
          <cell r="BZ3497" t="str">
            <v>Внутренний</v>
          </cell>
          <cell r="CA3497" t="str">
            <v>восточная украина</v>
          </cell>
          <cell r="CB3497" t="str">
            <v>Ukraine_Other</v>
          </cell>
          <cell r="CC3497" t="str">
            <v>Бизнес, прочие</v>
          </cell>
          <cell r="CD3497" t="str">
            <v>c</v>
          </cell>
        </row>
        <row r="3498">
          <cell r="C3498">
            <v>38374</v>
          </cell>
          <cell r="H3498">
            <v>21</v>
          </cell>
          <cell r="U3498">
            <v>18</v>
          </cell>
          <cell r="BZ3498" t="str">
            <v>Внутренний</v>
          </cell>
          <cell r="CA3498" t="str">
            <v>восточная украина</v>
          </cell>
          <cell r="CB3498" t="str">
            <v>kyiv</v>
          </cell>
          <cell r="CC3498" t="str">
            <v>Регулярные, Базовая</v>
          </cell>
          <cell r="CD3498" t="str">
            <v>c</v>
          </cell>
        </row>
        <row r="3499">
          <cell r="C3499">
            <v>38375</v>
          </cell>
          <cell r="H3499">
            <v>21</v>
          </cell>
          <cell r="U3499">
            <v>23</v>
          </cell>
          <cell r="BZ3499" t="str">
            <v>Международный</v>
          </cell>
          <cell r="CA3499" t="str">
            <v>снг</v>
          </cell>
          <cell r="CB3499" t="str">
            <v>georgia</v>
          </cell>
          <cell r="CC3499" t="str">
            <v>Регулярные, Базовая</v>
          </cell>
          <cell r="CD3499" t="str">
            <v>c</v>
          </cell>
        </row>
        <row r="3500">
          <cell r="C3500">
            <v>38375</v>
          </cell>
          <cell r="H3500">
            <v>21</v>
          </cell>
          <cell r="U3500">
            <v>30</v>
          </cell>
          <cell r="BZ3500" t="str">
            <v>Международный</v>
          </cell>
          <cell r="CA3500" t="str">
            <v>снг</v>
          </cell>
          <cell r="CB3500" t="str">
            <v>armenia</v>
          </cell>
          <cell r="CC3500" t="str">
            <v>Регулярные, Базовая</v>
          </cell>
          <cell r="CD3500" t="str">
            <v>c</v>
          </cell>
        </row>
        <row r="3501">
          <cell r="C3501">
            <v>38375</v>
          </cell>
          <cell r="H3501">
            <v>21</v>
          </cell>
          <cell r="BZ3501" t="str">
            <v>Внутренний</v>
          </cell>
          <cell r="CA3501" t="str">
            <v>восточная украина</v>
          </cell>
          <cell r="CB3501" t="str">
            <v>kyiv</v>
          </cell>
          <cell r="CC3501" t="str">
            <v>Регулярные, Базовая</v>
          </cell>
          <cell r="CD3501" t="str">
            <v>c</v>
          </cell>
        </row>
        <row r="3502">
          <cell r="C3502">
            <v>38376</v>
          </cell>
          <cell r="H3502">
            <v>21</v>
          </cell>
          <cell r="U3502">
            <v>20</v>
          </cell>
          <cell r="BZ3502" t="str">
            <v>Международный</v>
          </cell>
          <cell r="CA3502" t="str">
            <v>снг</v>
          </cell>
          <cell r="CB3502" t="str">
            <v>russia</v>
          </cell>
          <cell r="CC3502" t="str">
            <v>Регулярные, Базовая</v>
          </cell>
          <cell r="CD3502" t="str">
            <v>c</v>
          </cell>
        </row>
        <row r="3503">
          <cell r="C3503">
            <v>38376</v>
          </cell>
          <cell r="H3503">
            <v>21</v>
          </cell>
          <cell r="BZ3503" t="str">
            <v>Внутренний</v>
          </cell>
          <cell r="CA3503" t="str">
            <v>западная украина</v>
          </cell>
          <cell r="CB3503" t="str">
            <v>odessa</v>
          </cell>
          <cell r="CC3503" t="str">
            <v>Чартерные, Базовая</v>
          </cell>
          <cell r="CD3503" t="str">
            <v>c</v>
          </cell>
        </row>
        <row r="3504">
          <cell r="C3504">
            <v>38376</v>
          </cell>
          <cell r="H3504">
            <v>21</v>
          </cell>
          <cell r="BZ3504" t="str">
            <v>Внутренний</v>
          </cell>
          <cell r="CA3504" t="str">
            <v>восточная украина</v>
          </cell>
          <cell r="CB3504" t="str">
            <v>Ukraine_Other</v>
          </cell>
          <cell r="CC3504" t="str">
            <v>Бизнес, прочие</v>
          </cell>
          <cell r="CD3504" t="str">
            <v>c</v>
          </cell>
        </row>
        <row r="3505">
          <cell r="C3505">
            <v>38377</v>
          </cell>
          <cell r="H3505">
            <v>21</v>
          </cell>
          <cell r="U3505">
            <v>34</v>
          </cell>
          <cell r="BZ3505" t="str">
            <v>Внутренний</v>
          </cell>
          <cell r="CA3505" t="str">
            <v>восточная украина</v>
          </cell>
          <cell r="CB3505" t="str">
            <v>kyiv</v>
          </cell>
          <cell r="CC3505" t="str">
            <v>Регулярные, Базовая</v>
          </cell>
          <cell r="CD3505" t="str">
            <v>c</v>
          </cell>
        </row>
        <row r="3506">
          <cell r="C3506">
            <v>38378</v>
          </cell>
          <cell r="H3506">
            <v>21</v>
          </cell>
          <cell r="U3506">
            <v>28</v>
          </cell>
          <cell r="BZ3506" t="str">
            <v>Внутренний</v>
          </cell>
          <cell r="CA3506" t="str">
            <v>восточная украина</v>
          </cell>
          <cell r="CB3506" t="str">
            <v>kyiv</v>
          </cell>
          <cell r="CC3506" t="str">
            <v>Регулярные, Базовая</v>
          </cell>
          <cell r="CD3506" t="str">
            <v>c</v>
          </cell>
        </row>
        <row r="3507">
          <cell r="C3507">
            <v>38378</v>
          </cell>
          <cell r="H3507">
            <v>21</v>
          </cell>
          <cell r="U3507">
            <v>21</v>
          </cell>
          <cell r="BZ3507" t="str">
            <v>Международный</v>
          </cell>
          <cell r="CA3507" t="str">
            <v>снг</v>
          </cell>
          <cell r="CB3507" t="str">
            <v>russia</v>
          </cell>
          <cell r="CC3507" t="str">
            <v>Регулярные, Базовая</v>
          </cell>
          <cell r="CD3507" t="str">
            <v>c</v>
          </cell>
        </row>
        <row r="3508">
          <cell r="C3508">
            <v>38379</v>
          </cell>
          <cell r="H3508">
            <v>21</v>
          </cell>
          <cell r="U3508">
            <v>15</v>
          </cell>
          <cell r="BZ3508" t="str">
            <v>Внутренний</v>
          </cell>
          <cell r="CA3508" t="str">
            <v>восточная украина</v>
          </cell>
          <cell r="CB3508" t="str">
            <v>kyiv</v>
          </cell>
          <cell r="CC3508" t="str">
            <v>Регулярные, Базовая</v>
          </cell>
          <cell r="CD3508" t="str">
            <v>c</v>
          </cell>
        </row>
        <row r="3509">
          <cell r="C3509">
            <v>38380</v>
          </cell>
          <cell r="H3509">
            <v>21</v>
          </cell>
          <cell r="U3509">
            <v>21</v>
          </cell>
          <cell r="BZ3509" t="str">
            <v>Внутренний</v>
          </cell>
          <cell r="CA3509" t="str">
            <v>восточная украина</v>
          </cell>
          <cell r="CB3509" t="str">
            <v>kyiv</v>
          </cell>
          <cell r="CC3509" t="str">
            <v>Бизнес, прочие</v>
          </cell>
          <cell r="CD3509" t="str">
            <v>c</v>
          </cell>
        </row>
        <row r="3510">
          <cell r="C3510">
            <v>38380</v>
          </cell>
          <cell r="H3510">
            <v>21</v>
          </cell>
          <cell r="BZ3510" t="str">
            <v>Внутренний</v>
          </cell>
          <cell r="CA3510" t="str">
            <v>восточная украина</v>
          </cell>
          <cell r="CB3510" t="str">
            <v>kyiv</v>
          </cell>
          <cell r="CC3510" t="str">
            <v>Регулярные, Базовая</v>
          </cell>
          <cell r="CD3510" t="str">
            <v>c</v>
          </cell>
        </row>
        <row r="3511">
          <cell r="C3511">
            <v>38380</v>
          </cell>
          <cell r="H3511">
            <v>21</v>
          </cell>
          <cell r="U3511">
            <v>14</v>
          </cell>
          <cell r="BZ3511" t="str">
            <v>Международный</v>
          </cell>
          <cell r="CA3511" t="str">
            <v>снг</v>
          </cell>
          <cell r="CB3511" t="str">
            <v>russia</v>
          </cell>
          <cell r="CC3511" t="str">
            <v>Регулярные, Базовая</v>
          </cell>
          <cell r="CD3511" t="str">
            <v>c</v>
          </cell>
        </row>
        <row r="3512">
          <cell r="C3512">
            <v>38380</v>
          </cell>
          <cell r="H3512">
            <v>21</v>
          </cell>
          <cell r="U3512">
            <v>14</v>
          </cell>
          <cell r="BZ3512" t="str">
            <v>Внутренний</v>
          </cell>
          <cell r="CA3512" t="str">
            <v>восточная украина</v>
          </cell>
          <cell r="CB3512" t="str">
            <v>kyiv</v>
          </cell>
          <cell r="CC3512" t="str">
            <v>Регулярные, Базовая</v>
          </cell>
          <cell r="CD3512" t="str">
            <v>c</v>
          </cell>
        </row>
        <row r="3513">
          <cell r="C3513">
            <v>38380</v>
          </cell>
          <cell r="H3513">
            <v>21</v>
          </cell>
          <cell r="U3513">
            <v>14</v>
          </cell>
          <cell r="BZ3513" t="str">
            <v>Внутренний</v>
          </cell>
          <cell r="CA3513" t="str">
            <v>восточная украина</v>
          </cell>
          <cell r="CB3513" t="str">
            <v>kyiv</v>
          </cell>
          <cell r="CC3513" t="str">
            <v>Регулярные, Базовая</v>
          </cell>
          <cell r="CD3513" t="str">
            <v>c</v>
          </cell>
        </row>
        <row r="3514">
          <cell r="C3514">
            <v>38382</v>
          </cell>
          <cell r="H3514">
            <v>21</v>
          </cell>
          <cell r="U3514">
            <v>19</v>
          </cell>
          <cell r="BZ3514" t="str">
            <v>Международный</v>
          </cell>
          <cell r="CA3514" t="str">
            <v>снг</v>
          </cell>
          <cell r="CB3514" t="str">
            <v>georgia</v>
          </cell>
          <cell r="CC3514" t="str">
            <v>Регулярные, Базовая</v>
          </cell>
          <cell r="CD3514" t="str">
            <v>c</v>
          </cell>
        </row>
        <row r="3515">
          <cell r="C3515">
            <v>38383</v>
          </cell>
          <cell r="H3515">
            <v>21</v>
          </cell>
          <cell r="U3515">
            <v>15</v>
          </cell>
          <cell r="BZ3515" t="str">
            <v>Внутренний</v>
          </cell>
          <cell r="CA3515" t="str">
            <v>восточная украина</v>
          </cell>
          <cell r="CB3515" t="str">
            <v>kyiv</v>
          </cell>
          <cell r="CC3515" t="str">
            <v>Регулярные, Базовая</v>
          </cell>
          <cell r="CD3515" t="str">
            <v>c</v>
          </cell>
        </row>
        <row r="3516">
          <cell r="C3516">
            <v>38383</v>
          </cell>
          <cell r="H3516">
            <v>21</v>
          </cell>
          <cell r="U3516">
            <v>13</v>
          </cell>
          <cell r="BZ3516" t="str">
            <v>Международный</v>
          </cell>
          <cell r="CA3516" t="str">
            <v>снг</v>
          </cell>
          <cell r="CB3516" t="str">
            <v>russia</v>
          </cell>
          <cell r="CC3516" t="str">
            <v>Регулярные, Базовая</v>
          </cell>
          <cell r="CD3516" t="str">
            <v>c</v>
          </cell>
        </row>
        <row r="3517">
          <cell r="C3517">
            <v>38384</v>
          </cell>
          <cell r="H3517">
            <v>21</v>
          </cell>
          <cell r="U3517">
            <v>12</v>
          </cell>
          <cell r="BZ3517" t="str">
            <v>Внутренний</v>
          </cell>
          <cell r="CA3517" t="str">
            <v>восточная украина</v>
          </cell>
          <cell r="CB3517" t="str">
            <v>kyiv</v>
          </cell>
          <cell r="CC3517" t="str">
            <v>Регулярные, Базовая</v>
          </cell>
          <cell r="CD3517" t="str">
            <v>c</v>
          </cell>
        </row>
        <row r="3518">
          <cell r="C3518">
            <v>38384</v>
          </cell>
          <cell r="H3518">
            <v>21</v>
          </cell>
          <cell r="BZ3518" t="str">
            <v>Международный</v>
          </cell>
          <cell r="CA3518" t="str">
            <v>снг</v>
          </cell>
          <cell r="CB3518" t="str">
            <v>russia</v>
          </cell>
          <cell r="CC3518" t="str">
            <v>Бизнес, прочие</v>
          </cell>
          <cell r="CD3518" t="str">
            <v>c</v>
          </cell>
        </row>
        <row r="3519">
          <cell r="C3519">
            <v>38385</v>
          </cell>
          <cell r="H3519">
            <v>21</v>
          </cell>
          <cell r="U3519">
            <v>8</v>
          </cell>
          <cell r="BZ3519" t="str">
            <v>Международный</v>
          </cell>
          <cell r="CA3519" t="str">
            <v>снг</v>
          </cell>
          <cell r="CB3519" t="str">
            <v>russia</v>
          </cell>
          <cell r="CC3519" t="str">
            <v>Регулярные, Базовая</v>
          </cell>
          <cell r="CD3519" t="str">
            <v>c</v>
          </cell>
        </row>
        <row r="3520">
          <cell r="C3520">
            <v>38385</v>
          </cell>
          <cell r="H3520">
            <v>21</v>
          </cell>
          <cell r="U3520">
            <v>14</v>
          </cell>
          <cell r="BZ3520" t="str">
            <v>Внутренний</v>
          </cell>
          <cell r="CA3520" t="str">
            <v>восточная украина</v>
          </cell>
          <cell r="CB3520" t="str">
            <v>kyiv</v>
          </cell>
          <cell r="CC3520" t="str">
            <v>Регулярные, Базовая</v>
          </cell>
          <cell r="CD3520" t="str">
            <v>c</v>
          </cell>
        </row>
        <row r="3521">
          <cell r="C3521">
            <v>38386</v>
          </cell>
          <cell r="H3521">
            <v>21</v>
          </cell>
          <cell r="BZ3521" t="str">
            <v>Внутренний</v>
          </cell>
          <cell r="CA3521" t="str">
            <v>восточная украина</v>
          </cell>
          <cell r="CB3521" t="str">
            <v>Ukraine_Other</v>
          </cell>
          <cell r="CC3521" t="str">
            <v>Бизнес, прочие</v>
          </cell>
          <cell r="CD3521" t="str">
            <v>c</v>
          </cell>
        </row>
        <row r="3522">
          <cell r="C3522">
            <v>38386</v>
          </cell>
          <cell r="BZ3522" t="str">
            <v>Внутренний</v>
          </cell>
          <cell r="CA3522" t="str">
            <v>восточная украина</v>
          </cell>
          <cell r="CB3522" t="str">
            <v>kyiv</v>
          </cell>
          <cell r="CC3522" t="str">
            <v>Регулярные, Базовая</v>
          </cell>
          <cell r="CD3522" t="str">
            <v>c</v>
          </cell>
        </row>
        <row r="3523">
          <cell r="C3523">
            <v>38387</v>
          </cell>
          <cell r="H3523">
            <v>21</v>
          </cell>
          <cell r="U3523">
            <v>11</v>
          </cell>
          <cell r="BZ3523" t="str">
            <v>Международный</v>
          </cell>
          <cell r="CA3523" t="str">
            <v>снг</v>
          </cell>
          <cell r="CB3523" t="str">
            <v>russia</v>
          </cell>
          <cell r="CC3523" t="str">
            <v>Регулярные, Базовая</v>
          </cell>
          <cell r="CD3523" t="str">
            <v>c</v>
          </cell>
        </row>
        <row r="3524">
          <cell r="C3524">
            <v>38388</v>
          </cell>
          <cell r="H3524">
            <v>21</v>
          </cell>
          <cell r="U3524">
            <v>26</v>
          </cell>
          <cell r="BZ3524" t="str">
            <v>Внутренний</v>
          </cell>
          <cell r="CA3524" t="str">
            <v>восточная украина</v>
          </cell>
          <cell r="CB3524" t="str">
            <v>kyiv</v>
          </cell>
          <cell r="CC3524" t="str">
            <v>Регулярные, Базовая</v>
          </cell>
          <cell r="CD3524" t="str">
            <v>c</v>
          </cell>
        </row>
        <row r="3525">
          <cell r="C3525">
            <v>38389</v>
          </cell>
          <cell r="H3525">
            <v>21</v>
          </cell>
          <cell r="U3525">
            <v>29</v>
          </cell>
          <cell r="BZ3525" t="str">
            <v>Международный</v>
          </cell>
          <cell r="CA3525" t="str">
            <v>снг</v>
          </cell>
          <cell r="CB3525" t="str">
            <v>armenia</v>
          </cell>
          <cell r="CC3525" t="str">
            <v>Регулярные, Базовая</v>
          </cell>
          <cell r="CD3525" t="str">
            <v>c</v>
          </cell>
        </row>
        <row r="3526">
          <cell r="C3526">
            <v>38390</v>
          </cell>
          <cell r="H3526">
            <v>21</v>
          </cell>
          <cell r="U3526">
            <v>24</v>
          </cell>
          <cell r="BZ3526" t="str">
            <v>Внутренний</v>
          </cell>
          <cell r="CA3526" t="str">
            <v>восточная украина</v>
          </cell>
          <cell r="CB3526" t="str">
            <v>kyiv</v>
          </cell>
          <cell r="CC3526" t="str">
            <v>Регулярные, Базовая</v>
          </cell>
          <cell r="CD3526" t="str">
            <v>c</v>
          </cell>
        </row>
        <row r="3527">
          <cell r="C3527">
            <v>38390</v>
          </cell>
          <cell r="H3527">
            <v>21</v>
          </cell>
          <cell r="U3527">
            <v>12</v>
          </cell>
          <cell r="BZ3527" t="str">
            <v>Международный</v>
          </cell>
          <cell r="CA3527" t="str">
            <v>снг</v>
          </cell>
          <cell r="CB3527" t="str">
            <v>russia</v>
          </cell>
          <cell r="CC3527" t="str">
            <v>Регулярные, Базовая</v>
          </cell>
          <cell r="CD3527" t="str">
            <v>c</v>
          </cell>
        </row>
        <row r="3528">
          <cell r="C3528">
            <v>38391</v>
          </cell>
          <cell r="H3528">
            <v>21</v>
          </cell>
          <cell r="U3528">
            <v>27</v>
          </cell>
          <cell r="BZ3528" t="str">
            <v>Внутренний</v>
          </cell>
          <cell r="CA3528" t="str">
            <v>восточная украина</v>
          </cell>
          <cell r="CB3528" t="str">
            <v>kyiv</v>
          </cell>
          <cell r="CC3528" t="str">
            <v>Регулярные, Базовая</v>
          </cell>
          <cell r="CD3528" t="str">
            <v>c</v>
          </cell>
        </row>
        <row r="3529">
          <cell r="C3529">
            <v>38391</v>
          </cell>
          <cell r="H3529">
            <v>21</v>
          </cell>
          <cell r="BZ3529" t="str">
            <v>Внутренний</v>
          </cell>
          <cell r="CA3529" t="str">
            <v>восточная украина</v>
          </cell>
          <cell r="CB3529" t="str">
            <v>Ukraine_Other</v>
          </cell>
          <cell r="CC3529" t="str">
            <v>Бизнес, прочие</v>
          </cell>
          <cell r="CD3529" t="str">
            <v>c</v>
          </cell>
        </row>
        <row r="3530">
          <cell r="C3530">
            <v>38392</v>
          </cell>
          <cell r="H3530">
            <v>21</v>
          </cell>
          <cell r="U3530">
            <v>18</v>
          </cell>
          <cell r="BZ3530" t="str">
            <v>Международный</v>
          </cell>
          <cell r="CA3530" t="str">
            <v>снг</v>
          </cell>
          <cell r="CB3530" t="str">
            <v>russia</v>
          </cell>
          <cell r="CC3530" t="str">
            <v>Регулярные, Базовая</v>
          </cell>
          <cell r="CD3530" t="str">
            <v>c</v>
          </cell>
        </row>
        <row r="3531">
          <cell r="C3531">
            <v>38392</v>
          </cell>
          <cell r="H3531">
            <v>21</v>
          </cell>
          <cell r="U3531">
            <v>17</v>
          </cell>
          <cell r="BZ3531" t="str">
            <v>Внутренний</v>
          </cell>
          <cell r="CA3531" t="str">
            <v>восточная украина</v>
          </cell>
          <cell r="CB3531" t="str">
            <v>kyiv</v>
          </cell>
          <cell r="CC3531" t="str">
            <v>Регулярные, Базовая</v>
          </cell>
          <cell r="CD3531" t="str">
            <v>c</v>
          </cell>
        </row>
        <row r="3532">
          <cell r="C3532">
            <v>38393</v>
          </cell>
          <cell r="H3532">
            <v>21</v>
          </cell>
          <cell r="BZ3532" t="str">
            <v>Внутренний</v>
          </cell>
          <cell r="CA3532" t="str">
            <v>восточная украина</v>
          </cell>
          <cell r="CB3532" t="str">
            <v>Ukraine_Other</v>
          </cell>
          <cell r="CC3532" t="str">
            <v>Бизнес, прочие</v>
          </cell>
          <cell r="CD3532" t="str">
            <v>c</v>
          </cell>
        </row>
        <row r="3533">
          <cell r="C3533">
            <v>38394</v>
          </cell>
          <cell r="H3533">
            <v>21</v>
          </cell>
          <cell r="BZ3533" t="str">
            <v>Внутренний</v>
          </cell>
          <cell r="CA3533" t="str">
            <v>восточная украина</v>
          </cell>
          <cell r="CB3533" t="str">
            <v>kyiv</v>
          </cell>
          <cell r="CC3533" t="str">
            <v>Бизнес, прочие</v>
          </cell>
          <cell r="CD3533" t="str">
            <v>c</v>
          </cell>
        </row>
        <row r="3534">
          <cell r="C3534">
            <v>38394</v>
          </cell>
          <cell r="H3534">
            <v>21</v>
          </cell>
          <cell r="U3534">
            <v>12</v>
          </cell>
          <cell r="BZ3534" t="str">
            <v>Международный</v>
          </cell>
          <cell r="CA3534" t="str">
            <v>снг</v>
          </cell>
          <cell r="CB3534" t="str">
            <v>russia</v>
          </cell>
          <cell r="CC3534" t="str">
            <v>Регулярные, Базовая</v>
          </cell>
          <cell r="CD3534" t="str">
            <v>c</v>
          </cell>
        </row>
        <row r="3535">
          <cell r="C3535">
            <v>38395</v>
          </cell>
          <cell r="H3535">
            <v>21</v>
          </cell>
          <cell r="U3535">
            <v>2</v>
          </cell>
          <cell r="BZ3535" t="str">
            <v>Внутренний</v>
          </cell>
          <cell r="CA3535" t="str">
            <v>восточная украина</v>
          </cell>
          <cell r="CB3535" t="str">
            <v>kyiv</v>
          </cell>
          <cell r="CC3535" t="str">
            <v>Регулярные, Базовая</v>
          </cell>
          <cell r="CD3535" t="str">
            <v>c</v>
          </cell>
        </row>
        <row r="3536">
          <cell r="C3536">
            <v>38395</v>
          </cell>
          <cell r="H3536">
            <v>21</v>
          </cell>
          <cell r="U3536">
            <v>18</v>
          </cell>
          <cell r="BZ3536" t="str">
            <v>Внутренний</v>
          </cell>
          <cell r="CA3536" t="str">
            <v>восточная украина</v>
          </cell>
          <cell r="CB3536" t="str">
            <v>kyiv</v>
          </cell>
          <cell r="CC3536" t="str">
            <v>Регулярные, Базовая</v>
          </cell>
          <cell r="CD3536" t="str">
            <v>c</v>
          </cell>
        </row>
        <row r="3537">
          <cell r="C3537">
            <v>38396</v>
          </cell>
          <cell r="H3537">
            <v>21</v>
          </cell>
          <cell r="U3537">
            <v>20</v>
          </cell>
          <cell r="BZ3537" t="str">
            <v>Международный</v>
          </cell>
          <cell r="CA3537" t="str">
            <v>восточная украина</v>
          </cell>
          <cell r="CB3537" t="str">
            <v>kyiv</v>
          </cell>
          <cell r="CC3537" t="str">
            <v>Регулярные, Базовая</v>
          </cell>
          <cell r="CD3537" t="str">
            <v>c</v>
          </cell>
        </row>
        <row r="3538">
          <cell r="C3538">
            <v>38397</v>
          </cell>
          <cell r="H3538">
            <v>21</v>
          </cell>
          <cell r="U3538">
            <v>14</v>
          </cell>
          <cell r="BZ3538" t="str">
            <v>Внутренний</v>
          </cell>
          <cell r="CA3538" t="str">
            <v>восточная украина</v>
          </cell>
          <cell r="CB3538" t="str">
            <v>kyiv</v>
          </cell>
          <cell r="CC3538" t="str">
            <v>Регулярные, Базовая</v>
          </cell>
          <cell r="CD3538" t="str">
            <v>c</v>
          </cell>
        </row>
        <row r="3539">
          <cell r="C3539">
            <v>38398</v>
          </cell>
          <cell r="H3539">
            <v>21</v>
          </cell>
          <cell r="U3539">
            <v>4</v>
          </cell>
          <cell r="BZ3539" t="str">
            <v>Внутренний</v>
          </cell>
          <cell r="CA3539" t="str">
            <v>восточная украина</v>
          </cell>
          <cell r="CB3539" t="str">
            <v>kyiv</v>
          </cell>
          <cell r="CC3539" t="str">
            <v>Регулярные, Базовая</v>
          </cell>
          <cell r="CD3539" t="str">
            <v>c</v>
          </cell>
        </row>
        <row r="3540">
          <cell r="C3540">
            <v>38399</v>
          </cell>
          <cell r="H3540">
            <v>21</v>
          </cell>
          <cell r="U3540">
            <v>20</v>
          </cell>
          <cell r="BZ3540" t="str">
            <v>Международный</v>
          </cell>
          <cell r="CA3540" t="str">
            <v>снг</v>
          </cell>
          <cell r="CB3540" t="str">
            <v>russia</v>
          </cell>
          <cell r="CC3540" t="str">
            <v>Регулярные, Базовая</v>
          </cell>
          <cell r="CD3540" t="str">
            <v>c</v>
          </cell>
        </row>
        <row r="3541">
          <cell r="C3541">
            <v>38401</v>
          </cell>
          <cell r="H3541">
            <v>21</v>
          </cell>
          <cell r="U3541">
            <v>19</v>
          </cell>
          <cell r="BZ3541" t="str">
            <v>Международный</v>
          </cell>
          <cell r="CA3541" t="str">
            <v>снг</v>
          </cell>
          <cell r="CB3541" t="str">
            <v>russia</v>
          </cell>
          <cell r="CC3541" t="str">
            <v>Регулярные, Базовая</v>
          </cell>
          <cell r="CD3541" t="str">
            <v>c</v>
          </cell>
        </row>
        <row r="3542">
          <cell r="C3542">
            <v>38402</v>
          </cell>
          <cell r="H3542">
            <v>21</v>
          </cell>
          <cell r="U3542">
            <v>15</v>
          </cell>
          <cell r="BZ3542" t="str">
            <v>Внутренний</v>
          </cell>
          <cell r="CA3542" t="str">
            <v>восточная украина</v>
          </cell>
          <cell r="CB3542" t="str">
            <v>kyiv</v>
          </cell>
          <cell r="CC3542" t="str">
            <v>Регулярные, Базовая</v>
          </cell>
          <cell r="CD3542" t="str">
            <v>c</v>
          </cell>
        </row>
        <row r="3543">
          <cell r="C3543">
            <v>38402</v>
          </cell>
          <cell r="H3543">
            <v>21</v>
          </cell>
          <cell r="BZ3543" t="str">
            <v>Внутренний</v>
          </cell>
          <cell r="CA3543" t="str">
            <v>восточная украина</v>
          </cell>
          <cell r="CB3543" t="str">
            <v>Ukraine_Other</v>
          </cell>
          <cell r="CC3543" t="str">
            <v>Бизнес, прочие</v>
          </cell>
          <cell r="CD3543" t="str">
            <v>c</v>
          </cell>
        </row>
        <row r="3544">
          <cell r="C3544">
            <v>38403</v>
          </cell>
          <cell r="H3544">
            <v>21</v>
          </cell>
          <cell r="U3544">
            <v>19</v>
          </cell>
          <cell r="BZ3544" t="str">
            <v>Международный</v>
          </cell>
          <cell r="CA3544" t="str">
            <v>снг</v>
          </cell>
          <cell r="CB3544" t="str">
            <v>georgia</v>
          </cell>
          <cell r="CC3544" t="str">
            <v>Регулярные, Базовая</v>
          </cell>
          <cell r="CD3544" t="str">
            <v>c</v>
          </cell>
        </row>
        <row r="3545">
          <cell r="C3545">
            <v>38403</v>
          </cell>
          <cell r="H3545">
            <v>21</v>
          </cell>
          <cell r="U3545">
            <v>29</v>
          </cell>
          <cell r="BZ3545" t="str">
            <v>Международный</v>
          </cell>
          <cell r="CA3545" t="str">
            <v>снг</v>
          </cell>
          <cell r="CB3545" t="str">
            <v>armenia</v>
          </cell>
          <cell r="CC3545" t="str">
            <v>Регулярные, Базовая</v>
          </cell>
          <cell r="CD3545" t="str">
            <v>c</v>
          </cell>
        </row>
        <row r="3546">
          <cell r="C3546">
            <v>38404</v>
          </cell>
          <cell r="H3546">
            <v>21</v>
          </cell>
          <cell r="U3546">
            <v>27</v>
          </cell>
          <cell r="BZ3546" t="str">
            <v>Международный</v>
          </cell>
          <cell r="CA3546" t="str">
            <v>снг</v>
          </cell>
          <cell r="CB3546" t="str">
            <v>russia</v>
          </cell>
          <cell r="CC3546" t="str">
            <v>Регулярные, Базовая</v>
          </cell>
          <cell r="CD3546" t="str">
            <v>c</v>
          </cell>
        </row>
        <row r="3547">
          <cell r="C3547">
            <v>38404</v>
          </cell>
          <cell r="H3547">
            <v>21</v>
          </cell>
          <cell r="U3547">
            <v>16</v>
          </cell>
          <cell r="BZ3547" t="str">
            <v>Внутренний</v>
          </cell>
          <cell r="CA3547" t="str">
            <v>восточная украина</v>
          </cell>
          <cell r="CB3547" t="str">
            <v>kyiv</v>
          </cell>
          <cell r="CC3547" t="str">
            <v>Регулярные, Базовая</v>
          </cell>
          <cell r="CD3547" t="str">
            <v>c</v>
          </cell>
        </row>
        <row r="3548">
          <cell r="C3548">
            <v>38405</v>
          </cell>
          <cell r="H3548">
            <v>21</v>
          </cell>
          <cell r="U3548">
            <v>15</v>
          </cell>
          <cell r="BZ3548" t="str">
            <v>Внутренний</v>
          </cell>
          <cell r="CA3548" t="str">
            <v>восточная украина</v>
          </cell>
          <cell r="CB3548" t="str">
            <v>kyiv</v>
          </cell>
          <cell r="CC3548" t="str">
            <v>Регулярные, Базовая</v>
          </cell>
          <cell r="CD3548" t="str">
            <v>c</v>
          </cell>
        </row>
        <row r="3549">
          <cell r="C3549">
            <v>38406</v>
          </cell>
          <cell r="H3549">
            <v>21</v>
          </cell>
          <cell r="U3549">
            <v>20</v>
          </cell>
          <cell r="BZ3549" t="str">
            <v>Внутренний</v>
          </cell>
          <cell r="CA3549" t="str">
            <v>восточная украина</v>
          </cell>
          <cell r="CB3549" t="str">
            <v>kyiv</v>
          </cell>
          <cell r="CC3549" t="str">
            <v>Регулярные, Базовая</v>
          </cell>
          <cell r="CD3549" t="str">
            <v>c</v>
          </cell>
        </row>
        <row r="3550">
          <cell r="C3550">
            <v>38408</v>
          </cell>
          <cell r="H3550">
            <v>21</v>
          </cell>
          <cell r="U3550">
            <v>17</v>
          </cell>
          <cell r="BZ3550" t="str">
            <v>Международный</v>
          </cell>
          <cell r="CA3550" t="str">
            <v>снг</v>
          </cell>
          <cell r="CB3550" t="str">
            <v>russia</v>
          </cell>
          <cell r="CC3550" t="str">
            <v>Регулярные, Базовая</v>
          </cell>
          <cell r="CD3550" t="str">
            <v>c</v>
          </cell>
        </row>
        <row r="3551">
          <cell r="C3551">
            <v>38408</v>
          </cell>
          <cell r="H3551">
            <v>21</v>
          </cell>
          <cell r="U3551">
            <v>29</v>
          </cell>
          <cell r="BZ3551" t="str">
            <v>Внутренний</v>
          </cell>
          <cell r="CA3551" t="str">
            <v>восточная украина</v>
          </cell>
          <cell r="CB3551" t="str">
            <v>kyiv</v>
          </cell>
          <cell r="CC3551" t="str">
            <v>Регулярные, Базовая</v>
          </cell>
          <cell r="CD3551" t="str">
            <v>c</v>
          </cell>
        </row>
        <row r="3552">
          <cell r="C3552">
            <v>38409</v>
          </cell>
          <cell r="H3552">
            <v>21</v>
          </cell>
          <cell r="U3552">
            <v>24</v>
          </cell>
          <cell r="BZ3552" t="str">
            <v>Внутренний</v>
          </cell>
          <cell r="CA3552" t="str">
            <v>восточная украина</v>
          </cell>
          <cell r="CB3552" t="str">
            <v>kyiv</v>
          </cell>
          <cell r="CC3552" t="str">
            <v>Регулярные, Базовая</v>
          </cell>
          <cell r="CD3552" t="str">
            <v>c</v>
          </cell>
        </row>
        <row r="3553">
          <cell r="C3553">
            <v>38409</v>
          </cell>
          <cell r="H3553">
            <v>21</v>
          </cell>
          <cell r="U3553">
            <v>2</v>
          </cell>
          <cell r="BZ3553" t="str">
            <v>Внутренний</v>
          </cell>
          <cell r="CA3553" t="str">
            <v>восточная украина</v>
          </cell>
          <cell r="CB3553" t="str">
            <v>kyiv</v>
          </cell>
          <cell r="CC3553" t="str">
            <v>Регулярные, Базовая</v>
          </cell>
          <cell r="CD3553" t="str">
            <v>c</v>
          </cell>
        </row>
        <row r="3554">
          <cell r="C3554">
            <v>38410</v>
          </cell>
          <cell r="H3554">
            <v>21</v>
          </cell>
          <cell r="BZ3554" t="str">
            <v>Внутренний</v>
          </cell>
          <cell r="CA3554" t="str">
            <v>восточная украина</v>
          </cell>
          <cell r="CB3554" t="str">
            <v>Ukraine_Other</v>
          </cell>
          <cell r="CC3554" t="str">
            <v>Бизнес, прочие</v>
          </cell>
          <cell r="CD3554" t="str">
            <v>c</v>
          </cell>
        </row>
        <row r="3555">
          <cell r="C3555">
            <v>38410</v>
          </cell>
          <cell r="H3555">
            <v>21</v>
          </cell>
          <cell r="U3555">
            <v>10</v>
          </cell>
          <cell r="BZ3555" t="str">
            <v>Международный</v>
          </cell>
          <cell r="CA3555" t="str">
            <v>снг</v>
          </cell>
          <cell r="CB3555" t="str">
            <v>georgia</v>
          </cell>
          <cell r="CC3555" t="str">
            <v>Регулярные, Базовая</v>
          </cell>
          <cell r="CD3555" t="str">
            <v>c</v>
          </cell>
        </row>
        <row r="3556">
          <cell r="C3556">
            <v>38411</v>
          </cell>
          <cell r="H3556">
            <v>21</v>
          </cell>
          <cell r="BZ3556" t="str">
            <v>Внутренний</v>
          </cell>
          <cell r="CA3556" t="str">
            <v>восточная украина</v>
          </cell>
          <cell r="CB3556" t="str">
            <v>donetsk</v>
          </cell>
          <cell r="CC3556" t="str">
            <v>Бизнес, прочие</v>
          </cell>
          <cell r="CD3556" t="str">
            <v>c</v>
          </cell>
        </row>
        <row r="3557">
          <cell r="C3557">
            <v>38411</v>
          </cell>
          <cell r="H3557">
            <v>21</v>
          </cell>
          <cell r="U3557">
            <v>1</v>
          </cell>
          <cell r="BZ3557" t="str">
            <v>Международный</v>
          </cell>
          <cell r="CA3557" t="str">
            <v>восточная европа</v>
          </cell>
          <cell r="CB3557" t="str">
            <v>turkey</v>
          </cell>
          <cell r="CC3557" t="str">
            <v>Бизнес, прочие</v>
          </cell>
          <cell r="CD3557" t="str">
            <v>c</v>
          </cell>
        </row>
        <row r="3558">
          <cell r="C3558">
            <v>38411</v>
          </cell>
          <cell r="H3558">
            <v>21</v>
          </cell>
          <cell r="U3558">
            <v>9</v>
          </cell>
          <cell r="BZ3558" t="str">
            <v>Международный</v>
          </cell>
          <cell r="CA3558" t="str">
            <v>снг</v>
          </cell>
          <cell r="CB3558" t="str">
            <v>russia</v>
          </cell>
          <cell r="CC3558" t="str">
            <v>Регулярные, Базовая</v>
          </cell>
          <cell r="CD3558" t="str">
            <v>c</v>
          </cell>
        </row>
        <row r="3559">
          <cell r="C3559">
            <v>38411</v>
          </cell>
          <cell r="H3559">
            <v>21</v>
          </cell>
          <cell r="U3559">
            <v>11</v>
          </cell>
          <cell r="BZ3559" t="str">
            <v>Внутренний</v>
          </cell>
          <cell r="CA3559" t="str">
            <v>восточная украина</v>
          </cell>
          <cell r="CB3559" t="str">
            <v>kyiv</v>
          </cell>
          <cell r="CC3559" t="str">
            <v>Регулярные, Базовая</v>
          </cell>
          <cell r="CD3559" t="str">
            <v>c</v>
          </cell>
        </row>
        <row r="3560">
          <cell r="C3560">
            <v>38412</v>
          </cell>
          <cell r="H3560">
            <v>21</v>
          </cell>
          <cell r="U3560">
            <v>17</v>
          </cell>
          <cell r="BZ3560" t="str">
            <v>Внутренний</v>
          </cell>
          <cell r="CA3560" t="str">
            <v>восточная украина</v>
          </cell>
          <cell r="CB3560" t="str">
            <v>kyiv</v>
          </cell>
          <cell r="CC3560" t="str">
            <v>Регулярные, Базовая</v>
          </cell>
          <cell r="CD3560" t="str">
            <v>c</v>
          </cell>
        </row>
        <row r="3561">
          <cell r="C3561">
            <v>38412</v>
          </cell>
          <cell r="H3561">
            <v>21</v>
          </cell>
          <cell r="U3561">
            <v>3</v>
          </cell>
          <cell r="BZ3561" t="str">
            <v>Внутренний</v>
          </cell>
          <cell r="CA3561" t="str">
            <v>западная украина</v>
          </cell>
          <cell r="CB3561" t="str">
            <v>odessa</v>
          </cell>
          <cell r="CC3561" t="str">
            <v>Чартерные, Базовая</v>
          </cell>
          <cell r="CD3561" t="str">
            <v>c</v>
          </cell>
        </row>
        <row r="3562">
          <cell r="C3562">
            <v>38413</v>
          </cell>
          <cell r="H3562">
            <v>21</v>
          </cell>
          <cell r="U3562">
            <v>19</v>
          </cell>
          <cell r="BZ3562" t="str">
            <v>Международный</v>
          </cell>
          <cell r="CA3562" t="str">
            <v>снг</v>
          </cell>
          <cell r="CB3562" t="str">
            <v>russia</v>
          </cell>
          <cell r="CC3562" t="str">
            <v>Регулярные, Базовая</v>
          </cell>
          <cell r="CD3562" t="str">
            <v>c</v>
          </cell>
        </row>
        <row r="3563">
          <cell r="C3563">
            <v>38413</v>
          </cell>
          <cell r="H3563">
            <v>21</v>
          </cell>
          <cell r="U3563">
            <v>23</v>
          </cell>
          <cell r="BZ3563" t="str">
            <v>Внутренний</v>
          </cell>
          <cell r="CA3563" t="str">
            <v>восточная украина</v>
          </cell>
          <cell r="CB3563" t="str">
            <v>kyiv</v>
          </cell>
          <cell r="CC3563" t="str">
            <v>Регулярные, Базовая</v>
          </cell>
          <cell r="CD3563" t="str">
            <v>c</v>
          </cell>
        </row>
        <row r="3564">
          <cell r="C3564">
            <v>38414</v>
          </cell>
          <cell r="H3564">
            <v>21</v>
          </cell>
          <cell r="U3564">
            <v>30</v>
          </cell>
          <cell r="BZ3564" t="str">
            <v>Внутренний</v>
          </cell>
          <cell r="CA3564" t="str">
            <v>восточная украина</v>
          </cell>
          <cell r="CB3564" t="str">
            <v>kyiv</v>
          </cell>
          <cell r="CC3564" t="str">
            <v>Регулярные, Базовая</v>
          </cell>
          <cell r="CD3564" t="str">
            <v>c</v>
          </cell>
        </row>
        <row r="3565">
          <cell r="C3565">
            <v>38414</v>
          </cell>
          <cell r="H3565">
            <v>21</v>
          </cell>
          <cell r="BZ3565" t="str">
            <v>Внутренний</v>
          </cell>
          <cell r="CA3565" t="str">
            <v>восточная украина</v>
          </cell>
          <cell r="CB3565" t="str">
            <v>Ukraine_Other</v>
          </cell>
          <cell r="CC3565" t="str">
            <v>Бизнес, прочие</v>
          </cell>
          <cell r="CD3565" t="str">
            <v>c</v>
          </cell>
        </row>
        <row r="3566">
          <cell r="C3566">
            <v>38415</v>
          </cell>
          <cell r="H3566">
            <v>21</v>
          </cell>
          <cell r="U3566">
            <v>16</v>
          </cell>
          <cell r="BZ3566" t="str">
            <v>Международный</v>
          </cell>
          <cell r="CA3566" t="str">
            <v>снг</v>
          </cell>
          <cell r="CB3566" t="str">
            <v>russia</v>
          </cell>
          <cell r="CC3566" t="str">
            <v>Регулярные, Базовая</v>
          </cell>
          <cell r="CD3566" t="str">
            <v>c</v>
          </cell>
        </row>
        <row r="3567">
          <cell r="C3567">
            <v>38415</v>
          </cell>
          <cell r="H3567">
            <v>21</v>
          </cell>
          <cell r="U3567">
            <v>10</v>
          </cell>
          <cell r="BZ3567" t="str">
            <v>Международный</v>
          </cell>
          <cell r="CA3567" t="str">
            <v>снг</v>
          </cell>
          <cell r="CB3567" t="str">
            <v>russia</v>
          </cell>
          <cell r="CC3567" t="str">
            <v>Регулярные, Базовая</v>
          </cell>
          <cell r="CD3567" t="str">
            <v>c</v>
          </cell>
        </row>
        <row r="3568">
          <cell r="C3568">
            <v>38415</v>
          </cell>
          <cell r="H3568">
            <v>21</v>
          </cell>
          <cell r="U3568">
            <v>30</v>
          </cell>
          <cell r="BZ3568" t="str">
            <v>Внутренний</v>
          </cell>
          <cell r="CA3568" t="str">
            <v>восточная украина</v>
          </cell>
          <cell r="CB3568" t="str">
            <v>kyiv</v>
          </cell>
          <cell r="CC3568" t="str">
            <v>Регулярные, Базовая</v>
          </cell>
          <cell r="CD3568" t="str">
            <v>c</v>
          </cell>
        </row>
        <row r="3569">
          <cell r="C3569">
            <v>38416</v>
          </cell>
          <cell r="H3569">
            <v>21</v>
          </cell>
          <cell r="BZ3569" t="str">
            <v>Внутренний</v>
          </cell>
          <cell r="CA3569" t="str">
            <v>восточная украина</v>
          </cell>
          <cell r="CB3569" t="str">
            <v>donetsk</v>
          </cell>
          <cell r="CC3569" t="str">
            <v>Бизнес, прочие</v>
          </cell>
          <cell r="CD3569" t="str">
            <v>c</v>
          </cell>
        </row>
        <row r="3570">
          <cell r="C3570">
            <v>38416</v>
          </cell>
          <cell r="H3570">
            <v>21</v>
          </cell>
          <cell r="U3570">
            <v>32</v>
          </cell>
          <cell r="BZ3570" t="str">
            <v>Внутренний</v>
          </cell>
          <cell r="CA3570" t="str">
            <v>восточная украина</v>
          </cell>
          <cell r="CB3570" t="str">
            <v>kyiv</v>
          </cell>
          <cell r="CC3570" t="str">
            <v>Регулярные, Базовая</v>
          </cell>
          <cell r="CD3570" t="str">
            <v>c</v>
          </cell>
        </row>
        <row r="3571">
          <cell r="C3571">
            <v>38416</v>
          </cell>
          <cell r="H3571">
            <v>21</v>
          </cell>
          <cell r="BZ3571" t="str">
            <v>Внутренний</v>
          </cell>
          <cell r="CA3571" t="str">
            <v>восточная украина</v>
          </cell>
          <cell r="CB3571" t="str">
            <v>kyiv</v>
          </cell>
          <cell r="CC3571" t="str">
            <v>Регулярные, Базовая</v>
          </cell>
          <cell r="CD3571" t="str">
            <v>c</v>
          </cell>
        </row>
        <row r="3572">
          <cell r="C3572">
            <v>38417</v>
          </cell>
          <cell r="H3572">
            <v>21</v>
          </cell>
          <cell r="BZ3572" t="str">
            <v>Международный</v>
          </cell>
          <cell r="CA3572" t="str">
            <v>восточная европа</v>
          </cell>
          <cell r="CB3572" t="str">
            <v>hungary</v>
          </cell>
          <cell r="CC3572" t="str">
            <v>Бизнес, прочие</v>
          </cell>
          <cell r="CD3572" t="str">
            <v>c</v>
          </cell>
        </row>
        <row r="3573">
          <cell r="C3573">
            <v>38417</v>
          </cell>
          <cell r="H3573">
            <v>21</v>
          </cell>
          <cell r="U3573">
            <v>19</v>
          </cell>
          <cell r="BZ3573" t="str">
            <v>Международный</v>
          </cell>
          <cell r="CA3573" t="str">
            <v>снг</v>
          </cell>
          <cell r="CB3573" t="str">
            <v>georgia</v>
          </cell>
          <cell r="CC3573" t="str">
            <v>Регулярные, Базовая</v>
          </cell>
          <cell r="CD3573" t="str">
            <v>c</v>
          </cell>
        </row>
        <row r="3574">
          <cell r="C3574">
            <v>38417</v>
          </cell>
          <cell r="H3574">
            <v>21</v>
          </cell>
          <cell r="U3574">
            <v>29</v>
          </cell>
          <cell r="BZ3574" t="str">
            <v>Международный</v>
          </cell>
          <cell r="CA3574" t="str">
            <v>снг</v>
          </cell>
          <cell r="CB3574" t="str">
            <v>armenia</v>
          </cell>
          <cell r="CC3574" t="str">
            <v>Регулярные, Базовая</v>
          </cell>
          <cell r="CD3574" t="str">
            <v>c</v>
          </cell>
        </row>
        <row r="3575">
          <cell r="C3575">
            <v>38420</v>
          </cell>
          <cell r="H3575">
            <v>21</v>
          </cell>
          <cell r="U3575">
            <v>14</v>
          </cell>
          <cell r="BZ3575" t="str">
            <v>Международный</v>
          </cell>
          <cell r="CA3575" t="str">
            <v>снг</v>
          </cell>
          <cell r="CB3575" t="str">
            <v>russia</v>
          </cell>
          <cell r="CC3575" t="str">
            <v>Регулярные, Базовая</v>
          </cell>
          <cell r="CD3575" t="str">
            <v>c</v>
          </cell>
        </row>
        <row r="3576">
          <cell r="C3576">
            <v>38420</v>
          </cell>
          <cell r="H3576">
            <v>21</v>
          </cell>
          <cell r="U3576">
            <v>23</v>
          </cell>
          <cell r="BZ3576" t="str">
            <v>Внутренний</v>
          </cell>
          <cell r="CA3576" t="str">
            <v>восточная украина</v>
          </cell>
          <cell r="CB3576" t="str">
            <v>kyiv</v>
          </cell>
          <cell r="CC3576" t="str">
            <v>Регулярные, Базовая</v>
          </cell>
          <cell r="CD3576" t="str">
            <v>c</v>
          </cell>
        </row>
        <row r="3577">
          <cell r="C3577">
            <v>38421</v>
          </cell>
          <cell r="H3577">
            <v>21</v>
          </cell>
          <cell r="U3577">
            <v>28</v>
          </cell>
          <cell r="BZ3577" t="str">
            <v>Внутренний</v>
          </cell>
          <cell r="CA3577" t="str">
            <v>восточная украина</v>
          </cell>
          <cell r="CB3577" t="str">
            <v>kyiv</v>
          </cell>
          <cell r="CC3577" t="str">
            <v>Регулярные, Базовая</v>
          </cell>
          <cell r="CD3577" t="str">
            <v>c</v>
          </cell>
        </row>
        <row r="3578">
          <cell r="C3578">
            <v>38422</v>
          </cell>
          <cell r="H3578">
            <v>21</v>
          </cell>
          <cell r="U3578">
            <v>7</v>
          </cell>
          <cell r="BZ3578" t="str">
            <v>Международный</v>
          </cell>
          <cell r="CA3578" t="str">
            <v>снг</v>
          </cell>
          <cell r="CB3578" t="str">
            <v>russia</v>
          </cell>
          <cell r="CC3578" t="str">
            <v>Регулярные, Базовая</v>
          </cell>
          <cell r="CD3578" t="str">
            <v>c</v>
          </cell>
        </row>
        <row r="3579">
          <cell r="C3579">
            <v>38423</v>
          </cell>
          <cell r="H3579">
            <v>21</v>
          </cell>
          <cell r="BZ3579" t="str">
            <v>Внутренний</v>
          </cell>
          <cell r="CA3579" t="str">
            <v>восточная украина</v>
          </cell>
          <cell r="CB3579" t="str">
            <v>kyiv</v>
          </cell>
          <cell r="CC3579" t="str">
            <v>Регулярные, Базовая</v>
          </cell>
          <cell r="CD3579" t="str">
            <v>c</v>
          </cell>
        </row>
        <row r="3580">
          <cell r="C3580">
            <v>38423</v>
          </cell>
          <cell r="H3580">
            <v>21</v>
          </cell>
          <cell r="U3580">
            <v>23</v>
          </cell>
          <cell r="BZ3580" t="str">
            <v>Внутренний</v>
          </cell>
          <cell r="CA3580" t="str">
            <v>восточная украина</v>
          </cell>
          <cell r="CB3580" t="str">
            <v>kyiv</v>
          </cell>
          <cell r="CC3580" t="str">
            <v>Регулярные, Базовая</v>
          </cell>
          <cell r="CD3580" t="str">
            <v>c</v>
          </cell>
        </row>
        <row r="3581">
          <cell r="C3581">
            <v>38423</v>
          </cell>
          <cell r="H3581">
            <v>21</v>
          </cell>
          <cell r="BZ3581" t="str">
            <v>Внутренний</v>
          </cell>
          <cell r="CA3581" t="str">
            <v>восточная украина</v>
          </cell>
          <cell r="CB3581" t="str">
            <v>Ukraine_Other</v>
          </cell>
          <cell r="CC3581" t="str">
            <v>Бизнес, прочие</v>
          </cell>
          <cell r="CD3581" t="str">
            <v>c</v>
          </cell>
        </row>
        <row r="3582">
          <cell r="C3582">
            <v>38424</v>
          </cell>
          <cell r="H3582">
            <v>21</v>
          </cell>
          <cell r="U3582">
            <v>16</v>
          </cell>
          <cell r="BZ3582" t="str">
            <v>Международный</v>
          </cell>
          <cell r="CA3582" t="str">
            <v>снг</v>
          </cell>
          <cell r="CB3582" t="str">
            <v>georgia</v>
          </cell>
          <cell r="CC3582" t="str">
            <v>Регулярные, Базовая</v>
          </cell>
          <cell r="CD3582" t="str">
            <v>c</v>
          </cell>
        </row>
        <row r="3583">
          <cell r="C3583">
            <v>38424</v>
          </cell>
          <cell r="H3583">
            <v>21</v>
          </cell>
          <cell r="U3583">
            <v>2</v>
          </cell>
          <cell r="BZ3583" t="str">
            <v>Внутренний</v>
          </cell>
          <cell r="CA3583" t="str">
            <v>восточная украина</v>
          </cell>
          <cell r="CB3583" t="str">
            <v>kyiv</v>
          </cell>
          <cell r="CC3583" t="str">
            <v>Регулярные, Базовая</v>
          </cell>
          <cell r="CD3583" t="str">
            <v>c</v>
          </cell>
        </row>
        <row r="3584">
          <cell r="C3584">
            <v>38424</v>
          </cell>
          <cell r="H3584">
            <v>21</v>
          </cell>
          <cell r="BZ3584" t="str">
            <v>Внутренний</v>
          </cell>
          <cell r="CA3584" t="str">
            <v>восточная украина</v>
          </cell>
          <cell r="CB3584" t="str">
            <v>Ukraine_Other</v>
          </cell>
          <cell r="CC3584" t="str">
            <v>Бизнес, прочие</v>
          </cell>
          <cell r="CD3584" t="str">
            <v>c</v>
          </cell>
        </row>
        <row r="3585">
          <cell r="C3585">
            <v>38425</v>
          </cell>
          <cell r="H3585">
            <v>21</v>
          </cell>
          <cell r="U3585">
            <v>16</v>
          </cell>
          <cell r="BZ3585" t="str">
            <v>Международный</v>
          </cell>
          <cell r="CA3585" t="str">
            <v>снг</v>
          </cell>
          <cell r="CB3585" t="str">
            <v>russia</v>
          </cell>
          <cell r="CC3585" t="str">
            <v>Регулярные, Базовая</v>
          </cell>
          <cell r="CD3585" t="str">
            <v>c</v>
          </cell>
        </row>
        <row r="3586">
          <cell r="C3586">
            <v>38425</v>
          </cell>
          <cell r="H3586">
            <v>21</v>
          </cell>
          <cell r="U3586">
            <v>23</v>
          </cell>
          <cell r="BZ3586" t="str">
            <v>Внутренний</v>
          </cell>
          <cell r="CA3586" t="str">
            <v>восточная украина</v>
          </cell>
          <cell r="CB3586" t="str">
            <v>kyiv</v>
          </cell>
          <cell r="CC3586" t="str">
            <v>Регулярные, Базовая</v>
          </cell>
          <cell r="CD3586" t="str">
            <v>c</v>
          </cell>
        </row>
        <row r="3587">
          <cell r="C3587">
            <v>38425</v>
          </cell>
          <cell r="H3587">
            <v>21</v>
          </cell>
          <cell r="BZ3587" t="str">
            <v>Внутренний</v>
          </cell>
          <cell r="CA3587" t="str">
            <v>восточная украина</v>
          </cell>
          <cell r="CB3587" t="str">
            <v>Ukraine_Other</v>
          </cell>
          <cell r="CC3587" t="str">
            <v>Бизнес, прочие</v>
          </cell>
          <cell r="CD3587" t="str">
            <v>c</v>
          </cell>
        </row>
        <row r="3588">
          <cell r="C3588">
            <v>38426</v>
          </cell>
          <cell r="H3588">
            <v>21</v>
          </cell>
          <cell r="BZ3588" t="str">
            <v>Внутренний</v>
          </cell>
          <cell r="CA3588" t="str">
            <v>восточная украина</v>
          </cell>
          <cell r="CB3588" t="str">
            <v>Ukraine_Other</v>
          </cell>
          <cell r="CC3588" t="str">
            <v>Бизнес, прочие</v>
          </cell>
          <cell r="CD3588" t="str">
            <v>c</v>
          </cell>
        </row>
        <row r="3589">
          <cell r="C3589">
            <v>38426</v>
          </cell>
          <cell r="H3589">
            <v>21</v>
          </cell>
          <cell r="U3589">
            <v>24</v>
          </cell>
          <cell r="BZ3589" t="str">
            <v>Внутренний</v>
          </cell>
          <cell r="CA3589" t="str">
            <v>восточная украина</v>
          </cell>
          <cell r="CB3589" t="str">
            <v>kyiv</v>
          </cell>
          <cell r="CC3589" t="str">
            <v>Регулярные, Базовая</v>
          </cell>
          <cell r="CD3589" t="str">
            <v>c</v>
          </cell>
        </row>
        <row r="3590">
          <cell r="C3590">
            <v>38427</v>
          </cell>
          <cell r="H3590">
            <v>21</v>
          </cell>
          <cell r="U3590">
            <v>18</v>
          </cell>
          <cell r="BZ3590" t="str">
            <v>Международный</v>
          </cell>
          <cell r="CA3590" t="str">
            <v>снг</v>
          </cell>
          <cell r="CB3590" t="str">
            <v>russia</v>
          </cell>
          <cell r="CC3590" t="str">
            <v>Регулярные, Базовая</v>
          </cell>
          <cell r="CD3590" t="str">
            <v>c</v>
          </cell>
        </row>
        <row r="3591">
          <cell r="C3591">
            <v>38427</v>
          </cell>
          <cell r="H3591">
            <v>21</v>
          </cell>
          <cell r="U3591">
            <v>30</v>
          </cell>
          <cell r="BZ3591" t="str">
            <v>Внутренний</v>
          </cell>
          <cell r="CA3591" t="str">
            <v>восточная украина</v>
          </cell>
          <cell r="CB3591" t="str">
            <v>kyiv</v>
          </cell>
          <cell r="CC3591" t="str">
            <v>Регулярные, Базовая</v>
          </cell>
          <cell r="CD3591" t="str">
            <v>c</v>
          </cell>
        </row>
        <row r="3592">
          <cell r="C3592">
            <v>38427</v>
          </cell>
          <cell r="H3592">
            <v>21</v>
          </cell>
          <cell r="U3592">
            <v>35</v>
          </cell>
          <cell r="BZ3592" t="str">
            <v>Внутренний</v>
          </cell>
          <cell r="CA3592" t="str">
            <v>западная украина</v>
          </cell>
          <cell r="CB3592" t="str">
            <v>lviv</v>
          </cell>
          <cell r="CC3592" t="str">
            <v>Чартерные, Базовая</v>
          </cell>
          <cell r="CD3592" t="str">
            <v>c</v>
          </cell>
        </row>
        <row r="3593">
          <cell r="C3593">
            <v>38428</v>
          </cell>
          <cell r="H3593">
            <v>21</v>
          </cell>
          <cell r="U3593">
            <v>28</v>
          </cell>
          <cell r="BZ3593" t="str">
            <v>Внутренний</v>
          </cell>
          <cell r="CA3593" t="str">
            <v>восточная украина</v>
          </cell>
          <cell r="CB3593" t="str">
            <v>kyiv</v>
          </cell>
          <cell r="CC3593" t="str">
            <v>Регулярные, Базовая</v>
          </cell>
          <cell r="CD3593" t="str">
            <v>c</v>
          </cell>
        </row>
        <row r="3594">
          <cell r="C3594">
            <v>38429</v>
          </cell>
          <cell r="H3594">
            <v>21</v>
          </cell>
          <cell r="U3594">
            <v>9</v>
          </cell>
          <cell r="BZ3594" t="str">
            <v>Международный</v>
          </cell>
          <cell r="CA3594" t="str">
            <v>снг</v>
          </cell>
          <cell r="CB3594" t="str">
            <v>russia</v>
          </cell>
          <cell r="CC3594" t="str">
            <v>Регулярные, Базовая</v>
          </cell>
          <cell r="CD3594" t="str">
            <v>c</v>
          </cell>
        </row>
        <row r="3595">
          <cell r="C3595">
            <v>38429</v>
          </cell>
          <cell r="H3595">
            <v>21</v>
          </cell>
          <cell r="U3595">
            <v>1</v>
          </cell>
          <cell r="BZ3595" t="str">
            <v>Внутренний</v>
          </cell>
          <cell r="CA3595" t="str">
            <v>восточная украина</v>
          </cell>
          <cell r="CB3595" t="str">
            <v>donetsk</v>
          </cell>
          <cell r="CC3595" t="str">
            <v>Бизнес, прочие</v>
          </cell>
          <cell r="CD3595" t="str">
            <v>c</v>
          </cell>
        </row>
        <row r="3596">
          <cell r="C3596">
            <v>38429</v>
          </cell>
          <cell r="H3596">
            <v>21</v>
          </cell>
          <cell r="U3596">
            <v>18</v>
          </cell>
          <cell r="BZ3596" t="str">
            <v>Внутренний</v>
          </cell>
          <cell r="CA3596" t="str">
            <v>восточная украина</v>
          </cell>
          <cell r="CB3596" t="str">
            <v>kyiv</v>
          </cell>
          <cell r="CC3596" t="str">
            <v>Регулярные, Базовая</v>
          </cell>
          <cell r="CD3596" t="str">
            <v>c</v>
          </cell>
        </row>
        <row r="3597">
          <cell r="C3597">
            <v>38431</v>
          </cell>
          <cell r="H3597">
            <v>21</v>
          </cell>
          <cell r="U3597">
            <v>16</v>
          </cell>
          <cell r="BZ3597" t="str">
            <v>Международный</v>
          </cell>
          <cell r="CA3597" t="str">
            <v>снг</v>
          </cell>
          <cell r="CB3597" t="str">
            <v>georgia</v>
          </cell>
          <cell r="CC3597" t="str">
            <v>Регулярные, Базовая</v>
          </cell>
          <cell r="CD3597" t="str">
            <v>c</v>
          </cell>
        </row>
        <row r="3598">
          <cell r="C3598">
            <v>38431</v>
          </cell>
          <cell r="H3598">
            <v>21</v>
          </cell>
          <cell r="BZ3598" t="str">
            <v>Внутренний</v>
          </cell>
          <cell r="CA3598" t="str">
            <v>восточная украина</v>
          </cell>
          <cell r="CB3598" t="str">
            <v>Ukraine_Other</v>
          </cell>
          <cell r="CC3598" t="str">
            <v>Бизнес, прочие</v>
          </cell>
          <cell r="CD3598" t="str">
            <v>c</v>
          </cell>
        </row>
        <row r="3599">
          <cell r="C3599">
            <v>38432</v>
          </cell>
          <cell r="H3599">
            <v>21</v>
          </cell>
          <cell r="BZ3599" t="str">
            <v>Внутренний</v>
          </cell>
          <cell r="CA3599" t="str">
            <v>восточная украина</v>
          </cell>
          <cell r="CB3599" t="str">
            <v>kyiv</v>
          </cell>
          <cell r="CC3599" t="str">
            <v>Бизнес, прочие</v>
          </cell>
          <cell r="CD3599" t="str">
            <v>c</v>
          </cell>
        </row>
        <row r="3600">
          <cell r="C3600">
            <v>38432</v>
          </cell>
          <cell r="H3600">
            <v>21</v>
          </cell>
          <cell r="U3600">
            <v>7</v>
          </cell>
          <cell r="BZ3600" t="str">
            <v>Международный</v>
          </cell>
          <cell r="CA3600" t="str">
            <v>снг</v>
          </cell>
          <cell r="CB3600" t="str">
            <v>russia</v>
          </cell>
          <cell r="CC3600" t="str">
            <v>Регулярные, Базовая</v>
          </cell>
          <cell r="CD3600" t="str">
            <v>c</v>
          </cell>
        </row>
        <row r="3601">
          <cell r="C3601">
            <v>38432</v>
          </cell>
          <cell r="H3601">
            <v>21</v>
          </cell>
          <cell r="U3601">
            <v>34</v>
          </cell>
          <cell r="BZ3601" t="str">
            <v>Международный</v>
          </cell>
          <cell r="CA3601" t="str">
            <v>снг</v>
          </cell>
          <cell r="CB3601" t="str">
            <v>armenia</v>
          </cell>
          <cell r="CC3601" t="str">
            <v>Регулярные, Базовая</v>
          </cell>
          <cell r="CD3601" t="str">
            <v>c</v>
          </cell>
        </row>
        <row r="3602">
          <cell r="C3602">
            <v>38433</v>
          </cell>
          <cell r="H3602">
            <v>21</v>
          </cell>
          <cell r="U3602">
            <v>15</v>
          </cell>
          <cell r="BZ3602" t="str">
            <v>Внутренний</v>
          </cell>
          <cell r="CA3602" t="str">
            <v>восточная украина</v>
          </cell>
          <cell r="CB3602" t="str">
            <v>kyiv</v>
          </cell>
          <cell r="CC3602" t="str">
            <v>Регулярные, Базовая</v>
          </cell>
          <cell r="CD3602" t="str">
            <v>c</v>
          </cell>
        </row>
        <row r="3603">
          <cell r="C3603">
            <v>38434</v>
          </cell>
          <cell r="H3603">
            <v>21</v>
          </cell>
          <cell r="U3603">
            <v>27</v>
          </cell>
          <cell r="BZ3603" t="str">
            <v>Международный</v>
          </cell>
          <cell r="CA3603" t="str">
            <v>снг</v>
          </cell>
          <cell r="CB3603" t="str">
            <v>russia</v>
          </cell>
          <cell r="CC3603" t="str">
            <v>Регулярные, Базовая</v>
          </cell>
          <cell r="CD3603" t="str">
            <v>c</v>
          </cell>
        </row>
        <row r="3604">
          <cell r="C3604">
            <v>38434</v>
          </cell>
          <cell r="H3604">
            <v>21</v>
          </cell>
          <cell r="U3604">
            <v>37</v>
          </cell>
          <cell r="BZ3604" t="str">
            <v>Внутренний</v>
          </cell>
          <cell r="CA3604" t="str">
            <v>восточная украина</v>
          </cell>
          <cell r="CB3604" t="str">
            <v>kyiv</v>
          </cell>
          <cell r="CC3604" t="str">
            <v>Регулярные, Базовая</v>
          </cell>
          <cell r="CD3604" t="str">
            <v>c</v>
          </cell>
        </row>
        <row r="3605">
          <cell r="C3605">
            <v>38435</v>
          </cell>
          <cell r="H3605">
            <v>21</v>
          </cell>
          <cell r="U3605">
            <v>48</v>
          </cell>
          <cell r="BZ3605" t="str">
            <v>Внутренний</v>
          </cell>
          <cell r="CA3605" t="str">
            <v>восточная украина</v>
          </cell>
          <cell r="CB3605" t="str">
            <v>kyiv</v>
          </cell>
          <cell r="CC3605" t="str">
            <v>Регулярные, Базовая</v>
          </cell>
          <cell r="CD3605" t="str">
            <v>c</v>
          </cell>
        </row>
        <row r="3606">
          <cell r="C3606">
            <v>38435</v>
          </cell>
          <cell r="H3606">
            <v>21</v>
          </cell>
          <cell r="BZ3606" t="str">
            <v>Внутренний</v>
          </cell>
          <cell r="CA3606" t="str">
            <v>восточная украина</v>
          </cell>
          <cell r="CB3606" t="str">
            <v>Ukraine_Other</v>
          </cell>
          <cell r="CC3606" t="str">
            <v>Бизнес, прочие</v>
          </cell>
          <cell r="CD3606" t="str">
            <v>c</v>
          </cell>
        </row>
        <row r="3607">
          <cell r="C3607">
            <v>38436</v>
          </cell>
          <cell r="H3607">
            <v>21</v>
          </cell>
          <cell r="U3607">
            <v>16</v>
          </cell>
          <cell r="BZ3607" t="str">
            <v>Международный</v>
          </cell>
          <cell r="CA3607" t="str">
            <v>снг</v>
          </cell>
          <cell r="CB3607" t="str">
            <v>russia</v>
          </cell>
          <cell r="CC3607" t="str">
            <v>Регулярные, Базовая</v>
          </cell>
          <cell r="CD3607" t="str">
            <v>c</v>
          </cell>
        </row>
        <row r="3608">
          <cell r="C3608">
            <v>38436</v>
          </cell>
          <cell r="H3608">
            <v>21</v>
          </cell>
          <cell r="U3608">
            <v>34</v>
          </cell>
          <cell r="BZ3608" t="str">
            <v>Внутренний</v>
          </cell>
          <cell r="CA3608" t="str">
            <v>восточная украина</v>
          </cell>
          <cell r="CB3608" t="str">
            <v>kyiv</v>
          </cell>
          <cell r="CC3608" t="str">
            <v>Регулярные, Базовая</v>
          </cell>
          <cell r="CD3608" t="str">
            <v>c</v>
          </cell>
        </row>
        <row r="3609">
          <cell r="C3609">
            <v>38438</v>
          </cell>
          <cell r="H3609">
            <v>21</v>
          </cell>
          <cell r="U3609">
            <v>21</v>
          </cell>
          <cell r="BZ3609" t="str">
            <v>Международный</v>
          </cell>
          <cell r="CA3609" t="str">
            <v>снг</v>
          </cell>
          <cell r="CB3609" t="str">
            <v>georgia</v>
          </cell>
          <cell r="CC3609" t="str">
            <v>Регулярные, Базовая</v>
          </cell>
          <cell r="CD3609" t="str">
            <v>c</v>
          </cell>
        </row>
        <row r="3610">
          <cell r="C3610">
            <v>38439</v>
          </cell>
          <cell r="H3610">
            <v>21</v>
          </cell>
          <cell r="U3610">
            <v>10</v>
          </cell>
          <cell r="BZ3610" t="str">
            <v>Международный</v>
          </cell>
          <cell r="CA3610" t="str">
            <v>снг</v>
          </cell>
          <cell r="CB3610" t="str">
            <v>russia</v>
          </cell>
          <cell r="CC3610" t="str">
            <v>Регулярные, Базовая</v>
          </cell>
          <cell r="CD3610" t="str">
            <v>c</v>
          </cell>
        </row>
        <row r="3611">
          <cell r="C3611">
            <v>38439</v>
          </cell>
          <cell r="H3611">
            <v>21</v>
          </cell>
          <cell r="U3611">
            <v>18</v>
          </cell>
          <cell r="BZ3611" t="str">
            <v>Внутренний</v>
          </cell>
          <cell r="CA3611" t="str">
            <v>восточная украина</v>
          </cell>
          <cell r="CB3611" t="str">
            <v>kyiv</v>
          </cell>
          <cell r="CC3611" t="str">
            <v>Регулярные, Базовая</v>
          </cell>
          <cell r="CD3611" t="str">
            <v>c</v>
          </cell>
        </row>
        <row r="3612">
          <cell r="C3612">
            <v>38440</v>
          </cell>
          <cell r="H3612">
            <v>21</v>
          </cell>
          <cell r="U3612">
            <v>19</v>
          </cell>
          <cell r="BZ3612" t="str">
            <v>Внутренний</v>
          </cell>
          <cell r="CA3612" t="str">
            <v>восточная украина</v>
          </cell>
          <cell r="CB3612" t="str">
            <v>kyiv</v>
          </cell>
          <cell r="CC3612" t="str">
            <v>Регулярные, Базовая</v>
          </cell>
          <cell r="CD3612" t="str">
            <v>c</v>
          </cell>
        </row>
        <row r="3613">
          <cell r="C3613">
            <v>38441</v>
          </cell>
          <cell r="H3613">
            <v>21</v>
          </cell>
          <cell r="U3613">
            <v>15</v>
          </cell>
          <cell r="BZ3613" t="str">
            <v>Международный</v>
          </cell>
          <cell r="CA3613" t="str">
            <v>снг</v>
          </cell>
          <cell r="CB3613" t="str">
            <v>russia</v>
          </cell>
          <cell r="CC3613" t="str">
            <v>Бизнес, прочие</v>
          </cell>
          <cell r="CD3613" t="str">
            <v>c</v>
          </cell>
        </row>
        <row r="3614">
          <cell r="C3614">
            <v>38441</v>
          </cell>
          <cell r="H3614">
            <v>21</v>
          </cell>
          <cell r="U3614">
            <v>26</v>
          </cell>
          <cell r="BZ3614" t="str">
            <v>Внутренний</v>
          </cell>
          <cell r="CA3614" t="str">
            <v>восточная украина</v>
          </cell>
          <cell r="CB3614" t="str">
            <v>kyiv</v>
          </cell>
          <cell r="CC3614" t="str">
            <v>Регулярные, Базовая</v>
          </cell>
          <cell r="CD3614" t="str">
            <v>c</v>
          </cell>
        </row>
        <row r="3615">
          <cell r="C3615">
            <v>38441</v>
          </cell>
          <cell r="H3615">
            <v>21</v>
          </cell>
          <cell r="BZ3615" t="str">
            <v>Внутренний</v>
          </cell>
          <cell r="CA3615" t="str">
            <v>восточная украина</v>
          </cell>
          <cell r="CB3615" t="str">
            <v>Ukraine_Other</v>
          </cell>
          <cell r="CC3615" t="str">
            <v>Бизнес, прочие</v>
          </cell>
          <cell r="CD3615" t="str">
            <v>c</v>
          </cell>
        </row>
        <row r="3616">
          <cell r="C3616">
            <v>38442</v>
          </cell>
          <cell r="H3616">
            <v>21</v>
          </cell>
          <cell r="U3616">
            <v>19</v>
          </cell>
          <cell r="BZ3616" t="str">
            <v>Внутренний</v>
          </cell>
          <cell r="CA3616" t="str">
            <v>восточная украина</v>
          </cell>
          <cell r="CB3616" t="str">
            <v>kyiv</v>
          </cell>
          <cell r="CC3616" t="str">
            <v>Регулярные, Базовая</v>
          </cell>
          <cell r="CD3616" t="str">
            <v>c</v>
          </cell>
        </row>
        <row r="3617">
          <cell r="C3617">
            <v>38442</v>
          </cell>
          <cell r="H3617">
            <v>21</v>
          </cell>
          <cell r="BZ3617" t="str">
            <v>Внутренний</v>
          </cell>
          <cell r="CA3617" t="str">
            <v>восточная украина</v>
          </cell>
          <cell r="CB3617" t="str">
            <v>Ukraine_Other</v>
          </cell>
          <cell r="CC3617" t="str">
            <v>Бизнес, прочие</v>
          </cell>
          <cell r="CD3617" t="str">
            <v>c</v>
          </cell>
        </row>
        <row r="3618">
          <cell r="C3618">
            <v>38443</v>
          </cell>
          <cell r="H3618">
            <v>21</v>
          </cell>
          <cell r="U3618">
            <v>16</v>
          </cell>
          <cell r="BZ3618" t="str">
            <v>Международный</v>
          </cell>
          <cell r="CA3618" t="str">
            <v>снг</v>
          </cell>
          <cell r="CB3618" t="str">
            <v>russia</v>
          </cell>
          <cell r="CC3618" t="str">
            <v>Регулярные, Базовая</v>
          </cell>
          <cell r="CD3618" t="str">
            <v>c</v>
          </cell>
        </row>
        <row r="3619">
          <cell r="C3619">
            <v>38443</v>
          </cell>
          <cell r="H3619">
            <v>21</v>
          </cell>
          <cell r="U3619">
            <v>19</v>
          </cell>
          <cell r="BZ3619" t="str">
            <v>Внутренний</v>
          </cell>
          <cell r="CA3619" t="str">
            <v>восточная украина</v>
          </cell>
          <cell r="CB3619" t="str">
            <v>kyiv</v>
          </cell>
          <cell r="CC3619" t="str">
            <v>Регулярные, Базовая</v>
          </cell>
          <cell r="CD3619" t="str">
            <v>c</v>
          </cell>
        </row>
        <row r="3620">
          <cell r="C3620">
            <v>38444</v>
          </cell>
          <cell r="H3620">
            <v>21</v>
          </cell>
          <cell r="U3620">
            <v>41</v>
          </cell>
          <cell r="BZ3620" t="str">
            <v>Внутренний</v>
          </cell>
          <cell r="CA3620" t="str">
            <v>западная украина</v>
          </cell>
          <cell r="CB3620" t="str">
            <v>Ukraine_Other</v>
          </cell>
          <cell r="CC3620" t="str">
            <v>Чартерные, Базовая</v>
          </cell>
          <cell r="CD3620" t="str">
            <v>c</v>
          </cell>
        </row>
        <row r="3621">
          <cell r="C3621">
            <v>38445</v>
          </cell>
          <cell r="H3621">
            <v>21</v>
          </cell>
          <cell r="U3621">
            <v>14</v>
          </cell>
          <cell r="BZ3621" t="str">
            <v>Международный</v>
          </cell>
          <cell r="CA3621" t="str">
            <v>снг</v>
          </cell>
          <cell r="CB3621" t="str">
            <v>georgia</v>
          </cell>
          <cell r="CC3621" t="str">
            <v>Регулярные, Базовая</v>
          </cell>
          <cell r="CD3621" t="str">
            <v>c</v>
          </cell>
        </row>
        <row r="3622">
          <cell r="C3622">
            <v>38445</v>
          </cell>
          <cell r="H3622">
            <v>21</v>
          </cell>
          <cell r="U3622">
            <v>17</v>
          </cell>
          <cell r="BZ3622" t="str">
            <v>Международный</v>
          </cell>
          <cell r="CA3622" t="str">
            <v>снг</v>
          </cell>
          <cell r="CB3622" t="str">
            <v>armenia</v>
          </cell>
          <cell r="CC3622" t="str">
            <v>Регулярные, Базовая</v>
          </cell>
          <cell r="CD3622" t="str">
            <v>c</v>
          </cell>
        </row>
        <row r="3623">
          <cell r="C3623">
            <v>38446</v>
          </cell>
          <cell r="H3623">
            <v>21</v>
          </cell>
          <cell r="U3623">
            <v>10</v>
          </cell>
          <cell r="BZ3623" t="str">
            <v>Международный</v>
          </cell>
          <cell r="CA3623" t="str">
            <v>снг</v>
          </cell>
          <cell r="CB3623" t="str">
            <v>russia</v>
          </cell>
          <cell r="CC3623" t="str">
            <v>Регулярные, Базовая</v>
          </cell>
          <cell r="CD3623" t="str">
            <v>c</v>
          </cell>
        </row>
        <row r="3624">
          <cell r="C3624">
            <v>38446</v>
          </cell>
          <cell r="H3624">
            <v>21</v>
          </cell>
          <cell r="U3624">
            <v>12</v>
          </cell>
          <cell r="BZ3624" t="str">
            <v>Внутренний</v>
          </cell>
          <cell r="CA3624" t="str">
            <v>восточная украина</v>
          </cell>
          <cell r="CB3624" t="str">
            <v>kyiv</v>
          </cell>
          <cell r="CC3624" t="str">
            <v>Регулярные, Базовая</v>
          </cell>
          <cell r="CD3624" t="str">
            <v>c</v>
          </cell>
        </row>
        <row r="3625">
          <cell r="C3625">
            <v>38446</v>
          </cell>
          <cell r="H3625">
            <v>21</v>
          </cell>
          <cell r="U3625">
            <v>13</v>
          </cell>
          <cell r="BZ3625" t="str">
            <v>Внутренний</v>
          </cell>
          <cell r="CA3625" t="str">
            <v>восточная украина</v>
          </cell>
          <cell r="CB3625" t="str">
            <v>kyiv</v>
          </cell>
          <cell r="CC3625" t="str">
            <v>Регулярные, Базовая</v>
          </cell>
          <cell r="CD3625" t="str">
            <v>c</v>
          </cell>
        </row>
        <row r="3626">
          <cell r="C3626">
            <v>38447</v>
          </cell>
          <cell r="H3626">
            <v>21</v>
          </cell>
          <cell r="U3626">
            <v>32</v>
          </cell>
          <cell r="BZ3626" t="str">
            <v>Внутренний</v>
          </cell>
          <cell r="CA3626" t="str">
            <v>восточная украина</v>
          </cell>
          <cell r="CB3626" t="str">
            <v>kyiv</v>
          </cell>
          <cell r="CC3626" t="str">
            <v>Регулярные, Базовая</v>
          </cell>
          <cell r="CD3626" t="str">
            <v>c</v>
          </cell>
        </row>
        <row r="3627">
          <cell r="C3627">
            <v>38448</v>
          </cell>
          <cell r="H3627">
            <v>21</v>
          </cell>
          <cell r="U3627">
            <v>22</v>
          </cell>
          <cell r="BZ3627" t="str">
            <v>Международный</v>
          </cell>
          <cell r="CA3627" t="str">
            <v>снг</v>
          </cell>
          <cell r="CB3627" t="str">
            <v>russia</v>
          </cell>
          <cell r="CC3627" t="str">
            <v>Регулярные, Базовая</v>
          </cell>
          <cell r="CD3627" t="str">
            <v>c</v>
          </cell>
        </row>
        <row r="3628">
          <cell r="C3628">
            <v>38448</v>
          </cell>
          <cell r="H3628">
            <v>21</v>
          </cell>
          <cell r="U3628">
            <v>26</v>
          </cell>
          <cell r="BZ3628" t="str">
            <v>Внутренний</v>
          </cell>
          <cell r="CA3628" t="str">
            <v>восточная украина</v>
          </cell>
          <cell r="CB3628" t="str">
            <v>kyiv</v>
          </cell>
          <cell r="CC3628" t="str">
            <v>Регулярные, Базовая</v>
          </cell>
          <cell r="CD3628" t="str">
            <v>c</v>
          </cell>
        </row>
        <row r="3629">
          <cell r="C3629">
            <v>38449</v>
          </cell>
          <cell r="H3629">
            <v>21</v>
          </cell>
          <cell r="U3629">
            <v>30</v>
          </cell>
          <cell r="BZ3629" t="str">
            <v>Внутренний</v>
          </cell>
          <cell r="CA3629" t="str">
            <v>восточная украина</v>
          </cell>
          <cell r="CB3629" t="str">
            <v>kyiv</v>
          </cell>
          <cell r="CC3629" t="str">
            <v>Регулярные, Базовая</v>
          </cell>
          <cell r="CD3629" t="str">
            <v>c</v>
          </cell>
        </row>
        <row r="3630">
          <cell r="C3630">
            <v>38450</v>
          </cell>
          <cell r="H3630">
            <v>21</v>
          </cell>
          <cell r="U3630">
            <v>13</v>
          </cell>
          <cell r="BZ3630" t="str">
            <v>Международный</v>
          </cell>
          <cell r="CA3630" t="str">
            <v>снг</v>
          </cell>
          <cell r="CB3630" t="str">
            <v>russia</v>
          </cell>
          <cell r="CC3630" t="str">
            <v>Регулярные, Базовая</v>
          </cell>
          <cell r="CD3630" t="str">
            <v>c</v>
          </cell>
        </row>
        <row r="3631">
          <cell r="C3631">
            <v>38450</v>
          </cell>
          <cell r="H3631">
            <v>21</v>
          </cell>
          <cell r="U3631">
            <v>15</v>
          </cell>
          <cell r="BZ3631" t="str">
            <v>Внутренний</v>
          </cell>
          <cell r="CA3631" t="str">
            <v>восточная украина</v>
          </cell>
          <cell r="CB3631" t="str">
            <v>kyiv</v>
          </cell>
          <cell r="CC3631" t="str">
            <v>Регулярные, Базовая</v>
          </cell>
          <cell r="CD3631" t="str">
            <v>c</v>
          </cell>
        </row>
        <row r="3632">
          <cell r="C3632">
            <v>38450</v>
          </cell>
          <cell r="H3632">
            <v>21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P3" t="str">
            <v xml:space="preserve"> </v>
          </cell>
          <cell r="R3">
            <v>8</v>
          </cell>
          <cell r="DE3">
            <v>2</v>
          </cell>
          <cell r="DF3">
            <v>0.58263888888888882</v>
          </cell>
          <cell r="DG3">
            <v>2</v>
          </cell>
          <cell r="DH3">
            <v>0.62986111111111109</v>
          </cell>
        </row>
        <row r="4">
          <cell r="P4" t="str">
            <v xml:space="preserve"> </v>
          </cell>
          <cell r="R4" t="str">
            <v xml:space="preserve"> </v>
          </cell>
          <cell r="DG4">
            <v>2</v>
          </cell>
          <cell r="DH4">
            <v>0.60902777777777783</v>
          </cell>
        </row>
        <row r="5">
          <cell r="P5">
            <v>1</v>
          </cell>
          <cell r="R5">
            <v>1</v>
          </cell>
          <cell r="DE5">
            <v>7</v>
          </cell>
          <cell r="DF5">
            <v>0.84722222222222221</v>
          </cell>
          <cell r="DG5">
            <v>6</v>
          </cell>
          <cell r="DH5">
            <v>0.375</v>
          </cell>
        </row>
        <row r="6">
          <cell r="P6" t="str">
            <v xml:space="preserve"> </v>
          </cell>
          <cell r="R6">
            <v>7</v>
          </cell>
          <cell r="DE6">
            <v>2</v>
          </cell>
          <cell r="DF6">
            <v>0.68472222222222223</v>
          </cell>
          <cell r="DG6">
            <v>3</v>
          </cell>
          <cell r="DH6">
            <v>0.38472222222222219</v>
          </cell>
        </row>
        <row r="7">
          <cell r="P7">
            <v>23</v>
          </cell>
          <cell r="R7">
            <v>89</v>
          </cell>
          <cell r="DE7">
            <v>3</v>
          </cell>
          <cell r="DF7">
            <v>0.5708333333333333</v>
          </cell>
          <cell r="DG7">
            <v>3</v>
          </cell>
          <cell r="DH7">
            <v>0.64513888888888882</v>
          </cell>
        </row>
        <row r="8">
          <cell r="P8">
            <v>23</v>
          </cell>
          <cell r="R8">
            <v>89</v>
          </cell>
          <cell r="DE8">
            <v>3</v>
          </cell>
          <cell r="DF8">
            <v>0.5708333333333333</v>
          </cell>
          <cell r="DG8">
            <v>3</v>
          </cell>
          <cell r="DH8">
            <v>0.64513888888888882</v>
          </cell>
        </row>
        <row r="9">
          <cell r="P9">
            <v>10</v>
          </cell>
          <cell r="R9">
            <v>23</v>
          </cell>
          <cell r="DE9">
            <v>3</v>
          </cell>
          <cell r="DF9">
            <v>0.79166666666666663</v>
          </cell>
          <cell r="DG9">
            <v>3</v>
          </cell>
          <cell r="DH9">
            <v>0.85069444444444453</v>
          </cell>
        </row>
        <row r="10">
          <cell r="P10">
            <v>4</v>
          </cell>
          <cell r="R10">
            <v>4</v>
          </cell>
          <cell r="DE10">
            <v>3</v>
          </cell>
          <cell r="DF10">
            <v>0.55694444444444446</v>
          </cell>
          <cell r="DG10">
            <v>3</v>
          </cell>
          <cell r="DH10">
            <v>0.79861111111111116</v>
          </cell>
        </row>
        <row r="11">
          <cell r="P11">
            <v>83</v>
          </cell>
          <cell r="R11">
            <v>150</v>
          </cell>
          <cell r="DE11">
            <v>5</v>
          </cell>
          <cell r="DF11">
            <v>6.1111111111111116E-2</v>
          </cell>
          <cell r="DG11">
            <v>4</v>
          </cell>
          <cell r="DH11">
            <v>0.6166666666666667</v>
          </cell>
        </row>
        <row r="12">
          <cell r="P12">
            <v>25</v>
          </cell>
          <cell r="R12">
            <v>20</v>
          </cell>
          <cell r="DE12">
            <v>3</v>
          </cell>
          <cell r="DF12">
            <v>0.92499999999999993</v>
          </cell>
          <cell r="DG12">
            <v>4</v>
          </cell>
          <cell r="DH12">
            <v>0.6694444444444444</v>
          </cell>
        </row>
        <row r="13">
          <cell r="P13">
            <v>18</v>
          </cell>
          <cell r="R13">
            <v>8</v>
          </cell>
          <cell r="DE13">
            <v>3</v>
          </cell>
          <cell r="DF13">
            <v>0.67083333333333339</v>
          </cell>
          <cell r="DG13">
            <v>4</v>
          </cell>
          <cell r="DH13">
            <v>0.6875</v>
          </cell>
        </row>
        <row r="14">
          <cell r="P14">
            <v>37</v>
          </cell>
          <cell r="R14">
            <v>136</v>
          </cell>
          <cell r="DE14">
            <v>4</v>
          </cell>
          <cell r="DF14">
            <v>0.84722222222222221</v>
          </cell>
          <cell r="DG14">
            <v>4</v>
          </cell>
          <cell r="DH14">
            <v>0.97499999999999998</v>
          </cell>
        </row>
        <row r="15">
          <cell r="P15">
            <v>131</v>
          </cell>
          <cell r="R15">
            <v>164</v>
          </cell>
          <cell r="DE15">
            <v>5</v>
          </cell>
          <cell r="DF15">
            <v>0.58402777777777781</v>
          </cell>
          <cell r="DG15">
            <v>5</v>
          </cell>
          <cell r="DH15">
            <v>0.23333333333333331</v>
          </cell>
        </row>
        <row r="16">
          <cell r="P16">
            <v>8</v>
          </cell>
          <cell r="R16">
            <v>29</v>
          </cell>
          <cell r="DE16">
            <v>5</v>
          </cell>
          <cell r="DF16">
            <v>0.42638888888888887</v>
          </cell>
          <cell r="DG16">
            <v>5</v>
          </cell>
          <cell r="DH16">
            <v>0.4604166666666667</v>
          </cell>
        </row>
        <row r="17">
          <cell r="P17">
            <v>34</v>
          </cell>
          <cell r="R17">
            <v>59</v>
          </cell>
          <cell r="DE17">
            <v>5</v>
          </cell>
          <cell r="DF17">
            <v>0.5854166666666667</v>
          </cell>
          <cell r="DG17">
            <v>5</v>
          </cell>
          <cell r="DH17">
            <v>0.63611111111111118</v>
          </cell>
        </row>
        <row r="18">
          <cell r="P18" t="str">
            <v xml:space="preserve"> </v>
          </cell>
          <cell r="R18" t="str">
            <v xml:space="preserve"> </v>
          </cell>
          <cell r="DE18">
            <v>4</v>
          </cell>
          <cell r="DF18">
            <v>0.67499999999999993</v>
          </cell>
          <cell r="DG18">
            <v>5</v>
          </cell>
          <cell r="DH18">
            <v>0.63541666666666663</v>
          </cell>
        </row>
        <row r="19">
          <cell r="P19" t="str">
            <v xml:space="preserve"> </v>
          </cell>
          <cell r="R19">
            <v>111</v>
          </cell>
          <cell r="DE19">
            <v>5</v>
          </cell>
          <cell r="DF19">
            <v>0.63263888888888886</v>
          </cell>
          <cell r="DG19">
            <v>5</v>
          </cell>
          <cell r="DH19">
            <v>0.70138888888888884</v>
          </cell>
        </row>
        <row r="20">
          <cell r="P20">
            <v>21</v>
          </cell>
          <cell r="R20">
            <v>23</v>
          </cell>
          <cell r="DE20">
            <v>5</v>
          </cell>
          <cell r="DF20">
            <v>0.81805555555555554</v>
          </cell>
          <cell r="DG20">
            <v>5</v>
          </cell>
          <cell r="DH20">
            <v>0.84722222222222221</v>
          </cell>
        </row>
        <row r="21">
          <cell r="P21">
            <v>28</v>
          </cell>
          <cell r="R21">
            <v>30</v>
          </cell>
          <cell r="DE21">
            <v>5</v>
          </cell>
          <cell r="DF21">
            <v>0.91736111111111107</v>
          </cell>
          <cell r="DG21">
            <v>6</v>
          </cell>
          <cell r="DH21">
            <v>0.30208333333333331</v>
          </cell>
        </row>
        <row r="22">
          <cell r="P22">
            <v>7</v>
          </cell>
          <cell r="R22">
            <v>14</v>
          </cell>
          <cell r="DE22">
            <v>5</v>
          </cell>
          <cell r="DF22">
            <v>0.76874999999999993</v>
          </cell>
          <cell r="DG22">
            <v>6</v>
          </cell>
          <cell r="DH22">
            <v>0.32500000000000001</v>
          </cell>
        </row>
        <row r="23">
          <cell r="P23" t="str">
            <v xml:space="preserve"> </v>
          </cell>
          <cell r="R23">
            <v>3</v>
          </cell>
          <cell r="DE23">
            <v>6</v>
          </cell>
          <cell r="DF23">
            <v>0.36319444444444443</v>
          </cell>
          <cell r="DG23">
            <v>6</v>
          </cell>
          <cell r="DH23">
            <v>0.4201388888888889</v>
          </cell>
        </row>
        <row r="24">
          <cell r="P24">
            <v>13</v>
          </cell>
          <cell r="R24">
            <v>10</v>
          </cell>
          <cell r="DE24">
            <v>6</v>
          </cell>
          <cell r="DF24">
            <v>0.41666666666666669</v>
          </cell>
          <cell r="DG24">
            <v>6</v>
          </cell>
          <cell r="DH24">
            <v>0.4513888888888889</v>
          </cell>
        </row>
        <row r="25">
          <cell r="P25">
            <v>30</v>
          </cell>
          <cell r="R25">
            <v>49</v>
          </cell>
          <cell r="DE25">
            <v>6</v>
          </cell>
          <cell r="DF25">
            <v>0.75416666666666676</v>
          </cell>
          <cell r="DG25">
            <v>6</v>
          </cell>
          <cell r="DH25">
            <v>0.45833333333333331</v>
          </cell>
        </row>
        <row r="26">
          <cell r="P26">
            <v>20</v>
          </cell>
          <cell r="R26">
            <v>35</v>
          </cell>
          <cell r="DE26">
            <v>6</v>
          </cell>
          <cell r="DF26">
            <v>0.57291666666666663</v>
          </cell>
          <cell r="DG26">
            <v>6</v>
          </cell>
          <cell r="DH26">
            <v>0.62013888888888891</v>
          </cell>
        </row>
        <row r="27">
          <cell r="P27">
            <v>16</v>
          </cell>
          <cell r="R27">
            <v>12</v>
          </cell>
          <cell r="DE27">
            <v>6</v>
          </cell>
          <cell r="DF27">
            <v>0.78888888888888886</v>
          </cell>
          <cell r="DG27">
            <v>6</v>
          </cell>
          <cell r="DH27">
            <v>0.84791666666666676</v>
          </cell>
        </row>
        <row r="28">
          <cell r="P28">
            <v>3</v>
          </cell>
          <cell r="R28" t="str">
            <v xml:space="preserve"> </v>
          </cell>
          <cell r="DE28">
            <v>6</v>
          </cell>
          <cell r="DF28">
            <v>0.61319444444444449</v>
          </cell>
          <cell r="DG28">
            <v>6</v>
          </cell>
          <cell r="DH28">
            <v>0.64583333333333337</v>
          </cell>
        </row>
        <row r="29">
          <cell r="P29">
            <v>28</v>
          </cell>
          <cell r="R29">
            <v>17</v>
          </cell>
          <cell r="DE29">
            <v>6</v>
          </cell>
          <cell r="DF29">
            <v>0.67569444444444438</v>
          </cell>
          <cell r="DG29">
            <v>7</v>
          </cell>
          <cell r="DH29">
            <v>0.3347222222222222</v>
          </cell>
        </row>
        <row r="30">
          <cell r="P30">
            <v>213</v>
          </cell>
          <cell r="R30">
            <v>45</v>
          </cell>
          <cell r="DE30">
            <v>7</v>
          </cell>
          <cell r="DF30">
            <v>0.56944444444444442</v>
          </cell>
          <cell r="DG30">
            <v>7</v>
          </cell>
          <cell r="DH30">
            <v>0.61458333333333337</v>
          </cell>
        </row>
        <row r="31">
          <cell r="P31">
            <v>8</v>
          </cell>
          <cell r="R31">
            <v>3</v>
          </cell>
          <cell r="DE31">
            <v>7</v>
          </cell>
          <cell r="DF31">
            <v>0.80763888888888891</v>
          </cell>
          <cell r="DG31">
            <v>7</v>
          </cell>
          <cell r="DH31">
            <v>0.84930555555555554</v>
          </cell>
        </row>
        <row r="32">
          <cell r="P32">
            <v>180</v>
          </cell>
          <cell r="R32">
            <v>164</v>
          </cell>
          <cell r="DE32">
            <v>1</v>
          </cell>
          <cell r="DF32">
            <v>0.70138888888888884</v>
          </cell>
          <cell r="DG32">
            <v>1</v>
          </cell>
          <cell r="DH32">
            <v>0.30486111111111108</v>
          </cell>
        </row>
        <row r="33">
          <cell r="P33">
            <v>18</v>
          </cell>
          <cell r="R33">
            <v>26</v>
          </cell>
          <cell r="DE33">
            <v>7</v>
          </cell>
          <cell r="DF33">
            <v>0.84930555555555554</v>
          </cell>
          <cell r="DG33">
            <v>1</v>
          </cell>
          <cell r="DH33">
            <v>0.34722222222222227</v>
          </cell>
        </row>
        <row r="34">
          <cell r="P34">
            <v>18</v>
          </cell>
          <cell r="R34">
            <v>26</v>
          </cell>
          <cell r="DE34">
            <v>7</v>
          </cell>
          <cell r="DF34">
            <v>0.84930555555555554</v>
          </cell>
          <cell r="DG34">
            <v>1</v>
          </cell>
          <cell r="DH34">
            <v>0.34722222222222227</v>
          </cell>
        </row>
        <row r="35">
          <cell r="P35">
            <v>28</v>
          </cell>
          <cell r="R35">
            <v>31</v>
          </cell>
          <cell r="DE35">
            <v>7</v>
          </cell>
          <cell r="DF35">
            <v>0.66666666666666663</v>
          </cell>
          <cell r="DG35">
            <v>1</v>
          </cell>
          <cell r="DH35">
            <v>0.38472222222222219</v>
          </cell>
        </row>
        <row r="36">
          <cell r="P36" t="str">
            <v xml:space="preserve"> </v>
          </cell>
          <cell r="R36">
            <v>100</v>
          </cell>
          <cell r="DG36">
            <v>1</v>
          </cell>
          <cell r="DH36">
            <v>0.63888888888888895</v>
          </cell>
        </row>
        <row r="37">
          <cell r="P37" t="str">
            <v xml:space="preserve"> </v>
          </cell>
          <cell r="R37">
            <v>65</v>
          </cell>
          <cell r="DG37">
            <v>1</v>
          </cell>
          <cell r="DH37">
            <v>0.65416666666666667</v>
          </cell>
        </row>
        <row r="38">
          <cell r="P38" t="str">
            <v xml:space="preserve"> </v>
          </cell>
          <cell r="R38">
            <v>2</v>
          </cell>
          <cell r="DE38">
            <v>1</v>
          </cell>
          <cell r="DF38">
            <v>0.26180555555555557</v>
          </cell>
          <cell r="DG38">
            <v>1</v>
          </cell>
          <cell r="DH38">
            <v>0.70763888888888893</v>
          </cell>
        </row>
        <row r="39">
          <cell r="P39">
            <v>8</v>
          </cell>
          <cell r="R39">
            <v>1</v>
          </cell>
          <cell r="DE39">
            <v>1</v>
          </cell>
          <cell r="DF39">
            <v>0.78680555555555554</v>
          </cell>
          <cell r="DG39">
            <v>1</v>
          </cell>
          <cell r="DH39">
            <v>0.84930555555555554</v>
          </cell>
        </row>
        <row r="40">
          <cell r="P40">
            <v>22</v>
          </cell>
          <cell r="R40">
            <v>40</v>
          </cell>
          <cell r="DE40">
            <v>1</v>
          </cell>
          <cell r="DF40">
            <v>0.56597222222222221</v>
          </cell>
          <cell r="DG40">
            <v>1</v>
          </cell>
          <cell r="DH40">
            <v>0.62777777777777777</v>
          </cell>
        </row>
        <row r="41">
          <cell r="P41">
            <v>1</v>
          </cell>
          <cell r="R41" t="str">
            <v xml:space="preserve"> </v>
          </cell>
          <cell r="DE41">
            <v>1</v>
          </cell>
          <cell r="DF41">
            <v>0.58124999999999993</v>
          </cell>
        </row>
        <row r="42">
          <cell r="P42" t="str">
            <v xml:space="preserve"> </v>
          </cell>
          <cell r="R42" t="str">
            <v xml:space="preserve"> </v>
          </cell>
          <cell r="DE42">
            <v>1</v>
          </cell>
          <cell r="DF42">
            <v>0.60138888888888886</v>
          </cell>
        </row>
        <row r="43">
          <cell r="P43">
            <v>14</v>
          </cell>
          <cell r="R43">
            <v>21</v>
          </cell>
          <cell r="DE43">
            <v>1</v>
          </cell>
          <cell r="DF43">
            <v>0.67152777777777783</v>
          </cell>
          <cell r="DG43">
            <v>2</v>
          </cell>
          <cell r="DH43">
            <v>0.32430555555555557</v>
          </cell>
        </row>
        <row r="44">
          <cell r="P44">
            <v>12</v>
          </cell>
          <cell r="R44">
            <v>43</v>
          </cell>
          <cell r="DE44">
            <v>2</v>
          </cell>
          <cell r="DF44">
            <v>0.4548611111111111</v>
          </cell>
          <cell r="DG44">
            <v>2</v>
          </cell>
          <cell r="DH44">
            <v>0.51874999999999993</v>
          </cell>
        </row>
        <row r="45">
          <cell r="P45">
            <v>9</v>
          </cell>
          <cell r="R45">
            <v>25</v>
          </cell>
          <cell r="DE45">
            <v>2</v>
          </cell>
          <cell r="DF45">
            <v>0.38263888888888892</v>
          </cell>
          <cell r="DG45">
            <v>2</v>
          </cell>
          <cell r="DH45">
            <v>0.44375000000000003</v>
          </cell>
        </row>
        <row r="46">
          <cell r="P46">
            <v>28</v>
          </cell>
          <cell r="R46">
            <v>71</v>
          </cell>
          <cell r="DE46">
            <v>2</v>
          </cell>
          <cell r="DF46">
            <v>0.58124999999999993</v>
          </cell>
          <cell r="DG46">
            <v>2</v>
          </cell>
          <cell r="DH46">
            <v>0.64930555555555558</v>
          </cell>
        </row>
        <row r="47">
          <cell r="P47">
            <v>10</v>
          </cell>
          <cell r="R47">
            <v>9</v>
          </cell>
          <cell r="DE47">
            <v>2</v>
          </cell>
          <cell r="DF47">
            <v>0.84027777777777779</v>
          </cell>
          <cell r="DG47">
            <v>2</v>
          </cell>
          <cell r="DH47">
            <v>0.86458333333333337</v>
          </cell>
        </row>
        <row r="48">
          <cell r="P48" t="str">
            <v xml:space="preserve"> </v>
          </cell>
          <cell r="R48">
            <v>1</v>
          </cell>
          <cell r="DE48">
            <v>2</v>
          </cell>
          <cell r="DF48">
            <v>0.81458333333333333</v>
          </cell>
          <cell r="DG48">
            <v>2</v>
          </cell>
          <cell r="DH48">
            <v>0.91805555555555562</v>
          </cell>
        </row>
        <row r="49">
          <cell r="P49">
            <v>8</v>
          </cell>
          <cell r="R49">
            <v>17</v>
          </cell>
          <cell r="DE49">
            <v>2</v>
          </cell>
          <cell r="DF49">
            <v>0.91388888888888886</v>
          </cell>
          <cell r="DG49">
            <v>3</v>
          </cell>
          <cell r="DH49">
            <v>0.29791666666666666</v>
          </cell>
        </row>
        <row r="50">
          <cell r="P50">
            <v>22</v>
          </cell>
          <cell r="R50">
            <v>37</v>
          </cell>
          <cell r="DE50">
            <v>2</v>
          </cell>
          <cell r="DF50">
            <v>0.84513888888888899</v>
          </cell>
          <cell r="DG50">
            <v>3</v>
          </cell>
          <cell r="DH50">
            <v>0.33194444444444443</v>
          </cell>
        </row>
        <row r="51">
          <cell r="P51">
            <v>4</v>
          </cell>
          <cell r="R51">
            <v>33</v>
          </cell>
          <cell r="DE51">
            <v>3</v>
          </cell>
          <cell r="DF51">
            <v>0.38472222222222219</v>
          </cell>
          <cell r="DG51">
            <v>3</v>
          </cell>
          <cell r="DH51">
            <v>0.45</v>
          </cell>
        </row>
        <row r="52">
          <cell r="P52">
            <v>48</v>
          </cell>
          <cell r="R52">
            <v>50</v>
          </cell>
          <cell r="DE52">
            <v>3</v>
          </cell>
          <cell r="DF52">
            <v>0.5493055555555556</v>
          </cell>
          <cell r="DG52">
            <v>3</v>
          </cell>
          <cell r="DH52">
            <v>0.62222222222222223</v>
          </cell>
        </row>
        <row r="53">
          <cell r="P53">
            <v>4</v>
          </cell>
          <cell r="R53" t="str">
            <v xml:space="preserve"> </v>
          </cell>
          <cell r="DE53">
            <v>3</v>
          </cell>
          <cell r="DF53">
            <v>0.67361111111111116</v>
          </cell>
          <cell r="DG53">
            <v>3</v>
          </cell>
          <cell r="DH53">
            <v>0.71597222222222223</v>
          </cell>
        </row>
        <row r="54">
          <cell r="P54">
            <v>24</v>
          </cell>
          <cell r="R54">
            <v>4</v>
          </cell>
          <cell r="DE54">
            <v>3</v>
          </cell>
          <cell r="DF54">
            <v>0.89027777777777783</v>
          </cell>
          <cell r="DG54">
            <v>3</v>
          </cell>
          <cell r="DH54">
            <v>0.97777777777777775</v>
          </cell>
        </row>
        <row r="55">
          <cell r="P55">
            <v>15</v>
          </cell>
          <cell r="R55">
            <v>12</v>
          </cell>
          <cell r="DE55">
            <v>3</v>
          </cell>
          <cell r="DF55">
            <v>0.91041666666666676</v>
          </cell>
          <cell r="DG55">
            <v>4</v>
          </cell>
          <cell r="DH55">
            <v>0.30069444444444443</v>
          </cell>
        </row>
        <row r="56">
          <cell r="P56">
            <v>35</v>
          </cell>
          <cell r="R56">
            <v>9</v>
          </cell>
          <cell r="DE56">
            <v>3</v>
          </cell>
          <cell r="DF56">
            <v>0.67152777777777783</v>
          </cell>
          <cell r="DG56">
            <v>4</v>
          </cell>
          <cell r="DH56">
            <v>0.32847222222222222</v>
          </cell>
        </row>
        <row r="57">
          <cell r="P57">
            <v>13</v>
          </cell>
          <cell r="R57">
            <v>15</v>
          </cell>
          <cell r="DE57">
            <v>4</v>
          </cell>
          <cell r="DF57">
            <v>0.39374999999999999</v>
          </cell>
          <cell r="DG57">
            <v>4</v>
          </cell>
          <cell r="DH57">
            <v>0.44722222222222219</v>
          </cell>
        </row>
        <row r="58">
          <cell r="P58" t="str">
            <v xml:space="preserve"> </v>
          </cell>
          <cell r="R58" t="str">
            <v xml:space="preserve"> </v>
          </cell>
          <cell r="DG58">
            <v>4</v>
          </cell>
          <cell r="DH58">
            <v>0.45555555555555555</v>
          </cell>
        </row>
        <row r="59">
          <cell r="P59">
            <v>46</v>
          </cell>
          <cell r="R59">
            <v>50</v>
          </cell>
          <cell r="DE59">
            <v>4</v>
          </cell>
          <cell r="DF59">
            <v>0.57847222222222217</v>
          </cell>
          <cell r="DG59">
            <v>4</v>
          </cell>
          <cell r="DH59">
            <v>0.61527777777777781</v>
          </cell>
        </row>
        <row r="60">
          <cell r="P60">
            <v>1</v>
          </cell>
          <cell r="R60">
            <v>3</v>
          </cell>
          <cell r="DE60">
            <v>3</v>
          </cell>
          <cell r="DF60">
            <v>0.83819444444444446</v>
          </cell>
          <cell r="DG60">
            <v>4</v>
          </cell>
          <cell r="DH60">
            <v>0.64166666666666672</v>
          </cell>
        </row>
        <row r="61">
          <cell r="P61">
            <v>135</v>
          </cell>
          <cell r="R61">
            <v>33</v>
          </cell>
          <cell r="DE61">
            <v>4</v>
          </cell>
          <cell r="DF61">
            <v>0.58750000000000002</v>
          </cell>
          <cell r="DG61">
            <v>4</v>
          </cell>
          <cell r="DH61">
            <v>0.64652777777777781</v>
          </cell>
        </row>
        <row r="62">
          <cell r="P62">
            <v>38</v>
          </cell>
          <cell r="R62" t="str">
            <v xml:space="preserve"> </v>
          </cell>
          <cell r="DE62">
            <v>4</v>
          </cell>
          <cell r="DF62">
            <v>0.72430555555555554</v>
          </cell>
          <cell r="DG62">
            <v>4</v>
          </cell>
          <cell r="DH62">
            <v>0.7597222222222223</v>
          </cell>
        </row>
        <row r="63">
          <cell r="P63">
            <v>18</v>
          </cell>
          <cell r="R63">
            <v>5</v>
          </cell>
          <cell r="DE63">
            <v>4</v>
          </cell>
          <cell r="DF63">
            <v>0.79513888888888884</v>
          </cell>
          <cell r="DG63">
            <v>4</v>
          </cell>
          <cell r="DH63">
            <v>0.84513888888888899</v>
          </cell>
        </row>
        <row r="64">
          <cell r="P64">
            <v>24</v>
          </cell>
          <cell r="R64">
            <v>113</v>
          </cell>
          <cell r="DE64">
            <v>5</v>
          </cell>
          <cell r="DF64">
            <v>0.46180555555555558</v>
          </cell>
          <cell r="DG64">
            <v>4</v>
          </cell>
          <cell r="DH64">
            <v>0.73749999999999993</v>
          </cell>
        </row>
        <row r="65">
          <cell r="P65">
            <v>2</v>
          </cell>
          <cell r="R65" t="str">
            <v xml:space="preserve"> </v>
          </cell>
          <cell r="DE65">
            <v>4</v>
          </cell>
          <cell r="DF65">
            <v>0.95277777777777783</v>
          </cell>
          <cell r="DG65">
            <v>4</v>
          </cell>
          <cell r="DH65">
            <v>0.97777777777777775</v>
          </cell>
        </row>
        <row r="66">
          <cell r="P66">
            <v>24</v>
          </cell>
          <cell r="R66">
            <v>9</v>
          </cell>
          <cell r="DE66">
            <v>4</v>
          </cell>
          <cell r="DF66">
            <v>0.92013888888888884</v>
          </cell>
          <cell r="DG66">
            <v>5</v>
          </cell>
          <cell r="DH66">
            <v>0.30486111111111108</v>
          </cell>
        </row>
        <row r="67">
          <cell r="P67">
            <v>23</v>
          </cell>
          <cell r="R67">
            <v>22</v>
          </cell>
          <cell r="DE67">
            <v>4</v>
          </cell>
          <cell r="DF67">
            <v>0.67152777777777783</v>
          </cell>
          <cell r="DG67">
            <v>5</v>
          </cell>
          <cell r="DH67">
            <v>0.33055555555555555</v>
          </cell>
        </row>
        <row r="68">
          <cell r="P68">
            <v>2</v>
          </cell>
          <cell r="R68">
            <v>11</v>
          </cell>
          <cell r="DE68">
            <v>5</v>
          </cell>
          <cell r="DF68">
            <v>0.42777777777777781</v>
          </cell>
          <cell r="DG68">
            <v>5</v>
          </cell>
          <cell r="DH68">
            <v>0.45555555555555555</v>
          </cell>
        </row>
        <row r="69">
          <cell r="P69" t="str">
            <v xml:space="preserve"> </v>
          </cell>
          <cell r="R69" t="str">
            <v xml:space="preserve"> </v>
          </cell>
          <cell r="DE69">
            <v>5</v>
          </cell>
          <cell r="DF69">
            <v>0.43402777777777773</v>
          </cell>
          <cell r="DG69">
            <v>5</v>
          </cell>
          <cell r="DH69">
            <v>0.48888888888888887</v>
          </cell>
        </row>
        <row r="70">
          <cell r="P70">
            <v>32</v>
          </cell>
          <cell r="R70">
            <v>36</v>
          </cell>
          <cell r="DE70">
            <v>5</v>
          </cell>
          <cell r="DF70">
            <v>0.89861111111111114</v>
          </cell>
          <cell r="DG70">
            <v>5</v>
          </cell>
          <cell r="DH70">
            <v>0.50486111111111109</v>
          </cell>
        </row>
        <row r="71">
          <cell r="P71">
            <v>144</v>
          </cell>
          <cell r="R71">
            <v>163</v>
          </cell>
          <cell r="DE71">
            <v>5</v>
          </cell>
          <cell r="DF71">
            <v>0.88888888888888884</v>
          </cell>
          <cell r="DG71">
            <v>5</v>
          </cell>
          <cell r="DH71">
            <v>0.53194444444444444</v>
          </cell>
        </row>
        <row r="72">
          <cell r="P72">
            <v>13</v>
          </cell>
          <cell r="R72">
            <v>33</v>
          </cell>
          <cell r="DE72">
            <v>5</v>
          </cell>
          <cell r="DF72">
            <v>0.57500000000000007</v>
          </cell>
          <cell r="DG72">
            <v>5</v>
          </cell>
          <cell r="DH72">
            <v>0.62152777777777779</v>
          </cell>
        </row>
        <row r="73">
          <cell r="P73">
            <v>13</v>
          </cell>
          <cell r="R73">
            <v>1</v>
          </cell>
          <cell r="DE73">
            <v>4</v>
          </cell>
          <cell r="DF73">
            <v>0.875</v>
          </cell>
          <cell r="DG73">
            <v>5</v>
          </cell>
          <cell r="DH73">
            <v>0.70138888888888884</v>
          </cell>
        </row>
        <row r="74">
          <cell r="P74">
            <v>16</v>
          </cell>
          <cell r="R74">
            <v>16</v>
          </cell>
          <cell r="DE74">
            <v>5</v>
          </cell>
          <cell r="DF74">
            <v>0.79583333333333339</v>
          </cell>
          <cell r="DG74">
            <v>5</v>
          </cell>
          <cell r="DH74">
            <v>0.84513888888888899</v>
          </cell>
        </row>
        <row r="75">
          <cell r="P75" t="str">
            <v xml:space="preserve"> </v>
          </cell>
          <cell r="R75" t="str">
            <v xml:space="preserve"> </v>
          </cell>
          <cell r="DG75">
            <v>5</v>
          </cell>
          <cell r="DH75">
            <v>0.9277777777777777</v>
          </cell>
        </row>
        <row r="76">
          <cell r="P76">
            <v>18</v>
          </cell>
          <cell r="R76">
            <v>9</v>
          </cell>
          <cell r="DE76">
            <v>5</v>
          </cell>
          <cell r="DF76">
            <v>0.9194444444444444</v>
          </cell>
          <cell r="DG76">
            <v>6</v>
          </cell>
          <cell r="DH76">
            <v>0.30069444444444443</v>
          </cell>
        </row>
        <row r="77">
          <cell r="P77">
            <v>34</v>
          </cell>
          <cell r="R77">
            <v>7</v>
          </cell>
          <cell r="DE77">
            <v>5</v>
          </cell>
          <cell r="DF77">
            <v>0.67291666666666661</v>
          </cell>
          <cell r="DG77">
            <v>6</v>
          </cell>
          <cell r="DH77">
            <v>0.32916666666666666</v>
          </cell>
        </row>
        <row r="78">
          <cell r="P78" t="str">
            <v xml:space="preserve"> </v>
          </cell>
          <cell r="R78" t="str">
            <v xml:space="preserve"> </v>
          </cell>
          <cell r="DE78">
            <v>5</v>
          </cell>
          <cell r="DF78">
            <v>0.93263888888888891</v>
          </cell>
          <cell r="DG78">
            <v>6</v>
          </cell>
          <cell r="DH78">
            <v>0.33819444444444446</v>
          </cell>
        </row>
        <row r="79">
          <cell r="P79">
            <v>9</v>
          </cell>
          <cell r="R79">
            <v>7</v>
          </cell>
          <cell r="DE79">
            <v>6</v>
          </cell>
          <cell r="DF79">
            <v>0.44375000000000003</v>
          </cell>
          <cell r="DG79">
            <v>6</v>
          </cell>
          <cell r="DH79">
            <v>0.46597222222222223</v>
          </cell>
        </row>
        <row r="80">
          <cell r="P80">
            <v>72</v>
          </cell>
          <cell r="R80">
            <v>41</v>
          </cell>
          <cell r="DE80">
            <v>6</v>
          </cell>
          <cell r="DF80">
            <v>0.59722222222222221</v>
          </cell>
          <cell r="DG80">
            <v>6</v>
          </cell>
          <cell r="DH80">
            <v>0.63680555555555551</v>
          </cell>
        </row>
        <row r="81">
          <cell r="P81">
            <v>25</v>
          </cell>
          <cell r="R81">
            <v>7</v>
          </cell>
          <cell r="DE81">
            <v>6</v>
          </cell>
          <cell r="DF81">
            <v>0.8027777777777777</v>
          </cell>
          <cell r="DG81">
            <v>6</v>
          </cell>
          <cell r="DH81">
            <v>0.84444444444444444</v>
          </cell>
        </row>
        <row r="82">
          <cell r="P82">
            <v>5</v>
          </cell>
          <cell r="R82" t="str">
            <v xml:space="preserve"> </v>
          </cell>
          <cell r="DE82">
            <v>6</v>
          </cell>
          <cell r="DF82">
            <v>0.8881944444444444</v>
          </cell>
          <cell r="DG82">
            <v>6</v>
          </cell>
          <cell r="DH82">
            <v>0.91041666666666676</v>
          </cell>
        </row>
        <row r="83">
          <cell r="P83">
            <v>24</v>
          </cell>
          <cell r="R83">
            <v>16</v>
          </cell>
          <cell r="DE83">
            <v>6</v>
          </cell>
          <cell r="DF83">
            <v>0.94513888888888886</v>
          </cell>
          <cell r="DG83">
            <v>7</v>
          </cell>
          <cell r="DH83">
            <v>0.30208333333333331</v>
          </cell>
        </row>
        <row r="84">
          <cell r="P84">
            <v>14</v>
          </cell>
          <cell r="R84">
            <v>28</v>
          </cell>
          <cell r="DE84">
            <v>6</v>
          </cell>
          <cell r="DF84">
            <v>0.72222222222222221</v>
          </cell>
          <cell r="DG84">
            <v>7</v>
          </cell>
          <cell r="DH84">
            <v>0.32847222222222222</v>
          </cell>
        </row>
        <row r="85">
          <cell r="P85">
            <v>63</v>
          </cell>
          <cell r="R85">
            <v>19</v>
          </cell>
          <cell r="DE85">
            <v>7</v>
          </cell>
          <cell r="DF85">
            <v>0.58333333333333337</v>
          </cell>
          <cell r="DG85">
            <v>7</v>
          </cell>
          <cell r="DH85">
            <v>0.62361111111111112</v>
          </cell>
        </row>
        <row r="86">
          <cell r="P86" t="str">
            <v xml:space="preserve"> </v>
          </cell>
          <cell r="R86">
            <v>1</v>
          </cell>
          <cell r="DE86">
            <v>7</v>
          </cell>
          <cell r="DF86">
            <v>0.59791666666666665</v>
          </cell>
          <cell r="DG86">
            <v>7</v>
          </cell>
          <cell r="DH86">
            <v>0.74375000000000002</v>
          </cell>
        </row>
        <row r="87">
          <cell r="P87">
            <v>2</v>
          </cell>
          <cell r="R87">
            <v>1</v>
          </cell>
          <cell r="DE87">
            <v>7</v>
          </cell>
          <cell r="DF87">
            <v>0.68125000000000002</v>
          </cell>
          <cell r="DG87">
            <v>7</v>
          </cell>
          <cell r="DH87">
            <v>0.7680555555555556</v>
          </cell>
        </row>
        <row r="88">
          <cell r="P88">
            <v>18</v>
          </cell>
          <cell r="R88">
            <v>8</v>
          </cell>
          <cell r="DE88">
            <v>7</v>
          </cell>
          <cell r="DF88">
            <v>0.79236111111111107</v>
          </cell>
          <cell r="DG88">
            <v>7</v>
          </cell>
          <cell r="DH88">
            <v>0.85486111111111107</v>
          </cell>
        </row>
        <row r="89">
          <cell r="P89">
            <v>14</v>
          </cell>
          <cell r="R89">
            <v>16</v>
          </cell>
          <cell r="DE89">
            <v>7</v>
          </cell>
          <cell r="DF89">
            <v>0.92152777777777783</v>
          </cell>
          <cell r="DG89">
            <v>1</v>
          </cell>
          <cell r="DH89">
            <v>0.30138888888888887</v>
          </cell>
        </row>
        <row r="90">
          <cell r="P90">
            <v>26</v>
          </cell>
          <cell r="R90">
            <v>24</v>
          </cell>
          <cell r="DE90">
            <v>7</v>
          </cell>
          <cell r="DF90">
            <v>0.66736111111111107</v>
          </cell>
          <cell r="DG90">
            <v>1</v>
          </cell>
          <cell r="DH90">
            <v>0.32916666666666666</v>
          </cell>
        </row>
        <row r="91">
          <cell r="P91" t="str">
            <v xml:space="preserve"> </v>
          </cell>
          <cell r="R91">
            <v>69</v>
          </cell>
          <cell r="DE91">
            <v>1</v>
          </cell>
          <cell r="DF91">
            <v>0.48194444444444445</v>
          </cell>
          <cell r="DG91">
            <v>1</v>
          </cell>
          <cell r="DH91">
            <v>0.51597222222222217</v>
          </cell>
        </row>
        <row r="92">
          <cell r="P92">
            <v>78</v>
          </cell>
          <cell r="R92">
            <v>34</v>
          </cell>
          <cell r="DE92">
            <v>1</v>
          </cell>
          <cell r="DF92">
            <v>0.58611111111111114</v>
          </cell>
          <cell r="DG92">
            <v>1</v>
          </cell>
          <cell r="DH92">
            <v>0.62847222222222221</v>
          </cell>
        </row>
        <row r="93">
          <cell r="P93">
            <v>151</v>
          </cell>
          <cell r="R93">
            <v>143</v>
          </cell>
          <cell r="DE93">
            <v>1</v>
          </cell>
          <cell r="DF93">
            <v>0.63124999999999998</v>
          </cell>
          <cell r="DG93">
            <v>1</v>
          </cell>
          <cell r="DH93">
            <v>0.72430555555555554</v>
          </cell>
        </row>
        <row r="94">
          <cell r="P94">
            <v>134</v>
          </cell>
          <cell r="R94">
            <v>25</v>
          </cell>
          <cell r="DE94">
            <v>1</v>
          </cell>
          <cell r="DF94">
            <v>0.76111111111111107</v>
          </cell>
          <cell r="DG94">
            <v>1</v>
          </cell>
          <cell r="DH94">
            <v>0.8041666666666667</v>
          </cell>
        </row>
        <row r="95">
          <cell r="P95">
            <v>143</v>
          </cell>
          <cell r="R95">
            <v>163</v>
          </cell>
          <cell r="DE95">
            <v>1</v>
          </cell>
          <cell r="DF95">
            <v>0.75902777777777775</v>
          </cell>
          <cell r="DG95">
            <v>1</v>
          </cell>
          <cell r="DH95">
            <v>0.83680555555555547</v>
          </cell>
        </row>
        <row r="96">
          <cell r="P96">
            <v>20</v>
          </cell>
          <cell r="R96">
            <v>24</v>
          </cell>
          <cell r="DE96">
            <v>1</v>
          </cell>
          <cell r="DF96">
            <v>0.78749999999999998</v>
          </cell>
          <cell r="DG96">
            <v>1</v>
          </cell>
          <cell r="DH96">
            <v>0.84861111111111109</v>
          </cell>
        </row>
        <row r="97">
          <cell r="P97">
            <v>7</v>
          </cell>
          <cell r="R97" t="str">
            <v xml:space="preserve"> </v>
          </cell>
          <cell r="DE97">
            <v>1</v>
          </cell>
          <cell r="DF97">
            <v>0.43541666666666662</v>
          </cell>
          <cell r="DG97">
            <v>1</v>
          </cell>
          <cell r="DH97">
            <v>0.87569444444444444</v>
          </cell>
        </row>
        <row r="98">
          <cell r="P98">
            <v>6</v>
          </cell>
          <cell r="R98" t="str">
            <v xml:space="preserve"> </v>
          </cell>
          <cell r="DE98">
            <v>1</v>
          </cell>
          <cell r="DF98">
            <v>0.90208333333333324</v>
          </cell>
          <cell r="DG98">
            <v>1</v>
          </cell>
          <cell r="DH98">
            <v>0.94236111111111109</v>
          </cell>
        </row>
        <row r="99">
          <cell r="P99">
            <v>41</v>
          </cell>
          <cell r="R99">
            <v>35</v>
          </cell>
          <cell r="DE99">
            <v>2</v>
          </cell>
          <cell r="DF99">
            <v>0.89374999999999993</v>
          </cell>
          <cell r="DG99">
            <v>1</v>
          </cell>
          <cell r="DH99">
            <v>0.46458333333333335</v>
          </cell>
        </row>
        <row r="100">
          <cell r="P100">
            <v>10</v>
          </cell>
          <cell r="R100">
            <v>20</v>
          </cell>
          <cell r="DE100">
            <v>1</v>
          </cell>
          <cell r="DF100">
            <v>0.92847222222222225</v>
          </cell>
          <cell r="DG100">
            <v>2</v>
          </cell>
          <cell r="DH100">
            <v>0.29791666666666666</v>
          </cell>
        </row>
        <row r="101">
          <cell r="P101">
            <v>24</v>
          </cell>
          <cell r="R101">
            <v>21</v>
          </cell>
          <cell r="DE101">
            <v>1</v>
          </cell>
          <cell r="DF101">
            <v>0.6645833333333333</v>
          </cell>
          <cell r="DG101">
            <v>2</v>
          </cell>
          <cell r="DH101">
            <v>0.32777777777777778</v>
          </cell>
        </row>
        <row r="102">
          <cell r="P102">
            <v>9</v>
          </cell>
          <cell r="R102">
            <v>31</v>
          </cell>
          <cell r="DE102">
            <v>2</v>
          </cell>
          <cell r="DF102">
            <v>0.39513888888888887</v>
          </cell>
          <cell r="DG102">
            <v>2</v>
          </cell>
          <cell r="DH102">
            <v>0.44375000000000003</v>
          </cell>
        </row>
        <row r="103">
          <cell r="P103">
            <v>50</v>
          </cell>
          <cell r="R103">
            <v>19</v>
          </cell>
          <cell r="DE103">
            <v>2</v>
          </cell>
          <cell r="DF103">
            <v>0.57847222222222217</v>
          </cell>
          <cell r="DG103">
            <v>2</v>
          </cell>
          <cell r="DH103">
            <v>0.61736111111111114</v>
          </cell>
        </row>
        <row r="104">
          <cell r="P104">
            <v>1</v>
          </cell>
          <cell r="R104">
            <v>2</v>
          </cell>
          <cell r="DE104">
            <v>2</v>
          </cell>
          <cell r="DF104">
            <v>6.1111111111111116E-2</v>
          </cell>
          <cell r="DG104">
            <v>2</v>
          </cell>
          <cell r="DH104">
            <v>0.78402777777777777</v>
          </cell>
        </row>
        <row r="105">
          <cell r="P105">
            <v>22</v>
          </cell>
          <cell r="R105">
            <v>14</v>
          </cell>
          <cell r="DE105">
            <v>2</v>
          </cell>
          <cell r="DF105">
            <v>0.79652777777777783</v>
          </cell>
          <cell r="DG105">
            <v>2</v>
          </cell>
          <cell r="DH105">
            <v>0.84652777777777777</v>
          </cell>
        </row>
        <row r="106">
          <cell r="P106">
            <v>29</v>
          </cell>
          <cell r="R106">
            <v>15</v>
          </cell>
          <cell r="DE106">
            <v>2</v>
          </cell>
          <cell r="DF106">
            <v>0.91805555555555562</v>
          </cell>
          <cell r="DG106">
            <v>2</v>
          </cell>
          <cell r="DH106">
            <v>0.30208333333333331</v>
          </cell>
        </row>
        <row r="107">
          <cell r="P107">
            <v>27</v>
          </cell>
          <cell r="R107">
            <v>28</v>
          </cell>
          <cell r="DE107">
            <v>2</v>
          </cell>
          <cell r="DF107">
            <v>0.67847222222222225</v>
          </cell>
          <cell r="DG107">
            <v>3</v>
          </cell>
          <cell r="DH107">
            <v>0.3298611111111111</v>
          </cell>
        </row>
        <row r="108">
          <cell r="P108" t="str">
            <v xml:space="preserve"> </v>
          </cell>
          <cell r="R108" t="str">
            <v xml:space="preserve"> </v>
          </cell>
          <cell r="DE108">
            <v>3</v>
          </cell>
          <cell r="DF108">
            <v>0.4465277777777778</v>
          </cell>
          <cell r="DG108">
            <v>3</v>
          </cell>
          <cell r="DH108">
            <v>0.50277777777777777</v>
          </cell>
        </row>
        <row r="109">
          <cell r="P109">
            <v>13</v>
          </cell>
          <cell r="R109">
            <v>23</v>
          </cell>
          <cell r="DE109">
            <v>3</v>
          </cell>
          <cell r="DF109">
            <v>0.4993055555555555</v>
          </cell>
          <cell r="DG109">
            <v>3</v>
          </cell>
          <cell r="DH109">
            <v>0.52152777777777781</v>
          </cell>
        </row>
        <row r="110">
          <cell r="P110" t="str">
            <v xml:space="preserve"> </v>
          </cell>
          <cell r="R110">
            <v>3</v>
          </cell>
          <cell r="DE110">
            <v>3</v>
          </cell>
          <cell r="DF110">
            <v>0.53541666666666665</v>
          </cell>
          <cell r="DG110">
            <v>3</v>
          </cell>
          <cell r="DH110">
            <v>0.6</v>
          </cell>
        </row>
        <row r="111">
          <cell r="P111">
            <v>57</v>
          </cell>
          <cell r="R111">
            <v>32</v>
          </cell>
          <cell r="DE111">
            <v>3</v>
          </cell>
          <cell r="DF111">
            <v>0.69513888888888886</v>
          </cell>
          <cell r="DG111">
            <v>3</v>
          </cell>
          <cell r="DH111">
            <v>0.76944444444444438</v>
          </cell>
        </row>
        <row r="112">
          <cell r="P112">
            <v>21</v>
          </cell>
          <cell r="R112">
            <v>20</v>
          </cell>
          <cell r="DE112">
            <v>3</v>
          </cell>
          <cell r="DF112">
            <v>0.7944444444444444</v>
          </cell>
          <cell r="DG112">
            <v>3</v>
          </cell>
          <cell r="DH112">
            <v>0.84583333333333333</v>
          </cell>
        </row>
        <row r="113">
          <cell r="P113">
            <v>3</v>
          </cell>
          <cell r="R113" t="str">
            <v xml:space="preserve"> </v>
          </cell>
          <cell r="DE113">
            <v>3</v>
          </cell>
          <cell r="DF113">
            <v>0.90138888888888891</v>
          </cell>
          <cell r="DG113">
            <v>3</v>
          </cell>
          <cell r="DH113">
            <v>0.92847222222222225</v>
          </cell>
        </row>
        <row r="114">
          <cell r="P114" t="str">
            <v xml:space="preserve"> </v>
          </cell>
          <cell r="R114">
            <v>2</v>
          </cell>
          <cell r="DE114">
            <v>4</v>
          </cell>
          <cell r="DF114">
            <v>2.7777777777777779E-3</v>
          </cell>
          <cell r="DG114">
            <v>5</v>
          </cell>
          <cell r="DH114">
            <v>3.6111111111111115E-2</v>
          </cell>
        </row>
        <row r="115">
          <cell r="P115">
            <v>2</v>
          </cell>
          <cell r="R115" t="str">
            <v xml:space="preserve"> </v>
          </cell>
          <cell r="DE115">
            <v>4</v>
          </cell>
          <cell r="DF115">
            <v>5.0694444444444452E-2</v>
          </cell>
          <cell r="DG115">
            <v>4</v>
          </cell>
          <cell r="DH115">
            <v>8.5416666666666655E-2</v>
          </cell>
        </row>
        <row r="116">
          <cell r="P116">
            <v>17</v>
          </cell>
          <cell r="R116">
            <v>14</v>
          </cell>
          <cell r="DE116">
            <v>3</v>
          </cell>
          <cell r="DF116">
            <v>0.92361111111111116</v>
          </cell>
          <cell r="DG116">
            <v>4</v>
          </cell>
          <cell r="DH116">
            <v>0.29652777777777778</v>
          </cell>
        </row>
        <row r="117">
          <cell r="P117">
            <v>28</v>
          </cell>
          <cell r="R117">
            <v>29</v>
          </cell>
          <cell r="DE117">
            <v>3</v>
          </cell>
          <cell r="DF117">
            <v>0.66875000000000007</v>
          </cell>
          <cell r="DG117">
            <v>4</v>
          </cell>
          <cell r="DH117">
            <v>0.32916666666666666</v>
          </cell>
        </row>
        <row r="118">
          <cell r="P118">
            <v>3</v>
          </cell>
          <cell r="R118" t="str">
            <v xml:space="preserve"> </v>
          </cell>
          <cell r="DE118">
            <v>4</v>
          </cell>
          <cell r="DF118">
            <v>0.13819444444444443</v>
          </cell>
          <cell r="DG118">
            <v>4</v>
          </cell>
          <cell r="DH118">
            <v>0.38472222222222219</v>
          </cell>
        </row>
        <row r="119">
          <cell r="P119">
            <v>136</v>
          </cell>
          <cell r="R119">
            <v>165</v>
          </cell>
          <cell r="DE119">
            <v>4</v>
          </cell>
          <cell r="DF119">
            <v>0.77708333333333324</v>
          </cell>
          <cell r="DG119">
            <v>4</v>
          </cell>
          <cell r="DH119">
            <v>0.41736111111111113</v>
          </cell>
        </row>
        <row r="120">
          <cell r="P120">
            <v>22</v>
          </cell>
          <cell r="R120">
            <v>33</v>
          </cell>
          <cell r="DE120">
            <v>4</v>
          </cell>
          <cell r="DF120">
            <v>0.40138888888888885</v>
          </cell>
          <cell r="DG120">
            <v>4</v>
          </cell>
          <cell r="DH120">
            <v>0.4513888888888889</v>
          </cell>
        </row>
        <row r="121">
          <cell r="P121">
            <v>6</v>
          </cell>
          <cell r="R121">
            <v>6</v>
          </cell>
          <cell r="DE121">
            <v>4</v>
          </cell>
          <cell r="DF121">
            <v>0.65277777777777779</v>
          </cell>
          <cell r="DG121">
            <v>4</v>
          </cell>
          <cell r="DH121">
            <v>0.54097222222222219</v>
          </cell>
        </row>
        <row r="122">
          <cell r="P122">
            <v>3</v>
          </cell>
          <cell r="R122" t="str">
            <v xml:space="preserve"> </v>
          </cell>
          <cell r="DE122">
            <v>4</v>
          </cell>
          <cell r="DF122">
            <v>0.58194444444444449</v>
          </cell>
          <cell r="DG122">
            <v>4</v>
          </cell>
          <cell r="DH122">
            <v>0.6069444444444444</v>
          </cell>
        </row>
        <row r="123">
          <cell r="P123" t="str">
            <v xml:space="preserve"> </v>
          </cell>
          <cell r="R123" t="str">
            <v xml:space="preserve"> </v>
          </cell>
          <cell r="DE123">
            <v>6</v>
          </cell>
          <cell r="DF123">
            <v>0.57291666666666663</v>
          </cell>
          <cell r="DG123">
            <v>4</v>
          </cell>
          <cell r="DH123">
            <v>0.61111111111111105</v>
          </cell>
        </row>
        <row r="124">
          <cell r="P124">
            <v>49</v>
          </cell>
          <cell r="R124">
            <v>22</v>
          </cell>
          <cell r="DE124">
            <v>4</v>
          </cell>
          <cell r="DF124">
            <v>0.57777777777777783</v>
          </cell>
          <cell r="DG124">
            <v>4</v>
          </cell>
          <cell r="DH124">
            <v>0.61944444444444446</v>
          </cell>
        </row>
        <row r="125">
          <cell r="P125" t="str">
            <v xml:space="preserve"> </v>
          </cell>
          <cell r="R125">
            <v>4</v>
          </cell>
          <cell r="DE125">
            <v>4</v>
          </cell>
          <cell r="DF125">
            <v>0.56597222222222221</v>
          </cell>
          <cell r="DG125">
            <v>4</v>
          </cell>
          <cell r="DH125">
            <v>0.69166666666666676</v>
          </cell>
        </row>
        <row r="126">
          <cell r="P126" t="str">
            <v xml:space="preserve"> </v>
          </cell>
          <cell r="R126">
            <v>4</v>
          </cell>
          <cell r="DE126">
            <v>4</v>
          </cell>
          <cell r="DF126">
            <v>0.56597222222222221</v>
          </cell>
          <cell r="DG126">
            <v>4</v>
          </cell>
          <cell r="DH126">
            <v>0.69166666666666676</v>
          </cell>
        </row>
        <row r="127">
          <cell r="P127" t="str">
            <v xml:space="preserve"> </v>
          </cell>
          <cell r="R127" t="str">
            <v xml:space="preserve"> </v>
          </cell>
          <cell r="DE127">
            <v>4</v>
          </cell>
          <cell r="DF127">
            <v>0.51666666666666672</v>
          </cell>
          <cell r="DG127">
            <v>4</v>
          </cell>
          <cell r="DH127">
            <v>0.74097222222222225</v>
          </cell>
        </row>
        <row r="128">
          <cell r="P128">
            <v>13</v>
          </cell>
          <cell r="R128">
            <v>27</v>
          </cell>
          <cell r="DE128">
            <v>4</v>
          </cell>
          <cell r="DF128">
            <v>0.79305555555555562</v>
          </cell>
          <cell r="DG128">
            <v>4</v>
          </cell>
          <cell r="DH128">
            <v>0.85069444444444453</v>
          </cell>
        </row>
        <row r="129">
          <cell r="P129">
            <v>72</v>
          </cell>
          <cell r="R129">
            <v>30</v>
          </cell>
          <cell r="DE129">
            <v>5</v>
          </cell>
          <cell r="DF129">
            <v>7.6388888888888895E-2</v>
          </cell>
          <cell r="DG129">
            <v>4</v>
          </cell>
          <cell r="DH129">
            <v>0.85763888888888884</v>
          </cell>
        </row>
        <row r="130">
          <cell r="P130">
            <v>2</v>
          </cell>
          <cell r="R130" t="str">
            <v xml:space="preserve"> </v>
          </cell>
          <cell r="DE130">
            <v>4</v>
          </cell>
          <cell r="DF130">
            <v>0.47222222222222227</v>
          </cell>
          <cell r="DG130">
            <v>4</v>
          </cell>
          <cell r="DH130">
            <v>0.90694444444444444</v>
          </cell>
        </row>
        <row r="131">
          <cell r="P131">
            <v>2</v>
          </cell>
          <cell r="R131" t="str">
            <v xml:space="preserve"> </v>
          </cell>
          <cell r="DE131">
            <v>5</v>
          </cell>
          <cell r="DF131">
            <v>7.2916666666666671E-2</v>
          </cell>
          <cell r="DG131">
            <v>5</v>
          </cell>
          <cell r="DH131">
            <v>0.10069444444444443</v>
          </cell>
        </row>
        <row r="132">
          <cell r="P132">
            <v>34</v>
          </cell>
          <cell r="R132">
            <v>14</v>
          </cell>
          <cell r="DE132">
            <v>4</v>
          </cell>
          <cell r="DF132">
            <v>0.9194444444444444</v>
          </cell>
          <cell r="DG132">
            <v>5</v>
          </cell>
          <cell r="DH132">
            <v>0.30208333333333331</v>
          </cell>
        </row>
        <row r="133">
          <cell r="P133">
            <v>27</v>
          </cell>
          <cell r="R133">
            <v>30</v>
          </cell>
          <cell r="DE133">
            <v>4</v>
          </cell>
          <cell r="DF133">
            <v>0.6645833333333333</v>
          </cell>
          <cell r="DG133">
            <v>5</v>
          </cell>
          <cell r="DH133">
            <v>0.32847222222222222</v>
          </cell>
        </row>
        <row r="134">
          <cell r="P134">
            <v>165</v>
          </cell>
          <cell r="R134">
            <v>139</v>
          </cell>
          <cell r="DE134">
            <v>5</v>
          </cell>
          <cell r="DF134">
            <v>0.56388888888888888</v>
          </cell>
          <cell r="DG134">
            <v>5</v>
          </cell>
          <cell r="DH134">
            <v>0.21597222222222223</v>
          </cell>
        </row>
        <row r="135">
          <cell r="P135">
            <v>18</v>
          </cell>
          <cell r="R135">
            <v>13</v>
          </cell>
          <cell r="DE135">
            <v>5</v>
          </cell>
          <cell r="DF135">
            <v>0.3923611111111111</v>
          </cell>
          <cell r="DG135">
            <v>5</v>
          </cell>
          <cell r="DH135">
            <v>0.44513888888888892</v>
          </cell>
        </row>
        <row r="136">
          <cell r="P136">
            <v>47</v>
          </cell>
          <cell r="R136">
            <v>17</v>
          </cell>
          <cell r="DE136">
            <v>5</v>
          </cell>
          <cell r="DF136">
            <v>0.57777777777777783</v>
          </cell>
          <cell r="DG136">
            <v>5</v>
          </cell>
          <cell r="DH136">
            <v>0.6166666666666667</v>
          </cell>
        </row>
        <row r="137">
          <cell r="P137">
            <v>28</v>
          </cell>
          <cell r="R137">
            <v>31</v>
          </cell>
          <cell r="DE137">
            <v>6</v>
          </cell>
          <cell r="DF137">
            <v>0.81597222222222221</v>
          </cell>
          <cell r="DG137">
            <v>5</v>
          </cell>
          <cell r="DH137">
            <v>0.62847222222222221</v>
          </cell>
        </row>
        <row r="138">
          <cell r="P138" t="str">
            <v xml:space="preserve"> </v>
          </cell>
          <cell r="R138">
            <v>16</v>
          </cell>
          <cell r="DE138">
            <v>4</v>
          </cell>
          <cell r="DF138">
            <v>0.3520833333333333</v>
          </cell>
          <cell r="DG138">
            <v>5</v>
          </cell>
          <cell r="DH138">
            <v>0.65138888888888891</v>
          </cell>
        </row>
        <row r="139">
          <cell r="P139" t="str">
            <v xml:space="preserve"> </v>
          </cell>
          <cell r="R139" t="str">
            <v xml:space="preserve"> </v>
          </cell>
          <cell r="DE139">
            <v>4</v>
          </cell>
          <cell r="DF139">
            <v>0.6381944444444444</v>
          </cell>
          <cell r="DG139">
            <v>5</v>
          </cell>
          <cell r="DH139">
            <v>0.65416666666666667</v>
          </cell>
        </row>
        <row r="140">
          <cell r="P140">
            <v>31</v>
          </cell>
          <cell r="R140">
            <v>19</v>
          </cell>
          <cell r="DE140">
            <v>5</v>
          </cell>
          <cell r="DF140">
            <v>0.80347222222222225</v>
          </cell>
          <cell r="DG140">
            <v>5</v>
          </cell>
          <cell r="DH140">
            <v>0.84930555555555554</v>
          </cell>
        </row>
        <row r="141">
          <cell r="P141">
            <v>28</v>
          </cell>
          <cell r="R141">
            <v>26</v>
          </cell>
          <cell r="DE141">
            <v>5</v>
          </cell>
          <cell r="DF141">
            <v>0.9145833333333333</v>
          </cell>
          <cell r="DG141">
            <v>6</v>
          </cell>
          <cell r="DH141">
            <v>0.3034722222222222</v>
          </cell>
        </row>
        <row r="142">
          <cell r="P142">
            <v>22</v>
          </cell>
          <cell r="R142">
            <v>10</v>
          </cell>
          <cell r="DE142">
            <v>5</v>
          </cell>
          <cell r="DF142">
            <v>0.67361111111111116</v>
          </cell>
          <cell r="DG142">
            <v>6</v>
          </cell>
          <cell r="DH142">
            <v>0.3263888888888889</v>
          </cell>
        </row>
        <row r="143">
          <cell r="P143">
            <v>27</v>
          </cell>
          <cell r="R143">
            <v>27</v>
          </cell>
          <cell r="DE143">
            <v>6</v>
          </cell>
          <cell r="DF143">
            <v>0.4152777777777778</v>
          </cell>
          <cell r="DG143">
            <v>6</v>
          </cell>
          <cell r="DH143">
            <v>0.44722222222222219</v>
          </cell>
        </row>
        <row r="144">
          <cell r="P144">
            <v>20</v>
          </cell>
          <cell r="R144">
            <v>17</v>
          </cell>
          <cell r="DE144">
            <v>6</v>
          </cell>
          <cell r="DF144">
            <v>0.43055555555555558</v>
          </cell>
          <cell r="DG144">
            <v>6</v>
          </cell>
          <cell r="DH144">
            <v>0.4861111111111111</v>
          </cell>
        </row>
        <row r="145">
          <cell r="P145">
            <v>5</v>
          </cell>
          <cell r="R145">
            <v>5</v>
          </cell>
          <cell r="DE145">
            <v>6</v>
          </cell>
          <cell r="DF145">
            <v>0.42569444444444443</v>
          </cell>
          <cell r="DG145">
            <v>6</v>
          </cell>
          <cell r="DH145">
            <v>0.50624999999999998</v>
          </cell>
        </row>
        <row r="146">
          <cell r="P146">
            <v>12</v>
          </cell>
          <cell r="R146">
            <v>12</v>
          </cell>
          <cell r="DE146">
            <v>5</v>
          </cell>
          <cell r="DF146">
            <v>0.66111111111111109</v>
          </cell>
          <cell r="DG146">
            <v>6</v>
          </cell>
          <cell r="DH146">
            <v>0.51250000000000007</v>
          </cell>
        </row>
        <row r="147">
          <cell r="P147">
            <v>3</v>
          </cell>
          <cell r="R147">
            <v>3</v>
          </cell>
          <cell r="DE147">
            <v>6</v>
          </cell>
          <cell r="DF147">
            <v>0.39999999999999997</v>
          </cell>
          <cell r="DG147">
            <v>6</v>
          </cell>
          <cell r="DH147">
            <v>0.51874999999999993</v>
          </cell>
        </row>
        <row r="148">
          <cell r="P148">
            <v>26</v>
          </cell>
          <cell r="R148">
            <v>26</v>
          </cell>
          <cell r="DE148">
            <v>6</v>
          </cell>
          <cell r="DF148">
            <v>0.4680555555555555</v>
          </cell>
          <cell r="DG148">
            <v>6</v>
          </cell>
          <cell r="DH148">
            <v>0.56944444444444442</v>
          </cell>
        </row>
        <row r="149">
          <cell r="P149">
            <v>5</v>
          </cell>
          <cell r="R149">
            <v>5</v>
          </cell>
          <cell r="DE149">
            <v>6</v>
          </cell>
          <cell r="DF149">
            <v>0.4236111111111111</v>
          </cell>
          <cell r="DG149">
            <v>6</v>
          </cell>
          <cell r="DH149">
            <v>0.57361111111111118</v>
          </cell>
        </row>
        <row r="150">
          <cell r="P150">
            <v>3</v>
          </cell>
          <cell r="R150">
            <v>4</v>
          </cell>
          <cell r="DE150">
            <v>6</v>
          </cell>
          <cell r="DF150">
            <v>0.37291666666666662</v>
          </cell>
          <cell r="DG150">
            <v>6</v>
          </cell>
          <cell r="DH150">
            <v>0.57500000000000007</v>
          </cell>
        </row>
        <row r="151">
          <cell r="P151">
            <v>7</v>
          </cell>
          <cell r="R151">
            <v>7</v>
          </cell>
          <cell r="DE151">
            <v>6</v>
          </cell>
          <cell r="DF151">
            <v>0.36249999999999999</v>
          </cell>
          <cell r="DG151">
            <v>6</v>
          </cell>
          <cell r="DH151">
            <v>0.57986111111111105</v>
          </cell>
        </row>
        <row r="152">
          <cell r="P152">
            <v>5</v>
          </cell>
          <cell r="R152">
            <v>5</v>
          </cell>
          <cell r="DE152">
            <v>6</v>
          </cell>
          <cell r="DF152">
            <v>0.3659722222222222</v>
          </cell>
          <cell r="DG152">
            <v>6</v>
          </cell>
          <cell r="DH152">
            <v>0.58333333333333337</v>
          </cell>
        </row>
        <row r="153">
          <cell r="P153">
            <v>10</v>
          </cell>
          <cell r="R153">
            <v>12</v>
          </cell>
          <cell r="DE153">
            <v>6</v>
          </cell>
          <cell r="DF153">
            <v>0.42777777777777781</v>
          </cell>
          <cell r="DG153">
            <v>6</v>
          </cell>
          <cell r="DH153">
            <v>0.59375</v>
          </cell>
        </row>
        <row r="154">
          <cell r="P154">
            <v>3</v>
          </cell>
          <cell r="R154">
            <v>3</v>
          </cell>
          <cell r="DE154">
            <v>6</v>
          </cell>
          <cell r="DF154">
            <v>0.44166666666666665</v>
          </cell>
          <cell r="DG154">
            <v>6</v>
          </cell>
          <cell r="DH154">
            <v>0.60138888888888886</v>
          </cell>
        </row>
        <row r="155">
          <cell r="P155" t="str">
            <v xml:space="preserve"> </v>
          </cell>
          <cell r="R155" t="str">
            <v xml:space="preserve"> </v>
          </cell>
          <cell r="DE155">
            <v>6</v>
          </cell>
          <cell r="DF155">
            <v>0.54861111111111105</v>
          </cell>
          <cell r="DG155">
            <v>6</v>
          </cell>
          <cell r="DH155">
            <v>0.60555555555555551</v>
          </cell>
        </row>
        <row r="156">
          <cell r="P156" t="str">
            <v xml:space="preserve"> </v>
          </cell>
          <cell r="R156">
            <v>22</v>
          </cell>
          <cell r="DE156">
            <v>6</v>
          </cell>
          <cell r="DF156">
            <v>0.38611111111111113</v>
          </cell>
          <cell r="DG156">
            <v>6</v>
          </cell>
          <cell r="DH156">
            <v>0.63055555555555554</v>
          </cell>
        </row>
        <row r="157">
          <cell r="P157">
            <v>2</v>
          </cell>
          <cell r="R157">
            <v>3</v>
          </cell>
          <cell r="DE157">
            <v>6</v>
          </cell>
          <cell r="DF157">
            <v>0.48055555555555557</v>
          </cell>
          <cell r="DG157">
            <v>6</v>
          </cell>
          <cell r="DH157">
            <v>0.63402777777777775</v>
          </cell>
        </row>
        <row r="158">
          <cell r="P158">
            <v>7</v>
          </cell>
          <cell r="R158">
            <v>10</v>
          </cell>
          <cell r="DE158">
            <v>6</v>
          </cell>
          <cell r="DF158">
            <v>0.41180555555555554</v>
          </cell>
          <cell r="DG158">
            <v>6</v>
          </cell>
          <cell r="DH158">
            <v>0.7055555555555556</v>
          </cell>
        </row>
        <row r="159">
          <cell r="P159">
            <v>21</v>
          </cell>
          <cell r="R159">
            <v>43</v>
          </cell>
          <cell r="DE159">
            <v>6</v>
          </cell>
          <cell r="DF159">
            <v>0.59236111111111112</v>
          </cell>
          <cell r="DG159">
            <v>6</v>
          </cell>
          <cell r="DH159">
            <v>0.62916666666666665</v>
          </cell>
        </row>
        <row r="160">
          <cell r="P160">
            <v>8</v>
          </cell>
          <cell r="R160">
            <v>11</v>
          </cell>
          <cell r="DE160">
            <v>6</v>
          </cell>
          <cell r="DF160">
            <v>0.41805555555555557</v>
          </cell>
          <cell r="DG160">
            <v>6</v>
          </cell>
          <cell r="DH160">
            <v>0.71597222222222223</v>
          </cell>
        </row>
        <row r="161">
          <cell r="P161">
            <v>30</v>
          </cell>
          <cell r="R161">
            <v>31</v>
          </cell>
          <cell r="DE161">
            <v>6</v>
          </cell>
          <cell r="DF161">
            <v>0.40902777777777777</v>
          </cell>
          <cell r="DG161">
            <v>6</v>
          </cell>
          <cell r="DH161">
            <v>0.72499999999999998</v>
          </cell>
        </row>
        <row r="162">
          <cell r="P162">
            <v>26</v>
          </cell>
          <cell r="R162">
            <v>14</v>
          </cell>
          <cell r="DE162">
            <v>6</v>
          </cell>
          <cell r="DF162">
            <v>0.47430555555555554</v>
          </cell>
          <cell r="DG162">
            <v>6</v>
          </cell>
          <cell r="DH162">
            <v>0.72430555555555554</v>
          </cell>
        </row>
        <row r="163">
          <cell r="P163">
            <v>63</v>
          </cell>
          <cell r="R163">
            <v>49</v>
          </cell>
          <cell r="DE163">
            <v>6</v>
          </cell>
          <cell r="DF163">
            <v>0.43263888888888885</v>
          </cell>
          <cell r="DG163">
            <v>6</v>
          </cell>
          <cell r="DH163">
            <v>0.73472222222222217</v>
          </cell>
        </row>
        <row r="164">
          <cell r="P164">
            <v>3</v>
          </cell>
          <cell r="R164">
            <v>6</v>
          </cell>
          <cell r="DE164">
            <v>6</v>
          </cell>
          <cell r="DF164">
            <v>0.43958333333333338</v>
          </cell>
          <cell r="DG164">
            <v>6</v>
          </cell>
          <cell r="DH164">
            <v>0.7402777777777777</v>
          </cell>
        </row>
        <row r="165">
          <cell r="P165">
            <v>7</v>
          </cell>
          <cell r="R165">
            <v>14</v>
          </cell>
          <cell r="DE165">
            <v>6</v>
          </cell>
          <cell r="DF165">
            <v>0.42083333333333334</v>
          </cell>
          <cell r="DG165">
            <v>6</v>
          </cell>
          <cell r="DH165">
            <v>0.71180555555555547</v>
          </cell>
        </row>
        <row r="166">
          <cell r="P166">
            <v>2</v>
          </cell>
          <cell r="R166">
            <v>2</v>
          </cell>
          <cell r="DE166">
            <v>5</v>
          </cell>
          <cell r="DF166">
            <v>0.6972222222222223</v>
          </cell>
          <cell r="DG166">
            <v>6</v>
          </cell>
          <cell r="DH166">
            <v>0.75486111111111109</v>
          </cell>
        </row>
        <row r="167">
          <cell r="P167">
            <v>7</v>
          </cell>
          <cell r="R167">
            <v>2</v>
          </cell>
          <cell r="DE167">
            <v>5</v>
          </cell>
          <cell r="DF167">
            <v>0.77013888888888893</v>
          </cell>
          <cell r="DG167">
            <v>6</v>
          </cell>
          <cell r="DH167">
            <v>0.76597222222222217</v>
          </cell>
        </row>
        <row r="168">
          <cell r="P168">
            <v>22</v>
          </cell>
          <cell r="R168">
            <v>22</v>
          </cell>
          <cell r="DE168">
            <v>6</v>
          </cell>
          <cell r="DF168">
            <v>0.81041666666666667</v>
          </cell>
          <cell r="DG168">
            <v>6</v>
          </cell>
          <cell r="DH168">
            <v>0.85</v>
          </cell>
        </row>
        <row r="169">
          <cell r="P169" t="str">
            <v xml:space="preserve"> </v>
          </cell>
          <cell r="R169">
            <v>3</v>
          </cell>
          <cell r="DG169">
            <v>6</v>
          </cell>
          <cell r="DH169">
            <v>0.95347222222222217</v>
          </cell>
        </row>
        <row r="170">
          <cell r="P170">
            <v>19</v>
          </cell>
          <cell r="R170">
            <v>33</v>
          </cell>
          <cell r="DE170">
            <v>6</v>
          </cell>
          <cell r="DF170">
            <v>0.66805555555555562</v>
          </cell>
          <cell r="DG170">
            <v>7</v>
          </cell>
          <cell r="DH170">
            <v>0.3347222222222222</v>
          </cell>
        </row>
        <row r="171">
          <cell r="P171" t="str">
            <v xml:space="preserve"> </v>
          </cell>
          <cell r="R171" t="str">
            <v xml:space="preserve"> </v>
          </cell>
          <cell r="DE171">
            <v>6</v>
          </cell>
          <cell r="DF171">
            <v>0.44375000000000003</v>
          </cell>
        </row>
        <row r="172">
          <cell r="P172">
            <v>27</v>
          </cell>
          <cell r="R172">
            <v>19</v>
          </cell>
          <cell r="DE172">
            <v>6</v>
          </cell>
          <cell r="DF172">
            <v>0.92291666666666661</v>
          </cell>
          <cell r="DG172">
            <v>7</v>
          </cell>
          <cell r="DH172">
            <v>0.30277777777777776</v>
          </cell>
        </row>
        <row r="173">
          <cell r="P173">
            <v>44</v>
          </cell>
          <cell r="R173">
            <v>35</v>
          </cell>
          <cell r="DE173">
            <v>7</v>
          </cell>
          <cell r="DF173">
            <v>0.57361111111111118</v>
          </cell>
          <cell r="DG173">
            <v>7</v>
          </cell>
          <cell r="DH173">
            <v>0.62291666666666667</v>
          </cell>
        </row>
        <row r="174">
          <cell r="P174" t="str">
            <v xml:space="preserve"> </v>
          </cell>
          <cell r="R174" t="str">
            <v xml:space="preserve"> </v>
          </cell>
          <cell r="DG174">
            <v>7</v>
          </cell>
          <cell r="DH174">
            <v>0.79027777777777775</v>
          </cell>
        </row>
        <row r="175">
          <cell r="P175">
            <v>16</v>
          </cell>
          <cell r="R175">
            <v>10</v>
          </cell>
          <cell r="DE175">
            <v>7</v>
          </cell>
          <cell r="DF175">
            <v>0.80763888888888891</v>
          </cell>
          <cell r="DG175">
            <v>7</v>
          </cell>
          <cell r="DH175">
            <v>0.84861111111111109</v>
          </cell>
        </row>
        <row r="176">
          <cell r="P176">
            <v>27</v>
          </cell>
          <cell r="R176">
            <v>27</v>
          </cell>
          <cell r="DE176">
            <v>7</v>
          </cell>
          <cell r="DF176">
            <v>0.91388888888888886</v>
          </cell>
          <cell r="DG176">
            <v>7</v>
          </cell>
          <cell r="DH176">
            <v>0.94166666666666676</v>
          </cell>
        </row>
        <row r="177">
          <cell r="P177" t="str">
            <v xml:space="preserve"> </v>
          </cell>
          <cell r="R177" t="str">
            <v xml:space="preserve"> </v>
          </cell>
          <cell r="DE177">
            <v>7</v>
          </cell>
          <cell r="DF177">
            <v>0.76458333333333339</v>
          </cell>
        </row>
        <row r="178">
          <cell r="P178">
            <v>178</v>
          </cell>
          <cell r="R178">
            <v>169</v>
          </cell>
          <cell r="DE178">
            <v>1</v>
          </cell>
          <cell r="DF178">
            <v>0.65972222222222221</v>
          </cell>
          <cell r="DG178">
            <v>1</v>
          </cell>
          <cell r="DH178">
            <v>0.30416666666666664</v>
          </cell>
        </row>
        <row r="179">
          <cell r="P179">
            <v>14</v>
          </cell>
          <cell r="R179">
            <v>16</v>
          </cell>
          <cell r="DE179">
            <v>7</v>
          </cell>
          <cell r="DF179">
            <v>0.90833333333333333</v>
          </cell>
          <cell r="DG179">
            <v>1</v>
          </cell>
          <cell r="DH179">
            <v>0.30624999999999997</v>
          </cell>
        </row>
        <row r="180">
          <cell r="P180">
            <v>30</v>
          </cell>
          <cell r="R180">
            <v>12</v>
          </cell>
          <cell r="DE180">
            <v>7</v>
          </cell>
          <cell r="DF180">
            <v>0.67013888888888884</v>
          </cell>
          <cell r="DG180">
            <v>1</v>
          </cell>
          <cell r="DH180">
            <v>0.3263888888888889</v>
          </cell>
        </row>
        <row r="181">
          <cell r="P181">
            <v>161</v>
          </cell>
          <cell r="R181">
            <v>142</v>
          </cell>
          <cell r="DE181">
            <v>1</v>
          </cell>
          <cell r="DF181">
            <v>0.7909722222222223</v>
          </cell>
          <cell r="DG181">
            <v>1</v>
          </cell>
          <cell r="DH181">
            <v>0.43402777777777773</v>
          </cell>
        </row>
        <row r="182">
          <cell r="P182">
            <v>34</v>
          </cell>
          <cell r="R182">
            <v>34</v>
          </cell>
          <cell r="DE182">
            <v>1</v>
          </cell>
          <cell r="DF182">
            <v>0.77013888888888893</v>
          </cell>
          <cell r="DG182">
            <v>1</v>
          </cell>
          <cell r="DH182">
            <v>0.43611111111111112</v>
          </cell>
        </row>
        <row r="183">
          <cell r="P183" t="str">
            <v xml:space="preserve"> </v>
          </cell>
          <cell r="R183">
            <v>3</v>
          </cell>
          <cell r="DE183">
            <v>6</v>
          </cell>
          <cell r="DF183">
            <v>0.8534722222222223</v>
          </cell>
          <cell r="DG183">
            <v>1</v>
          </cell>
          <cell r="DH183">
            <v>0.4375</v>
          </cell>
        </row>
        <row r="184">
          <cell r="P184" t="str">
            <v xml:space="preserve"> </v>
          </cell>
          <cell r="R184">
            <v>3</v>
          </cell>
          <cell r="DE184">
            <v>1</v>
          </cell>
          <cell r="DF184">
            <v>0.40972222222222227</v>
          </cell>
          <cell r="DG184">
            <v>1</v>
          </cell>
          <cell r="DH184">
            <v>0.45763888888888887</v>
          </cell>
        </row>
        <row r="185">
          <cell r="P185">
            <v>44</v>
          </cell>
          <cell r="R185">
            <v>33</v>
          </cell>
          <cell r="DE185">
            <v>1</v>
          </cell>
          <cell r="DF185">
            <v>0.57847222222222217</v>
          </cell>
          <cell r="DG185">
            <v>1</v>
          </cell>
          <cell r="DH185">
            <v>0.62013888888888891</v>
          </cell>
        </row>
        <row r="186">
          <cell r="P186">
            <v>2</v>
          </cell>
          <cell r="R186">
            <v>2</v>
          </cell>
          <cell r="DE186">
            <v>1</v>
          </cell>
          <cell r="DF186">
            <v>0.25486111111111109</v>
          </cell>
          <cell r="DG186">
            <v>1</v>
          </cell>
          <cell r="DH186">
            <v>0.70347222222222217</v>
          </cell>
        </row>
        <row r="187">
          <cell r="P187">
            <v>3</v>
          </cell>
          <cell r="R187" t="str">
            <v xml:space="preserve"> </v>
          </cell>
          <cell r="DE187">
            <v>7</v>
          </cell>
          <cell r="DF187">
            <v>0.60555555555555551</v>
          </cell>
          <cell r="DG187">
            <v>1</v>
          </cell>
          <cell r="DH187">
            <v>0.7284722222222223</v>
          </cell>
        </row>
        <row r="188">
          <cell r="P188">
            <v>33</v>
          </cell>
          <cell r="R188">
            <v>15</v>
          </cell>
          <cell r="DE188">
            <v>1</v>
          </cell>
          <cell r="DF188">
            <v>0.79513888888888884</v>
          </cell>
          <cell r="DG188">
            <v>1</v>
          </cell>
          <cell r="DH188">
            <v>0.85</v>
          </cell>
        </row>
        <row r="189">
          <cell r="P189">
            <v>25</v>
          </cell>
          <cell r="R189">
            <v>85</v>
          </cell>
          <cell r="DE189">
            <v>2</v>
          </cell>
          <cell r="DF189">
            <v>8.4027777777777771E-2</v>
          </cell>
          <cell r="DG189">
            <v>1</v>
          </cell>
          <cell r="DH189">
            <v>0.8652777777777777</v>
          </cell>
        </row>
        <row r="190">
          <cell r="P190">
            <v>18</v>
          </cell>
          <cell r="R190">
            <v>30</v>
          </cell>
          <cell r="DE190">
            <v>1</v>
          </cell>
          <cell r="DF190">
            <v>0.92152777777777783</v>
          </cell>
          <cell r="DG190">
            <v>2</v>
          </cell>
          <cell r="DH190">
            <v>0.30416666666666664</v>
          </cell>
        </row>
        <row r="191">
          <cell r="P191">
            <v>25</v>
          </cell>
          <cell r="R191">
            <v>34</v>
          </cell>
          <cell r="DE191">
            <v>1</v>
          </cell>
          <cell r="DF191">
            <v>0.66388888888888886</v>
          </cell>
          <cell r="DG191">
            <v>2</v>
          </cell>
          <cell r="DH191">
            <v>0.3298611111111111</v>
          </cell>
        </row>
        <row r="192">
          <cell r="P192">
            <v>16</v>
          </cell>
          <cell r="R192">
            <v>19</v>
          </cell>
          <cell r="DE192">
            <v>2</v>
          </cell>
          <cell r="DF192">
            <v>0.38541666666666669</v>
          </cell>
          <cell r="DG192">
            <v>2</v>
          </cell>
          <cell r="DH192">
            <v>0.44444444444444442</v>
          </cell>
        </row>
        <row r="193">
          <cell r="P193">
            <v>43</v>
          </cell>
          <cell r="R193">
            <v>17</v>
          </cell>
          <cell r="DE193">
            <v>2</v>
          </cell>
          <cell r="DF193">
            <v>0.56597222222222221</v>
          </cell>
          <cell r="DG193">
            <v>2</v>
          </cell>
          <cell r="DH193">
            <v>0.61458333333333337</v>
          </cell>
        </row>
        <row r="194">
          <cell r="P194">
            <v>21</v>
          </cell>
          <cell r="R194">
            <v>20</v>
          </cell>
          <cell r="DE194">
            <v>2</v>
          </cell>
          <cell r="DF194">
            <v>0.79791666666666661</v>
          </cell>
          <cell r="DG194">
            <v>2</v>
          </cell>
          <cell r="DH194">
            <v>0.86041666666666661</v>
          </cell>
        </row>
        <row r="195">
          <cell r="P195">
            <v>22</v>
          </cell>
          <cell r="R195">
            <v>20</v>
          </cell>
          <cell r="DE195">
            <v>2</v>
          </cell>
          <cell r="DF195">
            <v>0.92013888888888884</v>
          </cell>
          <cell r="DG195">
            <v>3</v>
          </cell>
          <cell r="DH195">
            <v>0.29930555555555555</v>
          </cell>
        </row>
        <row r="196">
          <cell r="P196">
            <v>26</v>
          </cell>
          <cell r="R196">
            <v>40</v>
          </cell>
          <cell r="DE196">
            <v>2</v>
          </cell>
          <cell r="DF196">
            <v>0.6694444444444444</v>
          </cell>
          <cell r="DG196">
            <v>3</v>
          </cell>
          <cell r="DH196">
            <v>0.33402777777777781</v>
          </cell>
        </row>
        <row r="197">
          <cell r="P197">
            <v>36</v>
          </cell>
          <cell r="R197">
            <v>20</v>
          </cell>
          <cell r="DE197">
            <v>3</v>
          </cell>
          <cell r="DF197">
            <v>0.40416666666666662</v>
          </cell>
          <cell r="DG197">
            <v>3</v>
          </cell>
          <cell r="DH197">
            <v>0.44513888888888892</v>
          </cell>
        </row>
        <row r="198">
          <cell r="P198">
            <v>49</v>
          </cell>
          <cell r="R198">
            <v>51</v>
          </cell>
          <cell r="DE198">
            <v>3</v>
          </cell>
          <cell r="DF198">
            <v>0.5395833333333333</v>
          </cell>
          <cell r="DG198">
            <v>3</v>
          </cell>
          <cell r="DH198">
            <v>0.71875</v>
          </cell>
        </row>
        <row r="199">
          <cell r="P199">
            <v>40</v>
          </cell>
          <cell r="R199">
            <v>18</v>
          </cell>
          <cell r="DE199">
            <v>3</v>
          </cell>
          <cell r="DF199">
            <v>0.79861111111111116</v>
          </cell>
          <cell r="DG199">
            <v>3</v>
          </cell>
          <cell r="DH199">
            <v>0.84652777777777777</v>
          </cell>
        </row>
        <row r="200">
          <cell r="P200">
            <v>29</v>
          </cell>
          <cell r="R200">
            <v>15</v>
          </cell>
          <cell r="DE200">
            <v>3</v>
          </cell>
          <cell r="DF200">
            <v>0.93055555555555547</v>
          </cell>
          <cell r="DG200">
            <v>4</v>
          </cell>
          <cell r="DH200">
            <v>0.30208333333333331</v>
          </cell>
        </row>
        <row r="201">
          <cell r="P201">
            <v>16</v>
          </cell>
          <cell r="R201">
            <v>35</v>
          </cell>
          <cell r="DE201">
            <v>3</v>
          </cell>
          <cell r="DF201">
            <v>0.65694444444444444</v>
          </cell>
          <cell r="DG201">
            <v>4</v>
          </cell>
          <cell r="DH201">
            <v>0.33333333333333331</v>
          </cell>
        </row>
        <row r="202">
          <cell r="P202">
            <v>150</v>
          </cell>
          <cell r="R202">
            <v>127</v>
          </cell>
          <cell r="DE202">
            <v>4</v>
          </cell>
          <cell r="DF202">
            <v>0.72569444444444453</v>
          </cell>
          <cell r="DG202">
            <v>4</v>
          </cell>
          <cell r="DH202">
            <v>0.33194444444444443</v>
          </cell>
        </row>
        <row r="203">
          <cell r="P203">
            <v>26</v>
          </cell>
          <cell r="R203">
            <v>15</v>
          </cell>
          <cell r="DE203">
            <v>4</v>
          </cell>
          <cell r="DF203">
            <v>0.38958333333333334</v>
          </cell>
          <cell r="DG203">
            <v>4</v>
          </cell>
          <cell r="DH203">
            <v>0.44166666666666665</v>
          </cell>
        </row>
        <row r="204">
          <cell r="P204">
            <v>32</v>
          </cell>
          <cell r="R204">
            <v>35</v>
          </cell>
          <cell r="DE204">
            <v>4</v>
          </cell>
          <cell r="DF204">
            <v>0.57847222222222217</v>
          </cell>
          <cell r="DG204">
            <v>4</v>
          </cell>
          <cell r="DH204">
            <v>0.62291666666666667</v>
          </cell>
        </row>
        <row r="205">
          <cell r="P205">
            <v>4</v>
          </cell>
          <cell r="R205">
            <v>4</v>
          </cell>
          <cell r="DE205">
            <v>4</v>
          </cell>
          <cell r="DF205">
            <v>0.38472222222222219</v>
          </cell>
          <cell r="DG205">
            <v>4</v>
          </cell>
          <cell r="DH205">
            <v>0.67708333333333337</v>
          </cell>
        </row>
        <row r="206">
          <cell r="P206">
            <v>35</v>
          </cell>
          <cell r="R206">
            <v>33</v>
          </cell>
          <cell r="DE206">
            <v>4</v>
          </cell>
          <cell r="DF206">
            <v>0.85902777777777783</v>
          </cell>
          <cell r="DG206">
            <v>4</v>
          </cell>
          <cell r="DH206">
            <v>0.93402777777777779</v>
          </cell>
        </row>
        <row r="207">
          <cell r="P207" t="str">
            <v xml:space="preserve"> </v>
          </cell>
          <cell r="R207">
            <v>49</v>
          </cell>
          <cell r="DG207">
            <v>4</v>
          </cell>
          <cell r="DH207">
            <v>0.93263888888888891</v>
          </cell>
        </row>
        <row r="208">
          <cell r="P208">
            <v>36</v>
          </cell>
          <cell r="R208">
            <v>27</v>
          </cell>
          <cell r="DE208">
            <v>4</v>
          </cell>
          <cell r="DF208">
            <v>0.93125000000000002</v>
          </cell>
          <cell r="DG208">
            <v>5</v>
          </cell>
          <cell r="DH208">
            <v>0.3</v>
          </cell>
        </row>
        <row r="209">
          <cell r="P209">
            <v>35</v>
          </cell>
          <cell r="R209">
            <v>18</v>
          </cell>
          <cell r="DE209">
            <v>4</v>
          </cell>
          <cell r="DF209">
            <v>0.68402777777777779</v>
          </cell>
          <cell r="DG209">
            <v>5</v>
          </cell>
          <cell r="DH209">
            <v>0.32500000000000001</v>
          </cell>
        </row>
        <row r="210">
          <cell r="P210">
            <v>73</v>
          </cell>
          <cell r="R210">
            <v>33</v>
          </cell>
          <cell r="DE210">
            <v>5</v>
          </cell>
          <cell r="DF210">
            <v>0.37986111111111115</v>
          </cell>
          <cell r="DG210">
            <v>5</v>
          </cell>
          <cell r="DH210">
            <v>0.17500000000000002</v>
          </cell>
        </row>
        <row r="211">
          <cell r="P211" t="str">
            <v xml:space="preserve"> </v>
          </cell>
          <cell r="R211" t="str">
            <v xml:space="preserve"> </v>
          </cell>
          <cell r="DE211">
            <v>5</v>
          </cell>
          <cell r="DF211">
            <v>0.12291666666666667</v>
          </cell>
          <cell r="DG211">
            <v>5</v>
          </cell>
          <cell r="DH211">
            <v>0.4236111111111111</v>
          </cell>
        </row>
        <row r="212">
          <cell r="P212">
            <v>9</v>
          </cell>
          <cell r="R212">
            <v>11</v>
          </cell>
          <cell r="DE212">
            <v>4</v>
          </cell>
          <cell r="DF212">
            <v>0.45833333333333331</v>
          </cell>
          <cell r="DG212">
            <v>5</v>
          </cell>
          <cell r="DH212">
            <v>0.42638888888888887</v>
          </cell>
        </row>
        <row r="213">
          <cell r="P213">
            <v>29</v>
          </cell>
          <cell r="R213">
            <v>15</v>
          </cell>
          <cell r="DE213">
            <v>5</v>
          </cell>
          <cell r="DF213">
            <v>0.43541666666666662</v>
          </cell>
          <cell r="DG213">
            <v>5</v>
          </cell>
          <cell r="DH213">
            <v>0.46458333333333335</v>
          </cell>
        </row>
        <row r="214">
          <cell r="P214">
            <v>34</v>
          </cell>
          <cell r="R214">
            <v>32</v>
          </cell>
          <cell r="DE214">
            <v>5</v>
          </cell>
          <cell r="DF214">
            <v>0.5805555555555556</v>
          </cell>
          <cell r="DG214">
            <v>5</v>
          </cell>
          <cell r="DH214">
            <v>0.62638888888888888</v>
          </cell>
        </row>
        <row r="215">
          <cell r="P215">
            <v>31</v>
          </cell>
          <cell r="R215">
            <v>31</v>
          </cell>
          <cell r="DE215">
            <v>5</v>
          </cell>
          <cell r="DF215">
            <v>3.8194444444444441E-2</v>
          </cell>
          <cell r="DG215">
            <v>5</v>
          </cell>
          <cell r="DH215">
            <v>0.65902777777777777</v>
          </cell>
        </row>
        <row r="216">
          <cell r="P216">
            <v>17</v>
          </cell>
          <cell r="R216">
            <v>39</v>
          </cell>
          <cell r="DE216">
            <v>5</v>
          </cell>
          <cell r="DF216">
            <v>0.80069444444444438</v>
          </cell>
          <cell r="DG216">
            <v>5</v>
          </cell>
          <cell r="DH216">
            <v>0.85416666666666663</v>
          </cell>
        </row>
        <row r="217">
          <cell r="P217">
            <v>142</v>
          </cell>
          <cell r="R217">
            <v>118</v>
          </cell>
          <cell r="DE217">
            <v>5</v>
          </cell>
          <cell r="DF217">
            <v>0.60902777777777783</v>
          </cell>
          <cell r="DG217">
            <v>5</v>
          </cell>
          <cell r="DH217">
            <v>0.68263888888888891</v>
          </cell>
        </row>
        <row r="218">
          <cell r="P218">
            <v>14</v>
          </cell>
          <cell r="R218">
            <v>21</v>
          </cell>
          <cell r="DE218">
            <v>5</v>
          </cell>
          <cell r="DF218">
            <v>0.93194444444444446</v>
          </cell>
          <cell r="DG218">
            <v>6</v>
          </cell>
          <cell r="DH218">
            <v>0.30208333333333331</v>
          </cell>
        </row>
        <row r="219">
          <cell r="P219">
            <v>14</v>
          </cell>
          <cell r="R219">
            <v>21</v>
          </cell>
          <cell r="DE219">
            <v>5</v>
          </cell>
          <cell r="DF219">
            <v>0.93194444444444446</v>
          </cell>
          <cell r="DG219">
            <v>6</v>
          </cell>
          <cell r="DH219">
            <v>0.30208333333333331</v>
          </cell>
        </row>
        <row r="220">
          <cell r="P220">
            <v>32</v>
          </cell>
          <cell r="R220">
            <v>24</v>
          </cell>
          <cell r="DE220">
            <v>5</v>
          </cell>
          <cell r="DF220">
            <v>0.67013888888888884</v>
          </cell>
          <cell r="DG220">
            <v>6</v>
          </cell>
          <cell r="DH220">
            <v>0.33194444444444443</v>
          </cell>
        </row>
        <row r="221">
          <cell r="P221" t="str">
            <v xml:space="preserve"> </v>
          </cell>
          <cell r="R221">
            <v>8</v>
          </cell>
          <cell r="DE221">
            <v>6</v>
          </cell>
          <cell r="DF221">
            <v>0.2722222222222222</v>
          </cell>
          <cell r="DG221">
            <v>6</v>
          </cell>
          <cell r="DH221">
            <v>0.34236111111111112</v>
          </cell>
        </row>
        <row r="222">
          <cell r="P222">
            <v>19</v>
          </cell>
          <cell r="R222">
            <v>33</v>
          </cell>
          <cell r="DE222">
            <v>6</v>
          </cell>
          <cell r="DF222">
            <v>0.46388888888888885</v>
          </cell>
          <cell r="DG222">
            <v>6</v>
          </cell>
          <cell r="DH222">
            <v>0.50277777777777777</v>
          </cell>
        </row>
        <row r="223">
          <cell r="P223">
            <v>25</v>
          </cell>
          <cell r="R223">
            <v>48</v>
          </cell>
          <cell r="DE223">
            <v>6</v>
          </cell>
          <cell r="DF223">
            <v>0.59097222222222223</v>
          </cell>
          <cell r="DG223">
            <v>6</v>
          </cell>
          <cell r="DH223">
            <v>0.63750000000000007</v>
          </cell>
        </row>
        <row r="224">
          <cell r="P224">
            <v>30</v>
          </cell>
          <cell r="R224">
            <v>33</v>
          </cell>
          <cell r="DE224">
            <v>6</v>
          </cell>
          <cell r="DF224">
            <v>0.80694444444444446</v>
          </cell>
          <cell r="DG224">
            <v>6</v>
          </cell>
          <cell r="DH224">
            <v>0.85555555555555562</v>
          </cell>
        </row>
        <row r="225">
          <cell r="P225">
            <v>10</v>
          </cell>
          <cell r="R225" t="str">
            <v xml:space="preserve"> </v>
          </cell>
          <cell r="DE225">
            <v>6</v>
          </cell>
          <cell r="DF225">
            <v>0.85416666666666663</v>
          </cell>
          <cell r="DG225">
            <v>6</v>
          </cell>
          <cell r="DH225">
            <v>0.91527777777777775</v>
          </cell>
        </row>
        <row r="226">
          <cell r="P226">
            <v>48</v>
          </cell>
          <cell r="R226">
            <v>20</v>
          </cell>
          <cell r="DE226">
            <v>6</v>
          </cell>
          <cell r="DF226">
            <v>0.92986111111111114</v>
          </cell>
          <cell r="DG226">
            <v>7</v>
          </cell>
          <cell r="DH226">
            <v>0.30763888888888891</v>
          </cell>
        </row>
        <row r="227">
          <cell r="P227">
            <v>38</v>
          </cell>
          <cell r="R227">
            <v>33</v>
          </cell>
          <cell r="DE227">
            <v>6</v>
          </cell>
          <cell r="DF227">
            <v>0.70972222222222225</v>
          </cell>
          <cell r="DG227">
            <v>7</v>
          </cell>
          <cell r="DH227">
            <v>0.33055555555555555</v>
          </cell>
        </row>
        <row r="228">
          <cell r="P228">
            <v>26</v>
          </cell>
          <cell r="R228">
            <v>40</v>
          </cell>
          <cell r="DE228">
            <v>7</v>
          </cell>
          <cell r="DF228">
            <v>0.56597222222222221</v>
          </cell>
          <cell r="DG228">
            <v>7</v>
          </cell>
          <cell r="DH228">
            <v>0.61458333333333337</v>
          </cell>
        </row>
        <row r="229">
          <cell r="P229">
            <v>13</v>
          </cell>
          <cell r="R229">
            <v>6</v>
          </cell>
          <cell r="DE229">
            <v>7</v>
          </cell>
          <cell r="DF229">
            <v>0.80208333333333337</v>
          </cell>
          <cell r="DG229">
            <v>7</v>
          </cell>
          <cell r="DH229">
            <v>0.84722222222222221</v>
          </cell>
        </row>
        <row r="230">
          <cell r="P230">
            <v>27</v>
          </cell>
          <cell r="R230">
            <v>22</v>
          </cell>
          <cell r="DE230">
            <v>7</v>
          </cell>
          <cell r="DF230">
            <v>0.92291666666666661</v>
          </cell>
          <cell r="DG230">
            <v>1</v>
          </cell>
          <cell r="DH230">
            <v>0.30069444444444443</v>
          </cell>
        </row>
        <row r="231">
          <cell r="P231">
            <v>177</v>
          </cell>
          <cell r="R231">
            <v>173</v>
          </cell>
          <cell r="DE231">
            <v>1</v>
          </cell>
          <cell r="DF231">
            <v>0.66736111111111107</v>
          </cell>
          <cell r="DG231">
            <v>1</v>
          </cell>
          <cell r="DH231">
            <v>0.31388888888888888</v>
          </cell>
        </row>
        <row r="232">
          <cell r="P232">
            <v>31</v>
          </cell>
          <cell r="R232">
            <v>18</v>
          </cell>
          <cell r="DE232">
            <v>7</v>
          </cell>
          <cell r="DF232">
            <v>0.67638888888888893</v>
          </cell>
          <cell r="DG232">
            <v>1</v>
          </cell>
          <cell r="DH232">
            <v>0.33611111111111108</v>
          </cell>
        </row>
        <row r="233">
          <cell r="P233">
            <v>39</v>
          </cell>
          <cell r="R233">
            <v>22</v>
          </cell>
          <cell r="DE233">
            <v>1</v>
          </cell>
          <cell r="DF233">
            <v>0.74305555555555547</v>
          </cell>
          <cell r="DG233">
            <v>1</v>
          </cell>
          <cell r="DH233">
            <v>0.4375</v>
          </cell>
        </row>
        <row r="234">
          <cell r="P234">
            <v>462</v>
          </cell>
          <cell r="R234" t="str">
            <v xml:space="preserve"> </v>
          </cell>
          <cell r="DE234">
            <v>1</v>
          </cell>
          <cell r="DF234">
            <v>0.57847222222222217</v>
          </cell>
          <cell r="DG234">
            <v>1</v>
          </cell>
          <cell r="DH234">
            <v>0.62430555555555556</v>
          </cell>
        </row>
        <row r="235">
          <cell r="P235">
            <v>133</v>
          </cell>
          <cell r="R235">
            <v>148</v>
          </cell>
          <cell r="DE235">
            <v>1</v>
          </cell>
          <cell r="DF235">
            <v>0.61736111111111114</v>
          </cell>
          <cell r="DG235">
            <v>1</v>
          </cell>
          <cell r="DH235">
            <v>0.68194444444444446</v>
          </cell>
        </row>
        <row r="236">
          <cell r="P236" t="str">
            <v xml:space="preserve"> </v>
          </cell>
          <cell r="R236">
            <v>4</v>
          </cell>
          <cell r="DE236">
            <v>1</v>
          </cell>
          <cell r="DF236">
            <v>0.25486111111111109</v>
          </cell>
          <cell r="DG236">
            <v>1</v>
          </cell>
          <cell r="DH236">
            <v>0.72361111111111109</v>
          </cell>
        </row>
        <row r="237">
          <cell r="P237">
            <v>21</v>
          </cell>
          <cell r="R237">
            <v>20</v>
          </cell>
          <cell r="DE237">
            <v>1</v>
          </cell>
          <cell r="DF237">
            <v>0.80138888888888893</v>
          </cell>
          <cell r="DG237">
            <v>1</v>
          </cell>
          <cell r="DH237">
            <v>0.84861111111111109</v>
          </cell>
        </row>
        <row r="238">
          <cell r="P238">
            <v>27</v>
          </cell>
          <cell r="R238">
            <v>84</v>
          </cell>
          <cell r="DE238">
            <v>2</v>
          </cell>
          <cell r="DF238">
            <v>7.7777777777777779E-2</v>
          </cell>
          <cell r="DG238">
            <v>2</v>
          </cell>
          <cell r="DH238">
            <v>0.15347222222222223</v>
          </cell>
        </row>
        <row r="239">
          <cell r="P239">
            <v>33</v>
          </cell>
          <cell r="R239">
            <v>44</v>
          </cell>
          <cell r="DE239">
            <v>1</v>
          </cell>
          <cell r="DF239">
            <v>0.9194444444444444</v>
          </cell>
          <cell r="DG239">
            <v>2</v>
          </cell>
          <cell r="DH239">
            <v>0.30069444444444443</v>
          </cell>
        </row>
        <row r="240">
          <cell r="P240">
            <v>19</v>
          </cell>
          <cell r="R240">
            <v>29</v>
          </cell>
          <cell r="DE240">
            <v>1</v>
          </cell>
          <cell r="DF240">
            <v>0.67152777777777783</v>
          </cell>
          <cell r="DG240">
            <v>2</v>
          </cell>
          <cell r="DH240">
            <v>0.3347222222222222</v>
          </cell>
        </row>
        <row r="241">
          <cell r="P241">
            <v>4</v>
          </cell>
          <cell r="R241">
            <v>7</v>
          </cell>
          <cell r="DE241">
            <v>6</v>
          </cell>
          <cell r="DF241">
            <v>0.69097222222222221</v>
          </cell>
          <cell r="DG241">
            <v>2</v>
          </cell>
          <cell r="DH241">
            <v>0.39166666666666666</v>
          </cell>
        </row>
        <row r="242">
          <cell r="P242">
            <v>7</v>
          </cell>
          <cell r="R242">
            <v>20</v>
          </cell>
          <cell r="DE242">
            <v>2</v>
          </cell>
          <cell r="DF242">
            <v>0.49791666666666662</v>
          </cell>
          <cell r="DG242">
            <v>2</v>
          </cell>
          <cell r="DH242">
            <v>0.55555555555555558</v>
          </cell>
        </row>
        <row r="243">
          <cell r="P243">
            <v>43</v>
          </cell>
          <cell r="R243">
            <v>26</v>
          </cell>
          <cell r="DE243">
            <v>2</v>
          </cell>
          <cell r="DF243">
            <v>0.62083333333333335</v>
          </cell>
          <cell r="DG243">
            <v>2</v>
          </cell>
          <cell r="DH243">
            <v>0.65625</v>
          </cell>
        </row>
        <row r="244">
          <cell r="P244">
            <v>1</v>
          </cell>
          <cell r="R244">
            <v>8</v>
          </cell>
          <cell r="DE244">
            <v>1</v>
          </cell>
          <cell r="DF244">
            <v>0.90694444444444444</v>
          </cell>
          <cell r="DG244">
            <v>2</v>
          </cell>
          <cell r="DH244">
            <v>0.68402777777777779</v>
          </cell>
        </row>
        <row r="245">
          <cell r="P245">
            <v>4</v>
          </cell>
          <cell r="R245">
            <v>4</v>
          </cell>
          <cell r="DE245">
            <v>2</v>
          </cell>
          <cell r="DF245">
            <v>0.38750000000000001</v>
          </cell>
          <cell r="DG245">
            <v>2</v>
          </cell>
          <cell r="DH245">
            <v>0.73958333333333337</v>
          </cell>
        </row>
        <row r="246">
          <cell r="P246">
            <v>5</v>
          </cell>
          <cell r="R246" t="str">
            <v xml:space="preserve"> </v>
          </cell>
          <cell r="DE246">
            <v>2</v>
          </cell>
          <cell r="DF246">
            <v>0.71666666666666667</v>
          </cell>
          <cell r="DG246">
            <v>2</v>
          </cell>
          <cell r="DH246">
            <v>0.75208333333333333</v>
          </cell>
        </row>
        <row r="247">
          <cell r="P247">
            <v>25</v>
          </cell>
          <cell r="R247">
            <v>9</v>
          </cell>
          <cell r="DE247">
            <v>2</v>
          </cell>
          <cell r="DF247">
            <v>0.80972222222222223</v>
          </cell>
          <cell r="DG247">
            <v>2</v>
          </cell>
          <cell r="DH247">
            <v>0.84513888888888899</v>
          </cell>
        </row>
        <row r="248">
          <cell r="P248">
            <v>24</v>
          </cell>
          <cell r="R248">
            <v>22</v>
          </cell>
          <cell r="DE248">
            <v>3</v>
          </cell>
          <cell r="DF248">
            <v>1.3888888888888889E-3</v>
          </cell>
          <cell r="DG248">
            <v>3</v>
          </cell>
          <cell r="DH248">
            <v>0.30694444444444441</v>
          </cell>
        </row>
        <row r="249">
          <cell r="P249">
            <v>17</v>
          </cell>
          <cell r="R249">
            <v>23</v>
          </cell>
          <cell r="DE249">
            <v>3</v>
          </cell>
          <cell r="DF249">
            <v>5.5555555555555558E-3</v>
          </cell>
          <cell r="DG249">
            <v>3</v>
          </cell>
          <cell r="DH249">
            <v>0.33263888888888887</v>
          </cell>
        </row>
        <row r="250">
          <cell r="P250" t="str">
            <v xml:space="preserve"> </v>
          </cell>
          <cell r="R250">
            <v>2</v>
          </cell>
          <cell r="DE250">
            <v>3</v>
          </cell>
          <cell r="DF250">
            <v>0.44513888888888892</v>
          </cell>
          <cell r="DG250">
            <v>3</v>
          </cell>
          <cell r="DH250">
            <v>0.46388888888888885</v>
          </cell>
        </row>
        <row r="251">
          <cell r="P251">
            <v>13</v>
          </cell>
          <cell r="R251">
            <v>7</v>
          </cell>
          <cell r="DE251">
            <v>3</v>
          </cell>
          <cell r="DF251">
            <v>0.5</v>
          </cell>
          <cell r="DG251">
            <v>3</v>
          </cell>
          <cell r="DH251">
            <v>0.52569444444444446</v>
          </cell>
        </row>
        <row r="252">
          <cell r="P252">
            <v>2</v>
          </cell>
          <cell r="R252">
            <v>6</v>
          </cell>
          <cell r="DE252">
            <v>2</v>
          </cell>
          <cell r="DF252">
            <v>0.55277777777777781</v>
          </cell>
          <cell r="DG252">
            <v>3</v>
          </cell>
          <cell r="DH252">
            <v>0.55138888888888882</v>
          </cell>
        </row>
        <row r="253">
          <cell r="P253">
            <v>1</v>
          </cell>
          <cell r="R253">
            <v>1</v>
          </cell>
          <cell r="DE253">
            <v>1</v>
          </cell>
          <cell r="DF253">
            <v>0.71111111111111114</v>
          </cell>
          <cell r="DG253">
            <v>3</v>
          </cell>
          <cell r="DH253">
            <v>0.56874999999999998</v>
          </cell>
        </row>
        <row r="254">
          <cell r="P254">
            <v>3</v>
          </cell>
          <cell r="R254">
            <v>3</v>
          </cell>
          <cell r="DE254">
            <v>3</v>
          </cell>
          <cell r="DF254">
            <v>0.47152777777777777</v>
          </cell>
          <cell r="DG254">
            <v>3</v>
          </cell>
          <cell r="DH254">
            <v>0.6118055555555556</v>
          </cell>
        </row>
        <row r="255">
          <cell r="P255">
            <v>65</v>
          </cell>
          <cell r="R255">
            <v>62</v>
          </cell>
          <cell r="DE255">
            <v>3</v>
          </cell>
          <cell r="DF255">
            <v>0.6958333333333333</v>
          </cell>
          <cell r="DG255">
            <v>3</v>
          </cell>
          <cell r="DH255">
            <v>0.78263888888888899</v>
          </cell>
        </row>
        <row r="256">
          <cell r="P256">
            <v>38</v>
          </cell>
          <cell r="R256">
            <v>7</v>
          </cell>
          <cell r="DE256">
            <v>3</v>
          </cell>
          <cell r="DF256">
            <v>0.8027777777777777</v>
          </cell>
          <cell r="DG256">
            <v>3</v>
          </cell>
          <cell r="DH256">
            <v>0.84513888888888899</v>
          </cell>
        </row>
        <row r="257">
          <cell r="P257">
            <v>26</v>
          </cell>
          <cell r="R257">
            <v>26</v>
          </cell>
          <cell r="DE257">
            <v>3</v>
          </cell>
          <cell r="DF257">
            <v>0.92361111111111116</v>
          </cell>
          <cell r="DG257">
            <v>4</v>
          </cell>
          <cell r="DH257">
            <v>0.30902777777777779</v>
          </cell>
        </row>
        <row r="258">
          <cell r="P258">
            <v>14</v>
          </cell>
          <cell r="R258">
            <v>24</v>
          </cell>
          <cell r="DE258">
            <v>3</v>
          </cell>
          <cell r="DF258">
            <v>0.67152777777777783</v>
          </cell>
          <cell r="DG258">
            <v>4</v>
          </cell>
          <cell r="DH258">
            <v>0.3347222222222222</v>
          </cell>
        </row>
        <row r="259">
          <cell r="P259">
            <v>148</v>
          </cell>
          <cell r="R259">
            <v>162</v>
          </cell>
          <cell r="DE259">
            <v>4</v>
          </cell>
          <cell r="DF259">
            <v>0.71319444444444446</v>
          </cell>
          <cell r="DG259">
            <v>4</v>
          </cell>
          <cell r="DH259">
            <v>0.35416666666666669</v>
          </cell>
        </row>
        <row r="260">
          <cell r="P260" t="str">
            <v xml:space="preserve"> </v>
          </cell>
          <cell r="R260">
            <v>1</v>
          </cell>
          <cell r="DG260">
            <v>4</v>
          </cell>
          <cell r="DH260">
            <v>0.38472222222222219</v>
          </cell>
        </row>
        <row r="261">
          <cell r="P261">
            <v>2</v>
          </cell>
          <cell r="R261">
            <v>3</v>
          </cell>
          <cell r="DE261">
            <v>3</v>
          </cell>
          <cell r="DF261">
            <v>0.6333333333333333</v>
          </cell>
          <cell r="DG261">
            <v>4</v>
          </cell>
          <cell r="DH261">
            <v>0.40902777777777777</v>
          </cell>
        </row>
        <row r="262">
          <cell r="P262">
            <v>26</v>
          </cell>
          <cell r="R262">
            <v>10</v>
          </cell>
          <cell r="DE262">
            <v>4</v>
          </cell>
          <cell r="DF262">
            <v>0.41388888888888892</v>
          </cell>
          <cell r="DG262">
            <v>4</v>
          </cell>
          <cell r="DH262">
            <v>0.44305555555555554</v>
          </cell>
        </row>
        <row r="263">
          <cell r="P263">
            <v>6</v>
          </cell>
          <cell r="R263">
            <v>7</v>
          </cell>
          <cell r="DE263">
            <v>4</v>
          </cell>
          <cell r="DF263">
            <v>0.4777777777777778</v>
          </cell>
          <cell r="DG263">
            <v>4</v>
          </cell>
          <cell r="DH263">
            <v>0.61736111111111114</v>
          </cell>
        </row>
        <row r="264">
          <cell r="P264">
            <v>43</v>
          </cell>
          <cell r="R264">
            <v>43</v>
          </cell>
          <cell r="DE264">
            <v>4</v>
          </cell>
          <cell r="DF264">
            <v>0.57847222222222217</v>
          </cell>
          <cell r="DG264">
            <v>4</v>
          </cell>
          <cell r="DH264">
            <v>0.63055555555555554</v>
          </cell>
        </row>
        <row r="265">
          <cell r="P265">
            <v>32</v>
          </cell>
          <cell r="R265">
            <v>38</v>
          </cell>
          <cell r="DE265">
            <v>4</v>
          </cell>
          <cell r="DF265">
            <v>0.80069444444444438</v>
          </cell>
          <cell r="DG265">
            <v>4</v>
          </cell>
          <cell r="DH265">
            <v>0.8520833333333333</v>
          </cell>
        </row>
        <row r="266">
          <cell r="P266">
            <v>1</v>
          </cell>
          <cell r="R266" t="str">
            <v xml:space="preserve"> </v>
          </cell>
          <cell r="DE266">
            <v>4</v>
          </cell>
          <cell r="DF266">
            <v>0.8652777777777777</v>
          </cell>
          <cell r="DG266">
            <v>4</v>
          </cell>
          <cell r="DH266">
            <v>0.91041666666666676</v>
          </cell>
        </row>
        <row r="267">
          <cell r="P267">
            <v>4</v>
          </cell>
          <cell r="R267" t="str">
            <v xml:space="preserve"> </v>
          </cell>
          <cell r="DE267">
            <v>4</v>
          </cell>
          <cell r="DF267">
            <v>0.91249999999999998</v>
          </cell>
          <cell r="DG267">
            <v>4</v>
          </cell>
          <cell r="DH267">
            <v>0.95416666666666661</v>
          </cell>
        </row>
        <row r="268">
          <cell r="P268" t="str">
            <v xml:space="preserve"> </v>
          </cell>
          <cell r="R268" t="str">
            <v xml:space="preserve"> </v>
          </cell>
          <cell r="DE268">
            <v>4</v>
          </cell>
          <cell r="DF268">
            <v>6.3888888888888884E-2</v>
          </cell>
        </row>
        <row r="269">
          <cell r="P269">
            <v>4</v>
          </cell>
          <cell r="R269" t="str">
            <v xml:space="preserve"> </v>
          </cell>
          <cell r="DE269">
            <v>4</v>
          </cell>
          <cell r="DF269">
            <v>0.81666666666666676</v>
          </cell>
          <cell r="DG269">
            <v>5</v>
          </cell>
          <cell r="DH269">
            <v>0.25</v>
          </cell>
        </row>
        <row r="270">
          <cell r="P270">
            <v>19</v>
          </cell>
          <cell r="R270">
            <v>26</v>
          </cell>
          <cell r="DE270">
            <v>4</v>
          </cell>
          <cell r="DF270">
            <v>0.9194444444444444</v>
          </cell>
          <cell r="DG270">
            <v>5</v>
          </cell>
          <cell r="DH270">
            <v>0.3</v>
          </cell>
        </row>
        <row r="271">
          <cell r="P271">
            <v>18</v>
          </cell>
          <cell r="R271">
            <v>21</v>
          </cell>
          <cell r="DE271">
            <v>4</v>
          </cell>
          <cell r="DF271">
            <v>0.69097222222222221</v>
          </cell>
          <cell r="DG271">
            <v>5</v>
          </cell>
          <cell r="DH271">
            <v>0.33680555555555558</v>
          </cell>
        </row>
        <row r="272">
          <cell r="P272">
            <v>1</v>
          </cell>
          <cell r="R272" t="str">
            <v xml:space="preserve"> </v>
          </cell>
          <cell r="DE272">
            <v>5</v>
          </cell>
          <cell r="DF272">
            <v>0.35625000000000001</v>
          </cell>
          <cell r="DG272">
            <v>5</v>
          </cell>
          <cell r="DH272">
            <v>0.40763888888888888</v>
          </cell>
        </row>
        <row r="273">
          <cell r="P273">
            <v>17</v>
          </cell>
          <cell r="R273">
            <v>33</v>
          </cell>
          <cell r="DE273">
            <v>5</v>
          </cell>
          <cell r="DF273">
            <v>0.58333333333333337</v>
          </cell>
          <cell r="DG273">
            <v>5</v>
          </cell>
          <cell r="DH273">
            <v>0.63194444444444442</v>
          </cell>
        </row>
        <row r="274">
          <cell r="P274" t="str">
            <v xml:space="preserve"> </v>
          </cell>
          <cell r="R274">
            <v>29</v>
          </cell>
          <cell r="DE274">
            <v>1</v>
          </cell>
          <cell r="DF274">
            <v>0.33680555555555558</v>
          </cell>
          <cell r="DG274">
            <v>5</v>
          </cell>
          <cell r="DH274">
            <v>0.83472222222222225</v>
          </cell>
        </row>
        <row r="275">
          <cell r="P275" t="str">
            <v xml:space="preserve"> </v>
          </cell>
          <cell r="R275">
            <v>5</v>
          </cell>
          <cell r="DE275">
            <v>5</v>
          </cell>
          <cell r="DF275">
            <v>0.83888888888888891</v>
          </cell>
          <cell r="DG275">
            <v>5</v>
          </cell>
          <cell r="DH275">
            <v>0.90347222222222223</v>
          </cell>
        </row>
        <row r="276">
          <cell r="P276" t="str">
            <v xml:space="preserve"> </v>
          </cell>
          <cell r="R276">
            <v>17</v>
          </cell>
          <cell r="DE276">
            <v>5</v>
          </cell>
          <cell r="DF276">
            <v>0.5</v>
          </cell>
          <cell r="DG276">
            <v>5</v>
          </cell>
          <cell r="DH276">
            <v>0.54166666666666663</v>
          </cell>
        </row>
        <row r="277">
          <cell r="P277" t="str">
            <v xml:space="preserve"> </v>
          </cell>
          <cell r="R277">
            <v>163</v>
          </cell>
          <cell r="DE277">
            <v>6</v>
          </cell>
          <cell r="DF277">
            <v>0.71527777777777779</v>
          </cell>
          <cell r="DG277">
            <v>6</v>
          </cell>
          <cell r="DH277">
            <v>0.77430555555555547</v>
          </cell>
        </row>
        <row r="278">
          <cell r="P278">
            <v>120</v>
          </cell>
          <cell r="R278" t="str">
            <v xml:space="preserve"> </v>
          </cell>
          <cell r="DE278">
            <v>6</v>
          </cell>
          <cell r="DF278">
            <v>0.13472222222222222</v>
          </cell>
          <cell r="DG278">
            <v>6</v>
          </cell>
          <cell r="DH278">
            <v>0.18194444444444444</v>
          </cell>
        </row>
        <row r="279">
          <cell r="P279">
            <v>12</v>
          </cell>
          <cell r="R279">
            <v>22</v>
          </cell>
          <cell r="DE279">
            <v>5</v>
          </cell>
          <cell r="DF279">
            <v>0.8222222222222223</v>
          </cell>
          <cell r="DG279">
            <v>6</v>
          </cell>
          <cell r="DH279">
            <v>0.33402777777777781</v>
          </cell>
        </row>
        <row r="280">
          <cell r="P280">
            <v>22</v>
          </cell>
          <cell r="R280">
            <v>15</v>
          </cell>
          <cell r="DE280">
            <v>6</v>
          </cell>
          <cell r="DF280">
            <v>0.45902777777777781</v>
          </cell>
          <cell r="DG280">
            <v>6</v>
          </cell>
          <cell r="DH280">
            <v>0.51527777777777783</v>
          </cell>
        </row>
        <row r="281">
          <cell r="P281">
            <v>22</v>
          </cell>
          <cell r="R281">
            <v>44</v>
          </cell>
          <cell r="DE281">
            <v>6</v>
          </cell>
          <cell r="DF281">
            <v>0.58124999999999993</v>
          </cell>
          <cell r="DG281">
            <v>6</v>
          </cell>
          <cell r="DH281">
            <v>0.62430555555555556</v>
          </cell>
        </row>
        <row r="282">
          <cell r="P282" t="str">
            <v xml:space="preserve"> </v>
          </cell>
          <cell r="R282" t="str">
            <v xml:space="preserve"> </v>
          </cell>
          <cell r="DG282">
            <v>6</v>
          </cell>
          <cell r="DH282">
            <v>0.4201388888888889</v>
          </cell>
        </row>
        <row r="283">
          <cell r="P283">
            <v>14</v>
          </cell>
          <cell r="R283">
            <v>40</v>
          </cell>
          <cell r="DE283">
            <v>6</v>
          </cell>
          <cell r="DF283">
            <v>0.5131944444444444</v>
          </cell>
          <cell r="DG283">
            <v>6</v>
          </cell>
          <cell r="DH283">
            <v>0.81388888888888899</v>
          </cell>
        </row>
        <row r="284">
          <cell r="P284" t="str">
            <v xml:space="preserve"> </v>
          </cell>
          <cell r="R284" t="str">
            <v xml:space="preserve"> </v>
          </cell>
          <cell r="DE284">
            <v>6</v>
          </cell>
          <cell r="DF284">
            <v>0.68263888888888891</v>
          </cell>
        </row>
        <row r="285">
          <cell r="P285">
            <v>71</v>
          </cell>
          <cell r="R285" t="str">
            <v xml:space="preserve"> </v>
          </cell>
          <cell r="DE285">
            <v>6</v>
          </cell>
          <cell r="DF285">
            <v>0.37708333333333338</v>
          </cell>
        </row>
        <row r="286">
          <cell r="P286" t="str">
            <v xml:space="preserve"> </v>
          </cell>
          <cell r="R286">
            <v>4</v>
          </cell>
          <cell r="DE286">
            <v>7</v>
          </cell>
          <cell r="DF286">
            <v>9.7916666666666666E-2</v>
          </cell>
          <cell r="DG286">
            <v>7</v>
          </cell>
          <cell r="DH286">
            <v>0.30138888888888887</v>
          </cell>
        </row>
        <row r="287">
          <cell r="P287">
            <v>35</v>
          </cell>
          <cell r="R287">
            <v>18</v>
          </cell>
          <cell r="DE287">
            <v>6</v>
          </cell>
          <cell r="DF287">
            <v>0.9291666666666667</v>
          </cell>
          <cell r="DG287">
            <v>6</v>
          </cell>
          <cell r="DH287">
            <v>0.30416666666666664</v>
          </cell>
        </row>
        <row r="288">
          <cell r="P288">
            <v>26</v>
          </cell>
          <cell r="R288">
            <v>25</v>
          </cell>
          <cell r="DE288">
            <v>6</v>
          </cell>
          <cell r="DF288">
            <v>0.68958333333333333</v>
          </cell>
          <cell r="DG288">
            <v>7</v>
          </cell>
          <cell r="DH288">
            <v>0.3347222222222222</v>
          </cell>
        </row>
        <row r="289">
          <cell r="P289">
            <v>6</v>
          </cell>
          <cell r="R289">
            <v>6</v>
          </cell>
          <cell r="DE289">
            <v>7</v>
          </cell>
          <cell r="DF289">
            <v>0.3527777777777778</v>
          </cell>
          <cell r="DG289">
            <v>7</v>
          </cell>
          <cell r="DH289">
            <v>0.49444444444444446</v>
          </cell>
        </row>
        <row r="290">
          <cell r="P290">
            <v>4</v>
          </cell>
          <cell r="R290">
            <v>4</v>
          </cell>
          <cell r="DE290">
            <v>6</v>
          </cell>
          <cell r="DF290">
            <v>0.42499999999999999</v>
          </cell>
          <cell r="DG290">
            <v>7</v>
          </cell>
          <cell r="DH290">
            <v>0.57013888888888886</v>
          </cell>
        </row>
        <row r="291">
          <cell r="P291">
            <v>2</v>
          </cell>
          <cell r="R291" t="str">
            <v xml:space="preserve"> </v>
          </cell>
          <cell r="DE291">
            <v>7</v>
          </cell>
          <cell r="DF291">
            <v>0.46249999999999997</v>
          </cell>
          <cell r="DG291">
            <v>7</v>
          </cell>
          <cell r="DH291">
            <v>0.48194444444444445</v>
          </cell>
        </row>
        <row r="292">
          <cell r="P292">
            <v>15</v>
          </cell>
          <cell r="R292">
            <v>31</v>
          </cell>
          <cell r="DE292">
            <v>7</v>
          </cell>
          <cell r="DF292">
            <v>0.57291666666666663</v>
          </cell>
          <cell r="DG292">
            <v>7</v>
          </cell>
          <cell r="DH292">
            <v>0.61458333333333337</v>
          </cell>
        </row>
        <row r="293">
          <cell r="P293" t="str">
            <v xml:space="preserve"> </v>
          </cell>
          <cell r="R293">
            <v>4</v>
          </cell>
          <cell r="DE293">
            <v>7</v>
          </cell>
          <cell r="DF293">
            <v>0.58680555555555558</v>
          </cell>
          <cell r="DG293">
            <v>7</v>
          </cell>
          <cell r="DH293">
            <v>0.65208333333333335</v>
          </cell>
        </row>
        <row r="294">
          <cell r="P294">
            <v>4</v>
          </cell>
          <cell r="R294">
            <v>4</v>
          </cell>
          <cell r="DE294">
            <v>6</v>
          </cell>
          <cell r="DF294">
            <v>0.88958333333333339</v>
          </cell>
          <cell r="DG294">
            <v>7</v>
          </cell>
          <cell r="DH294">
            <v>0.79652777777777783</v>
          </cell>
        </row>
        <row r="295">
          <cell r="P295">
            <v>8</v>
          </cell>
          <cell r="R295">
            <v>17</v>
          </cell>
          <cell r="DE295">
            <v>7</v>
          </cell>
          <cell r="DF295">
            <v>0.47638888888888892</v>
          </cell>
          <cell r="DG295">
            <v>7</v>
          </cell>
          <cell r="DH295">
            <v>0.80208333333333337</v>
          </cell>
        </row>
        <row r="296">
          <cell r="P296">
            <v>173</v>
          </cell>
          <cell r="R296">
            <v>165</v>
          </cell>
          <cell r="DE296">
            <v>1</v>
          </cell>
          <cell r="DF296">
            <v>0.68611111111111101</v>
          </cell>
          <cell r="DG296">
            <v>1</v>
          </cell>
          <cell r="DH296">
            <v>0.30416666666666664</v>
          </cell>
        </row>
        <row r="297">
          <cell r="P297">
            <v>29</v>
          </cell>
          <cell r="R297">
            <v>16</v>
          </cell>
          <cell r="DE297">
            <v>7</v>
          </cell>
          <cell r="DF297">
            <v>0.9159722222222223</v>
          </cell>
          <cell r="DG297">
            <v>1</v>
          </cell>
          <cell r="DH297">
            <v>0.30694444444444441</v>
          </cell>
        </row>
        <row r="298">
          <cell r="P298">
            <v>24</v>
          </cell>
          <cell r="R298">
            <v>15</v>
          </cell>
          <cell r="DE298">
            <v>7</v>
          </cell>
          <cell r="DF298">
            <v>0.67152777777777783</v>
          </cell>
          <cell r="DG298">
            <v>1</v>
          </cell>
          <cell r="DH298">
            <v>0.33055555555555555</v>
          </cell>
        </row>
        <row r="299">
          <cell r="P299">
            <v>29</v>
          </cell>
          <cell r="R299">
            <v>18</v>
          </cell>
          <cell r="DE299">
            <v>1</v>
          </cell>
          <cell r="DF299">
            <v>0.74097222222222225</v>
          </cell>
          <cell r="DG299">
            <v>1</v>
          </cell>
          <cell r="DH299">
            <v>0.43541666666666662</v>
          </cell>
        </row>
        <row r="300">
          <cell r="P300">
            <v>5</v>
          </cell>
          <cell r="R300">
            <v>3</v>
          </cell>
          <cell r="DE300">
            <v>6</v>
          </cell>
          <cell r="DF300">
            <v>0.67222222222222217</v>
          </cell>
          <cell r="DG300">
            <v>1</v>
          </cell>
          <cell r="DH300">
            <v>0.4597222222222222</v>
          </cell>
        </row>
        <row r="301">
          <cell r="P301" t="str">
            <v xml:space="preserve"> </v>
          </cell>
          <cell r="R301" t="str">
            <v xml:space="preserve"> </v>
          </cell>
          <cell r="DE301">
            <v>1</v>
          </cell>
          <cell r="DF301">
            <v>0.54652777777777783</v>
          </cell>
          <cell r="DG301">
            <v>1</v>
          </cell>
          <cell r="DH301">
            <v>0.6020833333333333</v>
          </cell>
        </row>
        <row r="302">
          <cell r="P302">
            <v>164</v>
          </cell>
          <cell r="R302">
            <v>161</v>
          </cell>
          <cell r="DE302">
            <v>1</v>
          </cell>
          <cell r="DF302">
            <v>0.61319444444444449</v>
          </cell>
          <cell r="DG302">
            <v>1</v>
          </cell>
          <cell r="DH302">
            <v>0.70000000000000007</v>
          </cell>
        </row>
        <row r="303">
          <cell r="P303" t="str">
            <v xml:space="preserve"> </v>
          </cell>
          <cell r="R303" t="str">
            <v xml:space="preserve"> </v>
          </cell>
          <cell r="DE303">
            <v>1</v>
          </cell>
          <cell r="DF303">
            <v>0.22777777777777777</v>
          </cell>
          <cell r="DG303">
            <v>1</v>
          </cell>
          <cell r="DH303">
            <v>0.72777777777777775</v>
          </cell>
        </row>
        <row r="304">
          <cell r="P304">
            <v>33</v>
          </cell>
          <cell r="R304">
            <v>43</v>
          </cell>
          <cell r="DE304">
            <v>1</v>
          </cell>
          <cell r="DF304">
            <v>0.58333333333333337</v>
          </cell>
          <cell r="DG304">
            <v>1</v>
          </cell>
          <cell r="DH304">
            <v>0.62569444444444444</v>
          </cell>
        </row>
        <row r="305">
          <cell r="P305">
            <v>37</v>
          </cell>
          <cell r="R305">
            <v>30</v>
          </cell>
          <cell r="DE305">
            <v>1</v>
          </cell>
          <cell r="DF305">
            <v>0.66875000000000007</v>
          </cell>
          <cell r="DG305">
            <v>2</v>
          </cell>
          <cell r="DH305">
            <v>0.33194444444444443</v>
          </cell>
        </row>
        <row r="306">
          <cell r="P306">
            <v>27</v>
          </cell>
          <cell r="R306">
            <v>24</v>
          </cell>
          <cell r="DE306">
            <v>2</v>
          </cell>
          <cell r="DF306">
            <v>0.21041666666666667</v>
          </cell>
          <cell r="DG306">
            <v>2</v>
          </cell>
          <cell r="DH306">
            <v>0.30069444444444443</v>
          </cell>
        </row>
        <row r="307">
          <cell r="P307">
            <v>40</v>
          </cell>
          <cell r="R307">
            <v>24</v>
          </cell>
          <cell r="DE307">
            <v>2</v>
          </cell>
          <cell r="DF307">
            <v>0.5708333333333333</v>
          </cell>
          <cell r="DG307">
            <v>2</v>
          </cell>
          <cell r="DH307">
            <v>0.62152777777777779</v>
          </cell>
        </row>
        <row r="308">
          <cell r="P308" t="str">
            <v xml:space="preserve"> </v>
          </cell>
          <cell r="R308">
            <v>7</v>
          </cell>
          <cell r="DE308">
            <v>2</v>
          </cell>
          <cell r="DF308">
            <v>0.55833333333333335</v>
          </cell>
          <cell r="DG308">
            <v>2</v>
          </cell>
          <cell r="DH308">
            <v>0.70694444444444438</v>
          </cell>
        </row>
        <row r="309">
          <cell r="P309">
            <v>3</v>
          </cell>
          <cell r="R309">
            <v>1</v>
          </cell>
          <cell r="DE309">
            <v>7</v>
          </cell>
          <cell r="DF309">
            <v>0.59652777777777777</v>
          </cell>
          <cell r="DG309">
            <v>2</v>
          </cell>
          <cell r="DH309">
            <v>0.8965277777777777</v>
          </cell>
        </row>
        <row r="310">
          <cell r="P310">
            <v>27</v>
          </cell>
          <cell r="R310">
            <v>90</v>
          </cell>
          <cell r="DE310">
            <v>2</v>
          </cell>
          <cell r="DF310">
            <v>0.10069444444444443</v>
          </cell>
          <cell r="DG310">
            <v>2</v>
          </cell>
          <cell r="DH310">
            <v>0.25069444444444444</v>
          </cell>
        </row>
        <row r="311">
          <cell r="P311">
            <v>33</v>
          </cell>
          <cell r="R311">
            <v>30</v>
          </cell>
          <cell r="DE311">
            <v>2</v>
          </cell>
          <cell r="DF311">
            <v>0.9243055555555556</v>
          </cell>
          <cell r="DG311">
            <v>3</v>
          </cell>
          <cell r="DH311">
            <v>0.30694444444444441</v>
          </cell>
        </row>
        <row r="312">
          <cell r="P312">
            <v>48</v>
          </cell>
          <cell r="R312">
            <v>48</v>
          </cell>
          <cell r="DE312">
            <v>3</v>
          </cell>
          <cell r="DF312">
            <v>0.47152777777777777</v>
          </cell>
          <cell r="DG312">
            <v>3</v>
          </cell>
          <cell r="DH312">
            <v>0.5625</v>
          </cell>
        </row>
        <row r="313">
          <cell r="P313">
            <v>3</v>
          </cell>
          <cell r="R313">
            <v>3</v>
          </cell>
          <cell r="DE313">
            <v>3</v>
          </cell>
          <cell r="DF313">
            <v>0.37708333333333338</v>
          </cell>
          <cell r="DG313">
            <v>3</v>
          </cell>
          <cell r="DH313">
            <v>0.65625</v>
          </cell>
        </row>
        <row r="314">
          <cell r="P314" t="str">
            <v xml:space="preserve"> </v>
          </cell>
          <cell r="R314">
            <v>1</v>
          </cell>
          <cell r="DE314">
            <v>3</v>
          </cell>
          <cell r="DF314">
            <v>0.79722222222222217</v>
          </cell>
          <cell r="DG314">
            <v>3</v>
          </cell>
          <cell r="DH314">
            <v>0.67986111111111114</v>
          </cell>
        </row>
        <row r="315">
          <cell r="P315" t="str">
            <v xml:space="preserve"> </v>
          </cell>
          <cell r="R315" t="str">
            <v xml:space="preserve"> </v>
          </cell>
          <cell r="DE315">
            <v>3</v>
          </cell>
          <cell r="DF315">
            <v>0.45555555555555555</v>
          </cell>
          <cell r="DG315">
            <v>3</v>
          </cell>
          <cell r="DH315">
            <v>0.65416666666666667</v>
          </cell>
        </row>
        <row r="316">
          <cell r="P316">
            <v>33</v>
          </cell>
          <cell r="R316">
            <v>18</v>
          </cell>
          <cell r="DE316">
            <v>2</v>
          </cell>
          <cell r="DF316">
            <v>0.67708333333333337</v>
          </cell>
          <cell r="DG316">
            <v>3</v>
          </cell>
          <cell r="DH316">
            <v>0.32916666666666666</v>
          </cell>
        </row>
        <row r="317">
          <cell r="P317">
            <v>16</v>
          </cell>
          <cell r="R317">
            <v>24</v>
          </cell>
          <cell r="DE317">
            <v>3</v>
          </cell>
          <cell r="DF317">
            <v>0.94236111111111109</v>
          </cell>
          <cell r="DG317">
            <v>4</v>
          </cell>
          <cell r="DH317">
            <v>0.29930555555555555</v>
          </cell>
        </row>
        <row r="318">
          <cell r="P318">
            <v>154</v>
          </cell>
          <cell r="R318">
            <v>156</v>
          </cell>
          <cell r="DE318">
            <v>4</v>
          </cell>
          <cell r="DF318">
            <v>0.9868055555555556</v>
          </cell>
          <cell r="DG318">
            <v>5</v>
          </cell>
          <cell r="DH318">
            <v>0.38680555555555557</v>
          </cell>
        </row>
        <row r="319">
          <cell r="P319">
            <v>43</v>
          </cell>
          <cell r="R319">
            <v>17</v>
          </cell>
          <cell r="DE319">
            <v>4</v>
          </cell>
          <cell r="DF319">
            <v>0.56944444444444442</v>
          </cell>
          <cell r="DG319">
            <v>4</v>
          </cell>
          <cell r="DH319">
            <v>0.61875000000000002</v>
          </cell>
        </row>
        <row r="320">
          <cell r="P320">
            <v>66</v>
          </cell>
          <cell r="R320">
            <v>27</v>
          </cell>
          <cell r="DE320">
            <v>5</v>
          </cell>
          <cell r="DF320">
            <v>0.24444444444444446</v>
          </cell>
          <cell r="DG320">
            <v>5</v>
          </cell>
          <cell r="DH320">
            <v>4.8611111111111112E-2</v>
          </cell>
        </row>
        <row r="321">
          <cell r="P321">
            <v>29</v>
          </cell>
          <cell r="R321">
            <v>17</v>
          </cell>
          <cell r="DE321">
            <v>4</v>
          </cell>
          <cell r="DF321">
            <v>0.92638888888888893</v>
          </cell>
          <cell r="DG321">
            <v>5</v>
          </cell>
          <cell r="DH321">
            <v>0.29791666666666666</v>
          </cell>
        </row>
        <row r="322">
          <cell r="P322">
            <v>37</v>
          </cell>
          <cell r="R322">
            <v>39</v>
          </cell>
          <cell r="DE322">
            <v>4</v>
          </cell>
          <cell r="DF322">
            <v>0.68055555555555547</v>
          </cell>
          <cell r="DG322">
            <v>5</v>
          </cell>
          <cell r="DH322">
            <v>0.33194444444444443</v>
          </cell>
        </row>
        <row r="323">
          <cell r="P323">
            <v>163</v>
          </cell>
          <cell r="R323">
            <v>148</v>
          </cell>
          <cell r="DE323">
            <v>5</v>
          </cell>
          <cell r="DF323">
            <v>0.68194444444444446</v>
          </cell>
          <cell r="DG323">
            <v>5</v>
          </cell>
          <cell r="DH323">
            <v>0.33680555555555558</v>
          </cell>
        </row>
        <row r="324">
          <cell r="P324">
            <v>24</v>
          </cell>
          <cell r="R324">
            <v>26</v>
          </cell>
          <cell r="DE324">
            <v>5</v>
          </cell>
          <cell r="DF324">
            <v>0.89027777777777783</v>
          </cell>
          <cell r="DG324">
            <v>5</v>
          </cell>
          <cell r="DH324">
            <v>0.50416666666666665</v>
          </cell>
        </row>
        <row r="325">
          <cell r="P325">
            <v>20</v>
          </cell>
          <cell r="R325">
            <v>21</v>
          </cell>
          <cell r="DE325">
            <v>5</v>
          </cell>
          <cell r="DF325">
            <v>0.57013888888888886</v>
          </cell>
          <cell r="DG325">
            <v>5</v>
          </cell>
          <cell r="DH325">
            <v>0.61736111111111114</v>
          </cell>
        </row>
        <row r="326">
          <cell r="P326">
            <v>1</v>
          </cell>
          <cell r="R326">
            <v>2</v>
          </cell>
          <cell r="DE326">
            <v>2</v>
          </cell>
          <cell r="DF326">
            <v>0.61805555555555558</v>
          </cell>
          <cell r="DG326">
            <v>5</v>
          </cell>
          <cell r="DH326">
            <v>0.64444444444444449</v>
          </cell>
        </row>
        <row r="327">
          <cell r="P327" t="str">
            <v xml:space="preserve"> </v>
          </cell>
          <cell r="R327">
            <v>15</v>
          </cell>
          <cell r="DE327">
            <v>4</v>
          </cell>
          <cell r="DF327">
            <v>0.33263888888888887</v>
          </cell>
          <cell r="DG327">
            <v>5</v>
          </cell>
          <cell r="DH327">
            <v>0.74305555555555547</v>
          </cell>
        </row>
        <row r="328">
          <cell r="P328">
            <v>4</v>
          </cell>
          <cell r="R328">
            <v>4</v>
          </cell>
          <cell r="DE328">
            <v>5</v>
          </cell>
          <cell r="DF328">
            <v>0.65069444444444446</v>
          </cell>
          <cell r="DG328">
            <v>5</v>
          </cell>
          <cell r="DH328">
            <v>0.7583333333333333</v>
          </cell>
        </row>
        <row r="329">
          <cell r="P329" t="str">
            <v xml:space="preserve"> </v>
          </cell>
          <cell r="R329">
            <v>1</v>
          </cell>
          <cell r="DE329">
            <v>5</v>
          </cell>
          <cell r="DF329">
            <v>0.77708333333333324</v>
          </cell>
          <cell r="DG329">
            <v>5</v>
          </cell>
          <cell r="DH329">
            <v>0.88194444444444453</v>
          </cell>
        </row>
        <row r="330">
          <cell r="P330">
            <v>1</v>
          </cell>
          <cell r="R330">
            <v>4</v>
          </cell>
          <cell r="DE330">
            <v>5</v>
          </cell>
          <cell r="DF330">
            <v>0.76597222222222217</v>
          </cell>
          <cell r="DG330">
            <v>6</v>
          </cell>
          <cell r="DH330">
            <v>0.46319444444444446</v>
          </cell>
        </row>
        <row r="331">
          <cell r="P331">
            <v>36</v>
          </cell>
          <cell r="R331">
            <v>38</v>
          </cell>
          <cell r="DE331">
            <v>3</v>
          </cell>
          <cell r="DF331">
            <v>0.66736111111111107</v>
          </cell>
          <cell r="DG331">
            <v>4</v>
          </cell>
          <cell r="DH331">
            <v>0.33402777777777781</v>
          </cell>
        </row>
        <row r="332">
          <cell r="P332" t="str">
            <v xml:space="preserve"> </v>
          </cell>
          <cell r="R332">
            <v>3</v>
          </cell>
          <cell r="DE332">
            <v>5</v>
          </cell>
          <cell r="DF332">
            <v>0.77986111111111101</v>
          </cell>
          <cell r="DG332">
            <v>6</v>
          </cell>
          <cell r="DH332">
            <v>0.27916666666666667</v>
          </cell>
        </row>
        <row r="333">
          <cell r="P333">
            <v>29</v>
          </cell>
          <cell r="R333">
            <v>18</v>
          </cell>
          <cell r="DE333">
            <v>5</v>
          </cell>
          <cell r="DF333">
            <v>0.93541666666666667</v>
          </cell>
          <cell r="DG333">
            <v>6</v>
          </cell>
          <cell r="DH333">
            <v>0.34236111111111112</v>
          </cell>
        </row>
        <row r="334">
          <cell r="P334">
            <v>34</v>
          </cell>
          <cell r="R334">
            <v>34</v>
          </cell>
          <cell r="DE334">
            <v>5</v>
          </cell>
          <cell r="DF334">
            <v>0.68819444444444444</v>
          </cell>
          <cell r="DG334">
            <v>6</v>
          </cell>
          <cell r="DH334">
            <v>0.40138888888888885</v>
          </cell>
        </row>
        <row r="335">
          <cell r="P335">
            <v>21</v>
          </cell>
          <cell r="R335">
            <v>29</v>
          </cell>
          <cell r="DE335">
            <v>6</v>
          </cell>
          <cell r="DF335">
            <v>0.5805555555555556</v>
          </cell>
          <cell r="DG335">
            <v>6</v>
          </cell>
          <cell r="DH335">
            <v>0.62708333333333333</v>
          </cell>
        </row>
        <row r="336">
          <cell r="P336">
            <v>3</v>
          </cell>
          <cell r="R336" t="str">
            <v xml:space="preserve"> </v>
          </cell>
          <cell r="DE336">
            <v>6</v>
          </cell>
          <cell r="DF336">
            <v>0.79027777777777775</v>
          </cell>
          <cell r="DG336">
            <v>6</v>
          </cell>
          <cell r="DH336">
            <v>0.82986111111111116</v>
          </cell>
        </row>
        <row r="337">
          <cell r="P337" t="str">
            <v xml:space="preserve"> </v>
          </cell>
          <cell r="R337">
            <v>3</v>
          </cell>
          <cell r="DE337">
            <v>5</v>
          </cell>
          <cell r="DF337">
            <v>0.77986111111111101</v>
          </cell>
          <cell r="DG337">
            <v>6</v>
          </cell>
          <cell r="DH337">
            <v>0.27916666666666667</v>
          </cell>
        </row>
        <row r="338">
          <cell r="P338" t="str">
            <v xml:space="preserve"> </v>
          </cell>
          <cell r="R338">
            <v>1</v>
          </cell>
          <cell r="DG338">
            <v>7</v>
          </cell>
          <cell r="DH338">
            <v>0.27083333333333331</v>
          </cell>
        </row>
        <row r="339">
          <cell r="P339">
            <v>2</v>
          </cell>
          <cell r="R339">
            <v>17</v>
          </cell>
          <cell r="DE339">
            <v>7</v>
          </cell>
          <cell r="DF339">
            <v>0.28194444444444444</v>
          </cell>
          <cell r="DG339">
            <v>7</v>
          </cell>
          <cell r="DH339">
            <v>0.3298611111111111</v>
          </cell>
        </row>
        <row r="340">
          <cell r="P340">
            <v>26</v>
          </cell>
          <cell r="R340">
            <v>16</v>
          </cell>
          <cell r="DE340">
            <v>7</v>
          </cell>
          <cell r="DF340">
            <v>0.38680555555555557</v>
          </cell>
          <cell r="DG340">
            <v>7</v>
          </cell>
          <cell r="DH340">
            <v>0.44027777777777777</v>
          </cell>
        </row>
        <row r="341">
          <cell r="P341">
            <v>3</v>
          </cell>
          <cell r="R341">
            <v>3</v>
          </cell>
          <cell r="DE341">
            <v>7</v>
          </cell>
          <cell r="DF341">
            <v>0.36944444444444446</v>
          </cell>
          <cell r="DG341">
            <v>7</v>
          </cell>
          <cell r="DH341">
            <v>0.51111111111111118</v>
          </cell>
        </row>
        <row r="342">
          <cell r="P342">
            <v>26</v>
          </cell>
          <cell r="R342">
            <v>30</v>
          </cell>
          <cell r="DE342">
            <v>7</v>
          </cell>
          <cell r="DF342">
            <v>0.57847222222222217</v>
          </cell>
          <cell r="DG342">
            <v>7</v>
          </cell>
          <cell r="DH342">
            <v>0.61736111111111114</v>
          </cell>
        </row>
        <row r="343">
          <cell r="P343">
            <v>4</v>
          </cell>
          <cell r="R343" t="str">
            <v xml:space="preserve"> </v>
          </cell>
          <cell r="DE343">
            <v>7</v>
          </cell>
          <cell r="DF343">
            <v>0.74930555555555556</v>
          </cell>
          <cell r="DG343">
            <v>7</v>
          </cell>
          <cell r="DH343">
            <v>0.77222222222222225</v>
          </cell>
        </row>
        <row r="344">
          <cell r="P344" t="str">
            <v xml:space="preserve"> </v>
          </cell>
          <cell r="R344">
            <v>11</v>
          </cell>
          <cell r="DE344">
            <v>4</v>
          </cell>
          <cell r="DF344">
            <v>0.59791666666666665</v>
          </cell>
          <cell r="DG344">
            <v>1</v>
          </cell>
          <cell r="DH344">
            <v>6.9444444444444447E-4</v>
          </cell>
        </row>
        <row r="345">
          <cell r="P345">
            <v>175</v>
          </cell>
          <cell r="R345">
            <v>178</v>
          </cell>
          <cell r="DE345">
            <v>1</v>
          </cell>
          <cell r="DF345">
            <v>0.64652777777777781</v>
          </cell>
          <cell r="DG345">
            <v>1</v>
          </cell>
          <cell r="DH345">
            <v>0.29930555555555555</v>
          </cell>
        </row>
        <row r="346">
          <cell r="P346">
            <v>34</v>
          </cell>
          <cell r="R346">
            <v>26</v>
          </cell>
          <cell r="DE346">
            <v>7</v>
          </cell>
          <cell r="DF346">
            <v>0.91875000000000007</v>
          </cell>
          <cell r="DG346">
            <v>1</v>
          </cell>
          <cell r="DH346">
            <v>0.30416666666666664</v>
          </cell>
        </row>
        <row r="347">
          <cell r="P347">
            <v>23</v>
          </cell>
          <cell r="R347">
            <v>23</v>
          </cell>
          <cell r="DE347">
            <v>7</v>
          </cell>
          <cell r="DF347">
            <v>0.67361111111111116</v>
          </cell>
          <cell r="DG347">
            <v>1</v>
          </cell>
          <cell r="DH347">
            <v>0.33263888888888887</v>
          </cell>
        </row>
        <row r="348">
          <cell r="P348">
            <v>46</v>
          </cell>
          <cell r="R348">
            <v>34</v>
          </cell>
          <cell r="DE348">
            <v>1</v>
          </cell>
          <cell r="DF348">
            <v>0.57361111111111118</v>
          </cell>
          <cell r="DG348">
            <v>1</v>
          </cell>
          <cell r="DH348">
            <v>0.61944444444444446</v>
          </cell>
        </row>
        <row r="349">
          <cell r="P349">
            <v>3</v>
          </cell>
          <cell r="R349">
            <v>5</v>
          </cell>
          <cell r="DE349">
            <v>6</v>
          </cell>
          <cell r="DF349">
            <v>0.69513888888888886</v>
          </cell>
          <cell r="DG349">
            <v>1</v>
          </cell>
          <cell r="DH349">
            <v>0.64236111111111105</v>
          </cell>
        </row>
        <row r="350">
          <cell r="P350">
            <v>126</v>
          </cell>
          <cell r="R350">
            <v>162</v>
          </cell>
          <cell r="DE350">
            <v>1</v>
          </cell>
          <cell r="DF350">
            <v>0.61527777777777781</v>
          </cell>
          <cell r="DG350">
            <v>1</v>
          </cell>
          <cell r="DH350">
            <v>0.6791666666666667</v>
          </cell>
        </row>
        <row r="351">
          <cell r="P351" t="str">
            <v xml:space="preserve"> </v>
          </cell>
          <cell r="R351" t="str">
            <v xml:space="preserve"> </v>
          </cell>
          <cell r="DE351">
            <v>1</v>
          </cell>
          <cell r="DF351">
            <v>0.23194444444444443</v>
          </cell>
          <cell r="DG351">
            <v>1</v>
          </cell>
          <cell r="DH351">
            <v>0.68472222222222223</v>
          </cell>
        </row>
        <row r="352">
          <cell r="P352">
            <v>80</v>
          </cell>
          <cell r="R352">
            <v>108</v>
          </cell>
          <cell r="DE352">
            <v>2</v>
          </cell>
          <cell r="DF352">
            <v>0.10277777777777779</v>
          </cell>
          <cell r="DG352">
            <v>2</v>
          </cell>
          <cell r="DH352">
            <v>0.24930555555555556</v>
          </cell>
        </row>
        <row r="353">
          <cell r="P353">
            <v>30</v>
          </cell>
          <cell r="R353">
            <v>24</v>
          </cell>
          <cell r="DE353">
            <v>1</v>
          </cell>
          <cell r="DF353">
            <v>0.92986111111111114</v>
          </cell>
          <cell r="DG353">
            <v>2</v>
          </cell>
          <cell r="DH353">
            <v>0.29722222222222222</v>
          </cell>
        </row>
        <row r="354">
          <cell r="P354">
            <v>37</v>
          </cell>
          <cell r="R354">
            <v>26</v>
          </cell>
          <cell r="DE354">
            <v>1</v>
          </cell>
          <cell r="DF354">
            <v>0.66597222222222219</v>
          </cell>
          <cell r="DG354">
            <v>2</v>
          </cell>
          <cell r="DH354">
            <v>0.3298611111111111</v>
          </cell>
        </row>
        <row r="355">
          <cell r="P355">
            <v>45</v>
          </cell>
          <cell r="R355">
            <v>24</v>
          </cell>
          <cell r="DE355">
            <v>2</v>
          </cell>
          <cell r="DF355">
            <v>0.56805555555555554</v>
          </cell>
          <cell r="DG355">
            <v>2</v>
          </cell>
          <cell r="DH355">
            <v>0.62708333333333333</v>
          </cell>
        </row>
        <row r="356">
          <cell r="P356">
            <v>3</v>
          </cell>
          <cell r="R356" t="str">
            <v xml:space="preserve"> </v>
          </cell>
          <cell r="DE356">
            <v>2</v>
          </cell>
          <cell r="DF356">
            <v>0.75694444444444453</v>
          </cell>
          <cell r="DG356">
            <v>2</v>
          </cell>
          <cell r="DH356">
            <v>0.78055555555555556</v>
          </cell>
        </row>
        <row r="357">
          <cell r="P357">
            <v>40</v>
          </cell>
          <cell r="R357">
            <v>35</v>
          </cell>
          <cell r="DE357">
            <v>2</v>
          </cell>
          <cell r="DF357">
            <v>0.69652777777777775</v>
          </cell>
          <cell r="DG357">
            <v>3</v>
          </cell>
          <cell r="DH357">
            <v>0.33124999999999999</v>
          </cell>
        </row>
        <row r="358">
          <cell r="P358">
            <v>3</v>
          </cell>
          <cell r="R358">
            <v>2</v>
          </cell>
          <cell r="DE358">
            <v>2</v>
          </cell>
          <cell r="DF358">
            <v>0.94652777777777775</v>
          </cell>
          <cell r="DG358">
            <v>3</v>
          </cell>
          <cell r="DH358">
            <v>0.3354166666666667</v>
          </cell>
        </row>
        <row r="359">
          <cell r="P359">
            <v>50</v>
          </cell>
          <cell r="R359">
            <v>45</v>
          </cell>
          <cell r="DE359">
            <v>3</v>
          </cell>
          <cell r="DF359">
            <v>0.47638888888888892</v>
          </cell>
          <cell r="DG359">
            <v>3</v>
          </cell>
          <cell r="DH359">
            <v>0.54166666666666663</v>
          </cell>
        </row>
        <row r="360">
          <cell r="P360">
            <v>40</v>
          </cell>
          <cell r="R360">
            <v>19</v>
          </cell>
          <cell r="DE360">
            <v>3</v>
          </cell>
          <cell r="DF360">
            <v>0.51180555555555551</v>
          </cell>
          <cell r="DG360">
            <v>3</v>
          </cell>
          <cell r="DH360">
            <v>0.57916666666666672</v>
          </cell>
        </row>
        <row r="361">
          <cell r="P361">
            <v>7</v>
          </cell>
          <cell r="R361">
            <v>7</v>
          </cell>
          <cell r="DE361">
            <v>3</v>
          </cell>
          <cell r="DF361">
            <v>0.55763888888888891</v>
          </cell>
          <cell r="DG361">
            <v>3</v>
          </cell>
          <cell r="DH361">
            <v>0.76874999999999993</v>
          </cell>
        </row>
        <row r="362">
          <cell r="P362">
            <v>1</v>
          </cell>
          <cell r="R362">
            <v>2</v>
          </cell>
          <cell r="DE362">
            <v>2</v>
          </cell>
          <cell r="DF362">
            <v>0.65694444444444444</v>
          </cell>
          <cell r="DG362">
            <v>3</v>
          </cell>
          <cell r="DH362">
            <v>0.6875</v>
          </cell>
        </row>
        <row r="363">
          <cell r="P363">
            <v>18</v>
          </cell>
          <cell r="R363">
            <v>20</v>
          </cell>
          <cell r="DE363">
            <v>3</v>
          </cell>
          <cell r="DF363">
            <v>0.96111111111111114</v>
          </cell>
          <cell r="DG363">
            <v>4</v>
          </cell>
          <cell r="DH363">
            <v>0.2986111111111111</v>
          </cell>
        </row>
        <row r="364">
          <cell r="P364">
            <v>37</v>
          </cell>
          <cell r="R364">
            <v>38</v>
          </cell>
          <cell r="DE364">
            <v>3</v>
          </cell>
          <cell r="DF364">
            <v>0.68541666666666667</v>
          </cell>
          <cell r="DG364">
            <v>4</v>
          </cell>
          <cell r="DH364">
            <v>0.3263888888888889</v>
          </cell>
        </row>
        <row r="365">
          <cell r="P365">
            <v>2</v>
          </cell>
          <cell r="R365">
            <v>4</v>
          </cell>
          <cell r="DE365">
            <v>3</v>
          </cell>
          <cell r="DF365">
            <v>0.97291666666666676</v>
          </cell>
          <cell r="DG365">
            <v>4</v>
          </cell>
          <cell r="DH365">
            <v>0.34583333333333338</v>
          </cell>
        </row>
        <row r="366">
          <cell r="P366" t="str">
            <v xml:space="preserve"> </v>
          </cell>
          <cell r="R366">
            <v>2</v>
          </cell>
          <cell r="DE366">
            <v>4</v>
          </cell>
          <cell r="DF366">
            <v>0.3527777777777778</v>
          </cell>
          <cell r="DG366">
            <v>4</v>
          </cell>
          <cell r="DH366">
            <v>0.57847222222222217</v>
          </cell>
        </row>
        <row r="367">
          <cell r="P367">
            <v>162</v>
          </cell>
          <cell r="R367">
            <v>137</v>
          </cell>
          <cell r="DE367">
            <v>4</v>
          </cell>
          <cell r="DF367">
            <v>0.68888888888888899</v>
          </cell>
          <cell r="DG367">
            <v>4</v>
          </cell>
          <cell r="DH367">
            <v>0.33124999999999999</v>
          </cell>
        </row>
        <row r="368">
          <cell r="P368">
            <v>44</v>
          </cell>
          <cell r="R368">
            <v>21</v>
          </cell>
          <cell r="DE368">
            <v>4</v>
          </cell>
          <cell r="DF368">
            <v>0.57777777777777783</v>
          </cell>
          <cell r="DG368">
            <v>4</v>
          </cell>
          <cell r="DH368">
            <v>0.60763888888888895</v>
          </cell>
        </row>
        <row r="369">
          <cell r="P369">
            <v>77</v>
          </cell>
          <cell r="R369">
            <v>35</v>
          </cell>
          <cell r="DE369">
            <v>5</v>
          </cell>
          <cell r="DF369">
            <v>7.5694444444444439E-2</v>
          </cell>
          <cell r="DG369">
            <v>4</v>
          </cell>
          <cell r="DH369">
            <v>0.85763888888888884</v>
          </cell>
        </row>
        <row r="370">
          <cell r="P370">
            <v>141</v>
          </cell>
          <cell r="R370">
            <v>165</v>
          </cell>
          <cell r="DE370">
            <v>5</v>
          </cell>
          <cell r="DF370">
            <v>0.73611111111111116</v>
          </cell>
          <cell r="DG370">
            <v>5</v>
          </cell>
          <cell r="DH370">
            <v>0.37916666666666665</v>
          </cell>
        </row>
        <row r="371">
          <cell r="P371">
            <v>35</v>
          </cell>
          <cell r="R371">
            <v>38</v>
          </cell>
          <cell r="DE371">
            <v>4</v>
          </cell>
          <cell r="DF371">
            <v>0.75138888888888899</v>
          </cell>
          <cell r="DG371">
            <v>5</v>
          </cell>
          <cell r="DH371">
            <v>0.41875000000000001</v>
          </cell>
        </row>
        <row r="372">
          <cell r="P372">
            <v>4</v>
          </cell>
          <cell r="R372" t="str">
            <v xml:space="preserve"> </v>
          </cell>
          <cell r="DE372">
            <v>4</v>
          </cell>
          <cell r="DF372">
            <v>0.81458333333333333</v>
          </cell>
          <cell r="DG372">
            <v>5</v>
          </cell>
          <cell r="DH372">
            <v>0.4201388888888889</v>
          </cell>
        </row>
        <row r="373">
          <cell r="P373">
            <v>23</v>
          </cell>
          <cell r="R373">
            <v>32</v>
          </cell>
          <cell r="DE373">
            <v>4</v>
          </cell>
          <cell r="DF373">
            <v>0.94305555555555554</v>
          </cell>
          <cell r="DG373">
            <v>5</v>
          </cell>
          <cell r="DH373">
            <v>0.45833333333333331</v>
          </cell>
        </row>
        <row r="374">
          <cell r="P374" t="str">
            <v xml:space="preserve"> </v>
          </cell>
          <cell r="R374">
            <v>4</v>
          </cell>
          <cell r="DE374">
            <v>5</v>
          </cell>
          <cell r="DF374">
            <v>0.4694444444444445</v>
          </cell>
          <cell r="DG374">
            <v>5</v>
          </cell>
          <cell r="DH374">
            <v>0.49722222222222223</v>
          </cell>
        </row>
        <row r="375">
          <cell r="P375">
            <v>4</v>
          </cell>
          <cell r="R375" t="str">
            <v xml:space="preserve"> </v>
          </cell>
          <cell r="DE375">
            <v>5</v>
          </cell>
          <cell r="DF375">
            <v>0.4513888888888889</v>
          </cell>
          <cell r="DG375">
            <v>5</v>
          </cell>
          <cell r="DH375">
            <v>0.52916666666666667</v>
          </cell>
        </row>
        <row r="376">
          <cell r="P376">
            <v>19</v>
          </cell>
          <cell r="R376">
            <v>35</v>
          </cell>
          <cell r="DE376">
            <v>5</v>
          </cell>
          <cell r="DF376">
            <v>0.57361111111111118</v>
          </cell>
          <cell r="DG376">
            <v>5</v>
          </cell>
          <cell r="DH376">
            <v>0.62708333333333333</v>
          </cell>
        </row>
        <row r="377">
          <cell r="P377">
            <v>3</v>
          </cell>
          <cell r="R377" t="str">
            <v xml:space="preserve"> </v>
          </cell>
          <cell r="DE377">
            <v>5</v>
          </cell>
          <cell r="DF377">
            <v>0.74861111111111101</v>
          </cell>
          <cell r="DG377">
            <v>5</v>
          </cell>
          <cell r="DH377">
            <v>0.77083333333333337</v>
          </cell>
        </row>
        <row r="378">
          <cell r="P378" t="str">
            <v xml:space="preserve"> </v>
          </cell>
          <cell r="R378">
            <v>9</v>
          </cell>
          <cell r="DE378">
            <v>4</v>
          </cell>
          <cell r="DF378">
            <v>0.26458333333333334</v>
          </cell>
          <cell r="DG378">
            <v>5</v>
          </cell>
          <cell r="DH378">
            <v>0.77986111111111101</v>
          </cell>
        </row>
        <row r="379">
          <cell r="P379">
            <v>2</v>
          </cell>
          <cell r="R379">
            <v>2</v>
          </cell>
          <cell r="DE379">
            <v>5</v>
          </cell>
          <cell r="DF379">
            <v>0.50902777777777775</v>
          </cell>
          <cell r="DG379">
            <v>5</v>
          </cell>
          <cell r="DH379">
            <v>0.7895833333333333</v>
          </cell>
        </row>
        <row r="380">
          <cell r="P380">
            <v>4</v>
          </cell>
          <cell r="R380">
            <v>2</v>
          </cell>
          <cell r="DE380">
            <v>5</v>
          </cell>
          <cell r="DF380">
            <v>0.6118055555555556</v>
          </cell>
          <cell r="DG380">
            <v>5</v>
          </cell>
          <cell r="DH380">
            <v>0.83333333333333337</v>
          </cell>
        </row>
        <row r="381">
          <cell r="P381">
            <v>2</v>
          </cell>
          <cell r="R381">
            <v>2</v>
          </cell>
          <cell r="DE381">
            <v>7</v>
          </cell>
          <cell r="DF381">
            <v>1.5972222222222224E-2</v>
          </cell>
          <cell r="DG381">
            <v>5</v>
          </cell>
          <cell r="DH381">
            <v>0.63680555555555551</v>
          </cell>
        </row>
        <row r="382">
          <cell r="P382">
            <v>46</v>
          </cell>
          <cell r="R382">
            <v>30</v>
          </cell>
          <cell r="DE382">
            <v>5</v>
          </cell>
          <cell r="DF382">
            <v>0.92291666666666661</v>
          </cell>
          <cell r="DG382">
            <v>6</v>
          </cell>
          <cell r="DH382">
            <v>0.30069444444444443</v>
          </cell>
        </row>
        <row r="383">
          <cell r="P383">
            <v>38</v>
          </cell>
          <cell r="R383">
            <v>31</v>
          </cell>
          <cell r="DE383">
            <v>5</v>
          </cell>
          <cell r="DF383">
            <v>0.66875000000000007</v>
          </cell>
          <cell r="DG383">
            <v>6</v>
          </cell>
          <cell r="DH383">
            <v>0.3263888888888889</v>
          </cell>
        </row>
        <row r="384">
          <cell r="P384" t="str">
            <v xml:space="preserve"> </v>
          </cell>
          <cell r="R384" t="str">
            <v xml:space="preserve"> </v>
          </cell>
          <cell r="DE384">
            <v>6</v>
          </cell>
          <cell r="DF384">
            <v>0.25347222222222221</v>
          </cell>
          <cell r="DG384">
            <v>6</v>
          </cell>
          <cell r="DH384">
            <v>0.35138888888888892</v>
          </cell>
        </row>
        <row r="385">
          <cell r="P385">
            <v>18</v>
          </cell>
          <cell r="R385">
            <v>44</v>
          </cell>
          <cell r="DE385">
            <v>6</v>
          </cell>
          <cell r="DF385">
            <v>0.57777777777777783</v>
          </cell>
          <cell r="DG385">
            <v>6</v>
          </cell>
          <cell r="DH385">
            <v>0.62222222222222223</v>
          </cell>
        </row>
        <row r="386">
          <cell r="P386" t="str">
            <v xml:space="preserve"> </v>
          </cell>
          <cell r="R386">
            <v>3</v>
          </cell>
          <cell r="DE386">
            <v>6</v>
          </cell>
          <cell r="DF386">
            <v>0.57152777777777775</v>
          </cell>
          <cell r="DG386">
            <v>6</v>
          </cell>
          <cell r="DH386">
            <v>0.64652777777777781</v>
          </cell>
        </row>
        <row r="387">
          <cell r="P387">
            <v>1</v>
          </cell>
          <cell r="R387">
            <v>1</v>
          </cell>
          <cell r="DE387">
            <v>6</v>
          </cell>
          <cell r="DF387">
            <v>0.41666666666666669</v>
          </cell>
          <cell r="DG387">
            <v>6</v>
          </cell>
          <cell r="DH387">
            <v>0.77430555555555547</v>
          </cell>
        </row>
        <row r="388">
          <cell r="P388">
            <v>3</v>
          </cell>
          <cell r="R388">
            <v>3</v>
          </cell>
          <cell r="DE388">
            <v>6</v>
          </cell>
          <cell r="DF388">
            <v>0.8833333333333333</v>
          </cell>
          <cell r="DG388">
            <v>6</v>
          </cell>
          <cell r="DH388">
            <v>0.35416666666666669</v>
          </cell>
        </row>
        <row r="389">
          <cell r="P389">
            <v>5</v>
          </cell>
          <cell r="R389" t="str">
            <v xml:space="preserve"> </v>
          </cell>
          <cell r="DE389">
            <v>4</v>
          </cell>
          <cell r="DF389">
            <v>0.86041666666666661</v>
          </cell>
          <cell r="DG389">
            <v>7</v>
          </cell>
          <cell r="DH389">
            <v>4.7222222222222221E-2</v>
          </cell>
        </row>
        <row r="390">
          <cell r="P390">
            <v>44</v>
          </cell>
          <cell r="R390">
            <v>27</v>
          </cell>
          <cell r="DE390">
            <v>6</v>
          </cell>
          <cell r="DF390">
            <v>0.9375</v>
          </cell>
          <cell r="DG390">
            <v>7</v>
          </cell>
          <cell r="DH390">
            <v>0.30208333333333331</v>
          </cell>
        </row>
        <row r="391">
          <cell r="P391">
            <v>38</v>
          </cell>
          <cell r="R391">
            <v>40</v>
          </cell>
          <cell r="DE391">
            <v>6</v>
          </cell>
          <cell r="DF391">
            <v>0.67499999999999993</v>
          </cell>
          <cell r="DG391">
            <v>7</v>
          </cell>
          <cell r="DH391">
            <v>0.33402777777777781</v>
          </cell>
        </row>
        <row r="392">
          <cell r="P392">
            <v>18</v>
          </cell>
          <cell r="R392">
            <v>34</v>
          </cell>
          <cell r="DE392">
            <v>7</v>
          </cell>
          <cell r="DF392">
            <v>0.57986111111111105</v>
          </cell>
          <cell r="DG392">
            <v>7</v>
          </cell>
          <cell r="DH392">
            <v>0.61805555555555558</v>
          </cell>
        </row>
        <row r="393">
          <cell r="P393">
            <v>5</v>
          </cell>
          <cell r="R393" t="str">
            <v xml:space="preserve"> </v>
          </cell>
          <cell r="DE393">
            <v>7</v>
          </cell>
          <cell r="DF393">
            <v>0.62152777777777779</v>
          </cell>
          <cell r="DG393">
            <v>7</v>
          </cell>
          <cell r="DH393">
            <v>0.66249999999999998</v>
          </cell>
        </row>
        <row r="394">
          <cell r="P394">
            <v>177</v>
          </cell>
          <cell r="R394">
            <v>180</v>
          </cell>
          <cell r="DE394">
            <v>1</v>
          </cell>
          <cell r="DF394">
            <v>0.64652777777777781</v>
          </cell>
          <cell r="DG394">
            <v>1</v>
          </cell>
          <cell r="DH394">
            <v>0.29652777777777778</v>
          </cell>
        </row>
        <row r="395">
          <cell r="P395">
            <v>50</v>
          </cell>
          <cell r="R395">
            <v>16</v>
          </cell>
          <cell r="DE395">
            <v>7</v>
          </cell>
          <cell r="DF395">
            <v>0.67361111111111116</v>
          </cell>
          <cell r="DG395">
            <v>1</v>
          </cell>
          <cell r="DH395">
            <v>0.32708333333333334</v>
          </cell>
        </row>
        <row r="396">
          <cell r="P396">
            <v>37</v>
          </cell>
          <cell r="R396">
            <v>43</v>
          </cell>
          <cell r="DE396">
            <v>1</v>
          </cell>
          <cell r="DF396">
            <v>0.58680555555555558</v>
          </cell>
          <cell r="DG396">
            <v>1</v>
          </cell>
          <cell r="DH396">
            <v>0.62569444444444444</v>
          </cell>
        </row>
        <row r="397">
          <cell r="P397">
            <v>165</v>
          </cell>
          <cell r="R397">
            <v>165</v>
          </cell>
          <cell r="DE397">
            <v>1</v>
          </cell>
          <cell r="DF397">
            <v>0.625</v>
          </cell>
          <cell r="DG397">
            <v>1</v>
          </cell>
          <cell r="DH397">
            <v>0.69652777777777775</v>
          </cell>
        </row>
        <row r="398">
          <cell r="P398">
            <v>3</v>
          </cell>
          <cell r="R398">
            <v>3</v>
          </cell>
          <cell r="DE398">
            <v>1</v>
          </cell>
          <cell r="DF398">
            <v>0.22708333333333333</v>
          </cell>
          <cell r="DG398">
            <v>1</v>
          </cell>
          <cell r="DH398">
            <v>0.68958333333333333</v>
          </cell>
        </row>
        <row r="399">
          <cell r="P399" t="str">
            <v xml:space="preserve"> </v>
          </cell>
          <cell r="R399">
            <v>5</v>
          </cell>
          <cell r="DE399">
            <v>1</v>
          </cell>
          <cell r="DF399">
            <v>0.67361111111111116</v>
          </cell>
          <cell r="DG399">
            <v>1</v>
          </cell>
          <cell r="DH399">
            <v>0.77777777777777779</v>
          </cell>
        </row>
        <row r="400">
          <cell r="P400">
            <v>33</v>
          </cell>
          <cell r="R400">
            <v>11</v>
          </cell>
          <cell r="DE400">
            <v>7</v>
          </cell>
          <cell r="DF400">
            <v>0.91180555555555554</v>
          </cell>
          <cell r="DG400">
            <v>1</v>
          </cell>
          <cell r="DH400">
            <v>0.29930555555555555</v>
          </cell>
        </row>
        <row r="401">
          <cell r="P401">
            <v>43</v>
          </cell>
          <cell r="R401">
            <v>134</v>
          </cell>
          <cell r="DE401">
            <v>2</v>
          </cell>
          <cell r="DF401">
            <v>9.2361111111111116E-2</v>
          </cell>
          <cell r="DG401">
            <v>2</v>
          </cell>
          <cell r="DH401">
            <v>0.27291666666666664</v>
          </cell>
        </row>
        <row r="402">
          <cell r="P402">
            <v>20</v>
          </cell>
          <cell r="R402">
            <v>32</v>
          </cell>
          <cell r="DE402">
            <v>1</v>
          </cell>
          <cell r="DF402">
            <v>0.91527777777777775</v>
          </cell>
          <cell r="DG402">
            <v>2</v>
          </cell>
          <cell r="DH402">
            <v>0.29930555555555555</v>
          </cell>
        </row>
        <row r="403">
          <cell r="P403">
            <v>31</v>
          </cell>
          <cell r="R403">
            <v>36</v>
          </cell>
          <cell r="DE403">
            <v>1</v>
          </cell>
          <cell r="DF403">
            <v>0.67152777777777783</v>
          </cell>
          <cell r="DG403">
            <v>2</v>
          </cell>
          <cell r="DH403">
            <v>0.33263888888888887</v>
          </cell>
        </row>
        <row r="404">
          <cell r="P404">
            <v>2</v>
          </cell>
          <cell r="R404">
            <v>1</v>
          </cell>
          <cell r="DE404">
            <v>6</v>
          </cell>
          <cell r="DF404">
            <v>0.94027777777777777</v>
          </cell>
          <cell r="DG404">
            <v>2</v>
          </cell>
          <cell r="DH404">
            <v>0.46111111111111108</v>
          </cell>
        </row>
        <row r="405">
          <cell r="P405">
            <v>50</v>
          </cell>
          <cell r="R405">
            <v>34</v>
          </cell>
          <cell r="DE405">
            <v>2</v>
          </cell>
          <cell r="DF405">
            <v>0.58472222222222225</v>
          </cell>
          <cell r="DG405">
            <v>2</v>
          </cell>
          <cell r="DH405">
            <v>0.62291666666666667</v>
          </cell>
        </row>
        <row r="406">
          <cell r="P406">
            <v>3</v>
          </cell>
          <cell r="R406">
            <v>8</v>
          </cell>
          <cell r="DE406">
            <v>2</v>
          </cell>
          <cell r="DF406">
            <v>0.4152777777777778</v>
          </cell>
          <cell r="DG406">
            <v>2</v>
          </cell>
          <cell r="DH406">
            <v>0.78333333333333333</v>
          </cell>
        </row>
        <row r="407">
          <cell r="P407">
            <v>21</v>
          </cell>
          <cell r="R407">
            <v>21</v>
          </cell>
          <cell r="DE407">
            <v>2</v>
          </cell>
          <cell r="DF407">
            <v>0.49652777777777773</v>
          </cell>
          <cell r="DG407">
            <v>2</v>
          </cell>
          <cell r="DH407">
            <v>0.5229166666666667</v>
          </cell>
        </row>
        <row r="408">
          <cell r="P408" t="str">
            <v xml:space="preserve"> </v>
          </cell>
          <cell r="R408">
            <v>6</v>
          </cell>
          <cell r="DE408">
            <v>2</v>
          </cell>
          <cell r="DF408">
            <v>0.70624999999999993</v>
          </cell>
          <cell r="DG408">
            <v>2</v>
          </cell>
          <cell r="DH408">
            <v>0.7944444444444444</v>
          </cell>
        </row>
        <row r="409">
          <cell r="P409">
            <v>39</v>
          </cell>
          <cell r="R409">
            <v>20</v>
          </cell>
          <cell r="DE409">
            <v>2</v>
          </cell>
          <cell r="DF409">
            <v>0.92083333333333339</v>
          </cell>
          <cell r="DG409">
            <v>3</v>
          </cell>
          <cell r="DH409">
            <v>0.3034722222222222</v>
          </cell>
        </row>
        <row r="410">
          <cell r="P410">
            <v>40</v>
          </cell>
          <cell r="R410">
            <v>40</v>
          </cell>
          <cell r="DE410">
            <v>2</v>
          </cell>
          <cell r="DF410">
            <v>0.67013888888888884</v>
          </cell>
          <cell r="DG410">
            <v>3</v>
          </cell>
          <cell r="DH410">
            <v>0.74930555555555556</v>
          </cell>
        </row>
        <row r="411">
          <cell r="P411">
            <v>18</v>
          </cell>
          <cell r="R411">
            <v>18</v>
          </cell>
          <cell r="DE411">
            <v>2</v>
          </cell>
          <cell r="DF411">
            <v>0.8652777777777777</v>
          </cell>
          <cell r="DG411">
            <v>3</v>
          </cell>
          <cell r="DH411">
            <v>0.53888888888888886</v>
          </cell>
        </row>
        <row r="412">
          <cell r="P412">
            <v>56</v>
          </cell>
          <cell r="R412">
            <v>62</v>
          </cell>
          <cell r="DE412">
            <v>3</v>
          </cell>
          <cell r="DF412">
            <v>0.51736111111111105</v>
          </cell>
          <cell r="DG412">
            <v>3</v>
          </cell>
          <cell r="DH412">
            <v>0.6020833333333333</v>
          </cell>
        </row>
        <row r="413">
          <cell r="P413" t="str">
            <v xml:space="preserve"> </v>
          </cell>
          <cell r="R413" t="str">
            <v xml:space="preserve"> </v>
          </cell>
          <cell r="DE413">
            <v>3</v>
          </cell>
          <cell r="DF413">
            <v>0.83888888888888891</v>
          </cell>
          <cell r="DG413">
            <v>3</v>
          </cell>
          <cell r="DH413">
            <v>0.84722222222222221</v>
          </cell>
        </row>
        <row r="414">
          <cell r="P414">
            <v>50</v>
          </cell>
          <cell r="R414" t="str">
            <v xml:space="preserve"> </v>
          </cell>
          <cell r="DE414">
            <v>3</v>
          </cell>
          <cell r="DF414">
            <v>0.78125</v>
          </cell>
        </row>
        <row r="415">
          <cell r="P415">
            <v>21</v>
          </cell>
          <cell r="R415">
            <v>21</v>
          </cell>
          <cell r="DE415">
            <v>4</v>
          </cell>
          <cell r="DF415">
            <v>1.2499999999999999E-2</v>
          </cell>
          <cell r="DG415">
            <v>4</v>
          </cell>
          <cell r="DH415">
            <v>3.6111111111111115E-2</v>
          </cell>
        </row>
        <row r="416">
          <cell r="P416">
            <v>16</v>
          </cell>
          <cell r="R416">
            <v>28</v>
          </cell>
          <cell r="DE416">
            <v>3</v>
          </cell>
          <cell r="DF416">
            <v>0.92361111111111116</v>
          </cell>
          <cell r="DG416">
            <v>4</v>
          </cell>
          <cell r="DH416">
            <v>0.32291666666666669</v>
          </cell>
        </row>
        <row r="417">
          <cell r="P417">
            <v>28</v>
          </cell>
          <cell r="R417">
            <v>33</v>
          </cell>
          <cell r="DE417">
            <v>3</v>
          </cell>
          <cell r="DF417">
            <v>0.71736111111111101</v>
          </cell>
          <cell r="DG417">
            <v>4</v>
          </cell>
          <cell r="DH417">
            <v>0.33194444444444443</v>
          </cell>
        </row>
        <row r="418">
          <cell r="P418">
            <v>165</v>
          </cell>
          <cell r="R418">
            <v>165</v>
          </cell>
          <cell r="DE418">
            <v>4</v>
          </cell>
          <cell r="DF418">
            <v>0.67013888888888884</v>
          </cell>
          <cell r="DG418">
            <v>4</v>
          </cell>
          <cell r="DH418">
            <v>0.3298611111111111</v>
          </cell>
        </row>
        <row r="419">
          <cell r="P419">
            <v>46</v>
          </cell>
          <cell r="R419">
            <v>39</v>
          </cell>
          <cell r="DE419">
            <v>4</v>
          </cell>
          <cell r="DF419">
            <v>0.5805555555555556</v>
          </cell>
          <cell r="DG419">
            <v>4</v>
          </cell>
          <cell r="DH419">
            <v>0.62916666666666665</v>
          </cell>
        </row>
        <row r="420">
          <cell r="P420">
            <v>3</v>
          </cell>
          <cell r="R420">
            <v>2</v>
          </cell>
          <cell r="DE420">
            <v>3</v>
          </cell>
          <cell r="DF420">
            <v>0.93888888888888899</v>
          </cell>
          <cell r="DG420">
            <v>4</v>
          </cell>
          <cell r="DH420">
            <v>0.8256944444444444</v>
          </cell>
        </row>
        <row r="421">
          <cell r="P421">
            <v>145</v>
          </cell>
          <cell r="R421">
            <v>40</v>
          </cell>
          <cell r="DE421">
            <v>5</v>
          </cell>
          <cell r="DF421">
            <v>8.7500000000000008E-2</v>
          </cell>
          <cell r="DG421">
            <v>5</v>
          </cell>
          <cell r="DH421">
            <v>0.85902777777777783</v>
          </cell>
        </row>
        <row r="422">
          <cell r="P422">
            <v>40</v>
          </cell>
          <cell r="R422">
            <v>31</v>
          </cell>
          <cell r="DE422">
            <v>4</v>
          </cell>
          <cell r="DF422">
            <v>0.92638888888888893</v>
          </cell>
          <cell r="DG422">
            <v>5</v>
          </cell>
          <cell r="DH422">
            <v>0.30902777777777779</v>
          </cell>
        </row>
        <row r="423">
          <cell r="P423">
            <v>38</v>
          </cell>
          <cell r="R423">
            <v>37</v>
          </cell>
          <cell r="DE423">
            <v>4</v>
          </cell>
          <cell r="DF423">
            <v>0.66597222222222219</v>
          </cell>
          <cell r="DG423">
            <v>5</v>
          </cell>
          <cell r="DH423">
            <v>0.33333333333333331</v>
          </cell>
        </row>
        <row r="424">
          <cell r="P424">
            <v>1</v>
          </cell>
          <cell r="R424">
            <v>2</v>
          </cell>
          <cell r="DE424">
            <v>4</v>
          </cell>
          <cell r="DF424">
            <v>0.44027777777777777</v>
          </cell>
          <cell r="DG424">
            <v>5</v>
          </cell>
          <cell r="DH424">
            <v>0.35000000000000003</v>
          </cell>
        </row>
        <row r="425">
          <cell r="P425">
            <v>144</v>
          </cell>
          <cell r="R425">
            <v>163</v>
          </cell>
          <cell r="DE425">
            <v>5</v>
          </cell>
          <cell r="DF425">
            <v>0.73263888888888884</v>
          </cell>
          <cell r="DG425">
            <v>5</v>
          </cell>
          <cell r="DH425">
            <v>0.37638888888888888</v>
          </cell>
        </row>
        <row r="426">
          <cell r="P426">
            <v>11</v>
          </cell>
          <cell r="R426" t="str">
            <v xml:space="preserve"> </v>
          </cell>
          <cell r="DE426">
            <v>5</v>
          </cell>
          <cell r="DF426">
            <v>0.1013888888888889</v>
          </cell>
          <cell r="DG426">
            <v>5</v>
          </cell>
          <cell r="DH426">
            <v>0.49722222222222223</v>
          </cell>
        </row>
        <row r="427">
          <cell r="P427">
            <v>27</v>
          </cell>
          <cell r="R427">
            <v>29</v>
          </cell>
          <cell r="DE427">
            <v>5</v>
          </cell>
          <cell r="DF427">
            <v>0.57152777777777775</v>
          </cell>
          <cell r="DG427">
            <v>5</v>
          </cell>
          <cell r="DH427">
            <v>0.61805555555555558</v>
          </cell>
        </row>
        <row r="428">
          <cell r="P428">
            <v>3</v>
          </cell>
          <cell r="R428">
            <v>3</v>
          </cell>
          <cell r="DE428">
            <v>5</v>
          </cell>
          <cell r="DF428">
            <v>0.45902777777777781</v>
          </cell>
          <cell r="DG428">
            <v>5</v>
          </cell>
          <cell r="DH428">
            <v>0.6791666666666667</v>
          </cell>
        </row>
        <row r="429">
          <cell r="P429">
            <v>1</v>
          </cell>
          <cell r="R429" t="str">
            <v xml:space="preserve"> </v>
          </cell>
          <cell r="DE429">
            <v>5</v>
          </cell>
          <cell r="DF429">
            <v>0.65625</v>
          </cell>
          <cell r="DG429">
            <v>5</v>
          </cell>
          <cell r="DH429">
            <v>0.75277777777777777</v>
          </cell>
        </row>
        <row r="430">
          <cell r="P430" t="str">
            <v xml:space="preserve"> </v>
          </cell>
          <cell r="R430">
            <v>14</v>
          </cell>
          <cell r="DE430">
            <v>4</v>
          </cell>
          <cell r="DF430">
            <v>0.25416666666666665</v>
          </cell>
          <cell r="DG430">
            <v>5</v>
          </cell>
          <cell r="DH430">
            <v>0.78194444444444444</v>
          </cell>
        </row>
        <row r="431">
          <cell r="P431">
            <v>40</v>
          </cell>
          <cell r="R431">
            <v>28</v>
          </cell>
          <cell r="DE431">
            <v>5</v>
          </cell>
          <cell r="DF431">
            <v>0.93402777777777779</v>
          </cell>
          <cell r="DG431">
            <v>6</v>
          </cell>
          <cell r="DH431">
            <v>0.29791666666666666</v>
          </cell>
        </row>
        <row r="432">
          <cell r="P432">
            <v>39</v>
          </cell>
          <cell r="R432">
            <v>33</v>
          </cell>
          <cell r="DE432">
            <v>5</v>
          </cell>
          <cell r="DF432">
            <v>0.7270833333333333</v>
          </cell>
          <cell r="DG432">
            <v>6</v>
          </cell>
          <cell r="DH432">
            <v>0.33194444444444443</v>
          </cell>
        </row>
        <row r="433">
          <cell r="P433">
            <v>21</v>
          </cell>
          <cell r="R433">
            <v>33</v>
          </cell>
          <cell r="DE433">
            <v>6</v>
          </cell>
          <cell r="DF433">
            <v>0.57986111111111105</v>
          </cell>
          <cell r="DG433">
            <v>6</v>
          </cell>
          <cell r="DH433">
            <v>0.63402777777777775</v>
          </cell>
        </row>
        <row r="434">
          <cell r="P434">
            <v>6</v>
          </cell>
          <cell r="R434">
            <v>2</v>
          </cell>
          <cell r="DE434">
            <v>6</v>
          </cell>
          <cell r="DF434">
            <v>0.5180555555555556</v>
          </cell>
          <cell r="DG434">
            <v>6</v>
          </cell>
          <cell r="DH434">
            <v>0.65902777777777777</v>
          </cell>
        </row>
        <row r="435">
          <cell r="P435">
            <v>5</v>
          </cell>
          <cell r="R435">
            <v>6</v>
          </cell>
          <cell r="DE435">
            <v>5</v>
          </cell>
          <cell r="DF435">
            <v>0.79513888888888884</v>
          </cell>
          <cell r="DG435">
            <v>6</v>
          </cell>
          <cell r="DH435">
            <v>0.79375000000000007</v>
          </cell>
        </row>
        <row r="436">
          <cell r="P436" t="str">
            <v xml:space="preserve"> </v>
          </cell>
          <cell r="R436" t="str">
            <v xml:space="preserve"> </v>
          </cell>
          <cell r="DE436">
            <v>6</v>
          </cell>
          <cell r="DF436">
            <v>0.5</v>
          </cell>
          <cell r="DG436">
            <v>6</v>
          </cell>
          <cell r="DH436">
            <v>0.54166666666666663</v>
          </cell>
        </row>
        <row r="437">
          <cell r="P437">
            <v>37</v>
          </cell>
          <cell r="R437">
            <v>32</v>
          </cell>
          <cell r="DE437">
            <v>6</v>
          </cell>
          <cell r="DF437">
            <v>0.68055555555555547</v>
          </cell>
          <cell r="DG437">
            <v>7</v>
          </cell>
          <cell r="DH437">
            <v>0.33333333333333331</v>
          </cell>
        </row>
        <row r="438">
          <cell r="P438" t="str">
            <v xml:space="preserve"> </v>
          </cell>
          <cell r="R438" t="str">
            <v xml:space="preserve"> </v>
          </cell>
          <cell r="DE438">
            <v>3</v>
          </cell>
          <cell r="DF438">
            <v>0.36319444444444443</v>
          </cell>
          <cell r="DG438">
            <v>7</v>
          </cell>
          <cell r="DH438">
            <v>0.37708333333333338</v>
          </cell>
        </row>
        <row r="439">
          <cell r="P439" t="str">
            <v xml:space="preserve"> </v>
          </cell>
          <cell r="R439" t="str">
            <v xml:space="preserve"> </v>
          </cell>
          <cell r="DE439">
            <v>6</v>
          </cell>
          <cell r="DF439">
            <v>0.91875000000000007</v>
          </cell>
          <cell r="DG439">
            <v>7</v>
          </cell>
          <cell r="DH439">
            <v>0.56527777777777777</v>
          </cell>
        </row>
        <row r="440">
          <cell r="P440">
            <v>16</v>
          </cell>
          <cell r="R440">
            <v>14</v>
          </cell>
          <cell r="DE440">
            <v>7</v>
          </cell>
          <cell r="DF440">
            <v>0.43611111111111112</v>
          </cell>
          <cell r="DG440">
            <v>7</v>
          </cell>
          <cell r="DH440">
            <v>0.61249999999999993</v>
          </cell>
        </row>
        <row r="441">
          <cell r="P441">
            <v>43</v>
          </cell>
          <cell r="R441">
            <v>28</v>
          </cell>
          <cell r="DE441">
            <v>7</v>
          </cell>
          <cell r="DF441">
            <v>0.58958333333333335</v>
          </cell>
          <cell r="DG441">
            <v>7</v>
          </cell>
          <cell r="DH441">
            <v>0.62430555555555556</v>
          </cell>
        </row>
        <row r="442">
          <cell r="P442" t="str">
            <v xml:space="preserve"> </v>
          </cell>
          <cell r="R442" t="str">
            <v xml:space="preserve"> </v>
          </cell>
          <cell r="DE442">
            <v>7</v>
          </cell>
          <cell r="DF442">
            <v>0.21944444444444444</v>
          </cell>
        </row>
        <row r="443">
          <cell r="P443">
            <v>179</v>
          </cell>
          <cell r="R443">
            <v>180</v>
          </cell>
          <cell r="DE443">
            <v>1</v>
          </cell>
          <cell r="DF443">
            <v>0.6166666666666667</v>
          </cell>
          <cell r="DG443">
            <v>1</v>
          </cell>
          <cell r="DH443">
            <v>0.2986111111111111</v>
          </cell>
        </row>
        <row r="444">
          <cell r="P444">
            <v>16</v>
          </cell>
          <cell r="R444">
            <v>24</v>
          </cell>
          <cell r="DE444">
            <v>7</v>
          </cell>
          <cell r="DF444">
            <v>0.91527777777777775</v>
          </cell>
          <cell r="DG444">
            <v>1</v>
          </cell>
          <cell r="DH444">
            <v>0.30486111111111108</v>
          </cell>
        </row>
        <row r="445">
          <cell r="P445">
            <v>37</v>
          </cell>
          <cell r="R445">
            <v>23</v>
          </cell>
          <cell r="DE445">
            <v>7</v>
          </cell>
          <cell r="DF445">
            <v>0.67638888888888893</v>
          </cell>
          <cell r="DG445">
            <v>1</v>
          </cell>
          <cell r="DH445">
            <v>0.33124999999999999</v>
          </cell>
        </row>
        <row r="446">
          <cell r="P446" t="str">
            <v xml:space="preserve"> </v>
          </cell>
          <cell r="R446">
            <v>2</v>
          </cell>
          <cell r="DE446">
            <v>1</v>
          </cell>
          <cell r="DF446">
            <v>0.3430555555555555</v>
          </cell>
          <cell r="DG446">
            <v>1</v>
          </cell>
          <cell r="DH446">
            <v>0.4236111111111111</v>
          </cell>
        </row>
        <row r="447">
          <cell r="P447">
            <v>41</v>
          </cell>
          <cell r="R447">
            <v>36</v>
          </cell>
          <cell r="DE447">
            <v>1</v>
          </cell>
          <cell r="DF447">
            <v>0.58263888888888882</v>
          </cell>
          <cell r="DG447">
            <v>1</v>
          </cell>
          <cell r="DH447">
            <v>0.62430555555555556</v>
          </cell>
        </row>
        <row r="448">
          <cell r="P448" t="str">
            <v xml:space="preserve"> </v>
          </cell>
          <cell r="R448">
            <v>1</v>
          </cell>
          <cell r="DE448">
            <v>1</v>
          </cell>
          <cell r="DF448">
            <v>0.62152777777777779</v>
          </cell>
          <cell r="DG448">
            <v>1</v>
          </cell>
          <cell r="DH448">
            <v>0.66180555555555554</v>
          </cell>
        </row>
        <row r="449">
          <cell r="P449">
            <v>165</v>
          </cell>
          <cell r="R449">
            <v>165</v>
          </cell>
          <cell r="DE449">
            <v>1</v>
          </cell>
          <cell r="DF449">
            <v>0.61458333333333337</v>
          </cell>
          <cell r="DG449">
            <v>1</v>
          </cell>
          <cell r="DH449">
            <v>0.68194444444444446</v>
          </cell>
        </row>
        <row r="450">
          <cell r="P450">
            <v>1</v>
          </cell>
          <cell r="R450">
            <v>2</v>
          </cell>
          <cell r="DE450">
            <v>1</v>
          </cell>
          <cell r="DF450">
            <v>0.23055555555555554</v>
          </cell>
          <cell r="DG450">
            <v>1</v>
          </cell>
          <cell r="DH450">
            <v>0.69930555555555562</v>
          </cell>
        </row>
        <row r="451">
          <cell r="P451">
            <v>30</v>
          </cell>
          <cell r="R451">
            <v>88</v>
          </cell>
          <cell r="DE451">
            <v>2</v>
          </cell>
          <cell r="DF451">
            <v>8.4027777777777771E-2</v>
          </cell>
          <cell r="DG451">
            <v>2</v>
          </cell>
          <cell r="DH451">
            <v>0.25138888888888888</v>
          </cell>
        </row>
        <row r="452">
          <cell r="P452">
            <v>35</v>
          </cell>
          <cell r="R452">
            <v>26</v>
          </cell>
          <cell r="DE452">
            <v>1</v>
          </cell>
          <cell r="DF452">
            <v>0.91319444444444453</v>
          </cell>
          <cell r="DG452">
            <v>2</v>
          </cell>
          <cell r="DH452">
            <v>0.29722222222222222</v>
          </cell>
        </row>
        <row r="453">
          <cell r="P453">
            <v>17</v>
          </cell>
          <cell r="R453">
            <v>38</v>
          </cell>
          <cell r="DE453">
            <v>1</v>
          </cell>
          <cell r="DF453">
            <v>0.67013888888888884</v>
          </cell>
          <cell r="DG453">
            <v>2</v>
          </cell>
          <cell r="DH453">
            <v>0.33124999999999999</v>
          </cell>
        </row>
        <row r="454">
          <cell r="P454">
            <v>45</v>
          </cell>
          <cell r="R454">
            <v>29</v>
          </cell>
          <cell r="DE454">
            <v>2</v>
          </cell>
          <cell r="DF454">
            <v>0.57361111111111118</v>
          </cell>
          <cell r="DG454">
            <v>2</v>
          </cell>
          <cell r="DH454">
            <v>0.62708333333333333</v>
          </cell>
        </row>
        <row r="455">
          <cell r="P455">
            <v>6</v>
          </cell>
          <cell r="R455">
            <v>8</v>
          </cell>
          <cell r="DE455">
            <v>2</v>
          </cell>
          <cell r="DF455">
            <v>0.57152777777777775</v>
          </cell>
          <cell r="DG455">
            <v>2</v>
          </cell>
          <cell r="DH455">
            <v>0.7104166666666667</v>
          </cell>
        </row>
        <row r="456">
          <cell r="P456">
            <v>4</v>
          </cell>
          <cell r="R456" t="str">
            <v xml:space="preserve"> </v>
          </cell>
          <cell r="DE456">
            <v>2</v>
          </cell>
          <cell r="DF456">
            <v>0.52569444444444446</v>
          </cell>
          <cell r="DG456">
            <v>2</v>
          </cell>
          <cell r="DH456">
            <v>0.90763888888888899</v>
          </cell>
        </row>
        <row r="457">
          <cell r="P457">
            <v>26</v>
          </cell>
          <cell r="R457">
            <v>13</v>
          </cell>
          <cell r="DE457">
            <v>2</v>
          </cell>
          <cell r="DF457">
            <v>0.91875000000000007</v>
          </cell>
          <cell r="DG457">
            <v>3</v>
          </cell>
          <cell r="DH457">
            <v>0.30277777777777776</v>
          </cell>
        </row>
        <row r="458">
          <cell r="P458">
            <v>35</v>
          </cell>
          <cell r="R458">
            <v>38</v>
          </cell>
          <cell r="DE458">
            <v>2</v>
          </cell>
          <cell r="DF458">
            <v>0.67222222222222217</v>
          </cell>
          <cell r="DG458">
            <v>3</v>
          </cell>
          <cell r="DH458">
            <v>0.33333333333333331</v>
          </cell>
        </row>
        <row r="459">
          <cell r="P459">
            <v>20</v>
          </cell>
          <cell r="R459">
            <v>23</v>
          </cell>
          <cell r="DE459">
            <v>3</v>
          </cell>
          <cell r="DF459">
            <v>0.76597222222222217</v>
          </cell>
          <cell r="DG459">
            <v>3</v>
          </cell>
          <cell r="DH459">
            <v>0.45902777777777781</v>
          </cell>
        </row>
        <row r="460">
          <cell r="P460" t="str">
            <v xml:space="preserve"> </v>
          </cell>
          <cell r="R460" t="str">
            <v xml:space="preserve"> </v>
          </cell>
          <cell r="DE460">
            <v>3</v>
          </cell>
          <cell r="DF460">
            <v>0.65625</v>
          </cell>
          <cell r="DG460">
            <v>3</v>
          </cell>
          <cell r="DH460">
            <v>0.62222222222222223</v>
          </cell>
        </row>
        <row r="461">
          <cell r="P461">
            <v>54</v>
          </cell>
          <cell r="R461">
            <v>50</v>
          </cell>
          <cell r="DE461">
            <v>3</v>
          </cell>
          <cell r="DF461">
            <v>0.48194444444444445</v>
          </cell>
          <cell r="DG461">
            <v>3</v>
          </cell>
          <cell r="DH461">
            <v>0.61805555555555558</v>
          </cell>
        </row>
        <row r="462">
          <cell r="P462">
            <v>3</v>
          </cell>
          <cell r="R462">
            <v>3</v>
          </cell>
          <cell r="DE462">
            <v>7</v>
          </cell>
          <cell r="DF462">
            <v>0.56041666666666667</v>
          </cell>
          <cell r="DG462">
            <v>3</v>
          </cell>
          <cell r="DH462">
            <v>0.6381944444444444</v>
          </cell>
        </row>
        <row r="463">
          <cell r="P463" t="str">
            <v xml:space="preserve"> </v>
          </cell>
          <cell r="R463">
            <v>1</v>
          </cell>
          <cell r="DE463">
            <v>3</v>
          </cell>
          <cell r="DF463">
            <v>0.53263888888888888</v>
          </cell>
          <cell r="DG463">
            <v>3</v>
          </cell>
          <cell r="DH463">
            <v>0.68888888888888899</v>
          </cell>
        </row>
        <row r="464">
          <cell r="P464">
            <v>11</v>
          </cell>
          <cell r="R464">
            <v>11</v>
          </cell>
          <cell r="DE464">
            <v>3</v>
          </cell>
          <cell r="DF464">
            <v>0.56041666666666667</v>
          </cell>
          <cell r="DG464">
            <v>3</v>
          </cell>
          <cell r="DH464">
            <v>0.76388888888888884</v>
          </cell>
        </row>
        <row r="465">
          <cell r="P465">
            <v>18</v>
          </cell>
          <cell r="R465">
            <v>26</v>
          </cell>
          <cell r="DE465">
            <v>3</v>
          </cell>
          <cell r="DF465">
            <v>0.91805555555555562</v>
          </cell>
          <cell r="DG465">
            <v>4</v>
          </cell>
          <cell r="DH465">
            <v>0.30416666666666664</v>
          </cell>
        </row>
        <row r="466">
          <cell r="P466">
            <v>40</v>
          </cell>
          <cell r="R466">
            <v>40</v>
          </cell>
          <cell r="DE466">
            <v>3</v>
          </cell>
          <cell r="DF466">
            <v>0.67291666666666661</v>
          </cell>
          <cell r="DG466">
            <v>4</v>
          </cell>
          <cell r="DH466">
            <v>0.35347222222222219</v>
          </cell>
        </row>
        <row r="467">
          <cell r="P467">
            <v>150</v>
          </cell>
          <cell r="R467">
            <v>166</v>
          </cell>
          <cell r="DE467">
            <v>4</v>
          </cell>
          <cell r="DF467">
            <v>0.68888888888888899</v>
          </cell>
          <cell r="DG467">
            <v>4</v>
          </cell>
          <cell r="DH467">
            <v>0.33680555555555558</v>
          </cell>
        </row>
        <row r="468">
          <cell r="P468">
            <v>35</v>
          </cell>
          <cell r="R468">
            <v>38</v>
          </cell>
          <cell r="DE468">
            <v>4</v>
          </cell>
          <cell r="DF468">
            <v>0.5854166666666667</v>
          </cell>
          <cell r="DG468">
            <v>4</v>
          </cell>
          <cell r="DH468">
            <v>0.63194444444444442</v>
          </cell>
        </row>
        <row r="469">
          <cell r="P469">
            <v>3</v>
          </cell>
          <cell r="R469">
            <v>3</v>
          </cell>
          <cell r="DE469">
            <v>4</v>
          </cell>
          <cell r="DF469">
            <v>0.38194444444444442</v>
          </cell>
          <cell r="DG469">
            <v>4</v>
          </cell>
          <cell r="DH469">
            <v>0.69236111111111109</v>
          </cell>
        </row>
        <row r="470">
          <cell r="P470" t="str">
            <v xml:space="preserve"> </v>
          </cell>
          <cell r="R470">
            <v>2</v>
          </cell>
          <cell r="DE470">
            <v>4</v>
          </cell>
          <cell r="DF470">
            <v>0.59652777777777777</v>
          </cell>
          <cell r="DG470">
            <v>4</v>
          </cell>
          <cell r="DH470">
            <v>0.7944444444444444</v>
          </cell>
        </row>
        <row r="471">
          <cell r="P471">
            <v>91</v>
          </cell>
          <cell r="R471">
            <v>31</v>
          </cell>
          <cell r="DE471">
            <v>5</v>
          </cell>
          <cell r="DF471">
            <v>7.4999999999999997E-2</v>
          </cell>
          <cell r="DG471">
            <v>4</v>
          </cell>
          <cell r="DH471">
            <v>0.8534722222222223</v>
          </cell>
        </row>
        <row r="472">
          <cell r="P472">
            <v>8</v>
          </cell>
          <cell r="R472">
            <v>7</v>
          </cell>
          <cell r="DE472">
            <v>4</v>
          </cell>
          <cell r="DF472">
            <v>0.54305555555555551</v>
          </cell>
          <cell r="DG472">
            <v>4</v>
          </cell>
          <cell r="DH472">
            <v>0.96875</v>
          </cell>
        </row>
        <row r="473">
          <cell r="P473">
            <v>3</v>
          </cell>
          <cell r="R473" t="str">
            <v xml:space="preserve"> </v>
          </cell>
          <cell r="DE473">
            <v>4</v>
          </cell>
          <cell r="DF473">
            <v>0.96388888888888891</v>
          </cell>
          <cell r="DG473">
            <v>4</v>
          </cell>
          <cell r="DH473">
            <v>0.99791666666666667</v>
          </cell>
        </row>
        <row r="474">
          <cell r="P474">
            <v>31</v>
          </cell>
          <cell r="R474">
            <v>37</v>
          </cell>
          <cell r="DE474">
            <v>4</v>
          </cell>
          <cell r="DF474">
            <v>0.93958333333333333</v>
          </cell>
          <cell r="DG474">
            <v>5</v>
          </cell>
          <cell r="DH474">
            <v>0.30694444444444441</v>
          </cell>
        </row>
        <row r="475">
          <cell r="P475">
            <v>39</v>
          </cell>
          <cell r="R475">
            <v>43</v>
          </cell>
          <cell r="DE475">
            <v>4</v>
          </cell>
          <cell r="DF475">
            <v>0.68472222222222223</v>
          </cell>
          <cell r="DG475">
            <v>5</v>
          </cell>
          <cell r="DH475">
            <v>0.3354166666666667</v>
          </cell>
        </row>
        <row r="476">
          <cell r="P476">
            <v>152</v>
          </cell>
          <cell r="R476">
            <v>162</v>
          </cell>
          <cell r="DE476">
            <v>5</v>
          </cell>
          <cell r="DF476">
            <v>0.68055555555555547</v>
          </cell>
          <cell r="DG476">
            <v>5</v>
          </cell>
          <cell r="DH476">
            <v>0.34027777777777773</v>
          </cell>
        </row>
        <row r="477">
          <cell r="P477">
            <v>29</v>
          </cell>
          <cell r="R477">
            <v>25</v>
          </cell>
          <cell r="DE477">
            <v>5</v>
          </cell>
          <cell r="DF477">
            <v>0.8847222222222223</v>
          </cell>
          <cell r="DG477">
            <v>5</v>
          </cell>
          <cell r="DH477">
            <v>0.4916666666666667</v>
          </cell>
        </row>
        <row r="478">
          <cell r="P478" t="str">
            <v xml:space="preserve"> </v>
          </cell>
          <cell r="R478">
            <v>3</v>
          </cell>
          <cell r="DE478">
            <v>5</v>
          </cell>
          <cell r="DF478">
            <v>0.55069444444444449</v>
          </cell>
          <cell r="DG478">
            <v>5</v>
          </cell>
          <cell r="DH478">
            <v>0.62222222222222223</v>
          </cell>
        </row>
        <row r="479">
          <cell r="P479">
            <v>24</v>
          </cell>
          <cell r="R479">
            <v>42</v>
          </cell>
          <cell r="DE479">
            <v>5</v>
          </cell>
          <cell r="DF479">
            <v>0.5756944444444444</v>
          </cell>
          <cell r="DG479">
            <v>5</v>
          </cell>
          <cell r="DH479">
            <v>0.62638888888888888</v>
          </cell>
        </row>
        <row r="480">
          <cell r="P480" t="str">
            <v xml:space="preserve"> </v>
          </cell>
          <cell r="R480" t="str">
            <v xml:space="preserve"> </v>
          </cell>
          <cell r="DE480">
            <v>5</v>
          </cell>
          <cell r="DF480">
            <v>0.60902777777777783</v>
          </cell>
          <cell r="DG480">
            <v>5</v>
          </cell>
          <cell r="DH480">
            <v>0.65972222222222221</v>
          </cell>
        </row>
        <row r="481">
          <cell r="P481">
            <v>4</v>
          </cell>
          <cell r="R481">
            <v>4</v>
          </cell>
          <cell r="DE481">
            <v>5</v>
          </cell>
          <cell r="DF481">
            <v>0.48333333333333334</v>
          </cell>
          <cell r="DG481">
            <v>5</v>
          </cell>
          <cell r="DH481">
            <v>0.66736111111111107</v>
          </cell>
        </row>
        <row r="482">
          <cell r="P482" t="str">
            <v xml:space="preserve"> </v>
          </cell>
          <cell r="R482">
            <v>21</v>
          </cell>
          <cell r="DG482">
            <v>5</v>
          </cell>
          <cell r="DH482">
            <v>0.73055555555555562</v>
          </cell>
        </row>
        <row r="483">
          <cell r="P483">
            <v>2</v>
          </cell>
          <cell r="R483">
            <v>1</v>
          </cell>
          <cell r="DE483">
            <v>3</v>
          </cell>
          <cell r="DF483">
            <v>0.57777777777777783</v>
          </cell>
          <cell r="DG483">
            <v>3</v>
          </cell>
          <cell r="DH483">
            <v>0.64374999999999993</v>
          </cell>
        </row>
        <row r="484">
          <cell r="P484">
            <v>1</v>
          </cell>
          <cell r="R484" t="str">
            <v xml:space="preserve"> </v>
          </cell>
          <cell r="DE484">
            <v>5</v>
          </cell>
          <cell r="DF484">
            <v>0.97152777777777777</v>
          </cell>
          <cell r="DG484">
            <v>6</v>
          </cell>
          <cell r="DH484">
            <v>5.5555555555555558E-3</v>
          </cell>
        </row>
        <row r="485">
          <cell r="P485">
            <v>3</v>
          </cell>
          <cell r="R485">
            <v>2</v>
          </cell>
          <cell r="DE485">
            <v>5</v>
          </cell>
          <cell r="DF485">
            <v>0.87291666666666667</v>
          </cell>
          <cell r="DG485">
            <v>5</v>
          </cell>
          <cell r="DH485">
            <v>0.28750000000000003</v>
          </cell>
        </row>
        <row r="486">
          <cell r="P486">
            <v>26</v>
          </cell>
          <cell r="R486">
            <v>15</v>
          </cell>
          <cell r="DE486">
            <v>5</v>
          </cell>
          <cell r="DF486">
            <v>0.94444444444444453</v>
          </cell>
          <cell r="DG486">
            <v>6</v>
          </cell>
          <cell r="DH486">
            <v>0.29583333333333334</v>
          </cell>
        </row>
        <row r="487">
          <cell r="P487">
            <v>41</v>
          </cell>
          <cell r="R487">
            <v>29</v>
          </cell>
          <cell r="DE487">
            <v>5</v>
          </cell>
          <cell r="DF487">
            <v>0.7006944444444444</v>
          </cell>
          <cell r="DG487">
            <v>6</v>
          </cell>
          <cell r="DH487">
            <v>0.33263888888888887</v>
          </cell>
        </row>
        <row r="488">
          <cell r="P488">
            <v>33</v>
          </cell>
          <cell r="R488">
            <v>49</v>
          </cell>
          <cell r="DE488">
            <v>6</v>
          </cell>
          <cell r="DF488">
            <v>0.58958333333333335</v>
          </cell>
          <cell r="DG488">
            <v>6</v>
          </cell>
          <cell r="DH488">
            <v>0.63402777777777775</v>
          </cell>
        </row>
        <row r="489">
          <cell r="P489">
            <v>6</v>
          </cell>
          <cell r="R489">
            <v>7</v>
          </cell>
          <cell r="DE489">
            <v>5</v>
          </cell>
          <cell r="DF489">
            <v>0.35347222222222219</v>
          </cell>
          <cell r="DG489">
            <v>6</v>
          </cell>
          <cell r="DH489">
            <v>0.72916666666666663</v>
          </cell>
        </row>
        <row r="490">
          <cell r="P490">
            <v>2</v>
          </cell>
          <cell r="R490">
            <v>3</v>
          </cell>
          <cell r="DE490">
            <v>6</v>
          </cell>
          <cell r="DF490">
            <v>0.45347222222222222</v>
          </cell>
          <cell r="DG490">
            <v>6</v>
          </cell>
          <cell r="DH490">
            <v>0.66736111111111107</v>
          </cell>
        </row>
        <row r="491">
          <cell r="P491">
            <v>13</v>
          </cell>
          <cell r="R491">
            <v>19</v>
          </cell>
          <cell r="DE491">
            <v>6</v>
          </cell>
          <cell r="DF491">
            <v>0.37986111111111115</v>
          </cell>
          <cell r="DG491">
            <v>6</v>
          </cell>
          <cell r="DH491">
            <v>0.75208333333333333</v>
          </cell>
        </row>
        <row r="492">
          <cell r="P492">
            <v>1</v>
          </cell>
          <cell r="R492">
            <v>4</v>
          </cell>
          <cell r="DE492">
            <v>5</v>
          </cell>
          <cell r="DF492">
            <v>0.86736111111111114</v>
          </cell>
          <cell r="DG492">
            <v>6</v>
          </cell>
          <cell r="DH492">
            <v>0.76666666666666661</v>
          </cell>
        </row>
        <row r="493">
          <cell r="P493">
            <v>29</v>
          </cell>
          <cell r="R493">
            <v>25</v>
          </cell>
          <cell r="DE493">
            <v>5</v>
          </cell>
          <cell r="DF493">
            <v>0.8847222222222223</v>
          </cell>
          <cell r="DG493">
            <v>5</v>
          </cell>
          <cell r="DH493">
            <v>0.4916666666666667</v>
          </cell>
        </row>
        <row r="494">
          <cell r="P494">
            <v>2</v>
          </cell>
          <cell r="R494" t="str">
            <v xml:space="preserve"> </v>
          </cell>
          <cell r="DE494">
            <v>5</v>
          </cell>
          <cell r="DF494">
            <v>0.51180555555555551</v>
          </cell>
          <cell r="DG494">
            <v>5</v>
          </cell>
          <cell r="DH494">
            <v>0.5625</v>
          </cell>
        </row>
        <row r="495">
          <cell r="P495">
            <v>40</v>
          </cell>
          <cell r="R495">
            <v>34</v>
          </cell>
          <cell r="DE495">
            <v>6</v>
          </cell>
          <cell r="DF495">
            <v>0.67499999999999993</v>
          </cell>
          <cell r="DG495">
            <v>7</v>
          </cell>
          <cell r="DH495">
            <v>0.35069444444444442</v>
          </cell>
        </row>
        <row r="496">
          <cell r="P496">
            <v>24</v>
          </cell>
          <cell r="R496">
            <v>35</v>
          </cell>
          <cell r="DE496">
            <v>7</v>
          </cell>
          <cell r="DF496">
            <v>0.57916666666666672</v>
          </cell>
          <cell r="DG496">
            <v>7</v>
          </cell>
          <cell r="DH496">
            <v>0.625</v>
          </cell>
        </row>
        <row r="497">
          <cell r="P497">
            <v>1</v>
          </cell>
          <cell r="R497">
            <v>1</v>
          </cell>
          <cell r="DE497">
            <v>7</v>
          </cell>
          <cell r="DF497">
            <v>0.5395833333333333</v>
          </cell>
          <cell r="DG497">
            <v>7</v>
          </cell>
          <cell r="DH497">
            <v>0.6479166666666667</v>
          </cell>
        </row>
        <row r="498">
          <cell r="P498" t="str">
            <v xml:space="preserve"> </v>
          </cell>
          <cell r="R498">
            <v>3</v>
          </cell>
          <cell r="DE498">
            <v>7</v>
          </cell>
          <cell r="DF498">
            <v>0.63055555555555554</v>
          </cell>
          <cell r="DG498">
            <v>7</v>
          </cell>
          <cell r="DH498">
            <v>0.66597222222222219</v>
          </cell>
        </row>
        <row r="499">
          <cell r="P499">
            <v>3</v>
          </cell>
          <cell r="R499">
            <v>3</v>
          </cell>
          <cell r="DE499">
            <v>7</v>
          </cell>
          <cell r="DF499">
            <v>0.45555555555555555</v>
          </cell>
          <cell r="DG499">
            <v>7</v>
          </cell>
          <cell r="DH499">
            <v>0.81666666666666676</v>
          </cell>
        </row>
        <row r="500">
          <cell r="P500">
            <v>4</v>
          </cell>
          <cell r="R500" t="str">
            <v xml:space="preserve"> </v>
          </cell>
          <cell r="DE500">
            <v>7</v>
          </cell>
          <cell r="DF500">
            <v>0.8847222222222223</v>
          </cell>
          <cell r="DG500">
            <v>7</v>
          </cell>
          <cell r="DH500">
            <v>0.89583333333333337</v>
          </cell>
        </row>
        <row r="501">
          <cell r="P501">
            <v>2</v>
          </cell>
          <cell r="R501">
            <v>1</v>
          </cell>
          <cell r="DE501">
            <v>7</v>
          </cell>
          <cell r="DF501">
            <v>0.9902777777777777</v>
          </cell>
          <cell r="DG501">
            <v>2</v>
          </cell>
          <cell r="DH501">
            <v>0.40833333333333338</v>
          </cell>
        </row>
        <row r="502">
          <cell r="P502">
            <v>44</v>
          </cell>
          <cell r="R502">
            <v>18</v>
          </cell>
          <cell r="DE502">
            <v>6</v>
          </cell>
          <cell r="DF502">
            <v>0.92499999999999993</v>
          </cell>
          <cell r="DG502">
            <v>7</v>
          </cell>
          <cell r="DH502">
            <v>0.3</v>
          </cell>
        </row>
        <row r="503">
          <cell r="P503">
            <v>19</v>
          </cell>
          <cell r="R503">
            <v>24</v>
          </cell>
          <cell r="DE503">
            <v>7</v>
          </cell>
          <cell r="DF503">
            <v>0.92361111111111116</v>
          </cell>
          <cell r="DG503">
            <v>1</v>
          </cell>
          <cell r="DH503">
            <v>0.35347222222222219</v>
          </cell>
        </row>
        <row r="504">
          <cell r="P504">
            <v>26</v>
          </cell>
          <cell r="R504">
            <v>31</v>
          </cell>
          <cell r="DE504">
            <v>7</v>
          </cell>
          <cell r="DF504">
            <v>0.71458333333333324</v>
          </cell>
          <cell r="DG504">
            <v>1</v>
          </cell>
          <cell r="DH504">
            <v>0.3666666666666667</v>
          </cell>
        </row>
        <row r="505">
          <cell r="P505">
            <v>181</v>
          </cell>
          <cell r="R505">
            <v>178</v>
          </cell>
          <cell r="DE505">
            <v>1</v>
          </cell>
          <cell r="DF505">
            <v>0.7631944444444444</v>
          </cell>
          <cell r="DG505">
            <v>1</v>
          </cell>
          <cell r="DH505">
            <v>0.39861111111111108</v>
          </cell>
        </row>
        <row r="506">
          <cell r="P506">
            <v>24</v>
          </cell>
          <cell r="R506">
            <v>17</v>
          </cell>
          <cell r="DE506">
            <v>1</v>
          </cell>
          <cell r="DF506">
            <v>0.74652777777777779</v>
          </cell>
          <cell r="DG506">
            <v>1</v>
          </cell>
          <cell r="DH506">
            <v>0.42430555555555555</v>
          </cell>
        </row>
        <row r="507">
          <cell r="P507">
            <v>48</v>
          </cell>
          <cell r="R507">
            <v>30</v>
          </cell>
          <cell r="DE507">
            <v>1</v>
          </cell>
          <cell r="DF507">
            <v>0.5854166666666667</v>
          </cell>
          <cell r="DG507">
            <v>1</v>
          </cell>
          <cell r="DH507">
            <v>0.62569444444444444</v>
          </cell>
        </row>
        <row r="508">
          <cell r="P508">
            <v>165</v>
          </cell>
          <cell r="R508">
            <v>164</v>
          </cell>
          <cell r="DE508">
            <v>1</v>
          </cell>
          <cell r="DF508">
            <v>0.59652777777777777</v>
          </cell>
          <cell r="DG508">
            <v>1</v>
          </cell>
          <cell r="DH508">
            <v>0.67361111111111116</v>
          </cell>
        </row>
        <row r="509">
          <cell r="P509" t="str">
            <v xml:space="preserve"> </v>
          </cell>
          <cell r="R509" t="str">
            <v xml:space="preserve"> </v>
          </cell>
          <cell r="DE509">
            <v>1</v>
          </cell>
          <cell r="DF509">
            <v>0.35069444444444442</v>
          </cell>
          <cell r="DG509">
            <v>1</v>
          </cell>
          <cell r="DH509">
            <v>0.79999999999999993</v>
          </cell>
        </row>
        <row r="510">
          <cell r="P510">
            <v>29</v>
          </cell>
          <cell r="R510">
            <v>62</v>
          </cell>
          <cell r="DE510">
            <v>2</v>
          </cell>
          <cell r="DF510">
            <v>6.8749999999999992E-2</v>
          </cell>
          <cell r="DG510">
            <v>2</v>
          </cell>
          <cell r="DH510">
            <v>0.25763888888888892</v>
          </cell>
        </row>
        <row r="511">
          <cell r="P511">
            <v>31</v>
          </cell>
          <cell r="R511">
            <v>33</v>
          </cell>
          <cell r="DE511">
            <v>1</v>
          </cell>
          <cell r="DF511">
            <v>0.93194444444444446</v>
          </cell>
          <cell r="DG511">
            <v>2</v>
          </cell>
          <cell r="DH511">
            <v>0.33124999999999999</v>
          </cell>
        </row>
        <row r="512">
          <cell r="P512">
            <v>28</v>
          </cell>
          <cell r="R512">
            <v>38</v>
          </cell>
          <cell r="DE512">
            <v>1</v>
          </cell>
          <cell r="DF512">
            <v>0.67638888888888893</v>
          </cell>
          <cell r="DG512">
            <v>2</v>
          </cell>
          <cell r="DH512">
            <v>0.33333333333333331</v>
          </cell>
        </row>
        <row r="513">
          <cell r="P513">
            <v>13</v>
          </cell>
          <cell r="R513">
            <v>12</v>
          </cell>
          <cell r="DE513">
            <v>1</v>
          </cell>
          <cell r="DF513">
            <v>0.52013888888888882</v>
          </cell>
          <cell r="DG513">
            <v>2</v>
          </cell>
          <cell r="DH513">
            <v>0.55486111111111114</v>
          </cell>
        </row>
        <row r="514">
          <cell r="P514">
            <v>44</v>
          </cell>
          <cell r="R514">
            <v>42</v>
          </cell>
          <cell r="DE514">
            <v>2</v>
          </cell>
          <cell r="DF514">
            <v>0.58958333333333335</v>
          </cell>
          <cell r="DG514">
            <v>2</v>
          </cell>
          <cell r="DH514">
            <v>0.63472222222222219</v>
          </cell>
        </row>
        <row r="515">
          <cell r="P515">
            <v>2</v>
          </cell>
          <cell r="R515">
            <v>7</v>
          </cell>
          <cell r="DE515">
            <v>1</v>
          </cell>
          <cell r="DF515">
            <v>0.62291666666666667</v>
          </cell>
          <cell r="DG515">
            <v>2</v>
          </cell>
          <cell r="DH515">
            <v>0.63680555555555551</v>
          </cell>
        </row>
        <row r="516">
          <cell r="P516" t="str">
            <v xml:space="preserve"> </v>
          </cell>
          <cell r="R516" t="str">
            <v xml:space="preserve"> </v>
          </cell>
          <cell r="DE516">
            <v>5</v>
          </cell>
          <cell r="DF516">
            <v>7.2222222222222229E-2</v>
          </cell>
          <cell r="DG516">
            <v>2</v>
          </cell>
          <cell r="DH516">
            <v>0.66111111111111109</v>
          </cell>
        </row>
        <row r="517">
          <cell r="P517">
            <v>31</v>
          </cell>
          <cell r="R517">
            <v>31</v>
          </cell>
          <cell r="DE517">
            <v>2</v>
          </cell>
          <cell r="DF517">
            <v>0.34861111111111115</v>
          </cell>
          <cell r="DG517">
            <v>2</v>
          </cell>
          <cell r="DH517">
            <v>0.67222222222222217</v>
          </cell>
        </row>
        <row r="518">
          <cell r="P518" t="str">
            <v xml:space="preserve"> </v>
          </cell>
          <cell r="R518">
            <v>1</v>
          </cell>
          <cell r="DE518">
            <v>2</v>
          </cell>
          <cell r="DF518">
            <v>0.5395833333333333</v>
          </cell>
          <cell r="DG518">
            <v>2</v>
          </cell>
          <cell r="DH518">
            <v>0.8354166666666667</v>
          </cell>
        </row>
        <row r="519">
          <cell r="P519">
            <v>25</v>
          </cell>
          <cell r="R519">
            <v>42</v>
          </cell>
          <cell r="DE519">
            <v>2</v>
          </cell>
          <cell r="DF519">
            <v>0.6875</v>
          </cell>
          <cell r="DG519">
            <v>3</v>
          </cell>
          <cell r="DH519">
            <v>0.34097222222222223</v>
          </cell>
        </row>
        <row r="520">
          <cell r="P520" t="str">
            <v xml:space="preserve"> </v>
          </cell>
          <cell r="R520">
            <v>3</v>
          </cell>
          <cell r="DE520">
            <v>3</v>
          </cell>
          <cell r="DF520">
            <v>0.30486111111111108</v>
          </cell>
          <cell r="DG520">
            <v>3</v>
          </cell>
          <cell r="DH520">
            <v>0.39097222222222222</v>
          </cell>
        </row>
        <row r="521">
          <cell r="P521">
            <v>11</v>
          </cell>
          <cell r="R521">
            <v>18</v>
          </cell>
          <cell r="DE521">
            <v>2</v>
          </cell>
          <cell r="DF521">
            <v>0.9243055555555556</v>
          </cell>
          <cell r="DG521">
            <v>3</v>
          </cell>
          <cell r="DH521">
            <v>0.42777777777777781</v>
          </cell>
        </row>
        <row r="522">
          <cell r="P522">
            <v>2</v>
          </cell>
          <cell r="R522">
            <v>2</v>
          </cell>
          <cell r="DE522">
            <v>2</v>
          </cell>
          <cell r="DF522">
            <v>0.47916666666666669</v>
          </cell>
          <cell r="DG522">
            <v>3</v>
          </cell>
          <cell r="DH522">
            <v>0.44027777777777777</v>
          </cell>
        </row>
        <row r="523">
          <cell r="P523">
            <v>45</v>
          </cell>
          <cell r="R523">
            <v>45</v>
          </cell>
          <cell r="DE523">
            <v>3</v>
          </cell>
          <cell r="DF523">
            <v>0.47847222222222219</v>
          </cell>
          <cell r="DG523">
            <v>3</v>
          </cell>
          <cell r="DH523">
            <v>0.5541666666666667</v>
          </cell>
        </row>
        <row r="524">
          <cell r="P524" t="str">
            <v xml:space="preserve"> </v>
          </cell>
          <cell r="R524" t="str">
            <v xml:space="preserve"> </v>
          </cell>
          <cell r="DE524">
            <v>3</v>
          </cell>
          <cell r="DF524">
            <v>0.45555555555555555</v>
          </cell>
          <cell r="DG524">
            <v>3</v>
          </cell>
          <cell r="DH524">
            <v>0.65416666666666667</v>
          </cell>
        </row>
        <row r="525">
          <cell r="P525" t="str">
            <v xml:space="preserve"> </v>
          </cell>
          <cell r="R525" t="str">
            <v xml:space="preserve"> </v>
          </cell>
          <cell r="DE525">
            <v>6</v>
          </cell>
          <cell r="DF525">
            <v>0.5</v>
          </cell>
          <cell r="DG525">
            <v>3</v>
          </cell>
          <cell r="DH525">
            <v>0.48125000000000001</v>
          </cell>
        </row>
        <row r="526">
          <cell r="P526">
            <v>28</v>
          </cell>
          <cell r="R526">
            <v>13</v>
          </cell>
          <cell r="DE526">
            <v>3</v>
          </cell>
          <cell r="DF526">
            <v>0.9243055555555556</v>
          </cell>
          <cell r="DG526">
            <v>4</v>
          </cell>
          <cell r="DH526">
            <v>0.3</v>
          </cell>
        </row>
        <row r="527">
          <cell r="P527">
            <v>165</v>
          </cell>
          <cell r="R527">
            <v>165</v>
          </cell>
          <cell r="DE527">
            <v>4</v>
          </cell>
          <cell r="DF527">
            <v>0.68541666666666667</v>
          </cell>
          <cell r="DG527">
            <v>4</v>
          </cell>
          <cell r="DH527">
            <v>0.31805555555555554</v>
          </cell>
        </row>
        <row r="528">
          <cell r="P528">
            <v>30</v>
          </cell>
          <cell r="R528">
            <v>22</v>
          </cell>
          <cell r="DE528">
            <v>3</v>
          </cell>
          <cell r="DF528">
            <v>0.6743055555555556</v>
          </cell>
          <cell r="DG528">
            <v>4</v>
          </cell>
          <cell r="DH528">
            <v>0.36805555555555558</v>
          </cell>
        </row>
        <row r="529">
          <cell r="P529">
            <v>38</v>
          </cell>
          <cell r="R529">
            <v>49</v>
          </cell>
          <cell r="DE529">
            <v>4</v>
          </cell>
          <cell r="DF529">
            <v>0.57291666666666663</v>
          </cell>
          <cell r="DG529">
            <v>4</v>
          </cell>
          <cell r="DH529">
            <v>0.62152777777777779</v>
          </cell>
        </row>
        <row r="530">
          <cell r="P530">
            <v>1</v>
          </cell>
          <cell r="R530">
            <v>2</v>
          </cell>
          <cell r="DE530">
            <v>4</v>
          </cell>
          <cell r="DF530">
            <v>0.93333333333333324</v>
          </cell>
          <cell r="DG530">
            <v>4</v>
          </cell>
          <cell r="DH530">
            <v>0.67013888888888884</v>
          </cell>
        </row>
        <row r="531">
          <cell r="P531">
            <v>58</v>
          </cell>
          <cell r="R531">
            <v>48</v>
          </cell>
          <cell r="DE531">
            <v>5</v>
          </cell>
          <cell r="DF531">
            <v>8.6805555555555566E-2</v>
          </cell>
          <cell r="DG531">
            <v>4</v>
          </cell>
          <cell r="DH531">
            <v>0.85069444444444453</v>
          </cell>
        </row>
        <row r="532">
          <cell r="P532" t="str">
            <v xml:space="preserve"> </v>
          </cell>
          <cell r="R532" t="str">
            <v xml:space="preserve"> </v>
          </cell>
          <cell r="DE532">
            <v>4</v>
          </cell>
          <cell r="DF532">
            <v>0.89097222222222217</v>
          </cell>
        </row>
        <row r="533">
          <cell r="P533">
            <v>37</v>
          </cell>
          <cell r="R533">
            <v>19</v>
          </cell>
          <cell r="DE533">
            <v>4</v>
          </cell>
          <cell r="DF533">
            <v>0.91736111111111107</v>
          </cell>
          <cell r="DG533">
            <v>5</v>
          </cell>
          <cell r="DH533">
            <v>0.30277777777777776</v>
          </cell>
        </row>
        <row r="534">
          <cell r="P534">
            <v>38</v>
          </cell>
          <cell r="R534">
            <v>29</v>
          </cell>
          <cell r="DE534">
            <v>4</v>
          </cell>
          <cell r="DF534">
            <v>0.72361111111111109</v>
          </cell>
          <cell r="DG534">
            <v>5</v>
          </cell>
          <cell r="DH534">
            <v>0.33124999999999999</v>
          </cell>
        </row>
        <row r="535">
          <cell r="P535">
            <v>165</v>
          </cell>
          <cell r="R535">
            <v>164</v>
          </cell>
          <cell r="DE535">
            <v>5</v>
          </cell>
          <cell r="DF535">
            <v>0.69236111111111109</v>
          </cell>
          <cell r="DG535">
            <v>5</v>
          </cell>
          <cell r="DH535">
            <v>0.34375</v>
          </cell>
        </row>
        <row r="536">
          <cell r="P536" t="str">
            <v xml:space="preserve"> </v>
          </cell>
          <cell r="R536">
            <v>2</v>
          </cell>
          <cell r="DE536">
            <v>5</v>
          </cell>
          <cell r="DF536">
            <v>0.35555555555555557</v>
          </cell>
          <cell r="DG536">
            <v>5</v>
          </cell>
          <cell r="DH536">
            <v>0.43472222222222223</v>
          </cell>
        </row>
        <row r="537">
          <cell r="P537">
            <v>19</v>
          </cell>
          <cell r="R537">
            <v>21</v>
          </cell>
          <cell r="DE537">
            <v>5</v>
          </cell>
          <cell r="DF537">
            <v>0.89236111111111116</v>
          </cell>
          <cell r="DG537">
            <v>5</v>
          </cell>
          <cell r="DH537">
            <v>0.49236111111111108</v>
          </cell>
        </row>
        <row r="538">
          <cell r="P538">
            <v>22</v>
          </cell>
          <cell r="R538">
            <v>30</v>
          </cell>
          <cell r="DE538">
            <v>5</v>
          </cell>
          <cell r="DF538">
            <v>0.58611111111111114</v>
          </cell>
          <cell r="DG538">
            <v>5</v>
          </cell>
          <cell r="DH538">
            <v>0.625</v>
          </cell>
        </row>
        <row r="539">
          <cell r="P539" t="str">
            <v xml:space="preserve"> </v>
          </cell>
          <cell r="R539">
            <v>2</v>
          </cell>
          <cell r="DE539">
            <v>4</v>
          </cell>
          <cell r="DF539">
            <v>0.24236111111111111</v>
          </cell>
          <cell r="DG539">
            <v>5</v>
          </cell>
          <cell r="DH539">
            <v>0.7319444444444444</v>
          </cell>
        </row>
        <row r="540">
          <cell r="P540">
            <v>1</v>
          </cell>
          <cell r="R540" t="str">
            <v xml:space="preserve"> </v>
          </cell>
          <cell r="DE540">
            <v>5</v>
          </cell>
          <cell r="DF540">
            <v>0.68263888888888891</v>
          </cell>
          <cell r="DG540">
            <v>5</v>
          </cell>
          <cell r="DH540">
            <v>0.74722222222222223</v>
          </cell>
        </row>
        <row r="541">
          <cell r="P541">
            <v>7</v>
          </cell>
          <cell r="R541">
            <v>11</v>
          </cell>
          <cell r="DE541">
            <v>5</v>
          </cell>
          <cell r="DF541">
            <v>0.91527777777777775</v>
          </cell>
          <cell r="DG541">
            <v>6</v>
          </cell>
          <cell r="DH541">
            <v>0.29930555555555555</v>
          </cell>
        </row>
        <row r="542">
          <cell r="P542">
            <v>28</v>
          </cell>
          <cell r="R542">
            <v>22</v>
          </cell>
          <cell r="DE542">
            <v>5</v>
          </cell>
          <cell r="DF542">
            <v>0.67152777777777783</v>
          </cell>
          <cell r="DG542">
            <v>6</v>
          </cell>
          <cell r="DH542">
            <v>0.32777777777777778</v>
          </cell>
        </row>
        <row r="543">
          <cell r="P543" t="str">
            <v xml:space="preserve"> </v>
          </cell>
          <cell r="R543" t="str">
            <v xml:space="preserve"> </v>
          </cell>
          <cell r="DE543">
            <v>6</v>
          </cell>
          <cell r="DF543">
            <v>0.54166666666666663</v>
          </cell>
          <cell r="DG543">
            <v>6</v>
          </cell>
          <cell r="DH543">
            <v>0.39374999999999999</v>
          </cell>
        </row>
        <row r="544">
          <cell r="P544">
            <v>36</v>
          </cell>
          <cell r="R544">
            <v>37</v>
          </cell>
          <cell r="DE544">
            <v>6</v>
          </cell>
          <cell r="DF544">
            <v>0.57708333333333328</v>
          </cell>
          <cell r="DG544">
            <v>6</v>
          </cell>
          <cell r="DH544">
            <v>0.63124999999999998</v>
          </cell>
        </row>
        <row r="545">
          <cell r="P545">
            <v>16</v>
          </cell>
          <cell r="R545">
            <v>11</v>
          </cell>
          <cell r="DE545">
            <v>6</v>
          </cell>
          <cell r="DF545">
            <v>0.91527777777777775</v>
          </cell>
          <cell r="DG545">
            <v>7</v>
          </cell>
          <cell r="DH545">
            <v>0.29930555555555555</v>
          </cell>
        </row>
        <row r="546">
          <cell r="P546">
            <v>28</v>
          </cell>
          <cell r="R546">
            <v>18</v>
          </cell>
          <cell r="DE546">
            <v>6</v>
          </cell>
          <cell r="DF546">
            <v>0.67152777777777783</v>
          </cell>
          <cell r="DG546">
            <v>7</v>
          </cell>
          <cell r="DH546">
            <v>0.3298611111111111</v>
          </cell>
        </row>
        <row r="547">
          <cell r="P547">
            <v>43</v>
          </cell>
          <cell r="R547">
            <v>28</v>
          </cell>
          <cell r="DE547">
            <v>7</v>
          </cell>
          <cell r="DF547">
            <v>0.57500000000000007</v>
          </cell>
          <cell r="DG547">
            <v>7</v>
          </cell>
          <cell r="DH547">
            <v>0.61805555555555558</v>
          </cell>
        </row>
        <row r="548">
          <cell r="P548">
            <v>3</v>
          </cell>
          <cell r="R548" t="str">
            <v xml:space="preserve"> </v>
          </cell>
          <cell r="DE548">
            <v>7</v>
          </cell>
          <cell r="DF548">
            <v>0.66388888888888886</v>
          </cell>
          <cell r="DG548">
            <v>7</v>
          </cell>
          <cell r="DH548">
            <v>0.70347222222222217</v>
          </cell>
        </row>
        <row r="549">
          <cell r="P549">
            <v>3</v>
          </cell>
          <cell r="R549">
            <v>2</v>
          </cell>
          <cell r="DE549">
            <v>7</v>
          </cell>
          <cell r="DF549">
            <v>0.45902777777777781</v>
          </cell>
          <cell r="DG549">
            <v>1</v>
          </cell>
          <cell r="DH549">
            <v>1.6666666666666666E-2</v>
          </cell>
        </row>
        <row r="550">
          <cell r="P550">
            <v>20</v>
          </cell>
          <cell r="R550">
            <v>23</v>
          </cell>
          <cell r="DE550">
            <v>7</v>
          </cell>
          <cell r="DF550">
            <v>0.9194444444444444</v>
          </cell>
          <cell r="DG550">
            <v>1</v>
          </cell>
          <cell r="DH550">
            <v>0.29722222222222222</v>
          </cell>
        </row>
        <row r="551">
          <cell r="P551">
            <v>180</v>
          </cell>
          <cell r="R551">
            <v>176</v>
          </cell>
          <cell r="DE551">
            <v>1</v>
          </cell>
          <cell r="DF551">
            <v>0.67222222222222217</v>
          </cell>
          <cell r="DG551">
            <v>1</v>
          </cell>
          <cell r="DH551">
            <v>0.30069444444444443</v>
          </cell>
        </row>
        <row r="552">
          <cell r="P552">
            <v>26</v>
          </cell>
          <cell r="R552">
            <v>17</v>
          </cell>
          <cell r="DE552">
            <v>7</v>
          </cell>
          <cell r="DF552">
            <v>0.67361111111111116</v>
          </cell>
          <cell r="DG552">
            <v>1</v>
          </cell>
          <cell r="DH552">
            <v>0.33333333333333331</v>
          </cell>
        </row>
        <row r="553">
          <cell r="P553">
            <v>33</v>
          </cell>
          <cell r="R553">
            <v>16</v>
          </cell>
          <cell r="DE553">
            <v>1</v>
          </cell>
          <cell r="DF553">
            <v>0.76180555555555562</v>
          </cell>
          <cell r="DG553">
            <v>1</v>
          </cell>
          <cell r="DH553">
            <v>0.4152777777777778</v>
          </cell>
        </row>
        <row r="554">
          <cell r="P554">
            <v>6</v>
          </cell>
          <cell r="R554" t="str">
            <v xml:space="preserve"> </v>
          </cell>
          <cell r="DE554">
            <v>1</v>
          </cell>
          <cell r="DF554">
            <v>0.64652777777777781</v>
          </cell>
          <cell r="DG554">
            <v>1</v>
          </cell>
          <cell r="DH554">
            <v>0.68125000000000002</v>
          </cell>
        </row>
        <row r="555">
          <cell r="P555">
            <v>162</v>
          </cell>
          <cell r="R555">
            <v>161</v>
          </cell>
          <cell r="DE555">
            <v>1</v>
          </cell>
          <cell r="DF555">
            <v>0.60972222222222217</v>
          </cell>
          <cell r="DG555">
            <v>1</v>
          </cell>
          <cell r="DH555">
            <v>0.68402777777777779</v>
          </cell>
        </row>
        <row r="556">
          <cell r="P556" t="str">
            <v xml:space="preserve"> </v>
          </cell>
          <cell r="R556">
            <v>1</v>
          </cell>
          <cell r="DE556">
            <v>1</v>
          </cell>
          <cell r="DF556">
            <v>0.22500000000000001</v>
          </cell>
          <cell r="DG556">
            <v>1</v>
          </cell>
          <cell r="DH556">
            <v>0.71111111111111114</v>
          </cell>
        </row>
        <row r="557">
          <cell r="P557">
            <v>2</v>
          </cell>
          <cell r="R557">
            <v>8</v>
          </cell>
          <cell r="DE557">
            <v>6</v>
          </cell>
          <cell r="DF557">
            <v>0.7909722222222223</v>
          </cell>
          <cell r="DG557">
            <v>1</v>
          </cell>
          <cell r="DH557">
            <v>0.86805555555555547</v>
          </cell>
        </row>
        <row r="558">
          <cell r="P558">
            <v>30</v>
          </cell>
          <cell r="R558">
            <v>33</v>
          </cell>
          <cell r="DE558">
            <v>1</v>
          </cell>
          <cell r="DF558">
            <v>0.46597222222222223</v>
          </cell>
          <cell r="DG558">
            <v>1</v>
          </cell>
          <cell r="DH558">
            <v>0.87361111111111101</v>
          </cell>
        </row>
        <row r="559">
          <cell r="P559">
            <v>45</v>
          </cell>
          <cell r="R559">
            <v>42</v>
          </cell>
          <cell r="DE559">
            <v>1</v>
          </cell>
          <cell r="DF559">
            <v>0.58750000000000002</v>
          </cell>
          <cell r="DG559">
            <v>1</v>
          </cell>
          <cell r="DH559">
            <v>0.625</v>
          </cell>
        </row>
        <row r="560">
          <cell r="P560">
            <v>55</v>
          </cell>
          <cell r="R560">
            <v>99</v>
          </cell>
          <cell r="DE560">
            <v>2</v>
          </cell>
          <cell r="DF560">
            <v>8.6111111111111124E-2</v>
          </cell>
          <cell r="DG560">
            <v>2</v>
          </cell>
          <cell r="DH560">
            <v>0.25555555555555559</v>
          </cell>
        </row>
        <row r="561">
          <cell r="P561">
            <v>27</v>
          </cell>
          <cell r="R561">
            <v>21</v>
          </cell>
          <cell r="DE561">
            <v>1</v>
          </cell>
          <cell r="DF561">
            <v>0.92013888888888884</v>
          </cell>
          <cell r="DG561">
            <v>2</v>
          </cell>
          <cell r="DH561">
            <v>0.29444444444444445</v>
          </cell>
        </row>
        <row r="562">
          <cell r="P562">
            <v>19</v>
          </cell>
          <cell r="R562">
            <v>28</v>
          </cell>
          <cell r="DE562">
            <v>1</v>
          </cell>
          <cell r="DF562">
            <v>0.67361111111111116</v>
          </cell>
          <cell r="DG562">
            <v>2</v>
          </cell>
          <cell r="DH562">
            <v>0.33194444444444443</v>
          </cell>
        </row>
        <row r="563">
          <cell r="P563">
            <v>3</v>
          </cell>
          <cell r="R563">
            <v>1</v>
          </cell>
          <cell r="DE563">
            <v>1</v>
          </cell>
          <cell r="DF563">
            <v>0.52222222222222225</v>
          </cell>
          <cell r="DG563">
            <v>2</v>
          </cell>
          <cell r="DH563">
            <v>0.3611111111111111</v>
          </cell>
        </row>
        <row r="564">
          <cell r="P564" t="str">
            <v xml:space="preserve"> </v>
          </cell>
          <cell r="R564" t="str">
            <v xml:space="preserve"> </v>
          </cell>
          <cell r="DG564">
            <v>2</v>
          </cell>
          <cell r="DH564">
            <v>0.39305555555555555</v>
          </cell>
        </row>
        <row r="565">
          <cell r="P565">
            <v>43</v>
          </cell>
          <cell r="R565">
            <v>46</v>
          </cell>
          <cell r="DE565">
            <v>2</v>
          </cell>
          <cell r="DF565">
            <v>0.62430555555555556</v>
          </cell>
          <cell r="DG565">
            <v>2</v>
          </cell>
          <cell r="DH565">
            <v>0.63750000000000007</v>
          </cell>
        </row>
        <row r="566">
          <cell r="P566" t="str">
            <v xml:space="preserve"> </v>
          </cell>
          <cell r="R566">
            <v>1</v>
          </cell>
          <cell r="DE566">
            <v>2</v>
          </cell>
          <cell r="DF566">
            <v>0.65486111111111112</v>
          </cell>
          <cell r="DG566">
            <v>2</v>
          </cell>
          <cell r="DH566">
            <v>0.67152777777777783</v>
          </cell>
        </row>
        <row r="567">
          <cell r="P567">
            <v>25</v>
          </cell>
          <cell r="R567">
            <v>24</v>
          </cell>
          <cell r="DE567">
            <v>2</v>
          </cell>
          <cell r="DF567">
            <v>0.9159722222222223</v>
          </cell>
          <cell r="DG567">
            <v>3</v>
          </cell>
          <cell r="DH567">
            <v>0.29652777777777778</v>
          </cell>
        </row>
        <row r="568">
          <cell r="P568">
            <v>37</v>
          </cell>
          <cell r="R568">
            <v>34</v>
          </cell>
          <cell r="DE568">
            <v>2</v>
          </cell>
          <cell r="DF568">
            <v>0.70694444444444438</v>
          </cell>
          <cell r="DG568">
            <v>3</v>
          </cell>
          <cell r="DH568">
            <v>0.33055555555555555</v>
          </cell>
        </row>
        <row r="569">
          <cell r="P569">
            <v>50</v>
          </cell>
          <cell r="R569">
            <v>47</v>
          </cell>
          <cell r="DE569">
            <v>3</v>
          </cell>
          <cell r="DF569">
            <v>0.47083333333333338</v>
          </cell>
          <cell r="DG569">
            <v>3</v>
          </cell>
          <cell r="DH569">
            <v>0.53819444444444442</v>
          </cell>
        </row>
        <row r="570">
          <cell r="P570">
            <v>23</v>
          </cell>
          <cell r="R570" t="str">
            <v xml:space="preserve"> </v>
          </cell>
          <cell r="DE570">
            <v>3</v>
          </cell>
          <cell r="DF570">
            <v>0.73125000000000007</v>
          </cell>
        </row>
        <row r="571">
          <cell r="P571" t="str">
            <v xml:space="preserve"> </v>
          </cell>
          <cell r="R571" t="str">
            <v xml:space="preserve"> </v>
          </cell>
          <cell r="DE571">
            <v>5</v>
          </cell>
          <cell r="DF571">
            <v>0.5</v>
          </cell>
          <cell r="DG571">
            <v>3</v>
          </cell>
          <cell r="DH571">
            <v>0.54166666666666663</v>
          </cell>
        </row>
        <row r="572">
          <cell r="P572">
            <v>23</v>
          </cell>
          <cell r="R572">
            <v>34</v>
          </cell>
          <cell r="DE572">
            <v>3</v>
          </cell>
          <cell r="DF572">
            <v>0.91736111111111107</v>
          </cell>
          <cell r="DG572">
            <v>4</v>
          </cell>
          <cell r="DH572">
            <v>0.30694444444444441</v>
          </cell>
        </row>
        <row r="573">
          <cell r="P573">
            <v>39</v>
          </cell>
          <cell r="R573">
            <v>35</v>
          </cell>
          <cell r="DE573">
            <v>3</v>
          </cell>
          <cell r="DF573">
            <v>0.68055555555555547</v>
          </cell>
          <cell r="DG573">
            <v>4</v>
          </cell>
          <cell r="DH573">
            <v>0.33124999999999999</v>
          </cell>
        </row>
        <row r="574">
          <cell r="P574">
            <v>162</v>
          </cell>
          <cell r="R574">
            <v>141</v>
          </cell>
          <cell r="DE574">
            <v>4</v>
          </cell>
          <cell r="DF574">
            <v>0.66666666666666663</v>
          </cell>
          <cell r="DG574">
            <v>4</v>
          </cell>
          <cell r="DH574">
            <v>0.32291666666666669</v>
          </cell>
        </row>
        <row r="575">
          <cell r="P575">
            <v>3</v>
          </cell>
          <cell r="R575">
            <v>3</v>
          </cell>
          <cell r="DE575">
            <v>2</v>
          </cell>
          <cell r="DF575">
            <v>0.54861111111111105</v>
          </cell>
          <cell r="DG575">
            <v>4</v>
          </cell>
          <cell r="DH575">
            <v>0.35902777777777778</v>
          </cell>
        </row>
        <row r="576">
          <cell r="P576">
            <v>8</v>
          </cell>
          <cell r="R576">
            <v>8</v>
          </cell>
          <cell r="DE576">
            <v>4</v>
          </cell>
          <cell r="DF576">
            <v>0.39097222222222222</v>
          </cell>
          <cell r="DG576">
            <v>4</v>
          </cell>
          <cell r="DH576">
            <v>0.60972222222222217</v>
          </cell>
        </row>
        <row r="577">
          <cell r="P577">
            <v>50</v>
          </cell>
          <cell r="R577">
            <v>45</v>
          </cell>
          <cell r="DE577">
            <v>4</v>
          </cell>
          <cell r="DF577">
            <v>0.58888888888888891</v>
          </cell>
          <cell r="DG577">
            <v>4</v>
          </cell>
          <cell r="DH577">
            <v>0.62708333333333333</v>
          </cell>
        </row>
        <row r="578">
          <cell r="P578">
            <v>4</v>
          </cell>
          <cell r="R578">
            <v>4</v>
          </cell>
          <cell r="DE578">
            <v>4</v>
          </cell>
          <cell r="DF578">
            <v>0.4909722222222222</v>
          </cell>
          <cell r="DG578">
            <v>4</v>
          </cell>
          <cell r="DH578">
            <v>0.77638888888888891</v>
          </cell>
        </row>
        <row r="579">
          <cell r="P579">
            <v>100</v>
          </cell>
          <cell r="R579">
            <v>22</v>
          </cell>
          <cell r="DE579">
            <v>5</v>
          </cell>
          <cell r="DF579">
            <v>8.819444444444445E-2</v>
          </cell>
          <cell r="DG579">
            <v>4</v>
          </cell>
          <cell r="DH579">
            <v>0.8618055555555556</v>
          </cell>
        </row>
        <row r="580">
          <cell r="P580">
            <v>40</v>
          </cell>
          <cell r="R580" t="str">
            <v xml:space="preserve"> </v>
          </cell>
          <cell r="DE580">
            <v>4</v>
          </cell>
          <cell r="DF580">
            <v>0.6743055555555556</v>
          </cell>
        </row>
        <row r="581">
          <cell r="P581">
            <v>35</v>
          </cell>
          <cell r="R581">
            <v>33</v>
          </cell>
          <cell r="DE581">
            <v>4</v>
          </cell>
          <cell r="DF581">
            <v>0.92152777777777783</v>
          </cell>
          <cell r="DG581">
            <v>5</v>
          </cell>
          <cell r="DH581">
            <v>0.30277777777777776</v>
          </cell>
        </row>
        <row r="582">
          <cell r="P582">
            <v>40</v>
          </cell>
          <cell r="R582">
            <v>26</v>
          </cell>
          <cell r="DE582">
            <v>4</v>
          </cell>
          <cell r="DF582">
            <v>0.6743055555555556</v>
          </cell>
          <cell r="DG582">
            <v>5</v>
          </cell>
          <cell r="DH582">
            <v>0.33124999999999999</v>
          </cell>
        </row>
        <row r="583">
          <cell r="P583">
            <v>133</v>
          </cell>
          <cell r="R583">
            <v>135</v>
          </cell>
          <cell r="DE583">
            <v>5</v>
          </cell>
          <cell r="DF583">
            <v>0.69236111111111109</v>
          </cell>
          <cell r="DG583">
            <v>5</v>
          </cell>
          <cell r="DH583">
            <v>0.33680555555555558</v>
          </cell>
        </row>
        <row r="584">
          <cell r="P584" t="str">
            <v xml:space="preserve"> </v>
          </cell>
          <cell r="R584">
            <v>3</v>
          </cell>
          <cell r="DE584">
            <v>4</v>
          </cell>
          <cell r="DF584">
            <v>0.87083333333333324</v>
          </cell>
          <cell r="DG584">
            <v>5</v>
          </cell>
          <cell r="DH584">
            <v>0.40972222222222227</v>
          </cell>
        </row>
        <row r="585">
          <cell r="P585" t="str">
            <v xml:space="preserve"> </v>
          </cell>
          <cell r="R585" t="str">
            <v xml:space="preserve"> </v>
          </cell>
          <cell r="DE585">
            <v>6</v>
          </cell>
          <cell r="DF585">
            <v>0.45833333333333331</v>
          </cell>
          <cell r="DG585">
            <v>5</v>
          </cell>
          <cell r="DH585">
            <v>0.4152777777777778</v>
          </cell>
        </row>
        <row r="586">
          <cell r="P586">
            <v>24</v>
          </cell>
          <cell r="R586">
            <v>26</v>
          </cell>
          <cell r="DE586">
            <v>5</v>
          </cell>
          <cell r="DF586">
            <v>0.90694444444444444</v>
          </cell>
          <cell r="DG586">
            <v>5</v>
          </cell>
          <cell r="DH586">
            <v>0.49583333333333335</v>
          </cell>
        </row>
        <row r="587">
          <cell r="P587" t="str">
            <v xml:space="preserve"> </v>
          </cell>
          <cell r="R587">
            <v>24</v>
          </cell>
          <cell r="DG587">
            <v>5</v>
          </cell>
          <cell r="DH587">
            <v>0.7368055555555556</v>
          </cell>
        </row>
        <row r="588">
          <cell r="P588">
            <v>38</v>
          </cell>
          <cell r="R588">
            <v>39</v>
          </cell>
          <cell r="DE588">
            <v>5</v>
          </cell>
          <cell r="DF588">
            <v>0.59097222222222223</v>
          </cell>
          <cell r="DG588">
            <v>5</v>
          </cell>
          <cell r="DH588">
            <v>0.62569444444444444</v>
          </cell>
        </row>
        <row r="589">
          <cell r="P589" t="str">
            <v xml:space="preserve"> </v>
          </cell>
          <cell r="R589" t="str">
            <v xml:space="preserve"> </v>
          </cell>
          <cell r="DE589">
            <v>5</v>
          </cell>
          <cell r="DF589">
            <v>0.6381944444444444</v>
          </cell>
          <cell r="DG589">
            <v>6</v>
          </cell>
          <cell r="DH589">
            <v>0.48541666666666666</v>
          </cell>
        </row>
        <row r="590">
          <cell r="P590">
            <v>4</v>
          </cell>
          <cell r="R590">
            <v>2</v>
          </cell>
          <cell r="DE590">
            <v>6</v>
          </cell>
          <cell r="DF590">
            <v>1.5972222222222224E-2</v>
          </cell>
          <cell r="DG590">
            <v>6</v>
          </cell>
          <cell r="DH590">
            <v>0.27569444444444446</v>
          </cell>
        </row>
        <row r="591">
          <cell r="P591">
            <v>34</v>
          </cell>
          <cell r="R591">
            <v>35</v>
          </cell>
          <cell r="DE591">
            <v>5</v>
          </cell>
          <cell r="DF591">
            <v>0.92291666666666661</v>
          </cell>
          <cell r="DG591">
            <v>6</v>
          </cell>
          <cell r="DH591">
            <v>0.30208333333333331</v>
          </cell>
        </row>
        <row r="592">
          <cell r="P592">
            <v>33</v>
          </cell>
          <cell r="R592">
            <v>41</v>
          </cell>
          <cell r="DE592">
            <v>5</v>
          </cell>
          <cell r="DF592">
            <v>0.68055555555555547</v>
          </cell>
          <cell r="DG592">
            <v>6</v>
          </cell>
          <cell r="DH592">
            <v>0.3354166666666667</v>
          </cell>
        </row>
        <row r="593">
          <cell r="P593" t="str">
            <v xml:space="preserve"> </v>
          </cell>
          <cell r="R593">
            <v>3</v>
          </cell>
          <cell r="DE593">
            <v>6</v>
          </cell>
          <cell r="DF593">
            <v>0.40347222222222223</v>
          </cell>
          <cell r="DG593">
            <v>6</v>
          </cell>
          <cell r="DH593">
            <v>0.4993055555555555</v>
          </cell>
        </row>
        <row r="594">
          <cell r="P594">
            <v>10</v>
          </cell>
          <cell r="R594">
            <v>8</v>
          </cell>
          <cell r="DE594">
            <v>5</v>
          </cell>
          <cell r="DF594">
            <v>0.77500000000000002</v>
          </cell>
          <cell r="DG594">
            <v>6</v>
          </cell>
          <cell r="DH594">
            <v>0.50069444444444444</v>
          </cell>
        </row>
        <row r="595">
          <cell r="P595">
            <v>26</v>
          </cell>
          <cell r="R595">
            <v>42</v>
          </cell>
          <cell r="DE595">
            <v>6</v>
          </cell>
          <cell r="DF595">
            <v>0.58888888888888891</v>
          </cell>
          <cell r="DG595">
            <v>6</v>
          </cell>
          <cell r="DH595">
            <v>0.63124999999999998</v>
          </cell>
        </row>
        <row r="596">
          <cell r="P596">
            <v>1</v>
          </cell>
          <cell r="R596">
            <v>1</v>
          </cell>
          <cell r="DE596">
            <v>7</v>
          </cell>
          <cell r="DF596">
            <v>0.50069444444444444</v>
          </cell>
          <cell r="DG596">
            <v>6</v>
          </cell>
          <cell r="DH596">
            <v>0.64583333333333337</v>
          </cell>
        </row>
        <row r="597">
          <cell r="P597">
            <v>2</v>
          </cell>
          <cell r="R597">
            <v>3</v>
          </cell>
          <cell r="DE597">
            <v>6</v>
          </cell>
          <cell r="DF597">
            <v>0.35694444444444445</v>
          </cell>
          <cell r="DG597">
            <v>6</v>
          </cell>
          <cell r="DH597">
            <v>0.7104166666666667</v>
          </cell>
        </row>
        <row r="598">
          <cell r="P598">
            <v>5</v>
          </cell>
          <cell r="R598">
            <v>6</v>
          </cell>
          <cell r="DE598">
            <v>6</v>
          </cell>
          <cell r="DF598">
            <v>0.55972222222222223</v>
          </cell>
          <cell r="DG598">
            <v>6</v>
          </cell>
          <cell r="DH598">
            <v>0.71875</v>
          </cell>
        </row>
        <row r="599">
          <cell r="P599">
            <v>4</v>
          </cell>
          <cell r="R599" t="str">
            <v xml:space="preserve"> </v>
          </cell>
          <cell r="DE599">
            <v>6</v>
          </cell>
          <cell r="DF599">
            <v>0.81458333333333333</v>
          </cell>
          <cell r="DG599">
            <v>6</v>
          </cell>
          <cell r="DH599">
            <v>0.86388888888888893</v>
          </cell>
        </row>
        <row r="600">
          <cell r="P600">
            <v>4</v>
          </cell>
          <cell r="R600" t="str">
            <v xml:space="preserve"> </v>
          </cell>
          <cell r="DE600">
            <v>6</v>
          </cell>
          <cell r="DF600">
            <v>0.87222222222222223</v>
          </cell>
          <cell r="DG600">
            <v>6</v>
          </cell>
          <cell r="DH600">
            <v>0.90138888888888891</v>
          </cell>
        </row>
        <row r="601">
          <cell r="P601">
            <v>4</v>
          </cell>
          <cell r="R601">
            <v>12</v>
          </cell>
          <cell r="DE601">
            <v>5</v>
          </cell>
          <cell r="DF601">
            <v>0.3430555555555555</v>
          </cell>
          <cell r="DG601">
            <v>7</v>
          </cell>
          <cell r="DH601">
            <v>2.0833333333333332E-2</v>
          </cell>
        </row>
        <row r="602">
          <cell r="P602">
            <v>41</v>
          </cell>
          <cell r="R602">
            <v>37</v>
          </cell>
          <cell r="DE602">
            <v>6</v>
          </cell>
          <cell r="DF602">
            <v>0.91736111111111107</v>
          </cell>
          <cell r="DG602">
            <v>7</v>
          </cell>
          <cell r="DH602">
            <v>0.30833333333333335</v>
          </cell>
        </row>
        <row r="603">
          <cell r="P603">
            <v>44</v>
          </cell>
          <cell r="R603">
            <v>31</v>
          </cell>
          <cell r="DE603">
            <v>6</v>
          </cell>
          <cell r="DF603">
            <v>0.6743055555555556</v>
          </cell>
          <cell r="DG603">
            <v>7</v>
          </cell>
          <cell r="DH603">
            <v>0.33402777777777781</v>
          </cell>
        </row>
        <row r="604">
          <cell r="P604">
            <v>28</v>
          </cell>
          <cell r="R604">
            <v>29</v>
          </cell>
          <cell r="DE604">
            <v>1</v>
          </cell>
          <cell r="DF604">
            <v>0.90347222222222223</v>
          </cell>
          <cell r="DG604">
            <v>7</v>
          </cell>
          <cell r="DH604">
            <v>0.37638888888888888</v>
          </cell>
        </row>
        <row r="605">
          <cell r="P605">
            <v>43</v>
          </cell>
          <cell r="R605">
            <v>20</v>
          </cell>
          <cell r="DE605">
            <v>7</v>
          </cell>
          <cell r="DF605">
            <v>0.57986111111111105</v>
          </cell>
          <cell r="DG605">
            <v>7</v>
          </cell>
          <cell r="DH605">
            <v>0.63402777777777775</v>
          </cell>
        </row>
        <row r="606">
          <cell r="P606">
            <v>8</v>
          </cell>
          <cell r="R606">
            <v>7</v>
          </cell>
          <cell r="DE606">
            <v>6</v>
          </cell>
          <cell r="DF606">
            <v>0.67638888888888893</v>
          </cell>
          <cell r="DG606">
            <v>7</v>
          </cell>
          <cell r="DH606">
            <v>0.75624999999999998</v>
          </cell>
        </row>
        <row r="607">
          <cell r="P607">
            <v>1</v>
          </cell>
          <cell r="R607" t="str">
            <v xml:space="preserve"> </v>
          </cell>
          <cell r="DE607">
            <v>7</v>
          </cell>
          <cell r="DF607">
            <v>0.7597222222222223</v>
          </cell>
          <cell r="DG607">
            <v>7</v>
          </cell>
          <cell r="DH607">
            <v>0.79999999999999993</v>
          </cell>
        </row>
        <row r="608">
          <cell r="P608" t="str">
            <v xml:space="preserve"> </v>
          </cell>
          <cell r="R608" t="str">
            <v xml:space="preserve"> </v>
          </cell>
          <cell r="DE608">
            <v>7</v>
          </cell>
          <cell r="DF608">
            <v>0.79791666666666661</v>
          </cell>
        </row>
        <row r="609">
          <cell r="P609">
            <v>174</v>
          </cell>
          <cell r="R609">
            <v>175</v>
          </cell>
          <cell r="DE609">
            <v>1</v>
          </cell>
          <cell r="DF609">
            <v>0.69513888888888886</v>
          </cell>
          <cell r="DG609">
            <v>1</v>
          </cell>
          <cell r="DH609">
            <v>0.3</v>
          </cell>
        </row>
        <row r="610">
          <cell r="P610">
            <v>23</v>
          </cell>
          <cell r="R610">
            <v>13</v>
          </cell>
          <cell r="DE610">
            <v>7</v>
          </cell>
          <cell r="DF610">
            <v>0.91805555555555562</v>
          </cell>
          <cell r="DG610">
            <v>1</v>
          </cell>
          <cell r="DH610">
            <v>0.30208333333333331</v>
          </cell>
        </row>
        <row r="611">
          <cell r="P611">
            <v>32</v>
          </cell>
          <cell r="R611">
            <v>28</v>
          </cell>
          <cell r="DE611">
            <v>7</v>
          </cell>
          <cell r="DF611">
            <v>0.6791666666666667</v>
          </cell>
          <cell r="DG611">
            <v>1</v>
          </cell>
          <cell r="DH611">
            <v>0.32847222222222222</v>
          </cell>
        </row>
        <row r="612">
          <cell r="P612">
            <v>49</v>
          </cell>
          <cell r="R612">
            <v>38</v>
          </cell>
          <cell r="DE612">
            <v>1</v>
          </cell>
          <cell r="DF612">
            <v>0.57361111111111118</v>
          </cell>
          <cell r="DG612">
            <v>1</v>
          </cell>
          <cell r="DH612">
            <v>0.62430555555555556</v>
          </cell>
        </row>
        <row r="613">
          <cell r="P613">
            <v>3</v>
          </cell>
          <cell r="R613">
            <v>4</v>
          </cell>
          <cell r="DE613">
            <v>1</v>
          </cell>
          <cell r="DF613">
            <v>0.24652777777777779</v>
          </cell>
          <cell r="DG613">
            <v>1</v>
          </cell>
          <cell r="DH613">
            <v>0.74583333333333324</v>
          </cell>
        </row>
        <row r="614">
          <cell r="P614">
            <v>160</v>
          </cell>
          <cell r="R614">
            <v>139</v>
          </cell>
          <cell r="DE614">
            <v>1</v>
          </cell>
          <cell r="DF614">
            <v>0.62291666666666667</v>
          </cell>
          <cell r="DG614">
            <v>1</v>
          </cell>
          <cell r="DH614">
            <v>0.69097222222222221</v>
          </cell>
        </row>
        <row r="615">
          <cell r="P615">
            <v>32</v>
          </cell>
          <cell r="R615">
            <v>18</v>
          </cell>
          <cell r="DE615">
            <v>2</v>
          </cell>
          <cell r="DF615">
            <v>0.3923611111111111</v>
          </cell>
          <cell r="DG615">
            <v>2</v>
          </cell>
          <cell r="DH615">
            <v>6.805555555555555E-2</v>
          </cell>
        </row>
        <row r="616">
          <cell r="P616">
            <v>26</v>
          </cell>
          <cell r="R616">
            <v>130</v>
          </cell>
          <cell r="DE616">
            <v>2</v>
          </cell>
          <cell r="DF616">
            <v>8.4027777777777771E-2</v>
          </cell>
          <cell r="DG616">
            <v>2</v>
          </cell>
          <cell r="DH616">
            <v>0.26180555555555557</v>
          </cell>
        </row>
        <row r="617">
          <cell r="P617">
            <v>25</v>
          </cell>
          <cell r="R617">
            <v>15</v>
          </cell>
          <cell r="DE617">
            <v>1</v>
          </cell>
          <cell r="DF617">
            <v>0.91527777777777775</v>
          </cell>
          <cell r="DG617">
            <v>2</v>
          </cell>
          <cell r="DH617">
            <v>0.30138888888888887</v>
          </cell>
        </row>
        <row r="618">
          <cell r="P618">
            <v>38</v>
          </cell>
          <cell r="R618">
            <v>30</v>
          </cell>
          <cell r="DE618">
            <v>1</v>
          </cell>
          <cell r="DF618">
            <v>0.67222222222222217</v>
          </cell>
          <cell r="DG618">
            <v>2</v>
          </cell>
          <cell r="DH618">
            <v>0.32708333333333334</v>
          </cell>
        </row>
        <row r="619">
          <cell r="P619">
            <v>10</v>
          </cell>
          <cell r="R619">
            <v>7</v>
          </cell>
          <cell r="DE619">
            <v>5</v>
          </cell>
          <cell r="DF619">
            <v>0.83124999999999993</v>
          </cell>
          <cell r="DG619">
            <v>2</v>
          </cell>
          <cell r="DH619">
            <v>0.46111111111111108</v>
          </cell>
        </row>
        <row r="620">
          <cell r="P620">
            <v>45</v>
          </cell>
          <cell r="R620">
            <v>38</v>
          </cell>
          <cell r="DE620">
            <v>2</v>
          </cell>
          <cell r="DF620">
            <v>0.57500000000000007</v>
          </cell>
          <cell r="DG620">
            <v>2</v>
          </cell>
          <cell r="DH620">
            <v>0.625</v>
          </cell>
        </row>
        <row r="621">
          <cell r="P621">
            <v>7</v>
          </cell>
          <cell r="R621">
            <v>1</v>
          </cell>
          <cell r="DE621">
            <v>2</v>
          </cell>
          <cell r="DF621">
            <v>0.85902777777777783</v>
          </cell>
          <cell r="DG621">
            <v>2</v>
          </cell>
          <cell r="DH621">
            <v>0.88263888888888886</v>
          </cell>
        </row>
        <row r="622">
          <cell r="P622">
            <v>30</v>
          </cell>
          <cell r="R622">
            <v>19</v>
          </cell>
          <cell r="DE622">
            <v>2</v>
          </cell>
          <cell r="DF622">
            <v>0.91666666666666663</v>
          </cell>
          <cell r="DG622">
            <v>3</v>
          </cell>
          <cell r="DH622">
            <v>0.29652777777777778</v>
          </cell>
        </row>
        <row r="623">
          <cell r="P623">
            <v>43</v>
          </cell>
          <cell r="R623">
            <v>40</v>
          </cell>
          <cell r="DE623">
            <v>2</v>
          </cell>
          <cell r="DF623">
            <v>0.67222222222222217</v>
          </cell>
          <cell r="DG623">
            <v>3</v>
          </cell>
          <cell r="DH623">
            <v>0.3298611111111111</v>
          </cell>
        </row>
        <row r="624">
          <cell r="P624">
            <v>1</v>
          </cell>
          <cell r="R624">
            <v>4</v>
          </cell>
          <cell r="DE624">
            <v>2</v>
          </cell>
          <cell r="DF624">
            <v>0.81597222222222221</v>
          </cell>
          <cell r="DG624">
            <v>3</v>
          </cell>
          <cell r="DH624">
            <v>0.38472222222222219</v>
          </cell>
        </row>
        <row r="625">
          <cell r="P625" t="str">
            <v xml:space="preserve"> </v>
          </cell>
          <cell r="R625">
            <v>12</v>
          </cell>
          <cell r="DE625">
            <v>3</v>
          </cell>
          <cell r="DF625">
            <v>0.29444444444444445</v>
          </cell>
          <cell r="DG625">
            <v>3</v>
          </cell>
          <cell r="DH625">
            <v>0.39583333333333331</v>
          </cell>
        </row>
        <row r="626">
          <cell r="P626">
            <v>29</v>
          </cell>
          <cell r="R626">
            <v>27</v>
          </cell>
          <cell r="DE626">
            <v>3</v>
          </cell>
          <cell r="DF626">
            <v>0.50486111111111109</v>
          </cell>
          <cell r="DG626">
            <v>3</v>
          </cell>
          <cell r="DH626">
            <v>0.57777777777777783</v>
          </cell>
        </row>
        <row r="627">
          <cell r="P627">
            <v>3</v>
          </cell>
          <cell r="R627">
            <v>4</v>
          </cell>
          <cell r="DE627">
            <v>2</v>
          </cell>
          <cell r="DF627">
            <v>0.91388888888888886</v>
          </cell>
          <cell r="DG627">
            <v>3</v>
          </cell>
          <cell r="DH627">
            <v>0.68194444444444446</v>
          </cell>
        </row>
        <row r="628">
          <cell r="P628">
            <v>1</v>
          </cell>
          <cell r="R628">
            <v>7</v>
          </cell>
          <cell r="DE628">
            <v>2</v>
          </cell>
          <cell r="DF628">
            <v>0.74513888888888891</v>
          </cell>
          <cell r="DG628">
            <v>3</v>
          </cell>
          <cell r="DH628">
            <v>0.87916666666666676</v>
          </cell>
        </row>
        <row r="629">
          <cell r="P629">
            <v>34</v>
          </cell>
          <cell r="R629">
            <v>14</v>
          </cell>
          <cell r="DE629">
            <v>3</v>
          </cell>
          <cell r="DF629">
            <v>0.9243055555555556</v>
          </cell>
          <cell r="DG629">
            <v>4</v>
          </cell>
          <cell r="DH629">
            <v>0.2986111111111111</v>
          </cell>
        </row>
        <row r="630">
          <cell r="P630">
            <v>35</v>
          </cell>
          <cell r="R630">
            <v>34</v>
          </cell>
          <cell r="DE630">
            <v>3</v>
          </cell>
          <cell r="DF630">
            <v>0.67499999999999993</v>
          </cell>
          <cell r="DG630">
            <v>4</v>
          </cell>
          <cell r="DH630">
            <v>0.33055555555555555</v>
          </cell>
        </row>
        <row r="631">
          <cell r="P631">
            <v>140</v>
          </cell>
          <cell r="R631">
            <v>161</v>
          </cell>
          <cell r="DE631">
            <v>4</v>
          </cell>
          <cell r="DF631">
            <v>0.6694444444444444</v>
          </cell>
          <cell r="DG631">
            <v>4</v>
          </cell>
          <cell r="DH631">
            <v>0.33263888888888887</v>
          </cell>
        </row>
        <row r="632">
          <cell r="P632" t="str">
            <v xml:space="preserve"> </v>
          </cell>
          <cell r="R632">
            <v>4</v>
          </cell>
          <cell r="DE632">
            <v>4</v>
          </cell>
          <cell r="DF632">
            <v>0.29375000000000001</v>
          </cell>
          <cell r="DG632">
            <v>4</v>
          </cell>
          <cell r="DH632">
            <v>0.34513888888888888</v>
          </cell>
        </row>
        <row r="633">
          <cell r="P633">
            <v>4</v>
          </cell>
          <cell r="R633" t="str">
            <v xml:space="preserve"> </v>
          </cell>
          <cell r="DE633">
            <v>4</v>
          </cell>
          <cell r="DF633">
            <v>0.70138888888888884</v>
          </cell>
          <cell r="DG633">
            <v>4</v>
          </cell>
          <cell r="DH633">
            <v>0.45833333333333331</v>
          </cell>
        </row>
        <row r="634">
          <cell r="P634" t="str">
            <v xml:space="preserve"> </v>
          </cell>
          <cell r="R634" t="str">
            <v xml:space="preserve"> </v>
          </cell>
          <cell r="DE634">
            <v>4</v>
          </cell>
          <cell r="DF634">
            <v>0.56319444444444444</v>
          </cell>
          <cell r="DG634">
            <v>4</v>
          </cell>
          <cell r="DH634">
            <v>0.60763888888888895</v>
          </cell>
        </row>
        <row r="635">
          <cell r="P635">
            <v>45</v>
          </cell>
          <cell r="R635">
            <v>49</v>
          </cell>
          <cell r="DE635">
            <v>4</v>
          </cell>
          <cell r="DF635">
            <v>0.56319444444444444</v>
          </cell>
          <cell r="DG635">
            <v>4</v>
          </cell>
          <cell r="DH635">
            <v>0.62569444444444444</v>
          </cell>
        </row>
        <row r="636">
          <cell r="P636">
            <v>121</v>
          </cell>
          <cell r="R636">
            <v>44</v>
          </cell>
          <cell r="DE636">
            <v>5</v>
          </cell>
          <cell r="DF636">
            <v>8.2638888888888887E-2</v>
          </cell>
          <cell r="DG636">
            <v>4</v>
          </cell>
          <cell r="DH636">
            <v>0.8847222222222223</v>
          </cell>
        </row>
        <row r="637">
          <cell r="P637">
            <v>17</v>
          </cell>
          <cell r="R637">
            <v>17</v>
          </cell>
          <cell r="DE637">
            <v>3</v>
          </cell>
          <cell r="DF637">
            <v>0.52500000000000002</v>
          </cell>
          <cell r="DG637">
            <v>4</v>
          </cell>
          <cell r="DH637">
            <v>0.88680555555555562</v>
          </cell>
        </row>
        <row r="638">
          <cell r="P638">
            <v>6</v>
          </cell>
          <cell r="R638">
            <v>3</v>
          </cell>
          <cell r="DE638">
            <v>4</v>
          </cell>
          <cell r="DF638">
            <v>0.4069444444444445</v>
          </cell>
          <cell r="DG638">
            <v>4</v>
          </cell>
          <cell r="DH638">
            <v>0.92847222222222225</v>
          </cell>
        </row>
        <row r="639">
          <cell r="P639">
            <v>4</v>
          </cell>
          <cell r="R639" t="str">
            <v xml:space="preserve"> </v>
          </cell>
          <cell r="DE639">
            <v>5</v>
          </cell>
          <cell r="DF639">
            <v>5.4166666666666669E-2</v>
          </cell>
          <cell r="DG639">
            <v>5</v>
          </cell>
          <cell r="DH639">
            <v>7.1527777777777787E-2</v>
          </cell>
        </row>
        <row r="640">
          <cell r="P640">
            <v>33</v>
          </cell>
          <cell r="R640">
            <v>26</v>
          </cell>
          <cell r="DE640">
            <v>4</v>
          </cell>
          <cell r="DF640">
            <v>0.92708333333333337</v>
          </cell>
          <cell r="DG640">
            <v>5</v>
          </cell>
          <cell r="DH640">
            <v>0.29583333333333334</v>
          </cell>
        </row>
        <row r="641">
          <cell r="P641">
            <v>42</v>
          </cell>
          <cell r="R641">
            <v>37</v>
          </cell>
          <cell r="DE641">
            <v>4</v>
          </cell>
          <cell r="DF641">
            <v>0.68333333333333324</v>
          </cell>
          <cell r="DG641">
            <v>5</v>
          </cell>
          <cell r="DH641">
            <v>0.32708333333333334</v>
          </cell>
        </row>
        <row r="642">
          <cell r="P642">
            <v>155</v>
          </cell>
          <cell r="R642">
            <v>128</v>
          </cell>
          <cell r="DE642">
            <v>5</v>
          </cell>
          <cell r="DF642">
            <v>0.78611111111111109</v>
          </cell>
          <cell r="DG642">
            <v>5</v>
          </cell>
          <cell r="DH642">
            <v>0.3354166666666667</v>
          </cell>
        </row>
        <row r="643">
          <cell r="P643">
            <v>1</v>
          </cell>
          <cell r="R643">
            <v>1</v>
          </cell>
          <cell r="DE643">
            <v>5</v>
          </cell>
          <cell r="DF643">
            <v>0.40486111111111112</v>
          </cell>
          <cell r="DG643">
            <v>5</v>
          </cell>
          <cell r="DH643">
            <v>0.43611111111111112</v>
          </cell>
        </row>
        <row r="644">
          <cell r="P644">
            <v>18</v>
          </cell>
          <cell r="R644">
            <v>23</v>
          </cell>
          <cell r="DE644">
            <v>5</v>
          </cell>
          <cell r="DF644">
            <v>0.87986111111111109</v>
          </cell>
          <cell r="DG644">
            <v>5</v>
          </cell>
          <cell r="DH644">
            <v>0.4909722222222222</v>
          </cell>
        </row>
        <row r="645">
          <cell r="P645">
            <v>28</v>
          </cell>
          <cell r="R645">
            <v>27</v>
          </cell>
          <cell r="DE645">
            <v>5</v>
          </cell>
          <cell r="DF645">
            <v>0.57986111111111105</v>
          </cell>
          <cell r="DG645">
            <v>5</v>
          </cell>
          <cell r="DH645">
            <v>0.625</v>
          </cell>
        </row>
        <row r="646">
          <cell r="P646" t="str">
            <v xml:space="preserve"> </v>
          </cell>
          <cell r="R646">
            <v>22</v>
          </cell>
          <cell r="DE646">
            <v>4</v>
          </cell>
          <cell r="DF646">
            <v>0.24861111111111112</v>
          </cell>
          <cell r="DG646">
            <v>5</v>
          </cell>
          <cell r="DH646">
            <v>0.81527777777777777</v>
          </cell>
        </row>
        <row r="647">
          <cell r="P647">
            <v>1</v>
          </cell>
          <cell r="R647">
            <v>1</v>
          </cell>
          <cell r="DE647">
            <v>5</v>
          </cell>
          <cell r="DF647">
            <v>0.4993055555555555</v>
          </cell>
          <cell r="DG647">
            <v>5</v>
          </cell>
          <cell r="DH647">
            <v>0.83611111111111114</v>
          </cell>
        </row>
        <row r="648">
          <cell r="P648">
            <v>32</v>
          </cell>
          <cell r="R648">
            <v>30</v>
          </cell>
          <cell r="DE648">
            <v>5</v>
          </cell>
          <cell r="DF648">
            <v>0.94791666666666663</v>
          </cell>
          <cell r="DG648">
            <v>6</v>
          </cell>
          <cell r="DH648">
            <v>0.30138888888888887</v>
          </cell>
        </row>
        <row r="649">
          <cell r="P649">
            <v>42</v>
          </cell>
          <cell r="R649">
            <v>33</v>
          </cell>
          <cell r="DE649">
            <v>5</v>
          </cell>
          <cell r="DF649">
            <v>0.67569444444444438</v>
          </cell>
          <cell r="DG649">
            <v>6</v>
          </cell>
          <cell r="DH649">
            <v>0.32916666666666666</v>
          </cell>
        </row>
        <row r="650">
          <cell r="P650" t="str">
            <v xml:space="preserve"> </v>
          </cell>
          <cell r="R650">
            <v>6</v>
          </cell>
          <cell r="DE650">
            <v>6</v>
          </cell>
          <cell r="DF650">
            <v>0.2902777777777778</v>
          </cell>
          <cell r="DG650">
            <v>6</v>
          </cell>
          <cell r="DH650">
            <v>0.34236111111111112</v>
          </cell>
        </row>
        <row r="651">
          <cell r="P651">
            <v>27</v>
          </cell>
          <cell r="R651">
            <v>39</v>
          </cell>
          <cell r="DE651">
            <v>6</v>
          </cell>
          <cell r="DF651">
            <v>0.59652777777777777</v>
          </cell>
          <cell r="DG651">
            <v>6</v>
          </cell>
          <cell r="DH651">
            <v>0.62916666666666665</v>
          </cell>
        </row>
        <row r="652">
          <cell r="P652">
            <v>36</v>
          </cell>
          <cell r="R652">
            <v>15</v>
          </cell>
          <cell r="DE652">
            <v>6</v>
          </cell>
          <cell r="DF652">
            <v>0.91388888888888886</v>
          </cell>
          <cell r="DG652">
            <v>7</v>
          </cell>
          <cell r="DH652">
            <v>0.29722222222222222</v>
          </cell>
        </row>
        <row r="653">
          <cell r="P653" t="str">
            <v xml:space="preserve"> </v>
          </cell>
          <cell r="R653" t="str">
            <v xml:space="preserve"> </v>
          </cell>
          <cell r="DE653">
            <v>7</v>
          </cell>
          <cell r="DF653">
            <v>0.89374999999999993</v>
          </cell>
          <cell r="DG653">
            <v>7</v>
          </cell>
          <cell r="DH653">
            <v>0.31319444444444444</v>
          </cell>
        </row>
        <row r="654">
          <cell r="P654">
            <v>41</v>
          </cell>
          <cell r="R654">
            <v>37</v>
          </cell>
          <cell r="DE654">
            <v>6</v>
          </cell>
          <cell r="DF654">
            <v>0.68958333333333333</v>
          </cell>
          <cell r="DG654">
            <v>7</v>
          </cell>
          <cell r="DH654">
            <v>0.33055555555555555</v>
          </cell>
        </row>
        <row r="655">
          <cell r="P655" t="str">
            <v xml:space="preserve"> </v>
          </cell>
          <cell r="R655" t="str">
            <v xml:space="preserve"> </v>
          </cell>
          <cell r="DE655">
            <v>7</v>
          </cell>
          <cell r="DF655">
            <v>0.56180555555555556</v>
          </cell>
          <cell r="DG655">
            <v>7</v>
          </cell>
          <cell r="DH655">
            <v>0.58263888888888882</v>
          </cell>
        </row>
        <row r="656">
          <cell r="P656">
            <v>25</v>
          </cell>
          <cell r="R656">
            <v>28</v>
          </cell>
          <cell r="DE656">
            <v>7</v>
          </cell>
          <cell r="DF656">
            <v>0.58888888888888891</v>
          </cell>
          <cell r="DG656">
            <v>7</v>
          </cell>
          <cell r="DH656">
            <v>0.625</v>
          </cell>
        </row>
        <row r="657">
          <cell r="P657">
            <v>1</v>
          </cell>
          <cell r="R657" t="str">
            <v xml:space="preserve"> </v>
          </cell>
          <cell r="DE657">
            <v>7</v>
          </cell>
          <cell r="DF657">
            <v>0.11527777777777777</v>
          </cell>
          <cell r="DG657">
            <v>7</v>
          </cell>
          <cell r="DH657">
            <v>0.83750000000000002</v>
          </cell>
        </row>
        <row r="658">
          <cell r="P658">
            <v>6</v>
          </cell>
          <cell r="R658">
            <v>5</v>
          </cell>
          <cell r="DE658">
            <v>7</v>
          </cell>
          <cell r="DF658">
            <v>0.4284722222222222</v>
          </cell>
          <cell r="DG658">
            <v>7</v>
          </cell>
          <cell r="DH658">
            <v>0.8534722222222223</v>
          </cell>
        </row>
        <row r="659">
          <cell r="P659">
            <v>6</v>
          </cell>
          <cell r="R659">
            <v>5</v>
          </cell>
          <cell r="DE659">
            <v>7</v>
          </cell>
          <cell r="DF659">
            <v>0.4284722222222222</v>
          </cell>
          <cell r="DG659">
            <v>7</v>
          </cell>
          <cell r="DH659">
            <v>0.8534722222222223</v>
          </cell>
        </row>
        <row r="660">
          <cell r="P660">
            <v>161</v>
          </cell>
          <cell r="R660">
            <v>161</v>
          </cell>
          <cell r="DE660">
            <v>1</v>
          </cell>
          <cell r="DF660">
            <v>0.6791666666666667</v>
          </cell>
          <cell r="DG660">
            <v>1</v>
          </cell>
          <cell r="DH660">
            <v>0.28125</v>
          </cell>
        </row>
        <row r="661">
          <cell r="P661">
            <v>25</v>
          </cell>
          <cell r="R661">
            <v>14</v>
          </cell>
          <cell r="DE661">
            <v>7</v>
          </cell>
          <cell r="DF661">
            <v>0.9</v>
          </cell>
          <cell r="DG661">
            <v>1</v>
          </cell>
          <cell r="DH661">
            <v>0.2986111111111111</v>
          </cell>
        </row>
        <row r="662">
          <cell r="P662">
            <v>32</v>
          </cell>
          <cell r="R662">
            <v>27</v>
          </cell>
          <cell r="DE662">
            <v>1</v>
          </cell>
          <cell r="DF662">
            <v>0.65069444444444446</v>
          </cell>
          <cell r="DG662">
            <v>1</v>
          </cell>
          <cell r="DH662">
            <v>0.3444444444444445</v>
          </cell>
        </row>
        <row r="663">
          <cell r="P663">
            <v>1</v>
          </cell>
          <cell r="R663">
            <v>6</v>
          </cell>
          <cell r="DE663">
            <v>1</v>
          </cell>
          <cell r="DF663">
            <v>0.3833333333333333</v>
          </cell>
          <cell r="DG663">
            <v>1</v>
          </cell>
          <cell r="DH663">
            <v>0.40208333333333335</v>
          </cell>
        </row>
        <row r="664">
          <cell r="P664">
            <v>31</v>
          </cell>
          <cell r="R664">
            <v>31</v>
          </cell>
          <cell r="DE664">
            <v>1</v>
          </cell>
          <cell r="DF664">
            <v>0.76736111111111116</v>
          </cell>
          <cell r="DG664">
            <v>1</v>
          </cell>
          <cell r="DH664">
            <v>0.43124999999999997</v>
          </cell>
        </row>
        <row r="665">
          <cell r="P665">
            <v>48</v>
          </cell>
          <cell r="R665">
            <v>38</v>
          </cell>
          <cell r="DE665">
            <v>1</v>
          </cell>
          <cell r="DF665">
            <v>0.58888888888888891</v>
          </cell>
          <cell r="DG665">
            <v>1</v>
          </cell>
          <cell r="DH665">
            <v>0.63194444444444442</v>
          </cell>
        </row>
        <row r="666">
          <cell r="P666">
            <v>149</v>
          </cell>
          <cell r="R666">
            <v>148</v>
          </cell>
          <cell r="DE666">
            <v>1</v>
          </cell>
          <cell r="DF666">
            <v>0.63611111111111118</v>
          </cell>
          <cell r="DG666">
            <v>1</v>
          </cell>
          <cell r="DH666">
            <v>0.70416666666666661</v>
          </cell>
        </row>
        <row r="667">
          <cell r="P667">
            <v>6</v>
          </cell>
          <cell r="R667">
            <v>4</v>
          </cell>
          <cell r="DE667">
            <v>6</v>
          </cell>
          <cell r="DF667">
            <v>0.68472222222222223</v>
          </cell>
          <cell r="DG667">
            <v>1</v>
          </cell>
          <cell r="DH667">
            <v>0.74583333333333324</v>
          </cell>
        </row>
        <row r="668">
          <cell r="P668">
            <v>2</v>
          </cell>
          <cell r="R668" t="str">
            <v xml:space="preserve"> </v>
          </cell>
          <cell r="DE668">
            <v>1</v>
          </cell>
          <cell r="DF668">
            <v>0.85</v>
          </cell>
          <cell r="DG668">
            <v>1</v>
          </cell>
          <cell r="DH668">
            <v>0.8652777777777777</v>
          </cell>
        </row>
        <row r="669">
          <cell r="P669">
            <v>31</v>
          </cell>
          <cell r="R669">
            <v>22</v>
          </cell>
          <cell r="DE669">
            <v>1</v>
          </cell>
          <cell r="DF669">
            <v>0.90972222222222221</v>
          </cell>
          <cell r="DG669">
            <v>1</v>
          </cell>
          <cell r="DH669">
            <v>0.3</v>
          </cell>
        </row>
        <row r="670">
          <cell r="P670">
            <v>45</v>
          </cell>
          <cell r="R670">
            <v>134</v>
          </cell>
          <cell r="DE670">
            <v>2</v>
          </cell>
          <cell r="DF670">
            <v>0.13194444444444445</v>
          </cell>
          <cell r="DG670">
            <v>2</v>
          </cell>
          <cell r="DH670">
            <v>0.30208333333333331</v>
          </cell>
        </row>
        <row r="671">
          <cell r="P671">
            <v>40</v>
          </cell>
          <cell r="R671">
            <v>34</v>
          </cell>
          <cell r="DE671">
            <v>2</v>
          </cell>
          <cell r="DF671">
            <v>0.64166666666666672</v>
          </cell>
          <cell r="DG671">
            <v>2</v>
          </cell>
          <cell r="DH671">
            <v>0.32916666666666666</v>
          </cell>
        </row>
        <row r="672">
          <cell r="P672">
            <v>2</v>
          </cell>
          <cell r="R672">
            <v>6</v>
          </cell>
          <cell r="DE672">
            <v>1</v>
          </cell>
          <cell r="DF672">
            <v>0.63055555555555554</v>
          </cell>
          <cell r="DG672">
            <v>2</v>
          </cell>
          <cell r="DH672">
            <v>0.57847222222222217</v>
          </cell>
        </row>
        <row r="673">
          <cell r="P673">
            <v>50</v>
          </cell>
          <cell r="R673">
            <v>19</v>
          </cell>
          <cell r="DE673">
            <v>2</v>
          </cell>
          <cell r="DF673">
            <v>0.59305555555555556</v>
          </cell>
          <cell r="DG673">
            <v>2</v>
          </cell>
          <cell r="DH673">
            <v>0.62083333333333335</v>
          </cell>
        </row>
        <row r="674">
          <cell r="P674">
            <v>3</v>
          </cell>
          <cell r="R674">
            <v>3</v>
          </cell>
          <cell r="DE674">
            <v>6</v>
          </cell>
          <cell r="DF674">
            <v>0.69791666666666663</v>
          </cell>
          <cell r="DG674">
            <v>2</v>
          </cell>
          <cell r="DH674">
            <v>0.81874999999999998</v>
          </cell>
        </row>
        <row r="675">
          <cell r="P675">
            <v>28</v>
          </cell>
          <cell r="R675">
            <v>27</v>
          </cell>
          <cell r="DE675">
            <v>2</v>
          </cell>
          <cell r="DF675">
            <v>0.90694444444444444</v>
          </cell>
          <cell r="DG675">
            <v>3</v>
          </cell>
          <cell r="DH675">
            <v>0.30138888888888887</v>
          </cell>
        </row>
        <row r="676">
          <cell r="P676">
            <v>32</v>
          </cell>
          <cell r="R676">
            <v>31</v>
          </cell>
          <cell r="DE676">
            <v>7</v>
          </cell>
          <cell r="DF676">
            <v>0.68402777777777779</v>
          </cell>
          <cell r="DG676">
            <v>3</v>
          </cell>
          <cell r="DH676">
            <v>0.33333333333333331</v>
          </cell>
        </row>
        <row r="677">
          <cell r="P677">
            <v>36</v>
          </cell>
          <cell r="R677">
            <v>12</v>
          </cell>
          <cell r="DE677">
            <v>3</v>
          </cell>
          <cell r="DF677">
            <v>0.64166666666666672</v>
          </cell>
          <cell r="DG677">
            <v>3</v>
          </cell>
          <cell r="DH677">
            <v>0.33680555555555558</v>
          </cell>
        </row>
        <row r="678">
          <cell r="P678" t="str">
            <v xml:space="preserve"> </v>
          </cell>
          <cell r="R678" t="str">
            <v xml:space="preserve"> </v>
          </cell>
          <cell r="DE678">
            <v>5</v>
          </cell>
          <cell r="DF678">
            <v>0.27152777777777776</v>
          </cell>
          <cell r="DG678">
            <v>3</v>
          </cell>
          <cell r="DH678">
            <v>0.37222222222222223</v>
          </cell>
        </row>
        <row r="679">
          <cell r="P679">
            <v>25</v>
          </cell>
          <cell r="R679">
            <v>30</v>
          </cell>
          <cell r="DE679">
            <v>3</v>
          </cell>
          <cell r="DF679">
            <v>0.88888888888888884</v>
          </cell>
          <cell r="DG679">
            <v>3</v>
          </cell>
          <cell r="DH679">
            <v>0.3888888888888889</v>
          </cell>
        </row>
        <row r="680">
          <cell r="P680">
            <v>30</v>
          </cell>
          <cell r="R680">
            <v>30</v>
          </cell>
          <cell r="DE680">
            <v>3</v>
          </cell>
          <cell r="DF680">
            <v>0.53541666666666665</v>
          </cell>
          <cell r="DG680">
            <v>3</v>
          </cell>
          <cell r="DH680">
            <v>0.60833333333333328</v>
          </cell>
        </row>
        <row r="681">
          <cell r="P681" t="str">
            <v xml:space="preserve"> </v>
          </cell>
          <cell r="R681">
            <v>2</v>
          </cell>
          <cell r="DG681">
            <v>3</v>
          </cell>
          <cell r="DH681">
            <v>0.8041666666666667</v>
          </cell>
        </row>
        <row r="682">
          <cell r="P682">
            <v>2</v>
          </cell>
          <cell r="R682" t="str">
            <v xml:space="preserve"> </v>
          </cell>
          <cell r="DE682">
            <v>3</v>
          </cell>
          <cell r="DF682">
            <v>0.63750000000000007</v>
          </cell>
        </row>
        <row r="683">
          <cell r="P683">
            <v>37</v>
          </cell>
          <cell r="R683">
            <v>38</v>
          </cell>
          <cell r="DE683">
            <v>3</v>
          </cell>
          <cell r="DF683">
            <v>0.90277777777777779</v>
          </cell>
          <cell r="DG683">
            <v>4</v>
          </cell>
          <cell r="DH683">
            <v>0.30416666666666664</v>
          </cell>
        </row>
        <row r="684">
          <cell r="P684" t="str">
            <v xml:space="preserve"> </v>
          </cell>
          <cell r="R684">
            <v>42</v>
          </cell>
          <cell r="DE684">
            <v>1</v>
          </cell>
          <cell r="DF684">
            <v>0.30694444444444441</v>
          </cell>
          <cell r="DG684">
            <v>4</v>
          </cell>
          <cell r="DH684">
            <v>0.3298611111111111</v>
          </cell>
        </row>
        <row r="685">
          <cell r="P685">
            <v>145</v>
          </cell>
          <cell r="R685">
            <v>123</v>
          </cell>
          <cell r="DE685">
            <v>4</v>
          </cell>
          <cell r="DF685">
            <v>0.6791666666666667</v>
          </cell>
          <cell r="DG685">
            <v>4</v>
          </cell>
          <cell r="DH685">
            <v>0.33402777777777781</v>
          </cell>
        </row>
        <row r="686">
          <cell r="P686">
            <v>47</v>
          </cell>
          <cell r="R686">
            <v>30</v>
          </cell>
          <cell r="DE686">
            <v>4</v>
          </cell>
          <cell r="DF686">
            <v>0.58263888888888882</v>
          </cell>
          <cell r="DG686">
            <v>4</v>
          </cell>
          <cell r="DH686">
            <v>0.62291666666666667</v>
          </cell>
        </row>
        <row r="687">
          <cell r="P687" t="str">
            <v xml:space="preserve"> </v>
          </cell>
          <cell r="R687" t="str">
            <v xml:space="preserve"> </v>
          </cell>
          <cell r="DE687">
            <v>4</v>
          </cell>
          <cell r="DF687">
            <v>0.25555555555555559</v>
          </cell>
          <cell r="DG687">
            <v>4</v>
          </cell>
          <cell r="DH687">
            <v>0.73888888888888893</v>
          </cell>
        </row>
        <row r="688">
          <cell r="P688">
            <v>3</v>
          </cell>
          <cell r="R688">
            <v>5</v>
          </cell>
          <cell r="DE688">
            <v>3</v>
          </cell>
          <cell r="DF688">
            <v>0.54375000000000007</v>
          </cell>
          <cell r="DG688">
            <v>4</v>
          </cell>
          <cell r="DH688">
            <v>0.84375</v>
          </cell>
        </row>
        <row r="689">
          <cell r="P689">
            <v>7</v>
          </cell>
          <cell r="R689" t="str">
            <v xml:space="preserve"> </v>
          </cell>
          <cell r="DE689">
            <v>4</v>
          </cell>
          <cell r="DF689">
            <v>0.86805555555555547</v>
          </cell>
          <cell r="DG689">
            <v>4</v>
          </cell>
          <cell r="DH689">
            <v>0.88402777777777775</v>
          </cell>
        </row>
        <row r="690">
          <cell r="P690">
            <v>5</v>
          </cell>
          <cell r="R690">
            <v>6</v>
          </cell>
          <cell r="DE690">
            <v>4</v>
          </cell>
          <cell r="DF690">
            <v>0.62361111111111112</v>
          </cell>
          <cell r="DG690">
            <v>4</v>
          </cell>
          <cell r="DH690">
            <v>0.83819444444444446</v>
          </cell>
        </row>
        <row r="691">
          <cell r="P691">
            <v>6</v>
          </cell>
          <cell r="R691">
            <v>11</v>
          </cell>
          <cell r="DE691">
            <v>4</v>
          </cell>
          <cell r="DF691">
            <v>0.90694444444444444</v>
          </cell>
          <cell r="DG691">
            <v>5</v>
          </cell>
          <cell r="DH691">
            <v>0.30069444444444443</v>
          </cell>
        </row>
        <row r="692">
          <cell r="P692">
            <v>35</v>
          </cell>
          <cell r="R692">
            <v>32</v>
          </cell>
          <cell r="DE692">
            <v>4</v>
          </cell>
          <cell r="DF692">
            <v>0.90416666666666667</v>
          </cell>
          <cell r="DG692">
            <v>5</v>
          </cell>
          <cell r="DH692">
            <v>0.30555555555555552</v>
          </cell>
        </row>
        <row r="693">
          <cell r="P693">
            <v>32</v>
          </cell>
          <cell r="R693">
            <v>35</v>
          </cell>
          <cell r="DE693">
            <v>4</v>
          </cell>
          <cell r="DF693">
            <v>0.6333333333333333</v>
          </cell>
          <cell r="DG693">
            <v>5</v>
          </cell>
          <cell r="DH693">
            <v>0.33124999999999999</v>
          </cell>
        </row>
        <row r="694">
          <cell r="P694">
            <v>130</v>
          </cell>
          <cell r="R694">
            <v>34</v>
          </cell>
          <cell r="DE694">
            <v>5</v>
          </cell>
          <cell r="DF694">
            <v>0.36458333333333331</v>
          </cell>
          <cell r="DG694">
            <v>5</v>
          </cell>
          <cell r="DH694">
            <v>0.17569444444444446</v>
          </cell>
        </row>
        <row r="695">
          <cell r="P695">
            <v>120</v>
          </cell>
          <cell r="R695">
            <v>135</v>
          </cell>
          <cell r="DE695">
            <v>5</v>
          </cell>
          <cell r="DF695">
            <v>0.69166666666666676</v>
          </cell>
          <cell r="DG695">
            <v>5</v>
          </cell>
          <cell r="DH695">
            <v>0.34375</v>
          </cell>
        </row>
        <row r="696">
          <cell r="P696" t="str">
            <v xml:space="preserve"> </v>
          </cell>
          <cell r="R696" t="str">
            <v xml:space="preserve"> </v>
          </cell>
          <cell r="DE696">
            <v>5</v>
          </cell>
          <cell r="DF696">
            <v>0.12569444444444444</v>
          </cell>
          <cell r="DG696">
            <v>5</v>
          </cell>
          <cell r="DH696">
            <v>0.4201388888888889</v>
          </cell>
        </row>
        <row r="697">
          <cell r="P697">
            <v>26</v>
          </cell>
          <cell r="R697">
            <v>31</v>
          </cell>
          <cell r="DE697">
            <v>5</v>
          </cell>
          <cell r="DF697">
            <v>0.88124999999999998</v>
          </cell>
          <cell r="DG697">
            <v>5</v>
          </cell>
          <cell r="DH697">
            <v>0.48958333333333331</v>
          </cell>
        </row>
        <row r="698">
          <cell r="P698">
            <v>3</v>
          </cell>
          <cell r="R698">
            <v>5</v>
          </cell>
          <cell r="DE698">
            <v>4</v>
          </cell>
          <cell r="DF698">
            <v>0.79305555555555562</v>
          </cell>
          <cell r="DG698">
            <v>5</v>
          </cell>
          <cell r="DH698">
            <v>0.55277777777777781</v>
          </cell>
        </row>
        <row r="699">
          <cell r="P699">
            <v>27</v>
          </cell>
          <cell r="R699">
            <v>36</v>
          </cell>
          <cell r="DE699">
            <v>5</v>
          </cell>
          <cell r="DF699">
            <v>0.58194444444444449</v>
          </cell>
          <cell r="DG699">
            <v>5</v>
          </cell>
          <cell r="DH699">
            <v>0.61597222222222225</v>
          </cell>
        </row>
        <row r="700">
          <cell r="P700">
            <v>1</v>
          </cell>
          <cell r="R700" t="str">
            <v xml:space="preserve"> </v>
          </cell>
          <cell r="DE700">
            <v>5</v>
          </cell>
          <cell r="DF700">
            <v>0.67986111111111114</v>
          </cell>
          <cell r="DG700">
            <v>5</v>
          </cell>
          <cell r="DH700">
            <v>0.7270833333333333</v>
          </cell>
        </row>
        <row r="701">
          <cell r="P701">
            <v>7</v>
          </cell>
          <cell r="R701" t="str">
            <v xml:space="preserve"> </v>
          </cell>
          <cell r="DE701">
            <v>6</v>
          </cell>
          <cell r="DF701">
            <v>3.6805555555555557E-2</v>
          </cell>
          <cell r="DG701">
            <v>6</v>
          </cell>
          <cell r="DH701">
            <v>6.3888888888888884E-2</v>
          </cell>
        </row>
        <row r="702">
          <cell r="P702">
            <v>35</v>
          </cell>
          <cell r="R702">
            <v>33</v>
          </cell>
          <cell r="DE702">
            <v>5</v>
          </cell>
          <cell r="DF702">
            <v>0.90486111111111101</v>
          </cell>
          <cell r="DG702">
            <v>6</v>
          </cell>
          <cell r="DH702">
            <v>0.2986111111111111</v>
          </cell>
        </row>
        <row r="703">
          <cell r="P703">
            <v>41</v>
          </cell>
          <cell r="R703">
            <v>44</v>
          </cell>
          <cell r="DE703">
            <v>5</v>
          </cell>
          <cell r="DF703">
            <v>0.63124999999999998</v>
          </cell>
          <cell r="DG703">
            <v>6</v>
          </cell>
          <cell r="DH703">
            <v>0.33055555555555555</v>
          </cell>
        </row>
        <row r="704">
          <cell r="P704">
            <v>1</v>
          </cell>
          <cell r="R704">
            <v>1</v>
          </cell>
          <cell r="DE704">
            <v>6</v>
          </cell>
          <cell r="DF704">
            <v>0.33680555555555558</v>
          </cell>
          <cell r="DG704">
            <v>6</v>
          </cell>
          <cell r="DH704">
            <v>0.58263888888888882</v>
          </cell>
        </row>
        <row r="705">
          <cell r="P705">
            <v>30</v>
          </cell>
          <cell r="R705">
            <v>53</v>
          </cell>
          <cell r="DE705">
            <v>6</v>
          </cell>
          <cell r="DF705">
            <v>0.57500000000000007</v>
          </cell>
          <cell r="DG705">
            <v>6</v>
          </cell>
          <cell r="DH705">
            <v>0.62708333333333333</v>
          </cell>
        </row>
        <row r="706">
          <cell r="P706">
            <v>8</v>
          </cell>
          <cell r="R706">
            <v>1</v>
          </cell>
          <cell r="DE706">
            <v>5</v>
          </cell>
          <cell r="DF706">
            <v>0.95763888888888893</v>
          </cell>
          <cell r="DG706">
            <v>6</v>
          </cell>
          <cell r="DH706">
            <v>0.70208333333333339</v>
          </cell>
        </row>
        <row r="707">
          <cell r="P707">
            <v>2</v>
          </cell>
          <cell r="R707">
            <v>2</v>
          </cell>
          <cell r="DE707">
            <v>6</v>
          </cell>
          <cell r="DF707">
            <v>0.47847222222222219</v>
          </cell>
          <cell r="DG707">
            <v>6</v>
          </cell>
          <cell r="DH707">
            <v>0.82430555555555562</v>
          </cell>
        </row>
        <row r="708">
          <cell r="P708" t="str">
            <v xml:space="preserve"> </v>
          </cell>
          <cell r="R708" t="str">
            <v xml:space="preserve"> </v>
          </cell>
          <cell r="DG708">
            <v>6</v>
          </cell>
          <cell r="DH708">
            <v>0.38750000000000001</v>
          </cell>
        </row>
        <row r="709">
          <cell r="P709" t="str">
            <v xml:space="preserve"> </v>
          </cell>
          <cell r="R709" t="str">
            <v xml:space="preserve"> </v>
          </cell>
          <cell r="DE709">
            <v>6</v>
          </cell>
          <cell r="DF709">
            <v>0.5</v>
          </cell>
          <cell r="DG709">
            <v>4</v>
          </cell>
          <cell r="DH709">
            <v>0.54166666666666663</v>
          </cell>
        </row>
        <row r="710">
          <cell r="P710">
            <v>41</v>
          </cell>
          <cell r="R710">
            <v>28</v>
          </cell>
          <cell r="DE710">
            <v>6</v>
          </cell>
          <cell r="DF710">
            <v>0.91041666666666676</v>
          </cell>
          <cell r="DG710">
            <v>7</v>
          </cell>
          <cell r="DH710">
            <v>0.30069444444444443</v>
          </cell>
        </row>
        <row r="711">
          <cell r="P711" t="str">
            <v xml:space="preserve"> </v>
          </cell>
          <cell r="R711">
            <v>12</v>
          </cell>
          <cell r="DE711">
            <v>6</v>
          </cell>
          <cell r="DF711">
            <v>0.84305555555555556</v>
          </cell>
          <cell r="DG711">
            <v>7</v>
          </cell>
          <cell r="DH711">
            <v>0.30833333333333335</v>
          </cell>
        </row>
        <row r="712">
          <cell r="P712">
            <v>30</v>
          </cell>
          <cell r="R712">
            <v>34</v>
          </cell>
          <cell r="DE712">
            <v>6</v>
          </cell>
          <cell r="DF712">
            <v>0.63263888888888886</v>
          </cell>
          <cell r="DG712">
            <v>7</v>
          </cell>
          <cell r="DH712">
            <v>0.32916666666666666</v>
          </cell>
        </row>
        <row r="713">
          <cell r="P713">
            <v>37</v>
          </cell>
          <cell r="R713">
            <v>43</v>
          </cell>
          <cell r="DE713">
            <v>7</v>
          </cell>
          <cell r="DF713">
            <v>0.59027777777777779</v>
          </cell>
          <cell r="DG713">
            <v>7</v>
          </cell>
          <cell r="DH713">
            <v>0.62291666666666667</v>
          </cell>
        </row>
        <row r="714">
          <cell r="P714">
            <v>3</v>
          </cell>
          <cell r="R714" t="str">
            <v xml:space="preserve"> </v>
          </cell>
          <cell r="DE714">
            <v>7</v>
          </cell>
          <cell r="DF714">
            <v>0.63888888888888895</v>
          </cell>
          <cell r="DG714">
            <v>7</v>
          </cell>
          <cell r="DH714">
            <v>0.67013888888888884</v>
          </cell>
        </row>
        <row r="715">
          <cell r="P715" t="str">
            <v xml:space="preserve"> </v>
          </cell>
          <cell r="R715">
            <v>8</v>
          </cell>
          <cell r="DG715">
            <v>7</v>
          </cell>
          <cell r="DH715">
            <v>0.69027777777777777</v>
          </cell>
        </row>
        <row r="716">
          <cell r="P716">
            <v>23</v>
          </cell>
          <cell r="R716">
            <v>21</v>
          </cell>
          <cell r="DE716">
            <v>7</v>
          </cell>
          <cell r="DF716">
            <v>0.4368055555555555</v>
          </cell>
          <cell r="DG716">
            <v>7</v>
          </cell>
          <cell r="DH716">
            <v>0.69027777777777777</v>
          </cell>
        </row>
        <row r="717">
          <cell r="P717">
            <v>1</v>
          </cell>
          <cell r="R717">
            <v>2</v>
          </cell>
          <cell r="DE717">
            <v>6</v>
          </cell>
          <cell r="DF717">
            <v>0.6381944444444444</v>
          </cell>
          <cell r="DG717">
            <v>7</v>
          </cell>
          <cell r="DH717">
            <v>0.80902777777777779</v>
          </cell>
        </row>
        <row r="718">
          <cell r="P718">
            <v>13</v>
          </cell>
          <cell r="R718" t="str">
            <v xml:space="preserve"> </v>
          </cell>
          <cell r="DE718">
            <v>7</v>
          </cell>
          <cell r="DF718">
            <v>0.9590277777777777</v>
          </cell>
          <cell r="DG718">
            <v>7</v>
          </cell>
          <cell r="DH718">
            <v>0.9784722222222223</v>
          </cell>
        </row>
        <row r="719">
          <cell r="P719" t="str">
            <v xml:space="preserve"> </v>
          </cell>
          <cell r="R719" t="str">
            <v xml:space="preserve"> </v>
          </cell>
          <cell r="DE719">
            <v>7</v>
          </cell>
          <cell r="DF719">
            <v>0.58333333333333337</v>
          </cell>
        </row>
        <row r="720">
          <cell r="P720">
            <v>165</v>
          </cell>
          <cell r="R720">
            <v>100</v>
          </cell>
          <cell r="DE720">
            <v>1</v>
          </cell>
          <cell r="DF720">
            <v>0.66041666666666665</v>
          </cell>
          <cell r="DG720">
            <v>1</v>
          </cell>
          <cell r="DH720">
            <v>0.27569444444444446</v>
          </cell>
        </row>
        <row r="721">
          <cell r="P721">
            <v>25</v>
          </cell>
          <cell r="R721">
            <v>25</v>
          </cell>
          <cell r="DE721">
            <v>7</v>
          </cell>
          <cell r="DF721">
            <v>0.90416666666666667</v>
          </cell>
          <cell r="DG721">
            <v>1</v>
          </cell>
          <cell r="DH721">
            <v>0.3034722222222222</v>
          </cell>
        </row>
        <row r="722">
          <cell r="P722">
            <v>39</v>
          </cell>
          <cell r="R722">
            <v>28</v>
          </cell>
          <cell r="DE722">
            <v>7</v>
          </cell>
          <cell r="DF722">
            <v>0.64930555555555558</v>
          </cell>
          <cell r="DG722">
            <v>1</v>
          </cell>
          <cell r="DH722">
            <v>0.32777777777777778</v>
          </cell>
        </row>
        <row r="723">
          <cell r="P723">
            <v>44</v>
          </cell>
          <cell r="R723">
            <v>26</v>
          </cell>
          <cell r="DE723">
            <v>1</v>
          </cell>
          <cell r="DF723">
            <v>0.82430555555555562</v>
          </cell>
          <cell r="DG723">
            <v>1</v>
          </cell>
          <cell r="DH723">
            <v>0.50138888888888888</v>
          </cell>
        </row>
        <row r="724">
          <cell r="P724">
            <v>3</v>
          </cell>
          <cell r="R724" t="str">
            <v xml:space="preserve"> </v>
          </cell>
          <cell r="DE724">
            <v>1</v>
          </cell>
          <cell r="DF724">
            <v>0.4826388888888889</v>
          </cell>
          <cell r="DG724">
            <v>1</v>
          </cell>
          <cell r="DH724">
            <v>0.52500000000000002</v>
          </cell>
        </row>
        <row r="725">
          <cell r="P725" t="str">
            <v xml:space="preserve"> </v>
          </cell>
          <cell r="R725">
            <v>1</v>
          </cell>
          <cell r="DE725">
            <v>1</v>
          </cell>
          <cell r="DF725">
            <v>0.53472222222222221</v>
          </cell>
          <cell r="DG725">
            <v>1</v>
          </cell>
          <cell r="DH725">
            <v>0.62847222222222221</v>
          </cell>
        </row>
        <row r="726">
          <cell r="P726">
            <v>165</v>
          </cell>
          <cell r="R726">
            <v>106</v>
          </cell>
          <cell r="DE726">
            <v>1</v>
          </cell>
          <cell r="DF726">
            <v>0.625</v>
          </cell>
          <cell r="DG726">
            <v>1</v>
          </cell>
          <cell r="DH726">
            <v>0.71458333333333324</v>
          </cell>
        </row>
        <row r="727">
          <cell r="P727">
            <v>4</v>
          </cell>
          <cell r="R727">
            <v>6</v>
          </cell>
          <cell r="DE727">
            <v>6</v>
          </cell>
          <cell r="DF727">
            <v>0.73263888888888884</v>
          </cell>
          <cell r="DG727">
            <v>1</v>
          </cell>
          <cell r="DH727">
            <v>0.85486111111111107</v>
          </cell>
        </row>
        <row r="728">
          <cell r="P728">
            <v>2</v>
          </cell>
          <cell r="R728">
            <v>3</v>
          </cell>
          <cell r="DE728">
            <v>1</v>
          </cell>
          <cell r="DF728">
            <v>0.72361111111111109</v>
          </cell>
          <cell r="DG728">
            <v>1</v>
          </cell>
          <cell r="DH728">
            <v>0.86111111111111116</v>
          </cell>
        </row>
        <row r="729">
          <cell r="P729">
            <v>31</v>
          </cell>
          <cell r="R729">
            <v>36</v>
          </cell>
          <cell r="DE729">
            <v>1</v>
          </cell>
          <cell r="DF729">
            <v>0.47569444444444442</v>
          </cell>
          <cell r="DG729">
            <v>1</v>
          </cell>
          <cell r="DH729">
            <v>0.88124999999999998</v>
          </cell>
        </row>
        <row r="730">
          <cell r="P730">
            <v>51</v>
          </cell>
          <cell r="R730">
            <v>27</v>
          </cell>
          <cell r="DE730">
            <v>1</v>
          </cell>
          <cell r="DF730">
            <v>0.57708333333333328</v>
          </cell>
          <cell r="DG730">
            <v>1</v>
          </cell>
          <cell r="DH730">
            <v>0.6166666666666667</v>
          </cell>
        </row>
        <row r="731">
          <cell r="P731">
            <v>24</v>
          </cell>
          <cell r="R731">
            <v>32</v>
          </cell>
          <cell r="DE731">
            <v>1</v>
          </cell>
          <cell r="DF731">
            <v>0.90347222222222223</v>
          </cell>
          <cell r="DG731">
            <v>2</v>
          </cell>
          <cell r="DH731">
            <v>0.30069444444444443</v>
          </cell>
        </row>
        <row r="732">
          <cell r="P732">
            <v>34</v>
          </cell>
          <cell r="R732">
            <v>34</v>
          </cell>
          <cell r="DE732">
            <v>1</v>
          </cell>
          <cell r="DF732">
            <v>0.68472222222222223</v>
          </cell>
          <cell r="DG732">
            <v>2</v>
          </cell>
          <cell r="DH732">
            <v>0.33194444444444443</v>
          </cell>
        </row>
        <row r="733">
          <cell r="P733">
            <v>11</v>
          </cell>
          <cell r="R733">
            <v>11</v>
          </cell>
          <cell r="DE733">
            <v>1</v>
          </cell>
          <cell r="DF733">
            <v>0.91319444444444453</v>
          </cell>
          <cell r="DG733">
            <v>2</v>
          </cell>
          <cell r="DH733">
            <v>0.34722222222222227</v>
          </cell>
        </row>
        <row r="734">
          <cell r="P734">
            <v>42</v>
          </cell>
          <cell r="R734">
            <v>93</v>
          </cell>
          <cell r="DE734">
            <v>2</v>
          </cell>
          <cell r="DF734">
            <v>0.13541666666666666</v>
          </cell>
          <cell r="DG734">
            <v>2</v>
          </cell>
          <cell r="DH734">
            <v>0.30902777777777779</v>
          </cell>
        </row>
        <row r="735">
          <cell r="P735">
            <v>50</v>
          </cell>
          <cell r="R735">
            <v>20</v>
          </cell>
          <cell r="DE735">
            <v>2</v>
          </cell>
          <cell r="DF735">
            <v>0.58402777777777781</v>
          </cell>
          <cell r="DG735">
            <v>2</v>
          </cell>
          <cell r="DH735">
            <v>0.62083333333333335</v>
          </cell>
        </row>
        <row r="736">
          <cell r="P736">
            <v>1</v>
          </cell>
          <cell r="R736">
            <v>5</v>
          </cell>
          <cell r="DE736">
            <v>2</v>
          </cell>
          <cell r="DF736">
            <v>0.52569444444444446</v>
          </cell>
          <cell r="DG736">
            <v>2</v>
          </cell>
          <cell r="DH736">
            <v>0.62638888888888888</v>
          </cell>
        </row>
        <row r="737">
          <cell r="P737" t="str">
            <v xml:space="preserve"> </v>
          </cell>
          <cell r="R737" t="str">
            <v xml:space="preserve"> </v>
          </cell>
          <cell r="DE737">
            <v>1</v>
          </cell>
          <cell r="DF737">
            <v>0.69236111111111109</v>
          </cell>
          <cell r="DG737">
            <v>2</v>
          </cell>
          <cell r="DH737">
            <v>0.5</v>
          </cell>
        </row>
        <row r="738">
          <cell r="P738">
            <v>27</v>
          </cell>
          <cell r="R738">
            <v>20</v>
          </cell>
          <cell r="DE738">
            <v>2</v>
          </cell>
          <cell r="DF738">
            <v>0.90486111111111101</v>
          </cell>
          <cell r="DG738">
            <v>3</v>
          </cell>
          <cell r="DH738">
            <v>0.29791666666666666</v>
          </cell>
        </row>
        <row r="739">
          <cell r="P739">
            <v>34</v>
          </cell>
          <cell r="R739">
            <v>39</v>
          </cell>
          <cell r="DE739">
            <v>2</v>
          </cell>
          <cell r="DF739">
            <v>0.63680555555555551</v>
          </cell>
          <cell r="DG739">
            <v>3</v>
          </cell>
          <cell r="DH739">
            <v>0.3347222222222222</v>
          </cell>
        </row>
        <row r="740">
          <cell r="P740" t="str">
            <v xml:space="preserve"> </v>
          </cell>
          <cell r="R740">
            <v>2</v>
          </cell>
          <cell r="DE740">
            <v>3</v>
          </cell>
          <cell r="DF740">
            <v>0.33402777777777781</v>
          </cell>
          <cell r="DG740">
            <v>3</v>
          </cell>
          <cell r="DH740">
            <v>0.39999999999999997</v>
          </cell>
        </row>
        <row r="741">
          <cell r="P741">
            <v>47</v>
          </cell>
          <cell r="R741">
            <v>51</v>
          </cell>
          <cell r="DE741">
            <v>3</v>
          </cell>
          <cell r="DF741">
            <v>0.51527777777777783</v>
          </cell>
          <cell r="DG741">
            <v>3</v>
          </cell>
          <cell r="DH741">
            <v>0.57152777777777775</v>
          </cell>
        </row>
        <row r="742">
          <cell r="P742">
            <v>3</v>
          </cell>
          <cell r="R742" t="str">
            <v xml:space="preserve"> </v>
          </cell>
          <cell r="DE742">
            <v>3</v>
          </cell>
          <cell r="DF742">
            <v>0.93263888888888891</v>
          </cell>
          <cell r="DG742">
            <v>3</v>
          </cell>
          <cell r="DH742">
            <v>0.95486111111111116</v>
          </cell>
        </row>
        <row r="743">
          <cell r="P743">
            <v>22</v>
          </cell>
          <cell r="R743">
            <v>27</v>
          </cell>
          <cell r="DE743">
            <v>3</v>
          </cell>
          <cell r="DF743">
            <v>0.90347222222222223</v>
          </cell>
          <cell r="DG743">
            <v>4</v>
          </cell>
          <cell r="DH743">
            <v>0.29930555555555555</v>
          </cell>
        </row>
        <row r="744">
          <cell r="P744">
            <v>16</v>
          </cell>
          <cell r="R744">
            <v>40</v>
          </cell>
          <cell r="DE744">
            <v>3</v>
          </cell>
          <cell r="DF744">
            <v>0.63055555555555554</v>
          </cell>
          <cell r="DG744">
            <v>4</v>
          </cell>
          <cell r="DH744">
            <v>0.33055555555555555</v>
          </cell>
        </row>
        <row r="745">
          <cell r="P745">
            <v>141</v>
          </cell>
          <cell r="R745">
            <v>164</v>
          </cell>
          <cell r="DE745">
            <v>4</v>
          </cell>
          <cell r="DF745">
            <v>0.79513888888888884</v>
          </cell>
          <cell r="DG745">
            <v>4</v>
          </cell>
          <cell r="DH745">
            <v>0.44027777777777777</v>
          </cell>
        </row>
        <row r="746">
          <cell r="P746">
            <v>46</v>
          </cell>
          <cell r="R746">
            <v>48</v>
          </cell>
          <cell r="DE746">
            <v>4</v>
          </cell>
          <cell r="DF746">
            <v>0.58263888888888882</v>
          </cell>
          <cell r="DG746">
            <v>4</v>
          </cell>
          <cell r="DH746">
            <v>0.625</v>
          </cell>
        </row>
        <row r="747">
          <cell r="P747">
            <v>1</v>
          </cell>
          <cell r="R747">
            <v>1</v>
          </cell>
          <cell r="DE747">
            <v>4</v>
          </cell>
          <cell r="DF747">
            <v>0.64097222222222217</v>
          </cell>
          <cell r="DG747">
            <v>4</v>
          </cell>
          <cell r="DH747">
            <v>0.82916666666666661</v>
          </cell>
        </row>
        <row r="748">
          <cell r="P748">
            <v>98</v>
          </cell>
          <cell r="R748">
            <v>20</v>
          </cell>
          <cell r="DE748">
            <v>5</v>
          </cell>
          <cell r="DF748">
            <v>0.14583333333333334</v>
          </cell>
          <cell r="DG748">
            <v>4</v>
          </cell>
          <cell r="DH748">
            <v>0.95208333333333339</v>
          </cell>
        </row>
        <row r="749">
          <cell r="P749">
            <v>33</v>
          </cell>
          <cell r="R749">
            <v>32</v>
          </cell>
          <cell r="DE749">
            <v>4</v>
          </cell>
          <cell r="DF749">
            <v>0.90069444444444446</v>
          </cell>
          <cell r="DG749">
            <v>5</v>
          </cell>
          <cell r="DH749">
            <v>0.29791666666666666</v>
          </cell>
        </row>
        <row r="750">
          <cell r="P750">
            <v>7</v>
          </cell>
          <cell r="R750">
            <v>10</v>
          </cell>
          <cell r="DE750">
            <v>4</v>
          </cell>
          <cell r="DF750">
            <v>0.90347222222222223</v>
          </cell>
          <cell r="DG750">
            <v>5</v>
          </cell>
          <cell r="DH750">
            <v>0.3</v>
          </cell>
        </row>
        <row r="751">
          <cell r="P751">
            <v>27</v>
          </cell>
          <cell r="R751">
            <v>34</v>
          </cell>
          <cell r="DE751">
            <v>4</v>
          </cell>
          <cell r="DF751">
            <v>0.63263888888888886</v>
          </cell>
          <cell r="DG751">
            <v>5</v>
          </cell>
          <cell r="DH751">
            <v>0.32777777777777778</v>
          </cell>
        </row>
        <row r="752">
          <cell r="P752">
            <v>13</v>
          </cell>
          <cell r="R752">
            <v>5</v>
          </cell>
          <cell r="DE752">
            <v>4</v>
          </cell>
          <cell r="DF752">
            <v>0.48472222222222222</v>
          </cell>
          <cell r="DG752">
            <v>5</v>
          </cell>
          <cell r="DH752">
            <v>0.34583333333333338</v>
          </cell>
        </row>
        <row r="753">
          <cell r="P753">
            <v>142</v>
          </cell>
          <cell r="R753">
            <v>142</v>
          </cell>
          <cell r="DE753">
            <v>5</v>
          </cell>
          <cell r="DF753">
            <v>0.63055555555555554</v>
          </cell>
          <cell r="DG753">
            <v>5</v>
          </cell>
          <cell r="DH753">
            <v>0.28611111111111115</v>
          </cell>
        </row>
        <row r="754">
          <cell r="P754" t="str">
            <v xml:space="preserve"> </v>
          </cell>
          <cell r="R754">
            <v>9</v>
          </cell>
          <cell r="DE754">
            <v>5</v>
          </cell>
          <cell r="DF754">
            <v>0.29652777777777778</v>
          </cell>
          <cell r="DG754">
            <v>5</v>
          </cell>
          <cell r="DH754">
            <v>0.3430555555555555</v>
          </cell>
        </row>
        <row r="755">
          <cell r="P755">
            <v>3</v>
          </cell>
          <cell r="R755">
            <v>3</v>
          </cell>
          <cell r="DE755">
            <v>4</v>
          </cell>
          <cell r="DF755">
            <v>0.46875</v>
          </cell>
          <cell r="DG755">
            <v>5</v>
          </cell>
          <cell r="DH755">
            <v>0.46249999999999997</v>
          </cell>
        </row>
        <row r="756">
          <cell r="P756" t="str">
            <v xml:space="preserve"> </v>
          </cell>
          <cell r="R756">
            <v>5</v>
          </cell>
          <cell r="DE756">
            <v>5</v>
          </cell>
          <cell r="DF756">
            <v>0.51944444444444449</v>
          </cell>
          <cell r="DG756">
            <v>5</v>
          </cell>
          <cell r="DH756">
            <v>0.55486111111111114</v>
          </cell>
        </row>
        <row r="757">
          <cell r="P757">
            <v>36</v>
          </cell>
          <cell r="R757">
            <v>38</v>
          </cell>
          <cell r="DE757">
            <v>5</v>
          </cell>
          <cell r="DF757">
            <v>0.57777777777777783</v>
          </cell>
          <cell r="DG757">
            <v>5</v>
          </cell>
          <cell r="DH757">
            <v>0.61736111111111114</v>
          </cell>
        </row>
        <row r="758">
          <cell r="P758" t="str">
            <v xml:space="preserve"> </v>
          </cell>
          <cell r="R758" t="str">
            <v xml:space="preserve"> </v>
          </cell>
          <cell r="DE758">
            <v>5</v>
          </cell>
          <cell r="DF758">
            <v>0.48819444444444443</v>
          </cell>
          <cell r="DG758">
            <v>5</v>
          </cell>
          <cell r="DH758">
            <v>0.66666666666666663</v>
          </cell>
        </row>
        <row r="759">
          <cell r="P759">
            <v>2</v>
          </cell>
          <cell r="R759">
            <v>2</v>
          </cell>
          <cell r="DE759">
            <v>5</v>
          </cell>
          <cell r="DF759">
            <v>0.43541666666666662</v>
          </cell>
          <cell r="DG759">
            <v>5</v>
          </cell>
          <cell r="DH759">
            <v>0.68958333333333333</v>
          </cell>
        </row>
        <row r="760">
          <cell r="P760" t="str">
            <v xml:space="preserve"> </v>
          </cell>
          <cell r="R760">
            <v>1</v>
          </cell>
          <cell r="DG760">
            <v>5</v>
          </cell>
          <cell r="DH760">
            <v>0.74444444444444446</v>
          </cell>
        </row>
        <row r="761">
          <cell r="P761">
            <v>7</v>
          </cell>
          <cell r="R761" t="str">
            <v xml:space="preserve"> </v>
          </cell>
          <cell r="DE761">
            <v>6</v>
          </cell>
          <cell r="DF761">
            <v>5.4166666666666669E-2</v>
          </cell>
          <cell r="DG761">
            <v>6</v>
          </cell>
          <cell r="DH761">
            <v>6.8749999999999992E-2</v>
          </cell>
        </row>
        <row r="762">
          <cell r="P762">
            <v>45</v>
          </cell>
          <cell r="R762">
            <v>26</v>
          </cell>
          <cell r="DE762">
            <v>5</v>
          </cell>
          <cell r="DF762">
            <v>0.93611111111111101</v>
          </cell>
          <cell r="DG762">
            <v>6</v>
          </cell>
          <cell r="DH762">
            <v>0.29930555555555555</v>
          </cell>
        </row>
        <row r="763">
          <cell r="P763">
            <v>9</v>
          </cell>
          <cell r="R763">
            <v>13</v>
          </cell>
          <cell r="DE763">
            <v>5</v>
          </cell>
          <cell r="DF763">
            <v>0.91041666666666676</v>
          </cell>
          <cell r="DG763">
            <v>6</v>
          </cell>
          <cell r="DH763">
            <v>0.30486111111111108</v>
          </cell>
        </row>
        <row r="764">
          <cell r="P764">
            <v>39</v>
          </cell>
          <cell r="R764">
            <v>32</v>
          </cell>
          <cell r="DE764">
            <v>5</v>
          </cell>
          <cell r="DF764">
            <v>0.63611111111111118</v>
          </cell>
          <cell r="DG764">
            <v>6</v>
          </cell>
          <cell r="DH764">
            <v>0.33055555555555555</v>
          </cell>
        </row>
        <row r="765">
          <cell r="P765" t="str">
            <v xml:space="preserve"> </v>
          </cell>
          <cell r="R765">
            <v>44</v>
          </cell>
          <cell r="DE765">
            <v>6</v>
          </cell>
          <cell r="DF765">
            <v>0.33958333333333335</v>
          </cell>
          <cell r="DG765">
            <v>6</v>
          </cell>
          <cell r="DH765">
            <v>0.38750000000000001</v>
          </cell>
        </row>
        <row r="766">
          <cell r="P766">
            <v>4</v>
          </cell>
          <cell r="R766">
            <v>1</v>
          </cell>
          <cell r="DE766">
            <v>5</v>
          </cell>
          <cell r="DF766">
            <v>0.96458333333333324</v>
          </cell>
          <cell r="DG766">
            <v>6</v>
          </cell>
          <cell r="DH766">
            <v>0.58819444444444446</v>
          </cell>
        </row>
        <row r="767">
          <cell r="P767">
            <v>24</v>
          </cell>
          <cell r="R767">
            <v>25</v>
          </cell>
          <cell r="DE767">
            <v>6</v>
          </cell>
          <cell r="DF767">
            <v>0.65694444444444444</v>
          </cell>
          <cell r="DG767">
            <v>6</v>
          </cell>
          <cell r="DH767">
            <v>0.62013888888888891</v>
          </cell>
        </row>
        <row r="768">
          <cell r="P768">
            <v>68</v>
          </cell>
          <cell r="R768">
            <v>20</v>
          </cell>
          <cell r="DE768">
            <v>6</v>
          </cell>
          <cell r="DF768">
            <v>0.9145833333333333</v>
          </cell>
          <cell r="DG768">
            <v>7</v>
          </cell>
          <cell r="DH768">
            <v>0.29791666666666666</v>
          </cell>
        </row>
        <row r="769">
          <cell r="P769">
            <v>35</v>
          </cell>
          <cell r="R769">
            <v>22</v>
          </cell>
          <cell r="DE769">
            <v>6</v>
          </cell>
          <cell r="DF769">
            <v>0.64027777777777783</v>
          </cell>
          <cell r="DG769">
            <v>7</v>
          </cell>
          <cell r="DH769">
            <v>0.33055555555555555</v>
          </cell>
        </row>
        <row r="770">
          <cell r="P770">
            <v>37</v>
          </cell>
          <cell r="R770">
            <v>19</v>
          </cell>
          <cell r="DE770">
            <v>7</v>
          </cell>
          <cell r="DF770">
            <v>0.56111111111111112</v>
          </cell>
          <cell r="DG770">
            <v>7</v>
          </cell>
          <cell r="DH770">
            <v>0.61111111111111105</v>
          </cell>
        </row>
        <row r="771">
          <cell r="P771">
            <v>1</v>
          </cell>
          <cell r="R771">
            <v>2</v>
          </cell>
          <cell r="DE771">
            <v>6</v>
          </cell>
          <cell r="DF771">
            <v>0.70277777777777783</v>
          </cell>
          <cell r="DG771">
            <v>7</v>
          </cell>
          <cell r="DH771">
            <v>0.72291666666666676</v>
          </cell>
        </row>
        <row r="772">
          <cell r="P772">
            <v>28</v>
          </cell>
          <cell r="R772">
            <v>28</v>
          </cell>
          <cell r="DE772">
            <v>6</v>
          </cell>
          <cell r="DF772">
            <v>0.6972222222222223</v>
          </cell>
          <cell r="DG772">
            <v>7</v>
          </cell>
          <cell r="DH772">
            <v>0.84722222222222221</v>
          </cell>
        </row>
        <row r="773">
          <cell r="P773">
            <v>151</v>
          </cell>
          <cell r="R773">
            <v>160</v>
          </cell>
          <cell r="DE773">
            <v>1</v>
          </cell>
          <cell r="DF773">
            <v>0.64444444444444449</v>
          </cell>
          <cell r="DG773">
            <v>1</v>
          </cell>
          <cell r="DH773">
            <v>0.27638888888888885</v>
          </cell>
        </row>
        <row r="774">
          <cell r="P774">
            <v>33</v>
          </cell>
          <cell r="R774">
            <v>11</v>
          </cell>
          <cell r="DE774">
            <v>7</v>
          </cell>
          <cell r="DF774">
            <v>0.90069444444444446</v>
          </cell>
          <cell r="DG774">
            <v>1</v>
          </cell>
          <cell r="DH774">
            <v>0.29791666666666666</v>
          </cell>
        </row>
        <row r="775">
          <cell r="P775">
            <v>27</v>
          </cell>
          <cell r="R775">
            <v>31</v>
          </cell>
          <cell r="DE775">
            <v>7</v>
          </cell>
          <cell r="DF775">
            <v>0.62361111111111112</v>
          </cell>
          <cell r="DG775">
            <v>1</v>
          </cell>
          <cell r="DH775">
            <v>0.32569444444444445</v>
          </cell>
        </row>
        <row r="776">
          <cell r="P776">
            <v>39</v>
          </cell>
          <cell r="R776">
            <v>17</v>
          </cell>
          <cell r="DE776">
            <v>1</v>
          </cell>
          <cell r="DF776">
            <v>0.78541666666666676</v>
          </cell>
          <cell r="DG776">
            <v>1</v>
          </cell>
          <cell r="DH776">
            <v>0.42569444444444443</v>
          </cell>
        </row>
        <row r="777">
          <cell r="P777">
            <v>21</v>
          </cell>
          <cell r="R777">
            <v>25</v>
          </cell>
          <cell r="DE777">
            <v>1</v>
          </cell>
          <cell r="DF777">
            <v>0.56111111111111112</v>
          </cell>
          <cell r="DG777">
            <v>1</v>
          </cell>
          <cell r="DH777">
            <v>0.6166666666666667</v>
          </cell>
        </row>
        <row r="778">
          <cell r="P778">
            <v>98</v>
          </cell>
          <cell r="R778">
            <v>122</v>
          </cell>
          <cell r="DE778">
            <v>1</v>
          </cell>
          <cell r="DF778">
            <v>0.61111111111111105</v>
          </cell>
          <cell r="DG778">
            <v>1</v>
          </cell>
          <cell r="DH778">
            <v>0.6972222222222223</v>
          </cell>
        </row>
        <row r="779">
          <cell r="P779">
            <v>2</v>
          </cell>
          <cell r="R779">
            <v>1</v>
          </cell>
          <cell r="DE779">
            <v>1</v>
          </cell>
          <cell r="DF779">
            <v>0.18333333333333335</v>
          </cell>
          <cell r="DG779">
            <v>1</v>
          </cell>
          <cell r="DH779">
            <v>0.85138888888888886</v>
          </cell>
        </row>
        <row r="780">
          <cell r="P780">
            <v>26</v>
          </cell>
          <cell r="R780">
            <v>88</v>
          </cell>
          <cell r="DE780">
            <v>2</v>
          </cell>
          <cell r="DF780">
            <v>0.1451388888888889</v>
          </cell>
          <cell r="DG780">
            <v>1</v>
          </cell>
          <cell r="DH780">
            <v>0.95763888888888893</v>
          </cell>
        </row>
        <row r="781">
          <cell r="P781">
            <v>30</v>
          </cell>
          <cell r="R781" t="str">
            <v xml:space="preserve"> </v>
          </cell>
          <cell r="DE781">
            <v>7</v>
          </cell>
          <cell r="DF781">
            <v>0.89930555555555547</v>
          </cell>
          <cell r="DG781">
            <v>2</v>
          </cell>
          <cell r="DH781">
            <v>0.47500000000000003</v>
          </cell>
        </row>
        <row r="782">
          <cell r="P782">
            <v>9</v>
          </cell>
          <cell r="R782">
            <v>31</v>
          </cell>
          <cell r="DE782">
            <v>1</v>
          </cell>
          <cell r="DF782">
            <v>0.91319444444444453</v>
          </cell>
          <cell r="DG782">
            <v>2</v>
          </cell>
          <cell r="DH782">
            <v>0.32777777777777778</v>
          </cell>
        </row>
        <row r="783">
          <cell r="P783">
            <v>19</v>
          </cell>
          <cell r="R783">
            <v>2</v>
          </cell>
          <cell r="DE783">
            <v>6</v>
          </cell>
          <cell r="DF783">
            <v>0.91111111111111109</v>
          </cell>
          <cell r="DG783">
            <v>2</v>
          </cell>
          <cell r="DH783">
            <v>0.35138888888888892</v>
          </cell>
        </row>
        <row r="784">
          <cell r="P784">
            <v>12</v>
          </cell>
          <cell r="R784">
            <v>27</v>
          </cell>
          <cell r="DE784">
            <v>1</v>
          </cell>
          <cell r="DF784">
            <v>0.62013888888888891</v>
          </cell>
          <cell r="DG784">
            <v>2</v>
          </cell>
          <cell r="DH784">
            <v>0.38611111111111113</v>
          </cell>
        </row>
        <row r="785">
          <cell r="P785">
            <v>4</v>
          </cell>
          <cell r="R785">
            <v>6</v>
          </cell>
          <cell r="DE785">
            <v>1</v>
          </cell>
          <cell r="DF785">
            <v>0.62291666666666667</v>
          </cell>
          <cell r="DG785">
            <v>2</v>
          </cell>
          <cell r="DH785">
            <v>0.54166666666666663</v>
          </cell>
        </row>
        <row r="786">
          <cell r="P786">
            <v>5</v>
          </cell>
          <cell r="R786">
            <v>4</v>
          </cell>
          <cell r="DE786">
            <v>6</v>
          </cell>
          <cell r="DF786">
            <v>0.65486111111111112</v>
          </cell>
          <cell r="DG786">
            <v>2</v>
          </cell>
          <cell r="DH786">
            <v>0.6</v>
          </cell>
        </row>
        <row r="787">
          <cell r="P787">
            <v>22</v>
          </cell>
          <cell r="R787">
            <v>34</v>
          </cell>
          <cell r="DE787">
            <v>2</v>
          </cell>
          <cell r="DF787">
            <v>0.58263888888888882</v>
          </cell>
          <cell r="DG787">
            <v>2</v>
          </cell>
          <cell r="DH787">
            <v>0.61597222222222225</v>
          </cell>
        </row>
        <row r="788">
          <cell r="P788">
            <v>26</v>
          </cell>
          <cell r="R788">
            <v>15</v>
          </cell>
          <cell r="DE788">
            <v>2</v>
          </cell>
          <cell r="DF788">
            <v>0.90625</v>
          </cell>
          <cell r="DG788">
            <v>3</v>
          </cell>
          <cell r="DH788">
            <v>0.30208333333333331</v>
          </cell>
        </row>
        <row r="789">
          <cell r="P789">
            <v>25</v>
          </cell>
          <cell r="R789">
            <v>43</v>
          </cell>
          <cell r="DE789">
            <v>2</v>
          </cell>
          <cell r="DF789">
            <v>0.62569444444444444</v>
          </cell>
          <cell r="DG789">
            <v>3</v>
          </cell>
          <cell r="DH789">
            <v>0.33333333333333331</v>
          </cell>
        </row>
        <row r="790">
          <cell r="P790">
            <v>5</v>
          </cell>
          <cell r="R790">
            <v>3</v>
          </cell>
          <cell r="DE790">
            <v>2</v>
          </cell>
          <cell r="DF790">
            <v>0.78125</v>
          </cell>
          <cell r="DG790">
            <v>3</v>
          </cell>
          <cell r="DH790">
            <v>0.33888888888888885</v>
          </cell>
        </row>
        <row r="791">
          <cell r="P791">
            <v>29</v>
          </cell>
          <cell r="R791">
            <v>31</v>
          </cell>
          <cell r="DE791">
            <v>3</v>
          </cell>
          <cell r="DF791">
            <v>0.52500000000000002</v>
          </cell>
          <cell r="DG791">
            <v>3</v>
          </cell>
          <cell r="DH791">
            <v>0.6020833333333333</v>
          </cell>
        </row>
        <row r="792">
          <cell r="P792" t="str">
            <v xml:space="preserve"> </v>
          </cell>
          <cell r="R792">
            <v>4</v>
          </cell>
          <cell r="DE792">
            <v>3</v>
          </cell>
          <cell r="DF792">
            <v>0.55833333333333335</v>
          </cell>
          <cell r="DG792">
            <v>3</v>
          </cell>
          <cell r="DH792">
            <v>0.63680555555555551</v>
          </cell>
        </row>
        <row r="793">
          <cell r="P793">
            <v>5</v>
          </cell>
          <cell r="R793">
            <v>7</v>
          </cell>
          <cell r="DE793">
            <v>1</v>
          </cell>
          <cell r="DF793">
            <v>0.56319444444444444</v>
          </cell>
          <cell r="DG793">
            <v>3</v>
          </cell>
          <cell r="DH793">
            <v>0.64166666666666672</v>
          </cell>
        </row>
        <row r="794">
          <cell r="P794">
            <v>38</v>
          </cell>
          <cell r="R794">
            <v>35</v>
          </cell>
          <cell r="DE794">
            <v>3</v>
          </cell>
          <cell r="DF794">
            <v>0.90694444444444444</v>
          </cell>
          <cell r="DG794">
            <v>4</v>
          </cell>
          <cell r="DH794">
            <v>0.30694444444444441</v>
          </cell>
        </row>
        <row r="795">
          <cell r="P795">
            <v>6</v>
          </cell>
          <cell r="R795">
            <v>8</v>
          </cell>
          <cell r="DE795">
            <v>3</v>
          </cell>
          <cell r="DF795">
            <v>0.89930555555555547</v>
          </cell>
          <cell r="DG795">
            <v>4</v>
          </cell>
          <cell r="DH795">
            <v>0.31319444444444444</v>
          </cell>
        </row>
        <row r="796">
          <cell r="P796">
            <v>34</v>
          </cell>
          <cell r="R796">
            <v>37</v>
          </cell>
          <cell r="DE796">
            <v>3</v>
          </cell>
          <cell r="DF796">
            <v>0.62569444444444444</v>
          </cell>
          <cell r="DG796">
            <v>4</v>
          </cell>
          <cell r="DH796">
            <v>0.33194444444444443</v>
          </cell>
        </row>
        <row r="797">
          <cell r="P797">
            <v>162</v>
          </cell>
          <cell r="R797">
            <v>162</v>
          </cell>
          <cell r="DE797">
            <v>4</v>
          </cell>
          <cell r="DF797">
            <v>0.70486111111111116</v>
          </cell>
          <cell r="DG797">
            <v>4</v>
          </cell>
          <cell r="DH797">
            <v>0.34861111111111115</v>
          </cell>
        </row>
        <row r="798">
          <cell r="P798">
            <v>13</v>
          </cell>
          <cell r="R798">
            <v>13</v>
          </cell>
          <cell r="DE798">
            <v>4</v>
          </cell>
          <cell r="DF798">
            <v>0.35555555555555557</v>
          </cell>
          <cell r="DG798">
            <v>4</v>
          </cell>
          <cell r="DH798">
            <v>0.43472222222222223</v>
          </cell>
        </row>
        <row r="799">
          <cell r="P799" t="str">
            <v xml:space="preserve"> </v>
          </cell>
          <cell r="R799">
            <v>3</v>
          </cell>
          <cell r="DE799">
            <v>4</v>
          </cell>
          <cell r="DF799">
            <v>0.54027777777777775</v>
          </cell>
          <cell r="DG799">
            <v>4</v>
          </cell>
          <cell r="DH799">
            <v>0.55277777777777781</v>
          </cell>
        </row>
        <row r="800">
          <cell r="P800">
            <v>50</v>
          </cell>
          <cell r="R800">
            <v>29</v>
          </cell>
          <cell r="DE800">
            <v>4</v>
          </cell>
          <cell r="DF800">
            <v>0.59375</v>
          </cell>
          <cell r="DG800">
            <v>4</v>
          </cell>
          <cell r="DH800">
            <v>0.62847222222222221</v>
          </cell>
        </row>
        <row r="801">
          <cell r="P801">
            <v>1</v>
          </cell>
          <cell r="R801">
            <v>3</v>
          </cell>
          <cell r="DE801">
            <v>4</v>
          </cell>
          <cell r="DF801">
            <v>0.51388888888888895</v>
          </cell>
          <cell r="DG801">
            <v>4</v>
          </cell>
          <cell r="DH801">
            <v>0.63750000000000007</v>
          </cell>
        </row>
        <row r="802">
          <cell r="P802">
            <v>2</v>
          </cell>
          <cell r="R802">
            <v>4</v>
          </cell>
          <cell r="DE802">
            <v>3</v>
          </cell>
          <cell r="DF802">
            <v>0.87708333333333333</v>
          </cell>
          <cell r="DG802">
            <v>4</v>
          </cell>
          <cell r="DH802">
            <v>0.80972222222222223</v>
          </cell>
        </row>
        <row r="803">
          <cell r="P803">
            <v>105</v>
          </cell>
          <cell r="R803">
            <v>29</v>
          </cell>
          <cell r="DE803">
            <v>5</v>
          </cell>
          <cell r="DF803">
            <v>0.14583333333333334</v>
          </cell>
          <cell r="DG803">
            <v>4</v>
          </cell>
          <cell r="DH803">
            <v>0.94791666666666663</v>
          </cell>
        </row>
        <row r="804">
          <cell r="P804">
            <v>34</v>
          </cell>
          <cell r="R804">
            <v>31</v>
          </cell>
          <cell r="DE804">
            <v>4</v>
          </cell>
          <cell r="DF804">
            <v>0.90763888888888899</v>
          </cell>
          <cell r="DG804">
            <v>5</v>
          </cell>
          <cell r="DH804">
            <v>0.3</v>
          </cell>
        </row>
        <row r="805">
          <cell r="P805">
            <v>18</v>
          </cell>
          <cell r="R805">
            <v>10</v>
          </cell>
          <cell r="DE805">
            <v>4</v>
          </cell>
          <cell r="DF805">
            <v>0.91111111111111109</v>
          </cell>
          <cell r="DG805">
            <v>5</v>
          </cell>
          <cell r="DH805">
            <v>0.30138888888888887</v>
          </cell>
        </row>
        <row r="806">
          <cell r="P806">
            <v>39</v>
          </cell>
          <cell r="R806">
            <v>39</v>
          </cell>
          <cell r="DE806">
            <v>4</v>
          </cell>
          <cell r="DF806">
            <v>0.64374999999999993</v>
          </cell>
          <cell r="DG806">
            <v>5</v>
          </cell>
          <cell r="DH806">
            <v>0.32916666666666666</v>
          </cell>
        </row>
        <row r="807">
          <cell r="P807">
            <v>121</v>
          </cell>
          <cell r="R807">
            <v>142</v>
          </cell>
          <cell r="DE807">
            <v>5</v>
          </cell>
          <cell r="DF807">
            <v>0.64374999999999993</v>
          </cell>
          <cell r="DG807">
            <v>5</v>
          </cell>
          <cell r="DH807">
            <v>0.28125</v>
          </cell>
        </row>
        <row r="808">
          <cell r="P808">
            <v>3</v>
          </cell>
          <cell r="R808" t="str">
            <v xml:space="preserve"> </v>
          </cell>
          <cell r="DE808">
            <v>4</v>
          </cell>
          <cell r="DF808">
            <v>0.9472222222222223</v>
          </cell>
          <cell r="DG808">
            <v>5</v>
          </cell>
          <cell r="DH808">
            <v>0.6069444444444444</v>
          </cell>
        </row>
        <row r="809">
          <cell r="P809">
            <v>37</v>
          </cell>
          <cell r="R809">
            <v>25</v>
          </cell>
          <cell r="DE809">
            <v>5</v>
          </cell>
          <cell r="DF809">
            <v>0.58680555555555558</v>
          </cell>
          <cell r="DG809">
            <v>5</v>
          </cell>
          <cell r="DH809">
            <v>0.61944444444444446</v>
          </cell>
        </row>
        <row r="810">
          <cell r="P810">
            <v>12</v>
          </cell>
          <cell r="R810">
            <v>1</v>
          </cell>
          <cell r="DE810">
            <v>7</v>
          </cell>
          <cell r="DF810">
            <v>0.7416666666666667</v>
          </cell>
          <cell r="DG810">
            <v>5</v>
          </cell>
          <cell r="DH810">
            <v>0.71805555555555556</v>
          </cell>
        </row>
        <row r="811">
          <cell r="P811">
            <v>5</v>
          </cell>
          <cell r="R811">
            <v>5</v>
          </cell>
          <cell r="DE811">
            <v>5</v>
          </cell>
          <cell r="DF811">
            <v>0.37986111111111115</v>
          </cell>
          <cell r="DG811">
            <v>5</v>
          </cell>
          <cell r="DH811">
            <v>0.73125000000000007</v>
          </cell>
        </row>
        <row r="812">
          <cell r="P812">
            <v>6</v>
          </cell>
          <cell r="R812">
            <v>2</v>
          </cell>
          <cell r="DE812">
            <v>5</v>
          </cell>
          <cell r="DF812">
            <v>0.64652777777777781</v>
          </cell>
          <cell r="DG812">
            <v>5</v>
          </cell>
          <cell r="DH812">
            <v>0.80138888888888893</v>
          </cell>
        </row>
        <row r="813">
          <cell r="P813">
            <v>32</v>
          </cell>
          <cell r="R813">
            <v>32</v>
          </cell>
          <cell r="DE813">
            <v>5</v>
          </cell>
          <cell r="DF813">
            <v>0.89861111111111114</v>
          </cell>
          <cell r="DG813">
            <v>6</v>
          </cell>
          <cell r="DH813">
            <v>0.2986111111111111</v>
          </cell>
        </row>
        <row r="814">
          <cell r="P814">
            <v>9</v>
          </cell>
          <cell r="R814">
            <v>13</v>
          </cell>
          <cell r="DE814">
            <v>5</v>
          </cell>
          <cell r="DF814">
            <v>0.9194444444444444</v>
          </cell>
          <cell r="DG814">
            <v>6</v>
          </cell>
          <cell r="DH814">
            <v>0.31597222222222221</v>
          </cell>
        </row>
        <row r="815">
          <cell r="P815">
            <v>30</v>
          </cell>
          <cell r="R815">
            <v>38</v>
          </cell>
          <cell r="DE815">
            <v>5</v>
          </cell>
          <cell r="DF815">
            <v>0.63263888888888886</v>
          </cell>
          <cell r="DG815">
            <v>6</v>
          </cell>
          <cell r="DH815">
            <v>0.3263888888888889</v>
          </cell>
        </row>
        <row r="816">
          <cell r="P816">
            <v>19</v>
          </cell>
          <cell r="R816">
            <v>33</v>
          </cell>
          <cell r="DE816">
            <v>6</v>
          </cell>
          <cell r="DF816">
            <v>0.57500000000000007</v>
          </cell>
          <cell r="DG816">
            <v>6</v>
          </cell>
          <cell r="DH816">
            <v>0.62430555555555556</v>
          </cell>
        </row>
        <row r="817">
          <cell r="P817" t="str">
            <v xml:space="preserve"> </v>
          </cell>
          <cell r="R817">
            <v>7</v>
          </cell>
          <cell r="DE817">
            <v>6</v>
          </cell>
          <cell r="DF817">
            <v>0.54097222222222219</v>
          </cell>
          <cell r="DG817">
            <v>6</v>
          </cell>
          <cell r="DH817">
            <v>0.64652777777777781</v>
          </cell>
        </row>
        <row r="818">
          <cell r="P818">
            <v>2</v>
          </cell>
          <cell r="R818" t="str">
            <v xml:space="preserve"> </v>
          </cell>
          <cell r="DE818">
            <v>6</v>
          </cell>
          <cell r="DF818">
            <v>0.62083333333333335</v>
          </cell>
          <cell r="DG818">
            <v>6</v>
          </cell>
          <cell r="DH818">
            <v>0.65069444444444446</v>
          </cell>
        </row>
        <row r="819">
          <cell r="P819">
            <v>16</v>
          </cell>
          <cell r="R819">
            <v>14</v>
          </cell>
          <cell r="DE819">
            <v>5</v>
          </cell>
          <cell r="DF819">
            <v>0.90972222222222221</v>
          </cell>
          <cell r="DG819">
            <v>6</v>
          </cell>
          <cell r="DH819">
            <v>0.30833333333333335</v>
          </cell>
        </row>
        <row r="820">
          <cell r="P820" t="str">
            <v xml:space="preserve"> </v>
          </cell>
          <cell r="R820">
            <v>125</v>
          </cell>
          <cell r="DE820">
            <v>7</v>
          </cell>
          <cell r="DF820">
            <v>0.51874999999999993</v>
          </cell>
          <cell r="DG820">
            <v>7</v>
          </cell>
          <cell r="DH820">
            <v>0.29722222222222222</v>
          </cell>
        </row>
        <row r="821">
          <cell r="P821">
            <v>39</v>
          </cell>
          <cell r="R821">
            <v>27</v>
          </cell>
          <cell r="DE821">
            <v>6</v>
          </cell>
          <cell r="DF821">
            <v>0.91319444444444453</v>
          </cell>
          <cell r="DG821">
            <v>7</v>
          </cell>
          <cell r="DH821">
            <v>0.30486111111111108</v>
          </cell>
        </row>
        <row r="822">
          <cell r="P822">
            <v>38</v>
          </cell>
          <cell r="R822">
            <v>42</v>
          </cell>
          <cell r="DE822">
            <v>6</v>
          </cell>
          <cell r="DF822">
            <v>0.63888888888888895</v>
          </cell>
          <cell r="DG822">
            <v>7</v>
          </cell>
          <cell r="DH822">
            <v>0.33402777777777781</v>
          </cell>
        </row>
        <row r="823">
          <cell r="P823">
            <v>6</v>
          </cell>
          <cell r="R823">
            <v>6</v>
          </cell>
          <cell r="DE823">
            <v>7</v>
          </cell>
          <cell r="DF823">
            <v>0.3611111111111111</v>
          </cell>
          <cell r="DG823">
            <v>7</v>
          </cell>
          <cell r="DH823">
            <v>0.4291666666666667</v>
          </cell>
        </row>
        <row r="824">
          <cell r="P824" t="str">
            <v xml:space="preserve"> </v>
          </cell>
          <cell r="R824">
            <v>30</v>
          </cell>
          <cell r="DG824">
            <v>7</v>
          </cell>
          <cell r="DH824">
            <v>0.4458333333333333</v>
          </cell>
        </row>
        <row r="825">
          <cell r="P825">
            <v>27</v>
          </cell>
          <cell r="R825">
            <v>40</v>
          </cell>
          <cell r="DE825">
            <v>7</v>
          </cell>
          <cell r="DF825">
            <v>0.58472222222222225</v>
          </cell>
          <cell r="DG825">
            <v>7</v>
          </cell>
          <cell r="DH825">
            <v>0.62083333333333335</v>
          </cell>
        </row>
        <row r="826">
          <cell r="P826">
            <v>13</v>
          </cell>
          <cell r="R826">
            <v>13</v>
          </cell>
          <cell r="DE826">
            <v>7</v>
          </cell>
          <cell r="DF826">
            <v>0.82847222222222217</v>
          </cell>
          <cell r="DG826">
            <v>7</v>
          </cell>
          <cell r="DH826">
            <v>0.91666666666666663</v>
          </cell>
        </row>
        <row r="827">
          <cell r="P827" t="str">
            <v xml:space="preserve"> </v>
          </cell>
          <cell r="R827" t="str">
            <v xml:space="preserve"> </v>
          </cell>
          <cell r="DE827">
            <v>7</v>
          </cell>
          <cell r="DF827">
            <v>0.39861111111111108</v>
          </cell>
        </row>
        <row r="828">
          <cell r="P828">
            <v>160</v>
          </cell>
          <cell r="R828">
            <v>166</v>
          </cell>
          <cell r="DE828">
            <v>1</v>
          </cell>
          <cell r="DF828">
            <v>0.65902777777777777</v>
          </cell>
          <cell r="DG828">
            <v>1</v>
          </cell>
          <cell r="DH828">
            <v>0.28541666666666665</v>
          </cell>
        </row>
        <row r="829">
          <cell r="P829">
            <v>41</v>
          </cell>
          <cell r="R829">
            <v>21</v>
          </cell>
          <cell r="DE829">
            <v>7</v>
          </cell>
          <cell r="DF829">
            <v>0.90208333333333324</v>
          </cell>
          <cell r="DG829">
            <v>1</v>
          </cell>
          <cell r="DH829">
            <v>0.29791666666666666</v>
          </cell>
        </row>
        <row r="830">
          <cell r="P830">
            <v>16</v>
          </cell>
          <cell r="R830">
            <v>29</v>
          </cell>
          <cell r="DE830">
            <v>7</v>
          </cell>
          <cell r="DF830">
            <v>0.62847222222222221</v>
          </cell>
          <cell r="DG830">
            <v>1</v>
          </cell>
          <cell r="DH830">
            <v>0.33263888888888887</v>
          </cell>
        </row>
        <row r="831">
          <cell r="P831">
            <v>47</v>
          </cell>
          <cell r="R831">
            <v>11</v>
          </cell>
          <cell r="DE831">
            <v>1</v>
          </cell>
          <cell r="DF831">
            <v>0.81041666666666667</v>
          </cell>
          <cell r="DG831">
            <v>1</v>
          </cell>
          <cell r="DH831">
            <v>0.49861111111111112</v>
          </cell>
        </row>
        <row r="832">
          <cell r="P832">
            <v>43</v>
          </cell>
          <cell r="R832">
            <v>50</v>
          </cell>
          <cell r="DE832">
            <v>1</v>
          </cell>
          <cell r="DF832">
            <v>0.57847222222222217</v>
          </cell>
          <cell r="DG832">
            <v>1</v>
          </cell>
          <cell r="DH832">
            <v>0.63124999999999998</v>
          </cell>
        </row>
        <row r="833">
          <cell r="P833">
            <v>5</v>
          </cell>
          <cell r="R833">
            <v>4</v>
          </cell>
          <cell r="DE833">
            <v>6</v>
          </cell>
          <cell r="DF833">
            <v>0.56527777777777777</v>
          </cell>
          <cell r="DG833">
            <v>1</v>
          </cell>
          <cell r="DH833">
            <v>0.65486111111111112</v>
          </cell>
        </row>
        <row r="834">
          <cell r="P834">
            <v>137</v>
          </cell>
          <cell r="R834">
            <v>144</v>
          </cell>
          <cell r="DE834">
            <v>1</v>
          </cell>
          <cell r="DF834">
            <v>0.61527777777777781</v>
          </cell>
          <cell r="DG834">
            <v>1</v>
          </cell>
          <cell r="DH834">
            <v>0.6875</v>
          </cell>
        </row>
        <row r="835">
          <cell r="P835" t="str">
            <v xml:space="preserve"> </v>
          </cell>
          <cell r="R835" t="str">
            <v xml:space="preserve"> </v>
          </cell>
          <cell r="DE835">
            <v>7</v>
          </cell>
          <cell r="DF835">
            <v>0.95694444444444438</v>
          </cell>
          <cell r="DG835">
            <v>1</v>
          </cell>
          <cell r="DH835">
            <v>0.83958333333333324</v>
          </cell>
        </row>
        <row r="836">
          <cell r="P836">
            <v>30</v>
          </cell>
          <cell r="R836">
            <v>104</v>
          </cell>
          <cell r="DE836">
            <v>2</v>
          </cell>
          <cell r="DF836">
            <v>0.13680555555555554</v>
          </cell>
          <cell r="DG836">
            <v>2</v>
          </cell>
          <cell r="DH836">
            <v>0.2951388888888889</v>
          </cell>
        </row>
        <row r="837">
          <cell r="P837">
            <v>20</v>
          </cell>
          <cell r="R837">
            <v>39</v>
          </cell>
          <cell r="DE837">
            <v>1</v>
          </cell>
          <cell r="DF837">
            <v>0.90833333333333333</v>
          </cell>
          <cell r="DG837">
            <v>2</v>
          </cell>
          <cell r="DH837">
            <v>0.30277777777777776</v>
          </cell>
        </row>
        <row r="838">
          <cell r="P838">
            <v>15</v>
          </cell>
          <cell r="R838">
            <v>17</v>
          </cell>
          <cell r="DE838">
            <v>6</v>
          </cell>
          <cell r="DF838">
            <v>0.90347222222222223</v>
          </cell>
          <cell r="DG838">
            <v>2</v>
          </cell>
          <cell r="DH838">
            <v>0.31041666666666667</v>
          </cell>
        </row>
        <row r="839">
          <cell r="P839">
            <v>32</v>
          </cell>
          <cell r="R839">
            <v>38</v>
          </cell>
          <cell r="DE839">
            <v>1</v>
          </cell>
          <cell r="DF839">
            <v>0.62916666666666665</v>
          </cell>
          <cell r="DG839">
            <v>2</v>
          </cell>
          <cell r="DH839">
            <v>0.34166666666666662</v>
          </cell>
        </row>
        <row r="840">
          <cell r="P840" t="str">
            <v xml:space="preserve"> </v>
          </cell>
          <cell r="R840">
            <v>28</v>
          </cell>
          <cell r="DE840">
            <v>2</v>
          </cell>
          <cell r="DF840">
            <v>0.33124999999999999</v>
          </cell>
          <cell r="DG840">
            <v>2</v>
          </cell>
          <cell r="DH840">
            <v>0.38263888888888892</v>
          </cell>
        </row>
        <row r="841">
          <cell r="P841" t="str">
            <v xml:space="preserve"> </v>
          </cell>
          <cell r="R841">
            <v>10</v>
          </cell>
          <cell r="DE841">
            <v>2</v>
          </cell>
          <cell r="DF841">
            <v>0.37083333333333335</v>
          </cell>
          <cell r="DG841">
            <v>2</v>
          </cell>
          <cell r="DH841">
            <v>0.44930555555555557</v>
          </cell>
        </row>
        <row r="842">
          <cell r="P842">
            <v>48</v>
          </cell>
          <cell r="R842">
            <v>48</v>
          </cell>
          <cell r="DE842">
            <v>2</v>
          </cell>
          <cell r="DF842">
            <v>0.58472222222222225</v>
          </cell>
          <cell r="DG842">
            <v>2</v>
          </cell>
          <cell r="DH842">
            <v>0.61875000000000002</v>
          </cell>
        </row>
        <row r="843">
          <cell r="P843" t="str">
            <v xml:space="preserve"> </v>
          </cell>
          <cell r="R843">
            <v>5</v>
          </cell>
          <cell r="DE843">
            <v>2</v>
          </cell>
          <cell r="DF843">
            <v>0.63680555555555551</v>
          </cell>
          <cell r="DG843">
            <v>2</v>
          </cell>
          <cell r="DH843">
            <v>0.75555555555555554</v>
          </cell>
        </row>
        <row r="844">
          <cell r="P844">
            <v>4</v>
          </cell>
          <cell r="R844" t="str">
            <v xml:space="preserve"> </v>
          </cell>
          <cell r="DE844">
            <v>2</v>
          </cell>
          <cell r="DF844">
            <v>0.71527777777777779</v>
          </cell>
          <cell r="DG844">
            <v>2</v>
          </cell>
          <cell r="DH844">
            <v>0.79305555555555562</v>
          </cell>
        </row>
        <row r="845">
          <cell r="P845">
            <v>26</v>
          </cell>
          <cell r="R845" t="str">
            <v xml:space="preserve"> </v>
          </cell>
          <cell r="DE845">
            <v>2</v>
          </cell>
          <cell r="DF845">
            <v>0.91319444444444453</v>
          </cell>
          <cell r="DG845">
            <v>2</v>
          </cell>
          <cell r="DH845">
            <v>0.93958333333333333</v>
          </cell>
        </row>
        <row r="846">
          <cell r="P846">
            <v>4</v>
          </cell>
          <cell r="R846" t="str">
            <v xml:space="preserve"> </v>
          </cell>
          <cell r="DE846">
            <v>2</v>
          </cell>
          <cell r="DF846">
            <v>0.76874999999999993</v>
          </cell>
          <cell r="DG846">
            <v>2</v>
          </cell>
          <cell r="DH846">
            <v>0.8027777777777777</v>
          </cell>
        </row>
        <row r="847">
          <cell r="P847">
            <v>34</v>
          </cell>
          <cell r="R847">
            <v>36</v>
          </cell>
          <cell r="DE847">
            <v>2</v>
          </cell>
          <cell r="DF847">
            <v>0.90625</v>
          </cell>
          <cell r="DG847">
            <v>3</v>
          </cell>
          <cell r="DH847">
            <v>0.29930555555555555</v>
          </cell>
        </row>
        <row r="848">
          <cell r="P848">
            <v>38</v>
          </cell>
          <cell r="R848">
            <v>42</v>
          </cell>
          <cell r="DE848">
            <v>2</v>
          </cell>
          <cell r="DF848">
            <v>0.63402777777777775</v>
          </cell>
          <cell r="DG848">
            <v>3</v>
          </cell>
          <cell r="DH848">
            <v>0.3298611111111111</v>
          </cell>
        </row>
        <row r="849">
          <cell r="P849">
            <v>22</v>
          </cell>
          <cell r="R849">
            <v>32</v>
          </cell>
          <cell r="DE849">
            <v>3</v>
          </cell>
          <cell r="DF849">
            <v>0.44236111111111115</v>
          </cell>
          <cell r="DG849">
            <v>3</v>
          </cell>
          <cell r="DH849">
            <v>0.51388888888888895</v>
          </cell>
        </row>
        <row r="850">
          <cell r="P850">
            <v>4</v>
          </cell>
          <cell r="R850" t="str">
            <v xml:space="preserve"> </v>
          </cell>
          <cell r="DE850">
            <v>3</v>
          </cell>
          <cell r="DF850">
            <v>0.64652777777777781</v>
          </cell>
          <cell r="DG850">
            <v>3</v>
          </cell>
          <cell r="DH850">
            <v>0.67013888888888884</v>
          </cell>
        </row>
        <row r="851">
          <cell r="P851">
            <v>8</v>
          </cell>
          <cell r="R851">
            <v>2</v>
          </cell>
          <cell r="DE851">
            <v>2</v>
          </cell>
          <cell r="DF851">
            <v>0.90833333333333333</v>
          </cell>
          <cell r="DG851">
            <v>3</v>
          </cell>
          <cell r="DH851">
            <v>0.68333333333333324</v>
          </cell>
        </row>
        <row r="852">
          <cell r="P852">
            <v>7</v>
          </cell>
          <cell r="R852">
            <v>6</v>
          </cell>
          <cell r="DE852">
            <v>2</v>
          </cell>
          <cell r="DF852">
            <v>0.79513888888888884</v>
          </cell>
          <cell r="DG852">
            <v>3</v>
          </cell>
          <cell r="DH852">
            <v>0.73125000000000007</v>
          </cell>
        </row>
        <row r="853">
          <cell r="P853" t="str">
            <v xml:space="preserve"> </v>
          </cell>
          <cell r="R853" t="str">
            <v xml:space="preserve"> </v>
          </cell>
          <cell r="DE853">
            <v>4</v>
          </cell>
          <cell r="DF853">
            <v>6.5277777777777782E-2</v>
          </cell>
        </row>
        <row r="854">
          <cell r="P854">
            <v>31</v>
          </cell>
          <cell r="R854">
            <v>31</v>
          </cell>
          <cell r="DE854">
            <v>3</v>
          </cell>
          <cell r="DF854">
            <v>0.90277777777777779</v>
          </cell>
          <cell r="DG854">
            <v>4</v>
          </cell>
          <cell r="DH854">
            <v>0.3034722222222222</v>
          </cell>
        </row>
        <row r="855">
          <cell r="P855">
            <v>11</v>
          </cell>
          <cell r="R855">
            <v>12</v>
          </cell>
          <cell r="DE855">
            <v>3</v>
          </cell>
          <cell r="DF855">
            <v>0.90902777777777777</v>
          </cell>
          <cell r="DG855">
            <v>4</v>
          </cell>
          <cell r="DH855">
            <v>0.30486111111111108</v>
          </cell>
        </row>
        <row r="856">
          <cell r="P856">
            <v>28</v>
          </cell>
          <cell r="R856">
            <v>42</v>
          </cell>
          <cell r="DE856">
            <v>3</v>
          </cell>
          <cell r="DF856">
            <v>0.63263888888888886</v>
          </cell>
          <cell r="DG856">
            <v>4</v>
          </cell>
          <cell r="DH856">
            <v>0.33124999999999999</v>
          </cell>
        </row>
        <row r="857">
          <cell r="P857">
            <v>134</v>
          </cell>
          <cell r="R857">
            <v>163</v>
          </cell>
          <cell r="DE857">
            <v>4</v>
          </cell>
          <cell r="DF857">
            <v>0.70208333333333339</v>
          </cell>
          <cell r="DG857">
            <v>4</v>
          </cell>
          <cell r="DH857">
            <v>0.34652777777777777</v>
          </cell>
        </row>
        <row r="858">
          <cell r="P858">
            <v>50</v>
          </cell>
          <cell r="R858">
            <v>45</v>
          </cell>
          <cell r="DE858">
            <v>4</v>
          </cell>
          <cell r="DF858">
            <v>0.56944444444444442</v>
          </cell>
          <cell r="DG858">
            <v>4</v>
          </cell>
          <cell r="DH858">
            <v>0.61458333333333337</v>
          </cell>
        </row>
        <row r="859">
          <cell r="P859" t="str">
            <v xml:space="preserve"> </v>
          </cell>
          <cell r="R859" t="str">
            <v xml:space="preserve"> </v>
          </cell>
          <cell r="DE859">
            <v>4</v>
          </cell>
          <cell r="DF859">
            <v>0.59305555555555556</v>
          </cell>
          <cell r="DG859">
            <v>4</v>
          </cell>
          <cell r="DH859">
            <v>0.67708333333333337</v>
          </cell>
        </row>
        <row r="860">
          <cell r="P860">
            <v>3</v>
          </cell>
          <cell r="R860">
            <v>3</v>
          </cell>
          <cell r="DE860">
            <v>4</v>
          </cell>
          <cell r="DF860">
            <v>0.51666666666666672</v>
          </cell>
          <cell r="DG860">
            <v>4</v>
          </cell>
          <cell r="DH860">
            <v>0.69027777777777777</v>
          </cell>
        </row>
        <row r="861">
          <cell r="P861" t="str">
            <v xml:space="preserve"> </v>
          </cell>
          <cell r="R861" t="str">
            <v xml:space="preserve"> </v>
          </cell>
          <cell r="DE861">
            <v>4</v>
          </cell>
          <cell r="DF861">
            <v>0.72361111111111109</v>
          </cell>
          <cell r="DG861">
            <v>4</v>
          </cell>
          <cell r="DH861">
            <v>0.8930555555555556</v>
          </cell>
        </row>
        <row r="862">
          <cell r="P862">
            <v>34</v>
          </cell>
          <cell r="R862">
            <v>38</v>
          </cell>
          <cell r="DE862">
            <v>4</v>
          </cell>
          <cell r="DF862">
            <v>0.48541666666666666</v>
          </cell>
          <cell r="DG862">
            <v>4</v>
          </cell>
          <cell r="DH862">
            <v>0.93125000000000002</v>
          </cell>
        </row>
        <row r="863">
          <cell r="P863">
            <v>1</v>
          </cell>
          <cell r="R863" t="str">
            <v xml:space="preserve"> </v>
          </cell>
          <cell r="DE863">
            <v>4</v>
          </cell>
          <cell r="DF863">
            <v>0.7909722222222223</v>
          </cell>
          <cell r="DG863">
            <v>4</v>
          </cell>
          <cell r="DH863">
            <v>0.82916666666666661</v>
          </cell>
        </row>
        <row r="864">
          <cell r="P864">
            <v>91</v>
          </cell>
          <cell r="R864">
            <v>43</v>
          </cell>
          <cell r="DE864">
            <v>5</v>
          </cell>
          <cell r="DF864">
            <v>0.14305555555555557</v>
          </cell>
          <cell r="DG864">
            <v>4</v>
          </cell>
          <cell r="DH864">
            <v>0.94652777777777775</v>
          </cell>
        </row>
        <row r="865">
          <cell r="P865">
            <v>43</v>
          </cell>
          <cell r="R865">
            <v>16</v>
          </cell>
          <cell r="DE865">
            <v>4</v>
          </cell>
          <cell r="DF865">
            <v>0.90555555555555556</v>
          </cell>
          <cell r="DG865">
            <v>5</v>
          </cell>
          <cell r="DH865">
            <v>0.29930555555555555</v>
          </cell>
        </row>
        <row r="866">
          <cell r="P866">
            <v>19</v>
          </cell>
          <cell r="R866">
            <v>15</v>
          </cell>
          <cell r="DE866">
            <v>4</v>
          </cell>
          <cell r="DF866">
            <v>0.90833333333333333</v>
          </cell>
          <cell r="DG866">
            <v>5</v>
          </cell>
          <cell r="DH866">
            <v>0.30972222222222223</v>
          </cell>
        </row>
        <row r="867">
          <cell r="P867">
            <v>39</v>
          </cell>
          <cell r="R867">
            <v>38</v>
          </cell>
          <cell r="DE867">
            <v>4</v>
          </cell>
          <cell r="DF867">
            <v>0.62986111111111109</v>
          </cell>
          <cell r="DG867">
            <v>5</v>
          </cell>
          <cell r="DH867">
            <v>0.33263888888888887</v>
          </cell>
        </row>
        <row r="868">
          <cell r="P868">
            <v>148</v>
          </cell>
          <cell r="R868">
            <v>153</v>
          </cell>
          <cell r="DE868">
            <v>5</v>
          </cell>
          <cell r="DF868">
            <v>0.64583333333333337</v>
          </cell>
          <cell r="DG868">
            <v>5</v>
          </cell>
          <cell r="DH868">
            <v>0.27569444444444446</v>
          </cell>
        </row>
        <row r="869">
          <cell r="P869" t="str">
            <v xml:space="preserve"> </v>
          </cell>
          <cell r="R869" t="str">
            <v xml:space="preserve"> </v>
          </cell>
          <cell r="DE869">
            <v>4</v>
          </cell>
          <cell r="DF869">
            <v>0.95000000000000007</v>
          </cell>
          <cell r="DG869">
            <v>5</v>
          </cell>
          <cell r="DH869">
            <v>0.38611111111111113</v>
          </cell>
        </row>
        <row r="870">
          <cell r="P870" t="str">
            <v xml:space="preserve"> </v>
          </cell>
          <cell r="R870">
            <v>3</v>
          </cell>
          <cell r="DE870">
            <v>5</v>
          </cell>
          <cell r="DF870">
            <v>0.3576388888888889</v>
          </cell>
          <cell r="DG870">
            <v>5</v>
          </cell>
          <cell r="DH870">
            <v>0.38750000000000001</v>
          </cell>
        </row>
        <row r="871">
          <cell r="P871">
            <v>2</v>
          </cell>
          <cell r="R871">
            <v>4</v>
          </cell>
          <cell r="DE871">
            <v>4</v>
          </cell>
          <cell r="DF871">
            <v>0.55902777777777779</v>
          </cell>
          <cell r="DG871">
            <v>5</v>
          </cell>
          <cell r="DH871">
            <v>0.45902777777777781</v>
          </cell>
        </row>
        <row r="872">
          <cell r="P872">
            <v>33</v>
          </cell>
          <cell r="R872">
            <v>43</v>
          </cell>
          <cell r="DE872">
            <v>5</v>
          </cell>
          <cell r="DF872">
            <v>0.82361111111111107</v>
          </cell>
          <cell r="DG872">
            <v>5</v>
          </cell>
          <cell r="DH872">
            <v>0.61388888888888882</v>
          </cell>
        </row>
        <row r="873">
          <cell r="P873" t="str">
            <v xml:space="preserve"> </v>
          </cell>
          <cell r="R873" t="str">
            <v xml:space="preserve"> </v>
          </cell>
          <cell r="DE873">
            <v>5</v>
          </cell>
          <cell r="DF873">
            <v>0.55486111111111114</v>
          </cell>
          <cell r="DG873">
            <v>5</v>
          </cell>
          <cell r="DH873">
            <v>0.63124999999999998</v>
          </cell>
        </row>
        <row r="874">
          <cell r="P874" t="str">
            <v xml:space="preserve"> </v>
          </cell>
          <cell r="R874" t="str">
            <v xml:space="preserve"> </v>
          </cell>
          <cell r="DE874">
            <v>5</v>
          </cell>
          <cell r="DF874">
            <v>0.67638888888888893</v>
          </cell>
          <cell r="DG874">
            <v>5</v>
          </cell>
          <cell r="DH874">
            <v>0.72222222222222221</v>
          </cell>
        </row>
        <row r="875">
          <cell r="P875">
            <v>3</v>
          </cell>
          <cell r="R875" t="str">
            <v xml:space="preserve"> </v>
          </cell>
          <cell r="DE875">
            <v>5</v>
          </cell>
          <cell r="DF875">
            <v>0.74375000000000002</v>
          </cell>
          <cell r="DG875">
            <v>5</v>
          </cell>
          <cell r="DH875">
            <v>0.77500000000000002</v>
          </cell>
        </row>
        <row r="876">
          <cell r="P876" t="str">
            <v xml:space="preserve"> </v>
          </cell>
          <cell r="R876">
            <v>10</v>
          </cell>
          <cell r="DE876">
            <v>5</v>
          </cell>
          <cell r="DF876">
            <v>0.81041666666666667</v>
          </cell>
          <cell r="DG876">
            <v>5</v>
          </cell>
          <cell r="DH876">
            <v>0.9194444444444444</v>
          </cell>
        </row>
        <row r="877">
          <cell r="P877">
            <v>21</v>
          </cell>
          <cell r="R877">
            <v>44</v>
          </cell>
          <cell r="DE877">
            <v>5</v>
          </cell>
          <cell r="DF877">
            <v>0.8979166666666667</v>
          </cell>
          <cell r="DG877">
            <v>6</v>
          </cell>
          <cell r="DH877">
            <v>0.30138888888888887</v>
          </cell>
        </row>
        <row r="878">
          <cell r="P878">
            <v>16</v>
          </cell>
          <cell r="R878">
            <v>14</v>
          </cell>
          <cell r="DE878">
            <v>5</v>
          </cell>
          <cell r="DF878">
            <v>0.90972222222222221</v>
          </cell>
          <cell r="DG878">
            <v>6</v>
          </cell>
          <cell r="DH878">
            <v>0.30833333333333335</v>
          </cell>
        </row>
        <row r="879">
          <cell r="P879">
            <v>40</v>
          </cell>
          <cell r="R879">
            <v>32</v>
          </cell>
          <cell r="DE879">
            <v>5</v>
          </cell>
          <cell r="DF879">
            <v>0.63680555555555551</v>
          </cell>
          <cell r="DG879">
            <v>6</v>
          </cell>
          <cell r="DH879">
            <v>0.33194444444444443</v>
          </cell>
        </row>
        <row r="880">
          <cell r="P880">
            <v>30</v>
          </cell>
          <cell r="R880">
            <v>26</v>
          </cell>
          <cell r="DE880">
            <v>6</v>
          </cell>
          <cell r="DF880">
            <v>0.55555555555555558</v>
          </cell>
          <cell r="DG880">
            <v>6</v>
          </cell>
          <cell r="DH880">
            <v>0.61736111111111114</v>
          </cell>
        </row>
        <row r="881">
          <cell r="P881">
            <v>26</v>
          </cell>
          <cell r="R881">
            <v>44</v>
          </cell>
          <cell r="DE881">
            <v>6</v>
          </cell>
          <cell r="DF881">
            <v>0.56666666666666665</v>
          </cell>
          <cell r="DG881">
            <v>6</v>
          </cell>
          <cell r="DH881">
            <v>0.62430555555555556</v>
          </cell>
        </row>
        <row r="882">
          <cell r="P882">
            <v>4</v>
          </cell>
          <cell r="R882">
            <v>4</v>
          </cell>
          <cell r="DE882">
            <v>6</v>
          </cell>
          <cell r="DF882">
            <v>0.50416666666666665</v>
          </cell>
          <cell r="DG882">
            <v>6</v>
          </cell>
          <cell r="DH882">
            <v>0.67569444444444438</v>
          </cell>
        </row>
        <row r="883">
          <cell r="P883">
            <v>8</v>
          </cell>
          <cell r="R883">
            <v>10</v>
          </cell>
          <cell r="DE883">
            <v>6</v>
          </cell>
          <cell r="DF883">
            <v>0.3756944444444445</v>
          </cell>
          <cell r="DG883">
            <v>6</v>
          </cell>
          <cell r="DH883">
            <v>0.77083333333333337</v>
          </cell>
        </row>
        <row r="884">
          <cell r="P884" t="str">
            <v xml:space="preserve"> </v>
          </cell>
          <cell r="R884" t="str">
            <v xml:space="preserve"> </v>
          </cell>
          <cell r="DE884">
            <v>6</v>
          </cell>
          <cell r="DF884">
            <v>0.85277777777777775</v>
          </cell>
          <cell r="DG884">
            <v>6</v>
          </cell>
          <cell r="DH884">
            <v>0.79027777777777775</v>
          </cell>
        </row>
        <row r="885">
          <cell r="P885" t="str">
            <v xml:space="preserve"> </v>
          </cell>
          <cell r="R885" t="str">
            <v xml:space="preserve"> </v>
          </cell>
          <cell r="DE885">
            <v>6</v>
          </cell>
          <cell r="DF885">
            <v>0.5</v>
          </cell>
          <cell r="DG885">
            <v>6</v>
          </cell>
          <cell r="DH885">
            <v>0.54166666666666663</v>
          </cell>
        </row>
        <row r="886">
          <cell r="P886">
            <v>31</v>
          </cell>
          <cell r="R886">
            <v>137</v>
          </cell>
          <cell r="DE886">
            <v>7</v>
          </cell>
          <cell r="DF886">
            <v>2.013888888888889E-2</v>
          </cell>
          <cell r="DG886">
            <v>7</v>
          </cell>
          <cell r="DH886">
            <v>0.21875</v>
          </cell>
        </row>
        <row r="887">
          <cell r="P887">
            <v>139</v>
          </cell>
          <cell r="R887">
            <v>165</v>
          </cell>
          <cell r="DE887">
            <v>7</v>
          </cell>
          <cell r="DF887">
            <v>0.81805555555555554</v>
          </cell>
          <cell r="DG887">
            <v>7</v>
          </cell>
          <cell r="DH887">
            <v>0.2902777777777778</v>
          </cell>
        </row>
        <row r="888">
          <cell r="P888">
            <v>38</v>
          </cell>
          <cell r="R888">
            <v>22</v>
          </cell>
          <cell r="DE888">
            <v>6</v>
          </cell>
          <cell r="DF888">
            <v>0.90208333333333324</v>
          </cell>
          <cell r="DG888">
            <v>1</v>
          </cell>
          <cell r="DH888">
            <v>0.3</v>
          </cell>
        </row>
        <row r="889">
          <cell r="P889">
            <v>41</v>
          </cell>
          <cell r="R889">
            <v>37</v>
          </cell>
          <cell r="DE889">
            <v>6</v>
          </cell>
          <cell r="DF889">
            <v>0.62847222222222221</v>
          </cell>
          <cell r="DG889">
            <v>7</v>
          </cell>
          <cell r="DH889">
            <v>0.33194444444444443</v>
          </cell>
        </row>
        <row r="890">
          <cell r="P890">
            <v>47</v>
          </cell>
          <cell r="R890">
            <v>37</v>
          </cell>
          <cell r="DE890">
            <v>7</v>
          </cell>
          <cell r="DF890">
            <v>0.56944444444444442</v>
          </cell>
          <cell r="DG890">
            <v>7</v>
          </cell>
          <cell r="DH890">
            <v>0.61458333333333337</v>
          </cell>
        </row>
        <row r="891">
          <cell r="P891">
            <v>2</v>
          </cell>
          <cell r="R891">
            <v>2</v>
          </cell>
          <cell r="DE891">
            <v>7</v>
          </cell>
          <cell r="DF891">
            <v>0.4694444444444445</v>
          </cell>
          <cell r="DG891">
            <v>7</v>
          </cell>
          <cell r="DH891">
            <v>0.63055555555555554</v>
          </cell>
        </row>
        <row r="892">
          <cell r="P892">
            <v>14</v>
          </cell>
          <cell r="R892">
            <v>1</v>
          </cell>
          <cell r="DE892">
            <v>6</v>
          </cell>
          <cell r="DF892">
            <v>0.86875000000000002</v>
          </cell>
          <cell r="DG892">
            <v>7</v>
          </cell>
          <cell r="DH892">
            <v>0.63263888888888886</v>
          </cell>
        </row>
        <row r="893">
          <cell r="P893">
            <v>2</v>
          </cell>
          <cell r="R893">
            <v>2</v>
          </cell>
          <cell r="DE893">
            <v>6</v>
          </cell>
          <cell r="DF893">
            <v>0.63611111111111118</v>
          </cell>
          <cell r="DG893">
            <v>7</v>
          </cell>
          <cell r="DH893">
            <v>0.69027777777777777</v>
          </cell>
        </row>
        <row r="894">
          <cell r="P894" t="str">
            <v xml:space="preserve"> </v>
          </cell>
          <cell r="R894" t="str">
            <v xml:space="preserve"> </v>
          </cell>
          <cell r="DE894">
            <v>7</v>
          </cell>
          <cell r="DF894">
            <v>0.15625</v>
          </cell>
          <cell r="DG894">
            <v>1</v>
          </cell>
          <cell r="DH894">
            <v>7.6388888888888895E-2</v>
          </cell>
        </row>
        <row r="895">
          <cell r="P895">
            <v>147</v>
          </cell>
          <cell r="R895">
            <v>146</v>
          </cell>
          <cell r="DE895">
            <v>1</v>
          </cell>
          <cell r="DF895">
            <v>0.64583333333333337</v>
          </cell>
          <cell r="DG895">
            <v>1</v>
          </cell>
          <cell r="DH895">
            <v>0.28888888888888892</v>
          </cell>
        </row>
        <row r="896">
          <cell r="P896">
            <v>33</v>
          </cell>
          <cell r="R896">
            <v>25</v>
          </cell>
          <cell r="DE896">
            <v>7</v>
          </cell>
          <cell r="DF896">
            <v>0.90069444444444446</v>
          </cell>
          <cell r="DG896">
            <v>1</v>
          </cell>
          <cell r="DH896">
            <v>0.3</v>
          </cell>
        </row>
        <row r="897">
          <cell r="P897">
            <v>29</v>
          </cell>
          <cell r="R897">
            <v>26</v>
          </cell>
          <cell r="DE897">
            <v>7</v>
          </cell>
          <cell r="DF897">
            <v>0.62986111111111109</v>
          </cell>
          <cell r="DG897">
            <v>1</v>
          </cell>
          <cell r="DH897">
            <v>0.32708333333333334</v>
          </cell>
        </row>
        <row r="898">
          <cell r="P898">
            <v>44</v>
          </cell>
          <cell r="R898">
            <v>25</v>
          </cell>
          <cell r="DE898">
            <v>1</v>
          </cell>
          <cell r="DF898">
            <v>0.9277777777777777</v>
          </cell>
          <cell r="DG898">
            <v>1</v>
          </cell>
          <cell r="DH898">
            <v>0.58333333333333337</v>
          </cell>
        </row>
        <row r="899">
          <cell r="P899">
            <v>50</v>
          </cell>
          <cell r="R899">
            <v>44</v>
          </cell>
          <cell r="DE899">
            <v>1</v>
          </cell>
          <cell r="DF899">
            <v>0.57291666666666663</v>
          </cell>
          <cell r="DG899">
            <v>1</v>
          </cell>
          <cell r="DH899">
            <v>0.6166666666666667</v>
          </cell>
        </row>
        <row r="900">
          <cell r="P900">
            <v>2</v>
          </cell>
          <cell r="R900">
            <v>6</v>
          </cell>
          <cell r="DE900">
            <v>7</v>
          </cell>
          <cell r="DF900">
            <v>0.41944444444444445</v>
          </cell>
          <cell r="DG900">
            <v>1</v>
          </cell>
          <cell r="DH900">
            <v>0.61458333333333337</v>
          </cell>
        </row>
        <row r="901">
          <cell r="P901">
            <v>126</v>
          </cell>
          <cell r="R901">
            <v>147</v>
          </cell>
          <cell r="DE901">
            <v>1</v>
          </cell>
          <cell r="DF901">
            <v>0.61249999999999993</v>
          </cell>
          <cell r="DG901">
            <v>1</v>
          </cell>
          <cell r="DH901">
            <v>0.68472222222222223</v>
          </cell>
        </row>
        <row r="902">
          <cell r="P902">
            <v>6</v>
          </cell>
          <cell r="R902">
            <v>5</v>
          </cell>
          <cell r="DE902">
            <v>1</v>
          </cell>
          <cell r="DF902">
            <v>0.84444444444444444</v>
          </cell>
          <cell r="DG902">
            <v>1</v>
          </cell>
          <cell r="DH902">
            <v>0.87430555555555556</v>
          </cell>
        </row>
        <row r="903">
          <cell r="P903">
            <v>44</v>
          </cell>
          <cell r="R903">
            <v>115</v>
          </cell>
          <cell r="DE903">
            <v>2</v>
          </cell>
          <cell r="DF903">
            <v>0.15347222222222223</v>
          </cell>
          <cell r="DG903">
            <v>1</v>
          </cell>
          <cell r="DH903">
            <v>0.9506944444444444</v>
          </cell>
        </row>
        <row r="904">
          <cell r="P904">
            <v>3</v>
          </cell>
          <cell r="R904" t="str">
            <v xml:space="preserve"> </v>
          </cell>
          <cell r="DE904">
            <v>7</v>
          </cell>
          <cell r="DF904">
            <v>0.77986111111111101</v>
          </cell>
        </row>
        <row r="905">
          <cell r="P905">
            <v>33</v>
          </cell>
          <cell r="R905">
            <v>30</v>
          </cell>
          <cell r="DE905">
            <v>1</v>
          </cell>
          <cell r="DF905">
            <v>0.90138888888888891</v>
          </cell>
          <cell r="DG905">
            <v>2</v>
          </cell>
          <cell r="DH905">
            <v>0.3034722222222222</v>
          </cell>
        </row>
        <row r="906">
          <cell r="P906">
            <v>17</v>
          </cell>
          <cell r="R906">
            <v>13</v>
          </cell>
          <cell r="DE906">
            <v>6</v>
          </cell>
          <cell r="DF906">
            <v>0.92083333333333339</v>
          </cell>
          <cell r="DG906">
            <v>2</v>
          </cell>
          <cell r="DH906">
            <v>0.30694444444444441</v>
          </cell>
        </row>
        <row r="907">
          <cell r="P907">
            <v>31</v>
          </cell>
          <cell r="R907">
            <v>42</v>
          </cell>
          <cell r="DE907">
            <v>1</v>
          </cell>
          <cell r="DF907">
            <v>0.62847222222222221</v>
          </cell>
          <cell r="DG907">
            <v>2</v>
          </cell>
          <cell r="DH907">
            <v>0.3298611111111111</v>
          </cell>
        </row>
        <row r="908">
          <cell r="P908">
            <v>4</v>
          </cell>
          <cell r="R908">
            <v>4</v>
          </cell>
          <cell r="DE908">
            <v>6</v>
          </cell>
          <cell r="DF908">
            <v>0.81458333333333333</v>
          </cell>
          <cell r="DG908">
            <v>2</v>
          </cell>
          <cell r="DH908">
            <v>0.44305555555555554</v>
          </cell>
        </row>
        <row r="909">
          <cell r="P909" t="str">
            <v xml:space="preserve"> </v>
          </cell>
          <cell r="R909">
            <v>3</v>
          </cell>
          <cell r="DE909">
            <v>2</v>
          </cell>
          <cell r="DF909">
            <v>0.4291666666666667</v>
          </cell>
          <cell r="DG909">
            <v>2</v>
          </cell>
          <cell r="DH909">
            <v>0.50138888888888888</v>
          </cell>
        </row>
        <row r="910">
          <cell r="P910">
            <v>51</v>
          </cell>
          <cell r="R910">
            <v>39</v>
          </cell>
          <cell r="DE910">
            <v>2</v>
          </cell>
          <cell r="DF910">
            <v>0.59791666666666665</v>
          </cell>
          <cell r="DG910">
            <v>2</v>
          </cell>
          <cell r="DH910">
            <v>0.63611111111111118</v>
          </cell>
        </row>
        <row r="911">
          <cell r="P911">
            <v>2</v>
          </cell>
          <cell r="R911">
            <v>3</v>
          </cell>
          <cell r="DE911">
            <v>7</v>
          </cell>
          <cell r="DF911">
            <v>0.96597222222222223</v>
          </cell>
          <cell r="DG911">
            <v>2</v>
          </cell>
          <cell r="DH911">
            <v>0.6791666666666667</v>
          </cell>
        </row>
        <row r="912">
          <cell r="P912">
            <v>2</v>
          </cell>
          <cell r="R912">
            <v>3</v>
          </cell>
          <cell r="DE912">
            <v>2</v>
          </cell>
          <cell r="DF912">
            <v>0.7715277777777777</v>
          </cell>
          <cell r="DG912">
            <v>2</v>
          </cell>
          <cell r="DH912">
            <v>0.97916666666666663</v>
          </cell>
        </row>
        <row r="913">
          <cell r="P913" t="str">
            <v xml:space="preserve"> </v>
          </cell>
          <cell r="R913" t="str">
            <v xml:space="preserve"> </v>
          </cell>
          <cell r="DE913">
            <v>3</v>
          </cell>
          <cell r="DF913">
            <v>0</v>
          </cell>
          <cell r="DG913">
            <v>3</v>
          </cell>
          <cell r="DH913">
            <v>0</v>
          </cell>
        </row>
        <row r="914">
          <cell r="P914">
            <v>32</v>
          </cell>
          <cell r="R914">
            <v>30</v>
          </cell>
          <cell r="DE914">
            <v>2</v>
          </cell>
          <cell r="DF914">
            <v>0.89236111111111116</v>
          </cell>
          <cell r="DG914">
            <v>3</v>
          </cell>
          <cell r="DH914">
            <v>0.30277777777777776</v>
          </cell>
        </row>
        <row r="915">
          <cell r="P915">
            <v>38</v>
          </cell>
          <cell r="R915">
            <v>43</v>
          </cell>
          <cell r="DE915">
            <v>2</v>
          </cell>
          <cell r="DF915">
            <v>0.63402777777777775</v>
          </cell>
          <cell r="DG915">
            <v>3</v>
          </cell>
          <cell r="DH915">
            <v>0.33402777777777781</v>
          </cell>
        </row>
        <row r="916">
          <cell r="P916">
            <v>3</v>
          </cell>
          <cell r="R916">
            <v>3</v>
          </cell>
          <cell r="DE916">
            <v>3</v>
          </cell>
          <cell r="DF916">
            <v>0.37708333333333338</v>
          </cell>
          <cell r="DG916">
            <v>3</v>
          </cell>
          <cell r="DH916">
            <v>0.49722222222222223</v>
          </cell>
        </row>
        <row r="917">
          <cell r="P917">
            <v>30</v>
          </cell>
          <cell r="R917">
            <v>32</v>
          </cell>
          <cell r="DE917">
            <v>3</v>
          </cell>
          <cell r="DF917">
            <v>0.4458333333333333</v>
          </cell>
          <cell r="DG917">
            <v>3</v>
          </cell>
          <cell r="DH917">
            <v>0.53472222222222221</v>
          </cell>
        </row>
        <row r="918">
          <cell r="P918">
            <v>5</v>
          </cell>
          <cell r="R918">
            <v>3</v>
          </cell>
          <cell r="DE918">
            <v>3</v>
          </cell>
          <cell r="DF918">
            <v>0.43541666666666662</v>
          </cell>
          <cell r="DG918">
            <v>3</v>
          </cell>
          <cell r="DH918">
            <v>0.76736111111111116</v>
          </cell>
        </row>
        <row r="919">
          <cell r="P919" t="str">
            <v xml:space="preserve"> </v>
          </cell>
          <cell r="R919" t="str">
            <v xml:space="preserve"> </v>
          </cell>
          <cell r="DE919">
            <v>4</v>
          </cell>
          <cell r="DF919">
            <v>0.37291666666666662</v>
          </cell>
          <cell r="DG919">
            <v>3</v>
          </cell>
          <cell r="DH919">
            <v>0.77638888888888891</v>
          </cell>
        </row>
        <row r="920">
          <cell r="P920">
            <v>37</v>
          </cell>
          <cell r="R920">
            <v>26</v>
          </cell>
          <cell r="DE920">
            <v>3</v>
          </cell>
          <cell r="DF920">
            <v>0.91249999999999998</v>
          </cell>
          <cell r="DG920">
            <v>4</v>
          </cell>
          <cell r="DH920">
            <v>0.29791666666666666</v>
          </cell>
        </row>
        <row r="921">
          <cell r="P921">
            <v>9</v>
          </cell>
          <cell r="R921">
            <v>21</v>
          </cell>
          <cell r="DE921">
            <v>3</v>
          </cell>
          <cell r="DF921">
            <v>0.90486111111111101</v>
          </cell>
          <cell r="DG921">
            <v>4</v>
          </cell>
          <cell r="DH921">
            <v>0.30694444444444441</v>
          </cell>
        </row>
        <row r="922">
          <cell r="P922">
            <v>39</v>
          </cell>
          <cell r="R922">
            <v>42</v>
          </cell>
          <cell r="DE922">
            <v>3</v>
          </cell>
          <cell r="DF922">
            <v>0.63611111111111118</v>
          </cell>
          <cell r="DG922">
            <v>4</v>
          </cell>
          <cell r="DH922">
            <v>0.33263888888888887</v>
          </cell>
        </row>
        <row r="923">
          <cell r="P923">
            <v>166</v>
          </cell>
          <cell r="R923">
            <v>135</v>
          </cell>
          <cell r="DE923">
            <v>4</v>
          </cell>
          <cell r="DF923">
            <v>0.79236111111111107</v>
          </cell>
          <cell r="DG923">
            <v>4</v>
          </cell>
          <cell r="DH923">
            <v>0.43541666666666662</v>
          </cell>
        </row>
        <row r="924">
          <cell r="P924">
            <v>4</v>
          </cell>
          <cell r="R924">
            <v>3</v>
          </cell>
          <cell r="DE924">
            <v>4</v>
          </cell>
          <cell r="DF924">
            <v>0.4916666666666667</v>
          </cell>
          <cell r="DG924">
            <v>4</v>
          </cell>
          <cell r="DH924">
            <v>0.60486111111111118</v>
          </cell>
        </row>
        <row r="925">
          <cell r="P925">
            <v>45</v>
          </cell>
          <cell r="R925">
            <v>49</v>
          </cell>
          <cell r="DE925">
            <v>4</v>
          </cell>
          <cell r="DF925">
            <v>0.59097222222222223</v>
          </cell>
          <cell r="DG925">
            <v>4</v>
          </cell>
          <cell r="DH925">
            <v>0.62916666666666665</v>
          </cell>
        </row>
        <row r="926">
          <cell r="P926" t="str">
            <v xml:space="preserve"> </v>
          </cell>
          <cell r="R926">
            <v>3</v>
          </cell>
          <cell r="DE926">
            <v>4</v>
          </cell>
          <cell r="DF926">
            <v>0.61875000000000002</v>
          </cell>
          <cell r="DG926">
            <v>4</v>
          </cell>
          <cell r="DH926">
            <v>0.64027777777777783</v>
          </cell>
        </row>
        <row r="927">
          <cell r="P927" t="str">
            <v xml:space="preserve"> </v>
          </cell>
          <cell r="R927">
            <v>3</v>
          </cell>
          <cell r="DE927">
            <v>4</v>
          </cell>
          <cell r="DF927">
            <v>0.70624999999999993</v>
          </cell>
          <cell r="DG927">
            <v>4</v>
          </cell>
          <cell r="DH927">
            <v>0.76666666666666661</v>
          </cell>
        </row>
        <row r="928">
          <cell r="P928">
            <v>1</v>
          </cell>
          <cell r="R928" t="str">
            <v xml:space="preserve"> </v>
          </cell>
          <cell r="DE928">
            <v>3</v>
          </cell>
          <cell r="DF928">
            <v>0.66249999999999998</v>
          </cell>
          <cell r="DG928">
            <v>4</v>
          </cell>
          <cell r="DH928">
            <v>0.81805555555555554</v>
          </cell>
        </row>
        <row r="929">
          <cell r="P929">
            <v>2</v>
          </cell>
          <cell r="R929" t="str">
            <v xml:space="preserve"> </v>
          </cell>
          <cell r="DE929">
            <v>4</v>
          </cell>
          <cell r="DF929">
            <v>0.92083333333333339</v>
          </cell>
          <cell r="DG929">
            <v>4</v>
          </cell>
          <cell r="DH929">
            <v>0.94027777777777777</v>
          </cell>
        </row>
        <row r="930">
          <cell r="P930">
            <v>106</v>
          </cell>
          <cell r="R930">
            <v>36</v>
          </cell>
          <cell r="DE930">
            <v>5</v>
          </cell>
          <cell r="DF930">
            <v>0.1361111111111111</v>
          </cell>
          <cell r="DG930">
            <v>4</v>
          </cell>
          <cell r="DH930">
            <v>0.94236111111111109</v>
          </cell>
        </row>
        <row r="931">
          <cell r="P931" t="str">
            <v xml:space="preserve"> </v>
          </cell>
          <cell r="R931" t="str">
            <v xml:space="preserve"> </v>
          </cell>
          <cell r="DE931">
            <v>4</v>
          </cell>
          <cell r="DF931">
            <v>0.5</v>
          </cell>
          <cell r="DG931">
            <v>4</v>
          </cell>
          <cell r="DH931">
            <v>0.54166666666666663</v>
          </cell>
        </row>
        <row r="932">
          <cell r="P932">
            <v>3</v>
          </cell>
          <cell r="R932">
            <v>3</v>
          </cell>
          <cell r="DE932">
            <v>5</v>
          </cell>
          <cell r="DF932">
            <v>8.819444444444445E-2</v>
          </cell>
          <cell r="DG932">
            <v>5</v>
          </cell>
          <cell r="DH932">
            <v>0.29583333333333334</v>
          </cell>
        </row>
        <row r="933">
          <cell r="P933">
            <v>42</v>
          </cell>
          <cell r="R933">
            <v>20</v>
          </cell>
          <cell r="DE933">
            <v>4</v>
          </cell>
          <cell r="DF933">
            <v>0.90416666666666667</v>
          </cell>
          <cell r="DG933">
            <v>5</v>
          </cell>
          <cell r="DH933">
            <v>0.2986111111111111</v>
          </cell>
        </row>
        <row r="934">
          <cell r="P934">
            <v>40</v>
          </cell>
          <cell r="R934">
            <v>10</v>
          </cell>
          <cell r="DE934">
            <v>4</v>
          </cell>
          <cell r="DF934">
            <v>0.91527777777777775</v>
          </cell>
          <cell r="DG934">
            <v>5</v>
          </cell>
          <cell r="DH934">
            <v>0.30624999999999997</v>
          </cell>
        </row>
        <row r="935">
          <cell r="P935">
            <v>39</v>
          </cell>
          <cell r="R935">
            <v>41</v>
          </cell>
          <cell r="DE935">
            <v>4</v>
          </cell>
          <cell r="DF935">
            <v>0.6333333333333333</v>
          </cell>
          <cell r="DG935">
            <v>5</v>
          </cell>
          <cell r="DH935">
            <v>0.33055555555555555</v>
          </cell>
        </row>
        <row r="936">
          <cell r="P936">
            <v>146</v>
          </cell>
          <cell r="R936">
            <v>121</v>
          </cell>
          <cell r="DE936">
            <v>5</v>
          </cell>
          <cell r="DF936">
            <v>0.64374999999999993</v>
          </cell>
          <cell r="DG936">
            <v>5</v>
          </cell>
          <cell r="DH936">
            <v>0.28958333333333336</v>
          </cell>
        </row>
        <row r="937">
          <cell r="P937">
            <v>30</v>
          </cell>
          <cell r="R937">
            <v>50</v>
          </cell>
          <cell r="DE937">
            <v>5</v>
          </cell>
          <cell r="DF937">
            <v>0.5756944444444444</v>
          </cell>
          <cell r="DG937">
            <v>5</v>
          </cell>
          <cell r="DH937">
            <v>0.6166666666666667</v>
          </cell>
        </row>
        <row r="938">
          <cell r="P938" t="str">
            <v xml:space="preserve"> </v>
          </cell>
          <cell r="R938">
            <v>1</v>
          </cell>
          <cell r="DE938">
            <v>6</v>
          </cell>
          <cell r="DF938">
            <v>0.6958333333333333</v>
          </cell>
          <cell r="DG938">
            <v>5</v>
          </cell>
          <cell r="DH938">
            <v>0.73472222222222217</v>
          </cell>
        </row>
        <row r="939">
          <cell r="P939">
            <v>6</v>
          </cell>
          <cell r="R939">
            <v>3</v>
          </cell>
          <cell r="DE939">
            <v>4</v>
          </cell>
          <cell r="DF939">
            <v>0.59444444444444444</v>
          </cell>
          <cell r="DG939">
            <v>5</v>
          </cell>
          <cell r="DH939">
            <v>0.77916666666666667</v>
          </cell>
        </row>
        <row r="940">
          <cell r="P940">
            <v>3</v>
          </cell>
          <cell r="R940">
            <v>3</v>
          </cell>
          <cell r="DE940">
            <v>5</v>
          </cell>
          <cell r="DF940">
            <v>0.92499999999999993</v>
          </cell>
          <cell r="DG940">
            <v>5</v>
          </cell>
          <cell r="DH940">
            <v>0.98958333333333337</v>
          </cell>
        </row>
        <row r="941">
          <cell r="P941">
            <v>6</v>
          </cell>
          <cell r="R941">
            <v>1</v>
          </cell>
          <cell r="DE941">
            <v>5</v>
          </cell>
          <cell r="DF941">
            <v>0.40833333333333338</v>
          </cell>
          <cell r="DG941">
            <v>7</v>
          </cell>
          <cell r="DH941">
            <v>0.6069444444444444</v>
          </cell>
        </row>
        <row r="942">
          <cell r="P942">
            <v>35</v>
          </cell>
          <cell r="R942">
            <v>36</v>
          </cell>
          <cell r="DE942">
            <v>5</v>
          </cell>
          <cell r="DF942">
            <v>0.89583333333333337</v>
          </cell>
          <cell r="DG942">
            <v>6</v>
          </cell>
          <cell r="DH942">
            <v>0.29930555555555555</v>
          </cell>
        </row>
        <row r="943">
          <cell r="P943">
            <v>22</v>
          </cell>
          <cell r="R943">
            <v>20</v>
          </cell>
          <cell r="DE943">
            <v>5</v>
          </cell>
          <cell r="DF943">
            <v>0.90902777777777777</v>
          </cell>
          <cell r="DG943">
            <v>6</v>
          </cell>
          <cell r="DH943">
            <v>0.30486111111111108</v>
          </cell>
        </row>
        <row r="944">
          <cell r="P944">
            <v>36</v>
          </cell>
          <cell r="R944">
            <v>34</v>
          </cell>
          <cell r="DE944">
            <v>5</v>
          </cell>
          <cell r="DF944">
            <v>0.63194444444444442</v>
          </cell>
          <cell r="DG944">
            <v>6</v>
          </cell>
          <cell r="DH944">
            <v>0.33124999999999999</v>
          </cell>
        </row>
        <row r="945">
          <cell r="P945" t="str">
            <v xml:space="preserve"> </v>
          </cell>
          <cell r="R945">
            <v>9</v>
          </cell>
          <cell r="DE945">
            <v>6</v>
          </cell>
          <cell r="DF945">
            <v>0.32013888888888892</v>
          </cell>
          <cell r="DG945">
            <v>6</v>
          </cell>
          <cell r="DH945">
            <v>0.3743055555555555</v>
          </cell>
        </row>
        <row r="946">
          <cell r="P946">
            <v>1</v>
          </cell>
          <cell r="R946">
            <v>1</v>
          </cell>
          <cell r="DE946">
            <v>5</v>
          </cell>
          <cell r="DF946">
            <v>0.77013888888888893</v>
          </cell>
          <cell r="DG946">
            <v>6</v>
          </cell>
          <cell r="DH946">
            <v>0.40486111111111112</v>
          </cell>
        </row>
        <row r="947">
          <cell r="P947" t="str">
            <v xml:space="preserve"> </v>
          </cell>
          <cell r="R947" t="str">
            <v xml:space="preserve"> </v>
          </cell>
          <cell r="DE947">
            <v>6</v>
          </cell>
          <cell r="DF947">
            <v>0.73541666666666661</v>
          </cell>
          <cell r="DG947">
            <v>6</v>
          </cell>
          <cell r="DH947">
            <v>0.42708333333333331</v>
          </cell>
        </row>
        <row r="948">
          <cell r="P948">
            <v>28</v>
          </cell>
          <cell r="R948">
            <v>32</v>
          </cell>
          <cell r="DE948">
            <v>6</v>
          </cell>
          <cell r="DF948">
            <v>0.45277777777777778</v>
          </cell>
          <cell r="DG948">
            <v>6</v>
          </cell>
          <cell r="DH948">
            <v>0.52569444444444446</v>
          </cell>
        </row>
        <row r="949">
          <cell r="P949">
            <v>4</v>
          </cell>
          <cell r="R949">
            <v>4</v>
          </cell>
          <cell r="DE949">
            <v>6</v>
          </cell>
          <cell r="DF949">
            <v>0.40208333333333335</v>
          </cell>
          <cell r="DG949">
            <v>6</v>
          </cell>
          <cell r="DH949">
            <v>0.51527777777777783</v>
          </cell>
        </row>
        <row r="950">
          <cell r="P950">
            <v>7</v>
          </cell>
          <cell r="R950">
            <v>6</v>
          </cell>
          <cell r="DE950">
            <v>5</v>
          </cell>
          <cell r="DF950">
            <v>0.60277777777777775</v>
          </cell>
          <cell r="DG950">
            <v>6</v>
          </cell>
          <cell r="DH950">
            <v>0.59166666666666667</v>
          </cell>
        </row>
        <row r="951">
          <cell r="P951">
            <v>42</v>
          </cell>
          <cell r="R951">
            <v>46</v>
          </cell>
          <cell r="DE951">
            <v>6</v>
          </cell>
          <cell r="DF951">
            <v>0.57708333333333328</v>
          </cell>
          <cell r="DG951">
            <v>6</v>
          </cell>
          <cell r="DH951">
            <v>0.62152777777777779</v>
          </cell>
        </row>
        <row r="952">
          <cell r="P952" t="str">
            <v xml:space="preserve"> </v>
          </cell>
          <cell r="R952">
            <v>1</v>
          </cell>
          <cell r="DE952">
            <v>6</v>
          </cell>
          <cell r="DF952">
            <v>0.63402777777777775</v>
          </cell>
          <cell r="DG952">
            <v>6</v>
          </cell>
          <cell r="DH952">
            <v>0.66388888888888886</v>
          </cell>
        </row>
        <row r="953">
          <cell r="P953">
            <v>2</v>
          </cell>
          <cell r="R953" t="str">
            <v xml:space="preserve"> </v>
          </cell>
          <cell r="DE953">
            <v>6</v>
          </cell>
          <cell r="DF953">
            <v>0.55208333333333337</v>
          </cell>
          <cell r="DG953">
            <v>6</v>
          </cell>
          <cell r="DH953">
            <v>0.7729166666666667</v>
          </cell>
        </row>
        <row r="954">
          <cell r="P954">
            <v>1</v>
          </cell>
          <cell r="R954" t="str">
            <v xml:space="preserve"> </v>
          </cell>
          <cell r="DE954">
            <v>6</v>
          </cell>
          <cell r="DF954">
            <v>0.80069444444444438</v>
          </cell>
          <cell r="DG954">
            <v>6</v>
          </cell>
          <cell r="DH954">
            <v>0.8125</v>
          </cell>
        </row>
        <row r="955">
          <cell r="P955">
            <v>57</v>
          </cell>
          <cell r="R955">
            <v>21</v>
          </cell>
          <cell r="DE955">
            <v>6</v>
          </cell>
          <cell r="DF955">
            <v>0.89722222222222225</v>
          </cell>
          <cell r="DG955">
            <v>7</v>
          </cell>
          <cell r="DH955">
            <v>0.3034722222222222</v>
          </cell>
        </row>
        <row r="956">
          <cell r="P956">
            <v>39</v>
          </cell>
          <cell r="R956">
            <v>42</v>
          </cell>
          <cell r="DE956">
            <v>6</v>
          </cell>
          <cell r="DF956">
            <v>0.63680555555555551</v>
          </cell>
          <cell r="DG956">
            <v>7</v>
          </cell>
          <cell r="DH956">
            <v>0.33055555555555555</v>
          </cell>
        </row>
        <row r="957">
          <cell r="P957">
            <v>113</v>
          </cell>
          <cell r="R957">
            <v>137</v>
          </cell>
          <cell r="DE957">
            <v>7</v>
          </cell>
          <cell r="DF957">
            <v>0.68611111111111101</v>
          </cell>
          <cell r="DG957">
            <v>7</v>
          </cell>
          <cell r="DH957">
            <v>0.22500000000000001</v>
          </cell>
        </row>
        <row r="958">
          <cell r="P958">
            <v>128</v>
          </cell>
          <cell r="R958">
            <v>167</v>
          </cell>
          <cell r="DE958">
            <v>7</v>
          </cell>
          <cell r="DF958">
            <v>0.83263888888888893</v>
          </cell>
          <cell r="DG958">
            <v>7</v>
          </cell>
          <cell r="DH958">
            <v>0.29166666666666669</v>
          </cell>
        </row>
        <row r="959">
          <cell r="P959">
            <v>32</v>
          </cell>
          <cell r="R959">
            <v>48</v>
          </cell>
          <cell r="DE959">
            <v>7</v>
          </cell>
          <cell r="DF959">
            <v>0.56874999999999998</v>
          </cell>
          <cell r="DG959">
            <v>7</v>
          </cell>
          <cell r="DH959">
            <v>0.61527777777777781</v>
          </cell>
        </row>
        <row r="960">
          <cell r="P960" t="str">
            <v xml:space="preserve"> </v>
          </cell>
          <cell r="R960" t="str">
            <v xml:space="preserve"> </v>
          </cell>
          <cell r="DE960">
            <v>7</v>
          </cell>
          <cell r="DF960">
            <v>0.16041666666666668</v>
          </cell>
          <cell r="DG960">
            <v>7</v>
          </cell>
          <cell r="DH960">
            <v>0.73472222222222217</v>
          </cell>
        </row>
        <row r="961">
          <cell r="P961" t="str">
            <v xml:space="preserve"> </v>
          </cell>
          <cell r="R961">
            <v>165</v>
          </cell>
          <cell r="DE961">
            <v>1</v>
          </cell>
          <cell r="DF961">
            <v>0.12916666666666668</v>
          </cell>
          <cell r="DG961">
            <v>1</v>
          </cell>
          <cell r="DH961">
            <v>0.90416666666666667</v>
          </cell>
        </row>
        <row r="962">
          <cell r="P962" t="str">
            <v xml:space="preserve"> </v>
          </cell>
          <cell r="R962" t="str">
            <v xml:space="preserve"> </v>
          </cell>
          <cell r="DE962">
            <v>7</v>
          </cell>
          <cell r="DF962">
            <v>0.16944444444444443</v>
          </cell>
        </row>
        <row r="963">
          <cell r="P963" t="str">
            <v xml:space="preserve"> </v>
          </cell>
          <cell r="R963">
            <v>167</v>
          </cell>
          <cell r="DE963">
            <v>1</v>
          </cell>
          <cell r="DF963">
            <v>0.41805555555555557</v>
          </cell>
          <cell r="DG963">
            <v>1</v>
          </cell>
          <cell r="DH963">
            <v>0.19652777777777777</v>
          </cell>
        </row>
        <row r="964">
          <cell r="P964">
            <v>15</v>
          </cell>
          <cell r="R964" t="str">
            <v xml:space="preserve"> </v>
          </cell>
          <cell r="DE964">
            <v>6</v>
          </cell>
          <cell r="DF964">
            <v>0.91041666666666676</v>
          </cell>
          <cell r="DG964">
            <v>1</v>
          </cell>
          <cell r="DH964">
            <v>0.21249999999999999</v>
          </cell>
        </row>
        <row r="965">
          <cell r="P965" t="str">
            <v xml:space="preserve"> </v>
          </cell>
          <cell r="R965">
            <v>4</v>
          </cell>
          <cell r="DE965">
            <v>6</v>
          </cell>
          <cell r="DF965">
            <v>0.97291666666666676</v>
          </cell>
          <cell r="DG965">
            <v>1</v>
          </cell>
          <cell r="DH965">
            <v>0.24236111111111111</v>
          </cell>
        </row>
        <row r="966">
          <cell r="P966">
            <v>46</v>
          </cell>
          <cell r="R966">
            <v>19</v>
          </cell>
          <cell r="DE966">
            <v>7</v>
          </cell>
          <cell r="DF966">
            <v>0.92291666666666661</v>
          </cell>
          <cell r="DG966">
            <v>1</v>
          </cell>
          <cell r="DH966">
            <v>0.2986111111111111</v>
          </cell>
        </row>
        <row r="967">
          <cell r="P967">
            <v>42</v>
          </cell>
          <cell r="R967">
            <v>34</v>
          </cell>
          <cell r="DE967">
            <v>7</v>
          </cell>
          <cell r="DF967">
            <v>0.63472222222222219</v>
          </cell>
          <cell r="DG967">
            <v>1</v>
          </cell>
          <cell r="DH967">
            <v>0.32847222222222222</v>
          </cell>
        </row>
        <row r="968">
          <cell r="P968" t="str">
            <v xml:space="preserve"> </v>
          </cell>
          <cell r="R968">
            <v>1</v>
          </cell>
          <cell r="DE968">
            <v>1</v>
          </cell>
          <cell r="DF968">
            <v>2.7777777777777776E-2</v>
          </cell>
          <cell r="DG968">
            <v>1</v>
          </cell>
          <cell r="DH968">
            <v>0.39930555555555558</v>
          </cell>
        </row>
        <row r="969">
          <cell r="P969">
            <v>1</v>
          </cell>
          <cell r="R969">
            <v>168</v>
          </cell>
          <cell r="DE969">
            <v>1</v>
          </cell>
          <cell r="DF969">
            <v>0.70624999999999993</v>
          </cell>
          <cell r="DG969">
            <v>1</v>
          </cell>
          <cell r="DH969">
            <v>0.47847222222222219</v>
          </cell>
        </row>
        <row r="970">
          <cell r="P970">
            <v>1</v>
          </cell>
          <cell r="R970">
            <v>167</v>
          </cell>
          <cell r="DE970">
            <v>1</v>
          </cell>
          <cell r="DF970">
            <v>0.50069444444444444</v>
          </cell>
          <cell r="DG970">
            <v>1</v>
          </cell>
          <cell r="DH970">
            <v>0.53680555555555554</v>
          </cell>
        </row>
        <row r="971">
          <cell r="P971">
            <v>22</v>
          </cell>
          <cell r="R971">
            <v>50</v>
          </cell>
          <cell r="DE971">
            <v>1</v>
          </cell>
          <cell r="DF971">
            <v>0.57777777777777783</v>
          </cell>
          <cell r="DG971">
            <v>1</v>
          </cell>
          <cell r="DH971">
            <v>0.61319444444444449</v>
          </cell>
        </row>
        <row r="972">
          <cell r="P972">
            <v>44</v>
          </cell>
          <cell r="R972">
            <v>19</v>
          </cell>
          <cell r="DE972">
            <v>1</v>
          </cell>
          <cell r="DF972">
            <v>0.95833333333333337</v>
          </cell>
          <cell r="DG972">
            <v>1</v>
          </cell>
          <cell r="DH972">
            <v>0.65138888888888891</v>
          </cell>
        </row>
        <row r="973">
          <cell r="P973">
            <v>166</v>
          </cell>
          <cell r="R973">
            <v>164</v>
          </cell>
          <cell r="DE973">
            <v>1</v>
          </cell>
          <cell r="DF973">
            <v>0.74791666666666667</v>
          </cell>
          <cell r="DG973">
            <v>1</v>
          </cell>
          <cell r="DH973">
            <v>0.83958333333333324</v>
          </cell>
        </row>
        <row r="974">
          <cell r="P974">
            <v>4</v>
          </cell>
          <cell r="R974">
            <v>1</v>
          </cell>
          <cell r="DE974">
            <v>6</v>
          </cell>
          <cell r="DF974">
            <v>0.71944444444444444</v>
          </cell>
          <cell r="DG974">
            <v>1</v>
          </cell>
          <cell r="DH974">
            <v>0.90486111111111101</v>
          </cell>
        </row>
        <row r="975">
          <cell r="P975">
            <v>4</v>
          </cell>
          <cell r="R975" t="str">
            <v xml:space="preserve"> </v>
          </cell>
          <cell r="DE975">
            <v>7</v>
          </cell>
          <cell r="DF975">
            <v>0.71250000000000002</v>
          </cell>
          <cell r="DG975">
            <v>1</v>
          </cell>
          <cell r="DH975">
            <v>0.95972222222222225</v>
          </cell>
        </row>
        <row r="976">
          <cell r="P976">
            <v>32</v>
          </cell>
          <cell r="R976">
            <v>111</v>
          </cell>
          <cell r="DE976">
            <v>2</v>
          </cell>
          <cell r="DF976">
            <v>0.15208333333333332</v>
          </cell>
          <cell r="DG976">
            <v>1</v>
          </cell>
          <cell r="DH976">
            <v>0.96180555555555547</v>
          </cell>
        </row>
        <row r="977">
          <cell r="P977" t="str">
            <v xml:space="preserve"> </v>
          </cell>
          <cell r="R977">
            <v>136</v>
          </cell>
          <cell r="DE977">
            <v>1</v>
          </cell>
          <cell r="DF977">
            <v>0.92083333333333339</v>
          </cell>
          <cell r="DG977">
            <v>1</v>
          </cell>
          <cell r="DH977">
            <v>0.99930555555555556</v>
          </cell>
        </row>
        <row r="978">
          <cell r="P978" t="str">
            <v xml:space="preserve"> </v>
          </cell>
          <cell r="R978">
            <v>39</v>
          </cell>
          <cell r="DE978">
            <v>7</v>
          </cell>
          <cell r="DF978">
            <v>0.22916666666666666</v>
          </cell>
          <cell r="DG978">
            <v>1</v>
          </cell>
          <cell r="DH978">
            <v>0.60069444444444442</v>
          </cell>
        </row>
        <row r="979">
          <cell r="P979" t="str">
            <v xml:space="preserve"> </v>
          </cell>
          <cell r="R979" t="str">
            <v xml:space="preserve"> </v>
          </cell>
          <cell r="DE979">
            <v>1</v>
          </cell>
          <cell r="DF979">
            <v>0.79722222222222217</v>
          </cell>
        </row>
        <row r="980">
          <cell r="P980" t="str">
            <v xml:space="preserve"> </v>
          </cell>
          <cell r="R980" t="str">
            <v xml:space="preserve"> </v>
          </cell>
          <cell r="DE980">
            <v>2</v>
          </cell>
          <cell r="DF980">
            <v>1.1111111111111112E-2</v>
          </cell>
          <cell r="DG980">
            <v>2</v>
          </cell>
          <cell r="DH980">
            <v>0.16666666666666666</v>
          </cell>
        </row>
        <row r="981">
          <cell r="P981">
            <v>22</v>
          </cell>
          <cell r="R981">
            <v>135</v>
          </cell>
          <cell r="DE981">
            <v>2</v>
          </cell>
          <cell r="DF981">
            <v>0.82916666666666661</v>
          </cell>
          <cell r="DG981">
            <v>2</v>
          </cell>
          <cell r="DH981">
            <v>0.23055555555555554</v>
          </cell>
        </row>
        <row r="982">
          <cell r="P982">
            <v>35</v>
          </cell>
          <cell r="R982">
            <v>24</v>
          </cell>
          <cell r="DE982">
            <v>1</v>
          </cell>
          <cell r="DF982">
            <v>0.90347222222222223</v>
          </cell>
          <cell r="DG982">
            <v>2</v>
          </cell>
          <cell r="DH982">
            <v>0.29791666666666666</v>
          </cell>
        </row>
        <row r="983">
          <cell r="P983" t="str">
            <v xml:space="preserve"> </v>
          </cell>
          <cell r="R983">
            <v>9</v>
          </cell>
          <cell r="DE983">
            <v>1</v>
          </cell>
          <cell r="DF983">
            <v>0.54861111111111105</v>
          </cell>
          <cell r="DG983">
            <v>2</v>
          </cell>
          <cell r="DH983">
            <v>0.34722222222222227</v>
          </cell>
        </row>
        <row r="984">
          <cell r="P984">
            <v>28</v>
          </cell>
          <cell r="R984">
            <v>30</v>
          </cell>
          <cell r="DE984">
            <v>1</v>
          </cell>
          <cell r="DF984">
            <v>0.61875000000000002</v>
          </cell>
          <cell r="DG984">
            <v>2</v>
          </cell>
          <cell r="DH984">
            <v>0.33333333333333331</v>
          </cell>
        </row>
        <row r="985">
          <cell r="P985">
            <v>3</v>
          </cell>
          <cell r="R985">
            <v>2</v>
          </cell>
          <cell r="DE985">
            <v>2</v>
          </cell>
          <cell r="DF985">
            <v>0.18124999999999999</v>
          </cell>
          <cell r="DG985">
            <v>2</v>
          </cell>
          <cell r="DH985">
            <v>0.38958333333333334</v>
          </cell>
        </row>
        <row r="986">
          <cell r="P986">
            <v>4</v>
          </cell>
          <cell r="R986">
            <v>162</v>
          </cell>
          <cell r="DE986">
            <v>2</v>
          </cell>
          <cell r="DF986">
            <v>0.52916666666666667</v>
          </cell>
          <cell r="DG986">
            <v>2</v>
          </cell>
          <cell r="DH986">
            <v>0.59583333333333333</v>
          </cell>
        </row>
        <row r="987">
          <cell r="P987">
            <v>25</v>
          </cell>
          <cell r="R987">
            <v>50</v>
          </cell>
          <cell r="DE987">
            <v>2</v>
          </cell>
          <cell r="DF987">
            <v>0.56666666666666665</v>
          </cell>
          <cell r="DG987">
            <v>2</v>
          </cell>
          <cell r="DH987">
            <v>0.61944444444444446</v>
          </cell>
        </row>
        <row r="988">
          <cell r="P988">
            <v>166</v>
          </cell>
          <cell r="R988">
            <v>151</v>
          </cell>
          <cell r="DE988">
            <v>3</v>
          </cell>
          <cell r="DF988">
            <v>4.0972222222222222E-2</v>
          </cell>
          <cell r="DG988">
            <v>2</v>
          </cell>
          <cell r="DH988">
            <v>0.6791666666666667</v>
          </cell>
        </row>
        <row r="989">
          <cell r="P989">
            <v>1</v>
          </cell>
          <cell r="R989">
            <v>150</v>
          </cell>
          <cell r="DE989">
            <v>2</v>
          </cell>
          <cell r="DF989">
            <v>0.81666666666666676</v>
          </cell>
          <cell r="DG989">
            <v>2</v>
          </cell>
          <cell r="DH989">
            <v>0.88958333333333339</v>
          </cell>
        </row>
        <row r="990">
          <cell r="P990" t="str">
            <v xml:space="preserve"> </v>
          </cell>
          <cell r="R990">
            <v>6</v>
          </cell>
          <cell r="DE990">
            <v>2</v>
          </cell>
          <cell r="DF990">
            <v>0.84791666666666676</v>
          </cell>
          <cell r="DG990">
            <v>2</v>
          </cell>
          <cell r="DH990">
            <v>0.89444444444444438</v>
          </cell>
        </row>
        <row r="991">
          <cell r="P991" t="str">
            <v xml:space="preserve"> </v>
          </cell>
          <cell r="R991">
            <v>166</v>
          </cell>
          <cell r="DE991">
            <v>2</v>
          </cell>
          <cell r="DF991">
            <v>0</v>
          </cell>
          <cell r="DG991">
            <v>2</v>
          </cell>
          <cell r="DH991">
            <v>0</v>
          </cell>
        </row>
        <row r="992">
          <cell r="P992" t="str">
            <v xml:space="preserve"> </v>
          </cell>
          <cell r="R992">
            <v>166</v>
          </cell>
          <cell r="DE992">
            <v>3</v>
          </cell>
          <cell r="DF992">
            <v>0.52430555555555558</v>
          </cell>
          <cell r="DG992">
            <v>3</v>
          </cell>
          <cell r="DH992">
            <v>0.28055555555555556</v>
          </cell>
        </row>
        <row r="993">
          <cell r="P993">
            <v>25</v>
          </cell>
          <cell r="R993">
            <v>10</v>
          </cell>
          <cell r="DE993">
            <v>2</v>
          </cell>
          <cell r="DF993">
            <v>0.89583333333333337</v>
          </cell>
          <cell r="DG993">
            <v>3</v>
          </cell>
          <cell r="DH993">
            <v>0.2951388888888889</v>
          </cell>
        </row>
        <row r="994">
          <cell r="P994">
            <v>40</v>
          </cell>
          <cell r="R994">
            <v>30</v>
          </cell>
          <cell r="DE994">
            <v>2</v>
          </cell>
          <cell r="DF994">
            <v>0.6333333333333333</v>
          </cell>
          <cell r="DG994">
            <v>3</v>
          </cell>
          <cell r="DH994">
            <v>0.33194444444444443</v>
          </cell>
        </row>
        <row r="995">
          <cell r="P995">
            <v>26</v>
          </cell>
          <cell r="R995">
            <v>31</v>
          </cell>
          <cell r="DE995">
            <v>3</v>
          </cell>
          <cell r="DF995">
            <v>0.45624999999999999</v>
          </cell>
          <cell r="DG995">
            <v>3</v>
          </cell>
          <cell r="DH995">
            <v>0.51736111111111105</v>
          </cell>
        </row>
        <row r="996">
          <cell r="P996" t="str">
            <v xml:space="preserve"> </v>
          </cell>
          <cell r="R996" t="str">
            <v xml:space="preserve"> </v>
          </cell>
          <cell r="DG996">
            <v>3</v>
          </cell>
          <cell r="DH996">
            <v>0.30902777777777779</v>
          </cell>
        </row>
        <row r="997">
          <cell r="P997" t="str">
            <v xml:space="preserve"> </v>
          </cell>
          <cell r="R997">
            <v>1</v>
          </cell>
          <cell r="DE997">
            <v>3</v>
          </cell>
          <cell r="DF997">
            <v>0.85555555555555562</v>
          </cell>
          <cell r="DG997">
            <v>3</v>
          </cell>
          <cell r="DH997">
            <v>0.89930555555555547</v>
          </cell>
        </row>
        <row r="998">
          <cell r="P998">
            <v>29</v>
          </cell>
          <cell r="R998">
            <v>165</v>
          </cell>
          <cell r="DE998">
            <v>4</v>
          </cell>
          <cell r="DF998">
            <v>0.79375000000000007</v>
          </cell>
          <cell r="DG998">
            <v>4</v>
          </cell>
          <cell r="DH998">
            <v>0.2902777777777778</v>
          </cell>
        </row>
        <row r="999">
          <cell r="P999">
            <v>12</v>
          </cell>
          <cell r="R999">
            <v>30</v>
          </cell>
          <cell r="DE999">
            <v>3</v>
          </cell>
          <cell r="DF999">
            <v>0.90833333333333333</v>
          </cell>
          <cell r="DG999">
            <v>4</v>
          </cell>
          <cell r="DH999">
            <v>0.30555555555555552</v>
          </cell>
        </row>
        <row r="1000">
          <cell r="P1000">
            <v>17</v>
          </cell>
          <cell r="R1000">
            <v>25</v>
          </cell>
          <cell r="DE1000">
            <v>3</v>
          </cell>
          <cell r="DF1000">
            <v>0.62986111111111109</v>
          </cell>
          <cell r="DG1000">
            <v>4</v>
          </cell>
          <cell r="DH1000">
            <v>0.3298611111111111</v>
          </cell>
        </row>
        <row r="1001">
          <cell r="P1001">
            <v>144</v>
          </cell>
          <cell r="R1001">
            <v>165</v>
          </cell>
          <cell r="DE1001">
            <v>4</v>
          </cell>
          <cell r="DF1001">
            <v>0.71944444444444444</v>
          </cell>
          <cell r="DG1001">
            <v>4</v>
          </cell>
          <cell r="DH1001">
            <v>0.37152777777777773</v>
          </cell>
        </row>
        <row r="1002">
          <cell r="P1002" t="str">
            <v xml:space="preserve"> </v>
          </cell>
          <cell r="R1002">
            <v>6</v>
          </cell>
          <cell r="DE1002">
            <v>4</v>
          </cell>
          <cell r="DF1002">
            <v>0.34236111111111112</v>
          </cell>
          <cell r="DG1002">
            <v>4</v>
          </cell>
          <cell r="DH1002">
            <v>0.38263888888888892</v>
          </cell>
        </row>
        <row r="1003">
          <cell r="P1003">
            <v>35</v>
          </cell>
          <cell r="R1003">
            <v>36</v>
          </cell>
          <cell r="DE1003">
            <v>4</v>
          </cell>
          <cell r="DF1003">
            <v>0.56944444444444442</v>
          </cell>
          <cell r="DG1003">
            <v>4</v>
          </cell>
          <cell r="DH1003">
            <v>0.62152777777777779</v>
          </cell>
        </row>
        <row r="1004">
          <cell r="P1004" t="str">
            <v xml:space="preserve"> </v>
          </cell>
          <cell r="R1004" t="str">
            <v xml:space="preserve"> </v>
          </cell>
          <cell r="DE1004">
            <v>4</v>
          </cell>
          <cell r="DF1004">
            <v>0.29444444444444445</v>
          </cell>
          <cell r="DG1004">
            <v>4</v>
          </cell>
          <cell r="DH1004">
            <v>0.77013888888888893</v>
          </cell>
        </row>
        <row r="1005">
          <cell r="P1005">
            <v>102</v>
          </cell>
          <cell r="R1005">
            <v>21</v>
          </cell>
          <cell r="DE1005">
            <v>5</v>
          </cell>
          <cell r="DF1005">
            <v>0.14652777777777778</v>
          </cell>
          <cell r="DG1005">
            <v>4</v>
          </cell>
          <cell r="DH1005">
            <v>0.95347222222222217</v>
          </cell>
        </row>
        <row r="1006">
          <cell r="P1006">
            <v>102</v>
          </cell>
          <cell r="R1006">
            <v>135</v>
          </cell>
          <cell r="DE1006">
            <v>5</v>
          </cell>
          <cell r="DF1006">
            <v>0.65902777777777777</v>
          </cell>
          <cell r="DG1006">
            <v>5</v>
          </cell>
          <cell r="DH1006">
            <v>0.27847222222222223</v>
          </cell>
        </row>
        <row r="1007">
          <cell r="P1007">
            <v>14</v>
          </cell>
          <cell r="R1007">
            <v>12</v>
          </cell>
          <cell r="DE1007">
            <v>4</v>
          </cell>
          <cell r="DF1007">
            <v>0.89861111111111114</v>
          </cell>
          <cell r="DG1007">
            <v>5</v>
          </cell>
          <cell r="DH1007">
            <v>0.29930555555555555</v>
          </cell>
        </row>
        <row r="1008">
          <cell r="P1008" t="str">
            <v xml:space="preserve"> </v>
          </cell>
          <cell r="R1008">
            <v>4</v>
          </cell>
          <cell r="DE1008">
            <v>5</v>
          </cell>
          <cell r="DF1008">
            <v>0.1277777777777778</v>
          </cell>
          <cell r="DG1008">
            <v>5</v>
          </cell>
          <cell r="DH1008">
            <v>0.31388888888888888</v>
          </cell>
        </row>
        <row r="1009">
          <cell r="P1009">
            <v>26</v>
          </cell>
          <cell r="R1009">
            <v>23</v>
          </cell>
          <cell r="DE1009">
            <v>4</v>
          </cell>
          <cell r="DF1009">
            <v>0.62986111111111109</v>
          </cell>
          <cell r="DG1009">
            <v>5</v>
          </cell>
          <cell r="DH1009">
            <v>0.32708333333333334</v>
          </cell>
        </row>
        <row r="1010">
          <cell r="P1010">
            <v>129</v>
          </cell>
          <cell r="R1010">
            <v>129</v>
          </cell>
          <cell r="DE1010">
            <v>5</v>
          </cell>
          <cell r="DF1010">
            <v>0.5229166666666667</v>
          </cell>
          <cell r="DG1010">
            <v>5</v>
          </cell>
          <cell r="DH1010">
            <v>0.55138888888888882</v>
          </cell>
        </row>
        <row r="1011">
          <cell r="P1011">
            <v>28</v>
          </cell>
          <cell r="R1011">
            <v>33</v>
          </cell>
          <cell r="DE1011">
            <v>5</v>
          </cell>
          <cell r="DF1011">
            <v>0.56805555555555554</v>
          </cell>
          <cell r="DG1011">
            <v>5</v>
          </cell>
          <cell r="DH1011">
            <v>0.61805555555555558</v>
          </cell>
        </row>
        <row r="1012">
          <cell r="P1012">
            <v>7</v>
          </cell>
          <cell r="R1012" t="str">
            <v xml:space="preserve"> </v>
          </cell>
          <cell r="DE1012">
            <v>4</v>
          </cell>
          <cell r="DF1012">
            <v>0.44722222222222219</v>
          </cell>
          <cell r="DG1012">
            <v>5</v>
          </cell>
          <cell r="DH1012">
            <v>0.44236111111111115</v>
          </cell>
        </row>
        <row r="1013">
          <cell r="P1013" t="str">
            <v xml:space="preserve"> </v>
          </cell>
          <cell r="R1013">
            <v>7</v>
          </cell>
          <cell r="DE1013">
            <v>5</v>
          </cell>
          <cell r="DF1013">
            <v>0.3833333333333333</v>
          </cell>
          <cell r="DG1013">
            <v>5</v>
          </cell>
          <cell r="DH1013">
            <v>0.62083333333333335</v>
          </cell>
        </row>
        <row r="1014">
          <cell r="P1014">
            <v>3</v>
          </cell>
          <cell r="R1014">
            <v>2</v>
          </cell>
          <cell r="DE1014">
            <v>5</v>
          </cell>
          <cell r="DF1014">
            <v>0.59652777777777777</v>
          </cell>
          <cell r="DG1014">
            <v>5</v>
          </cell>
          <cell r="DH1014">
            <v>0.71527777777777779</v>
          </cell>
        </row>
        <row r="1015">
          <cell r="P1015" t="str">
            <v xml:space="preserve"> </v>
          </cell>
          <cell r="R1015">
            <v>2</v>
          </cell>
          <cell r="DE1015">
            <v>5</v>
          </cell>
          <cell r="DF1015">
            <v>0.67847222222222225</v>
          </cell>
          <cell r="DG1015">
            <v>5</v>
          </cell>
          <cell r="DH1015">
            <v>0.74722222222222223</v>
          </cell>
        </row>
        <row r="1016">
          <cell r="P1016" t="str">
            <v xml:space="preserve"> </v>
          </cell>
          <cell r="R1016" t="str">
            <v xml:space="preserve"> </v>
          </cell>
          <cell r="DE1016">
            <v>7</v>
          </cell>
          <cell r="DF1016">
            <v>0.15694444444444444</v>
          </cell>
          <cell r="DG1016">
            <v>5</v>
          </cell>
          <cell r="DH1016">
            <v>0.78749999999999998</v>
          </cell>
        </row>
        <row r="1017">
          <cell r="P1017">
            <v>135</v>
          </cell>
          <cell r="R1017">
            <v>48</v>
          </cell>
          <cell r="DE1017">
            <v>5</v>
          </cell>
          <cell r="DF1017">
            <v>0.52708333333333335</v>
          </cell>
          <cell r="DG1017">
            <v>5</v>
          </cell>
          <cell r="DH1017">
            <v>0.31666666666666665</v>
          </cell>
        </row>
        <row r="1018">
          <cell r="P1018">
            <v>5</v>
          </cell>
          <cell r="R1018">
            <v>4</v>
          </cell>
          <cell r="DE1018">
            <v>4</v>
          </cell>
          <cell r="DF1018">
            <v>0.56736111111111109</v>
          </cell>
          <cell r="DG1018">
            <v>5</v>
          </cell>
          <cell r="DH1018">
            <v>0.4152777777777778</v>
          </cell>
        </row>
        <row r="1019">
          <cell r="P1019">
            <v>2</v>
          </cell>
          <cell r="R1019">
            <v>5</v>
          </cell>
          <cell r="DE1019">
            <v>4</v>
          </cell>
          <cell r="DF1019">
            <v>0.85</v>
          </cell>
          <cell r="DG1019">
            <v>5</v>
          </cell>
          <cell r="DH1019">
            <v>0.74722222222222223</v>
          </cell>
        </row>
        <row r="1020">
          <cell r="P1020">
            <v>5</v>
          </cell>
          <cell r="R1020" t="str">
            <v xml:space="preserve"> </v>
          </cell>
          <cell r="DE1020">
            <v>5</v>
          </cell>
          <cell r="DF1020">
            <v>0.87361111111111101</v>
          </cell>
          <cell r="DG1020">
            <v>5</v>
          </cell>
          <cell r="DH1020">
            <v>0.90486111111111101</v>
          </cell>
        </row>
        <row r="1021">
          <cell r="P1021">
            <v>2</v>
          </cell>
          <cell r="R1021">
            <v>3</v>
          </cell>
          <cell r="DE1021">
            <v>5</v>
          </cell>
          <cell r="DF1021">
            <v>0.76666666666666661</v>
          </cell>
          <cell r="DG1021">
            <v>5</v>
          </cell>
          <cell r="DH1021">
            <v>0.20833333333333334</v>
          </cell>
        </row>
        <row r="1022">
          <cell r="P1022">
            <v>25</v>
          </cell>
          <cell r="R1022">
            <v>15</v>
          </cell>
          <cell r="DE1022">
            <v>5</v>
          </cell>
          <cell r="DF1022">
            <v>0.92361111111111116</v>
          </cell>
          <cell r="DG1022">
            <v>6</v>
          </cell>
          <cell r="DH1022">
            <v>0.2986111111111111</v>
          </cell>
        </row>
        <row r="1023">
          <cell r="P1023">
            <v>28</v>
          </cell>
          <cell r="R1023">
            <v>12</v>
          </cell>
          <cell r="DE1023">
            <v>5</v>
          </cell>
          <cell r="DF1023">
            <v>0.625</v>
          </cell>
          <cell r="DG1023">
            <v>6</v>
          </cell>
          <cell r="DH1023">
            <v>0.32777777777777778</v>
          </cell>
        </row>
        <row r="1024">
          <cell r="P1024">
            <v>25</v>
          </cell>
          <cell r="R1024">
            <v>23</v>
          </cell>
          <cell r="DE1024">
            <v>6</v>
          </cell>
          <cell r="DF1024">
            <v>0.46319444444444446</v>
          </cell>
          <cell r="DG1024">
            <v>6</v>
          </cell>
          <cell r="DH1024">
            <v>0.52222222222222225</v>
          </cell>
        </row>
        <row r="1025">
          <cell r="P1025" t="str">
            <v xml:space="preserve"> </v>
          </cell>
          <cell r="R1025">
            <v>4</v>
          </cell>
          <cell r="DE1025">
            <v>6</v>
          </cell>
          <cell r="DF1025">
            <v>0.50555555555555554</v>
          </cell>
          <cell r="DG1025">
            <v>6</v>
          </cell>
          <cell r="DH1025">
            <v>0.5541666666666667</v>
          </cell>
        </row>
        <row r="1026">
          <cell r="P1026">
            <v>39</v>
          </cell>
          <cell r="R1026">
            <v>24</v>
          </cell>
          <cell r="DE1026">
            <v>6</v>
          </cell>
          <cell r="DF1026">
            <v>0.56666666666666665</v>
          </cell>
          <cell r="DG1026">
            <v>6</v>
          </cell>
          <cell r="DH1026">
            <v>0.62569444444444444</v>
          </cell>
        </row>
        <row r="1027">
          <cell r="P1027">
            <v>84</v>
          </cell>
          <cell r="R1027">
            <v>113</v>
          </cell>
          <cell r="DE1027">
            <v>7</v>
          </cell>
          <cell r="DF1027">
            <v>0.99375000000000002</v>
          </cell>
          <cell r="DG1027">
            <v>7</v>
          </cell>
          <cell r="DH1027">
            <v>0.21388888888888891</v>
          </cell>
        </row>
        <row r="1028">
          <cell r="P1028">
            <v>84</v>
          </cell>
          <cell r="R1028">
            <v>165</v>
          </cell>
          <cell r="DE1028">
            <v>7</v>
          </cell>
          <cell r="DF1028">
            <v>0.8027777777777777</v>
          </cell>
          <cell r="DG1028">
            <v>7</v>
          </cell>
          <cell r="DH1028">
            <v>0.27847222222222223</v>
          </cell>
        </row>
        <row r="1029">
          <cell r="P1029">
            <v>30</v>
          </cell>
          <cell r="R1029">
            <v>17</v>
          </cell>
          <cell r="DE1029">
            <v>6</v>
          </cell>
          <cell r="DF1029">
            <v>0.8979166666666667</v>
          </cell>
          <cell r="DG1029">
            <v>7</v>
          </cell>
          <cell r="DH1029">
            <v>0.29583333333333334</v>
          </cell>
        </row>
        <row r="1030">
          <cell r="P1030">
            <v>21</v>
          </cell>
          <cell r="R1030">
            <v>28</v>
          </cell>
          <cell r="DE1030">
            <v>6</v>
          </cell>
          <cell r="DF1030">
            <v>0.63055555555555554</v>
          </cell>
          <cell r="DG1030">
            <v>7</v>
          </cell>
          <cell r="DH1030">
            <v>0.32708333333333334</v>
          </cell>
        </row>
        <row r="1031">
          <cell r="P1031">
            <v>4</v>
          </cell>
          <cell r="R1031" t="str">
            <v xml:space="preserve"> </v>
          </cell>
          <cell r="DE1031">
            <v>6</v>
          </cell>
          <cell r="DF1031">
            <v>0.94791666666666663</v>
          </cell>
          <cell r="DG1031">
            <v>7</v>
          </cell>
          <cell r="DH1031">
            <v>0.41944444444444445</v>
          </cell>
        </row>
        <row r="1032">
          <cell r="P1032">
            <v>34</v>
          </cell>
          <cell r="R1032">
            <v>31</v>
          </cell>
          <cell r="DE1032">
            <v>7</v>
          </cell>
          <cell r="DF1032">
            <v>0.57500000000000007</v>
          </cell>
          <cell r="DG1032">
            <v>7</v>
          </cell>
          <cell r="DH1032">
            <v>0.62152777777777779</v>
          </cell>
        </row>
        <row r="1033">
          <cell r="P1033">
            <v>2</v>
          </cell>
          <cell r="R1033" t="str">
            <v xml:space="preserve"> </v>
          </cell>
          <cell r="DE1033">
            <v>7</v>
          </cell>
          <cell r="DF1033">
            <v>0.61319444444444449</v>
          </cell>
          <cell r="DG1033">
            <v>7</v>
          </cell>
          <cell r="DH1033">
            <v>0.64513888888888882</v>
          </cell>
        </row>
        <row r="1034">
          <cell r="P1034">
            <v>151</v>
          </cell>
          <cell r="R1034">
            <v>113</v>
          </cell>
          <cell r="DE1034">
            <v>1</v>
          </cell>
          <cell r="DF1034">
            <v>9.7222222222222224E-2</v>
          </cell>
          <cell r="DG1034">
            <v>7</v>
          </cell>
          <cell r="DH1034">
            <v>0.86805555555555547</v>
          </cell>
        </row>
        <row r="1035">
          <cell r="P1035">
            <v>3</v>
          </cell>
          <cell r="R1035">
            <v>3</v>
          </cell>
          <cell r="DE1035">
            <v>7</v>
          </cell>
          <cell r="DF1035">
            <v>0.71388888888888891</v>
          </cell>
          <cell r="DG1035">
            <v>1</v>
          </cell>
          <cell r="DH1035">
            <v>0.33749999999999997</v>
          </cell>
        </row>
        <row r="1036">
          <cell r="P1036" t="str">
            <v xml:space="preserve"> </v>
          </cell>
          <cell r="R1036" t="str">
            <v xml:space="preserve"> </v>
          </cell>
          <cell r="DE1036">
            <v>1</v>
          </cell>
          <cell r="DF1036">
            <v>0.15833333333333333</v>
          </cell>
          <cell r="DG1036">
            <v>1</v>
          </cell>
          <cell r="DH1036">
            <v>3.8194444444444441E-2</v>
          </cell>
        </row>
        <row r="1037">
          <cell r="P1037">
            <v>143</v>
          </cell>
          <cell r="R1037">
            <v>144</v>
          </cell>
          <cell r="DE1037">
            <v>1</v>
          </cell>
          <cell r="DF1037">
            <v>0.41597222222222219</v>
          </cell>
          <cell r="DG1037">
            <v>1</v>
          </cell>
          <cell r="DH1037">
            <v>0.17708333333333334</v>
          </cell>
        </row>
        <row r="1038">
          <cell r="P1038">
            <v>27</v>
          </cell>
          <cell r="R1038">
            <v>26</v>
          </cell>
          <cell r="DE1038">
            <v>7</v>
          </cell>
          <cell r="DF1038">
            <v>0.89930555555555547</v>
          </cell>
          <cell r="DG1038">
            <v>1</v>
          </cell>
          <cell r="DH1038">
            <v>0.2986111111111111</v>
          </cell>
        </row>
        <row r="1039">
          <cell r="P1039">
            <v>20</v>
          </cell>
          <cell r="R1039">
            <v>30</v>
          </cell>
          <cell r="DE1039">
            <v>7</v>
          </cell>
          <cell r="DF1039">
            <v>0.62986111111111109</v>
          </cell>
          <cell r="DG1039">
            <v>1</v>
          </cell>
          <cell r="DH1039">
            <v>0.32847222222222222</v>
          </cell>
        </row>
        <row r="1040">
          <cell r="P1040">
            <v>163</v>
          </cell>
          <cell r="R1040">
            <v>118</v>
          </cell>
          <cell r="DE1040">
            <v>1</v>
          </cell>
          <cell r="DF1040">
            <v>0.7055555555555556</v>
          </cell>
          <cell r="DG1040">
            <v>1</v>
          </cell>
          <cell r="DH1040">
            <v>0.47916666666666669</v>
          </cell>
        </row>
        <row r="1041">
          <cell r="P1041">
            <v>38</v>
          </cell>
          <cell r="R1041">
            <v>35</v>
          </cell>
          <cell r="DE1041">
            <v>1</v>
          </cell>
          <cell r="DF1041">
            <v>0.56805555555555554</v>
          </cell>
          <cell r="DG1041">
            <v>1</v>
          </cell>
          <cell r="DH1041">
            <v>0.61388888888888882</v>
          </cell>
        </row>
        <row r="1042">
          <cell r="P1042">
            <v>48</v>
          </cell>
          <cell r="R1042">
            <v>23</v>
          </cell>
          <cell r="DE1042">
            <v>1</v>
          </cell>
          <cell r="DF1042">
            <v>0.97430555555555554</v>
          </cell>
          <cell r="DG1042">
            <v>1</v>
          </cell>
          <cell r="DH1042">
            <v>0.61597222222222225</v>
          </cell>
        </row>
        <row r="1043">
          <cell r="P1043">
            <v>149</v>
          </cell>
          <cell r="R1043">
            <v>119</v>
          </cell>
          <cell r="DE1043">
            <v>2</v>
          </cell>
          <cell r="DF1043">
            <v>0.15972222222222224</v>
          </cell>
          <cell r="DG1043">
            <v>1</v>
          </cell>
          <cell r="DH1043">
            <v>0.77569444444444446</v>
          </cell>
        </row>
        <row r="1044">
          <cell r="P1044">
            <v>161</v>
          </cell>
          <cell r="R1044">
            <v>122</v>
          </cell>
          <cell r="DE1044">
            <v>1</v>
          </cell>
          <cell r="DF1044">
            <v>0.7680555555555556</v>
          </cell>
          <cell r="DG1044">
            <v>1</v>
          </cell>
          <cell r="DH1044">
            <v>0.83680555555555547</v>
          </cell>
        </row>
        <row r="1045">
          <cell r="P1045">
            <v>15</v>
          </cell>
          <cell r="R1045">
            <v>20</v>
          </cell>
          <cell r="DE1045">
            <v>1</v>
          </cell>
          <cell r="DF1045">
            <v>0.91875000000000007</v>
          </cell>
          <cell r="DG1045">
            <v>2</v>
          </cell>
          <cell r="DH1045">
            <v>0.3034722222222222</v>
          </cell>
        </row>
        <row r="1046">
          <cell r="P1046">
            <v>12</v>
          </cell>
          <cell r="R1046">
            <v>7</v>
          </cell>
          <cell r="DE1046">
            <v>6</v>
          </cell>
          <cell r="DF1046">
            <v>0.90138888888888891</v>
          </cell>
          <cell r="DG1046">
            <v>2</v>
          </cell>
          <cell r="DH1046">
            <v>0.30833333333333335</v>
          </cell>
        </row>
        <row r="1047">
          <cell r="P1047">
            <v>13</v>
          </cell>
          <cell r="R1047">
            <v>16</v>
          </cell>
          <cell r="DE1047">
            <v>1</v>
          </cell>
          <cell r="DF1047">
            <v>0.61944444444444446</v>
          </cell>
          <cell r="DG1047">
            <v>2</v>
          </cell>
          <cell r="DH1047">
            <v>0.32708333333333334</v>
          </cell>
        </row>
        <row r="1048">
          <cell r="P1048">
            <v>32</v>
          </cell>
          <cell r="R1048">
            <v>102</v>
          </cell>
          <cell r="DE1048">
            <v>2</v>
          </cell>
          <cell r="DF1048">
            <v>0.49583333333333335</v>
          </cell>
          <cell r="DG1048">
            <v>2</v>
          </cell>
          <cell r="DH1048">
            <v>0.2986111111111111</v>
          </cell>
        </row>
        <row r="1049">
          <cell r="P1049">
            <v>50</v>
          </cell>
          <cell r="R1049">
            <v>23</v>
          </cell>
          <cell r="DE1049">
            <v>2</v>
          </cell>
          <cell r="DF1049">
            <v>0.56874999999999998</v>
          </cell>
          <cell r="DG1049">
            <v>2</v>
          </cell>
          <cell r="DH1049">
            <v>0.61944444444444446</v>
          </cell>
        </row>
        <row r="1050">
          <cell r="P1050" t="str">
            <v xml:space="preserve"> </v>
          </cell>
          <cell r="R1050" t="str">
            <v xml:space="preserve"> </v>
          </cell>
          <cell r="DE1050">
            <v>2</v>
          </cell>
          <cell r="DF1050">
            <v>0.5</v>
          </cell>
          <cell r="DG1050">
            <v>2</v>
          </cell>
          <cell r="DH1050">
            <v>0.67361111111111116</v>
          </cell>
        </row>
        <row r="1051">
          <cell r="P1051">
            <v>6</v>
          </cell>
          <cell r="R1051">
            <v>5</v>
          </cell>
          <cell r="DE1051">
            <v>2</v>
          </cell>
          <cell r="DF1051">
            <v>0.78472222222222221</v>
          </cell>
          <cell r="DG1051">
            <v>2</v>
          </cell>
          <cell r="DH1051">
            <v>0.87916666666666676</v>
          </cell>
        </row>
        <row r="1052">
          <cell r="P1052">
            <v>27</v>
          </cell>
          <cell r="R1052">
            <v>22</v>
          </cell>
          <cell r="DE1052">
            <v>2</v>
          </cell>
          <cell r="DF1052">
            <v>0.90138888888888891</v>
          </cell>
          <cell r="DG1052">
            <v>3</v>
          </cell>
          <cell r="DH1052">
            <v>0.29791666666666666</v>
          </cell>
        </row>
        <row r="1053">
          <cell r="P1053">
            <v>6</v>
          </cell>
          <cell r="R1053">
            <v>5</v>
          </cell>
          <cell r="DE1053">
            <v>2</v>
          </cell>
          <cell r="DF1053">
            <v>0.90416666666666667</v>
          </cell>
          <cell r="DG1053">
            <v>3</v>
          </cell>
          <cell r="DH1053">
            <v>0.30555555555555552</v>
          </cell>
        </row>
        <row r="1054">
          <cell r="P1054">
            <v>164</v>
          </cell>
          <cell r="R1054">
            <v>94</v>
          </cell>
          <cell r="DE1054">
            <v>3</v>
          </cell>
          <cell r="DF1054">
            <v>0.53263888888888888</v>
          </cell>
          <cell r="DG1054">
            <v>3</v>
          </cell>
          <cell r="DH1054">
            <v>0.27361111111111108</v>
          </cell>
        </row>
        <row r="1055">
          <cell r="P1055">
            <v>38</v>
          </cell>
          <cell r="R1055">
            <v>19</v>
          </cell>
          <cell r="DE1055">
            <v>2</v>
          </cell>
          <cell r="DF1055">
            <v>0.62361111111111112</v>
          </cell>
          <cell r="DG1055">
            <v>3</v>
          </cell>
          <cell r="DH1055">
            <v>0.32708333333333334</v>
          </cell>
        </row>
        <row r="1056">
          <cell r="P1056">
            <v>29</v>
          </cell>
          <cell r="R1056">
            <v>30</v>
          </cell>
          <cell r="DE1056">
            <v>3</v>
          </cell>
          <cell r="DF1056">
            <v>0.45208333333333334</v>
          </cell>
          <cell r="DG1056">
            <v>3</v>
          </cell>
          <cell r="DH1056">
            <v>0.51041666666666663</v>
          </cell>
        </row>
        <row r="1057">
          <cell r="P1057">
            <v>167</v>
          </cell>
          <cell r="R1057">
            <v>124</v>
          </cell>
          <cell r="DE1057">
            <v>3</v>
          </cell>
          <cell r="DF1057">
            <v>0.84652777777777777</v>
          </cell>
          <cell r="DG1057">
            <v>3</v>
          </cell>
          <cell r="DH1057">
            <v>0.60833333333333328</v>
          </cell>
        </row>
        <row r="1058">
          <cell r="P1058">
            <v>147</v>
          </cell>
          <cell r="R1058">
            <v>13</v>
          </cell>
          <cell r="DE1058">
            <v>3</v>
          </cell>
          <cell r="DF1058">
            <v>0.56111111111111112</v>
          </cell>
          <cell r="DG1058">
            <v>3</v>
          </cell>
          <cell r="DH1058">
            <v>0.64513888888888882</v>
          </cell>
        </row>
        <row r="1059">
          <cell r="P1059">
            <v>4</v>
          </cell>
          <cell r="R1059">
            <v>4</v>
          </cell>
          <cell r="DE1059">
            <v>3</v>
          </cell>
          <cell r="DF1059">
            <v>0.55833333333333335</v>
          </cell>
          <cell r="DG1059">
            <v>3</v>
          </cell>
          <cell r="DH1059">
            <v>0.72569444444444453</v>
          </cell>
        </row>
        <row r="1060">
          <cell r="P1060">
            <v>8</v>
          </cell>
          <cell r="R1060" t="str">
            <v xml:space="preserve"> </v>
          </cell>
          <cell r="DE1060">
            <v>3</v>
          </cell>
          <cell r="DF1060">
            <v>0.72916666666666663</v>
          </cell>
          <cell r="DG1060">
            <v>3</v>
          </cell>
          <cell r="DH1060">
            <v>0.75277777777777777</v>
          </cell>
        </row>
        <row r="1061">
          <cell r="P1061">
            <v>35</v>
          </cell>
          <cell r="R1061" t="str">
            <v xml:space="preserve"> </v>
          </cell>
          <cell r="DE1061">
            <v>3</v>
          </cell>
          <cell r="DF1061">
            <v>0.93958333333333333</v>
          </cell>
          <cell r="DG1061">
            <v>4</v>
          </cell>
          <cell r="DH1061">
            <v>7.6388888888888886E-3</v>
          </cell>
        </row>
        <row r="1062">
          <cell r="P1062">
            <v>138</v>
          </cell>
          <cell r="R1062">
            <v>19</v>
          </cell>
          <cell r="DE1062">
            <v>4</v>
          </cell>
          <cell r="DF1062">
            <v>9.1666666666666674E-2</v>
          </cell>
          <cell r="DG1062">
            <v>4</v>
          </cell>
          <cell r="DH1062">
            <v>0.16388888888888889</v>
          </cell>
        </row>
        <row r="1063">
          <cell r="P1063">
            <v>4</v>
          </cell>
          <cell r="R1063" t="str">
            <v xml:space="preserve"> </v>
          </cell>
          <cell r="DE1063">
            <v>4</v>
          </cell>
          <cell r="DF1063">
            <v>4.3750000000000004E-2</v>
          </cell>
          <cell r="DG1063">
            <v>4</v>
          </cell>
          <cell r="DH1063">
            <v>5.9722222222222225E-2</v>
          </cell>
        </row>
        <row r="1064">
          <cell r="P1064">
            <v>101</v>
          </cell>
          <cell r="R1064">
            <v>125</v>
          </cell>
          <cell r="DE1064">
            <v>4</v>
          </cell>
          <cell r="DF1064">
            <v>0.77638888888888891</v>
          </cell>
          <cell r="DG1064">
            <v>4</v>
          </cell>
          <cell r="DH1064">
            <v>0.2722222222222222</v>
          </cell>
        </row>
        <row r="1065">
          <cell r="P1065">
            <v>33</v>
          </cell>
          <cell r="R1065">
            <v>15</v>
          </cell>
          <cell r="DE1065">
            <v>3</v>
          </cell>
          <cell r="DF1065">
            <v>0.90277777777777779</v>
          </cell>
          <cell r="DG1065">
            <v>4</v>
          </cell>
          <cell r="DH1065">
            <v>0.30486111111111108</v>
          </cell>
        </row>
        <row r="1066">
          <cell r="P1066">
            <v>158</v>
          </cell>
          <cell r="R1066">
            <v>140</v>
          </cell>
          <cell r="DE1066">
            <v>4</v>
          </cell>
          <cell r="DF1066">
            <v>0.25555555555555559</v>
          </cell>
          <cell r="DG1066">
            <v>4</v>
          </cell>
          <cell r="DH1066">
            <v>0.32430555555555557</v>
          </cell>
        </row>
        <row r="1067">
          <cell r="P1067">
            <v>25</v>
          </cell>
          <cell r="R1067">
            <v>28</v>
          </cell>
          <cell r="DE1067">
            <v>3</v>
          </cell>
          <cell r="DF1067">
            <v>0.62708333333333333</v>
          </cell>
          <cell r="DG1067">
            <v>4</v>
          </cell>
          <cell r="DH1067">
            <v>0.32916666666666666</v>
          </cell>
        </row>
        <row r="1068">
          <cell r="P1068">
            <v>167</v>
          </cell>
          <cell r="R1068">
            <v>157</v>
          </cell>
          <cell r="DE1068">
            <v>4</v>
          </cell>
          <cell r="DF1068">
            <v>0.92638888888888893</v>
          </cell>
          <cell r="DG1068">
            <v>4</v>
          </cell>
          <cell r="DH1068">
            <v>0.37152777777777773</v>
          </cell>
        </row>
        <row r="1069">
          <cell r="P1069">
            <v>6</v>
          </cell>
          <cell r="R1069" t="str">
            <v xml:space="preserve"> </v>
          </cell>
          <cell r="DE1069">
            <v>4</v>
          </cell>
          <cell r="DF1069">
            <v>0.49652777777777773</v>
          </cell>
          <cell r="DG1069">
            <v>4</v>
          </cell>
          <cell r="DH1069">
            <v>0.53194444444444444</v>
          </cell>
        </row>
        <row r="1070">
          <cell r="P1070">
            <v>48</v>
          </cell>
          <cell r="R1070">
            <v>27</v>
          </cell>
          <cell r="DE1070">
            <v>4</v>
          </cell>
          <cell r="DF1070">
            <v>0.58680555555555558</v>
          </cell>
          <cell r="DG1070">
            <v>4</v>
          </cell>
          <cell r="DH1070">
            <v>0.62430555555555556</v>
          </cell>
        </row>
        <row r="1071">
          <cell r="P1071" t="str">
            <v xml:space="preserve"> </v>
          </cell>
          <cell r="R1071" t="str">
            <v xml:space="preserve"> </v>
          </cell>
          <cell r="DG1071">
            <v>5</v>
          </cell>
          <cell r="DH1071">
            <v>0.14444444444444446</v>
          </cell>
        </row>
        <row r="1072">
          <cell r="P1072" t="str">
            <v xml:space="preserve"> </v>
          </cell>
          <cell r="R1072">
            <v>140</v>
          </cell>
          <cell r="DG1072">
            <v>5</v>
          </cell>
          <cell r="DH1072">
            <v>0.25694444444444448</v>
          </cell>
        </row>
        <row r="1073">
          <cell r="P1073">
            <v>19</v>
          </cell>
          <cell r="R1073">
            <v>25</v>
          </cell>
          <cell r="DE1073">
            <v>4</v>
          </cell>
          <cell r="DF1073">
            <v>0.90555555555555556</v>
          </cell>
          <cell r="DG1073">
            <v>5</v>
          </cell>
          <cell r="DH1073">
            <v>0.29791666666666666</v>
          </cell>
        </row>
        <row r="1074">
          <cell r="P1074">
            <v>34</v>
          </cell>
          <cell r="R1074">
            <v>34</v>
          </cell>
          <cell r="DE1074">
            <v>4</v>
          </cell>
          <cell r="DF1074">
            <v>0.64236111111111105</v>
          </cell>
          <cell r="DG1074">
            <v>5</v>
          </cell>
          <cell r="DH1074">
            <v>0.33194444444444443</v>
          </cell>
        </row>
        <row r="1075">
          <cell r="P1075">
            <v>165</v>
          </cell>
          <cell r="R1075" t="str">
            <v xml:space="preserve"> </v>
          </cell>
          <cell r="DE1075">
            <v>5</v>
          </cell>
          <cell r="DF1075">
            <v>8.1250000000000003E-2</v>
          </cell>
        </row>
        <row r="1076">
          <cell r="P1076">
            <v>94</v>
          </cell>
          <cell r="R1076">
            <v>24</v>
          </cell>
          <cell r="DE1076">
            <v>5</v>
          </cell>
          <cell r="DF1076">
            <v>0.57013888888888886</v>
          </cell>
          <cell r="DG1076">
            <v>5</v>
          </cell>
          <cell r="DH1076">
            <v>0.3833333333333333</v>
          </cell>
        </row>
        <row r="1077">
          <cell r="P1077" t="str">
            <v xml:space="preserve"> </v>
          </cell>
          <cell r="R1077">
            <v>1</v>
          </cell>
          <cell r="DE1077">
            <v>5</v>
          </cell>
          <cell r="DF1077">
            <v>0.30555555555555552</v>
          </cell>
          <cell r="DG1077">
            <v>5</v>
          </cell>
          <cell r="DH1077">
            <v>0.39999999999999997</v>
          </cell>
        </row>
        <row r="1078">
          <cell r="P1078" t="str">
            <v xml:space="preserve"> </v>
          </cell>
          <cell r="R1078">
            <v>5</v>
          </cell>
          <cell r="DE1078">
            <v>5</v>
          </cell>
          <cell r="DF1078">
            <v>0.35486111111111113</v>
          </cell>
          <cell r="DG1078">
            <v>5</v>
          </cell>
          <cell r="DH1078">
            <v>0.41875000000000001</v>
          </cell>
        </row>
        <row r="1079">
          <cell r="P1079" t="str">
            <v xml:space="preserve"> </v>
          </cell>
          <cell r="R1079" t="str">
            <v xml:space="preserve"> </v>
          </cell>
          <cell r="DE1079">
            <v>4</v>
          </cell>
          <cell r="DF1079">
            <v>0.21597222222222223</v>
          </cell>
          <cell r="DG1079">
            <v>5</v>
          </cell>
          <cell r="DH1079">
            <v>0.45347222222222222</v>
          </cell>
        </row>
        <row r="1080">
          <cell r="P1080">
            <v>120</v>
          </cell>
          <cell r="R1080">
            <v>120</v>
          </cell>
          <cell r="DE1080">
            <v>5</v>
          </cell>
          <cell r="DF1080">
            <v>0.66111111111111109</v>
          </cell>
          <cell r="DG1080">
            <v>5</v>
          </cell>
          <cell r="DH1080">
            <v>0.68888888888888899</v>
          </cell>
        </row>
        <row r="1081">
          <cell r="P1081">
            <v>157</v>
          </cell>
          <cell r="R1081">
            <v>1</v>
          </cell>
          <cell r="DE1081">
            <v>5</v>
          </cell>
          <cell r="DF1081">
            <v>0.66805555555555562</v>
          </cell>
          <cell r="DG1081">
            <v>5</v>
          </cell>
          <cell r="DH1081">
            <v>0.74444444444444446</v>
          </cell>
        </row>
        <row r="1082">
          <cell r="P1082">
            <v>4</v>
          </cell>
          <cell r="R1082" t="str">
            <v xml:space="preserve"> </v>
          </cell>
          <cell r="DE1082">
            <v>5</v>
          </cell>
          <cell r="DF1082">
            <v>0.80763888888888891</v>
          </cell>
          <cell r="DG1082">
            <v>5</v>
          </cell>
          <cell r="DH1082">
            <v>0.83124999999999993</v>
          </cell>
        </row>
        <row r="1083">
          <cell r="P1083">
            <v>1</v>
          </cell>
          <cell r="R1083">
            <v>1</v>
          </cell>
          <cell r="DE1083">
            <v>5</v>
          </cell>
          <cell r="DF1083">
            <v>0.82708333333333339</v>
          </cell>
          <cell r="DG1083">
            <v>5</v>
          </cell>
          <cell r="DH1083">
            <v>0.8965277777777777</v>
          </cell>
        </row>
        <row r="1084">
          <cell r="P1084">
            <v>42</v>
          </cell>
          <cell r="R1084">
            <v>31</v>
          </cell>
          <cell r="DE1084">
            <v>5</v>
          </cell>
          <cell r="DF1084">
            <v>0.58472222222222225</v>
          </cell>
          <cell r="DG1084">
            <v>5</v>
          </cell>
          <cell r="DH1084">
            <v>0.62291666666666667</v>
          </cell>
        </row>
        <row r="1085">
          <cell r="P1085">
            <v>30</v>
          </cell>
          <cell r="R1085">
            <v>31</v>
          </cell>
          <cell r="DE1085">
            <v>5</v>
          </cell>
          <cell r="DF1085">
            <v>0.90138888888888891</v>
          </cell>
          <cell r="DG1085">
            <v>6</v>
          </cell>
          <cell r="DH1085">
            <v>0.2986111111111111</v>
          </cell>
        </row>
        <row r="1086">
          <cell r="P1086">
            <v>7</v>
          </cell>
          <cell r="R1086">
            <v>9</v>
          </cell>
          <cell r="DE1086">
            <v>5</v>
          </cell>
          <cell r="DF1086">
            <v>0.90486111111111101</v>
          </cell>
          <cell r="DG1086">
            <v>6</v>
          </cell>
          <cell r="DH1086">
            <v>0.3125</v>
          </cell>
        </row>
        <row r="1087">
          <cell r="P1087">
            <v>34</v>
          </cell>
          <cell r="R1087">
            <v>35</v>
          </cell>
          <cell r="DE1087">
            <v>5</v>
          </cell>
          <cell r="DF1087">
            <v>0.63472222222222219</v>
          </cell>
          <cell r="DG1087">
            <v>6</v>
          </cell>
          <cell r="DH1087">
            <v>0.33055555555555555</v>
          </cell>
        </row>
        <row r="1088">
          <cell r="P1088">
            <v>26</v>
          </cell>
          <cell r="R1088">
            <v>23</v>
          </cell>
          <cell r="DE1088">
            <v>6</v>
          </cell>
          <cell r="DF1088">
            <v>0.45694444444444443</v>
          </cell>
          <cell r="DG1088">
            <v>6</v>
          </cell>
          <cell r="DH1088">
            <v>0.51388888888888895</v>
          </cell>
        </row>
        <row r="1089">
          <cell r="P1089">
            <v>26</v>
          </cell>
          <cell r="R1089">
            <v>40</v>
          </cell>
          <cell r="DE1089">
            <v>6</v>
          </cell>
          <cell r="DF1089">
            <v>0.55972222222222223</v>
          </cell>
          <cell r="DG1089">
            <v>6</v>
          </cell>
          <cell r="DH1089">
            <v>0.6333333333333333</v>
          </cell>
        </row>
        <row r="1090">
          <cell r="P1090">
            <v>2</v>
          </cell>
          <cell r="R1090" t="str">
            <v xml:space="preserve"> </v>
          </cell>
          <cell r="DE1090">
            <v>6</v>
          </cell>
          <cell r="DF1090">
            <v>0.85</v>
          </cell>
          <cell r="DG1090">
            <v>6</v>
          </cell>
          <cell r="DH1090">
            <v>0.8666666666666667</v>
          </cell>
        </row>
        <row r="1091">
          <cell r="P1091">
            <v>4</v>
          </cell>
          <cell r="R1091" t="str">
            <v xml:space="preserve"> </v>
          </cell>
          <cell r="DE1091">
            <v>7</v>
          </cell>
          <cell r="DF1091">
            <v>6.805555555555555E-2</v>
          </cell>
          <cell r="DG1091">
            <v>7</v>
          </cell>
          <cell r="DH1091">
            <v>8.1944444444444445E-2</v>
          </cell>
        </row>
        <row r="1092">
          <cell r="P1092">
            <v>136</v>
          </cell>
          <cell r="R1092">
            <v>162</v>
          </cell>
          <cell r="DE1092">
            <v>7</v>
          </cell>
          <cell r="DF1092">
            <v>0.81388888888888899</v>
          </cell>
          <cell r="DG1092">
            <v>7</v>
          </cell>
          <cell r="DH1092">
            <v>0.28125</v>
          </cell>
        </row>
        <row r="1093">
          <cell r="P1093">
            <v>29</v>
          </cell>
          <cell r="R1093">
            <v>30</v>
          </cell>
          <cell r="DE1093">
            <v>6</v>
          </cell>
          <cell r="DF1093">
            <v>0.91180555555555554</v>
          </cell>
          <cell r="DG1093">
            <v>7</v>
          </cell>
          <cell r="DH1093">
            <v>0.2986111111111111</v>
          </cell>
        </row>
        <row r="1094">
          <cell r="P1094">
            <v>37</v>
          </cell>
          <cell r="R1094">
            <v>38</v>
          </cell>
          <cell r="DE1094">
            <v>6</v>
          </cell>
          <cell r="DF1094">
            <v>0.62777777777777777</v>
          </cell>
          <cell r="DG1094">
            <v>7</v>
          </cell>
          <cell r="DH1094">
            <v>0.33124999999999999</v>
          </cell>
        </row>
        <row r="1095">
          <cell r="P1095">
            <v>44</v>
          </cell>
          <cell r="R1095">
            <v>41</v>
          </cell>
          <cell r="DE1095">
            <v>7</v>
          </cell>
          <cell r="DF1095">
            <v>0.56111111111111112</v>
          </cell>
          <cell r="DG1095">
            <v>7</v>
          </cell>
          <cell r="DH1095">
            <v>0.61805555555555558</v>
          </cell>
        </row>
        <row r="1096">
          <cell r="P1096" t="str">
            <v xml:space="preserve"> </v>
          </cell>
          <cell r="R1096">
            <v>5</v>
          </cell>
          <cell r="DE1096">
            <v>7</v>
          </cell>
          <cell r="DF1096">
            <v>0.60347222222222219</v>
          </cell>
          <cell r="DG1096">
            <v>7</v>
          </cell>
          <cell r="DH1096">
            <v>0.65347222222222223</v>
          </cell>
        </row>
        <row r="1097">
          <cell r="P1097">
            <v>139</v>
          </cell>
          <cell r="R1097">
            <v>134</v>
          </cell>
          <cell r="DE1097">
            <v>7</v>
          </cell>
          <cell r="DF1097">
            <v>0.70972222222222225</v>
          </cell>
          <cell r="DG1097">
            <v>7</v>
          </cell>
          <cell r="DH1097">
            <v>0.77500000000000002</v>
          </cell>
        </row>
        <row r="1098">
          <cell r="P1098">
            <v>120</v>
          </cell>
          <cell r="R1098">
            <v>125</v>
          </cell>
          <cell r="DE1098">
            <v>1</v>
          </cell>
          <cell r="DF1098">
            <v>0.10555555555555556</v>
          </cell>
          <cell r="DG1098">
            <v>7</v>
          </cell>
          <cell r="DH1098">
            <v>0.8847222222222223</v>
          </cell>
        </row>
        <row r="1099">
          <cell r="P1099">
            <v>1</v>
          </cell>
          <cell r="R1099" t="str">
            <v xml:space="preserve"> </v>
          </cell>
          <cell r="DE1099">
            <v>7</v>
          </cell>
          <cell r="DF1099">
            <v>0.15833333333333333</v>
          </cell>
        </row>
        <row r="1100">
          <cell r="P1100">
            <v>149</v>
          </cell>
          <cell r="R1100">
            <v>112</v>
          </cell>
          <cell r="DE1100">
            <v>7</v>
          </cell>
          <cell r="DF1100">
            <v>0.41875000000000001</v>
          </cell>
          <cell r="DG1100">
            <v>1</v>
          </cell>
          <cell r="DH1100">
            <v>0.18611111111111112</v>
          </cell>
        </row>
        <row r="1101">
          <cell r="P1101">
            <v>24</v>
          </cell>
          <cell r="R1101">
            <v>22</v>
          </cell>
          <cell r="DE1101">
            <v>7</v>
          </cell>
          <cell r="DF1101">
            <v>0.90347222222222223</v>
          </cell>
          <cell r="DG1101">
            <v>1</v>
          </cell>
          <cell r="DH1101">
            <v>0.29930555555555555</v>
          </cell>
        </row>
        <row r="1102">
          <cell r="P1102">
            <v>25</v>
          </cell>
          <cell r="R1102">
            <v>32</v>
          </cell>
          <cell r="DE1102">
            <v>7</v>
          </cell>
          <cell r="DF1102">
            <v>0.65138888888888891</v>
          </cell>
          <cell r="DG1102">
            <v>1</v>
          </cell>
          <cell r="DH1102">
            <v>0.32777777777777778</v>
          </cell>
        </row>
        <row r="1103">
          <cell r="P1103">
            <v>120</v>
          </cell>
          <cell r="R1103">
            <v>120</v>
          </cell>
          <cell r="DE1103">
            <v>1</v>
          </cell>
          <cell r="DF1103">
            <v>0.3923611111111111</v>
          </cell>
          <cell r="DG1103">
            <v>1</v>
          </cell>
          <cell r="DH1103">
            <v>0.42222222222222222</v>
          </cell>
        </row>
        <row r="1104">
          <cell r="P1104">
            <v>165</v>
          </cell>
          <cell r="R1104">
            <v>143</v>
          </cell>
          <cell r="DE1104">
            <v>1</v>
          </cell>
          <cell r="DF1104">
            <v>0.90902777777777777</v>
          </cell>
          <cell r="DG1104">
            <v>1</v>
          </cell>
          <cell r="DH1104">
            <v>0.4909722222222222</v>
          </cell>
        </row>
        <row r="1105">
          <cell r="P1105">
            <v>43</v>
          </cell>
          <cell r="R1105">
            <v>28</v>
          </cell>
          <cell r="DE1105">
            <v>1</v>
          </cell>
          <cell r="DF1105">
            <v>0.89444444444444438</v>
          </cell>
          <cell r="DG1105">
            <v>1</v>
          </cell>
          <cell r="DH1105">
            <v>0.51041666666666663</v>
          </cell>
        </row>
        <row r="1106">
          <cell r="P1106">
            <v>127</v>
          </cell>
          <cell r="R1106">
            <v>147</v>
          </cell>
          <cell r="DE1106">
            <v>1</v>
          </cell>
          <cell r="DF1106">
            <v>0.48055555555555557</v>
          </cell>
          <cell r="DG1106">
            <v>1</v>
          </cell>
          <cell r="DH1106">
            <v>0.55694444444444446</v>
          </cell>
        </row>
        <row r="1107">
          <cell r="P1107">
            <v>29</v>
          </cell>
          <cell r="R1107">
            <v>46</v>
          </cell>
          <cell r="DE1107">
            <v>1</v>
          </cell>
          <cell r="DF1107">
            <v>0.56597222222222221</v>
          </cell>
          <cell r="DG1107">
            <v>1</v>
          </cell>
          <cell r="DH1107">
            <v>0.62916666666666665</v>
          </cell>
        </row>
        <row r="1108">
          <cell r="P1108" t="str">
            <v xml:space="preserve"> </v>
          </cell>
          <cell r="R1108">
            <v>3</v>
          </cell>
          <cell r="DE1108">
            <v>1</v>
          </cell>
          <cell r="DF1108">
            <v>0.79861111111111116</v>
          </cell>
          <cell r="DG1108">
            <v>1</v>
          </cell>
          <cell r="DH1108">
            <v>0.83611111111111114</v>
          </cell>
        </row>
        <row r="1109">
          <cell r="P1109">
            <v>43</v>
          </cell>
          <cell r="R1109">
            <v>43</v>
          </cell>
          <cell r="DE1109">
            <v>7</v>
          </cell>
          <cell r="DF1109">
            <v>0.51666666666666672</v>
          </cell>
          <cell r="DG1109">
            <v>1</v>
          </cell>
          <cell r="DH1109">
            <v>0.87916666666666676</v>
          </cell>
        </row>
        <row r="1110">
          <cell r="P1110">
            <v>39</v>
          </cell>
          <cell r="R1110">
            <v>23</v>
          </cell>
          <cell r="DE1110">
            <v>1</v>
          </cell>
          <cell r="DF1110">
            <v>0.89930555555555547</v>
          </cell>
          <cell r="DG1110">
            <v>2</v>
          </cell>
          <cell r="DH1110">
            <v>0.29930555555555555</v>
          </cell>
        </row>
        <row r="1111">
          <cell r="P1111">
            <v>15</v>
          </cell>
          <cell r="R1111">
            <v>5</v>
          </cell>
          <cell r="DE1111">
            <v>6</v>
          </cell>
          <cell r="DF1111">
            <v>0.91041666666666676</v>
          </cell>
          <cell r="DG1111">
            <v>2</v>
          </cell>
          <cell r="DH1111">
            <v>0.31180555555555556</v>
          </cell>
        </row>
        <row r="1112">
          <cell r="P1112">
            <v>37</v>
          </cell>
          <cell r="R1112">
            <v>37</v>
          </cell>
          <cell r="DE1112">
            <v>1</v>
          </cell>
          <cell r="DF1112">
            <v>0.62361111111111112</v>
          </cell>
          <cell r="DG1112">
            <v>2</v>
          </cell>
          <cell r="DH1112">
            <v>0.33402777777777781</v>
          </cell>
        </row>
        <row r="1113">
          <cell r="P1113">
            <v>31</v>
          </cell>
          <cell r="R1113">
            <v>105</v>
          </cell>
          <cell r="DE1113">
            <v>2</v>
          </cell>
          <cell r="DF1113">
            <v>0.58680555555555558</v>
          </cell>
          <cell r="DG1113">
            <v>2</v>
          </cell>
          <cell r="DH1113">
            <v>0.36458333333333331</v>
          </cell>
        </row>
        <row r="1114">
          <cell r="P1114">
            <v>5</v>
          </cell>
          <cell r="R1114">
            <v>2</v>
          </cell>
          <cell r="DE1114">
            <v>5</v>
          </cell>
          <cell r="DF1114">
            <v>0.67152777777777783</v>
          </cell>
          <cell r="DG1114">
            <v>2</v>
          </cell>
          <cell r="DH1114">
            <v>0.36805555555555558</v>
          </cell>
        </row>
        <row r="1115">
          <cell r="P1115">
            <v>7</v>
          </cell>
          <cell r="R1115">
            <v>3</v>
          </cell>
          <cell r="DE1115">
            <v>6</v>
          </cell>
          <cell r="DF1115">
            <v>0.8027777777777777</v>
          </cell>
          <cell r="DG1115">
            <v>2</v>
          </cell>
          <cell r="DH1115">
            <v>0.45347222222222222</v>
          </cell>
        </row>
        <row r="1116">
          <cell r="P1116">
            <v>50</v>
          </cell>
          <cell r="R1116">
            <v>21</v>
          </cell>
          <cell r="DE1116">
            <v>2</v>
          </cell>
          <cell r="DF1116">
            <v>0.57013888888888886</v>
          </cell>
          <cell r="DG1116">
            <v>2</v>
          </cell>
          <cell r="DH1116">
            <v>0.62083333333333335</v>
          </cell>
        </row>
        <row r="1117">
          <cell r="P1117" t="str">
            <v xml:space="preserve"> </v>
          </cell>
          <cell r="R1117" t="str">
            <v xml:space="preserve"> </v>
          </cell>
          <cell r="DG1117">
            <v>2</v>
          </cell>
          <cell r="DH1117">
            <v>0.61319444444444449</v>
          </cell>
        </row>
        <row r="1118">
          <cell r="P1118" t="str">
            <v xml:space="preserve"> </v>
          </cell>
          <cell r="R1118">
            <v>6</v>
          </cell>
          <cell r="DE1118">
            <v>2</v>
          </cell>
          <cell r="DF1118">
            <v>0.56874999999999998</v>
          </cell>
          <cell r="DG1118">
            <v>2</v>
          </cell>
          <cell r="DH1118">
            <v>0.67291666666666661</v>
          </cell>
        </row>
        <row r="1119">
          <cell r="P1119">
            <v>2</v>
          </cell>
          <cell r="R1119" t="str">
            <v xml:space="preserve"> </v>
          </cell>
          <cell r="DE1119">
            <v>2</v>
          </cell>
          <cell r="DF1119">
            <v>0.98402777777777783</v>
          </cell>
          <cell r="DG1119">
            <v>2</v>
          </cell>
          <cell r="DH1119">
            <v>0.99444444444444446</v>
          </cell>
        </row>
        <row r="1120">
          <cell r="P1120">
            <v>165</v>
          </cell>
          <cell r="R1120" t="str">
            <v xml:space="preserve"> </v>
          </cell>
          <cell r="DE1120">
            <v>2</v>
          </cell>
          <cell r="DF1120">
            <v>0.29583333333333334</v>
          </cell>
        </row>
        <row r="1121">
          <cell r="P1121">
            <v>100</v>
          </cell>
          <cell r="R1121">
            <v>164</v>
          </cell>
          <cell r="DE1121">
            <v>3</v>
          </cell>
          <cell r="DF1121">
            <v>0.53055555555555556</v>
          </cell>
          <cell r="DG1121">
            <v>3</v>
          </cell>
          <cell r="DH1121">
            <v>0.28055555555555556</v>
          </cell>
        </row>
        <row r="1122">
          <cell r="P1122">
            <v>35</v>
          </cell>
          <cell r="R1122">
            <v>33</v>
          </cell>
          <cell r="DE1122">
            <v>2</v>
          </cell>
          <cell r="DF1122">
            <v>0.8965277777777777</v>
          </cell>
          <cell r="DG1122">
            <v>3</v>
          </cell>
          <cell r="DH1122">
            <v>0.29722222222222222</v>
          </cell>
        </row>
        <row r="1123">
          <cell r="P1123">
            <v>10</v>
          </cell>
          <cell r="R1123">
            <v>13</v>
          </cell>
          <cell r="DE1123">
            <v>2</v>
          </cell>
          <cell r="DF1123">
            <v>0.90625</v>
          </cell>
          <cell r="DG1123">
            <v>3</v>
          </cell>
          <cell r="DH1123">
            <v>0.30833333333333335</v>
          </cell>
        </row>
        <row r="1124">
          <cell r="P1124">
            <v>39</v>
          </cell>
          <cell r="R1124">
            <v>36</v>
          </cell>
          <cell r="DE1124">
            <v>2</v>
          </cell>
          <cell r="DF1124">
            <v>0.65486111111111112</v>
          </cell>
          <cell r="DG1124">
            <v>3</v>
          </cell>
          <cell r="DH1124">
            <v>0.33055555555555555</v>
          </cell>
        </row>
        <row r="1125">
          <cell r="P1125">
            <v>56</v>
          </cell>
          <cell r="R1125">
            <v>56</v>
          </cell>
          <cell r="DE1125">
            <v>6</v>
          </cell>
          <cell r="DF1125">
            <v>0.58958333333333335</v>
          </cell>
          <cell r="DG1125">
            <v>3</v>
          </cell>
          <cell r="DH1125">
            <v>0.34930555555555554</v>
          </cell>
        </row>
        <row r="1126">
          <cell r="P1126">
            <v>42</v>
          </cell>
          <cell r="R1126">
            <v>43</v>
          </cell>
          <cell r="DE1126">
            <v>3</v>
          </cell>
          <cell r="DF1126">
            <v>0.48680555555555555</v>
          </cell>
          <cell r="DG1126">
            <v>3</v>
          </cell>
          <cell r="DH1126">
            <v>0.54999999999999993</v>
          </cell>
        </row>
        <row r="1127">
          <cell r="P1127">
            <v>4</v>
          </cell>
          <cell r="R1127" t="str">
            <v xml:space="preserve"> </v>
          </cell>
          <cell r="DE1127">
            <v>3</v>
          </cell>
          <cell r="DF1127">
            <v>0.41250000000000003</v>
          </cell>
          <cell r="DG1127">
            <v>3</v>
          </cell>
          <cell r="DH1127">
            <v>0.63194444444444442</v>
          </cell>
        </row>
        <row r="1128">
          <cell r="P1128">
            <v>6</v>
          </cell>
          <cell r="R1128">
            <v>5</v>
          </cell>
          <cell r="DE1128">
            <v>2</v>
          </cell>
          <cell r="DF1128">
            <v>0.87569444444444444</v>
          </cell>
          <cell r="DG1128">
            <v>3</v>
          </cell>
          <cell r="DH1128">
            <v>0.66041666666666665</v>
          </cell>
        </row>
        <row r="1129">
          <cell r="P1129">
            <v>2</v>
          </cell>
          <cell r="R1129" t="str">
            <v xml:space="preserve"> </v>
          </cell>
          <cell r="DE1129">
            <v>3</v>
          </cell>
          <cell r="DF1129">
            <v>0.69097222222222221</v>
          </cell>
          <cell r="DG1129">
            <v>3</v>
          </cell>
          <cell r="DH1129">
            <v>0.71388888888888891</v>
          </cell>
        </row>
        <row r="1130">
          <cell r="P1130">
            <v>10</v>
          </cell>
          <cell r="R1130">
            <v>10</v>
          </cell>
          <cell r="DE1130">
            <v>3</v>
          </cell>
          <cell r="DF1130">
            <v>0.3743055555555555</v>
          </cell>
          <cell r="DG1130">
            <v>3</v>
          </cell>
          <cell r="DH1130">
            <v>0.52638888888888891</v>
          </cell>
        </row>
        <row r="1131">
          <cell r="P1131">
            <v>43</v>
          </cell>
          <cell r="R1131">
            <v>26</v>
          </cell>
          <cell r="DE1131">
            <v>3</v>
          </cell>
          <cell r="DF1131">
            <v>0.90277777777777779</v>
          </cell>
          <cell r="DG1131">
            <v>4</v>
          </cell>
          <cell r="DH1131">
            <v>0.30902777777777779</v>
          </cell>
        </row>
        <row r="1132">
          <cell r="P1132">
            <v>13</v>
          </cell>
          <cell r="R1132">
            <v>20</v>
          </cell>
          <cell r="DE1132">
            <v>3</v>
          </cell>
          <cell r="DF1132">
            <v>0.90763888888888899</v>
          </cell>
          <cell r="DG1132">
            <v>4</v>
          </cell>
          <cell r="DH1132">
            <v>0.32013888888888892</v>
          </cell>
        </row>
        <row r="1133">
          <cell r="P1133">
            <v>133</v>
          </cell>
          <cell r="R1133">
            <v>135</v>
          </cell>
          <cell r="DE1133">
            <v>4</v>
          </cell>
          <cell r="DF1133">
            <v>0.77222222222222225</v>
          </cell>
          <cell r="DG1133">
            <v>4</v>
          </cell>
          <cell r="DH1133">
            <v>0.25694444444444448</v>
          </cell>
        </row>
        <row r="1134">
          <cell r="P1134">
            <v>165</v>
          </cell>
          <cell r="R1134">
            <v>159</v>
          </cell>
          <cell r="DE1134">
            <v>4</v>
          </cell>
          <cell r="DF1134">
            <v>0.84097222222222223</v>
          </cell>
          <cell r="DG1134">
            <v>4</v>
          </cell>
          <cell r="DH1134">
            <v>0.31805555555555554</v>
          </cell>
        </row>
        <row r="1135">
          <cell r="P1135">
            <v>133</v>
          </cell>
          <cell r="R1135">
            <v>163</v>
          </cell>
          <cell r="DE1135">
            <v>4</v>
          </cell>
          <cell r="DF1135">
            <v>0.80555555555555547</v>
          </cell>
          <cell r="DG1135">
            <v>4</v>
          </cell>
          <cell r="DH1135">
            <v>0.34027777777777773</v>
          </cell>
        </row>
        <row r="1136">
          <cell r="P1136">
            <v>34</v>
          </cell>
          <cell r="R1136">
            <v>39</v>
          </cell>
          <cell r="DE1136">
            <v>3</v>
          </cell>
          <cell r="DF1136">
            <v>0.63055555555555554</v>
          </cell>
          <cell r="DG1136">
            <v>4</v>
          </cell>
          <cell r="DH1136">
            <v>0.34236111111111112</v>
          </cell>
        </row>
        <row r="1137">
          <cell r="P1137">
            <v>9</v>
          </cell>
          <cell r="R1137">
            <v>9</v>
          </cell>
          <cell r="DE1137">
            <v>4</v>
          </cell>
          <cell r="DF1137">
            <v>0.3840277777777778</v>
          </cell>
          <cell r="DG1137">
            <v>4</v>
          </cell>
          <cell r="DH1137">
            <v>0.60833333333333328</v>
          </cell>
        </row>
        <row r="1138">
          <cell r="P1138">
            <v>43</v>
          </cell>
          <cell r="R1138">
            <v>36</v>
          </cell>
          <cell r="DE1138">
            <v>4</v>
          </cell>
          <cell r="DF1138">
            <v>0.57638888888888895</v>
          </cell>
          <cell r="DG1138">
            <v>4</v>
          </cell>
          <cell r="DH1138">
            <v>0.61805555555555558</v>
          </cell>
        </row>
        <row r="1139">
          <cell r="P1139">
            <v>62</v>
          </cell>
          <cell r="R1139">
            <v>126</v>
          </cell>
          <cell r="DE1139">
            <v>5</v>
          </cell>
          <cell r="DF1139">
            <v>4.6527777777777779E-2</v>
          </cell>
          <cell r="DG1139">
            <v>4</v>
          </cell>
          <cell r="DH1139">
            <v>0.22916666666666666</v>
          </cell>
        </row>
        <row r="1140">
          <cell r="P1140" t="str">
            <v xml:space="preserve"> </v>
          </cell>
          <cell r="R1140" t="str">
            <v xml:space="preserve"> </v>
          </cell>
          <cell r="DE1140">
            <v>4</v>
          </cell>
          <cell r="DF1140">
            <v>0.18124999999999999</v>
          </cell>
        </row>
        <row r="1141">
          <cell r="P1141">
            <v>42</v>
          </cell>
          <cell r="R1141">
            <v>44</v>
          </cell>
          <cell r="DE1141">
            <v>4</v>
          </cell>
          <cell r="DF1141">
            <v>0.90208333333333324</v>
          </cell>
          <cell r="DG1141">
            <v>5</v>
          </cell>
          <cell r="DH1141">
            <v>0.30069444444444443</v>
          </cell>
        </row>
        <row r="1142">
          <cell r="P1142">
            <v>35</v>
          </cell>
          <cell r="R1142">
            <v>16</v>
          </cell>
          <cell r="DE1142">
            <v>4</v>
          </cell>
          <cell r="DF1142">
            <v>0.91527777777777775</v>
          </cell>
          <cell r="DG1142">
            <v>5</v>
          </cell>
          <cell r="DH1142">
            <v>0.30833333333333335</v>
          </cell>
        </row>
        <row r="1143">
          <cell r="P1143">
            <v>35</v>
          </cell>
          <cell r="R1143">
            <v>31</v>
          </cell>
          <cell r="DE1143">
            <v>4</v>
          </cell>
          <cell r="DF1143">
            <v>0.64444444444444449</v>
          </cell>
          <cell r="DG1143">
            <v>5</v>
          </cell>
          <cell r="DH1143">
            <v>0.32777777777777778</v>
          </cell>
        </row>
        <row r="1144">
          <cell r="P1144">
            <v>106</v>
          </cell>
          <cell r="R1144">
            <v>153</v>
          </cell>
          <cell r="DE1144">
            <v>5</v>
          </cell>
          <cell r="DF1144">
            <v>0.4777777777777778</v>
          </cell>
          <cell r="DG1144">
            <v>5</v>
          </cell>
          <cell r="DH1144">
            <v>0.24861111111111112</v>
          </cell>
        </row>
        <row r="1145">
          <cell r="P1145">
            <v>109</v>
          </cell>
          <cell r="R1145">
            <v>34</v>
          </cell>
          <cell r="DE1145">
            <v>5</v>
          </cell>
          <cell r="DF1145">
            <v>0.79861111111111116</v>
          </cell>
          <cell r="DG1145">
            <v>5</v>
          </cell>
          <cell r="DH1145">
            <v>0.29444444444444445</v>
          </cell>
        </row>
        <row r="1146">
          <cell r="P1146">
            <v>10</v>
          </cell>
          <cell r="R1146">
            <v>10</v>
          </cell>
          <cell r="DE1146">
            <v>4</v>
          </cell>
          <cell r="DF1146">
            <v>0.69374999999999998</v>
          </cell>
          <cell r="DG1146">
            <v>5</v>
          </cell>
          <cell r="DH1146">
            <v>0.51874999999999993</v>
          </cell>
        </row>
        <row r="1147">
          <cell r="P1147">
            <v>43</v>
          </cell>
          <cell r="R1147">
            <v>44</v>
          </cell>
          <cell r="DE1147">
            <v>5</v>
          </cell>
          <cell r="DF1147">
            <v>0.57361111111111118</v>
          </cell>
          <cell r="DG1147">
            <v>5</v>
          </cell>
          <cell r="DH1147">
            <v>0.62083333333333335</v>
          </cell>
        </row>
        <row r="1148">
          <cell r="P1148">
            <v>3</v>
          </cell>
          <cell r="R1148">
            <v>3</v>
          </cell>
          <cell r="DE1148">
            <v>5</v>
          </cell>
          <cell r="DF1148">
            <v>0.47222222222222227</v>
          </cell>
          <cell r="DG1148">
            <v>5</v>
          </cell>
          <cell r="DH1148">
            <v>0.67708333333333337</v>
          </cell>
        </row>
        <row r="1149">
          <cell r="P1149">
            <v>5</v>
          </cell>
          <cell r="R1149">
            <v>5</v>
          </cell>
          <cell r="DE1149">
            <v>5</v>
          </cell>
          <cell r="DF1149">
            <v>0.71388888888888891</v>
          </cell>
          <cell r="DG1149">
            <v>5</v>
          </cell>
          <cell r="DH1149">
            <v>0.73541666666666661</v>
          </cell>
        </row>
        <row r="1150">
          <cell r="P1150" t="str">
            <v xml:space="preserve"> </v>
          </cell>
          <cell r="R1150" t="str">
            <v xml:space="preserve"> </v>
          </cell>
          <cell r="DE1150">
            <v>5</v>
          </cell>
          <cell r="DF1150">
            <v>0.5</v>
          </cell>
          <cell r="DG1150">
            <v>5</v>
          </cell>
          <cell r="DH1150">
            <v>0.54166666666666663</v>
          </cell>
        </row>
        <row r="1151">
          <cell r="P1151">
            <v>45</v>
          </cell>
          <cell r="R1151">
            <v>23</v>
          </cell>
          <cell r="DE1151">
            <v>5</v>
          </cell>
          <cell r="DF1151">
            <v>0.90625</v>
          </cell>
          <cell r="DG1151">
            <v>6</v>
          </cell>
          <cell r="DH1151">
            <v>0.2951388888888889</v>
          </cell>
        </row>
        <row r="1152">
          <cell r="P1152">
            <v>19</v>
          </cell>
          <cell r="R1152">
            <v>16</v>
          </cell>
          <cell r="DE1152">
            <v>5</v>
          </cell>
          <cell r="DF1152">
            <v>0.91319444444444453</v>
          </cell>
          <cell r="DG1152">
            <v>6</v>
          </cell>
          <cell r="DH1152">
            <v>0.31041666666666667</v>
          </cell>
        </row>
        <row r="1153">
          <cell r="P1153">
            <v>42</v>
          </cell>
          <cell r="R1153">
            <v>38</v>
          </cell>
          <cell r="DE1153">
            <v>5</v>
          </cell>
          <cell r="DF1153">
            <v>0.62916666666666665</v>
          </cell>
          <cell r="DG1153">
            <v>6</v>
          </cell>
          <cell r="DH1153">
            <v>0.32708333333333334</v>
          </cell>
        </row>
        <row r="1154">
          <cell r="P1154" t="str">
            <v xml:space="preserve"> </v>
          </cell>
          <cell r="R1154">
            <v>5</v>
          </cell>
          <cell r="DE1154">
            <v>6</v>
          </cell>
          <cell r="DF1154">
            <v>0.32291666666666669</v>
          </cell>
          <cell r="DG1154">
            <v>6</v>
          </cell>
          <cell r="DH1154">
            <v>0.39930555555555558</v>
          </cell>
        </row>
        <row r="1155">
          <cell r="P1155">
            <v>23</v>
          </cell>
          <cell r="R1155">
            <v>22</v>
          </cell>
          <cell r="DE1155">
            <v>6</v>
          </cell>
          <cell r="DF1155">
            <v>0.44236111111111115</v>
          </cell>
          <cell r="DG1155">
            <v>6</v>
          </cell>
          <cell r="DH1155">
            <v>0.50416666666666665</v>
          </cell>
        </row>
        <row r="1156">
          <cell r="P1156">
            <v>36</v>
          </cell>
          <cell r="R1156">
            <v>24</v>
          </cell>
          <cell r="DE1156">
            <v>6</v>
          </cell>
          <cell r="DF1156">
            <v>0.56458333333333333</v>
          </cell>
          <cell r="DG1156">
            <v>6</v>
          </cell>
          <cell r="DH1156">
            <v>0.62152777777777779</v>
          </cell>
        </row>
        <row r="1157">
          <cell r="P1157">
            <v>29</v>
          </cell>
          <cell r="R1157">
            <v>1</v>
          </cell>
          <cell r="DE1157">
            <v>6</v>
          </cell>
          <cell r="DF1157">
            <v>0.62291666666666667</v>
          </cell>
          <cell r="DG1157">
            <v>6</v>
          </cell>
          <cell r="DH1157">
            <v>0.65277777777777779</v>
          </cell>
        </row>
        <row r="1158">
          <cell r="P1158">
            <v>124</v>
          </cell>
          <cell r="R1158">
            <v>140</v>
          </cell>
          <cell r="DE1158">
            <v>7</v>
          </cell>
          <cell r="DF1158">
            <v>0.74722222222222223</v>
          </cell>
          <cell r="DG1158">
            <v>7</v>
          </cell>
          <cell r="DH1158">
            <v>0.21875</v>
          </cell>
        </row>
        <row r="1159">
          <cell r="P1159">
            <v>127</v>
          </cell>
          <cell r="R1159">
            <v>165</v>
          </cell>
          <cell r="DE1159">
            <v>7</v>
          </cell>
          <cell r="DF1159">
            <v>0.7895833333333333</v>
          </cell>
          <cell r="DG1159">
            <v>7</v>
          </cell>
          <cell r="DH1159">
            <v>0.27013888888888887</v>
          </cell>
        </row>
        <row r="1160">
          <cell r="P1160" t="str">
            <v xml:space="preserve"> </v>
          </cell>
          <cell r="R1160">
            <v>8</v>
          </cell>
          <cell r="DE1160">
            <v>3</v>
          </cell>
          <cell r="DF1160">
            <v>0.28611111111111115</v>
          </cell>
          <cell r="DG1160">
            <v>7</v>
          </cell>
          <cell r="DH1160">
            <v>0.25555555555555559</v>
          </cell>
        </row>
        <row r="1161">
          <cell r="P1161">
            <v>39</v>
          </cell>
          <cell r="R1161">
            <v>27</v>
          </cell>
          <cell r="DE1161">
            <v>6</v>
          </cell>
          <cell r="DF1161">
            <v>0.93333333333333324</v>
          </cell>
          <cell r="DG1161">
            <v>7</v>
          </cell>
          <cell r="DH1161">
            <v>0.29930555555555555</v>
          </cell>
        </row>
        <row r="1162">
          <cell r="P1162">
            <v>41</v>
          </cell>
          <cell r="R1162">
            <v>41</v>
          </cell>
          <cell r="DE1162">
            <v>6</v>
          </cell>
          <cell r="DF1162">
            <v>0.62708333333333333</v>
          </cell>
          <cell r="DG1162">
            <v>7</v>
          </cell>
          <cell r="DH1162">
            <v>0.33124999999999999</v>
          </cell>
        </row>
        <row r="1163">
          <cell r="P1163">
            <v>161</v>
          </cell>
          <cell r="R1163">
            <v>165</v>
          </cell>
          <cell r="DE1163">
            <v>7</v>
          </cell>
          <cell r="DF1163">
            <v>0.93888888888888899</v>
          </cell>
          <cell r="DG1163">
            <v>7</v>
          </cell>
          <cell r="DH1163">
            <v>0.37013888888888885</v>
          </cell>
        </row>
        <row r="1164">
          <cell r="P1164">
            <v>39</v>
          </cell>
          <cell r="R1164">
            <v>29</v>
          </cell>
          <cell r="DE1164">
            <v>7</v>
          </cell>
          <cell r="DF1164">
            <v>0.58472222222222225</v>
          </cell>
          <cell r="DG1164">
            <v>7</v>
          </cell>
          <cell r="DH1164">
            <v>0.62152777777777779</v>
          </cell>
        </row>
        <row r="1165">
          <cell r="P1165" t="str">
            <v xml:space="preserve"> </v>
          </cell>
          <cell r="R1165" t="str">
            <v xml:space="preserve"> </v>
          </cell>
          <cell r="DE1165">
            <v>2</v>
          </cell>
          <cell r="DF1165">
            <v>0.25833333333333336</v>
          </cell>
          <cell r="DG1165">
            <v>7</v>
          </cell>
          <cell r="DH1165">
            <v>0.78680555555555554</v>
          </cell>
        </row>
        <row r="1166">
          <cell r="P1166">
            <v>106</v>
          </cell>
          <cell r="R1166">
            <v>168</v>
          </cell>
          <cell r="DE1166">
            <v>1</v>
          </cell>
          <cell r="DF1166">
            <v>7.8472222222222221E-2</v>
          </cell>
          <cell r="DG1166">
            <v>7</v>
          </cell>
          <cell r="DH1166">
            <v>0.86041666666666661</v>
          </cell>
        </row>
        <row r="1167">
          <cell r="P1167">
            <v>19</v>
          </cell>
          <cell r="R1167">
            <v>25</v>
          </cell>
          <cell r="DE1167">
            <v>7</v>
          </cell>
          <cell r="DF1167">
            <v>0.41180555555555554</v>
          </cell>
          <cell r="DG1167">
            <v>1</v>
          </cell>
          <cell r="DH1167">
            <v>0.9159722222222223</v>
          </cell>
        </row>
        <row r="1168">
          <cell r="P1168">
            <v>105</v>
          </cell>
          <cell r="R1168">
            <v>167</v>
          </cell>
          <cell r="DE1168">
            <v>1</v>
          </cell>
          <cell r="DF1168">
            <v>0.41319444444444442</v>
          </cell>
          <cell r="DG1168">
            <v>1</v>
          </cell>
          <cell r="DH1168">
            <v>0.18611111111111112</v>
          </cell>
        </row>
        <row r="1169">
          <cell r="P1169">
            <v>128</v>
          </cell>
          <cell r="R1169">
            <v>163</v>
          </cell>
          <cell r="DE1169">
            <v>1</v>
          </cell>
          <cell r="DF1169">
            <v>0.8354166666666667</v>
          </cell>
          <cell r="DG1169">
            <v>1</v>
          </cell>
          <cell r="DH1169">
            <v>0.23611111111111113</v>
          </cell>
        </row>
        <row r="1170">
          <cell r="P1170">
            <v>35</v>
          </cell>
          <cell r="R1170">
            <v>19</v>
          </cell>
          <cell r="DE1170">
            <v>7</v>
          </cell>
          <cell r="DF1170">
            <v>0.90902777777777777</v>
          </cell>
          <cell r="DG1170">
            <v>3</v>
          </cell>
          <cell r="DH1170">
            <v>0.2986111111111111</v>
          </cell>
        </row>
        <row r="1171">
          <cell r="P1171">
            <v>6</v>
          </cell>
          <cell r="R1171">
            <v>3</v>
          </cell>
          <cell r="DE1171">
            <v>1</v>
          </cell>
          <cell r="DF1171">
            <v>2.7083333333333334E-2</v>
          </cell>
          <cell r="DG1171">
            <v>1</v>
          </cell>
          <cell r="DH1171">
            <v>0.30208333333333331</v>
          </cell>
        </row>
        <row r="1172">
          <cell r="P1172">
            <v>27</v>
          </cell>
          <cell r="R1172">
            <v>34</v>
          </cell>
          <cell r="DE1172">
            <v>7</v>
          </cell>
          <cell r="DF1172">
            <v>0.63263888888888886</v>
          </cell>
          <cell r="DG1172">
            <v>1</v>
          </cell>
          <cell r="DH1172">
            <v>0.32847222222222222</v>
          </cell>
        </row>
        <row r="1173">
          <cell r="P1173">
            <v>148</v>
          </cell>
          <cell r="R1173">
            <v>148</v>
          </cell>
          <cell r="DE1173">
            <v>1</v>
          </cell>
          <cell r="DF1173">
            <v>0.39861111111111108</v>
          </cell>
          <cell r="DG1173">
            <v>1</v>
          </cell>
          <cell r="DH1173">
            <v>0.43888888888888888</v>
          </cell>
        </row>
        <row r="1174">
          <cell r="P1174">
            <v>2</v>
          </cell>
          <cell r="R1174">
            <v>5</v>
          </cell>
          <cell r="DE1174">
            <v>6</v>
          </cell>
          <cell r="DF1174">
            <v>0.66111111111111109</v>
          </cell>
          <cell r="DG1174">
            <v>1</v>
          </cell>
          <cell r="DH1174">
            <v>0.4861111111111111</v>
          </cell>
        </row>
        <row r="1175">
          <cell r="P1175">
            <v>67</v>
          </cell>
          <cell r="R1175">
            <v>151</v>
          </cell>
          <cell r="DE1175">
            <v>1</v>
          </cell>
          <cell r="DF1175">
            <v>0.70972222222222225</v>
          </cell>
          <cell r="DG1175">
            <v>1</v>
          </cell>
          <cell r="DH1175">
            <v>0.49305555555555558</v>
          </cell>
        </row>
        <row r="1176">
          <cell r="P1176">
            <v>44</v>
          </cell>
          <cell r="R1176">
            <v>15</v>
          </cell>
          <cell r="DE1176">
            <v>1</v>
          </cell>
          <cell r="DF1176">
            <v>0.87083333333333324</v>
          </cell>
          <cell r="DG1176">
            <v>1</v>
          </cell>
          <cell r="DH1176">
            <v>0.54513888888888895</v>
          </cell>
        </row>
        <row r="1177">
          <cell r="P1177" t="str">
            <v xml:space="preserve"> </v>
          </cell>
          <cell r="R1177" t="str">
            <v xml:space="preserve"> </v>
          </cell>
          <cell r="DE1177">
            <v>3</v>
          </cell>
          <cell r="DF1177">
            <v>0.96388888888888891</v>
          </cell>
          <cell r="DG1177">
            <v>1</v>
          </cell>
          <cell r="DH1177">
            <v>0.65</v>
          </cell>
        </row>
        <row r="1178">
          <cell r="P1178">
            <v>44</v>
          </cell>
          <cell r="R1178">
            <v>19</v>
          </cell>
          <cell r="DE1178">
            <v>1</v>
          </cell>
          <cell r="DF1178">
            <v>0.65763888888888888</v>
          </cell>
          <cell r="DG1178">
            <v>1</v>
          </cell>
          <cell r="DH1178">
            <v>0.61458333333333337</v>
          </cell>
        </row>
        <row r="1179">
          <cell r="P1179">
            <v>3</v>
          </cell>
          <cell r="R1179">
            <v>2</v>
          </cell>
          <cell r="DE1179">
            <v>6</v>
          </cell>
          <cell r="DF1179">
            <v>0.54791666666666672</v>
          </cell>
          <cell r="DG1179">
            <v>1</v>
          </cell>
          <cell r="DH1179">
            <v>0.75</v>
          </cell>
        </row>
        <row r="1180">
          <cell r="P1180">
            <v>15</v>
          </cell>
          <cell r="R1180">
            <v>15</v>
          </cell>
          <cell r="DE1180">
            <v>7</v>
          </cell>
          <cell r="DF1180">
            <v>0.51458333333333328</v>
          </cell>
          <cell r="DG1180">
            <v>1</v>
          </cell>
          <cell r="DH1180">
            <v>0.76388888888888884</v>
          </cell>
        </row>
        <row r="1181">
          <cell r="P1181">
            <v>1</v>
          </cell>
          <cell r="R1181">
            <v>3</v>
          </cell>
          <cell r="DE1181">
            <v>6</v>
          </cell>
          <cell r="DF1181">
            <v>0.88263888888888886</v>
          </cell>
          <cell r="DG1181">
            <v>2</v>
          </cell>
          <cell r="DH1181">
            <v>0.30069444444444443</v>
          </cell>
        </row>
        <row r="1182">
          <cell r="P1182">
            <v>27</v>
          </cell>
          <cell r="R1182">
            <v>31</v>
          </cell>
          <cell r="DE1182">
            <v>1</v>
          </cell>
          <cell r="DF1182">
            <v>0.9159722222222223</v>
          </cell>
          <cell r="DG1182">
            <v>2</v>
          </cell>
          <cell r="DH1182">
            <v>0.30277777777777776</v>
          </cell>
        </row>
        <row r="1183">
          <cell r="P1183">
            <v>23</v>
          </cell>
          <cell r="R1183">
            <v>17</v>
          </cell>
          <cell r="DE1183">
            <v>6</v>
          </cell>
          <cell r="DF1183">
            <v>0.90763888888888899</v>
          </cell>
          <cell r="DG1183">
            <v>2</v>
          </cell>
          <cell r="DH1183">
            <v>0.3125</v>
          </cell>
        </row>
        <row r="1184">
          <cell r="P1184">
            <v>39</v>
          </cell>
          <cell r="R1184">
            <v>36</v>
          </cell>
          <cell r="DE1184">
            <v>1</v>
          </cell>
          <cell r="DF1184">
            <v>0.62430555555555556</v>
          </cell>
          <cell r="DG1184">
            <v>2</v>
          </cell>
          <cell r="DH1184">
            <v>0.32916666666666666</v>
          </cell>
        </row>
        <row r="1185">
          <cell r="P1185">
            <v>33</v>
          </cell>
          <cell r="R1185">
            <v>135</v>
          </cell>
          <cell r="DE1185">
            <v>2</v>
          </cell>
          <cell r="DF1185">
            <v>0.54513888888888895</v>
          </cell>
          <cell r="DG1185">
            <v>2</v>
          </cell>
          <cell r="DH1185">
            <v>0.30763888888888891</v>
          </cell>
        </row>
        <row r="1186">
          <cell r="P1186">
            <v>1</v>
          </cell>
          <cell r="R1186">
            <v>3</v>
          </cell>
          <cell r="DE1186">
            <v>5</v>
          </cell>
          <cell r="DF1186">
            <v>0.82986111111111116</v>
          </cell>
          <cell r="DG1186">
            <v>2</v>
          </cell>
          <cell r="DH1186">
            <v>0.4201388888888889</v>
          </cell>
        </row>
        <row r="1187">
          <cell r="P1187">
            <v>1</v>
          </cell>
          <cell r="R1187">
            <v>10</v>
          </cell>
          <cell r="DE1187">
            <v>1</v>
          </cell>
          <cell r="DF1187">
            <v>0.85625000000000007</v>
          </cell>
          <cell r="DG1187">
            <v>2</v>
          </cell>
          <cell r="DH1187">
            <v>0.47291666666666665</v>
          </cell>
        </row>
        <row r="1188">
          <cell r="P1188">
            <v>49</v>
          </cell>
          <cell r="R1188">
            <v>32</v>
          </cell>
          <cell r="DE1188">
            <v>2</v>
          </cell>
          <cell r="DF1188">
            <v>0.57777777777777783</v>
          </cell>
          <cell r="DG1188">
            <v>2</v>
          </cell>
          <cell r="DH1188">
            <v>0.61944444444444446</v>
          </cell>
        </row>
        <row r="1189">
          <cell r="P1189">
            <v>2</v>
          </cell>
          <cell r="R1189">
            <v>5</v>
          </cell>
          <cell r="DE1189">
            <v>1</v>
          </cell>
          <cell r="DF1189">
            <v>0.7368055555555556</v>
          </cell>
          <cell r="DG1189">
            <v>2</v>
          </cell>
          <cell r="DH1189">
            <v>0.62847222222222221</v>
          </cell>
        </row>
        <row r="1190">
          <cell r="P1190" t="str">
            <v xml:space="preserve"> </v>
          </cell>
          <cell r="R1190" t="str">
            <v xml:space="preserve"> </v>
          </cell>
          <cell r="DE1190">
            <v>2</v>
          </cell>
          <cell r="DF1190">
            <v>0.74375000000000002</v>
          </cell>
          <cell r="DG1190">
            <v>2</v>
          </cell>
          <cell r="DH1190">
            <v>0.68333333333333324</v>
          </cell>
        </row>
        <row r="1191">
          <cell r="P1191">
            <v>36</v>
          </cell>
          <cell r="R1191">
            <v>29</v>
          </cell>
          <cell r="DE1191">
            <v>2</v>
          </cell>
          <cell r="DF1191">
            <v>0.91111111111111109</v>
          </cell>
          <cell r="DG1191">
            <v>3</v>
          </cell>
          <cell r="DH1191">
            <v>0.30138888888888887</v>
          </cell>
        </row>
        <row r="1192">
          <cell r="P1192">
            <v>14</v>
          </cell>
          <cell r="R1192">
            <v>16</v>
          </cell>
          <cell r="DE1192">
            <v>2</v>
          </cell>
          <cell r="DF1192">
            <v>0.91527777777777775</v>
          </cell>
          <cell r="DG1192">
            <v>3</v>
          </cell>
          <cell r="DH1192">
            <v>0.31319444444444444</v>
          </cell>
        </row>
        <row r="1193">
          <cell r="P1193">
            <v>43</v>
          </cell>
          <cell r="R1193">
            <v>33</v>
          </cell>
          <cell r="DE1193">
            <v>2</v>
          </cell>
          <cell r="DF1193">
            <v>0.64374999999999993</v>
          </cell>
          <cell r="DG1193">
            <v>3</v>
          </cell>
          <cell r="DH1193">
            <v>0.33055555555555555</v>
          </cell>
        </row>
        <row r="1194">
          <cell r="P1194">
            <v>134</v>
          </cell>
          <cell r="R1194">
            <v>165</v>
          </cell>
          <cell r="DE1194">
            <v>3</v>
          </cell>
          <cell r="DF1194">
            <v>0.51666666666666672</v>
          </cell>
          <cell r="DG1194">
            <v>3</v>
          </cell>
          <cell r="DH1194">
            <v>0.28055555555555556</v>
          </cell>
        </row>
        <row r="1195">
          <cell r="P1195" t="str">
            <v xml:space="preserve"> </v>
          </cell>
          <cell r="R1195">
            <v>11</v>
          </cell>
          <cell r="DE1195">
            <v>3</v>
          </cell>
          <cell r="DF1195">
            <v>0.33680555555555558</v>
          </cell>
          <cell r="DG1195">
            <v>3</v>
          </cell>
          <cell r="DH1195">
            <v>0.38611111111111113</v>
          </cell>
        </row>
        <row r="1196">
          <cell r="P1196">
            <v>4</v>
          </cell>
          <cell r="R1196">
            <v>4</v>
          </cell>
          <cell r="DE1196">
            <v>3</v>
          </cell>
          <cell r="DF1196">
            <v>0.3263888888888889</v>
          </cell>
          <cell r="DG1196">
            <v>3</v>
          </cell>
          <cell r="DH1196">
            <v>0.52430555555555558</v>
          </cell>
        </row>
        <row r="1197">
          <cell r="P1197">
            <v>43</v>
          </cell>
          <cell r="R1197">
            <v>36</v>
          </cell>
          <cell r="DE1197">
            <v>3</v>
          </cell>
          <cell r="DF1197">
            <v>0.46597222222222223</v>
          </cell>
          <cell r="DG1197">
            <v>3</v>
          </cell>
          <cell r="DH1197">
            <v>0.53888888888888886</v>
          </cell>
        </row>
        <row r="1198">
          <cell r="P1198">
            <v>5</v>
          </cell>
          <cell r="R1198">
            <v>5</v>
          </cell>
          <cell r="DE1198">
            <v>3</v>
          </cell>
          <cell r="DF1198">
            <v>0.4284722222222222</v>
          </cell>
          <cell r="DG1198">
            <v>3</v>
          </cell>
          <cell r="DH1198">
            <v>0.69166666666666676</v>
          </cell>
        </row>
        <row r="1199">
          <cell r="P1199">
            <v>11</v>
          </cell>
          <cell r="R1199" t="str">
            <v xml:space="preserve"> </v>
          </cell>
          <cell r="DE1199">
            <v>3</v>
          </cell>
          <cell r="DF1199">
            <v>0.68611111111111101</v>
          </cell>
          <cell r="DG1199">
            <v>3</v>
          </cell>
          <cell r="DH1199">
            <v>0.71666666666666667</v>
          </cell>
        </row>
        <row r="1200">
          <cell r="P1200">
            <v>1</v>
          </cell>
          <cell r="R1200">
            <v>5</v>
          </cell>
          <cell r="DE1200">
            <v>1</v>
          </cell>
          <cell r="DF1200">
            <v>0.84722222222222221</v>
          </cell>
          <cell r="DG1200">
            <v>3</v>
          </cell>
          <cell r="DH1200">
            <v>0.78263888888888899</v>
          </cell>
        </row>
        <row r="1201">
          <cell r="P1201">
            <v>3</v>
          </cell>
          <cell r="R1201">
            <v>6</v>
          </cell>
          <cell r="DE1201">
            <v>1</v>
          </cell>
          <cell r="DF1201">
            <v>0.88263888888888886</v>
          </cell>
          <cell r="DG1201">
            <v>3</v>
          </cell>
          <cell r="DH1201">
            <v>0.82777777777777783</v>
          </cell>
        </row>
        <row r="1202">
          <cell r="P1202">
            <v>22</v>
          </cell>
          <cell r="R1202">
            <v>33</v>
          </cell>
          <cell r="DE1202">
            <v>3</v>
          </cell>
          <cell r="DF1202">
            <v>0.91111111111111109</v>
          </cell>
          <cell r="DG1202">
            <v>4</v>
          </cell>
          <cell r="DH1202">
            <v>0.29930555555555555</v>
          </cell>
        </row>
        <row r="1203">
          <cell r="P1203">
            <v>16</v>
          </cell>
          <cell r="R1203">
            <v>18</v>
          </cell>
          <cell r="DE1203">
            <v>3</v>
          </cell>
          <cell r="DF1203">
            <v>0.90833333333333333</v>
          </cell>
          <cell r="DG1203">
            <v>4</v>
          </cell>
          <cell r="DH1203">
            <v>0.30763888888888891</v>
          </cell>
        </row>
        <row r="1204">
          <cell r="P1204">
            <v>42</v>
          </cell>
          <cell r="R1204">
            <v>34</v>
          </cell>
          <cell r="DE1204">
            <v>3</v>
          </cell>
          <cell r="DF1204">
            <v>0.62569444444444444</v>
          </cell>
          <cell r="DG1204">
            <v>4</v>
          </cell>
          <cell r="DH1204">
            <v>0.33194444444444443</v>
          </cell>
        </row>
        <row r="1205">
          <cell r="P1205" t="str">
            <v xml:space="preserve"> </v>
          </cell>
          <cell r="R1205" t="str">
            <v xml:space="preserve"> </v>
          </cell>
          <cell r="DG1205">
            <v>4</v>
          </cell>
          <cell r="DH1205">
            <v>0.31805555555555554</v>
          </cell>
        </row>
        <row r="1206">
          <cell r="P1206">
            <v>132</v>
          </cell>
          <cell r="R1206">
            <v>134</v>
          </cell>
          <cell r="DE1206">
            <v>4</v>
          </cell>
          <cell r="DF1206">
            <v>0.7680555555555556</v>
          </cell>
          <cell r="DG1206">
            <v>4</v>
          </cell>
          <cell r="DH1206">
            <v>0.23263888888888887</v>
          </cell>
        </row>
        <row r="1207">
          <cell r="P1207">
            <v>154</v>
          </cell>
          <cell r="R1207">
            <v>160</v>
          </cell>
          <cell r="DE1207">
            <v>4</v>
          </cell>
          <cell r="DF1207">
            <v>0.75069444444444444</v>
          </cell>
          <cell r="DG1207">
            <v>4</v>
          </cell>
          <cell r="DH1207">
            <v>0.26944444444444443</v>
          </cell>
        </row>
        <row r="1208">
          <cell r="P1208">
            <v>134</v>
          </cell>
          <cell r="R1208">
            <v>163</v>
          </cell>
          <cell r="DE1208">
            <v>4</v>
          </cell>
          <cell r="DF1208">
            <v>0.9145833333333333</v>
          </cell>
          <cell r="DG1208">
            <v>4</v>
          </cell>
          <cell r="DH1208">
            <v>0.3611111111111111</v>
          </cell>
        </row>
        <row r="1209">
          <cell r="P1209">
            <v>14</v>
          </cell>
          <cell r="R1209">
            <v>3</v>
          </cell>
          <cell r="DE1209">
            <v>4</v>
          </cell>
          <cell r="DF1209">
            <v>0.84305555555555556</v>
          </cell>
          <cell r="DG1209">
            <v>4</v>
          </cell>
          <cell r="DH1209">
            <v>0.54166666666666663</v>
          </cell>
        </row>
        <row r="1210">
          <cell r="P1210">
            <v>2</v>
          </cell>
          <cell r="R1210">
            <v>2</v>
          </cell>
          <cell r="DE1210">
            <v>4</v>
          </cell>
          <cell r="DF1210">
            <v>0.4201388888888889</v>
          </cell>
          <cell r="DG1210">
            <v>4</v>
          </cell>
          <cell r="DH1210">
            <v>0.54861111111111105</v>
          </cell>
        </row>
        <row r="1211">
          <cell r="P1211">
            <v>52</v>
          </cell>
          <cell r="R1211">
            <v>42</v>
          </cell>
          <cell r="DE1211">
            <v>4</v>
          </cell>
          <cell r="DF1211">
            <v>0.57152777777777775</v>
          </cell>
          <cell r="DG1211">
            <v>4</v>
          </cell>
          <cell r="DH1211">
            <v>0.61805555555555558</v>
          </cell>
        </row>
        <row r="1212">
          <cell r="P1212">
            <v>2</v>
          </cell>
          <cell r="R1212">
            <v>2</v>
          </cell>
          <cell r="DE1212">
            <v>3</v>
          </cell>
          <cell r="DF1212">
            <v>0.7583333333333333</v>
          </cell>
          <cell r="DG1212">
            <v>4</v>
          </cell>
          <cell r="DH1212">
            <v>0.64027777777777783</v>
          </cell>
        </row>
        <row r="1213">
          <cell r="P1213">
            <v>13</v>
          </cell>
          <cell r="R1213">
            <v>17</v>
          </cell>
          <cell r="DE1213">
            <v>4</v>
          </cell>
          <cell r="DF1213">
            <v>0.48958333333333331</v>
          </cell>
          <cell r="DG1213">
            <v>4</v>
          </cell>
          <cell r="DH1213">
            <v>0.87847222222222221</v>
          </cell>
        </row>
        <row r="1214">
          <cell r="P1214" t="str">
            <v xml:space="preserve"> </v>
          </cell>
          <cell r="R1214">
            <v>5</v>
          </cell>
          <cell r="DE1214">
            <v>4</v>
          </cell>
          <cell r="DF1214">
            <v>0.84027777777777779</v>
          </cell>
          <cell r="DG1214">
            <v>4</v>
          </cell>
          <cell r="DH1214">
            <v>0.89722222222222225</v>
          </cell>
        </row>
        <row r="1215">
          <cell r="P1215">
            <v>5</v>
          </cell>
          <cell r="R1215">
            <v>1</v>
          </cell>
          <cell r="DE1215">
            <v>4</v>
          </cell>
          <cell r="DF1215">
            <v>0.55972222222222223</v>
          </cell>
          <cell r="DG1215">
            <v>4</v>
          </cell>
          <cell r="DH1215">
            <v>0.7090277777777777</v>
          </cell>
        </row>
        <row r="1216">
          <cell r="P1216" t="str">
            <v xml:space="preserve"> </v>
          </cell>
          <cell r="R1216" t="str">
            <v xml:space="preserve"> </v>
          </cell>
          <cell r="DE1216">
            <v>7</v>
          </cell>
          <cell r="DF1216">
            <v>0.15833333333333333</v>
          </cell>
          <cell r="DG1216">
            <v>4</v>
          </cell>
          <cell r="DH1216">
            <v>0.82916666666666661</v>
          </cell>
        </row>
        <row r="1217">
          <cell r="P1217">
            <v>8</v>
          </cell>
          <cell r="R1217" t="str">
            <v xml:space="preserve"> </v>
          </cell>
          <cell r="DE1217">
            <v>4</v>
          </cell>
          <cell r="DF1217">
            <v>0.8847222222222223</v>
          </cell>
          <cell r="DG1217">
            <v>4</v>
          </cell>
          <cell r="DH1217">
            <v>0.92083333333333339</v>
          </cell>
        </row>
        <row r="1218">
          <cell r="P1218">
            <v>40</v>
          </cell>
          <cell r="R1218">
            <v>26</v>
          </cell>
          <cell r="DE1218">
            <v>4</v>
          </cell>
          <cell r="DF1218">
            <v>0.90277777777777779</v>
          </cell>
          <cell r="DG1218">
            <v>5</v>
          </cell>
          <cell r="DH1218">
            <v>0.29791666666666666</v>
          </cell>
        </row>
        <row r="1219">
          <cell r="P1219">
            <v>35</v>
          </cell>
          <cell r="R1219">
            <v>20</v>
          </cell>
          <cell r="DE1219">
            <v>4</v>
          </cell>
          <cell r="DF1219">
            <v>0.90833333333333333</v>
          </cell>
          <cell r="DG1219">
            <v>5</v>
          </cell>
          <cell r="DH1219">
            <v>0.31388888888888888</v>
          </cell>
        </row>
        <row r="1220">
          <cell r="P1220">
            <v>42</v>
          </cell>
          <cell r="R1220">
            <v>38</v>
          </cell>
          <cell r="DE1220">
            <v>4</v>
          </cell>
          <cell r="DF1220">
            <v>0.76388888888888884</v>
          </cell>
          <cell r="DG1220">
            <v>5</v>
          </cell>
          <cell r="DH1220">
            <v>0.3298611111111111</v>
          </cell>
        </row>
        <row r="1221">
          <cell r="P1221">
            <v>130</v>
          </cell>
          <cell r="R1221">
            <v>47</v>
          </cell>
          <cell r="DE1221">
            <v>5</v>
          </cell>
          <cell r="DF1221">
            <v>0.52777777777777779</v>
          </cell>
          <cell r="DG1221">
            <v>5</v>
          </cell>
          <cell r="DH1221">
            <v>0.29166666666666669</v>
          </cell>
        </row>
        <row r="1222">
          <cell r="P1222">
            <v>124</v>
          </cell>
          <cell r="R1222">
            <v>105</v>
          </cell>
          <cell r="DE1222">
            <v>5</v>
          </cell>
          <cell r="DF1222">
            <v>0.80625000000000002</v>
          </cell>
          <cell r="DG1222">
            <v>5</v>
          </cell>
          <cell r="DH1222">
            <v>0.26458333333333334</v>
          </cell>
        </row>
        <row r="1223">
          <cell r="P1223">
            <v>1</v>
          </cell>
          <cell r="R1223">
            <v>1</v>
          </cell>
          <cell r="DE1223">
            <v>4</v>
          </cell>
          <cell r="DF1223">
            <v>0.55347222222222225</v>
          </cell>
          <cell r="DG1223">
            <v>5</v>
          </cell>
          <cell r="DH1223">
            <v>0.46388888888888885</v>
          </cell>
        </row>
        <row r="1224">
          <cell r="P1224">
            <v>38</v>
          </cell>
          <cell r="R1224">
            <v>49</v>
          </cell>
          <cell r="DE1224">
            <v>5</v>
          </cell>
          <cell r="DF1224">
            <v>0.57638888888888895</v>
          </cell>
          <cell r="DG1224">
            <v>5</v>
          </cell>
          <cell r="DH1224">
            <v>0.62152777777777779</v>
          </cell>
        </row>
        <row r="1225">
          <cell r="P1225">
            <v>8</v>
          </cell>
          <cell r="R1225">
            <v>7</v>
          </cell>
          <cell r="DE1225">
            <v>5</v>
          </cell>
          <cell r="DF1225">
            <v>0.55208333333333337</v>
          </cell>
          <cell r="DG1225">
            <v>5</v>
          </cell>
          <cell r="DH1225">
            <v>0.64444444444444449</v>
          </cell>
        </row>
        <row r="1226">
          <cell r="P1226">
            <v>14</v>
          </cell>
          <cell r="R1226">
            <v>20</v>
          </cell>
          <cell r="DE1226">
            <v>5</v>
          </cell>
          <cell r="DF1226">
            <v>0.48055555555555557</v>
          </cell>
          <cell r="DG1226">
            <v>5</v>
          </cell>
          <cell r="DH1226">
            <v>0.85555555555555562</v>
          </cell>
        </row>
        <row r="1227">
          <cell r="P1227">
            <v>45</v>
          </cell>
          <cell r="R1227">
            <v>29</v>
          </cell>
          <cell r="DE1227">
            <v>5</v>
          </cell>
          <cell r="DF1227">
            <v>0.89583333333333337</v>
          </cell>
          <cell r="DG1227">
            <v>6</v>
          </cell>
          <cell r="DH1227">
            <v>0.30486111111111108</v>
          </cell>
        </row>
        <row r="1228">
          <cell r="P1228">
            <v>25</v>
          </cell>
          <cell r="R1228">
            <v>22</v>
          </cell>
          <cell r="DE1228">
            <v>5</v>
          </cell>
          <cell r="DF1228">
            <v>0.90486111111111101</v>
          </cell>
          <cell r="DG1228">
            <v>6</v>
          </cell>
          <cell r="DH1228">
            <v>0.30624999999999997</v>
          </cell>
        </row>
        <row r="1229">
          <cell r="P1229" t="str">
            <v xml:space="preserve"> </v>
          </cell>
          <cell r="R1229">
            <v>8</v>
          </cell>
          <cell r="DE1229">
            <v>6</v>
          </cell>
          <cell r="DF1229">
            <v>0.27569444444444446</v>
          </cell>
          <cell r="DG1229">
            <v>6</v>
          </cell>
          <cell r="DH1229">
            <v>0.31944444444444448</v>
          </cell>
        </row>
        <row r="1230">
          <cell r="P1230">
            <v>30</v>
          </cell>
          <cell r="R1230">
            <v>34</v>
          </cell>
          <cell r="DE1230">
            <v>5</v>
          </cell>
          <cell r="DF1230">
            <v>0.63611111111111118</v>
          </cell>
          <cell r="DG1230">
            <v>6</v>
          </cell>
          <cell r="DH1230">
            <v>0.3263888888888889</v>
          </cell>
        </row>
        <row r="1231">
          <cell r="P1231" t="str">
            <v xml:space="preserve"> </v>
          </cell>
          <cell r="R1231" t="str">
            <v xml:space="preserve"> </v>
          </cell>
          <cell r="DE1231">
            <v>7</v>
          </cell>
          <cell r="DF1231">
            <v>0.28125</v>
          </cell>
          <cell r="DG1231">
            <v>6</v>
          </cell>
          <cell r="DH1231">
            <v>9.8611111111111108E-2</v>
          </cell>
        </row>
        <row r="1232">
          <cell r="P1232">
            <v>49</v>
          </cell>
          <cell r="R1232">
            <v>166</v>
          </cell>
          <cell r="DE1232">
            <v>6</v>
          </cell>
          <cell r="DF1232">
            <v>0.51736111111111105</v>
          </cell>
          <cell r="DG1232">
            <v>6</v>
          </cell>
          <cell r="DH1232">
            <v>0.27708333333333335</v>
          </cell>
        </row>
        <row r="1233">
          <cell r="P1233">
            <v>22</v>
          </cell>
          <cell r="R1233">
            <v>28</v>
          </cell>
          <cell r="DE1233">
            <v>6</v>
          </cell>
          <cell r="DF1233">
            <v>0.46111111111111108</v>
          </cell>
          <cell r="DG1233">
            <v>6</v>
          </cell>
          <cell r="DH1233">
            <v>0.55208333333333337</v>
          </cell>
        </row>
        <row r="1234">
          <cell r="P1234">
            <v>46</v>
          </cell>
          <cell r="R1234">
            <v>50</v>
          </cell>
          <cell r="DE1234">
            <v>6</v>
          </cell>
          <cell r="DF1234">
            <v>0.56944444444444442</v>
          </cell>
          <cell r="DG1234">
            <v>6</v>
          </cell>
          <cell r="DH1234">
            <v>0.61875000000000002</v>
          </cell>
        </row>
        <row r="1235">
          <cell r="P1235">
            <v>7</v>
          </cell>
          <cell r="R1235" t="str">
            <v xml:space="preserve"> </v>
          </cell>
          <cell r="DE1235">
            <v>5</v>
          </cell>
          <cell r="DF1235">
            <v>0.9</v>
          </cell>
          <cell r="DG1235">
            <v>5</v>
          </cell>
          <cell r="DH1235">
            <v>0.66319444444444442</v>
          </cell>
        </row>
        <row r="1236">
          <cell r="P1236">
            <v>5</v>
          </cell>
          <cell r="R1236">
            <v>5</v>
          </cell>
          <cell r="DE1236">
            <v>6</v>
          </cell>
          <cell r="DF1236">
            <v>0.72013888888888899</v>
          </cell>
          <cell r="DG1236">
            <v>6</v>
          </cell>
          <cell r="DH1236">
            <v>0.7416666666666667</v>
          </cell>
        </row>
        <row r="1237">
          <cell r="P1237">
            <v>134</v>
          </cell>
          <cell r="R1237">
            <v>121</v>
          </cell>
          <cell r="DE1237">
            <v>7</v>
          </cell>
          <cell r="DF1237">
            <v>0.99861111111111101</v>
          </cell>
          <cell r="DG1237">
            <v>7</v>
          </cell>
          <cell r="DH1237">
            <v>0.2388888888888889</v>
          </cell>
        </row>
        <row r="1238">
          <cell r="P1238">
            <v>158</v>
          </cell>
          <cell r="R1238">
            <v>165</v>
          </cell>
          <cell r="DE1238">
            <v>7</v>
          </cell>
          <cell r="DF1238">
            <v>0.80694444444444446</v>
          </cell>
          <cell r="DG1238">
            <v>7</v>
          </cell>
          <cell r="DH1238">
            <v>0.2951388888888889</v>
          </cell>
        </row>
        <row r="1239">
          <cell r="P1239">
            <v>68</v>
          </cell>
          <cell r="R1239">
            <v>35</v>
          </cell>
          <cell r="DE1239">
            <v>6</v>
          </cell>
          <cell r="DF1239">
            <v>0.90902777777777777</v>
          </cell>
          <cell r="DG1239">
            <v>7</v>
          </cell>
          <cell r="DH1239">
            <v>0.30902777777777779</v>
          </cell>
        </row>
        <row r="1240">
          <cell r="P1240">
            <v>33</v>
          </cell>
          <cell r="R1240">
            <v>44</v>
          </cell>
          <cell r="DE1240">
            <v>6</v>
          </cell>
          <cell r="DF1240">
            <v>0.6333333333333333</v>
          </cell>
          <cell r="DG1240">
            <v>7</v>
          </cell>
          <cell r="DH1240">
            <v>0.3298611111111111</v>
          </cell>
        </row>
        <row r="1241">
          <cell r="P1241">
            <v>159</v>
          </cell>
          <cell r="R1241">
            <v>165</v>
          </cell>
          <cell r="DE1241">
            <v>7</v>
          </cell>
          <cell r="DF1241">
            <v>0.88680555555555562</v>
          </cell>
          <cell r="DG1241">
            <v>7</v>
          </cell>
          <cell r="DH1241">
            <v>0.36458333333333331</v>
          </cell>
        </row>
        <row r="1242">
          <cell r="P1242">
            <v>37</v>
          </cell>
          <cell r="R1242">
            <v>43</v>
          </cell>
          <cell r="DE1242">
            <v>7</v>
          </cell>
          <cell r="DF1242">
            <v>0.57222222222222219</v>
          </cell>
          <cell r="DG1242">
            <v>7</v>
          </cell>
          <cell r="DH1242">
            <v>0.62083333333333335</v>
          </cell>
        </row>
        <row r="1243">
          <cell r="P1243" t="str">
            <v xml:space="preserve"> </v>
          </cell>
          <cell r="R1243">
            <v>2</v>
          </cell>
          <cell r="DE1243">
            <v>7</v>
          </cell>
          <cell r="DF1243">
            <v>0.6479166666666667</v>
          </cell>
          <cell r="DG1243">
            <v>7</v>
          </cell>
          <cell r="DH1243">
            <v>0.68680555555555556</v>
          </cell>
        </row>
        <row r="1244">
          <cell r="P1244">
            <v>141</v>
          </cell>
          <cell r="R1244">
            <v>99</v>
          </cell>
          <cell r="DE1244">
            <v>1</v>
          </cell>
          <cell r="DF1244">
            <v>0.11666666666666665</v>
          </cell>
          <cell r="DG1244">
            <v>7</v>
          </cell>
          <cell r="DH1244">
            <v>0.87847222222222221</v>
          </cell>
        </row>
        <row r="1245">
          <cell r="P1245">
            <v>26</v>
          </cell>
          <cell r="R1245">
            <v>29</v>
          </cell>
          <cell r="DE1245">
            <v>6</v>
          </cell>
          <cell r="DF1245">
            <v>0.91111111111111109</v>
          </cell>
          <cell r="DG1245">
            <v>7</v>
          </cell>
          <cell r="DH1245">
            <v>0.88541666666666663</v>
          </cell>
        </row>
        <row r="1246">
          <cell r="P1246" t="str">
            <v xml:space="preserve"> </v>
          </cell>
          <cell r="R1246">
            <v>4</v>
          </cell>
          <cell r="DE1246">
            <v>7</v>
          </cell>
          <cell r="DF1246">
            <v>0.85555555555555562</v>
          </cell>
          <cell r="DG1246">
            <v>7</v>
          </cell>
          <cell r="DH1246">
            <v>0.95833333333333337</v>
          </cell>
        </row>
        <row r="1247">
          <cell r="P1247">
            <v>106</v>
          </cell>
          <cell r="R1247">
            <v>167</v>
          </cell>
          <cell r="DE1247">
            <v>1</v>
          </cell>
          <cell r="DF1247">
            <v>0.43333333333333335</v>
          </cell>
          <cell r="DG1247">
            <v>1</v>
          </cell>
          <cell r="DH1247">
            <v>0.19999999999999998</v>
          </cell>
        </row>
        <row r="1248">
          <cell r="P1248">
            <v>12</v>
          </cell>
          <cell r="R1248">
            <v>130</v>
          </cell>
          <cell r="DE1248">
            <v>1</v>
          </cell>
          <cell r="DF1248">
            <v>0.7715277777777777</v>
          </cell>
          <cell r="DG1248">
            <v>1</v>
          </cell>
          <cell r="DH1248">
            <v>0.22777777777777777</v>
          </cell>
        </row>
        <row r="1249">
          <cell r="P1249">
            <v>138</v>
          </cell>
          <cell r="R1249">
            <v>165</v>
          </cell>
          <cell r="DE1249">
            <v>1</v>
          </cell>
          <cell r="DF1249">
            <v>0.78749999999999998</v>
          </cell>
          <cell r="DG1249">
            <v>1</v>
          </cell>
          <cell r="DH1249">
            <v>0.24930555555555556</v>
          </cell>
        </row>
        <row r="1250">
          <cell r="P1250">
            <v>34</v>
          </cell>
          <cell r="R1250">
            <v>34</v>
          </cell>
          <cell r="DE1250">
            <v>7</v>
          </cell>
          <cell r="DF1250">
            <v>0.9</v>
          </cell>
          <cell r="DG1250">
            <v>1</v>
          </cell>
          <cell r="DH1250">
            <v>0.29791666666666666</v>
          </cell>
        </row>
        <row r="1251">
          <cell r="P1251">
            <v>30</v>
          </cell>
          <cell r="R1251">
            <v>32</v>
          </cell>
          <cell r="DE1251">
            <v>7</v>
          </cell>
          <cell r="DF1251">
            <v>0.63055555555555554</v>
          </cell>
          <cell r="DG1251">
            <v>1</v>
          </cell>
          <cell r="DH1251">
            <v>0.32777777777777778</v>
          </cell>
        </row>
        <row r="1252">
          <cell r="P1252">
            <v>141</v>
          </cell>
          <cell r="R1252">
            <v>142</v>
          </cell>
          <cell r="DE1252">
            <v>1</v>
          </cell>
          <cell r="DF1252">
            <v>0.42708333333333331</v>
          </cell>
          <cell r="DG1252">
            <v>1</v>
          </cell>
          <cell r="DH1252">
            <v>0.45833333333333331</v>
          </cell>
        </row>
        <row r="1253">
          <cell r="P1253">
            <v>166</v>
          </cell>
          <cell r="R1253">
            <v>166</v>
          </cell>
          <cell r="DE1253">
            <v>1</v>
          </cell>
          <cell r="DF1253">
            <v>0.7368055555555556</v>
          </cell>
          <cell r="DG1253">
            <v>1</v>
          </cell>
          <cell r="DH1253">
            <v>0.50208333333333333</v>
          </cell>
        </row>
        <row r="1254">
          <cell r="P1254">
            <v>41</v>
          </cell>
          <cell r="R1254">
            <v>29</v>
          </cell>
          <cell r="DE1254">
            <v>1</v>
          </cell>
          <cell r="DF1254">
            <v>0.85902777777777783</v>
          </cell>
          <cell r="DG1254">
            <v>1</v>
          </cell>
          <cell r="DH1254">
            <v>0.5493055555555556</v>
          </cell>
        </row>
        <row r="1255">
          <cell r="P1255">
            <v>2</v>
          </cell>
          <cell r="R1255" t="str">
            <v xml:space="preserve"> </v>
          </cell>
          <cell r="DE1255">
            <v>1</v>
          </cell>
          <cell r="DF1255">
            <v>0.61597222222222225</v>
          </cell>
          <cell r="DG1255">
            <v>1</v>
          </cell>
          <cell r="DH1255">
            <v>0.6479166666666667</v>
          </cell>
        </row>
        <row r="1256">
          <cell r="P1256">
            <v>22</v>
          </cell>
          <cell r="R1256">
            <v>40</v>
          </cell>
          <cell r="DE1256">
            <v>1</v>
          </cell>
          <cell r="DF1256">
            <v>0.91249999999999998</v>
          </cell>
          <cell r="DG1256">
            <v>2</v>
          </cell>
          <cell r="DH1256">
            <v>0.30486111111111108</v>
          </cell>
        </row>
        <row r="1257">
          <cell r="P1257">
            <v>34</v>
          </cell>
          <cell r="R1257">
            <v>8</v>
          </cell>
          <cell r="DE1257">
            <v>6</v>
          </cell>
          <cell r="DF1257">
            <v>0.9159722222222223</v>
          </cell>
          <cell r="DG1257">
            <v>2</v>
          </cell>
          <cell r="DH1257">
            <v>0.30763888888888891</v>
          </cell>
        </row>
        <row r="1258">
          <cell r="P1258">
            <v>47</v>
          </cell>
          <cell r="R1258">
            <v>135</v>
          </cell>
          <cell r="DE1258">
            <v>2</v>
          </cell>
          <cell r="DF1258">
            <v>0.50555555555555554</v>
          </cell>
          <cell r="DG1258">
            <v>2</v>
          </cell>
          <cell r="DH1258">
            <v>0.31805555555555554</v>
          </cell>
        </row>
        <row r="1259">
          <cell r="P1259">
            <v>43</v>
          </cell>
          <cell r="R1259">
            <v>24</v>
          </cell>
          <cell r="DE1259">
            <v>1</v>
          </cell>
          <cell r="DF1259">
            <v>0.62986111111111109</v>
          </cell>
          <cell r="DG1259">
            <v>2</v>
          </cell>
          <cell r="DH1259">
            <v>0.33124999999999999</v>
          </cell>
        </row>
        <row r="1260">
          <cell r="P1260">
            <v>2</v>
          </cell>
          <cell r="R1260">
            <v>6</v>
          </cell>
          <cell r="DE1260">
            <v>6</v>
          </cell>
          <cell r="DF1260">
            <v>0.63611111111111118</v>
          </cell>
          <cell r="DG1260">
            <v>2</v>
          </cell>
          <cell r="DH1260">
            <v>0.47986111111111113</v>
          </cell>
        </row>
        <row r="1261">
          <cell r="P1261">
            <v>3</v>
          </cell>
          <cell r="R1261" t="str">
            <v xml:space="preserve"> </v>
          </cell>
          <cell r="DE1261">
            <v>7</v>
          </cell>
          <cell r="DF1261">
            <v>0.86944444444444446</v>
          </cell>
          <cell r="DG1261">
            <v>2</v>
          </cell>
          <cell r="DH1261">
            <v>0.58750000000000002</v>
          </cell>
        </row>
        <row r="1262">
          <cell r="P1262">
            <v>44</v>
          </cell>
          <cell r="R1262">
            <v>37</v>
          </cell>
          <cell r="DE1262">
            <v>2</v>
          </cell>
          <cell r="DF1262">
            <v>0.57361111111111118</v>
          </cell>
          <cell r="DG1262">
            <v>7</v>
          </cell>
          <cell r="DH1262">
            <v>0.61805555555555558</v>
          </cell>
        </row>
        <row r="1263">
          <cell r="P1263">
            <v>6</v>
          </cell>
          <cell r="R1263">
            <v>3</v>
          </cell>
          <cell r="DE1263">
            <v>6</v>
          </cell>
          <cell r="DF1263">
            <v>0.87916666666666676</v>
          </cell>
          <cell r="DG1263">
            <v>7</v>
          </cell>
          <cell r="DH1263">
            <v>0.65416666666666667</v>
          </cell>
        </row>
        <row r="1264">
          <cell r="P1264">
            <v>5</v>
          </cell>
          <cell r="R1264">
            <v>1</v>
          </cell>
          <cell r="DE1264">
            <v>2</v>
          </cell>
          <cell r="DF1264">
            <v>0.49374999999999997</v>
          </cell>
          <cell r="DG1264">
            <v>2</v>
          </cell>
          <cell r="DH1264">
            <v>0.85902777777777783</v>
          </cell>
        </row>
        <row r="1265">
          <cell r="P1265">
            <v>2</v>
          </cell>
          <cell r="R1265">
            <v>1</v>
          </cell>
          <cell r="DE1265">
            <v>2</v>
          </cell>
          <cell r="DF1265">
            <v>0.15763888888888888</v>
          </cell>
          <cell r="DG1265">
            <v>2</v>
          </cell>
          <cell r="DH1265">
            <v>0.94513888888888886</v>
          </cell>
        </row>
        <row r="1266">
          <cell r="P1266">
            <v>5</v>
          </cell>
          <cell r="R1266" t="str">
            <v xml:space="preserve"> </v>
          </cell>
          <cell r="DE1266">
            <v>3</v>
          </cell>
          <cell r="DF1266">
            <v>0.16388888888888889</v>
          </cell>
          <cell r="DG1266">
            <v>3</v>
          </cell>
          <cell r="DH1266">
            <v>0.23263888888888887</v>
          </cell>
        </row>
        <row r="1267">
          <cell r="P1267">
            <v>2</v>
          </cell>
          <cell r="R1267">
            <v>4</v>
          </cell>
          <cell r="DE1267">
            <v>7</v>
          </cell>
          <cell r="DF1267">
            <v>0.57708333333333328</v>
          </cell>
          <cell r="DG1267">
            <v>3</v>
          </cell>
          <cell r="DH1267">
            <v>0.29583333333333334</v>
          </cell>
        </row>
        <row r="1268">
          <cell r="P1268">
            <v>60</v>
          </cell>
          <cell r="R1268">
            <v>28</v>
          </cell>
          <cell r="DE1268">
            <v>2</v>
          </cell>
          <cell r="DF1268">
            <v>0.94791666666666663</v>
          </cell>
          <cell r="DG1268">
            <v>3</v>
          </cell>
          <cell r="DH1268">
            <v>0.2986111111111111</v>
          </cell>
        </row>
        <row r="1269">
          <cell r="P1269">
            <v>21</v>
          </cell>
          <cell r="R1269">
            <v>25</v>
          </cell>
          <cell r="DE1269">
            <v>2</v>
          </cell>
          <cell r="DF1269">
            <v>0.92361111111111116</v>
          </cell>
          <cell r="DG1269">
            <v>3</v>
          </cell>
          <cell r="DH1269">
            <v>0.30833333333333335</v>
          </cell>
        </row>
        <row r="1270">
          <cell r="P1270">
            <v>32</v>
          </cell>
          <cell r="R1270">
            <v>39</v>
          </cell>
          <cell r="DE1270">
            <v>2</v>
          </cell>
          <cell r="DF1270">
            <v>0.64236111111111105</v>
          </cell>
          <cell r="DG1270">
            <v>3</v>
          </cell>
          <cell r="DH1270">
            <v>0.32916666666666666</v>
          </cell>
        </row>
        <row r="1271">
          <cell r="P1271" t="str">
            <v xml:space="preserve"> </v>
          </cell>
          <cell r="R1271" t="str">
            <v xml:space="preserve"> </v>
          </cell>
          <cell r="DE1271">
            <v>4</v>
          </cell>
          <cell r="DF1271">
            <v>0.24861111111111112</v>
          </cell>
          <cell r="DG1271">
            <v>3</v>
          </cell>
          <cell r="DH1271">
            <v>0.20972222222222223</v>
          </cell>
        </row>
        <row r="1272">
          <cell r="P1272">
            <v>147</v>
          </cell>
          <cell r="R1272">
            <v>137</v>
          </cell>
          <cell r="DE1272">
            <v>3</v>
          </cell>
          <cell r="DF1272">
            <v>0.53402777777777777</v>
          </cell>
          <cell r="DG1272">
            <v>3</v>
          </cell>
          <cell r="DH1272">
            <v>0.27430555555555552</v>
          </cell>
        </row>
        <row r="1273">
          <cell r="P1273">
            <v>35</v>
          </cell>
          <cell r="R1273">
            <v>47</v>
          </cell>
          <cell r="DE1273">
            <v>3</v>
          </cell>
          <cell r="DF1273">
            <v>0.45694444444444443</v>
          </cell>
          <cell r="DG1273">
            <v>3</v>
          </cell>
          <cell r="DH1273">
            <v>0.55902777777777779</v>
          </cell>
        </row>
        <row r="1274">
          <cell r="P1274" t="str">
            <v xml:space="preserve"> </v>
          </cell>
          <cell r="R1274" t="str">
            <v xml:space="preserve"> </v>
          </cell>
          <cell r="DE1274">
            <v>3</v>
          </cell>
          <cell r="DF1274">
            <v>0.63680555555555551</v>
          </cell>
          <cell r="DG1274">
            <v>3</v>
          </cell>
          <cell r="DH1274">
            <v>0.67499999999999993</v>
          </cell>
        </row>
        <row r="1275">
          <cell r="P1275">
            <v>4</v>
          </cell>
          <cell r="R1275">
            <v>4</v>
          </cell>
          <cell r="DE1275">
            <v>3</v>
          </cell>
          <cell r="DF1275">
            <v>0.57708333333333328</v>
          </cell>
          <cell r="DG1275">
            <v>3</v>
          </cell>
          <cell r="DH1275">
            <v>0.75624999999999998</v>
          </cell>
        </row>
        <row r="1276">
          <cell r="P1276">
            <v>2</v>
          </cell>
          <cell r="R1276">
            <v>3</v>
          </cell>
          <cell r="DE1276">
            <v>3</v>
          </cell>
          <cell r="DF1276">
            <v>0.58194444444444449</v>
          </cell>
          <cell r="DG1276">
            <v>3</v>
          </cell>
          <cell r="DH1276">
            <v>0.8569444444444444</v>
          </cell>
        </row>
        <row r="1277">
          <cell r="P1277">
            <v>33</v>
          </cell>
          <cell r="R1277">
            <v>44</v>
          </cell>
          <cell r="DE1277">
            <v>1</v>
          </cell>
          <cell r="DF1277">
            <v>0.57222222222222219</v>
          </cell>
          <cell r="DG1277">
            <v>1</v>
          </cell>
          <cell r="DH1277">
            <v>0.61805555555555558</v>
          </cell>
        </row>
        <row r="1278">
          <cell r="P1278">
            <v>38</v>
          </cell>
          <cell r="R1278">
            <v>38</v>
          </cell>
          <cell r="DE1278">
            <v>3</v>
          </cell>
          <cell r="DF1278">
            <v>0.91319444444444453</v>
          </cell>
          <cell r="DG1278">
            <v>4</v>
          </cell>
          <cell r="DH1278">
            <v>0.30138888888888887</v>
          </cell>
        </row>
        <row r="1279">
          <cell r="P1279">
            <v>29</v>
          </cell>
          <cell r="R1279">
            <v>17</v>
          </cell>
          <cell r="DE1279">
            <v>3</v>
          </cell>
          <cell r="DF1279">
            <v>0.92083333333333339</v>
          </cell>
          <cell r="DG1279">
            <v>4</v>
          </cell>
          <cell r="DH1279">
            <v>0.30902777777777779</v>
          </cell>
        </row>
        <row r="1280">
          <cell r="P1280">
            <v>37</v>
          </cell>
          <cell r="R1280">
            <v>38</v>
          </cell>
          <cell r="DE1280">
            <v>3</v>
          </cell>
          <cell r="DF1280">
            <v>0.6333333333333333</v>
          </cell>
          <cell r="DG1280">
            <v>4</v>
          </cell>
          <cell r="DH1280">
            <v>0.33194444444444443</v>
          </cell>
        </row>
        <row r="1281">
          <cell r="P1281">
            <v>163</v>
          </cell>
          <cell r="R1281">
            <v>165</v>
          </cell>
          <cell r="DE1281">
            <v>4</v>
          </cell>
          <cell r="DF1281">
            <v>0.9145833333333333</v>
          </cell>
          <cell r="DG1281">
            <v>4</v>
          </cell>
          <cell r="DH1281">
            <v>0.3743055555555555</v>
          </cell>
        </row>
        <row r="1282">
          <cell r="P1282">
            <v>21</v>
          </cell>
          <cell r="R1282">
            <v>6</v>
          </cell>
          <cell r="DE1282">
            <v>4</v>
          </cell>
          <cell r="DF1282">
            <v>0.83680555555555547</v>
          </cell>
          <cell r="DG1282">
            <v>4</v>
          </cell>
          <cell r="DH1282">
            <v>0.54097222222222219</v>
          </cell>
        </row>
        <row r="1283">
          <cell r="P1283">
            <v>1</v>
          </cell>
          <cell r="R1283">
            <v>2</v>
          </cell>
          <cell r="DE1283">
            <v>4</v>
          </cell>
          <cell r="DF1283">
            <v>0.47291666666666665</v>
          </cell>
          <cell r="DG1283">
            <v>4</v>
          </cell>
          <cell r="DH1283">
            <v>0.4993055555555555</v>
          </cell>
        </row>
        <row r="1284">
          <cell r="P1284" t="str">
            <v xml:space="preserve"> </v>
          </cell>
          <cell r="R1284" t="str">
            <v xml:space="preserve"> </v>
          </cell>
          <cell r="DE1284">
            <v>3</v>
          </cell>
          <cell r="DF1284">
            <v>0.66875000000000007</v>
          </cell>
          <cell r="DG1284">
            <v>4</v>
          </cell>
          <cell r="DH1284">
            <v>0.50694444444444442</v>
          </cell>
        </row>
        <row r="1285">
          <cell r="P1285">
            <v>3</v>
          </cell>
          <cell r="R1285">
            <v>5</v>
          </cell>
          <cell r="DE1285">
            <v>4</v>
          </cell>
          <cell r="DF1285">
            <v>0.4375</v>
          </cell>
          <cell r="DG1285">
            <v>4</v>
          </cell>
          <cell r="DH1285">
            <v>0.57916666666666672</v>
          </cell>
        </row>
        <row r="1286">
          <cell r="P1286">
            <v>39</v>
          </cell>
          <cell r="R1286">
            <v>39</v>
          </cell>
          <cell r="DE1286">
            <v>4</v>
          </cell>
          <cell r="DF1286">
            <v>0.58333333333333337</v>
          </cell>
          <cell r="DG1286">
            <v>4</v>
          </cell>
          <cell r="DH1286">
            <v>0.62430555555555556</v>
          </cell>
        </row>
        <row r="1287">
          <cell r="P1287">
            <v>3</v>
          </cell>
          <cell r="R1287">
            <v>2</v>
          </cell>
          <cell r="DE1287">
            <v>3</v>
          </cell>
          <cell r="DF1287">
            <v>0.3979166666666667</v>
          </cell>
          <cell r="DG1287">
            <v>4</v>
          </cell>
          <cell r="DH1287">
            <v>0.68611111111111101</v>
          </cell>
        </row>
        <row r="1288">
          <cell r="P1288" t="str">
            <v xml:space="preserve"> </v>
          </cell>
          <cell r="R1288">
            <v>4</v>
          </cell>
          <cell r="DE1288">
            <v>4</v>
          </cell>
          <cell r="DF1288">
            <v>0.7270833333333333</v>
          </cell>
          <cell r="DG1288">
            <v>4</v>
          </cell>
          <cell r="DH1288">
            <v>0.75694444444444453</v>
          </cell>
        </row>
        <row r="1289">
          <cell r="P1289" t="str">
            <v xml:space="preserve"> </v>
          </cell>
          <cell r="R1289" t="str">
            <v xml:space="preserve"> </v>
          </cell>
          <cell r="DE1289">
            <v>4</v>
          </cell>
          <cell r="DF1289">
            <v>0.95000000000000007</v>
          </cell>
        </row>
        <row r="1290">
          <cell r="P1290">
            <v>23</v>
          </cell>
          <cell r="R1290">
            <v>38</v>
          </cell>
          <cell r="DE1290">
            <v>4</v>
          </cell>
          <cell r="DF1290">
            <v>0.49513888888888885</v>
          </cell>
          <cell r="DG1290">
            <v>4</v>
          </cell>
          <cell r="DH1290">
            <v>0.79166666666666663</v>
          </cell>
        </row>
        <row r="1291">
          <cell r="P1291">
            <v>153</v>
          </cell>
          <cell r="R1291">
            <v>162</v>
          </cell>
          <cell r="DE1291">
            <v>4</v>
          </cell>
          <cell r="DF1291">
            <v>0.77222222222222225</v>
          </cell>
          <cell r="DG1291">
            <v>4</v>
          </cell>
          <cell r="DH1291">
            <v>0.27569444444444446</v>
          </cell>
        </row>
        <row r="1292">
          <cell r="P1292">
            <v>23</v>
          </cell>
          <cell r="R1292">
            <v>28</v>
          </cell>
          <cell r="DE1292">
            <v>4</v>
          </cell>
          <cell r="DF1292">
            <v>0.49513888888888885</v>
          </cell>
          <cell r="DG1292">
            <v>5</v>
          </cell>
          <cell r="DH1292">
            <v>0.27013888888888887</v>
          </cell>
        </row>
        <row r="1293">
          <cell r="P1293">
            <v>48</v>
          </cell>
          <cell r="R1293">
            <v>28</v>
          </cell>
          <cell r="DE1293">
            <v>4</v>
          </cell>
          <cell r="DF1293">
            <v>0.9194444444444444</v>
          </cell>
          <cell r="DG1293">
            <v>5</v>
          </cell>
          <cell r="DH1293">
            <v>0.30694444444444441</v>
          </cell>
        </row>
        <row r="1294">
          <cell r="P1294">
            <v>20</v>
          </cell>
          <cell r="R1294">
            <v>29</v>
          </cell>
          <cell r="DE1294">
            <v>4</v>
          </cell>
          <cell r="DF1294">
            <v>0.91180555555555554</v>
          </cell>
          <cell r="DG1294">
            <v>5</v>
          </cell>
          <cell r="DH1294">
            <v>0.3125</v>
          </cell>
        </row>
        <row r="1295">
          <cell r="P1295">
            <v>37</v>
          </cell>
          <cell r="R1295">
            <v>38</v>
          </cell>
          <cell r="DE1295">
            <v>4</v>
          </cell>
          <cell r="DF1295">
            <v>0.65833333333333333</v>
          </cell>
          <cell r="DG1295">
            <v>5</v>
          </cell>
          <cell r="DH1295">
            <v>0.3527777777777778</v>
          </cell>
        </row>
        <row r="1296">
          <cell r="P1296">
            <v>116</v>
          </cell>
          <cell r="R1296">
            <v>163</v>
          </cell>
          <cell r="DE1296">
            <v>5</v>
          </cell>
          <cell r="DF1296">
            <v>0.82013888888888886</v>
          </cell>
          <cell r="DG1296">
            <v>5</v>
          </cell>
          <cell r="DH1296">
            <v>0.30208333333333331</v>
          </cell>
        </row>
        <row r="1297">
          <cell r="P1297">
            <v>10</v>
          </cell>
          <cell r="R1297">
            <v>4</v>
          </cell>
          <cell r="DE1297">
            <v>3</v>
          </cell>
          <cell r="DF1297">
            <v>0.52430555555555558</v>
          </cell>
          <cell r="DG1297">
            <v>5</v>
          </cell>
          <cell r="DH1297">
            <v>0.52222222222222225</v>
          </cell>
        </row>
        <row r="1298">
          <cell r="P1298">
            <v>41</v>
          </cell>
          <cell r="R1298">
            <v>40</v>
          </cell>
          <cell r="DE1298">
            <v>5</v>
          </cell>
          <cell r="DF1298">
            <v>0.57708333333333328</v>
          </cell>
          <cell r="DG1298">
            <v>5</v>
          </cell>
          <cell r="DH1298">
            <v>0.62152777777777779</v>
          </cell>
        </row>
        <row r="1299">
          <cell r="P1299">
            <v>20</v>
          </cell>
          <cell r="R1299">
            <v>11</v>
          </cell>
          <cell r="DE1299">
            <v>5</v>
          </cell>
          <cell r="DF1299">
            <v>0.48194444444444445</v>
          </cell>
          <cell r="DG1299">
            <v>5</v>
          </cell>
          <cell r="DH1299">
            <v>0.85555555555555562</v>
          </cell>
        </row>
        <row r="1300">
          <cell r="P1300">
            <v>7</v>
          </cell>
          <cell r="R1300" t="str">
            <v xml:space="preserve"> </v>
          </cell>
          <cell r="DE1300">
            <v>5</v>
          </cell>
          <cell r="DF1300">
            <v>0.95972222222222225</v>
          </cell>
          <cell r="DG1300">
            <v>5</v>
          </cell>
          <cell r="DH1300">
            <v>0.99583333333333324</v>
          </cell>
        </row>
        <row r="1301">
          <cell r="P1301" t="str">
            <v xml:space="preserve"> </v>
          </cell>
          <cell r="R1301" t="str">
            <v xml:space="preserve"> </v>
          </cell>
          <cell r="DE1301">
            <v>7</v>
          </cell>
          <cell r="DF1301">
            <v>0.21458333333333335</v>
          </cell>
          <cell r="DG1301">
            <v>5</v>
          </cell>
          <cell r="DH1301">
            <v>0.58124999999999993</v>
          </cell>
        </row>
        <row r="1302">
          <cell r="P1302" t="str">
            <v xml:space="preserve"> </v>
          </cell>
          <cell r="R1302" t="str">
            <v xml:space="preserve"> </v>
          </cell>
          <cell r="DG1302">
            <v>5</v>
          </cell>
          <cell r="DH1302">
            <v>6.5277777777777782E-2</v>
          </cell>
        </row>
        <row r="1303">
          <cell r="P1303">
            <v>52</v>
          </cell>
          <cell r="R1303">
            <v>30</v>
          </cell>
          <cell r="DE1303">
            <v>5</v>
          </cell>
          <cell r="DF1303">
            <v>0.91249999999999998</v>
          </cell>
          <cell r="DG1303">
            <v>6</v>
          </cell>
          <cell r="DH1303">
            <v>0.30069444444444443</v>
          </cell>
        </row>
        <row r="1304">
          <cell r="P1304">
            <v>43</v>
          </cell>
          <cell r="R1304">
            <v>15</v>
          </cell>
          <cell r="DE1304">
            <v>5</v>
          </cell>
          <cell r="DF1304">
            <v>0.99375000000000002</v>
          </cell>
          <cell r="DG1304">
            <v>6</v>
          </cell>
          <cell r="DH1304">
            <v>0.30763888888888891</v>
          </cell>
        </row>
        <row r="1305">
          <cell r="P1305">
            <v>36</v>
          </cell>
          <cell r="R1305">
            <v>39</v>
          </cell>
          <cell r="DE1305">
            <v>5</v>
          </cell>
          <cell r="DF1305">
            <v>0.64166666666666672</v>
          </cell>
          <cell r="DG1305">
            <v>6</v>
          </cell>
          <cell r="DH1305">
            <v>0.33333333333333331</v>
          </cell>
        </row>
        <row r="1306">
          <cell r="P1306">
            <v>153</v>
          </cell>
          <cell r="R1306">
            <v>130</v>
          </cell>
          <cell r="DE1306">
            <v>6</v>
          </cell>
          <cell r="DF1306">
            <v>0.50972222222222219</v>
          </cell>
          <cell r="DG1306">
            <v>6</v>
          </cell>
          <cell r="DH1306">
            <v>0.6958333333333333</v>
          </cell>
        </row>
        <row r="1307">
          <cell r="P1307">
            <v>2</v>
          </cell>
          <cell r="R1307" t="str">
            <v xml:space="preserve"> </v>
          </cell>
          <cell r="DE1307">
            <v>5</v>
          </cell>
          <cell r="DF1307">
            <v>0.67986111111111114</v>
          </cell>
          <cell r="DG1307">
            <v>6</v>
          </cell>
          <cell r="DH1307">
            <v>0.52986111111111112</v>
          </cell>
        </row>
        <row r="1308">
          <cell r="P1308">
            <v>27</v>
          </cell>
          <cell r="R1308">
            <v>31</v>
          </cell>
          <cell r="DE1308">
            <v>6</v>
          </cell>
          <cell r="DF1308">
            <v>0.58402777777777781</v>
          </cell>
          <cell r="DG1308">
            <v>6</v>
          </cell>
          <cell r="DH1308">
            <v>0.61805555555555558</v>
          </cell>
        </row>
        <row r="1309">
          <cell r="P1309" t="str">
            <v xml:space="preserve"> </v>
          </cell>
          <cell r="R1309" t="str">
            <v xml:space="preserve"> </v>
          </cell>
          <cell r="DE1309">
            <v>7</v>
          </cell>
          <cell r="DF1309">
            <v>0.28333333333333333</v>
          </cell>
          <cell r="DG1309">
            <v>6</v>
          </cell>
          <cell r="DH1309">
            <v>0.57777777777777783</v>
          </cell>
        </row>
        <row r="1310">
          <cell r="P1310">
            <v>3</v>
          </cell>
          <cell r="R1310">
            <v>3</v>
          </cell>
          <cell r="DE1310">
            <v>6</v>
          </cell>
          <cell r="DF1310">
            <v>0.81944444444444453</v>
          </cell>
          <cell r="DG1310">
            <v>6</v>
          </cell>
          <cell r="DH1310">
            <v>0.97152777777777777</v>
          </cell>
        </row>
        <row r="1311">
          <cell r="P1311">
            <v>20</v>
          </cell>
          <cell r="R1311">
            <v>43</v>
          </cell>
          <cell r="DE1311">
            <v>6</v>
          </cell>
          <cell r="DF1311">
            <v>0.46111111111111108</v>
          </cell>
          <cell r="DG1311">
            <v>6</v>
          </cell>
          <cell r="DH1311">
            <v>0.54999999999999993</v>
          </cell>
        </row>
        <row r="1312">
          <cell r="P1312">
            <v>10</v>
          </cell>
          <cell r="R1312" t="str">
            <v xml:space="preserve"> </v>
          </cell>
          <cell r="DE1312">
            <v>7</v>
          </cell>
          <cell r="DF1312">
            <v>0.46319444444444446</v>
          </cell>
          <cell r="DG1312">
            <v>6</v>
          </cell>
          <cell r="DH1312">
            <v>0.98263888888888884</v>
          </cell>
        </row>
        <row r="1313">
          <cell r="P1313">
            <v>3</v>
          </cell>
          <cell r="R1313">
            <v>3</v>
          </cell>
          <cell r="DE1313">
            <v>6</v>
          </cell>
          <cell r="DF1313">
            <v>0.81944444444444453</v>
          </cell>
          <cell r="DG1313">
            <v>6</v>
          </cell>
          <cell r="DH1313">
            <v>0.97152777777777777</v>
          </cell>
        </row>
        <row r="1314">
          <cell r="P1314">
            <v>164</v>
          </cell>
          <cell r="R1314">
            <v>155</v>
          </cell>
          <cell r="DE1314">
            <v>7</v>
          </cell>
          <cell r="DF1314">
            <v>0.75069444444444444</v>
          </cell>
          <cell r="DG1314">
            <v>7</v>
          </cell>
          <cell r="DH1314">
            <v>0.26319444444444445</v>
          </cell>
        </row>
        <row r="1315">
          <cell r="P1315">
            <v>134</v>
          </cell>
          <cell r="R1315">
            <v>132</v>
          </cell>
          <cell r="DE1315">
            <v>7</v>
          </cell>
          <cell r="DF1315">
            <v>0.75416666666666676</v>
          </cell>
          <cell r="DG1315">
            <v>7</v>
          </cell>
          <cell r="DH1315">
            <v>0.27847222222222223</v>
          </cell>
        </row>
        <row r="1316">
          <cell r="P1316">
            <v>68</v>
          </cell>
          <cell r="R1316">
            <v>66</v>
          </cell>
          <cell r="DE1316">
            <v>6</v>
          </cell>
          <cell r="DF1316">
            <v>0.92708333333333337</v>
          </cell>
          <cell r="DG1316">
            <v>7</v>
          </cell>
          <cell r="DH1316">
            <v>0.30972222222222223</v>
          </cell>
        </row>
        <row r="1317">
          <cell r="P1317">
            <v>40</v>
          </cell>
          <cell r="R1317">
            <v>28</v>
          </cell>
          <cell r="DE1317">
            <v>6</v>
          </cell>
          <cell r="DF1317">
            <v>0.63263888888888886</v>
          </cell>
          <cell r="DG1317">
            <v>7</v>
          </cell>
          <cell r="DH1317">
            <v>0.33194444444444443</v>
          </cell>
        </row>
        <row r="1318">
          <cell r="P1318">
            <v>2</v>
          </cell>
          <cell r="R1318" t="str">
            <v xml:space="preserve"> </v>
          </cell>
          <cell r="DE1318">
            <v>6</v>
          </cell>
          <cell r="DF1318">
            <v>0.69652777777777775</v>
          </cell>
          <cell r="DG1318">
            <v>7</v>
          </cell>
          <cell r="DH1318">
            <v>0.36319444444444443</v>
          </cell>
        </row>
        <row r="1319">
          <cell r="P1319">
            <v>165</v>
          </cell>
          <cell r="R1319">
            <v>160</v>
          </cell>
          <cell r="DE1319">
            <v>7</v>
          </cell>
          <cell r="DF1319">
            <v>0.9194444444444444</v>
          </cell>
          <cell r="DG1319">
            <v>7</v>
          </cell>
          <cell r="DH1319">
            <v>0.38680555555555557</v>
          </cell>
        </row>
        <row r="1320">
          <cell r="P1320">
            <v>8</v>
          </cell>
          <cell r="R1320">
            <v>7</v>
          </cell>
          <cell r="DE1320">
            <v>7</v>
          </cell>
          <cell r="DF1320">
            <v>0.75694444444444453</v>
          </cell>
          <cell r="DG1320">
            <v>7</v>
          </cell>
          <cell r="DH1320">
            <v>0.59027777777777779</v>
          </cell>
        </row>
        <row r="1321">
          <cell r="P1321">
            <v>2</v>
          </cell>
          <cell r="R1321">
            <v>1</v>
          </cell>
          <cell r="DE1321">
            <v>5</v>
          </cell>
          <cell r="DF1321">
            <v>0.97430555555555554</v>
          </cell>
          <cell r="DG1321">
            <v>7</v>
          </cell>
          <cell r="DH1321">
            <v>0.61805555555555558</v>
          </cell>
        </row>
        <row r="1322">
          <cell r="P1322">
            <v>35</v>
          </cell>
          <cell r="R1322">
            <v>35</v>
          </cell>
          <cell r="DE1322">
            <v>7</v>
          </cell>
          <cell r="DF1322">
            <v>0.59236111111111112</v>
          </cell>
          <cell r="DG1322">
            <v>7</v>
          </cell>
          <cell r="DH1322">
            <v>0.62222222222222223</v>
          </cell>
        </row>
        <row r="1323">
          <cell r="P1323">
            <v>10</v>
          </cell>
          <cell r="R1323">
            <v>11</v>
          </cell>
          <cell r="DE1323">
            <v>6</v>
          </cell>
          <cell r="DF1323">
            <v>0.46736111111111112</v>
          </cell>
          <cell r="DG1323">
            <v>7</v>
          </cell>
          <cell r="DH1323">
            <v>0.89027777777777783</v>
          </cell>
        </row>
        <row r="1324">
          <cell r="P1324">
            <v>3</v>
          </cell>
          <cell r="R1324">
            <v>2</v>
          </cell>
          <cell r="DE1324">
            <v>7</v>
          </cell>
          <cell r="DF1324">
            <v>0.81874999999999998</v>
          </cell>
          <cell r="DG1324">
            <v>1</v>
          </cell>
          <cell r="DH1324">
            <v>0.94444444444444453</v>
          </cell>
        </row>
        <row r="1325">
          <cell r="P1325">
            <v>2</v>
          </cell>
          <cell r="R1325">
            <v>3</v>
          </cell>
          <cell r="DE1325">
            <v>7</v>
          </cell>
          <cell r="DF1325">
            <v>0.84583333333333333</v>
          </cell>
          <cell r="DG1325">
            <v>7</v>
          </cell>
          <cell r="DH1325">
            <v>0.99097222222222225</v>
          </cell>
        </row>
        <row r="1326">
          <cell r="P1326">
            <v>8</v>
          </cell>
          <cell r="R1326">
            <v>7</v>
          </cell>
          <cell r="DE1326">
            <v>7</v>
          </cell>
          <cell r="DF1326">
            <v>0.75694444444444453</v>
          </cell>
          <cell r="DG1326">
            <v>7</v>
          </cell>
          <cell r="DH1326">
            <v>0.59027777777777779</v>
          </cell>
        </row>
        <row r="1327">
          <cell r="P1327">
            <v>10</v>
          </cell>
          <cell r="R1327">
            <v>11</v>
          </cell>
          <cell r="DE1327">
            <v>6</v>
          </cell>
          <cell r="DF1327">
            <v>0.46736111111111112</v>
          </cell>
          <cell r="DG1327">
            <v>7</v>
          </cell>
          <cell r="DH1327">
            <v>0.89027777777777783</v>
          </cell>
        </row>
        <row r="1328">
          <cell r="P1328">
            <v>16</v>
          </cell>
          <cell r="R1328">
            <v>16</v>
          </cell>
          <cell r="DE1328">
            <v>7</v>
          </cell>
          <cell r="DF1328">
            <v>0.63680555555555551</v>
          </cell>
          <cell r="DG1328">
            <v>1</v>
          </cell>
          <cell r="DH1328">
            <v>0.17708333333333334</v>
          </cell>
        </row>
        <row r="1329">
          <cell r="P1329">
            <v>111</v>
          </cell>
          <cell r="R1329">
            <v>128</v>
          </cell>
          <cell r="DE1329">
            <v>1</v>
          </cell>
          <cell r="DF1329">
            <v>0.41111111111111115</v>
          </cell>
          <cell r="DG1329">
            <v>1</v>
          </cell>
          <cell r="DH1329">
            <v>0.18402777777777779</v>
          </cell>
        </row>
        <row r="1330">
          <cell r="P1330">
            <v>96</v>
          </cell>
          <cell r="R1330">
            <v>134</v>
          </cell>
          <cell r="DE1330">
            <v>2</v>
          </cell>
          <cell r="DF1330">
            <v>3.4027777777777775E-2</v>
          </cell>
          <cell r="DG1330">
            <v>1</v>
          </cell>
          <cell r="DH1330">
            <v>0.22569444444444445</v>
          </cell>
        </row>
        <row r="1331">
          <cell r="P1331">
            <v>115</v>
          </cell>
          <cell r="R1331">
            <v>152</v>
          </cell>
          <cell r="DE1331">
            <v>1</v>
          </cell>
          <cell r="DF1331">
            <v>0.8354166666666667</v>
          </cell>
          <cell r="DG1331">
            <v>1</v>
          </cell>
          <cell r="DH1331">
            <v>0.27638888888888885</v>
          </cell>
        </row>
        <row r="1332">
          <cell r="P1332">
            <v>28</v>
          </cell>
          <cell r="R1332">
            <v>56</v>
          </cell>
          <cell r="DE1332">
            <v>7</v>
          </cell>
          <cell r="DF1332">
            <v>0.89930555555555547</v>
          </cell>
          <cell r="DG1332">
            <v>1</v>
          </cell>
          <cell r="DH1332">
            <v>0.2986111111111111</v>
          </cell>
        </row>
        <row r="1333">
          <cell r="P1333">
            <v>30</v>
          </cell>
          <cell r="R1333">
            <v>37</v>
          </cell>
          <cell r="DE1333">
            <v>7</v>
          </cell>
          <cell r="DF1333">
            <v>0.63263888888888886</v>
          </cell>
          <cell r="DG1333">
            <v>1</v>
          </cell>
          <cell r="DH1333">
            <v>0.33194444444444443</v>
          </cell>
        </row>
        <row r="1334">
          <cell r="P1334">
            <v>161</v>
          </cell>
          <cell r="R1334">
            <v>161</v>
          </cell>
          <cell r="DE1334">
            <v>1</v>
          </cell>
          <cell r="DF1334">
            <v>0.40625</v>
          </cell>
          <cell r="DG1334">
            <v>1</v>
          </cell>
          <cell r="DH1334">
            <v>0.4381944444444445</v>
          </cell>
        </row>
        <row r="1335">
          <cell r="P1335">
            <v>134</v>
          </cell>
          <cell r="R1335">
            <v>160</v>
          </cell>
          <cell r="DE1335">
            <v>1</v>
          </cell>
          <cell r="DF1335">
            <v>0.71736111111111101</v>
          </cell>
          <cell r="DG1335">
            <v>1</v>
          </cell>
          <cell r="DH1335">
            <v>0.4916666666666667</v>
          </cell>
        </row>
        <row r="1336">
          <cell r="P1336">
            <v>46</v>
          </cell>
          <cell r="R1336">
            <v>44</v>
          </cell>
          <cell r="DE1336">
            <v>1</v>
          </cell>
          <cell r="DF1336">
            <v>0.88680555555555562</v>
          </cell>
          <cell r="DG1336">
            <v>1</v>
          </cell>
          <cell r="DH1336">
            <v>0.53749999999999998</v>
          </cell>
        </row>
        <row r="1337">
          <cell r="P1337">
            <v>10</v>
          </cell>
          <cell r="R1337" t="str">
            <v xml:space="preserve"> </v>
          </cell>
          <cell r="DE1337">
            <v>1</v>
          </cell>
          <cell r="DF1337">
            <v>1.0416666666666666E-2</v>
          </cell>
          <cell r="DG1337">
            <v>1</v>
          </cell>
          <cell r="DH1337">
            <v>0.53611111111111109</v>
          </cell>
        </row>
        <row r="1338">
          <cell r="P1338">
            <v>39</v>
          </cell>
          <cell r="R1338">
            <v>30</v>
          </cell>
          <cell r="DE1338">
            <v>1</v>
          </cell>
          <cell r="DF1338">
            <v>0.57777777777777783</v>
          </cell>
          <cell r="DG1338">
            <v>1</v>
          </cell>
          <cell r="DH1338">
            <v>0.61111111111111105</v>
          </cell>
        </row>
        <row r="1339">
          <cell r="P1339">
            <v>1</v>
          </cell>
          <cell r="R1339" t="str">
            <v xml:space="preserve"> </v>
          </cell>
          <cell r="DE1339">
            <v>1</v>
          </cell>
          <cell r="DF1339">
            <v>0.65069444444444446</v>
          </cell>
          <cell r="DG1339">
            <v>1</v>
          </cell>
          <cell r="DH1339">
            <v>0.72083333333333333</v>
          </cell>
        </row>
        <row r="1340">
          <cell r="P1340">
            <v>3</v>
          </cell>
          <cell r="R1340">
            <v>3</v>
          </cell>
          <cell r="DE1340">
            <v>1</v>
          </cell>
          <cell r="DF1340">
            <v>0.38750000000000001</v>
          </cell>
          <cell r="DG1340">
            <v>1</v>
          </cell>
          <cell r="DH1340">
            <v>0.77222222222222225</v>
          </cell>
        </row>
        <row r="1341">
          <cell r="P1341">
            <v>2</v>
          </cell>
          <cell r="R1341">
            <v>2</v>
          </cell>
          <cell r="DE1341">
            <v>7</v>
          </cell>
          <cell r="DF1341">
            <v>0.79166666666666663</v>
          </cell>
          <cell r="DG1341">
            <v>1</v>
          </cell>
          <cell r="DH1341">
            <v>0.78125</v>
          </cell>
        </row>
        <row r="1342">
          <cell r="P1342">
            <v>33</v>
          </cell>
          <cell r="R1342" t="str">
            <v xml:space="preserve"> </v>
          </cell>
          <cell r="DE1342">
            <v>1</v>
          </cell>
          <cell r="DF1342">
            <v>0.90694444444444444</v>
          </cell>
          <cell r="DG1342">
            <v>1</v>
          </cell>
          <cell r="DH1342">
            <v>0.94236111111111109</v>
          </cell>
        </row>
        <row r="1343">
          <cell r="P1343">
            <v>5</v>
          </cell>
          <cell r="R1343">
            <v>1</v>
          </cell>
          <cell r="DE1343">
            <v>7</v>
          </cell>
          <cell r="DF1343">
            <v>0.57708333333333328</v>
          </cell>
          <cell r="DG1343">
            <v>7</v>
          </cell>
          <cell r="DH1343">
            <v>0.61597222222222225</v>
          </cell>
        </row>
        <row r="1344">
          <cell r="P1344">
            <v>43</v>
          </cell>
          <cell r="R1344">
            <v>22</v>
          </cell>
          <cell r="DE1344">
            <v>1</v>
          </cell>
          <cell r="DF1344">
            <v>0.90833333333333333</v>
          </cell>
          <cell r="DG1344">
            <v>2</v>
          </cell>
          <cell r="DH1344">
            <v>0.2986111111111111</v>
          </cell>
        </row>
        <row r="1345">
          <cell r="P1345">
            <v>44</v>
          </cell>
          <cell r="R1345">
            <v>22</v>
          </cell>
          <cell r="DE1345">
            <v>6</v>
          </cell>
          <cell r="DF1345">
            <v>0.92361111111111116</v>
          </cell>
          <cell r="DG1345">
            <v>2</v>
          </cell>
          <cell r="DH1345">
            <v>0.3125</v>
          </cell>
        </row>
        <row r="1346">
          <cell r="P1346">
            <v>40</v>
          </cell>
          <cell r="R1346">
            <v>31</v>
          </cell>
          <cell r="DE1346">
            <v>1</v>
          </cell>
          <cell r="DF1346">
            <v>0.63263888888888886</v>
          </cell>
          <cell r="DG1346">
            <v>2</v>
          </cell>
          <cell r="DH1346">
            <v>0.3298611111111111</v>
          </cell>
        </row>
        <row r="1347">
          <cell r="P1347">
            <v>52</v>
          </cell>
          <cell r="R1347">
            <v>136</v>
          </cell>
          <cell r="DE1347">
            <v>2</v>
          </cell>
          <cell r="DF1347">
            <v>0.57430555555555551</v>
          </cell>
          <cell r="DG1347">
            <v>2</v>
          </cell>
          <cell r="DH1347">
            <v>0.38263888888888892</v>
          </cell>
        </row>
        <row r="1348">
          <cell r="P1348" t="str">
            <v xml:space="preserve"> </v>
          </cell>
          <cell r="R1348">
            <v>4</v>
          </cell>
          <cell r="DE1348">
            <v>2</v>
          </cell>
          <cell r="DF1348">
            <v>0.31944444444444448</v>
          </cell>
          <cell r="DG1348">
            <v>2</v>
          </cell>
          <cell r="DH1348">
            <v>0.39097222222222222</v>
          </cell>
        </row>
        <row r="1349">
          <cell r="P1349">
            <v>1</v>
          </cell>
          <cell r="R1349">
            <v>1</v>
          </cell>
          <cell r="DE1349">
            <v>5</v>
          </cell>
          <cell r="DF1349">
            <v>0.91180555555555554</v>
          </cell>
          <cell r="DG1349">
            <v>2</v>
          </cell>
          <cell r="DH1349">
            <v>0.43611111111111112</v>
          </cell>
        </row>
        <row r="1350">
          <cell r="P1350" t="str">
            <v xml:space="preserve"> </v>
          </cell>
          <cell r="R1350">
            <v>2</v>
          </cell>
          <cell r="DE1350">
            <v>2</v>
          </cell>
          <cell r="DF1350">
            <v>0.41736111111111113</v>
          </cell>
          <cell r="DG1350">
            <v>2</v>
          </cell>
          <cell r="DH1350">
            <v>0.45624999999999999</v>
          </cell>
        </row>
        <row r="1351">
          <cell r="P1351">
            <v>2</v>
          </cell>
          <cell r="R1351">
            <v>2</v>
          </cell>
          <cell r="DE1351">
            <v>6</v>
          </cell>
          <cell r="DF1351">
            <v>0.74513888888888891</v>
          </cell>
          <cell r="DG1351">
            <v>2</v>
          </cell>
          <cell r="DH1351">
            <v>0.45833333333333331</v>
          </cell>
        </row>
        <row r="1352">
          <cell r="P1352">
            <v>47</v>
          </cell>
          <cell r="R1352">
            <v>33</v>
          </cell>
          <cell r="DE1352">
            <v>2</v>
          </cell>
          <cell r="DF1352">
            <v>0.56944444444444442</v>
          </cell>
          <cell r="DG1352">
            <v>2</v>
          </cell>
          <cell r="DH1352">
            <v>0.61736111111111114</v>
          </cell>
        </row>
        <row r="1353">
          <cell r="P1353">
            <v>1</v>
          </cell>
          <cell r="R1353">
            <v>1</v>
          </cell>
          <cell r="DE1353">
            <v>6</v>
          </cell>
          <cell r="DF1353">
            <v>0.67986111111111114</v>
          </cell>
          <cell r="DG1353">
            <v>2</v>
          </cell>
          <cell r="DH1353">
            <v>0.74652777777777779</v>
          </cell>
        </row>
        <row r="1354">
          <cell r="P1354">
            <v>14</v>
          </cell>
          <cell r="R1354">
            <v>8</v>
          </cell>
          <cell r="DE1354">
            <v>2</v>
          </cell>
          <cell r="DF1354">
            <v>0.4777777777777778</v>
          </cell>
          <cell r="DG1354">
            <v>3</v>
          </cell>
          <cell r="DH1354">
            <v>0.85277777777777775</v>
          </cell>
        </row>
        <row r="1355">
          <cell r="P1355">
            <v>1</v>
          </cell>
          <cell r="R1355" t="str">
            <v xml:space="preserve"> </v>
          </cell>
          <cell r="DE1355">
            <v>2</v>
          </cell>
          <cell r="DF1355">
            <v>0.64374999999999993</v>
          </cell>
          <cell r="DG1355">
            <v>2</v>
          </cell>
          <cell r="DH1355">
            <v>0.81041666666666667</v>
          </cell>
        </row>
        <row r="1356">
          <cell r="P1356" t="str">
            <v xml:space="preserve"> </v>
          </cell>
          <cell r="R1356" t="str">
            <v xml:space="preserve"> </v>
          </cell>
          <cell r="DE1356">
            <v>5</v>
          </cell>
          <cell r="DF1356">
            <v>0.85902777777777783</v>
          </cell>
          <cell r="DG1356">
            <v>2</v>
          </cell>
          <cell r="DH1356">
            <v>0.60277777777777775</v>
          </cell>
        </row>
        <row r="1357">
          <cell r="P1357">
            <v>24</v>
          </cell>
          <cell r="R1357">
            <v>27</v>
          </cell>
          <cell r="DE1357">
            <v>2</v>
          </cell>
          <cell r="DF1357">
            <v>0.90138888888888891</v>
          </cell>
          <cell r="DG1357">
            <v>3</v>
          </cell>
          <cell r="DH1357">
            <v>0.2986111111111111</v>
          </cell>
        </row>
        <row r="1358">
          <cell r="P1358">
            <v>15</v>
          </cell>
          <cell r="R1358">
            <v>24</v>
          </cell>
          <cell r="DE1358">
            <v>2</v>
          </cell>
          <cell r="DF1358">
            <v>0.95277777777777783</v>
          </cell>
          <cell r="DG1358">
            <v>3</v>
          </cell>
          <cell r="DH1358">
            <v>0.31111111111111112</v>
          </cell>
        </row>
        <row r="1359">
          <cell r="P1359">
            <v>41</v>
          </cell>
          <cell r="R1359">
            <v>28</v>
          </cell>
          <cell r="DE1359">
            <v>2</v>
          </cell>
          <cell r="DF1359">
            <v>0.63541666666666663</v>
          </cell>
          <cell r="DG1359">
            <v>3</v>
          </cell>
          <cell r="DH1359">
            <v>0.33055555555555555</v>
          </cell>
        </row>
        <row r="1360">
          <cell r="P1360">
            <v>167</v>
          </cell>
          <cell r="R1360">
            <v>163</v>
          </cell>
          <cell r="DE1360">
            <v>1</v>
          </cell>
          <cell r="DF1360">
            <v>0.54375000000000007</v>
          </cell>
          <cell r="DG1360">
            <v>3</v>
          </cell>
          <cell r="DH1360">
            <v>0.28958333333333336</v>
          </cell>
        </row>
        <row r="1361">
          <cell r="P1361">
            <v>40</v>
          </cell>
          <cell r="R1361">
            <v>132</v>
          </cell>
          <cell r="DE1361">
            <v>3</v>
          </cell>
          <cell r="DF1361">
            <v>0.65763888888888888</v>
          </cell>
          <cell r="DG1361">
            <v>3</v>
          </cell>
          <cell r="DH1361">
            <v>0.32430555555555557</v>
          </cell>
        </row>
        <row r="1362">
          <cell r="P1362">
            <v>3</v>
          </cell>
          <cell r="R1362" t="str">
            <v xml:space="preserve"> </v>
          </cell>
          <cell r="DE1362">
            <v>3</v>
          </cell>
          <cell r="DF1362">
            <v>0.45833333333333331</v>
          </cell>
          <cell r="DG1362">
            <v>3</v>
          </cell>
          <cell r="DH1362">
            <v>0.49583333333333335</v>
          </cell>
        </row>
        <row r="1363">
          <cell r="P1363">
            <v>44</v>
          </cell>
          <cell r="R1363">
            <v>49</v>
          </cell>
          <cell r="DE1363">
            <v>3</v>
          </cell>
          <cell r="DF1363">
            <v>0.4861111111111111</v>
          </cell>
          <cell r="DG1363">
            <v>3</v>
          </cell>
          <cell r="DH1363">
            <v>0.56597222222222221</v>
          </cell>
        </row>
        <row r="1364">
          <cell r="P1364">
            <v>1</v>
          </cell>
          <cell r="R1364">
            <v>2</v>
          </cell>
          <cell r="DE1364">
            <v>2</v>
          </cell>
          <cell r="DF1364">
            <v>0.97152777777777777</v>
          </cell>
          <cell r="DG1364">
            <v>3</v>
          </cell>
          <cell r="DH1364">
            <v>0.60972222222222217</v>
          </cell>
        </row>
        <row r="1365">
          <cell r="P1365">
            <v>80</v>
          </cell>
          <cell r="R1365">
            <v>80</v>
          </cell>
          <cell r="DE1365">
            <v>4</v>
          </cell>
          <cell r="DF1365">
            <v>0.23402777777777781</v>
          </cell>
          <cell r="DG1365">
            <v>4</v>
          </cell>
          <cell r="DH1365">
            <v>0.26041666666666669</v>
          </cell>
        </row>
        <row r="1366">
          <cell r="P1366" t="str">
            <v xml:space="preserve"> </v>
          </cell>
          <cell r="R1366" t="str">
            <v xml:space="preserve"> </v>
          </cell>
          <cell r="DE1366">
            <v>4</v>
          </cell>
          <cell r="DF1366">
            <v>0.5</v>
          </cell>
          <cell r="DG1366">
            <v>4</v>
          </cell>
          <cell r="DH1366">
            <v>0.29444444444444445</v>
          </cell>
        </row>
        <row r="1367">
          <cell r="P1367">
            <v>19</v>
          </cell>
          <cell r="R1367">
            <v>21</v>
          </cell>
          <cell r="DE1367">
            <v>3</v>
          </cell>
          <cell r="DF1367">
            <v>0.95694444444444438</v>
          </cell>
          <cell r="DG1367">
            <v>4</v>
          </cell>
          <cell r="DH1367">
            <v>0.30902777777777779</v>
          </cell>
        </row>
        <row r="1368">
          <cell r="P1368">
            <v>24</v>
          </cell>
          <cell r="R1368">
            <v>35</v>
          </cell>
          <cell r="DE1368">
            <v>3</v>
          </cell>
          <cell r="DF1368">
            <v>0.63263888888888886</v>
          </cell>
          <cell r="DG1368">
            <v>4</v>
          </cell>
          <cell r="DH1368">
            <v>0.33263888888888887</v>
          </cell>
        </row>
        <row r="1369">
          <cell r="P1369">
            <v>116</v>
          </cell>
          <cell r="R1369">
            <v>119</v>
          </cell>
          <cell r="DE1369">
            <v>4</v>
          </cell>
          <cell r="DF1369">
            <v>0.78472222222222221</v>
          </cell>
          <cell r="DG1369">
            <v>4</v>
          </cell>
          <cell r="DH1369">
            <v>0.21527777777777779</v>
          </cell>
        </row>
        <row r="1370">
          <cell r="P1370">
            <v>133</v>
          </cell>
          <cell r="R1370">
            <v>160</v>
          </cell>
          <cell r="DE1370">
            <v>4</v>
          </cell>
          <cell r="DF1370">
            <v>0.73263888888888884</v>
          </cell>
          <cell r="DG1370">
            <v>4</v>
          </cell>
          <cell r="DH1370">
            <v>0.25763888888888892</v>
          </cell>
        </row>
        <row r="1371">
          <cell r="P1371">
            <v>155</v>
          </cell>
          <cell r="R1371">
            <v>125</v>
          </cell>
          <cell r="DE1371">
            <v>4</v>
          </cell>
          <cell r="DF1371">
            <v>0.92013888888888884</v>
          </cell>
          <cell r="DG1371">
            <v>4</v>
          </cell>
          <cell r="DH1371">
            <v>0.40625</v>
          </cell>
        </row>
        <row r="1372">
          <cell r="P1372">
            <v>4</v>
          </cell>
          <cell r="R1372">
            <v>4</v>
          </cell>
          <cell r="DE1372">
            <v>4</v>
          </cell>
          <cell r="DF1372">
            <v>0.27777777777777779</v>
          </cell>
          <cell r="DG1372">
            <v>4</v>
          </cell>
          <cell r="DH1372">
            <v>0.43263888888888885</v>
          </cell>
        </row>
        <row r="1373">
          <cell r="P1373">
            <v>15</v>
          </cell>
          <cell r="R1373">
            <v>28</v>
          </cell>
          <cell r="DE1373">
            <v>4</v>
          </cell>
          <cell r="DF1373">
            <v>0.83194444444444438</v>
          </cell>
          <cell r="DG1373">
            <v>4</v>
          </cell>
          <cell r="DH1373">
            <v>0.53749999999999998</v>
          </cell>
        </row>
        <row r="1374">
          <cell r="P1374">
            <v>44</v>
          </cell>
          <cell r="R1374">
            <v>37</v>
          </cell>
          <cell r="DE1374">
            <v>4</v>
          </cell>
          <cell r="DF1374">
            <v>0.57777777777777783</v>
          </cell>
          <cell r="DG1374">
            <v>4</v>
          </cell>
          <cell r="DH1374">
            <v>0.61805555555555558</v>
          </cell>
        </row>
        <row r="1375">
          <cell r="P1375">
            <v>4</v>
          </cell>
          <cell r="R1375">
            <v>4</v>
          </cell>
          <cell r="DE1375">
            <v>4</v>
          </cell>
          <cell r="DF1375">
            <v>0.5229166666666667</v>
          </cell>
          <cell r="DG1375">
            <v>4</v>
          </cell>
          <cell r="DH1375">
            <v>0.6791666666666667</v>
          </cell>
        </row>
        <row r="1376">
          <cell r="P1376" t="str">
            <v xml:space="preserve"> </v>
          </cell>
          <cell r="R1376">
            <v>3</v>
          </cell>
          <cell r="DE1376">
            <v>4</v>
          </cell>
          <cell r="DF1376">
            <v>0.52083333333333337</v>
          </cell>
          <cell r="DG1376">
            <v>4</v>
          </cell>
          <cell r="DH1376">
            <v>0.63402777777777775</v>
          </cell>
        </row>
        <row r="1377">
          <cell r="P1377">
            <v>1</v>
          </cell>
          <cell r="R1377">
            <v>1</v>
          </cell>
          <cell r="DE1377">
            <v>4</v>
          </cell>
          <cell r="DF1377">
            <v>0.55555555555555558</v>
          </cell>
          <cell r="DG1377">
            <v>4</v>
          </cell>
          <cell r="DH1377">
            <v>0.81041666666666667</v>
          </cell>
        </row>
        <row r="1378">
          <cell r="P1378" t="str">
            <v xml:space="preserve"> </v>
          </cell>
          <cell r="R1378" t="str">
            <v xml:space="preserve"> </v>
          </cell>
          <cell r="DE1378">
            <v>1</v>
          </cell>
          <cell r="DF1378">
            <v>0.14722222222222223</v>
          </cell>
          <cell r="DG1378">
            <v>4</v>
          </cell>
          <cell r="DH1378">
            <v>0.84166666666666667</v>
          </cell>
        </row>
        <row r="1379">
          <cell r="P1379">
            <v>40</v>
          </cell>
          <cell r="R1379">
            <v>40</v>
          </cell>
          <cell r="DE1379">
            <v>4</v>
          </cell>
          <cell r="DF1379">
            <v>0.48749999999999999</v>
          </cell>
          <cell r="DG1379">
            <v>4</v>
          </cell>
          <cell r="DH1379">
            <v>0.8666666666666667</v>
          </cell>
        </row>
        <row r="1380">
          <cell r="P1380">
            <v>2</v>
          </cell>
          <cell r="R1380">
            <v>2</v>
          </cell>
          <cell r="DE1380">
            <v>4</v>
          </cell>
          <cell r="DF1380">
            <v>0.64166666666666672</v>
          </cell>
          <cell r="DG1380">
            <v>4</v>
          </cell>
          <cell r="DH1380">
            <v>0.97013888888888899</v>
          </cell>
        </row>
        <row r="1381">
          <cell r="P1381">
            <v>39</v>
          </cell>
          <cell r="R1381">
            <v>38</v>
          </cell>
          <cell r="DE1381">
            <v>3</v>
          </cell>
          <cell r="DF1381">
            <v>0.90902777777777777</v>
          </cell>
          <cell r="DG1381">
            <v>4</v>
          </cell>
          <cell r="DH1381">
            <v>0.30208333333333331</v>
          </cell>
        </row>
        <row r="1382">
          <cell r="P1382">
            <v>124</v>
          </cell>
          <cell r="R1382">
            <v>111</v>
          </cell>
          <cell r="DE1382">
            <v>5</v>
          </cell>
          <cell r="DF1382">
            <v>0.81319444444444444</v>
          </cell>
          <cell r="DG1382">
            <v>5</v>
          </cell>
          <cell r="DH1382">
            <v>0.25833333333333336</v>
          </cell>
        </row>
        <row r="1383">
          <cell r="P1383">
            <v>92</v>
          </cell>
          <cell r="R1383">
            <v>47</v>
          </cell>
          <cell r="DE1383">
            <v>5</v>
          </cell>
          <cell r="DF1383">
            <v>0.50694444444444442</v>
          </cell>
          <cell r="DG1383">
            <v>5</v>
          </cell>
          <cell r="DH1383">
            <v>0.29305555555555557</v>
          </cell>
        </row>
        <row r="1384">
          <cell r="P1384">
            <v>34</v>
          </cell>
          <cell r="R1384">
            <v>40</v>
          </cell>
          <cell r="DE1384">
            <v>4</v>
          </cell>
          <cell r="DF1384">
            <v>0.96388888888888891</v>
          </cell>
          <cell r="DG1384">
            <v>5</v>
          </cell>
          <cell r="DH1384">
            <v>0.31597222222222221</v>
          </cell>
        </row>
        <row r="1385">
          <cell r="P1385">
            <v>35</v>
          </cell>
          <cell r="R1385">
            <v>33</v>
          </cell>
          <cell r="DE1385">
            <v>4</v>
          </cell>
          <cell r="DF1385">
            <v>0.90277777777777779</v>
          </cell>
          <cell r="DG1385">
            <v>5</v>
          </cell>
          <cell r="DH1385">
            <v>0.2951388888888889</v>
          </cell>
        </row>
        <row r="1386">
          <cell r="P1386">
            <v>42</v>
          </cell>
          <cell r="R1386">
            <v>43</v>
          </cell>
          <cell r="DE1386">
            <v>4</v>
          </cell>
          <cell r="DF1386">
            <v>0.63680555555555551</v>
          </cell>
          <cell r="DG1386">
            <v>5</v>
          </cell>
          <cell r="DH1386">
            <v>0.33055555555555555</v>
          </cell>
        </row>
        <row r="1387">
          <cell r="P1387" t="str">
            <v xml:space="preserve"> </v>
          </cell>
          <cell r="R1387" t="str">
            <v xml:space="preserve"> </v>
          </cell>
          <cell r="DE1387">
            <v>7</v>
          </cell>
          <cell r="DF1387">
            <v>0.15277777777777776</v>
          </cell>
          <cell r="DG1387">
            <v>5</v>
          </cell>
          <cell r="DH1387">
            <v>0.5541666666666667</v>
          </cell>
        </row>
        <row r="1388">
          <cell r="P1388">
            <v>39</v>
          </cell>
          <cell r="R1388">
            <v>31</v>
          </cell>
          <cell r="DE1388">
            <v>5</v>
          </cell>
          <cell r="DF1388">
            <v>0.58402777777777781</v>
          </cell>
          <cell r="DG1388">
            <v>5</v>
          </cell>
          <cell r="DH1388">
            <v>0.62013888888888891</v>
          </cell>
        </row>
        <row r="1389">
          <cell r="P1389">
            <v>5</v>
          </cell>
          <cell r="R1389">
            <v>6</v>
          </cell>
          <cell r="DE1389">
            <v>5</v>
          </cell>
          <cell r="DF1389">
            <v>0.37847222222222227</v>
          </cell>
          <cell r="DG1389">
            <v>5</v>
          </cell>
          <cell r="DH1389">
            <v>0.71180555555555547</v>
          </cell>
        </row>
        <row r="1390">
          <cell r="P1390">
            <v>2</v>
          </cell>
          <cell r="R1390">
            <v>2</v>
          </cell>
          <cell r="DE1390">
            <v>4</v>
          </cell>
          <cell r="DF1390">
            <v>0.52638888888888891</v>
          </cell>
          <cell r="DG1390">
            <v>5</v>
          </cell>
          <cell r="DH1390">
            <v>0.73819444444444438</v>
          </cell>
        </row>
        <row r="1391">
          <cell r="P1391">
            <v>16</v>
          </cell>
          <cell r="R1391">
            <v>21</v>
          </cell>
          <cell r="DE1391">
            <v>5</v>
          </cell>
          <cell r="DF1391">
            <v>0.47847222222222219</v>
          </cell>
          <cell r="DG1391">
            <v>5</v>
          </cell>
          <cell r="DH1391">
            <v>0.85416666666666663</v>
          </cell>
        </row>
        <row r="1392">
          <cell r="P1392">
            <v>82</v>
          </cell>
          <cell r="R1392">
            <v>37</v>
          </cell>
          <cell r="DE1392">
            <v>5</v>
          </cell>
          <cell r="DF1392">
            <v>0.48749999999999999</v>
          </cell>
          <cell r="DG1392">
            <v>5</v>
          </cell>
          <cell r="DH1392">
            <v>0.30069444444444443</v>
          </cell>
        </row>
        <row r="1393">
          <cell r="P1393">
            <v>5</v>
          </cell>
          <cell r="R1393">
            <v>6</v>
          </cell>
          <cell r="DE1393">
            <v>5</v>
          </cell>
          <cell r="DF1393">
            <v>0.37847222222222227</v>
          </cell>
          <cell r="DG1393">
            <v>5</v>
          </cell>
          <cell r="DH1393">
            <v>0.71180555555555547</v>
          </cell>
        </row>
        <row r="1394">
          <cell r="P1394">
            <v>47</v>
          </cell>
          <cell r="R1394">
            <v>22</v>
          </cell>
          <cell r="DE1394">
            <v>5</v>
          </cell>
          <cell r="DF1394">
            <v>0.90555555555555556</v>
          </cell>
          <cell r="DG1394">
            <v>6</v>
          </cell>
          <cell r="DH1394">
            <v>0.29930555555555555</v>
          </cell>
        </row>
        <row r="1395">
          <cell r="P1395">
            <v>34</v>
          </cell>
          <cell r="R1395">
            <v>24</v>
          </cell>
          <cell r="DE1395">
            <v>5</v>
          </cell>
          <cell r="DF1395">
            <v>0</v>
          </cell>
          <cell r="DG1395">
            <v>6</v>
          </cell>
          <cell r="DH1395">
            <v>0.3125</v>
          </cell>
        </row>
        <row r="1396">
          <cell r="P1396">
            <v>35</v>
          </cell>
          <cell r="R1396">
            <v>34</v>
          </cell>
          <cell r="DE1396">
            <v>5</v>
          </cell>
          <cell r="DF1396">
            <v>0.63472222222222219</v>
          </cell>
          <cell r="DG1396">
            <v>6</v>
          </cell>
          <cell r="DH1396">
            <v>0.3298611111111111</v>
          </cell>
        </row>
        <row r="1397">
          <cell r="P1397">
            <v>35</v>
          </cell>
          <cell r="R1397">
            <v>34</v>
          </cell>
          <cell r="DE1397">
            <v>5</v>
          </cell>
          <cell r="DF1397">
            <v>0.63472222222222219</v>
          </cell>
          <cell r="DG1397">
            <v>6</v>
          </cell>
          <cell r="DH1397">
            <v>0.3298611111111111</v>
          </cell>
        </row>
        <row r="1398">
          <cell r="P1398">
            <v>127</v>
          </cell>
          <cell r="R1398">
            <v>167</v>
          </cell>
          <cell r="DE1398">
            <v>6</v>
          </cell>
          <cell r="DF1398">
            <v>0.52013888888888882</v>
          </cell>
          <cell r="DG1398">
            <v>6</v>
          </cell>
          <cell r="DH1398">
            <v>0.28888888888888892</v>
          </cell>
        </row>
        <row r="1399">
          <cell r="P1399">
            <v>6</v>
          </cell>
          <cell r="R1399">
            <v>5</v>
          </cell>
          <cell r="DE1399">
            <v>5</v>
          </cell>
          <cell r="DF1399">
            <v>0.76111111111111107</v>
          </cell>
          <cell r="DG1399">
            <v>6</v>
          </cell>
          <cell r="DH1399">
            <v>0.35000000000000003</v>
          </cell>
        </row>
        <row r="1400">
          <cell r="P1400" t="str">
            <v xml:space="preserve"> </v>
          </cell>
          <cell r="R1400">
            <v>6</v>
          </cell>
          <cell r="DE1400">
            <v>6</v>
          </cell>
          <cell r="DF1400">
            <v>0.31666666666666665</v>
          </cell>
          <cell r="DG1400">
            <v>6</v>
          </cell>
          <cell r="DH1400">
            <v>0.38680555555555557</v>
          </cell>
        </row>
        <row r="1401">
          <cell r="P1401">
            <v>4</v>
          </cell>
          <cell r="R1401">
            <v>2</v>
          </cell>
          <cell r="DE1401">
            <v>5</v>
          </cell>
          <cell r="DF1401">
            <v>0.53472222222222221</v>
          </cell>
          <cell r="DG1401">
            <v>6</v>
          </cell>
          <cell r="DH1401">
            <v>0.43541666666666662</v>
          </cell>
        </row>
        <row r="1402">
          <cell r="P1402">
            <v>44</v>
          </cell>
          <cell r="R1402">
            <v>41</v>
          </cell>
          <cell r="DE1402">
            <v>6</v>
          </cell>
          <cell r="DF1402">
            <v>0.47430555555555554</v>
          </cell>
          <cell r="DG1402">
            <v>6</v>
          </cell>
          <cell r="DH1402">
            <v>0.54861111111111105</v>
          </cell>
        </row>
        <row r="1403">
          <cell r="P1403">
            <v>24</v>
          </cell>
          <cell r="R1403">
            <v>47</v>
          </cell>
          <cell r="DE1403">
            <v>6</v>
          </cell>
          <cell r="DF1403">
            <v>0.57777777777777783</v>
          </cell>
          <cell r="DG1403">
            <v>6</v>
          </cell>
          <cell r="DH1403">
            <v>0.62430555555555556</v>
          </cell>
        </row>
        <row r="1404">
          <cell r="P1404" t="str">
            <v xml:space="preserve"> </v>
          </cell>
          <cell r="R1404" t="str">
            <v xml:space="preserve"> </v>
          </cell>
          <cell r="DE1404">
            <v>7</v>
          </cell>
          <cell r="DF1404">
            <v>0.18958333333333333</v>
          </cell>
          <cell r="DG1404">
            <v>6</v>
          </cell>
          <cell r="DH1404">
            <v>0.6381944444444444</v>
          </cell>
        </row>
        <row r="1405">
          <cell r="P1405">
            <v>6</v>
          </cell>
          <cell r="R1405" t="str">
            <v xml:space="preserve"> </v>
          </cell>
          <cell r="DE1405">
            <v>6</v>
          </cell>
          <cell r="DF1405">
            <v>0.67708333333333337</v>
          </cell>
          <cell r="DG1405">
            <v>6</v>
          </cell>
          <cell r="DH1405">
            <v>0.68958333333333333</v>
          </cell>
        </row>
        <row r="1406">
          <cell r="P1406">
            <v>123</v>
          </cell>
          <cell r="R1406">
            <v>118</v>
          </cell>
          <cell r="DE1406">
            <v>7</v>
          </cell>
          <cell r="DF1406">
            <v>0.99791666666666667</v>
          </cell>
          <cell r="DG1406">
            <v>7</v>
          </cell>
          <cell r="DH1406">
            <v>0.21805555555555556</v>
          </cell>
        </row>
        <row r="1407">
          <cell r="P1407">
            <v>162</v>
          </cell>
          <cell r="R1407">
            <v>114</v>
          </cell>
          <cell r="DE1407">
            <v>7</v>
          </cell>
          <cell r="DF1407">
            <v>0.7583333333333333</v>
          </cell>
          <cell r="DG1407">
            <v>7</v>
          </cell>
          <cell r="DH1407">
            <v>0.26458333333333334</v>
          </cell>
        </row>
        <row r="1408">
          <cell r="P1408">
            <v>69</v>
          </cell>
          <cell r="R1408">
            <v>26</v>
          </cell>
          <cell r="DE1408">
            <v>6</v>
          </cell>
          <cell r="DF1408">
            <v>0.90069444444444446</v>
          </cell>
          <cell r="DG1408">
            <v>7</v>
          </cell>
          <cell r="DH1408">
            <v>0.30138888888888887</v>
          </cell>
        </row>
        <row r="1409">
          <cell r="P1409">
            <v>36</v>
          </cell>
          <cell r="R1409">
            <v>35</v>
          </cell>
          <cell r="DE1409">
            <v>6</v>
          </cell>
          <cell r="DF1409">
            <v>0.63680555555555551</v>
          </cell>
          <cell r="DG1409">
            <v>7</v>
          </cell>
          <cell r="DH1409">
            <v>0.33263888888888887</v>
          </cell>
        </row>
        <row r="1410">
          <cell r="P1410">
            <v>163</v>
          </cell>
          <cell r="R1410">
            <v>164</v>
          </cell>
          <cell r="DE1410">
            <v>1</v>
          </cell>
          <cell r="DF1410">
            <v>0.9194444444444444</v>
          </cell>
          <cell r="DG1410">
            <v>7</v>
          </cell>
          <cell r="DH1410">
            <v>0.38194444444444442</v>
          </cell>
        </row>
        <row r="1411">
          <cell r="P1411">
            <v>14</v>
          </cell>
          <cell r="R1411">
            <v>27</v>
          </cell>
          <cell r="DE1411">
            <v>7</v>
          </cell>
          <cell r="DF1411">
            <v>0.79375000000000007</v>
          </cell>
          <cell r="DG1411">
            <v>7</v>
          </cell>
          <cell r="DH1411">
            <v>0.43888888888888888</v>
          </cell>
        </row>
        <row r="1412">
          <cell r="P1412">
            <v>30</v>
          </cell>
          <cell r="R1412">
            <v>40</v>
          </cell>
          <cell r="DE1412">
            <v>7</v>
          </cell>
          <cell r="DF1412">
            <v>0.56597222222222221</v>
          </cell>
          <cell r="DG1412">
            <v>7</v>
          </cell>
          <cell r="DH1412">
            <v>0.61875000000000002</v>
          </cell>
        </row>
        <row r="1413">
          <cell r="P1413">
            <v>47</v>
          </cell>
          <cell r="R1413">
            <v>68</v>
          </cell>
          <cell r="DE1413">
            <v>1</v>
          </cell>
          <cell r="DF1413">
            <v>4.6527777777777779E-2</v>
          </cell>
          <cell r="DG1413">
            <v>7</v>
          </cell>
          <cell r="DH1413">
            <v>0.8354166666666667</v>
          </cell>
        </row>
        <row r="1414">
          <cell r="P1414">
            <v>55</v>
          </cell>
          <cell r="R1414">
            <v>26</v>
          </cell>
          <cell r="DE1414">
            <v>1</v>
          </cell>
          <cell r="DF1414">
            <v>3.888888888888889E-2</v>
          </cell>
          <cell r="DG1414">
            <v>7</v>
          </cell>
          <cell r="DH1414">
            <v>0.81666666666666676</v>
          </cell>
        </row>
        <row r="1415">
          <cell r="P1415">
            <v>29</v>
          </cell>
          <cell r="R1415" t="str">
            <v xml:space="preserve"> </v>
          </cell>
          <cell r="DE1415">
            <v>7</v>
          </cell>
          <cell r="DF1415">
            <v>0.67986111111111114</v>
          </cell>
        </row>
        <row r="1416">
          <cell r="P1416">
            <v>130</v>
          </cell>
          <cell r="R1416">
            <v>166</v>
          </cell>
          <cell r="DE1416">
            <v>1</v>
          </cell>
          <cell r="DF1416">
            <v>0.41736111111111113</v>
          </cell>
          <cell r="DG1416">
            <v>1</v>
          </cell>
          <cell r="DH1416">
            <v>0.1763888888888889</v>
          </cell>
        </row>
        <row r="1417">
          <cell r="P1417">
            <v>97</v>
          </cell>
          <cell r="R1417">
            <v>132</v>
          </cell>
          <cell r="DE1417">
            <v>2</v>
          </cell>
          <cell r="DF1417">
            <v>7.0833333333333331E-2</v>
          </cell>
          <cell r="DG1417">
            <v>1</v>
          </cell>
          <cell r="DH1417">
            <v>0.21319444444444444</v>
          </cell>
        </row>
        <row r="1418">
          <cell r="P1418">
            <v>119</v>
          </cell>
          <cell r="R1418">
            <v>167</v>
          </cell>
          <cell r="DE1418">
            <v>1</v>
          </cell>
          <cell r="DF1418">
            <v>0.78055555555555556</v>
          </cell>
          <cell r="DG1418">
            <v>1</v>
          </cell>
          <cell r="DH1418">
            <v>0.23958333333333334</v>
          </cell>
        </row>
        <row r="1419">
          <cell r="P1419">
            <v>68</v>
          </cell>
          <cell r="R1419">
            <v>27</v>
          </cell>
          <cell r="DE1419">
            <v>7</v>
          </cell>
          <cell r="DF1419">
            <v>0.90555555555555556</v>
          </cell>
          <cell r="DG1419">
            <v>1</v>
          </cell>
          <cell r="DH1419">
            <v>0.30069444444444443</v>
          </cell>
        </row>
        <row r="1420">
          <cell r="P1420">
            <v>29</v>
          </cell>
          <cell r="R1420">
            <v>35</v>
          </cell>
          <cell r="DE1420">
            <v>7</v>
          </cell>
          <cell r="DF1420">
            <v>0.6333333333333333</v>
          </cell>
          <cell r="DG1420">
            <v>1</v>
          </cell>
          <cell r="DH1420">
            <v>0.33194444444444443</v>
          </cell>
        </row>
        <row r="1421">
          <cell r="P1421" t="str">
            <v xml:space="preserve"> </v>
          </cell>
          <cell r="R1421">
            <v>2</v>
          </cell>
          <cell r="DE1421">
            <v>1</v>
          </cell>
          <cell r="DF1421">
            <v>0.4916666666666667</v>
          </cell>
          <cell r="DG1421">
            <v>1</v>
          </cell>
          <cell r="DH1421">
            <v>0.4680555555555555</v>
          </cell>
        </row>
        <row r="1422">
          <cell r="P1422">
            <v>134</v>
          </cell>
          <cell r="R1422">
            <v>161</v>
          </cell>
          <cell r="DE1422">
            <v>1</v>
          </cell>
          <cell r="DF1422">
            <v>0.71111111111111114</v>
          </cell>
          <cell r="DG1422">
            <v>1</v>
          </cell>
          <cell r="DH1422">
            <v>0.48194444444444445</v>
          </cell>
        </row>
        <row r="1423">
          <cell r="P1423">
            <v>39</v>
          </cell>
          <cell r="R1423">
            <v>48</v>
          </cell>
          <cell r="DE1423">
            <v>1</v>
          </cell>
          <cell r="DF1423">
            <v>0.57291666666666663</v>
          </cell>
          <cell r="DG1423">
            <v>1</v>
          </cell>
          <cell r="DH1423">
            <v>0.62013888888888891</v>
          </cell>
        </row>
        <row r="1424">
          <cell r="P1424">
            <v>144</v>
          </cell>
          <cell r="R1424">
            <v>144</v>
          </cell>
          <cell r="DE1424">
            <v>1</v>
          </cell>
          <cell r="DF1424">
            <v>0.68888888888888899</v>
          </cell>
          <cell r="DG1424">
            <v>1</v>
          </cell>
          <cell r="DH1424">
            <v>0.71458333333333324</v>
          </cell>
        </row>
        <row r="1425">
          <cell r="P1425">
            <v>40</v>
          </cell>
          <cell r="R1425">
            <v>48</v>
          </cell>
          <cell r="DE1425">
            <v>2</v>
          </cell>
          <cell r="DF1425">
            <v>3.472222222222222E-3</v>
          </cell>
          <cell r="DG1425">
            <v>1</v>
          </cell>
          <cell r="DH1425">
            <v>0.72222222222222221</v>
          </cell>
        </row>
        <row r="1426">
          <cell r="P1426">
            <v>2</v>
          </cell>
          <cell r="R1426" t="str">
            <v xml:space="preserve"> </v>
          </cell>
          <cell r="DE1426">
            <v>1</v>
          </cell>
          <cell r="DF1426">
            <v>0.74791666666666667</v>
          </cell>
          <cell r="DG1426">
            <v>1</v>
          </cell>
          <cell r="DH1426">
            <v>0.76041666666666663</v>
          </cell>
        </row>
        <row r="1427">
          <cell r="P1427">
            <v>49</v>
          </cell>
          <cell r="R1427">
            <v>25</v>
          </cell>
          <cell r="DE1427">
            <v>1</v>
          </cell>
          <cell r="DF1427">
            <v>0.90694444444444444</v>
          </cell>
          <cell r="DG1427">
            <v>2</v>
          </cell>
          <cell r="DH1427">
            <v>0.29930555555555555</v>
          </cell>
        </row>
        <row r="1428">
          <cell r="P1428">
            <v>32</v>
          </cell>
          <cell r="R1428">
            <v>20</v>
          </cell>
          <cell r="DE1428">
            <v>6</v>
          </cell>
          <cell r="DF1428">
            <v>0.91388888888888886</v>
          </cell>
          <cell r="DG1428">
            <v>2</v>
          </cell>
          <cell r="DH1428">
            <v>0.30555555555555552</v>
          </cell>
        </row>
        <row r="1429">
          <cell r="P1429">
            <v>41</v>
          </cell>
          <cell r="R1429">
            <v>42</v>
          </cell>
          <cell r="DE1429">
            <v>1</v>
          </cell>
          <cell r="DF1429">
            <v>0.62847222222222221</v>
          </cell>
          <cell r="DG1429">
            <v>2</v>
          </cell>
          <cell r="DH1429">
            <v>0.33194444444444443</v>
          </cell>
        </row>
        <row r="1430">
          <cell r="P1430">
            <v>59</v>
          </cell>
          <cell r="R1430">
            <v>87</v>
          </cell>
          <cell r="DE1430">
            <v>2</v>
          </cell>
          <cell r="DF1430">
            <v>0.51944444444444449</v>
          </cell>
          <cell r="DG1430">
            <v>2</v>
          </cell>
          <cell r="DH1430">
            <v>0.31458333333333333</v>
          </cell>
        </row>
        <row r="1431">
          <cell r="P1431">
            <v>41</v>
          </cell>
          <cell r="R1431">
            <v>40</v>
          </cell>
          <cell r="DE1431">
            <v>2</v>
          </cell>
          <cell r="DF1431">
            <v>0.56874999999999998</v>
          </cell>
          <cell r="DG1431">
            <v>2</v>
          </cell>
          <cell r="DH1431">
            <v>0.61875000000000002</v>
          </cell>
        </row>
        <row r="1432">
          <cell r="P1432" t="str">
            <v xml:space="preserve"> </v>
          </cell>
          <cell r="R1432" t="str">
            <v xml:space="preserve"> </v>
          </cell>
          <cell r="DE1432">
            <v>2</v>
          </cell>
          <cell r="DF1432">
            <v>0.55069444444444449</v>
          </cell>
          <cell r="DG1432">
            <v>2</v>
          </cell>
          <cell r="DH1432">
            <v>0.68819444444444444</v>
          </cell>
        </row>
        <row r="1433">
          <cell r="P1433" t="str">
            <v xml:space="preserve"> </v>
          </cell>
          <cell r="R1433">
            <v>7</v>
          </cell>
          <cell r="DG1433">
            <v>2</v>
          </cell>
          <cell r="DH1433">
            <v>0.8569444444444444</v>
          </cell>
        </row>
        <row r="1434">
          <cell r="P1434">
            <v>44</v>
          </cell>
          <cell r="R1434">
            <v>41</v>
          </cell>
          <cell r="DE1434">
            <v>2</v>
          </cell>
          <cell r="DF1434">
            <v>0.90069444444444446</v>
          </cell>
          <cell r="DG1434">
            <v>3</v>
          </cell>
          <cell r="DH1434">
            <v>0.2986111111111111</v>
          </cell>
        </row>
        <row r="1435">
          <cell r="P1435">
            <v>23</v>
          </cell>
          <cell r="R1435">
            <v>25</v>
          </cell>
          <cell r="DE1435">
            <v>2</v>
          </cell>
          <cell r="DF1435">
            <v>0.8979166666666667</v>
          </cell>
          <cell r="DG1435">
            <v>3</v>
          </cell>
          <cell r="DH1435">
            <v>0.31041666666666667</v>
          </cell>
        </row>
        <row r="1436">
          <cell r="P1436">
            <v>35</v>
          </cell>
          <cell r="R1436">
            <v>36</v>
          </cell>
          <cell r="DE1436">
            <v>2</v>
          </cell>
          <cell r="DF1436">
            <v>0.69305555555555554</v>
          </cell>
          <cell r="DG1436">
            <v>3</v>
          </cell>
          <cell r="DH1436">
            <v>0.33124999999999999</v>
          </cell>
        </row>
        <row r="1437">
          <cell r="P1437">
            <v>129</v>
          </cell>
          <cell r="R1437">
            <v>112</v>
          </cell>
          <cell r="DE1437">
            <v>3</v>
          </cell>
          <cell r="DF1437">
            <v>0.69513888888888886</v>
          </cell>
          <cell r="DG1437">
            <v>3</v>
          </cell>
          <cell r="DH1437">
            <v>0.20416666666666669</v>
          </cell>
        </row>
        <row r="1438">
          <cell r="P1438">
            <v>150</v>
          </cell>
          <cell r="R1438">
            <v>113</v>
          </cell>
          <cell r="DE1438">
            <v>3</v>
          </cell>
          <cell r="DF1438">
            <v>0.54027777777777775</v>
          </cell>
          <cell r="DG1438">
            <v>3</v>
          </cell>
          <cell r="DH1438">
            <v>0.28055555555555556</v>
          </cell>
        </row>
        <row r="1439">
          <cell r="P1439" t="str">
            <v xml:space="preserve"> </v>
          </cell>
          <cell r="R1439">
            <v>15</v>
          </cell>
          <cell r="DE1439">
            <v>3</v>
          </cell>
          <cell r="DF1439">
            <v>0.29375000000000001</v>
          </cell>
          <cell r="DG1439">
            <v>3</v>
          </cell>
          <cell r="DH1439">
            <v>0.3756944444444445</v>
          </cell>
        </row>
        <row r="1440">
          <cell r="P1440">
            <v>8</v>
          </cell>
          <cell r="R1440">
            <v>7</v>
          </cell>
          <cell r="DE1440">
            <v>3</v>
          </cell>
          <cell r="DF1440">
            <v>0.3743055555555555</v>
          </cell>
          <cell r="DG1440">
            <v>3</v>
          </cell>
          <cell r="DH1440">
            <v>0.53680555555555554</v>
          </cell>
        </row>
        <row r="1441">
          <cell r="P1441">
            <v>51</v>
          </cell>
          <cell r="R1441">
            <v>54</v>
          </cell>
          <cell r="DE1441">
            <v>3</v>
          </cell>
          <cell r="DF1441">
            <v>0.47083333333333338</v>
          </cell>
          <cell r="DG1441">
            <v>3</v>
          </cell>
          <cell r="DH1441">
            <v>0.55833333333333335</v>
          </cell>
        </row>
        <row r="1442">
          <cell r="P1442">
            <v>4</v>
          </cell>
          <cell r="R1442">
            <v>3</v>
          </cell>
          <cell r="DE1442">
            <v>2</v>
          </cell>
          <cell r="DF1442">
            <v>0.51111111111111118</v>
          </cell>
          <cell r="DG1442">
            <v>3</v>
          </cell>
          <cell r="DH1442">
            <v>0.73472222222222217</v>
          </cell>
        </row>
        <row r="1443">
          <cell r="P1443" t="str">
            <v xml:space="preserve"> </v>
          </cell>
          <cell r="R1443" t="str">
            <v xml:space="preserve"> </v>
          </cell>
          <cell r="DE1443">
            <v>3</v>
          </cell>
          <cell r="DF1443">
            <v>0.79166666666666663</v>
          </cell>
          <cell r="DG1443">
            <v>3</v>
          </cell>
          <cell r="DH1443">
            <v>0.75277777777777777</v>
          </cell>
        </row>
        <row r="1444">
          <cell r="P1444">
            <v>4</v>
          </cell>
          <cell r="R1444">
            <v>4</v>
          </cell>
          <cell r="DE1444">
            <v>3</v>
          </cell>
          <cell r="DF1444">
            <v>0.41597222222222219</v>
          </cell>
          <cell r="DG1444">
            <v>3</v>
          </cell>
          <cell r="DH1444">
            <v>0.84444444444444444</v>
          </cell>
        </row>
        <row r="1445">
          <cell r="P1445">
            <v>1</v>
          </cell>
          <cell r="R1445">
            <v>1</v>
          </cell>
          <cell r="DE1445">
            <v>3</v>
          </cell>
          <cell r="DF1445">
            <v>0.85625000000000007</v>
          </cell>
          <cell r="DG1445">
            <v>3</v>
          </cell>
          <cell r="DH1445">
            <v>0.90902777777777777</v>
          </cell>
        </row>
        <row r="1446">
          <cell r="P1446">
            <v>9</v>
          </cell>
          <cell r="R1446" t="str">
            <v xml:space="preserve"> </v>
          </cell>
          <cell r="DE1446">
            <v>3</v>
          </cell>
          <cell r="DF1446">
            <v>0.88750000000000007</v>
          </cell>
          <cell r="DG1446">
            <v>3</v>
          </cell>
          <cell r="DH1446">
            <v>0.91180555555555554</v>
          </cell>
        </row>
        <row r="1447">
          <cell r="P1447">
            <v>4</v>
          </cell>
          <cell r="R1447">
            <v>3</v>
          </cell>
          <cell r="DE1447">
            <v>2</v>
          </cell>
          <cell r="DF1447">
            <v>0.51111111111111118</v>
          </cell>
          <cell r="DG1447">
            <v>3</v>
          </cell>
          <cell r="DH1447">
            <v>0.73472222222222217</v>
          </cell>
        </row>
        <row r="1448">
          <cell r="P1448">
            <v>4</v>
          </cell>
          <cell r="R1448">
            <v>4</v>
          </cell>
          <cell r="DE1448">
            <v>3</v>
          </cell>
          <cell r="DF1448">
            <v>0.41597222222222219</v>
          </cell>
          <cell r="DG1448">
            <v>3</v>
          </cell>
          <cell r="DH1448">
            <v>0.84444444444444444</v>
          </cell>
        </row>
        <row r="1449">
          <cell r="P1449">
            <v>108</v>
          </cell>
          <cell r="R1449">
            <v>108</v>
          </cell>
          <cell r="DE1449">
            <v>4</v>
          </cell>
          <cell r="DF1449">
            <v>0.2638888888888889</v>
          </cell>
          <cell r="DG1449">
            <v>4</v>
          </cell>
          <cell r="DH1449">
            <v>0.29097222222222224</v>
          </cell>
        </row>
        <row r="1450">
          <cell r="P1450">
            <v>23</v>
          </cell>
          <cell r="R1450">
            <v>63</v>
          </cell>
          <cell r="DE1450">
            <v>3</v>
          </cell>
          <cell r="DF1450">
            <v>0.90138888888888891</v>
          </cell>
          <cell r="DG1450">
            <v>4</v>
          </cell>
          <cell r="DH1450">
            <v>0.30277777777777776</v>
          </cell>
        </row>
        <row r="1451">
          <cell r="P1451">
            <v>23</v>
          </cell>
          <cell r="R1451">
            <v>11</v>
          </cell>
          <cell r="DE1451">
            <v>3</v>
          </cell>
          <cell r="DF1451">
            <v>0.92152777777777783</v>
          </cell>
          <cell r="DG1451">
            <v>4</v>
          </cell>
          <cell r="DH1451">
            <v>0.30972222222222223</v>
          </cell>
        </row>
        <row r="1452">
          <cell r="P1452">
            <v>30</v>
          </cell>
          <cell r="R1452">
            <v>36</v>
          </cell>
          <cell r="DE1452">
            <v>3</v>
          </cell>
          <cell r="DF1452">
            <v>0.63055555555555554</v>
          </cell>
          <cell r="DG1452">
            <v>4</v>
          </cell>
          <cell r="DH1452">
            <v>0.33680555555555558</v>
          </cell>
        </row>
        <row r="1453">
          <cell r="P1453">
            <v>132</v>
          </cell>
          <cell r="R1453">
            <v>114</v>
          </cell>
          <cell r="DE1453">
            <v>4</v>
          </cell>
          <cell r="DF1453">
            <v>0.78125</v>
          </cell>
          <cell r="DG1453">
            <v>4</v>
          </cell>
          <cell r="DH1453">
            <v>0.22013888888888888</v>
          </cell>
        </row>
        <row r="1454">
          <cell r="P1454">
            <v>152</v>
          </cell>
          <cell r="R1454">
            <v>106</v>
          </cell>
          <cell r="DE1454">
            <v>4</v>
          </cell>
          <cell r="DF1454">
            <v>0.79305555555555562</v>
          </cell>
          <cell r="DG1454">
            <v>4</v>
          </cell>
          <cell r="DH1454">
            <v>0.25833333333333336</v>
          </cell>
        </row>
        <row r="1455">
          <cell r="P1455">
            <v>154</v>
          </cell>
          <cell r="R1455">
            <v>154</v>
          </cell>
          <cell r="DE1455">
            <v>4</v>
          </cell>
          <cell r="DF1455">
            <v>0.40486111111111112</v>
          </cell>
          <cell r="DG1455">
            <v>4</v>
          </cell>
          <cell r="DH1455">
            <v>0.36249999999999999</v>
          </cell>
        </row>
        <row r="1456">
          <cell r="P1456">
            <v>28</v>
          </cell>
          <cell r="R1456">
            <v>33</v>
          </cell>
          <cell r="DE1456">
            <v>4</v>
          </cell>
          <cell r="DF1456">
            <v>0.8652777777777777</v>
          </cell>
          <cell r="DG1456">
            <v>4</v>
          </cell>
          <cell r="DH1456">
            <v>0.55555555555555558</v>
          </cell>
        </row>
        <row r="1457">
          <cell r="P1457">
            <v>47</v>
          </cell>
          <cell r="R1457">
            <v>49</v>
          </cell>
          <cell r="DE1457">
            <v>4</v>
          </cell>
          <cell r="DF1457">
            <v>0.58124999999999993</v>
          </cell>
          <cell r="DG1457">
            <v>4</v>
          </cell>
          <cell r="DH1457">
            <v>0.62083333333333335</v>
          </cell>
        </row>
        <row r="1458">
          <cell r="P1458">
            <v>154</v>
          </cell>
          <cell r="R1458">
            <v>154</v>
          </cell>
          <cell r="DE1458">
            <v>4</v>
          </cell>
          <cell r="DF1458">
            <v>0.67847222222222225</v>
          </cell>
          <cell r="DG1458">
            <v>4</v>
          </cell>
          <cell r="DH1458">
            <v>0.68819444444444444</v>
          </cell>
        </row>
        <row r="1459">
          <cell r="P1459">
            <v>4</v>
          </cell>
          <cell r="R1459">
            <v>4</v>
          </cell>
          <cell r="DE1459">
            <v>4</v>
          </cell>
          <cell r="DF1459">
            <v>0.3756944444444445</v>
          </cell>
          <cell r="DG1459">
            <v>4</v>
          </cell>
          <cell r="DH1459">
            <v>0.79861111111111116</v>
          </cell>
        </row>
        <row r="1460">
          <cell r="P1460" t="str">
            <v xml:space="preserve"> </v>
          </cell>
          <cell r="R1460" t="str">
            <v xml:space="preserve"> </v>
          </cell>
          <cell r="DE1460">
            <v>4</v>
          </cell>
          <cell r="DF1460">
            <v>0.85555555555555562</v>
          </cell>
          <cell r="DG1460">
            <v>4</v>
          </cell>
          <cell r="DH1460">
            <v>0.84722222222222221</v>
          </cell>
        </row>
        <row r="1461">
          <cell r="P1461" t="str">
            <v xml:space="preserve"> </v>
          </cell>
          <cell r="R1461" t="str">
            <v xml:space="preserve"> </v>
          </cell>
          <cell r="DE1461">
            <v>4</v>
          </cell>
          <cell r="DF1461">
            <v>0.39027777777777778</v>
          </cell>
          <cell r="DG1461">
            <v>4</v>
          </cell>
          <cell r="DH1461">
            <v>0.97222222222222221</v>
          </cell>
        </row>
        <row r="1462">
          <cell r="P1462">
            <v>21</v>
          </cell>
          <cell r="R1462">
            <v>34</v>
          </cell>
          <cell r="DE1462">
            <v>4</v>
          </cell>
          <cell r="DF1462">
            <v>0.49652777777777773</v>
          </cell>
          <cell r="DG1462">
            <v>4</v>
          </cell>
          <cell r="DH1462">
            <v>0.91527777777777775</v>
          </cell>
        </row>
        <row r="1463">
          <cell r="P1463">
            <v>164</v>
          </cell>
          <cell r="R1463">
            <v>126</v>
          </cell>
          <cell r="DE1463">
            <v>5</v>
          </cell>
          <cell r="DF1463">
            <v>0.52430555555555558</v>
          </cell>
          <cell r="DG1463">
            <v>4</v>
          </cell>
          <cell r="DH1463">
            <v>0.92986111111111114</v>
          </cell>
        </row>
        <row r="1464">
          <cell r="P1464">
            <v>4</v>
          </cell>
          <cell r="R1464">
            <v>4</v>
          </cell>
          <cell r="DE1464">
            <v>4</v>
          </cell>
          <cell r="DF1464">
            <v>0.3756944444444445</v>
          </cell>
          <cell r="DG1464">
            <v>4</v>
          </cell>
          <cell r="DH1464">
            <v>0.79861111111111116</v>
          </cell>
        </row>
        <row r="1465">
          <cell r="P1465">
            <v>45</v>
          </cell>
          <cell r="R1465">
            <v>38</v>
          </cell>
          <cell r="DE1465">
            <v>4</v>
          </cell>
          <cell r="DF1465">
            <v>0.94652777777777775</v>
          </cell>
          <cell r="DG1465">
            <v>5</v>
          </cell>
          <cell r="DH1465">
            <v>0.29930555555555555</v>
          </cell>
        </row>
        <row r="1466">
          <cell r="P1466">
            <v>37</v>
          </cell>
          <cell r="R1466">
            <v>44</v>
          </cell>
          <cell r="DE1466">
            <v>4</v>
          </cell>
          <cell r="DF1466">
            <v>0.66249999999999998</v>
          </cell>
          <cell r="DG1466">
            <v>5</v>
          </cell>
          <cell r="DH1466">
            <v>0.33402777777777781</v>
          </cell>
        </row>
        <row r="1467">
          <cell r="P1467">
            <v>3</v>
          </cell>
          <cell r="R1467">
            <v>2</v>
          </cell>
          <cell r="DE1467">
            <v>4</v>
          </cell>
          <cell r="DF1467">
            <v>0.48402777777777778</v>
          </cell>
          <cell r="DG1467">
            <v>5</v>
          </cell>
          <cell r="DH1467">
            <v>0.44444444444444442</v>
          </cell>
        </row>
        <row r="1468">
          <cell r="P1468">
            <v>8</v>
          </cell>
          <cell r="R1468">
            <v>4</v>
          </cell>
          <cell r="DE1468">
            <v>2</v>
          </cell>
          <cell r="DF1468">
            <v>0.92013888888888884</v>
          </cell>
          <cell r="DG1468">
            <v>5</v>
          </cell>
          <cell r="DH1468">
            <v>0.46458333333333335</v>
          </cell>
        </row>
        <row r="1469">
          <cell r="P1469">
            <v>100</v>
          </cell>
          <cell r="R1469">
            <v>125</v>
          </cell>
          <cell r="DE1469">
            <v>6</v>
          </cell>
          <cell r="DF1469">
            <v>0.10277777777777779</v>
          </cell>
          <cell r="DG1469">
            <v>5</v>
          </cell>
          <cell r="DH1469">
            <v>0.5854166666666667</v>
          </cell>
        </row>
        <row r="1470">
          <cell r="P1470">
            <v>35</v>
          </cell>
          <cell r="R1470">
            <v>34</v>
          </cell>
          <cell r="DE1470">
            <v>5</v>
          </cell>
          <cell r="DF1470">
            <v>0.57430555555555551</v>
          </cell>
          <cell r="DG1470">
            <v>5</v>
          </cell>
          <cell r="DH1470">
            <v>0.61875000000000002</v>
          </cell>
        </row>
        <row r="1471">
          <cell r="P1471">
            <v>21</v>
          </cell>
          <cell r="R1471">
            <v>1</v>
          </cell>
          <cell r="DE1471">
            <v>5</v>
          </cell>
          <cell r="DF1471">
            <v>0.55347222222222225</v>
          </cell>
          <cell r="DG1471">
            <v>5</v>
          </cell>
          <cell r="DH1471">
            <v>0.65069444444444446</v>
          </cell>
        </row>
        <row r="1472">
          <cell r="P1472">
            <v>2</v>
          </cell>
          <cell r="R1472">
            <v>2</v>
          </cell>
          <cell r="DE1472">
            <v>5</v>
          </cell>
          <cell r="DF1472">
            <v>0.40347222222222223</v>
          </cell>
          <cell r="DG1472">
            <v>5</v>
          </cell>
          <cell r="DH1472">
            <v>0.68958333333333333</v>
          </cell>
        </row>
        <row r="1473">
          <cell r="P1473" t="str">
            <v xml:space="preserve"> </v>
          </cell>
          <cell r="R1473">
            <v>3</v>
          </cell>
          <cell r="DE1473">
            <v>5</v>
          </cell>
          <cell r="DF1473">
            <v>0.51527777777777783</v>
          </cell>
          <cell r="DG1473">
            <v>5</v>
          </cell>
          <cell r="DH1473">
            <v>0.70208333333333339</v>
          </cell>
        </row>
        <row r="1474">
          <cell r="P1474">
            <v>8</v>
          </cell>
          <cell r="R1474">
            <v>8</v>
          </cell>
          <cell r="DE1474">
            <v>5</v>
          </cell>
          <cell r="DF1474">
            <v>0.46249999999999997</v>
          </cell>
          <cell r="DG1474">
            <v>5</v>
          </cell>
          <cell r="DH1474">
            <v>0.86041666666666661</v>
          </cell>
        </row>
        <row r="1475">
          <cell r="P1475">
            <v>31</v>
          </cell>
          <cell r="R1475">
            <v>34</v>
          </cell>
          <cell r="DE1475">
            <v>4</v>
          </cell>
          <cell r="DF1475">
            <v>0.95694444444444438</v>
          </cell>
          <cell r="DG1475">
            <v>5</v>
          </cell>
          <cell r="DH1475">
            <v>0.86319444444444438</v>
          </cell>
        </row>
        <row r="1476">
          <cell r="P1476" t="str">
            <v xml:space="preserve"> </v>
          </cell>
          <cell r="R1476" t="str">
            <v xml:space="preserve"> </v>
          </cell>
          <cell r="DE1476">
            <v>5</v>
          </cell>
          <cell r="DF1476">
            <v>0.24166666666666667</v>
          </cell>
        </row>
        <row r="1477">
          <cell r="P1477" t="str">
            <v xml:space="preserve"> </v>
          </cell>
          <cell r="R1477">
            <v>3</v>
          </cell>
          <cell r="DE1477">
            <v>5</v>
          </cell>
          <cell r="DF1477">
            <v>0.51597222222222217</v>
          </cell>
          <cell r="DG1477">
            <v>5</v>
          </cell>
          <cell r="DH1477">
            <v>0.70208333333333339</v>
          </cell>
        </row>
        <row r="1478">
          <cell r="P1478">
            <v>48</v>
          </cell>
          <cell r="R1478">
            <v>33</v>
          </cell>
          <cell r="DE1478">
            <v>5</v>
          </cell>
          <cell r="DF1478">
            <v>0.90277777777777779</v>
          </cell>
          <cell r="DG1478">
            <v>6</v>
          </cell>
          <cell r="DH1478">
            <v>0.29791666666666666</v>
          </cell>
        </row>
        <row r="1479">
          <cell r="P1479">
            <v>163</v>
          </cell>
          <cell r="R1479">
            <v>118</v>
          </cell>
          <cell r="DE1479">
            <v>6</v>
          </cell>
          <cell r="DF1479">
            <v>0.52152777777777781</v>
          </cell>
          <cell r="DG1479">
            <v>6</v>
          </cell>
          <cell r="DH1479">
            <v>0.27569444444444446</v>
          </cell>
        </row>
        <row r="1480">
          <cell r="P1480">
            <v>17</v>
          </cell>
          <cell r="R1480">
            <v>9</v>
          </cell>
          <cell r="DE1480">
            <v>6</v>
          </cell>
          <cell r="DF1480">
            <v>4.1666666666666666E-3</v>
          </cell>
          <cell r="DG1480">
            <v>6</v>
          </cell>
          <cell r="DH1480">
            <v>0.30763888888888891</v>
          </cell>
        </row>
        <row r="1481">
          <cell r="P1481">
            <v>40</v>
          </cell>
          <cell r="R1481">
            <v>36</v>
          </cell>
          <cell r="DE1481">
            <v>5</v>
          </cell>
          <cell r="DF1481">
            <v>0.62708333333333333</v>
          </cell>
          <cell r="DG1481">
            <v>6</v>
          </cell>
          <cell r="DH1481">
            <v>0.33124999999999999</v>
          </cell>
        </row>
        <row r="1482">
          <cell r="P1482">
            <v>2</v>
          </cell>
          <cell r="R1482">
            <v>8</v>
          </cell>
          <cell r="DE1482">
            <v>5</v>
          </cell>
          <cell r="DF1482">
            <v>0.94236111111111109</v>
          </cell>
          <cell r="DG1482">
            <v>6</v>
          </cell>
          <cell r="DH1482">
            <v>0.34513888888888888</v>
          </cell>
        </row>
        <row r="1483">
          <cell r="P1483">
            <v>1</v>
          </cell>
          <cell r="R1483">
            <v>4</v>
          </cell>
          <cell r="DE1483">
            <v>2</v>
          </cell>
          <cell r="DF1483">
            <v>0.48819444444444443</v>
          </cell>
          <cell r="DG1483">
            <v>6</v>
          </cell>
          <cell r="DH1483">
            <v>0.35138888888888892</v>
          </cell>
        </row>
        <row r="1484">
          <cell r="P1484" t="str">
            <v xml:space="preserve"> </v>
          </cell>
          <cell r="R1484" t="str">
            <v xml:space="preserve"> </v>
          </cell>
          <cell r="DE1484">
            <v>6</v>
          </cell>
          <cell r="DF1484">
            <v>0.41597222222222219</v>
          </cell>
          <cell r="DG1484">
            <v>6</v>
          </cell>
          <cell r="DH1484">
            <v>0.40138888888888885</v>
          </cell>
        </row>
        <row r="1485">
          <cell r="P1485">
            <v>41</v>
          </cell>
          <cell r="R1485">
            <v>52</v>
          </cell>
          <cell r="DE1485">
            <v>6</v>
          </cell>
          <cell r="DF1485">
            <v>0.49374999999999997</v>
          </cell>
          <cell r="DG1485">
            <v>6</v>
          </cell>
          <cell r="DH1485">
            <v>0.57986111111111105</v>
          </cell>
        </row>
        <row r="1486">
          <cell r="P1486">
            <v>1</v>
          </cell>
          <cell r="R1486" t="str">
            <v xml:space="preserve"> </v>
          </cell>
          <cell r="DE1486">
            <v>6</v>
          </cell>
          <cell r="DF1486">
            <v>0.56458333333333333</v>
          </cell>
          <cell r="DG1486">
            <v>6</v>
          </cell>
          <cell r="DH1486">
            <v>0.60625000000000007</v>
          </cell>
        </row>
        <row r="1487">
          <cell r="P1487">
            <v>47</v>
          </cell>
          <cell r="R1487">
            <v>33</v>
          </cell>
          <cell r="DE1487">
            <v>6</v>
          </cell>
          <cell r="DF1487">
            <v>0.58819444444444446</v>
          </cell>
          <cell r="DG1487">
            <v>6</v>
          </cell>
          <cell r="DH1487">
            <v>0.63194444444444442</v>
          </cell>
        </row>
        <row r="1488">
          <cell r="P1488">
            <v>4</v>
          </cell>
          <cell r="R1488" t="str">
            <v xml:space="preserve"> </v>
          </cell>
          <cell r="DE1488">
            <v>6</v>
          </cell>
          <cell r="DF1488">
            <v>0.87291666666666667</v>
          </cell>
          <cell r="DG1488">
            <v>6</v>
          </cell>
          <cell r="DH1488">
            <v>0.89583333333333337</v>
          </cell>
        </row>
        <row r="1489">
          <cell r="P1489">
            <v>6</v>
          </cell>
          <cell r="R1489">
            <v>6</v>
          </cell>
          <cell r="DE1489">
            <v>6</v>
          </cell>
          <cell r="DF1489">
            <v>0.88958333333333339</v>
          </cell>
          <cell r="DG1489">
            <v>6</v>
          </cell>
          <cell r="DH1489">
            <v>0.91388888888888886</v>
          </cell>
        </row>
        <row r="1490">
          <cell r="P1490">
            <v>1</v>
          </cell>
          <cell r="R1490" t="str">
            <v xml:space="preserve"> </v>
          </cell>
          <cell r="DE1490">
            <v>6</v>
          </cell>
          <cell r="DF1490">
            <v>0.56458333333333333</v>
          </cell>
          <cell r="DG1490">
            <v>6</v>
          </cell>
          <cell r="DH1490">
            <v>0.60625000000000007</v>
          </cell>
        </row>
        <row r="1491">
          <cell r="P1491">
            <v>135</v>
          </cell>
          <cell r="R1491">
            <v>132</v>
          </cell>
          <cell r="DE1491">
            <v>7</v>
          </cell>
          <cell r="DF1491">
            <v>0.99375000000000002</v>
          </cell>
          <cell r="DG1491">
            <v>7</v>
          </cell>
          <cell r="DH1491">
            <v>0.19444444444444445</v>
          </cell>
        </row>
        <row r="1492">
          <cell r="P1492">
            <v>153</v>
          </cell>
          <cell r="R1492">
            <v>138</v>
          </cell>
          <cell r="DE1492">
            <v>7</v>
          </cell>
          <cell r="DF1492">
            <v>0.75763888888888886</v>
          </cell>
          <cell r="DG1492">
            <v>7</v>
          </cell>
          <cell r="DH1492">
            <v>0.26805555555555555</v>
          </cell>
        </row>
        <row r="1493">
          <cell r="P1493">
            <v>64</v>
          </cell>
          <cell r="R1493">
            <v>38</v>
          </cell>
          <cell r="DE1493">
            <v>6</v>
          </cell>
          <cell r="DF1493">
            <v>0.93611111111111101</v>
          </cell>
          <cell r="DG1493">
            <v>7</v>
          </cell>
          <cell r="DH1493">
            <v>0.2986111111111111</v>
          </cell>
        </row>
        <row r="1494">
          <cell r="P1494">
            <v>33</v>
          </cell>
          <cell r="R1494">
            <v>30</v>
          </cell>
          <cell r="DE1494">
            <v>6</v>
          </cell>
          <cell r="DF1494">
            <v>0.6875</v>
          </cell>
          <cell r="DG1494">
            <v>7</v>
          </cell>
          <cell r="DH1494">
            <v>0.33055555555555555</v>
          </cell>
        </row>
        <row r="1495">
          <cell r="P1495">
            <v>163</v>
          </cell>
          <cell r="R1495">
            <v>162</v>
          </cell>
          <cell r="DE1495">
            <v>7</v>
          </cell>
          <cell r="DF1495">
            <v>0.90833333333333333</v>
          </cell>
          <cell r="DG1495">
            <v>7</v>
          </cell>
          <cell r="DH1495">
            <v>0.3923611111111111</v>
          </cell>
        </row>
        <row r="1496">
          <cell r="P1496">
            <v>37</v>
          </cell>
          <cell r="R1496">
            <v>26</v>
          </cell>
          <cell r="DE1496">
            <v>7</v>
          </cell>
          <cell r="DF1496">
            <v>0.79791666666666661</v>
          </cell>
          <cell r="DG1496">
            <v>7</v>
          </cell>
          <cell r="DH1496">
            <v>0.42499999999999999</v>
          </cell>
        </row>
        <row r="1497">
          <cell r="P1497">
            <v>40</v>
          </cell>
          <cell r="R1497">
            <v>33</v>
          </cell>
          <cell r="DE1497">
            <v>7</v>
          </cell>
          <cell r="DF1497">
            <v>0.5756944444444444</v>
          </cell>
          <cell r="DG1497">
            <v>7</v>
          </cell>
          <cell r="DH1497">
            <v>0.61597222222222225</v>
          </cell>
        </row>
        <row r="1498">
          <cell r="P1498">
            <v>2</v>
          </cell>
          <cell r="R1498">
            <v>2</v>
          </cell>
          <cell r="DE1498">
            <v>7</v>
          </cell>
          <cell r="DF1498">
            <v>0.64027777777777783</v>
          </cell>
          <cell r="DG1498">
            <v>7</v>
          </cell>
          <cell r="DH1498">
            <v>0.65486111111111112</v>
          </cell>
        </row>
        <row r="1499">
          <cell r="P1499">
            <v>161</v>
          </cell>
          <cell r="R1499">
            <v>137</v>
          </cell>
          <cell r="DE1499">
            <v>7</v>
          </cell>
          <cell r="DF1499">
            <v>0.73819444444444438</v>
          </cell>
          <cell r="DG1499">
            <v>7</v>
          </cell>
          <cell r="DH1499">
            <v>0.27152777777777776</v>
          </cell>
        </row>
        <row r="1500">
          <cell r="P1500">
            <v>169</v>
          </cell>
          <cell r="R1500">
            <v>165</v>
          </cell>
          <cell r="DE1500">
            <v>1</v>
          </cell>
          <cell r="DF1500">
            <v>0.5625</v>
          </cell>
          <cell r="DG1500">
            <v>1</v>
          </cell>
          <cell r="DH1500">
            <v>0.19444444444444445</v>
          </cell>
        </row>
        <row r="1501">
          <cell r="P1501">
            <v>134</v>
          </cell>
          <cell r="R1501">
            <v>135</v>
          </cell>
          <cell r="DE1501">
            <v>1</v>
          </cell>
          <cell r="DF1501">
            <v>0.99583333333333324</v>
          </cell>
          <cell r="DG1501">
            <v>1</v>
          </cell>
          <cell r="DH1501">
            <v>0.23263888888888887</v>
          </cell>
        </row>
        <row r="1502">
          <cell r="P1502">
            <v>34</v>
          </cell>
          <cell r="R1502">
            <v>10</v>
          </cell>
          <cell r="DE1502">
            <v>7</v>
          </cell>
          <cell r="DF1502">
            <v>0.9145833333333333</v>
          </cell>
          <cell r="DG1502">
            <v>1</v>
          </cell>
          <cell r="DH1502">
            <v>0.30277777777777776</v>
          </cell>
        </row>
        <row r="1503">
          <cell r="P1503">
            <v>148</v>
          </cell>
          <cell r="R1503">
            <v>148</v>
          </cell>
          <cell r="DE1503">
            <v>1</v>
          </cell>
          <cell r="DF1503">
            <v>0.84722222222222221</v>
          </cell>
          <cell r="DG1503">
            <v>1</v>
          </cell>
          <cell r="DH1503">
            <v>0.3215277777777778</v>
          </cell>
        </row>
        <row r="1504">
          <cell r="P1504">
            <v>33</v>
          </cell>
          <cell r="R1504">
            <v>30</v>
          </cell>
          <cell r="DE1504">
            <v>1</v>
          </cell>
          <cell r="DF1504">
            <v>0.6333333333333333</v>
          </cell>
          <cell r="DG1504">
            <v>1</v>
          </cell>
          <cell r="DH1504">
            <v>0.33055555555555555</v>
          </cell>
        </row>
        <row r="1505">
          <cell r="P1505">
            <v>47</v>
          </cell>
          <cell r="R1505">
            <v>51</v>
          </cell>
          <cell r="DE1505">
            <v>1</v>
          </cell>
          <cell r="DF1505">
            <v>0.82986111111111116</v>
          </cell>
          <cell r="DG1505">
            <v>1</v>
          </cell>
          <cell r="DH1505">
            <v>0.52569444444444446</v>
          </cell>
        </row>
        <row r="1506">
          <cell r="P1506">
            <v>43</v>
          </cell>
          <cell r="R1506">
            <v>38</v>
          </cell>
          <cell r="DE1506">
            <v>1</v>
          </cell>
          <cell r="DF1506">
            <v>0.57847222222222217</v>
          </cell>
          <cell r="DG1506">
            <v>1</v>
          </cell>
          <cell r="DH1506">
            <v>0.62083333333333335</v>
          </cell>
        </row>
        <row r="1507">
          <cell r="P1507">
            <v>6</v>
          </cell>
          <cell r="R1507">
            <v>9</v>
          </cell>
          <cell r="DE1507">
            <v>1</v>
          </cell>
          <cell r="DF1507">
            <v>0.81388888888888899</v>
          </cell>
          <cell r="DG1507">
            <v>6</v>
          </cell>
          <cell r="DH1507">
            <v>0.63055555555555554</v>
          </cell>
        </row>
        <row r="1508">
          <cell r="P1508">
            <v>133</v>
          </cell>
          <cell r="R1508">
            <v>129</v>
          </cell>
          <cell r="DE1508">
            <v>1</v>
          </cell>
          <cell r="DF1508">
            <v>0.87847222222222221</v>
          </cell>
          <cell r="DG1508">
            <v>1</v>
          </cell>
          <cell r="DH1508">
            <v>0.6381944444444444</v>
          </cell>
        </row>
        <row r="1509">
          <cell r="P1509">
            <v>3</v>
          </cell>
          <cell r="R1509">
            <v>2</v>
          </cell>
          <cell r="DE1509">
            <v>1</v>
          </cell>
          <cell r="DF1509">
            <v>0.8833333333333333</v>
          </cell>
          <cell r="DG1509">
            <v>2</v>
          </cell>
          <cell r="DH1509">
            <v>0.17222222222222225</v>
          </cell>
        </row>
        <row r="1510">
          <cell r="P1510">
            <v>4</v>
          </cell>
          <cell r="R1510">
            <v>4</v>
          </cell>
          <cell r="DE1510">
            <v>6</v>
          </cell>
          <cell r="DF1510">
            <v>0.8222222222222223</v>
          </cell>
          <cell r="DG1510">
            <v>1</v>
          </cell>
          <cell r="DH1510">
            <v>0.69861111111111107</v>
          </cell>
        </row>
        <row r="1511">
          <cell r="P1511">
            <v>26</v>
          </cell>
          <cell r="R1511" t="str">
            <v xml:space="preserve"> </v>
          </cell>
          <cell r="DE1511">
            <v>1</v>
          </cell>
          <cell r="DF1511">
            <v>0.91736111111111107</v>
          </cell>
          <cell r="DG1511">
            <v>1</v>
          </cell>
          <cell r="DH1511">
            <v>0.99444444444444446</v>
          </cell>
        </row>
        <row r="1512">
          <cell r="P1512">
            <v>9</v>
          </cell>
          <cell r="R1512">
            <v>9</v>
          </cell>
          <cell r="DE1512">
            <v>1</v>
          </cell>
          <cell r="DF1512">
            <v>0.90833333333333333</v>
          </cell>
          <cell r="DG1512">
            <v>2</v>
          </cell>
          <cell r="DH1512">
            <v>0.24374999999999999</v>
          </cell>
        </row>
        <row r="1513">
          <cell r="P1513">
            <v>45</v>
          </cell>
          <cell r="R1513">
            <v>45</v>
          </cell>
          <cell r="DE1513">
            <v>1</v>
          </cell>
          <cell r="DF1513">
            <v>0.95000000000000007</v>
          </cell>
          <cell r="DG1513">
            <v>2</v>
          </cell>
          <cell r="DH1513">
            <v>0.30069444444444443</v>
          </cell>
        </row>
        <row r="1514">
          <cell r="P1514">
            <v>22</v>
          </cell>
          <cell r="R1514">
            <v>29</v>
          </cell>
          <cell r="DE1514">
            <v>3</v>
          </cell>
          <cell r="DF1514">
            <v>0.91249999999999998</v>
          </cell>
          <cell r="DG1514">
            <v>2</v>
          </cell>
          <cell r="DH1514">
            <v>0.31527777777777777</v>
          </cell>
        </row>
        <row r="1515">
          <cell r="P1515">
            <v>44</v>
          </cell>
          <cell r="R1515">
            <v>39</v>
          </cell>
          <cell r="DE1515">
            <v>1</v>
          </cell>
          <cell r="DF1515">
            <v>0.63541666666666663</v>
          </cell>
          <cell r="DG1515">
            <v>2</v>
          </cell>
          <cell r="DH1515">
            <v>0.3298611111111111</v>
          </cell>
        </row>
        <row r="1516">
          <cell r="P1516">
            <v>34</v>
          </cell>
          <cell r="R1516">
            <v>73</v>
          </cell>
          <cell r="DE1516">
            <v>2</v>
          </cell>
          <cell r="DF1516">
            <v>0.47013888888888888</v>
          </cell>
          <cell r="DG1516">
            <v>2</v>
          </cell>
          <cell r="DH1516">
            <v>0.25486111111111109</v>
          </cell>
        </row>
        <row r="1517">
          <cell r="P1517">
            <v>5</v>
          </cell>
          <cell r="R1517">
            <v>1</v>
          </cell>
          <cell r="DE1517">
            <v>1</v>
          </cell>
          <cell r="DF1517">
            <v>0.875</v>
          </cell>
          <cell r="DG1517">
            <v>2</v>
          </cell>
          <cell r="DH1517">
            <v>0.34861111111111115</v>
          </cell>
        </row>
        <row r="1518">
          <cell r="P1518" t="str">
            <v xml:space="preserve"> </v>
          </cell>
          <cell r="R1518">
            <v>5</v>
          </cell>
          <cell r="DE1518">
            <v>2</v>
          </cell>
          <cell r="DF1518">
            <v>0.2986111111111111</v>
          </cell>
          <cell r="DG1518">
            <v>2</v>
          </cell>
          <cell r="DH1518">
            <v>0.35000000000000003</v>
          </cell>
        </row>
        <row r="1519">
          <cell r="P1519" t="str">
            <v xml:space="preserve"> </v>
          </cell>
          <cell r="R1519">
            <v>58</v>
          </cell>
          <cell r="DE1519">
            <v>2</v>
          </cell>
          <cell r="DF1519">
            <v>0.93541666666666667</v>
          </cell>
          <cell r="DG1519">
            <v>2</v>
          </cell>
          <cell r="DH1519">
            <v>0.52500000000000002</v>
          </cell>
        </row>
        <row r="1520">
          <cell r="P1520">
            <v>443</v>
          </cell>
          <cell r="R1520">
            <v>27</v>
          </cell>
          <cell r="DE1520">
            <v>2</v>
          </cell>
          <cell r="DF1520">
            <v>0.58402777777777781</v>
          </cell>
          <cell r="DG1520">
            <v>2</v>
          </cell>
          <cell r="DH1520">
            <v>0.6166666666666667</v>
          </cell>
        </row>
        <row r="1521">
          <cell r="P1521">
            <v>1</v>
          </cell>
          <cell r="R1521">
            <v>1</v>
          </cell>
          <cell r="DE1521">
            <v>2</v>
          </cell>
          <cell r="DF1521">
            <v>0.94027777777777777</v>
          </cell>
          <cell r="DG1521">
            <v>2</v>
          </cell>
          <cell r="DH1521">
            <v>0.65763888888888888</v>
          </cell>
        </row>
        <row r="1522">
          <cell r="P1522">
            <v>9</v>
          </cell>
          <cell r="R1522">
            <v>11</v>
          </cell>
          <cell r="DE1522">
            <v>2</v>
          </cell>
          <cell r="DF1522">
            <v>0.50416666666666665</v>
          </cell>
          <cell r="DG1522">
            <v>2</v>
          </cell>
          <cell r="DH1522">
            <v>0.85416666666666663</v>
          </cell>
        </row>
        <row r="1523">
          <cell r="P1523" t="str">
            <v xml:space="preserve"> </v>
          </cell>
          <cell r="R1523">
            <v>5</v>
          </cell>
          <cell r="DE1523">
            <v>2</v>
          </cell>
          <cell r="DF1523">
            <v>0.2986111111111111</v>
          </cell>
          <cell r="DG1523">
            <v>2</v>
          </cell>
          <cell r="DH1523">
            <v>0.35000000000000003</v>
          </cell>
        </row>
        <row r="1524">
          <cell r="P1524">
            <v>39</v>
          </cell>
          <cell r="R1524">
            <v>28</v>
          </cell>
          <cell r="DE1524">
            <v>1</v>
          </cell>
          <cell r="DF1524">
            <v>0.92847222222222225</v>
          </cell>
          <cell r="DG1524">
            <v>1</v>
          </cell>
          <cell r="DH1524">
            <v>0.67708333333333337</v>
          </cell>
        </row>
        <row r="1525">
          <cell r="P1525">
            <v>49</v>
          </cell>
          <cell r="R1525">
            <v>27</v>
          </cell>
          <cell r="DE1525">
            <v>2</v>
          </cell>
          <cell r="DF1525">
            <v>0.90277777777777779</v>
          </cell>
          <cell r="DG1525">
            <v>3</v>
          </cell>
          <cell r="DH1525">
            <v>0.30208333333333331</v>
          </cell>
        </row>
        <row r="1526">
          <cell r="P1526">
            <v>31</v>
          </cell>
          <cell r="R1526">
            <v>16</v>
          </cell>
          <cell r="DE1526">
            <v>2</v>
          </cell>
          <cell r="DF1526">
            <v>0.99444444444444446</v>
          </cell>
          <cell r="DG1526">
            <v>3</v>
          </cell>
          <cell r="DH1526">
            <v>0.31805555555555554</v>
          </cell>
        </row>
        <row r="1527">
          <cell r="P1527">
            <v>36</v>
          </cell>
          <cell r="R1527">
            <v>41</v>
          </cell>
          <cell r="DE1527">
            <v>2</v>
          </cell>
          <cell r="DF1527">
            <v>0.63611111111111118</v>
          </cell>
          <cell r="DG1527">
            <v>3</v>
          </cell>
          <cell r="DH1527">
            <v>0.33680555555555558</v>
          </cell>
        </row>
        <row r="1528">
          <cell r="P1528">
            <v>123</v>
          </cell>
          <cell r="R1528">
            <v>93</v>
          </cell>
          <cell r="DE1528">
            <v>3</v>
          </cell>
          <cell r="DF1528">
            <v>0.69791666666666663</v>
          </cell>
          <cell r="DG1528">
            <v>3</v>
          </cell>
          <cell r="DH1528">
            <v>0.20555555555555557</v>
          </cell>
        </row>
        <row r="1529">
          <cell r="P1529">
            <v>132</v>
          </cell>
          <cell r="R1529">
            <v>113</v>
          </cell>
          <cell r="DE1529">
            <v>3</v>
          </cell>
          <cell r="DF1529">
            <v>0.52569444444444446</v>
          </cell>
          <cell r="DG1529">
            <v>3</v>
          </cell>
          <cell r="DH1529">
            <v>0.28055555555555556</v>
          </cell>
        </row>
        <row r="1530">
          <cell r="P1530">
            <v>8</v>
          </cell>
          <cell r="R1530">
            <v>8</v>
          </cell>
          <cell r="DE1530">
            <v>1</v>
          </cell>
          <cell r="DF1530">
            <v>0.88194444444444453</v>
          </cell>
          <cell r="DG1530">
            <v>3</v>
          </cell>
          <cell r="DH1530">
            <v>0.56736111111111109</v>
          </cell>
        </row>
        <row r="1531">
          <cell r="P1531">
            <v>43</v>
          </cell>
          <cell r="R1531">
            <v>50</v>
          </cell>
          <cell r="DE1531">
            <v>3</v>
          </cell>
          <cell r="DF1531">
            <v>0.48402777777777778</v>
          </cell>
          <cell r="DG1531">
            <v>3</v>
          </cell>
          <cell r="DH1531">
            <v>0.56874999999999998</v>
          </cell>
        </row>
        <row r="1532">
          <cell r="P1532" t="str">
            <v xml:space="preserve"> </v>
          </cell>
          <cell r="R1532">
            <v>3</v>
          </cell>
          <cell r="DE1532">
            <v>3</v>
          </cell>
          <cell r="DF1532">
            <v>0.51041666666666663</v>
          </cell>
          <cell r="DG1532">
            <v>3</v>
          </cell>
          <cell r="DH1532">
            <v>0.59652777777777777</v>
          </cell>
        </row>
        <row r="1533">
          <cell r="P1533">
            <v>3</v>
          </cell>
          <cell r="R1533">
            <v>3</v>
          </cell>
          <cell r="DE1533">
            <v>3</v>
          </cell>
          <cell r="DF1533">
            <v>0.65069444444444446</v>
          </cell>
          <cell r="DG1533">
            <v>3</v>
          </cell>
          <cell r="DH1533">
            <v>0.78888888888888886</v>
          </cell>
        </row>
        <row r="1534">
          <cell r="P1534">
            <v>2</v>
          </cell>
          <cell r="R1534">
            <v>2</v>
          </cell>
          <cell r="DE1534">
            <v>3</v>
          </cell>
          <cell r="DF1534">
            <v>0.50069444444444444</v>
          </cell>
          <cell r="DG1534">
            <v>3</v>
          </cell>
          <cell r="DH1534">
            <v>0.81041666666666667</v>
          </cell>
        </row>
        <row r="1535">
          <cell r="P1535" t="str">
            <v xml:space="preserve"> </v>
          </cell>
          <cell r="R1535">
            <v>5</v>
          </cell>
          <cell r="DE1535">
            <v>1</v>
          </cell>
          <cell r="DF1535">
            <v>0.82708333333333339</v>
          </cell>
          <cell r="DG1535">
            <v>3</v>
          </cell>
          <cell r="DH1535">
            <v>0.8569444444444444</v>
          </cell>
        </row>
        <row r="1536">
          <cell r="P1536">
            <v>3</v>
          </cell>
          <cell r="R1536" t="str">
            <v xml:space="preserve"> </v>
          </cell>
          <cell r="DE1536">
            <v>3</v>
          </cell>
          <cell r="DF1536">
            <v>0.91527777777777775</v>
          </cell>
          <cell r="DG1536">
            <v>3</v>
          </cell>
          <cell r="DH1536">
            <v>0.93541666666666667</v>
          </cell>
        </row>
        <row r="1537">
          <cell r="P1537">
            <v>49</v>
          </cell>
          <cell r="R1537">
            <v>36</v>
          </cell>
          <cell r="DE1537">
            <v>3</v>
          </cell>
          <cell r="DF1537">
            <v>0.89513888888888893</v>
          </cell>
          <cell r="DG1537">
            <v>4</v>
          </cell>
          <cell r="DH1537">
            <v>0.29930555555555555</v>
          </cell>
        </row>
        <row r="1538">
          <cell r="P1538">
            <v>26</v>
          </cell>
          <cell r="R1538">
            <v>32</v>
          </cell>
          <cell r="DE1538">
            <v>3</v>
          </cell>
          <cell r="DF1538">
            <v>0.9277777777777777</v>
          </cell>
          <cell r="DG1538">
            <v>4</v>
          </cell>
          <cell r="DH1538">
            <v>0.30972222222222223</v>
          </cell>
        </row>
        <row r="1539">
          <cell r="P1539">
            <v>38</v>
          </cell>
          <cell r="R1539">
            <v>38</v>
          </cell>
          <cell r="DE1539">
            <v>3</v>
          </cell>
          <cell r="DF1539">
            <v>0.63194444444444442</v>
          </cell>
          <cell r="DG1539">
            <v>4</v>
          </cell>
          <cell r="DH1539">
            <v>0.33124999999999999</v>
          </cell>
        </row>
        <row r="1540">
          <cell r="P1540">
            <v>132</v>
          </cell>
          <cell r="R1540">
            <v>119</v>
          </cell>
          <cell r="DE1540">
            <v>4</v>
          </cell>
          <cell r="DF1540">
            <v>0.79513888888888884</v>
          </cell>
          <cell r="DG1540">
            <v>4</v>
          </cell>
          <cell r="DH1540">
            <v>0.28125</v>
          </cell>
        </row>
        <row r="1541">
          <cell r="P1541">
            <v>137</v>
          </cell>
          <cell r="R1541">
            <v>133</v>
          </cell>
          <cell r="DE1541">
            <v>4</v>
          </cell>
          <cell r="DF1541">
            <v>0.74930555555555556</v>
          </cell>
          <cell r="DG1541">
            <v>4</v>
          </cell>
          <cell r="DH1541">
            <v>0.2902777777777778</v>
          </cell>
        </row>
        <row r="1542">
          <cell r="P1542">
            <v>167</v>
          </cell>
          <cell r="R1542">
            <v>153</v>
          </cell>
          <cell r="DE1542">
            <v>4</v>
          </cell>
          <cell r="DF1542">
            <v>0.8847222222222223</v>
          </cell>
          <cell r="DG1542">
            <v>4</v>
          </cell>
          <cell r="DH1542">
            <v>0.375</v>
          </cell>
        </row>
        <row r="1543">
          <cell r="P1543">
            <v>30</v>
          </cell>
          <cell r="R1543">
            <v>26</v>
          </cell>
          <cell r="DE1543">
            <v>4</v>
          </cell>
          <cell r="DF1543">
            <v>0.86944444444444446</v>
          </cell>
          <cell r="DG1543">
            <v>4</v>
          </cell>
          <cell r="DH1543">
            <v>0.54583333333333328</v>
          </cell>
        </row>
        <row r="1544">
          <cell r="P1544">
            <v>47</v>
          </cell>
          <cell r="R1544">
            <v>49</v>
          </cell>
          <cell r="DE1544">
            <v>4</v>
          </cell>
          <cell r="DF1544">
            <v>0.57291666666666663</v>
          </cell>
          <cell r="DG1544">
            <v>4</v>
          </cell>
          <cell r="DH1544">
            <v>0.625</v>
          </cell>
        </row>
        <row r="1545">
          <cell r="P1545">
            <v>13</v>
          </cell>
          <cell r="R1545">
            <v>13</v>
          </cell>
          <cell r="DE1545">
            <v>4</v>
          </cell>
          <cell r="DF1545">
            <v>0.38194444444444442</v>
          </cell>
          <cell r="DG1545">
            <v>4</v>
          </cell>
          <cell r="DH1545">
            <v>0.62916666666666665</v>
          </cell>
        </row>
        <row r="1546">
          <cell r="P1546">
            <v>7</v>
          </cell>
          <cell r="R1546">
            <v>7</v>
          </cell>
          <cell r="DE1546">
            <v>4</v>
          </cell>
          <cell r="DF1546">
            <v>0.40833333333333338</v>
          </cell>
          <cell r="DG1546">
            <v>4</v>
          </cell>
          <cell r="DH1546">
            <v>0.6972222222222223</v>
          </cell>
        </row>
        <row r="1547">
          <cell r="P1547">
            <v>24</v>
          </cell>
          <cell r="R1547">
            <v>39</v>
          </cell>
          <cell r="DE1547">
            <v>4</v>
          </cell>
          <cell r="DF1547">
            <v>0.48194444444444445</v>
          </cell>
          <cell r="DG1547">
            <v>4</v>
          </cell>
          <cell r="DH1547">
            <v>0.91111111111111109</v>
          </cell>
        </row>
        <row r="1548">
          <cell r="P1548">
            <v>13</v>
          </cell>
          <cell r="R1548">
            <v>13</v>
          </cell>
          <cell r="DE1548">
            <v>4</v>
          </cell>
          <cell r="DF1548">
            <v>0.38194444444444442</v>
          </cell>
          <cell r="DG1548">
            <v>4</v>
          </cell>
          <cell r="DH1548">
            <v>0.62916666666666665</v>
          </cell>
        </row>
        <row r="1549">
          <cell r="P1549">
            <v>47</v>
          </cell>
          <cell r="R1549">
            <v>27</v>
          </cell>
          <cell r="DE1549">
            <v>4</v>
          </cell>
          <cell r="DF1549">
            <v>0.9291666666666667</v>
          </cell>
          <cell r="DG1549">
            <v>5</v>
          </cell>
          <cell r="DH1549">
            <v>0.30555555555555552</v>
          </cell>
        </row>
        <row r="1550">
          <cell r="P1550">
            <v>38</v>
          </cell>
          <cell r="R1550">
            <v>26</v>
          </cell>
          <cell r="DE1550">
            <v>4</v>
          </cell>
          <cell r="DF1550">
            <v>0.92708333333333337</v>
          </cell>
          <cell r="DG1550">
            <v>5</v>
          </cell>
          <cell r="DH1550">
            <v>0.30833333333333335</v>
          </cell>
        </row>
        <row r="1551">
          <cell r="P1551">
            <v>36</v>
          </cell>
          <cell r="R1551">
            <v>31</v>
          </cell>
          <cell r="DE1551">
            <v>4</v>
          </cell>
          <cell r="DF1551">
            <v>0.64513888888888882</v>
          </cell>
          <cell r="DG1551">
            <v>5</v>
          </cell>
          <cell r="DH1551">
            <v>0.32916666666666666</v>
          </cell>
        </row>
        <row r="1552">
          <cell r="P1552">
            <v>123</v>
          </cell>
          <cell r="R1552">
            <v>87</v>
          </cell>
          <cell r="DE1552">
            <v>5</v>
          </cell>
          <cell r="DF1552">
            <v>0.81527777777777777</v>
          </cell>
          <cell r="DG1552">
            <v>5</v>
          </cell>
          <cell r="DH1552">
            <v>0.26527777777777778</v>
          </cell>
        </row>
        <row r="1553">
          <cell r="P1553">
            <v>67</v>
          </cell>
          <cell r="R1553">
            <v>43</v>
          </cell>
          <cell r="DE1553">
            <v>5</v>
          </cell>
          <cell r="DF1553">
            <v>0.49861111111111112</v>
          </cell>
          <cell r="DG1553">
            <v>5</v>
          </cell>
          <cell r="DH1553">
            <v>0.29791666666666666</v>
          </cell>
        </row>
        <row r="1554">
          <cell r="P1554" t="str">
            <v xml:space="preserve"> </v>
          </cell>
          <cell r="R1554">
            <v>1</v>
          </cell>
          <cell r="DG1554">
            <v>5</v>
          </cell>
          <cell r="DH1554">
            <v>0.42638888888888887</v>
          </cell>
        </row>
        <row r="1555">
          <cell r="P1555">
            <v>24</v>
          </cell>
          <cell r="R1555">
            <v>49</v>
          </cell>
          <cell r="DE1555">
            <v>5</v>
          </cell>
          <cell r="DF1555">
            <v>0.57638888888888895</v>
          </cell>
          <cell r="DG1555">
            <v>5</v>
          </cell>
          <cell r="DH1555">
            <v>0.63680555555555551</v>
          </cell>
        </row>
        <row r="1556">
          <cell r="P1556">
            <v>3</v>
          </cell>
          <cell r="R1556">
            <v>1</v>
          </cell>
          <cell r="DE1556">
            <v>4</v>
          </cell>
          <cell r="DF1556">
            <v>0.54513888888888895</v>
          </cell>
          <cell r="DG1556">
            <v>5</v>
          </cell>
          <cell r="DH1556">
            <v>0.7631944444444444</v>
          </cell>
        </row>
        <row r="1557">
          <cell r="P1557">
            <v>3</v>
          </cell>
          <cell r="R1557">
            <v>3</v>
          </cell>
          <cell r="DE1557">
            <v>5</v>
          </cell>
          <cell r="DF1557">
            <v>0.69861111111111107</v>
          </cell>
          <cell r="DG1557">
            <v>5</v>
          </cell>
          <cell r="DH1557">
            <v>0.8125</v>
          </cell>
        </row>
        <row r="1558">
          <cell r="P1558">
            <v>17</v>
          </cell>
          <cell r="R1558">
            <v>18</v>
          </cell>
          <cell r="DE1558">
            <v>5</v>
          </cell>
          <cell r="DF1558">
            <v>0.47500000000000003</v>
          </cell>
          <cell r="DG1558">
            <v>5</v>
          </cell>
          <cell r="DH1558">
            <v>0.85833333333333339</v>
          </cell>
        </row>
        <row r="1559">
          <cell r="P1559">
            <v>2</v>
          </cell>
          <cell r="R1559" t="str">
            <v xml:space="preserve"> </v>
          </cell>
          <cell r="DE1559">
            <v>5</v>
          </cell>
          <cell r="DF1559">
            <v>0.34930555555555554</v>
          </cell>
        </row>
        <row r="1560">
          <cell r="P1560">
            <v>45</v>
          </cell>
          <cell r="R1560">
            <v>33</v>
          </cell>
          <cell r="DE1560">
            <v>5</v>
          </cell>
          <cell r="DF1560">
            <v>0.89930555555555547</v>
          </cell>
          <cell r="DG1560">
            <v>6</v>
          </cell>
          <cell r="DH1560">
            <v>0.29791666666666666</v>
          </cell>
        </row>
        <row r="1561">
          <cell r="P1561">
            <v>30</v>
          </cell>
          <cell r="R1561">
            <v>24</v>
          </cell>
          <cell r="DE1561">
            <v>5</v>
          </cell>
          <cell r="DF1561">
            <v>0.99652777777777779</v>
          </cell>
          <cell r="DG1561">
            <v>6</v>
          </cell>
          <cell r="DH1561">
            <v>0.30833333333333335</v>
          </cell>
        </row>
        <row r="1562">
          <cell r="P1562">
            <v>36</v>
          </cell>
          <cell r="R1562">
            <v>34</v>
          </cell>
          <cell r="DE1562">
            <v>5</v>
          </cell>
          <cell r="DF1562">
            <v>0.63958333333333328</v>
          </cell>
          <cell r="DG1562">
            <v>6</v>
          </cell>
          <cell r="DH1562">
            <v>0.32708333333333334</v>
          </cell>
        </row>
        <row r="1563">
          <cell r="P1563">
            <v>112</v>
          </cell>
          <cell r="R1563">
            <v>77</v>
          </cell>
          <cell r="DE1563">
            <v>6</v>
          </cell>
          <cell r="DF1563">
            <v>0.52569444444444446</v>
          </cell>
          <cell r="DG1563">
            <v>6</v>
          </cell>
          <cell r="DH1563">
            <v>0.27569444444444446</v>
          </cell>
        </row>
        <row r="1564">
          <cell r="P1564">
            <v>49</v>
          </cell>
          <cell r="R1564">
            <v>44</v>
          </cell>
          <cell r="DE1564">
            <v>6</v>
          </cell>
          <cell r="DF1564">
            <v>0.50555555555555554</v>
          </cell>
          <cell r="DG1564">
            <v>6</v>
          </cell>
          <cell r="DH1564">
            <v>0.56666666666666665</v>
          </cell>
        </row>
        <row r="1565">
          <cell r="P1565" t="str">
            <v xml:space="preserve"> </v>
          </cell>
          <cell r="R1565">
            <v>5</v>
          </cell>
          <cell r="DE1565">
            <v>6</v>
          </cell>
          <cell r="DF1565">
            <v>0.53541666666666665</v>
          </cell>
          <cell r="DG1565">
            <v>6</v>
          </cell>
          <cell r="DH1565">
            <v>0.6069444444444444</v>
          </cell>
        </row>
        <row r="1566">
          <cell r="P1566">
            <v>33</v>
          </cell>
          <cell r="R1566">
            <v>46</v>
          </cell>
          <cell r="DE1566">
            <v>6</v>
          </cell>
          <cell r="DF1566">
            <v>0.5756944444444444</v>
          </cell>
          <cell r="DG1566">
            <v>6</v>
          </cell>
          <cell r="DH1566">
            <v>0.62638888888888888</v>
          </cell>
        </row>
        <row r="1567">
          <cell r="P1567">
            <v>2</v>
          </cell>
          <cell r="R1567">
            <v>2</v>
          </cell>
          <cell r="DE1567">
            <v>6</v>
          </cell>
          <cell r="DF1567">
            <v>0.68402777777777779</v>
          </cell>
          <cell r="DG1567">
            <v>6</v>
          </cell>
          <cell r="DH1567">
            <v>0.8305555555555556</v>
          </cell>
        </row>
        <row r="1568">
          <cell r="P1568">
            <v>1</v>
          </cell>
          <cell r="R1568">
            <v>3</v>
          </cell>
          <cell r="DE1568">
            <v>5</v>
          </cell>
          <cell r="DF1568">
            <v>0.88750000000000007</v>
          </cell>
          <cell r="DG1568">
            <v>6</v>
          </cell>
          <cell r="DH1568">
            <v>0.86388888888888893</v>
          </cell>
        </row>
        <row r="1569">
          <cell r="P1569">
            <v>2</v>
          </cell>
          <cell r="R1569">
            <v>2</v>
          </cell>
          <cell r="DE1569">
            <v>6</v>
          </cell>
          <cell r="DF1569">
            <v>0.68402777777777779</v>
          </cell>
          <cell r="DG1569">
            <v>6</v>
          </cell>
          <cell r="DH1569">
            <v>0.8305555555555556</v>
          </cell>
        </row>
        <row r="1570">
          <cell r="P1570">
            <v>102</v>
          </cell>
          <cell r="R1570">
            <v>123</v>
          </cell>
          <cell r="DE1570">
            <v>1</v>
          </cell>
          <cell r="DF1570">
            <v>1.8055555555555557E-2</v>
          </cell>
          <cell r="DG1570">
            <v>7</v>
          </cell>
          <cell r="DH1570">
            <v>0.19513888888888889</v>
          </cell>
        </row>
        <row r="1571">
          <cell r="P1571">
            <v>49</v>
          </cell>
          <cell r="R1571">
            <v>37</v>
          </cell>
          <cell r="DE1571">
            <v>6</v>
          </cell>
          <cell r="DF1571">
            <v>0.91180555555555554</v>
          </cell>
          <cell r="DG1571">
            <v>7</v>
          </cell>
          <cell r="DH1571">
            <v>0.30416666666666664</v>
          </cell>
        </row>
        <row r="1572">
          <cell r="P1572">
            <v>38</v>
          </cell>
          <cell r="R1572">
            <v>40</v>
          </cell>
          <cell r="DE1572">
            <v>6</v>
          </cell>
          <cell r="DF1572">
            <v>0.63194444444444442</v>
          </cell>
          <cell r="DG1572">
            <v>7</v>
          </cell>
          <cell r="DH1572">
            <v>0.32777777777777778</v>
          </cell>
        </row>
        <row r="1573">
          <cell r="P1573">
            <v>163</v>
          </cell>
          <cell r="R1573">
            <v>158</v>
          </cell>
          <cell r="DE1573">
            <v>7</v>
          </cell>
          <cell r="DF1573">
            <v>0.94791666666666663</v>
          </cell>
          <cell r="DG1573">
            <v>7</v>
          </cell>
          <cell r="DH1573">
            <v>0.37291666666666662</v>
          </cell>
        </row>
        <row r="1574">
          <cell r="P1574">
            <v>5</v>
          </cell>
          <cell r="R1574">
            <v>4</v>
          </cell>
          <cell r="DE1574">
            <v>6</v>
          </cell>
          <cell r="DF1574">
            <v>0.57222222222222219</v>
          </cell>
          <cell r="DG1574">
            <v>7</v>
          </cell>
          <cell r="DH1574">
            <v>0.41180555555555554</v>
          </cell>
        </row>
        <row r="1575">
          <cell r="P1575">
            <v>9</v>
          </cell>
          <cell r="R1575">
            <v>9</v>
          </cell>
          <cell r="DE1575">
            <v>7</v>
          </cell>
          <cell r="DF1575">
            <v>0.39097222222222222</v>
          </cell>
          <cell r="DG1575">
            <v>7</v>
          </cell>
          <cell r="DH1575">
            <v>0.52847222222222223</v>
          </cell>
        </row>
        <row r="1576">
          <cell r="P1576">
            <v>32</v>
          </cell>
          <cell r="R1576">
            <v>41</v>
          </cell>
          <cell r="DE1576">
            <v>7</v>
          </cell>
          <cell r="DF1576">
            <v>0.89722222222222225</v>
          </cell>
          <cell r="DG1576">
            <v>7</v>
          </cell>
          <cell r="DH1576">
            <v>0.53263888888888888</v>
          </cell>
        </row>
        <row r="1577">
          <cell r="P1577" t="str">
            <v xml:space="preserve"> </v>
          </cell>
          <cell r="R1577">
            <v>2</v>
          </cell>
          <cell r="DG1577">
            <v>7</v>
          </cell>
          <cell r="DH1577">
            <v>0.55347222222222225</v>
          </cell>
        </row>
        <row r="1578">
          <cell r="P1578">
            <v>42</v>
          </cell>
          <cell r="R1578">
            <v>20</v>
          </cell>
          <cell r="DE1578">
            <v>7</v>
          </cell>
          <cell r="DF1578">
            <v>0.57013888888888886</v>
          </cell>
          <cell r="DG1578">
            <v>7</v>
          </cell>
          <cell r="DH1578">
            <v>0.48958333333333331</v>
          </cell>
        </row>
        <row r="1579">
          <cell r="P1579">
            <v>1</v>
          </cell>
          <cell r="R1579">
            <v>1</v>
          </cell>
          <cell r="DE1579">
            <v>7</v>
          </cell>
          <cell r="DF1579">
            <v>0.71250000000000002</v>
          </cell>
          <cell r="DG1579">
            <v>7</v>
          </cell>
          <cell r="DH1579">
            <v>0.86805555555555547</v>
          </cell>
        </row>
        <row r="1580">
          <cell r="P1580" t="str">
            <v xml:space="preserve"> </v>
          </cell>
          <cell r="R1580">
            <v>2</v>
          </cell>
          <cell r="DE1580">
            <v>7</v>
          </cell>
          <cell r="DF1580">
            <v>0.9291666666666667</v>
          </cell>
          <cell r="DG1580">
            <v>7</v>
          </cell>
          <cell r="DH1580">
            <v>0.95416666666666661</v>
          </cell>
        </row>
        <row r="1581">
          <cell r="P1581">
            <v>153</v>
          </cell>
          <cell r="R1581">
            <v>116</v>
          </cell>
          <cell r="DE1581">
            <v>1</v>
          </cell>
          <cell r="DF1581">
            <v>0.41736111111111113</v>
          </cell>
          <cell r="DG1581">
            <v>1</v>
          </cell>
          <cell r="DH1581">
            <v>0.17708333333333334</v>
          </cell>
        </row>
        <row r="1582">
          <cell r="P1582">
            <v>124</v>
          </cell>
          <cell r="R1582">
            <v>131</v>
          </cell>
          <cell r="DE1582">
            <v>1</v>
          </cell>
          <cell r="DF1582">
            <v>0.17847222222222223</v>
          </cell>
          <cell r="DG1582">
            <v>1</v>
          </cell>
          <cell r="DH1582">
            <v>0.3</v>
          </cell>
        </row>
        <row r="1583">
          <cell r="P1583">
            <v>31</v>
          </cell>
          <cell r="R1583">
            <v>34</v>
          </cell>
          <cell r="DE1583">
            <v>7</v>
          </cell>
          <cell r="DF1583">
            <v>0.95138888888888884</v>
          </cell>
          <cell r="DG1583">
            <v>1</v>
          </cell>
          <cell r="DH1583">
            <v>0.30208333333333331</v>
          </cell>
        </row>
        <row r="1584">
          <cell r="P1584">
            <v>161</v>
          </cell>
          <cell r="R1584">
            <v>158</v>
          </cell>
          <cell r="DE1584">
            <v>1</v>
          </cell>
          <cell r="DF1584">
            <v>0.8930555555555556</v>
          </cell>
          <cell r="DG1584">
            <v>1</v>
          </cell>
          <cell r="DH1584">
            <v>0.31180555555555556</v>
          </cell>
        </row>
        <row r="1585">
          <cell r="P1585">
            <v>38</v>
          </cell>
          <cell r="R1585">
            <v>23</v>
          </cell>
          <cell r="DE1585">
            <v>7</v>
          </cell>
          <cell r="DF1585">
            <v>0.63263888888888886</v>
          </cell>
          <cell r="DG1585">
            <v>1</v>
          </cell>
          <cell r="DH1585">
            <v>0.32916666666666666</v>
          </cell>
        </row>
        <row r="1586">
          <cell r="P1586">
            <v>121</v>
          </cell>
          <cell r="R1586">
            <v>148</v>
          </cell>
          <cell r="DE1586">
            <v>1</v>
          </cell>
          <cell r="DF1586">
            <v>0.74652777777777779</v>
          </cell>
          <cell r="DG1586">
            <v>1</v>
          </cell>
          <cell r="DH1586">
            <v>0.51041666666666663</v>
          </cell>
        </row>
        <row r="1587">
          <cell r="P1587">
            <v>38</v>
          </cell>
          <cell r="R1587">
            <v>43</v>
          </cell>
          <cell r="DE1587">
            <v>1</v>
          </cell>
          <cell r="DF1587">
            <v>0.85972222222222217</v>
          </cell>
          <cell r="DG1587">
            <v>1</v>
          </cell>
          <cell r="DH1587">
            <v>0.56319444444444444</v>
          </cell>
        </row>
        <row r="1588">
          <cell r="P1588" t="str">
            <v xml:space="preserve"> </v>
          </cell>
          <cell r="R1588">
            <v>31</v>
          </cell>
          <cell r="DE1588">
            <v>1</v>
          </cell>
          <cell r="DF1588">
            <v>0.57361111111111118</v>
          </cell>
          <cell r="DG1588">
            <v>1</v>
          </cell>
          <cell r="DH1588">
            <v>0.625</v>
          </cell>
        </row>
        <row r="1589">
          <cell r="P1589">
            <v>1</v>
          </cell>
          <cell r="R1589" t="str">
            <v xml:space="preserve"> </v>
          </cell>
          <cell r="DE1589">
            <v>1</v>
          </cell>
          <cell r="DF1589">
            <v>0.70972222222222225</v>
          </cell>
          <cell r="DG1589">
            <v>1</v>
          </cell>
          <cell r="DH1589">
            <v>0.7729166666666667</v>
          </cell>
        </row>
        <row r="1590">
          <cell r="P1590">
            <v>3</v>
          </cell>
          <cell r="R1590" t="str">
            <v xml:space="preserve"> </v>
          </cell>
          <cell r="DE1590">
            <v>1</v>
          </cell>
          <cell r="DF1590">
            <v>0.90694444444444444</v>
          </cell>
        </row>
        <row r="1591">
          <cell r="P1591">
            <v>38</v>
          </cell>
          <cell r="R1591">
            <v>37</v>
          </cell>
          <cell r="DE1591">
            <v>1</v>
          </cell>
          <cell r="DF1591">
            <v>0.92499999999999993</v>
          </cell>
          <cell r="DG1591">
            <v>2</v>
          </cell>
          <cell r="DH1591">
            <v>0.29722222222222222</v>
          </cell>
        </row>
        <row r="1592">
          <cell r="P1592">
            <v>32</v>
          </cell>
          <cell r="R1592">
            <v>17</v>
          </cell>
          <cell r="DE1592">
            <v>6</v>
          </cell>
          <cell r="DF1592">
            <v>0.91666666666666663</v>
          </cell>
          <cell r="DG1592">
            <v>2</v>
          </cell>
          <cell r="DH1592">
            <v>0.30833333333333335</v>
          </cell>
        </row>
        <row r="1593">
          <cell r="P1593">
            <v>42</v>
          </cell>
          <cell r="R1593">
            <v>32</v>
          </cell>
          <cell r="DE1593">
            <v>1</v>
          </cell>
          <cell r="DF1593">
            <v>0.63611111111111118</v>
          </cell>
          <cell r="DG1593">
            <v>2</v>
          </cell>
          <cell r="DH1593">
            <v>0.33124999999999999</v>
          </cell>
        </row>
        <row r="1594">
          <cell r="P1594">
            <v>38</v>
          </cell>
          <cell r="R1594">
            <v>57</v>
          </cell>
          <cell r="DE1594">
            <v>2</v>
          </cell>
          <cell r="DF1594">
            <v>0.45347222222222222</v>
          </cell>
          <cell r="DG1594">
            <v>2</v>
          </cell>
          <cell r="DH1594">
            <v>0.25138888888888888</v>
          </cell>
        </row>
        <row r="1595">
          <cell r="P1595">
            <v>41</v>
          </cell>
          <cell r="R1595">
            <v>54</v>
          </cell>
          <cell r="DE1595">
            <v>2</v>
          </cell>
          <cell r="DF1595">
            <v>0</v>
          </cell>
          <cell r="DG1595">
            <v>2</v>
          </cell>
          <cell r="DH1595">
            <v>0.53125</v>
          </cell>
        </row>
        <row r="1596">
          <cell r="P1596">
            <v>3</v>
          </cell>
          <cell r="R1596" t="str">
            <v xml:space="preserve"> </v>
          </cell>
          <cell r="DE1596">
            <v>2</v>
          </cell>
          <cell r="DF1596">
            <v>0.87638888888888899</v>
          </cell>
          <cell r="DG1596">
            <v>2</v>
          </cell>
          <cell r="DH1596">
            <v>0.57152777777777775</v>
          </cell>
        </row>
        <row r="1597">
          <cell r="P1597">
            <v>50</v>
          </cell>
          <cell r="R1597">
            <v>39</v>
          </cell>
          <cell r="DE1597">
            <v>2</v>
          </cell>
          <cell r="DF1597">
            <v>0.57222222222222219</v>
          </cell>
          <cell r="DG1597">
            <v>2</v>
          </cell>
          <cell r="DH1597">
            <v>0.62916666666666665</v>
          </cell>
        </row>
        <row r="1598">
          <cell r="P1598">
            <v>2</v>
          </cell>
          <cell r="R1598">
            <v>2</v>
          </cell>
          <cell r="DE1598">
            <v>2</v>
          </cell>
          <cell r="DF1598">
            <v>0.56458333333333333</v>
          </cell>
          <cell r="DG1598">
            <v>2</v>
          </cell>
          <cell r="DH1598">
            <v>0.65208333333333335</v>
          </cell>
        </row>
        <row r="1599">
          <cell r="P1599" t="str">
            <v xml:space="preserve"> </v>
          </cell>
          <cell r="R1599">
            <v>28</v>
          </cell>
          <cell r="DG1599">
            <v>2</v>
          </cell>
          <cell r="DH1599">
            <v>0.65416666666666667</v>
          </cell>
        </row>
        <row r="1600">
          <cell r="P1600">
            <v>15</v>
          </cell>
          <cell r="R1600">
            <v>9</v>
          </cell>
          <cell r="DE1600">
            <v>2</v>
          </cell>
          <cell r="DF1600">
            <v>0.63402777777777775</v>
          </cell>
          <cell r="DG1600">
            <v>3</v>
          </cell>
          <cell r="DH1600">
            <v>0.85416666666666663</v>
          </cell>
        </row>
        <row r="1601">
          <cell r="P1601">
            <v>2</v>
          </cell>
          <cell r="R1601">
            <v>2</v>
          </cell>
          <cell r="DE1601">
            <v>2</v>
          </cell>
          <cell r="DF1601">
            <v>0.56458333333333333</v>
          </cell>
          <cell r="DG1601">
            <v>2</v>
          </cell>
          <cell r="DH1601">
            <v>0.65208333333333335</v>
          </cell>
        </row>
        <row r="1602">
          <cell r="P1602">
            <v>38</v>
          </cell>
          <cell r="R1602">
            <v>57</v>
          </cell>
          <cell r="DE1602">
            <v>2</v>
          </cell>
          <cell r="DF1602">
            <v>0.45347222222222222</v>
          </cell>
          <cell r="DG1602">
            <v>2</v>
          </cell>
          <cell r="DH1602">
            <v>0.25138888888888888</v>
          </cell>
        </row>
        <row r="1603">
          <cell r="P1603" t="str">
            <v xml:space="preserve"> </v>
          </cell>
          <cell r="R1603" t="str">
            <v xml:space="preserve"> </v>
          </cell>
          <cell r="DE1603">
            <v>2</v>
          </cell>
          <cell r="DF1603">
            <v>0.57916666666666672</v>
          </cell>
        </row>
        <row r="1604">
          <cell r="P1604">
            <v>50</v>
          </cell>
          <cell r="R1604">
            <v>41</v>
          </cell>
          <cell r="DE1604">
            <v>2</v>
          </cell>
          <cell r="DF1604">
            <v>0.91111111111111109</v>
          </cell>
          <cell r="DG1604">
            <v>3</v>
          </cell>
          <cell r="DH1604">
            <v>0.3</v>
          </cell>
        </row>
        <row r="1605">
          <cell r="P1605">
            <v>9</v>
          </cell>
          <cell r="R1605">
            <v>25</v>
          </cell>
          <cell r="DE1605">
            <v>2</v>
          </cell>
          <cell r="DF1605">
            <v>0.90416666666666667</v>
          </cell>
          <cell r="DG1605">
            <v>3</v>
          </cell>
          <cell r="DH1605">
            <v>0.30902777777777779</v>
          </cell>
        </row>
        <row r="1606">
          <cell r="P1606">
            <v>40</v>
          </cell>
          <cell r="R1606">
            <v>26</v>
          </cell>
          <cell r="DE1606">
            <v>2</v>
          </cell>
          <cell r="DF1606">
            <v>0.63888888888888895</v>
          </cell>
          <cell r="DG1606">
            <v>3</v>
          </cell>
          <cell r="DH1606">
            <v>0.32916666666666666</v>
          </cell>
        </row>
        <row r="1607">
          <cell r="P1607">
            <v>120</v>
          </cell>
          <cell r="R1607">
            <v>120</v>
          </cell>
          <cell r="DE1607">
            <v>3</v>
          </cell>
          <cell r="DF1607">
            <v>0.70277777777777783</v>
          </cell>
          <cell r="DG1607">
            <v>3</v>
          </cell>
          <cell r="DH1607">
            <v>0.20208333333333331</v>
          </cell>
        </row>
        <row r="1608">
          <cell r="P1608">
            <v>92</v>
          </cell>
          <cell r="R1608">
            <v>57</v>
          </cell>
          <cell r="DE1608">
            <v>3</v>
          </cell>
          <cell r="DF1608">
            <v>0.53472222222222221</v>
          </cell>
          <cell r="DG1608">
            <v>3</v>
          </cell>
          <cell r="DH1608">
            <v>0.27847222222222223</v>
          </cell>
        </row>
        <row r="1609">
          <cell r="P1609">
            <v>36</v>
          </cell>
          <cell r="R1609">
            <v>46</v>
          </cell>
          <cell r="DE1609">
            <v>3</v>
          </cell>
          <cell r="DF1609">
            <v>0.47152777777777777</v>
          </cell>
          <cell r="DG1609">
            <v>3</v>
          </cell>
          <cell r="DH1609">
            <v>0.55833333333333335</v>
          </cell>
        </row>
        <row r="1610">
          <cell r="P1610">
            <v>11</v>
          </cell>
          <cell r="R1610">
            <v>105</v>
          </cell>
          <cell r="DE1610">
            <v>4</v>
          </cell>
          <cell r="DF1610">
            <v>4.1666666666666664E-2</v>
          </cell>
          <cell r="DG1610">
            <v>3</v>
          </cell>
          <cell r="DH1610">
            <v>0.73125000000000007</v>
          </cell>
        </row>
        <row r="1611">
          <cell r="P1611">
            <v>14</v>
          </cell>
          <cell r="R1611">
            <v>18</v>
          </cell>
          <cell r="DE1611">
            <v>3</v>
          </cell>
          <cell r="DF1611">
            <v>0.4916666666666667</v>
          </cell>
          <cell r="DG1611">
            <v>3</v>
          </cell>
          <cell r="DH1611">
            <v>0.78541666666666676</v>
          </cell>
        </row>
        <row r="1612">
          <cell r="P1612">
            <v>11</v>
          </cell>
          <cell r="R1612">
            <v>8</v>
          </cell>
          <cell r="DE1612">
            <v>3</v>
          </cell>
          <cell r="DF1612">
            <v>0.69236111111111109</v>
          </cell>
          <cell r="DG1612">
            <v>3</v>
          </cell>
          <cell r="DH1612">
            <v>0.81041666666666667</v>
          </cell>
        </row>
        <row r="1613">
          <cell r="P1613">
            <v>11</v>
          </cell>
          <cell r="R1613">
            <v>8</v>
          </cell>
          <cell r="DE1613">
            <v>3</v>
          </cell>
          <cell r="DF1613">
            <v>0.69236111111111109</v>
          </cell>
          <cell r="DG1613">
            <v>3</v>
          </cell>
          <cell r="DH1613">
            <v>0.81041666666666667</v>
          </cell>
        </row>
        <row r="1614">
          <cell r="P1614">
            <v>2</v>
          </cell>
          <cell r="R1614" t="str">
            <v xml:space="preserve"> </v>
          </cell>
          <cell r="DE1614">
            <v>3</v>
          </cell>
          <cell r="DF1614">
            <v>0.61736111111111114</v>
          </cell>
        </row>
        <row r="1615">
          <cell r="P1615">
            <v>48</v>
          </cell>
          <cell r="R1615">
            <v>43</v>
          </cell>
          <cell r="DE1615">
            <v>3</v>
          </cell>
          <cell r="DF1615">
            <v>0.90416666666666667</v>
          </cell>
          <cell r="DG1615">
            <v>4</v>
          </cell>
          <cell r="DH1615">
            <v>0.29791666666666666</v>
          </cell>
        </row>
        <row r="1616">
          <cell r="P1616">
            <v>37</v>
          </cell>
          <cell r="R1616">
            <v>22</v>
          </cell>
          <cell r="DE1616">
            <v>3</v>
          </cell>
          <cell r="DF1616">
            <v>0.92569444444444438</v>
          </cell>
          <cell r="DG1616">
            <v>4</v>
          </cell>
          <cell r="DH1616">
            <v>0.30972222222222223</v>
          </cell>
        </row>
        <row r="1617">
          <cell r="P1617">
            <v>40</v>
          </cell>
          <cell r="R1617">
            <v>38</v>
          </cell>
          <cell r="DE1617">
            <v>3</v>
          </cell>
          <cell r="DF1617">
            <v>0.63263888888888886</v>
          </cell>
          <cell r="DG1617">
            <v>4</v>
          </cell>
          <cell r="DH1617">
            <v>0.33402777777777781</v>
          </cell>
        </row>
        <row r="1618">
          <cell r="P1618" t="str">
            <v xml:space="preserve"> </v>
          </cell>
          <cell r="R1618">
            <v>3</v>
          </cell>
          <cell r="DE1618">
            <v>7</v>
          </cell>
          <cell r="DF1618">
            <v>1.8055555555555557E-2</v>
          </cell>
          <cell r="DG1618">
            <v>4</v>
          </cell>
          <cell r="DH1618">
            <v>0.3430555555555555</v>
          </cell>
        </row>
        <row r="1619">
          <cell r="P1619">
            <v>134</v>
          </cell>
          <cell r="R1619">
            <v>126</v>
          </cell>
          <cell r="DE1619">
            <v>4</v>
          </cell>
          <cell r="DF1619">
            <v>0.78055555555555556</v>
          </cell>
          <cell r="DG1619">
            <v>4</v>
          </cell>
          <cell r="DH1619">
            <v>0.21319444444444444</v>
          </cell>
        </row>
        <row r="1620">
          <cell r="P1620">
            <v>148</v>
          </cell>
          <cell r="R1620">
            <v>168</v>
          </cell>
          <cell r="DE1620">
            <v>4</v>
          </cell>
          <cell r="DF1620">
            <v>0.75624999999999998</v>
          </cell>
          <cell r="DG1620">
            <v>4</v>
          </cell>
          <cell r="DH1620">
            <v>0.25833333333333336</v>
          </cell>
        </row>
        <row r="1621">
          <cell r="P1621">
            <v>167</v>
          </cell>
          <cell r="R1621">
            <v>168</v>
          </cell>
          <cell r="DE1621">
            <v>4</v>
          </cell>
          <cell r="DF1621">
            <v>0.88541666666666663</v>
          </cell>
          <cell r="DG1621">
            <v>4</v>
          </cell>
          <cell r="DH1621">
            <v>0.36388888888888887</v>
          </cell>
        </row>
        <row r="1622">
          <cell r="P1622">
            <v>2</v>
          </cell>
          <cell r="R1622">
            <v>20</v>
          </cell>
          <cell r="DE1622">
            <v>4</v>
          </cell>
          <cell r="DF1622">
            <v>0.41319444444444442</v>
          </cell>
          <cell r="DG1622">
            <v>4</v>
          </cell>
          <cell r="DH1622">
            <v>0.47222222222222227</v>
          </cell>
        </row>
        <row r="1623">
          <cell r="P1623">
            <v>1</v>
          </cell>
          <cell r="R1623">
            <v>5</v>
          </cell>
          <cell r="DE1623">
            <v>3</v>
          </cell>
          <cell r="DF1623">
            <v>0.54236111111111118</v>
          </cell>
          <cell r="DG1623">
            <v>4</v>
          </cell>
          <cell r="DH1623">
            <v>0.44722222222222219</v>
          </cell>
        </row>
        <row r="1624">
          <cell r="P1624">
            <v>25</v>
          </cell>
          <cell r="R1624">
            <v>36</v>
          </cell>
          <cell r="DE1624">
            <v>4</v>
          </cell>
          <cell r="DF1624">
            <v>0.85486111111111107</v>
          </cell>
          <cell r="DG1624">
            <v>4</v>
          </cell>
          <cell r="DH1624">
            <v>0.54791666666666672</v>
          </cell>
        </row>
        <row r="1625">
          <cell r="P1625" t="str">
            <v xml:space="preserve"> </v>
          </cell>
          <cell r="R1625" t="str">
            <v xml:space="preserve"> </v>
          </cell>
          <cell r="DG1625">
            <v>4</v>
          </cell>
          <cell r="DH1625">
            <v>0.60416666666666663</v>
          </cell>
        </row>
        <row r="1626">
          <cell r="P1626">
            <v>35</v>
          </cell>
          <cell r="R1626">
            <v>38</v>
          </cell>
          <cell r="DE1626">
            <v>4</v>
          </cell>
          <cell r="DF1626">
            <v>0.56944444444444442</v>
          </cell>
          <cell r="DG1626">
            <v>4</v>
          </cell>
          <cell r="DH1626">
            <v>0.62152777777777779</v>
          </cell>
        </row>
        <row r="1627">
          <cell r="P1627">
            <v>6</v>
          </cell>
          <cell r="R1627">
            <v>3</v>
          </cell>
          <cell r="DE1627">
            <v>4</v>
          </cell>
          <cell r="DF1627">
            <v>0.66319444444444442</v>
          </cell>
          <cell r="DG1627">
            <v>4</v>
          </cell>
          <cell r="DH1627">
            <v>0.83750000000000002</v>
          </cell>
        </row>
        <row r="1628">
          <cell r="P1628">
            <v>10</v>
          </cell>
          <cell r="R1628">
            <v>21</v>
          </cell>
          <cell r="DE1628">
            <v>4</v>
          </cell>
          <cell r="DF1628">
            <v>0.49722222222222223</v>
          </cell>
          <cell r="DG1628">
            <v>4</v>
          </cell>
          <cell r="DH1628">
            <v>0.8965277777777777</v>
          </cell>
        </row>
        <row r="1629">
          <cell r="P1629">
            <v>134</v>
          </cell>
          <cell r="R1629">
            <v>126</v>
          </cell>
          <cell r="DE1629">
            <v>4</v>
          </cell>
          <cell r="DF1629">
            <v>0.78055555555555556</v>
          </cell>
          <cell r="DG1629">
            <v>4</v>
          </cell>
          <cell r="DH1629">
            <v>0.21319444444444444</v>
          </cell>
        </row>
        <row r="1630">
          <cell r="P1630">
            <v>118</v>
          </cell>
          <cell r="R1630">
            <v>166</v>
          </cell>
          <cell r="DE1630">
            <v>5</v>
          </cell>
          <cell r="DF1630">
            <v>0.80347222222222225</v>
          </cell>
          <cell r="DG1630">
            <v>5</v>
          </cell>
          <cell r="DH1630">
            <v>0.26041666666666669</v>
          </cell>
        </row>
        <row r="1631">
          <cell r="P1631">
            <v>53</v>
          </cell>
          <cell r="R1631">
            <v>33</v>
          </cell>
          <cell r="DE1631">
            <v>5</v>
          </cell>
          <cell r="DF1631">
            <v>0.4916666666666667</v>
          </cell>
          <cell r="DG1631">
            <v>5</v>
          </cell>
          <cell r="DH1631">
            <v>0.29375000000000001</v>
          </cell>
        </row>
        <row r="1632">
          <cell r="P1632">
            <v>51</v>
          </cell>
          <cell r="R1632">
            <v>49</v>
          </cell>
          <cell r="DE1632">
            <v>4</v>
          </cell>
          <cell r="DF1632">
            <v>0.91666666666666663</v>
          </cell>
          <cell r="DG1632">
            <v>5</v>
          </cell>
          <cell r="DH1632">
            <v>0.30624999999999997</v>
          </cell>
        </row>
        <row r="1633">
          <cell r="P1633">
            <v>29</v>
          </cell>
          <cell r="R1633">
            <v>6</v>
          </cell>
          <cell r="DE1633">
            <v>4</v>
          </cell>
          <cell r="DF1633">
            <v>0.96180555555555547</v>
          </cell>
          <cell r="DG1633">
            <v>5</v>
          </cell>
          <cell r="DH1633">
            <v>0.33402777777777781</v>
          </cell>
        </row>
        <row r="1634">
          <cell r="P1634">
            <v>33</v>
          </cell>
          <cell r="R1634">
            <v>40</v>
          </cell>
          <cell r="DE1634">
            <v>4</v>
          </cell>
          <cell r="DF1634">
            <v>0.63194444444444442</v>
          </cell>
          <cell r="DG1634">
            <v>5</v>
          </cell>
          <cell r="DH1634">
            <v>0.3354166666666667</v>
          </cell>
        </row>
        <row r="1635">
          <cell r="P1635">
            <v>4</v>
          </cell>
          <cell r="R1635">
            <v>1</v>
          </cell>
          <cell r="DE1635">
            <v>4</v>
          </cell>
          <cell r="DF1635">
            <v>0.74722222222222223</v>
          </cell>
          <cell r="DG1635">
            <v>5</v>
          </cell>
          <cell r="DH1635">
            <v>0.53819444444444442</v>
          </cell>
        </row>
        <row r="1636">
          <cell r="P1636">
            <v>40</v>
          </cell>
          <cell r="R1636">
            <v>125</v>
          </cell>
          <cell r="DE1636">
            <v>5</v>
          </cell>
          <cell r="DF1636">
            <v>0.89722222222222225</v>
          </cell>
          <cell r="DG1636">
            <v>5</v>
          </cell>
          <cell r="DH1636">
            <v>0.60138888888888886</v>
          </cell>
        </row>
        <row r="1637">
          <cell r="P1637">
            <v>30</v>
          </cell>
          <cell r="R1637">
            <v>37</v>
          </cell>
          <cell r="DE1637">
            <v>5</v>
          </cell>
          <cell r="DF1637">
            <v>0.57222222222222219</v>
          </cell>
          <cell r="DG1637">
            <v>5</v>
          </cell>
          <cell r="DH1637">
            <v>0.61875000000000002</v>
          </cell>
        </row>
        <row r="1638">
          <cell r="P1638">
            <v>4</v>
          </cell>
          <cell r="R1638">
            <v>4</v>
          </cell>
          <cell r="DE1638">
            <v>5</v>
          </cell>
          <cell r="DF1638">
            <v>0.63958333333333328</v>
          </cell>
          <cell r="DG1638">
            <v>5</v>
          </cell>
          <cell r="DH1638">
            <v>0.72986111111111107</v>
          </cell>
        </row>
        <row r="1639">
          <cell r="P1639">
            <v>1</v>
          </cell>
          <cell r="R1639">
            <v>1</v>
          </cell>
          <cell r="DE1639">
            <v>6</v>
          </cell>
          <cell r="DF1639">
            <v>0.71458333333333324</v>
          </cell>
          <cell r="DG1639">
            <v>5</v>
          </cell>
          <cell r="DH1639">
            <v>0.78472222222222221</v>
          </cell>
        </row>
        <row r="1640">
          <cell r="P1640">
            <v>1</v>
          </cell>
          <cell r="R1640" t="str">
            <v xml:space="preserve"> </v>
          </cell>
          <cell r="DE1640">
            <v>6</v>
          </cell>
          <cell r="DF1640">
            <v>0.3611111111111111</v>
          </cell>
          <cell r="DG1640">
            <v>5</v>
          </cell>
          <cell r="DH1640">
            <v>0.80833333333333324</v>
          </cell>
        </row>
        <row r="1641">
          <cell r="P1641">
            <v>2</v>
          </cell>
          <cell r="R1641">
            <v>2</v>
          </cell>
          <cell r="DE1641">
            <v>5</v>
          </cell>
          <cell r="DF1641">
            <v>0.77638888888888891</v>
          </cell>
          <cell r="DG1641">
            <v>5</v>
          </cell>
          <cell r="DH1641">
            <v>0.87361111111111101</v>
          </cell>
        </row>
        <row r="1642">
          <cell r="P1642" t="str">
            <v xml:space="preserve"> </v>
          </cell>
          <cell r="R1642" t="str">
            <v xml:space="preserve"> </v>
          </cell>
          <cell r="DE1642">
            <v>6</v>
          </cell>
          <cell r="DF1642">
            <v>0.88541666666666663</v>
          </cell>
          <cell r="DG1642">
            <v>5</v>
          </cell>
          <cell r="DH1642">
            <v>0.92847222222222225</v>
          </cell>
        </row>
        <row r="1643">
          <cell r="P1643">
            <v>30</v>
          </cell>
          <cell r="R1643">
            <v>37</v>
          </cell>
          <cell r="DE1643">
            <v>5</v>
          </cell>
          <cell r="DF1643">
            <v>0.57222222222222219</v>
          </cell>
          <cell r="DG1643">
            <v>5</v>
          </cell>
          <cell r="DH1643">
            <v>0.61875000000000002</v>
          </cell>
        </row>
        <row r="1644">
          <cell r="P1644">
            <v>53</v>
          </cell>
          <cell r="R1644">
            <v>33</v>
          </cell>
          <cell r="DE1644">
            <v>5</v>
          </cell>
          <cell r="DF1644">
            <v>0.4916666666666667</v>
          </cell>
          <cell r="DG1644">
            <v>5</v>
          </cell>
          <cell r="DH1644">
            <v>0.29375000000000001</v>
          </cell>
        </row>
        <row r="1645">
          <cell r="P1645">
            <v>5</v>
          </cell>
          <cell r="R1645">
            <v>6</v>
          </cell>
          <cell r="DE1645">
            <v>5</v>
          </cell>
          <cell r="DF1645">
            <v>0.76250000000000007</v>
          </cell>
          <cell r="DG1645">
            <v>6</v>
          </cell>
          <cell r="DH1645">
            <v>1.1111111111111112E-2</v>
          </cell>
        </row>
        <row r="1646">
          <cell r="P1646" t="str">
            <v xml:space="preserve"> </v>
          </cell>
          <cell r="R1646" t="str">
            <v xml:space="preserve"> </v>
          </cell>
          <cell r="DG1646">
            <v>6</v>
          </cell>
          <cell r="DH1646">
            <v>0.14861111111111111</v>
          </cell>
        </row>
        <row r="1647">
          <cell r="P1647">
            <v>100</v>
          </cell>
          <cell r="R1647">
            <v>161</v>
          </cell>
          <cell r="DE1647">
            <v>6</v>
          </cell>
          <cell r="DF1647">
            <v>0.52222222222222225</v>
          </cell>
          <cell r="DG1647">
            <v>6</v>
          </cell>
          <cell r="DH1647">
            <v>0.27986111111111112</v>
          </cell>
        </row>
        <row r="1648">
          <cell r="P1648">
            <v>51</v>
          </cell>
          <cell r="R1648">
            <v>47</v>
          </cell>
          <cell r="DE1648">
            <v>5</v>
          </cell>
          <cell r="DF1648">
            <v>0.90208333333333324</v>
          </cell>
          <cell r="DG1648">
            <v>6</v>
          </cell>
          <cell r="DH1648">
            <v>0.3034722222222222</v>
          </cell>
        </row>
        <row r="1649">
          <cell r="P1649">
            <v>9</v>
          </cell>
          <cell r="R1649">
            <v>11</v>
          </cell>
          <cell r="DE1649">
            <v>5</v>
          </cell>
          <cell r="DF1649">
            <v>0.9</v>
          </cell>
          <cell r="DG1649">
            <v>6</v>
          </cell>
          <cell r="DH1649">
            <v>0.30624999999999997</v>
          </cell>
        </row>
        <row r="1650">
          <cell r="P1650">
            <v>39</v>
          </cell>
          <cell r="R1650">
            <v>39</v>
          </cell>
          <cell r="DE1650">
            <v>5</v>
          </cell>
          <cell r="DF1650">
            <v>0.62986111111111109</v>
          </cell>
          <cell r="DG1650">
            <v>6</v>
          </cell>
          <cell r="DH1650">
            <v>0.3298611111111111</v>
          </cell>
        </row>
        <row r="1651">
          <cell r="P1651">
            <v>3</v>
          </cell>
          <cell r="R1651" t="str">
            <v xml:space="preserve"> </v>
          </cell>
          <cell r="DE1651">
            <v>5</v>
          </cell>
          <cell r="DF1651">
            <v>0.6</v>
          </cell>
          <cell r="DG1651">
            <v>6</v>
          </cell>
          <cell r="DH1651">
            <v>0.42986111111111108</v>
          </cell>
        </row>
        <row r="1652">
          <cell r="P1652">
            <v>4</v>
          </cell>
          <cell r="R1652">
            <v>4</v>
          </cell>
          <cell r="DE1652">
            <v>6</v>
          </cell>
          <cell r="DF1652">
            <v>0.98333333333333339</v>
          </cell>
          <cell r="DG1652">
            <v>6</v>
          </cell>
          <cell r="DH1652">
            <v>0.43194444444444446</v>
          </cell>
        </row>
        <row r="1653">
          <cell r="P1653" t="str">
            <v xml:space="preserve"> </v>
          </cell>
          <cell r="R1653">
            <v>4</v>
          </cell>
          <cell r="DE1653">
            <v>6</v>
          </cell>
          <cell r="DF1653">
            <v>0.36041666666666666</v>
          </cell>
          <cell r="DG1653">
            <v>6</v>
          </cell>
          <cell r="DH1653">
            <v>0.43402777777777773</v>
          </cell>
        </row>
        <row r="1654">
          <cell r="P1654">
            <v>3</v>
          </cell>
          <cell r="R1654">
            <v>7</v>
          </cell>
          <cell r="DE1654">
            <v>5</v>
          </cell>
          <cell r="DF1654">
            <v>0.9194444444444444</v>
          </cell>
          <cell r="DG1654">
            <v>6</v>
          </cell>
          <cell r="DH1654">
            <v>0.47847222222222219</v>
          </cell>
        </row>
        <row r="1655">
          <cell r="P1655">
            <v>28</v>
          </cell>
          <cell r="R1655">
            <v>48</v>
          </cell>
          <cell r="DE1655">
            <v>6</v>
          </cell>
          <cell r="DF1655">
            <v>0.47638888888888892</v>
          </cell>
          <cell r="DG1655">
            <v>6</v>
          </cell>
          <cell r="DH1655">
            <v>0.55069444444444449</v>
          </cell>
        </row>
        <row r="1656">
          <cell r="P1656">
            <v>28</v>
          </cell>
          <cell r="R1656">
            <v>41</v>
          </cell>
          <cell r="DE1656">
            <v>6</v>
          </cell>
          <cell r="DF1656">
            <v>0.57430555555555551</v>
          </cell>
          <cell r="DG1656">
            <v>6</v>
          </cell>
          <cell r="DH1656">
            <v>0.60902777777777783</v>
          </cell>
        </row>
        <row r="1657">
          <cell r="P1657">
            <v>4</v>
          </cell>
          <cell r="R1657">
            <v>96</v>
          </cell>
          <cell r="DE1657">
            <v>7</v>
          </cell>
          <cell r="DF1657">
            <v>0.1763888888888889</v>
          </cell>
          <cell r="DG1657">
            <v>6</v>
          </cell>
          <cell r="DH1657">
            <v>0.94097222222222221</v>
          </cell>
        </row>
        <row r="1658">
          <cell r="P1658" t="str">
            <v xml:space="preserve"> </v>
          </cell>
          <cell r="R1658">
            <v>4</v>
          </cell>
          <cell r="DE1658">
            <v>6</v>
          </cell>
          <cell r="DF1658">
            <v>0.36041666666666666</v>
          </cell>
          <cell r="DG1658">
            <v>6</v>
          </cell>
          <cell r="DH1658">
            <v>0.43402777777777773</v>
          </cell>
        </row>
        <row r="1659">
          <cell r="P1659">
            <v>5</v>
          </cell>
          <cell r="R1659">
            <v>6</v>
          </cell>
          <cell r="DE1659">
            <v>5</v>
          </cell>
          <cell r="DF1659">
            <v>0.76250000000000007</v>
          </cell>
          <cell r="DG1659">
            <v>6</v>
          </cell>
          <cell r="DH1659">
            <v>1.1111111111111112E-2</v>
          </cell>
        </row>
        <row r="1660">
          <cell r="P1660">
            <v>4</v>
          </cell>
          <cell r="R1660">
            <v>4</v>
          </cell>
          <cell r="DE1660">
            <v>6</v>
          </cell>
          <cell r="DF1660">
            <v>0.98333333333333339</v>
          </cell>
          <cell r="DG1660">
            <v>6</v>
          </cell>
          <cell r="DH1660">
            <v>0.43194444444444446</v>
          </cell>
        </row>
        <row r="1661">
          <cell r="P1661">
            <v>3</v>
          </cell>
          <cell r="R1661" t="str">
            <v xml:space="preserve"> </v>
          </cell>
          <cell r="DE1661">
            <v>5</v>
          </cell>
          <cell r="DF1661">
            <v>0.6</v>
          </cell>
          <cell r="DG1661">
            <v>6</v>
          </cell>
          <cell r="DH1661">
            <v>0.42986111111111108</v>
          </cell>
        </row>
        <row r="1662">
          <cell r="P1662">
            <v>3</v>
          </cell>
          <cell r="R1662">
            <v>7</v>
          </cell>
          <cell r="DE1662">
            <v>5</v>
          </cell>
          <cell r="DF1662">
            <v>0.9194444444444444</v>
          </cell>
          <cell r="DG1662">
            <v>6</v>
          </cell>
          <cell r="DH1662">
            <v>0.47847222222222219</v>
          </cell>
        </row>
        <row r="1663">
          <cell r="P1663" t="str">
            <v xml:space="preserve"> </v>
          </cell>
          <cell r="R1663" t="str">
            <v xml:space="preserve"> </v>
          </cell>
          <cell r="DE1663">
            <v>6</v>
          </cell>
          <cell r="DF1663">
            <v>0.97361111111111109</v>
          </cell>
        </row>
        <row r="1664">
          <cell r="P1664">
            <v>133</v>
          </cell>
          <cell r="R1664">
            <v>133</v>
          </cell>
          <cell r="DE1664">
            <v>7</v>
          </cell>
          <cell r="DF1664">
            <v>0.79166666666666663</v>
          </cell>
          <cell r="DG1664">
            <v>7</v>
          </cell>
          <cell r="DH1664">
            <v>0.2298611111111111</v>
          </cell>
        </row>
        <row r="1665">
          <cell r="P1665">
            <v>163</v>
          </cell>
          <cell r="R1665">
            <v>128</v>
          </cell>
          <cell r="DE1665">
            <v>7</v>
          </cell>
          <cell r="DF1665">
            <v>0.75208333333333333</v>
          </cell>
          <cell r="DG1665">
            <v>6</v>
          </cell>
          <cell r="DH1665">
            <v>0.25694444444444448</v>
          </cell>
        </row>
        <row r="1666">
          <cell r="P1666">
            <v>63</v>
          </cell>
          <cell r="R1666">
            <v>24</v>
          </cell>
          <cell r="DE1666">
            <v>6</v>
          </cell>
          <cell r="DF1666">
            <v>0.90902777777777777</v>
          </cell>
          <cell r="DG1666">
            <v>7</v>
          </cell>
          <cell r="DH1666">
            <v>0.3</v>
          </cell>
        </row>
        <row r="1667">
          <cell r="P1667">
            <v>36</v>
          </cell>
          <cell r="R1667">
            <v>31</v>
          </cell>
          <cell r="DE1667">
            <v>6</v>
          </cell>
          <cell r="DF1667">
            <v>0.63680555555555551</v>
          </cell>
          <cell r="DG1667">
            <v>7</v>
          </cell>
          <cell r="DH1667">
            <v>0.32708333333333334</v>
          </cell>
        </row>
        <row r="1668">
          <cell r="P1668">
            <v>4</v>
          </cell>
          <cell r="R1668" t="str">
            <v xml:space="preserve"> </v>
          </cell>
          <cell r="DE1668">
            <v>7</v>
          </cell>
          <cell r="DF1668">
            <v>0.38750000000000001</v>
          </cell>
        </row>
        <row r="1669">
          <cell r="P1669">
            <v>162</v>
          </cell>
          <cell r="R1669">
            <v>165</v>
          </cell>
          <cell r="DE1669">
            <v>7</v>
          </cell>
          <cell r="DF1669">
            <v>0.92152777777777783</v>
          </cell>
          <cell r="DG1669">
            <v>7</v>
          </cell>
          <cell r="DH1669">
            <v>0.39652777777777781</v>
          </cell>
        </row>
        <row r="1670">
          <cell r="P1670">
            <v>38</v>
          </cell>
          <cell r="R1670">
            <v>45</v>
          </cell>
          <cell r="DE1670">
            <v>7</v>
          </cell>
          <cell r="DF1670">
            <v>0.85763888888888884</v>
          </cell>
          <cell r="DG1670">
            <v>7</v>
          </cell>
          <cell r="DH1670">
            <v>0.44861111111111113</v>
          </cell>
        </row>
        <row r="1671">
          <cell r="P1671" t="str">
            <v xml:space="preserve"> </v>
          </cell>
          <cell r="R1671">
            <v>5</v>
          </cell>
          <cell r="DE1671">
            <v>7</v>
          </cell>
          <cell r="DF1671">
            <v>0.37986111111111115</v>
          </cell>
          <cell r="DG1671">
            <v>7</v>
          </cell>
          <cell r="DH1671">
            <v>0.46875</v>
          </cell>
        </row>
        <row r="1672">
          <cell r="P1672">
            <v>42</v>
          </cell>
          <cell r="R1672">
            <v>37</v>
          </cell>
          <cell r="DE1672">
            <v>7</v>
          </cell>
          <cell r="DF1672">
            <v>0.57291666666666663</v>
          </cell>
          <cell r="DG1672">
            <v>7</v>
          </cell>
          <cell r="DH1672">
            <v>0.61597222222222225</v>
          </cell>
        </row>
        <row r="1673">
          <cell r="P1673">
            <v>1</v>
          </cell>
          <cell r="R1673" t="str">
            <v xml:space="preserve"> </v>
          </cell>
          <cell r="DE1673">
            <v>7</v>
          </cell>
          <cell r="DF1673">
            <v>0.77222222222222225</v>
          </cell>
          <cell r="DG1673">
            <v>7</v>
          </cell>
          <cell r="DH1673">
            <v>0.81666666666666676</v>
          </cell>
        </row>
        <row r="1674">
          <cell r="P1674">
            <v>165</v>
          </cell>
          <cell r="R1674">
            <v>109</v>
          </cell>
          <cell r="DE1674">
            <v>1</v>
          </cell>
          <cell r="DF1674">
            <v>0.41875000000000001</v>
          </cell>
          <cell r="DG1674">
            <v>1</v>
          </cell>
          <cell r="DH1674">
            <v>0.17708333333333334</v>
          </cell>
        </row>
        <row r="1675">
          <cell r="P1675">
            <v>135</v>
          </cell>
          <cell r="R1675">
            <v>126</v>
          </cell>
          <cell r="DE1675">
            <v>1</v>
          </cell>
          <cell r="DF1675">
            <v>0.78402777777777777</v>
          </cell>
          <cell r="DG1675">
            <v>1</v>
          </cell>
          <cell r="DH1675">
            <v>0.21875</v>
          </cell>
        </row>
        <row r="1676">
          <cell r="P1676">
            <v>165</v>
          </cell>
          <cell r="R1676">
            <v>140</v>
          </cell>
          <cell r="DE1676">
            <v>1</v>
          </cell>
          <cell r="DF1676">
            <v>0.7597222222222223</v>
          </cell>
          <cell r="DG1676">
            <v>1</v>
          </cell>
          <cell r="DH1676">
            <v>0.24652777777777779</v>
          </cell>
        </row>
        <row r="1677">
          <cell r="P1677">
            <v>65</v>
          </cell>
          <cell r="R1677">
            <v>23</v>
          </cell>
          <cell r="DE1677">
            <v>7</v>
          </cell>
          <cell r="DF1677">
            <v>0.89861111111111114</v>
          </cell>
          <cell r="DG1677">
            <v>1</v>
          </cell>
          <cell r="DH1677">
            <v>0.29791666666666666</v>
          </cell>
        </row>
        <row r="1678">
          <cell r="P1678">
            <v>24</v>
          </cell>
          <cell r="R1678">
            <v>28</v>
          </cell>
          <cell r="DE1678">
            <v>7</v>
          </cell>
          <cell r="DF1678">
            <v>0.63611111111111118</v>
          </cell>
          <cell r="DG1678">
            <v>1</v>
          </cell>
          <cell r="DH1678">
            <v>0.3298611111111111</v>
          </cell>
        </row>
        <row r="1679">
          <cell r="P1679">
            <v>166</v>
          </cell>
          <cell r="R1679">
            <v>138</v>
          </cell>
          <cell r="DE1679">
            <v>1</v>
          </cell>
          <cell r="DF1679">
            <v>0.71805555555555556</v>
          </cell>
          <cell r="DG1679">
            <v>1</v>
          </cell>
          <cell r="DH1679">
            <v>0.4826388888888889</v>
          </cell>
        </row>
        <row r="1680">
          <cell r="P1680" t="str">
            <v xml:space="preserve"> </v>
          </cell>
          <cell r="R1680">
            <v>8</v>
          </cell>
          <cell r="DE1680">
            <v>6</v>
          </cell>
          <cell r="DF1680">
            <v>0.12222222222222223</v>
          </cell>
          <cell r="DG1680">
            <v>1</v>
          </cell>
          <cell r="DH1680">
            <v>0.48541666666666666</v>
          </cell>
        </row>
        <row r="1681">
          <cell r="P1681">
            <v>51</v>
          </cell>
          <cell r="R1681">
            <v>50</v>
          </cell>
          <cell r="DE1681">
            <v>1</v>
          </cell>
          <cell r="DF1681">
            <v>0.84861111111111109</v>
          </cell>
          <cell r="DG1681">
            <v>1</v>
          </cell>
          <cell r="DH1681">
            <v>0.52430555555555558</v>
          </cell>
        </row>
        <row r="1682">
          <cell r="P1682">
            <v>7</v>
          </cell>
          <cell r="R1682" t="str">
            <v xml:space="preserve"> </v>
          </cell>
          <cell r="DE1682">
            <v>4</v>
          </cell>
          <cell r="DF1682">
            <v>0.90347222222222223</v>
          </cell>
          <cell r="DG1682">
            <v>1</v>
          </cell>
          <cell r="DH1682">
            <v>0.55069444444444449</v>
          </cell>
        </row>
        <row r="1683">
          <cell r="P1683">
            <v>30</v>
          </cell>
          <cell r="R1683">
            <v>46</v>
          </cell>
          <cell r="DE1683">
            <v>1</v>
          </cell>
          <cell r="DF1683">
            <v>0.57222222222222219</v>
          </cell>
          <cell r="DG1683">
            <v>1</v>
          </cell>
          <cell r="DH1683">
            <v>0.62916666666666665</v>
          </cell>
        </row>
        <row r="1684">
          <cell r="P1684" t="str">
            <v xml:space="preserve"> </v>
          </cell>
          <cell r="R1684" t="str">
            <v xml:space="preserve"> </v>
          </cell>
          <cell r="DG1684">
            <v>1</v>
          </cell>
          <cell r="DH1684">
            <v>0.64652777777777781</v>
          </cell>
        </row>
        <row r="1685">
          <cell r="P1685">
            <v>7</v>
          </cell>
          <cell r="R1685" t="str">
            <v xml:space="preserve"> </v>
          </cell>
          <cell r="DE1685">
            <v>4</v>
          </cell>
          <cell r="DF1685">
            <v>0.90347222222222223</v>
          </cell>
          <cell r="DG1685">
            <v>1</v>
          </cell>
          <cell r="DH1685">
            <v>0.55069444444444449</v>
          </cell>
        </row>
        <row r="1686">
          <cell r="P1686">
            <v>51</v>
          </cell>
          <cell r="R1686">
            <v>50</v>
          </cell>
          <cell r="DE1686">
            <v>1</v>
          </cell>
          <cell r="DF1686">
            <v>0.84861111111111109</v>
          </cell>
          <cell r="DG1686">
            <v>1</v>
          </cell>
          <cell r="DH1686">
            <v>0.52430555555555558</v>
          </cell>
        </row>
        <row r="1687">
          <cell r="P1687">
            <v>32</v>
          </cell>
          <cell r="R1687">
            <v>36</v>
          </cell>
          <cell r="DE1687">
            <v>2</v>
          </cell>
          <cell r="DF1687">
            <v>0.48194444444444445</v>
          </cell>
          <cell r="DG1687">
            <v>2</v>
          </cell>
          <cell r="DH1687">
            <v>0.28472222222222221</v>
          </cell>
        </row>
        <row r="1688">
          <cell r="P1688">
            <v>13</v>
          </cell>
          <cell r="R1688">
            <v>19</v>
          </cell>
          <cell r="DE1688">
            <v>6</v>
          </cell>
          <cell r="DF1688">
            <v>0.91249999999999998</v>
          </cell>
          <cell r="DG1688">
            <v>2</v>
          </cell>
          <cell r="DH1688">
            <v>0.30694444444444441</v>
          </cell>
        </row>
        <row r="1689">
          <cell r="P1689">
            <v>50</v>
          </cell>
          <cell r="R1689">
            <v>68</v>
          </cell>
          <cell r="DE1689">
            <v>1</v>
          </cell>
          <cell r="DF1689">
            <v>0.89861111111111114</v>
          </cell>
          <cell r="DG1689">
            <v>2</v>
          </cell>
          <cell r="DH1689">
            <v>0.30833333333333335</v>
          </cell>
        </row>
        <row r="1690">
          <cell r="P1690">
            <v>37</v>
          </cell>
          <cell r="R1690">
            <v>33</v>
          </cell>
          <cell r="DE1690">
            <v>1</v>
          </cell>
          <cell r="DF1690">
            <v>0.63124999999999998</v>
          </cell>
          <cell r="DG1690">
            <v>2</v>
          </cell>
          <cell r="DH1690">
            <v>0.33333333333333331</v>
          </cell>
        </row>
        <row r="1691">
          <cell r="P1691" t="str">
            <v xml:space="preserve"> </v>
          </cell>
          <cell r="R1691" t="str">
            <v xml:space="preserve"> </v>
          </cell>
          <cell r="DE1691">
            <v>4</v>
          </cell>
          <cell r="DF1691">
            <v>0.14583333333333334</v>
          </cell>
          <cell r="DG1691">
            <v>2</v>
          </cell>
          <cell r="DH1691">
            <v>0.34097222222222223</v>
          </cell>
        </row>
        <row r="1692">
          <cell r="P1692">
            <v>1</v>
          </cell>
          <cell r="R1692">
            <v>1</v>
          </cell>
          <cell r="DE1692">
            <v>6</v>
          </cell>
          <cell r="DF1692">
            <v>0.10972222222222222</v>
          </cell>
          <cell r="DG1692">
            <v>2</v>
          </cell>
          <cell r="DH1692">
            <v>0.52361111111111114</v>
          </cell>
        </row>
        <row r="1693">
          <cell r="P1693">
            <v>49</v>
          </cell>
          <cell r="R1693">
            <v>17</v>
          </cell>
          <cell r="DE1693">
            <v>2</v>
          </cell>
          <cell r="DF1693">
            <v>0.98125000000000007</v>
          </cell>
          <cell r="DG1693">
            <v>2</v>
          </cell>
          <cell r="DH1693">
            <v>0.52777777777777779</v>
          </cell>
        </row>
        <row r="1694">
          <cell r="P1694" t="str">
            <v xml:space="preserve"> </v>
          </cell>
          <cell r="R1694" t="str">
            <v xml:space="preserve"> </v>
          </cell>
          <cell r="DE1694">
            <v>2</v>
          </cell>
          <cell r="DF1694">
            <v>0.47916666666666669</v>
          </cell>
          <cell r="DG1694">
            <v>2</v>
          </cell>
          <cell r="DH1694">
            <v>0.53333333333333333</v>
          </cell>
        </row>
        <row r="1695">
          <cell r="P1695">
            <v>45</v>
          </cell>
          <cell r="R1695">
            <v>42</v>
          </cell>
          <cell r="DE1695">
            <v>2</v>
          </cell>
          <cell r="DF1695">
            <v>0.57291666666666663</v>
          </cell>
          <cell r="DG1695">
            <v>2</v>
          </cell>
          <cell r="DH1695">
            <v>0.61944444444444446</v>
          </cell>
        </row>
        <row r="1696">
          <cell r="P1696" t="str">
            <v xml:space="preserve"> </v>
          </cell>
          <cell r="R1696" t="str">
            <v xml:space="preserve"> </v>
          </cell>
          <cell r="DE1696">
            <v>2</v>
          </cell>
          <cell r="DF1696">
            <v>0.55486111111111114</v>
          </cell>
          <cell r="DG1696">
            <v>2</v>
          </cell>
          <cell r="DH1696">
            <v>0.68611111111111101</v>
          </cell>
        </row>
        <row r="1697">
          <cell r="P1697" t="str">
            <v xml:space="preserve"> </v>
          </cell>
          <cell r="R1697">
            <v>3</v>
          </cell>
          <cell r="DE1697">
            <v>2</v>
          </cell>
          <cell r="DF1697">
            <v>0.67569444444444438</v>
          </cell>
          <cell r="DG1697">
            <v>2</v>
          </cell>
          <cell r="DH1697">
            <v>0.81874999999999998</v>
          </cell>
        </row>
        <row r="1698">
          <cell r="P1698" t="str">
            <v xml:space="preserve"> </v>
          </cell>
          <cell r="R1698">
            <v>1</v>
          </cell>
          <cell r="DE1698">
            <v>2</v>
          </cell>
          <cell r="DF1698">
            <v>0.69513888888888886</v>
          </cell>
          <cell r="DG1698">
            <v>2</v>
          </cell>
          <cell r="DH1698">
            <v>0.81597222222222221</v>
          </cell>
        </row>
        <row r="1699">
          <cell r="P1699" t="str">
            <v xml:space="preserve"> </v>
          </cell>
          <cell r="R1699">
            <v>3</v>
          </cell>
          <cell r="DE1699">
            <v>2</v>
          </cell>
          <cell r="DF1699">
            <v>0.67569444444444438</v>
          </cell>
          <cell r="DG1699">
            <v>2</v>
          </cell>
          <cell r="DH1699">
            <v>0.81874999999999998</v>
          </cell>
        </row>
        <row r="1700">
          <cell r="P1700" t="str">
            <v xml:space="preserve"> </v>
          </cell>
          <cell r="R1700" t="str">
            <v xml:space="preserve"> </v>
          </cell>
          <cell r="DE1700">
            <v>2</v>
          </cell>
          <cell r="DF1700">
            <v>0.47916666666666669</v>
          </cell>
          <cell r="DG1700">
            <v>2</v>
          </cell>
          <cell r="DH1700">
            <v>0.53333333333333333</v>
          </cell>
        </row>
        <row r="1701">
          <cell r="P1701" t="str">
            <v xml:space="preserve"> </v>
          </cell>
          <cell r="R1701" t="str">
            <v xml:space="preserve"> </v>
          </cell>
          <cell r="DE1701">
            <v>4</v>
          </cell>
          <cell r="DF1701">
            <v>0.14583333333333334</v>
          </cell>
          <cell r="DG1701">
            <v>2</v>
          </cell>
          <cell r="DH1701">
            <v>0.34097222222222223</v>
          </cell>
        </row>
        <row r="1702">
          <cell r="P1702">
            <v>126</v>
          </cell>
          <cell r="R1702">
            <v>106</v>
          </cell>
          <cell r="DE1702">
            <v>3</v>
          </cell>
          <cell r="DF1702">
            <v>0.69652777777777775</v>
          </cell>
          <cell r="DG1702">
            <v>3</v>
          </cell>
          <cell r="DH1702">
            <v>0.20416666666666669</v>
          </cell>
        </row>
        <row r="1703">
          <cell r="P1703">
            <v>16</v>
          </cell>
          <cell r="R1703">
            <v>28</v>
          </cell>
          <cell r="DE1703">
            <v>2</v>
          </cell>
          <cell r="DF1703">
            <v>0.91319444444444453</v>
          </cell>
          <cell r="DG1703">
            <v>3</v>
          </cell>
          <cell r="DH1703">
            <v>0.31180555555555556</v>
          </cell>
        </row>
        <row r="1704">
          <cell r="P1704">
            <v>39</v>
          </cell>
          <cell r="R1704">
            <v>29</v>
          </cell>
          <cell r="DE1704">
            <v>2</v>
          </cell>
          <cell r="DF1704">
            <v>0.90138888888888891</v>
          </cell>
          <cell r="DG1704">
            <v>3</v>
          </cell>
          <cell r="DH1704">
            <v>0.30138888888888887</v>
          </cell>
        </row>
        <row r="1705">
          <cell r="P1705">
            <v>28</v>
          </cell>
          <cell r="R1705">
            <v>41</v>
          </cell>
          <cell r="DE1705">
            <v>2</v>
          </cell>
          <cell r="DF1705">
            <v>0.62291666666666667</v>
          </cell>
          <cell r="DG1705">
            <v>3</v>
          </cell>
          <cell r="DH1705">
            <v>0.3347222222222222</v>
          </cell>
        </row>
        <row r="1706">
          <cell r="P1706">
            <v>4</v>
          </cell>
          <cell r="R1706">
            <v>4</v>
          </cell>
          <cell r="DE1706">
            <v>3</v>
          </cell>
          <cell r="DF1706">
            <v>0.37222222222222223</v>
          </cell>
          <cell r="DG1706">
            <v>3</v>
          </cell>
          <cell r="DH1706">
            <v>0.48194444444444445</v>
          </cell>
        </row>
        <row r="1707">
          <cell r="P1707">
            <v>13</v>
          </cell>
          <cell r="R1707" t="str">
            <v xml:space="preserve"> </v>
          </cell>
          <cell r="DE1707">
            <v>3</v>
          </cell>
          <cell r="DF1707">
            <v>0.67291666666666661</v>
          </cell>
          <cell r="DG1707">
            <v>6</v>
          </cell>
          <cell r="DH1707">
            <v>0.45555555555555555</v>
          </cell>
        </row>
        <row r="1708">
          <cell r="P1708">
            <v>35</v>
          </cell>
          <cell r="R1708">
            <v>51</v>
          </cell>
          <cell r="DE1708">
            <v>3</v>
          </cell>
          <cell r="DF1708">
            <v>0.47569444444444442</v>
          </cell>
          <cell r="DG1708">
            <v>3</v>
          </cell>
          <cell r="DH1708">
            <v>0.57500000000000007</v>
          </cell>
        </row>
        <row r="1709">
          <cell r="P1709">
            <v>4</v>
          </cell>
          <cell r="R1709">
            <v>4</v>
          </cell>
          <cell r="DE1709">
            <v>3</v>
          </cell>
          <cell r="DF1709">
            <v>0.43333333333333335</v>
          </cell>
          <cell r="DG1709">
            <v>3</v>
          </cell>
          <cell r="DH1709">
            <v>0.6645833333333333</v>
          </cell>
        </row>
        <row r="1710">
          <cell r="P1710" t="str">
            <v xml:space="preserve"> </v>
          </cell>
          <cell r="R1710" t="str">
            <v xml:space="preserve"> </v>
          </cell>
          <cell r="DE1710">
            <v>3</v>
          </cell>
          <cell r="DF1710">
            <v>0.60347222222222219</v>
          </cell>
          <cell r="DG1710">
            <v>3</v>
          </cell>
          <cell r="DH1710">
            <v>0.83263888888888893</v>
          </cell>
        </row>
        <row r="1711">
          <cell r="P1711">
            <v>14</v>
          </cell>
          <cell r="R1711">
            <v>18</v>
          </cell>
          <cell r="DE1711">
            <v>3</v>
          </cell>
          <cell r="DF1711">
            <v>0.47013888888888888</v>
          </cell>
          <cell r="DG1711">
            <v>3</v>
          </cell>
          <cell r="DH1711">
            <v>0.77916666666666667</v>
          </cell>
        </row>
        <row r="1712">
          <cell r="P1712">
            <v>7</v>
          </cell>
          <cell r="R1712">
            <v>164</v>
          </cell>
          <cell r="DE1712">
            <v>4</v>
          </cell>
          <cell r="DF1712">
            <v>0.16874999999999998</v>
          </cell>
          <cell r="DG1712">
            <v>3</v>
          </cell>
          <cell r="DH1712">
            <v>0.90694444444444444</v>
          </cell>
        </row>
        <row r="1713">
          <cell r="P1713">
            <v>4</v>
          </cell>
          <cell r="R1713">
            <v>4</v>
          </cell>
          <cell r="DE1713">
            <v>3</v>
          </cell>
          <cell r="DF1713">
            <v>0.43333333333333335</v>
          </cell>
          <cell r="DG1713">
            <v>3</v>
          </cell>
          <cell r="DH1713">
            <v>0.6645833333333333</v>
          </cell>
        </row>
        <row r="1714">
          <cell r="P1714">
            <v>35</v>
          </cell>
          <cell r="R1714">
            <v>51</v>
          </cell>
          <cell r="DE1714">
            <v>3</v>
          </cell>
          <cell r="DF1714">
            <v>0.47569444444444442</v>
          </cell>
          <cell r="DG1714">
            <v>3</v>
          </cell>
          <cell r="DH1714">
            <v>0.57500000000000007</v>
          </cell>
        </row>
        <row r="1715">
          <cell r="P1715">
            <v>7</v>
          </cell>
          <cell r="R1715">
            <v>164</v>
          </cell>
          <cell r="DE1715">
            <v>4</v>
          </cell>
          <cell r="DF1715">
            <v>0.16874999999999998</v>
          </cell>
          <cell r="DG1715">
            <v>3</v>
          </cell>
          <cell r="DH1715">
            <v>0.90694444444444444</v>
          </cell>
        </row>
        <row r="1716">
          <cell r="P1716" t="str">
            <v xml:space="preserve"> </v>
          </cell>
          <cell r="R1716">
            <v>5</v>
          </cell>
          <cell r="DE1716">
            <v>4</v>
          </cell>
          <cell r="DF1716">
            <v>0.24027777777777778</v>
          </cell>
          <cell r="DG1716">
            <v>4</v>
          </cell>
          <cell r="DH1716">
            <v>0.25833333333333336</v>
          </cell>
        </row>
        <row r="1717">
          <cell r="P1717">
            <v>37</v>
          </cell>
          <cell r="R1717">
            <v>19</v>
          </cell>
          <cell r="DE1717">
            <v>3</v>
          </cell>
          <cell r="DF1717">
            <v>0.91875000000000007</v>
          </cell>
          <cell r="DG1717">
            <v>4</v>
          </cell>
          <cell r="DH1717">
            <v>0.31041666666666667</v>
          </cell>
        </row>
        <row r="1718">
          <cell r="P1718">
            <v>55</v>
          </cell>
          <cell r="R1718">
            <v>25</v>
          </cell>
          <cell r="DE1718">
            <v>3</v>
          </cell>
          <cell r="DF1718">
            <v>0.8979166666666667</v>
          </cell>
          <cell r="DG1718">
            <v>4</v>
          </cell>
          <cell r="DH1718">
            <v>0.31388888888888888</v>
          </cell>
        </row>
        <row r="1719">
          <cell r="P1719">
            <v>41</v>
          </cell>
          <cell r="R1719">
            <v>29</v>
          </cell>
          <cell r="DE1719">
            <v>3</v>
          </cell>
          <cell r="DF1719">
            <v>0.63680555555555551</v>
          </cell>
          <cell r="DG1719">
            <v>4</v>
          </cell>
          <cell r="DH1719">
            <v>0.32847222222222222</v>
          </cell>
        </row>
        <row r="1720">
          <cell r="P1720">
            <v>112</v>
          </cell>
          <cell r="R1720">
            <v>132</v>
          </cell>
          <cell r="DE1720">
            <v>4</v>
          </cell>
          <cell r="DF1720">
            <v>0.77708333333333324</v>
          </cell>
          <cell r="DG1720">
            <v>4</v>
          </cell>
          <cell r="DH1720">
            <v>0.21180555555555555</v>
          </cell>
        </row>
        <row r="1721">
          <cell r="P1721">
            <v>148</v>
          </cell>
          <cell r="R1721">
            <v>132</v>
          </cell>
          <cell r="DE1721">
            <v>4</v>
          </cell>
          <cell r="DF1721">
            <v>0.73888888888888893</v>
          </cell>
          <cell r="DG1721">
            <v>4</v>
          </cell>
          <cell r="DH1721">
            <v>0.26041666666666669</v>
          </cell>
        </row>
        <row r="1722">
          <cell r="P1722">
            <v>156</v>
          </cell>
          <cell r="R1722">
            <v>100</v>
          </cell>
          <cell r="DE1722">
            <v>4</v>
          </cell>
          <cell r="DF1722">
            <v>0.88055555555555554</v>
          </cell>
          <cell r="DG1722">
            <v>4</v>
          </cell>
          <cell r="DH1722">
            <v>0.35625000000000001</v>
          </cell>
        </row>
        <row r="1723">
          <cell r="P1723">
            <v>30</v>
          </cell>
          <cell r="R1723">
            <v>15</v>
          </cell>
          <cell r="DE1723">
            <v>4</v>
          </cell>
          <cell r="DF1723">
            <v>0.42291666666666666</v>
          </cell>
          <cell r="DG1723">
            <v>4</v>
          </cell>
          <cell r="DH1723">
            <v>0.46875</v>
          </cell>
        </row>
        <row r="1724">
          <cell r="P1724">
            <v>6</v>
          </cell>
          <cell r="R1724" t="str">
            <v xml:space="preserve"> </v>
          </cell>
          <cell r="DE1724">
            <v>3</v>
          </cell>
          <cell r="DF1724">
            <v>0.84097222222222223</v>
          </cell>
          <cell r="DG1724">
            <v>4</v>
          </cell>
          <cell r="DH1724">
            <v>0.47013888888888888</v>
          </cell>
        </row>
        <row r="1725">
          <cell r="P1725">
            <v>47</v>
          </cell>
          <cell r="R1725">
            <v>37</v>
          </cell>
          <cell r="DE1725">
            <v>4</v>
          </cell>
          <cell r="DF1725">
            <v>0.5708333333333333</v>
          </cell>
          <cell r="DG1725">
            <v>4</v>
          </cell>
          <cell r="DH1725">
            <v>0.62152777777777779</v>
          </cell>
        </row>
        <row r="1726">
          <cell r="P1726">
            <v>31</v>
          </cell>
          <cell r="R1726">
            <v>45</v>
          </cell>
          <cell r="DE1726">
            <v>4</v>
          </cell>
          <cell r="DF1726">
            <v>0.8534722222222223</v>
          </cell>
          <cell r="DG1726">
            <v>4</v>
          </cell>
          <cell r="DH1726">
            <v>0.56111111111111112</v>
          </cell>
        </row>
        <row r="1727">
          <cell r="P1727">
            <v>4</v>
          </cell>
          <cell r="R1727">
            <v>2</v>
          </cell>
          <cell r="DE1727">
            <v>3</v>
          </cell>
          <cell r="DF1727">
            <v>0.79375000000000007</v>
          </cell>
          <cell r="DG1727">
            <v>4</v>
          </cell>
          <cell r="DH1727">
            <v>0.6958333333333333</v>
          </cell>
        </row>
        <row r="1728">
          <cell r="P1728">
            <v>3</v>
          </cell>
          <cell r="R1728">
            <v>3</v>
          </cell>
          <cell r="DE1728">
            <v>3</v>
          </cell>
          <cell r="DF1728">
            <v>0.625</v>
          </cell>
          <cell r="DG1728">
            <v>4</v>
          </cell>
          <cell r="DH1728">
            <v>0.76736111111111116</v>
          </cell>
        </row>
        <row r="1729">
          <cell r="P1729" t="str">
            <v xml:space="preserve"> </v>
          </cell>
          <cell r="R1729">
            <v>6</v>
          </cell>
          <cell r="DE1729">
            <v>4</v>
          </cell>
          <cell r="DF1729">
            <v>0.70416666666666661</v>
          </cell>
          <cell r="DG1729">
            <v>4</v>
          </cell>
          <cell r="DH1729">
            <v>0.74861111111111101</v>
          </cell>
        </row>
        <row r="1730">
          <cell r="P1730" t="str">
            <v xml:space="preserve"> </v>
          </cell>
          <cell r="R1730">
            <v>3</v>
          </cell>
          <cell r="DE1730">
            <v>4</v>
          </cell>
          <cell r="DF1730">
            <v>0.66666666666666663</v>
          </cell>
          <cell r="DG1730">
            <v>4</v>
          </cell>
          <cell r="DH1730">
            <v>0.78402777777777777</v>
          </cell>
        </row>
        <row r="1731">
          <cell r="P1731">
            <v>6</v>
          </cell>
          <cell r="R1731">
            <v>5</v>
          </cell>
          <cell r="DE1731">
            <v>4</v>
          </cell>
          <cell r="DF1731">
            <v>0.64166666666666672</v>
          </cell>
          <cell r="DG1731">
            <v>4</v>
          </cell>
          <cell r="DH1731">
            <v>0.86458333333333337</v>
          </cell>
        </row>
        <row r="1732">
          <cell r="P1732">
            <v>6</v>
          </cell>
          <cell r="R1732">
            <v>4</v>
          </cell>
          <cell r="DE1732">
            <v>3</v>
          </cell>
          <cell r="DF1732">
            <v>0.88611111111111107</v>
          </cell>
          <cell r="DG1732">
            <v>4</v>
          </cell>
          <cell r="DH1732">
            <v>0.8354166666666667</v>
          </cell>
        </row>
        <row r="1733">
          <cell r="P1733">
            <v>14</v>
          </cell>
          <cell r="R1733">
            <v>25</v>
          </cell>
          <cell r="DE1733">
            <v>4</v>
          </cell>
          <cell r="DF1733">
            <v>0.48194444444444445</v>
          </cell>
          <cell r="DG1733">
            <v>4</v>
          </cell>
          <cell r="DH1733">
            <v>0.8979166666666667</v>
          </cell>
        </row>
        <row r="1734">
          <cell r="P1734">
            <v>4</v>
          </cell>
          <cell r="R1734">
            <v>2</v>
          </cell>
          <cell r="DE1734">
            <v>3</v>
          </cell>
          <cell r="DF1734">
            <v>0.79375000000000007</v>
          </cell>
          <cell r="DG1734">
            <v>4</v>
          </cell>
          <cell r="DH1734">
            <v>0.6958333333333333</v>
          </cell>
        </row>
        <row r="1735">
          <cell r="P1735">
            <v>3</v>
          </cell>
          <cell r="R1735">
            <v>3</v>
          </cell>
          <cell r="DE1735">
            <v>3</v>
          </cell>
          <cell r="DF1735">
            <v>0.625</v>
          </cell>
          <cell r="DG1735">
            <v>4</v>
          </cell>
          <cell r="DH1735">
            <v>0.76736111111111116</v>
          </cell>
        </row>
        <row r="1736">
          <cell r="P1736" t="str">
            <v xml:space="preserve"> </v>
          </cell>
          <cell r="R1736">
            <v>5</v>
          </cell>
          <cell r="DE1736">
            <v>4</v>
          </cell>
          <cell r="DF1736">
            <v>0.87291666666666667</v>
          </cell>
          <cell r="DG1736">
            <v>5</v>
          </cell>
          <cell r="DH1736">
            <v>0.28402777777777777</v>
          </cell>
        </row>
        <row r="1737">
          <cell r="P1737">
            <v>42</v>
          </cell>
          <cell r="R1737">
            <v>35</v>
          </cell>
          <cell r="DE1737">
            <v>4</v>
          </cell>
          <cell r="DF1737">
            <v>0.90902777777777777</v>
          </cell>
          <cell r="DG1737">
            <v>5</v>
          </cell>
          <cell r="DH1737">
            <v>0.30416666666666664</v>
          </cell>
        </row>
        <row r="1738">
          <cell r="P1738">
            <v>24</v>
          </cell>
          <cell r="R1738">
            <v>17</v>
          </cell>
          <cell r="DE1738">
            <v>5</v>
          </cell>
          <cell r="DF1738">
            <v>3.1944444444444449E-2</v>
          </cell>
          <cell r="DG1738">
            <v>5</v>
          </cell>
          <cell r="DH1738">
            <v>0.32083333333333336</v>
          </cell>
        </row>
        <row r="1739">
          <cell r="P1739">
            <v>40</v>
          </cell>
          <cell r="R1739">
            <v>33</v>
          </cell>
          <cell r="DE1739">
            <v>4</v>
          </cell>
          <cell r="DF1739">
            <v>0.63263888888888886</v>
          </cell>
          <cell r="DG1739">
            <v>5</v>
          </cell>
          <cell r="DH1739">
            <v>0.32916666666666666</v>
          </cell>
        </row>
        <row r="1740">
          <cell r="P1740" t="str">
            <v xml:space="preserve"> </v>
          </cell>
          <cell r="R1740">
            <v>4</v>
          </cell>
          <cell r="DE1740">
            <v>5</v>
          </cell>
          <cell r="DF1740">
            <v>8.7500000000000008E-2</v>
          </cell>
          <cell r="DG1740">
            <v>5</v>
          </cell>
          <cell r="DH1740">
            <v>0.33888888888888885</v>
          </cell>
        </row>
        <row r="1741">
          <cell r="P1741">
            <v>94</v>
          </cell>
          <cell r="R1741">
            <v>131</v>
          </cell>
          <cell r="DE1741">
            <v>5</v>
          </cell>
          <cell r="DF1741">
            <v>0.80069444444444438</v>
          </cell>
          <cell r="DG1741">
            <v>5</v>
          </cell>
          <cell r="DH1741">
            <v>0.25972222222222224</v>
          </cell>
        </row>
        <row r="1742">
          <cell r="P1742">
            <v>47</v>
          </cell>
          <cell r="R1742">
            <v>34</v>
          </cell>
          <cell r="DE1742">
            <v>5</v>
          </cell>
          <cell r="DF1742">
            <v>0.48472222222222222</v>
          </cell>
          <cell r="DG1742">
            <v>5</v>
          </cell>
          <cell r="DH1742">
            <v>0.29305555555555557</v>
          </cell>
        </row>
        <row r="1743">
          <cell r="P1743">
            <v>2</v>
          </cell>
          <cell r="R1743" t="str">
            <v xml:space="preserve"> </v>
          </cell>
          <cell r="DE1743">
            <v>4</v>
          </cell>
          <cell r="DF1743">
            <v>0.88541666666666663</v>
          </cell>
          <cell r="DG1743">
            <v>5</v>
          </cell>
          <cell r="DH1743">
            <v>0.41597222222222219</v>
          </cell>
        </row>
        <row r="1744">
          <cell r="P1744" t="str">
            <v xml:space="preserve"> </v>
          </cell>
          <cell r="R1744" t="str">
            <v xml:space="preserve"> </v>
          </cell>
          <cell r="DE1744">
            <v>5</v>
          </cell>
          <cell r="DF1744">
            <v>0.45902777777777781</v>
          </cell>
          <cell r="DG1744">
            <v>5</v>
          </cell>
          <cell r="DH1744">
            <v>0.50277777777777777</v>
          </cell>
        </row>
        <row r="1745">
          <cell r="P1745">
            <v>6</v>
          </cell>
          <cell r="R1745">
            <v>3</v>
          </cell>
          <cell r="DE1745">
            <v>3</v>
          </cell>
          <cell r="DF1745">
            <v>0.94166666666666676</v>
          </cell>
          <cell r="DG1745">
            <v>5</v>
          </cell>
          <cell r="DH1745">
            <v>0.60277777777777775</v>
          </cell>
        </row>
        <row r="1746">
          <cell r="P1746">
            <v>49</v>
          </cell>
          <cell r="R1746">
            <v>47</v>
          </cell>
          <cell r="DE1746">
            <v>5</v>
          </cell>
          <cell r="DF1746">
            <v>0.57500000000000007</v>
          </cell>
          <cell r="DG1746">
            <v>5</v>
          </cell>
          <cell r="DH1746">
            <v>0.6166666666666667</v>
          </cell>
        </row>
        <row r="1747">
          <cell r="P1747">
            <v>4</v>
          </cell>
          <cell r="R1747" t="str">
            <v xml:space="preserve"> </v>
          </cell>
          <cell r="DE1747">
            <v>5</v>
          </cell>
          <cell r="DF1747">
            <v>0.6020833333333333</v>
          </cell>
          <cell r="DG1747">
            <v>5</v>
          </cell>
          <cell r="DH1747">
            <v>0.62361111111111112</v>
          </cell>
        </row>
        <row r="1748">
          <cell r="P1748">
            <v>36</v>
          </cell>
          <cell r="R1748">
            <v>113</v>
          </cell>
          <cell r="DE1748">
            <v>5</v>
          </cell>
          <cell r="DF1748">
            <v>0.9375</v>
          </cell>
          <cell r="DG1748">
            <v>5</v>
          </cell>
          <cell r="DH1748">
            <v>0.65833333333333333</v>
          </cell>
        </row>
        <row r="1749">
          <cell r="P1749">
            <v>14</v>
          </cell>
          <cell r="R1749">
            <v>19</v>
          </cell>
          <cell r="DE1749">
            <v>5</v>
          </cell>
          <cell r="DF1749">
            <v>0.52986111111111112</v>
          </cell>
          <cell r="DG1749">
            <v>5</v>
          </cell>
          <cell r="DH1749">
            <v>0.76250000000000007</v>
          </cell>
        </row>
        <row r="1750">
          <cell r="P1750">
            <v>3</v>
          </cell>
          <cell r="R1750">
            <v>6</v>
          </cell>
          <cell r="DE1750">
            <v>5</v>
          </cell>
          <cell r="DF1750">
            <v>0.90625</v>
          </cell>
          <cell r="DG1750">
            <v>5</v>
          </cell>
          <cell r="DH1750">
            <v>0.98611111111111116</v>
          </cell>
        </row>
        <row r="1751">
          <cell r="P1751" t="str">
            <v xml:space="preserve"> </v>
          </cell>
          <cell r="R1751">
            <v>4</v>
          </cell>
          <cell r="DE1751">
            <v>5</v>
          </cell>
          <cell r="DF1751">
            <v>8.7500000000000008E-2</v>
          </cell>
          <cell r="DG1751">
            <v>5</v>
          </cell>
          <cell r="DH1751">
            <v>0.33888888888888885</v>
          </cell>
        </row>
        <row r="1752">
          <cell r="P1752" t="str">
            <v xml:space="preserve"> </v>
          </cell>
          <cell r="R1752" t="str">
            <v xml:space="preserve"> </v>
          </cell>
          <cell r="DE1752">
            <v>5</v>
          </cell>
          <cell r="DF1752">
            <v>0.45902777777777781</v>
          </cell>
          <cell r="DG1752">
            <v>5</v>
          </cell>
          <cell r="DH1752">
            <v>0.50277777777777777</v>
          </cell>
        </row>
        <row r="1753">
          <cell r="P1753">
            <v>94</v>
          </cell>
          <cell r="R1753">
            <v>131</v>
          </cell>
          <cell r="DE1753">
            <v>5</v>
          </cell>
          <cell r="DF1753">
            <v>0.80069444444444438</v>
          </cell>
          <cell r="DG1753">
            <v>5</v>
          </cell>
          <cell r="DH1753">
            <v>0.25972222222222224</v>
          </cell>
        </row>
        <row r="1754">
          <cell r="P1754">
            <v>61</v>
          </cell>
          <cell r="R1754">
            <v>36</v>
          </cell>
          <cell r="DE1754">
            <v>5</v>
          </cell>
          <cell r="DF1754">
            <v>0.90972222222222221</v>
          </cell>
          <cell r="DG1754">
            <v>6</v>
          </cell>
          <cell r="DH1754">
            <v>0.30208333333333331</v>
          </cell>
        </row>
        <row r="1755">
          <cell r="P1755">
            <v>39</v>
          </cell>
          <cell r="R1755">
            <v>46</v>
          </cell>
          <cell r="DE1755">
            <v>5</v>
          </cell>
          <cell r="DF1755">
            <v>0.6333333333333333</v>
          </cell>
          <cell r="DG1755">
            <v>6</v>
          </cell>
          <cell r="DH1755">
            <v>0.33402777777777781</v>
          </cell>
        </row>
        <row r="1756">
          <cell r="P1756">
            <v>162</v>
          </cell>
          <cell r="R1756">
            <v>90</v>
          </cell>
          <cell r="DE1756">
            <v>6</v>
          </cell>
          <cell r="DF1756">
            <v>0.5131944444444444</v>
          </cell>
          <cell r="DG1756">
            <v>6</v>
          </cell>
          <cell r="DH1756">
            <v>0.27916666666666667</v>
          </cell>
        </row>
        <row r="1757">
          <cell r="P1757">
            <v>40</v>
          </cell>
          <cell r="R1757">
            <v>52</v>
          </cell>
          <cell r="DE1757">
            <v>6</v>
          </cell>
          <cell r="DF1757">
            <v>0.47152777777777777</v>
          </cell>
          <cell r="DG1757">
            <v>6</v>
          </cell>
          <cell r="DH1757">
            <v>0.56736111111111109</v>
          </cell>
        </row>
        <row r="1758">
          <cell r="P1758">
            <v>40</v>
          </cell>
          <cell r="R1758">
            <v>48</v>
          </cell>
          <cell r="DE1758">
            <v>6</v>
          </cell>
          <cell r="DF1758">
            <v>0.57847222222222217</v>
          </cell>
          <cell r="DG1758">
            <v>6</v>
          </cell>
          <cell r="DH1758">
            <v>0.61805555555555558</v>
          </cell>
        </row>
        <row r="1759">
          <cell r="P1759">
            <v>27</v>
          </cell>
          <cell r="R1759">
            <v>1</v>
          </cell>
          <cell r="DE1759">
            <v>5</v>
          </cell>
          <cell r="DF1759">
            <v>0.92986111111111114</v>
          </cell>
          <cell r="DG1759">
            <v>6</v>
          </cell>
          <cell r="DH1759">
            <v>0.61944444444444446</v>
          </cell>
        </row>
        <row r="1760">
          <cell r="P1760">
            <v>15</v>
          </cell>
          <cell r="R1760">
            <v>68</v>
          </cell>
          <cell r="DE1760">
            <v>7</v>
          </cell>
          <cell r="DF1760">
            <v>2.5694444444444447E-2</v>
          </cell>
          <cell r="DG1760">
            <v>6</v>
          </cell>
          <cell r="DH1760">
            <v>0.71111111111111114</v>
          </cell>
        </row>
        <row r="1761">
          <cell r="P1761">
            <v>9</v>
          </cell>
          <cell r="R1761">
            <v>22</v>
          </cell>
          <cell r="DE1761">
            <v>6</v>
          </cell>
          <cell r="DF1761">
            <v>0.49305555555555558</v>
          </cell>
          <cell r="DG1761">
            <v>6</v>
          </cell>
          <cell r="DH1761">
            <v>0.75902777777777775</v>
          </cell>
        </row>
        <row r="1762">
          <cell r="P1762" t="str">
            <v xml:space="preserve"> </v>
          </cell>
          <cell r="R1762" t="str">
            <v xml:space="preserve"> </v>
          </cell>
          <cell r="DE1762">
            <v>6</v>
          </cell>
          <cell r="DF1762">
            <v>0.85</v>
          </cell>
          <cell r="DG1762">
            <v>6</v>
          </cell>
          <cell r="DH1762">
            <v>0.81805555555555554</v>
          </cell>
        </row>
        <row r="1763">
          <cell r="P1763">
            <v>5</v>
          </cell>
          <cell r="R1763" t="str">
            <v xml:space="preserve"> </v>
          </cell>
          <cell r="DE1763">
            <v>6</v>
          </cell>
          <cell r="DF1763">
            <v>0.79513888888888884</v>
          </cell>
          <cell r="DG1763">
            <v>6</v>
          </cell>
          <cell r="DH1763">
            <v>0.82152777777777775</v>
          </cell>
        </row>
        <row r="1764">
          <cell r="P1764" t="str">
            <v xml:space="preserve"> </v>
          </cell>
          <cell r="R1764" t="str">
            <v xml:space="preserve"> </v>
          </cell>
          <cell r="DE1764">
            <v>6</v>
          </cell>
          <cell r="DF1764">
            <v>0.9243055555555556</v>
          </cell>
          <cell r="DG1764">
            <v>6</v>
          </cell>
          <cell r="DH1764">
            <v>0.91666666666666663</v>
          </cell>
        </row>
        <row r="1765">
          <cell r="P1765" t="str">
            <v xml:space="preserve"> </v>
          </cell>
          <cell r="R1765">
            <v>2</v>
          </cell>
          <cell r="DE1765">
            <v>6</v>
          </cell>
          <cell r="DF1765">
            <v>0.93472222222222223</v>
          </cell>
          <cell r="DG1765">
            <v>6</v>
          </cell>
          <cell r="DH1765">
            <v>0.96736111111111101</v>
          </cell>
        </row>
        <row r="1766">
          <cell r="P1766">
            <v>50</v>
          </cell>
          <cell r="R1766">
            <v>39</v>
          </cell>
          <cell r="DE1766">
            <v>7</v>
          </cell>
          <cell r="DF1766">
            <v>0.90833333333333333</v>
          </cell>
          <cell r="DG1766">
            <v>1</v>
          </cell>
          <cell r="DH1766">
            <v>0.29930555555555555</v>
          </cell>
        </row>
        <row r="1767">
          <cell r="P1767" t="str">
            <v xml:space="preserve"> </v>
          </cell>
          <cell r="R1767">
            <v>2</v>
          </cell>
          <cell r="DE1767">
            <v>6</v>
          </cell>
          <cell r="DF1767">
            <v>0.93472222222222223</v>
          </cell>
          <cell r="DG1767">
            <v>6</v>
          </cell>
          <cell r="DH1767">
            <v>0.96736111111111101</v>
          </cell>
        </row>
        <row r="1768">
          <cell r="P1768">
            <v>40</v>
          </cell>
          <cell r="R1768">
            <v>52</v>
          </cell>
          <cell r="DE1768">
            <v>6</v>
          </cell>
          <cell r="DF1768">
            <v>0.47152777777777777</v>
          </cell>
          <cell r="DG1768">
            <v>6</v>
          </cell>
          <cell r="DH1768">
            <v>0.56736111111111109</v>
          </cell>
        </row>
        <row r="1769">
          <cell r="P1769">
            <v>2</v>
          </cell>
          <cell r="R1769">
            <v>2</v>
          </cell>
          <cell r="DE1769">
            <v>6</v>
          </cell>
          <cell r="DF1769">
            <v>0.55208333333333337</v>
          </cell>
          <cell r="DG1769">
            <v>6</v>
          </cell>
          <cell r="DH1769">
            <v>0.71458333333333324</v>
          </cell>
        </row>
        <row r="1770">
          <cell r="P1770">
            <v>18</v>
          </cell>
          <cell r="R1770">
            <v>16</v>
          </cell>
          <cell r="DE1770">
            <v>2</v>
          </cell>
          <cell r="DF1770">
            <v>0.52152777777777781</v>
          </cell>
          <cell r="DG1770">
            <v>2</v>
          </cell>
          <cell r="DH1770">
            <v>0.77083333333333337</v>
          </cell>
        </row>
        <row r="1771">
          <cell r="P1771" t="str">
            <v xml:space="preserve"> </v>
          </cell>
          <cell r="R1771">
            <v>2</v>
          </cell>
          <cell r="DE1771">
            <v>5</v>
          </cell>
          <cell r="DF1771">
            <v>0.87708333333333333</v>
          </cell>
          <cell r="DG1771">
            <v>7</v>
          </cell>
          <cell r="DH1771">
            <v>4.1666666666666666E-3</v>
          </cell>
        </row>
        <row r="1772">
          <cell r="P1772">
            <v>135</v>
          </cell>
          <cell r="R1772">
            <v>130</v>
          </cell>
          <cell r="DE1772">
            <v>1</v>
          </cell>
          <cell r="DF1772">
            <v>1.8749999999999999E-2</v>
          </cell>
          <cell r="DG1772">
            <v>7</v>
          </cell>
          <cell r="DH1772">
            <v>0.19305555555555554</v>
          </cell>
        </row>
        <row r="1773">
          <cell r="P1773">
            <v>157</v>
          </cell>
          <cell r="R1773">
            <v>125</v>
          </cell>
          <cell r="DE1773">
            <v>7</v>
          </cell>
          <cell r="DF1773">
            <v>0.74722222222222223</v>
          </cell>
          <cell r="DG1773">
            <v>7</v>
          </cell>
          <cell r="DH1773">
            <v>0.25277777777777777</v>
          </cell>
        </row>
        <row r="1774">
          <cell r="P1774">
            <v>62</v>
          </cell>
          <cell r="R1774">
            <v>29</v>
          </cell>
          <cell r="DE1774">
            <v>6</v>
          </cell>
          <cell r="DF1774">
            <v>0.9145833333333333</v>
          </cell>
          <cell r="DG1774">
            <v>7</v>
          </cell>
          <cell r="DH1774">
            <v>0.3</v>
          </cell>
        </row>
        <row r="1775">
          <cell r="P1775">
            <v>42</v>
          </cell>
          <cell r="R1775">
            <v>33</v>
          </cell>
          <cell r="DE1775">
            <v>6</v>
          </cell>
          <cell r="DF1775">
            <v>0.64513888888888882</v>
          </cell>
          <cell r="DG1775">
            <v>7</v>
          </cell>
          <cell r="DH1775">
            <v>0.33333333333333331</v>
          </cell>
        </row>
        <row r="1776">
          <cell r="P1776">
            <v>134</v>
          </cell>
          <cell r="R1776">
            <v>151</v>
          </cell>
          <cell r="DE1776">
            <v>7</v>
          </cell>
          <cell r="DF1776">
            <v>0.97222222222222221</v>
          </cell>
          <cell r="DG1776">
            <v>7</v>
          </cell>
          <cell r="DH1776">
            <v>0.38194444444444442</v>
          </cell>
        </row>
        <row r="1777">
          <cell r="P1777">
            <v>44</v>
          </cell>
          <cell r="R1777">
            <v>42</v>
          </cell>
          <cell r="DE1777">
            <v>7</v>
          </cell>
          <cell r="DF1777">
            <v>0.81180555555555556</v>
          </cell>
          <cell r="DG1777">
            <v>7</v>
          </cell>
          <cell r="DH1777">
            <v>0.43055555555555558</v>
          </cell>
        </row>
        <row r="1778">
          <cell r="P1778">
            <v>28</v>
          </cell>
          <cell r="R1778">
            <v>41</v>
          </cell>
          <cell r="DE1778">
            <v>7</v>
          </cell>
          <cell r="DF1778">
            <v>0.65347222222222223</v>
          </cell>
          <cell r="DG1778">
            <v>7</v>
          </cell>
          <cell r="DH1778">
            <v>0.62291666666666667</v>
          </cell>
        </row>
        <row r="1779">
          <cell r="P1779">
            <v>18</v>
          </cell>
          <cell r="R1779">
            <v>16</v>
          </cell>
          <cell r="DE1779">
            <v>2</v>
          </cell>
          <cell r="DF1779">
            <v>0.52152777777777781</v>
          </cell>
          <cell r="DG1779">
            <v>2</v>
          </cell>
          <cell r="DH1779">
            <v>0.77083333333333337</v>
          </cell>
        </row>
        <row r="1780">
          <cell r="P1780">
            <v>28</v>
          </cell>
          <cell r="R1780">
            <v>41</v>
          </cell>
          <cell r="DE1780">
            <v>7</v>
          </cell>
          <cell r="DF1780">
            <v>0.65347222222222223</v>
          </cell>
          <cell r="DG1780">
            <v>7</v>
          </cell>
          <cell r="DH1780">
            <v>0.62291666666666667</v>
          </cell>
        </row>
        <row r="1781">
          <cell r="P1781">
            <v>134</v>
          </cell>
          <cell r="R1781">
            <v>151</v>
          </cell>
          <cell r="DE1781">
            <v>7</v>
          </cell>
          <cell r="DF1781">
            <v>0.97222222222222221</v>
          </cell>
          <cell r="DG1781">
            <v>7</v>
          </cell>
          <cell r="DH1781">
            <v>0.38194444444444442</v>
          </cell>
        </row>
        <row r="1782">
          <cell r="P1782">
            <v>123</v>
          </cell>
          <cell r="R1782">
            <v>133</v>
          </cell>
          <cell r="DE1782">
            <v>1</v>
          </cell>
          <cell r="DF1782">
            <v>0.40902777777777777</v>
          </cell>
          <cell r="DG1782">
            <v>1</v>
          </cell>
          <cell r="DH1782">
            <v>0.1763888888888889</v>
          </cell>
        </row>
        <row r="1783">
          <cell r="P1783">
            <v>132</v>
          </cell>
          <cell r="R1783">
            <v>134</v>
          </cell>
          <cell r="DE1783">
            <v>1</v>
          </cell>
          <cell r="DF1783">
            <v>0.82638888888888884</v>
          </cell>
          <cell r="DG1783">
            <v>1</v>
          </cell>
          <cell r="DH1783">
            <v>0.21111111111111111</v>
          </cell>
        </row>
        <row r="1784">
          <cell r="P1784">
            <v>115</v>
          </cell>
          <cell r="R1784">
            <v>166</v>
          </cell>
          <cell r="DE1784">
            <v>1</v>
          </cell>
          <cell r="DF1784">
            <v>0.77569444444444446</v>
          </cell>
          <cell r="DG1784">
            <v>1</v>
          </cell>
          <cell r="DH1784">
            <v>0.24305555555555555</v>
          </cell>
        </row>
        <row r="1785">
          <cell r="P1785">
            <v>42</v>
          </cell>
          <cell r="R1785">
            <v>41</v>
          </cell>
          <cell r="DE1785">
            <v>7</v>
          </cell>
          <cell r="DF1785">
            <v>0.6645833333333333</v>
          </cell>
          <cell r="DG1785">
            <v>1</v>
          </cell>
          <cell r="DH1785">
            <v>0.33333333333333331</v>
          </cell>
        </row>
        <row r="1786">
          <cell r="P1786">
            <v>130</v>
          </cell>
          <cell r="R1786">
            <v>166</v>
          </cell>
          <cell r="DE1786">
            <v>1</v>
          </cell>
          <cell r="DF1786">
            <v>0.74444444444444446</v>
          </cell>
          <cell r="DG1786">
            <v>1</v>
          </cell>
          <cell r="DH1786">
            <v>0.49444444444444446</v>
          </cell>
        </row>
        <row r="1787">
          <cell r="P1787">
            <v>4</v>
          </cell>
          <cell r="R1787">
            <v>4</v>
          </cell>
          <cell r="DE1787">
            <v>1</v>
          </cell>
          <cell r="DF1787">
            <v>0.5131944444444444</v>
          </cell>
          <cell r="DG1787">
            <v>1</v>
          </cell>
          <cell r="DH1787">
            <v>0.53680555555555554</v>
          </cell>
        </row>
        <row r="1788">
          <cell r="P1788">
            <v>47</v>
          </cell>
          <cell r="R1788">
            <v>55</v>
          </cell>
          <cell r="DE1788">
            <v>1</v>
          </cell>
          <cell r="DF1788">
            <v>0.90277777777777779</v>
          </cell>
          <cell r="DG1788">
            <v>1</v>
          </cell>
          <cell r="DH1788">
            <v>0.59861111111111109</v>
          </cell>
        </row>
        <row r="1789">
          <cell r="P1789">
            <v>31</v>
          </cell>
          <cell r="R1789">
            <v>39</v>
          </cell>
          <cell r="DE1789">
            <v>1</v>
          </cell>
          <cell r="DF1789">
            <v>0.56458333333333333</v>
          </cell>
          <cell r="DG1789">
            <v>1</v>
          </cell>
          <cell r="DH1789">
            <v>0.62013888888888891</v>
          </cell>
        </row>
        <row r="1790">
          <cell r="P1790">
            <v>1</v>
          </cell>
          <cell r="R1790" t="str">
            <v xml:space="preserve"> </v>
          </cell>
          <cell r="DE1790">
            <v>1</v>
          </cell>
          <cell r="DF1790">
            <v>0.61527777777777781</v>
          </cell>
          <cell r="DG1790">
            <v>1</v>
          </cell>
          <cell r="DH1790">
            <v>0.63680555555555551</v>
          </cell>
        </row>
        <row r="1791">
          <cell r="P1791">
            <v>2</v>
          </cell>
          <cell r="R1791" t="str">
            <v xml:space="preserve"> </v>
          </cell>
          <cell r="DE1791">
            <v>1</v>
          </cell>
          <cell r="DF1791">
            <v>0.61249999999999993</v>
          </cell>
          <cell r="DG1791">
            <v>1</v>
          </cell>
          <cell r="DH1791">
            <v>0.65138888888888891</v>
          </cell>
        </row>
        <row r="1792">
          <cell r="P1792">
            <v>38</v>
          </cell>
          <cell r="R1792" t="str">
            <v xml:space="preserve"> </v>
          </cell>
          <cell r="DE1792">
            <v>1</v>
          </cell>
          <cell r="DF1792">
            <v>0.91666666666666663</v>
          </cell>
          <cell r="DG1792">
            <v>1</v>
          </cell>
          <cell r="DH1792">
            <v>0.68611111111111101</v>
          </cell>
        </row>
        <row r="1793">
          <cell r="P1793">
            <v>1</v>
          </cell>
          <cell r="R1793" t="str">
            <v xml:space="preserve"> </v>
          </cell>
          <cell r="DE1793">
            <v>1</v>
          </cell>
          <cell r="DF1793">
            <v>0.61527777777777781</v>
          </cell>
          <cell r="DG1793">
            <v>1</v>
          </cell>
          <cell r="DH1793">
            <v>0.63680555555555551</v>
          </cell>
        </row>
        <row r="1794">
          <cell r="P1794">
            <v>132</v>
          </cell>
          <cell r="R1794">
            <v>134</v>
          </cell>
          <cell r="DE1794">
            <v>1</v>
          </cell>
          <cell r="DF1794">
            <v>0.82638888888888884</v>
          </cell>
          <cell r="DG1794">
            <v>1</v>
          </cell>
          <cell r="DH1794">
            <v>0.21111111111111111</v>
          </cell>
        </row>
        <row r="1795">
          <cell r="P1795">
            <v>130</v>
          </cell>
          <cell r="R1795">
            <v>166</v>
          </cell>
          <cell r="DE1795">
            <v>1</v>
          </cell>
          <cell r="DF1795">
            <v>0.74444444444444446</v>
          </cell>
          <cell r="DG1795">
            <v>1</v>
          </cell>
          <cell r="DH1795">
            <v>0.49444444444444446</v>
          </cell>
        </row>
        <row r="1796">
          <cell r="P1796">
            <v>36</v>
          </cell>
          <cell r="R1796">
            <v>34</v>
          </cell>
          <cell r="DE1796">
            <v>1</v>
          </cell>
          <cell r="DF1796">
            <v>0.89861111111111114</v>
          </cell>
          <cell r="DG1796">
            <v>2</v>
          </cell>
          <cell r="DH1796">
            <v>0.2986111111111111</v>
          </cell>
        </row>
        <row r="1797">
          <cell r="P1797">
            <v>24</v>
          </cell>
          <cell r="R1797">
            <v>13</v>
          </cell>
          <cell r="DE1797">
            <v>6</v>
          </cell>
          <cell r="DF1797">
            <v>0.95000000000000007</v>
          </cell>
          <cell r="DG1797">
            <v>2</v>
          </cell>
          <cell r="DH1797">
            <v>0.31388888888888888</v>
          </cell>
        </row>
        <row r="1798">
          <cell r="P1798">
            <v>33</v>
          </cell>
          <cell r="R1798">
            <v>37</v>
          </cell>
          <cell r="DE1798">
            <v>1</v>
          </cell>
          <cell r="DF1798">
            <v>0.6333333333333333</v>
          </cell>
          <cell r="DG1798">
            <v>2</v>
          </cell>
          <cell r="DH1798">
            <v>0.32916666666666666</v>
          </cell>
        </row>
        <row r="1799">
          <cell r="P1799" t="str">
            <v xml:space="preserve"> </v>
          </cell>
          <cell r="R1799">
            <v>6</v>
          </cell>
          <cell r="DG1799">
            <v>2</v>
          </cell>
          <cell r="DH1799">
            <v>0.3611111111111111</v>
          </cell>
        </row>
        <row r="1800">
          <cell r="P1800">
            <v>24</v>
          </cell>
          <cell r="R1800">
            <v>20</v>
          </cell>
          <cell r="DE1800">
            <v>2</v>
          </cell>
          <cell r="DF1800">
            <v>2.7777777777777779E-3</v>
          </cell>
          <cell r="DG1800">
            <v>2</v>
          </cell>
          <cell r="DH1800">
            <v>0.52847222222222223</v>
          </cell>
        </row>
        <row r="1801">
          <cell r="P1801" t="str">
            <v xml:space="preserve"> </v>
          </cell>
          <cell r="R1801">
            <v>1</v>
          </cell>
          <cell r="DE1801">
            <v>6</v>
          </cell>
          <cell r="DF1801">
            <v>0.13958333333333334</v>
          </cell>
          <cell r="DG1801">
            <v>2</v>
          </cell>
          <cell r="DH1801">
            <v>0.56041666666666667</v>
          </cell>
        </row>
        <row r="1802">
          <cell r="P1802">
            <v>49</v>
          </cell>
          <cell r="R1802">
            <v>46</v>
          </cell>
          <cell r="DE1802">
            <v>2</v>
          </cell>
          <cell r="DF1802">
            <v>0.57361111111111118</v>
          </cell>
          <cell r="DG1802">
            <v>2</v>
          </cell>
          <cell r="DH1802">
            <v>0.62569444444444444</v>
          </cell>
        </row>
        <row r="1803">
          <cell r="P1803">
            <v>9</v>
          </cell>
          <cell r="R1803">
            <v>7</v>
          </cell>
          <cell r="DE1803">
            <v>2</v>
          </cell>
          <cell r="DF1803">
            <v>0.4770833333333333</v>
          </cell>
          <cell r="DG1803">
            <v>2</v>
          </cell>
          <cell r="DH1803">
            <v>0.77083333333333337</v>
          </cell>
        </row>
        <row r="1804">
          <cell r="P1804">
            <v>33</v>
          </cell>
          <cell r="R1804">
            <v>37</v>
          </cell>
          <cell r="DE1804">
            <v>1</v>
          </cell>
          <cell r="DF1804">
            <v>0.6333333333333333</v>
          </cell>
          <cell r="DG1804">
            <v>2</v>
          </cell>
          <cell r="DH1804">
            <v>0.32916666666666666</v>
          </cell>
        </row>
        <row r="1805">
          <cell r="P1805">
            <v>6</v>
          </cell>
          <cell r="R1805" t="str">
            <v xml:space="preserve"> </v>
          </cell>
          <cell r="DE1805">
            <v>2</v>
          </cell>
          <cell r="DF1805">
            <v>0.30208333333333331</v>
          </cell>
        </row>
        <row r="1806">
          <cell r="P1806">
            <v>36</v>
          </cell>
          <cell r="R1806">
            <v>34</v>
          </cell>
          <cell r="DE1806">
            <v>1</v>
          </cell>
          <cell r="DF1806">
            <v>0.89861111111111114</v>
          </cell>
          <cell r="DG1806">
            <v>2</v>
          </cell>
          <cell r="DH1806">
            <v>0.2986111111111111</v>
          </cell>
        </row>
        <row r="1807">
          <cell r="P1807">
            <v>6</v>
          </cell>
          <cell r="R1807" t="str">
            <v xml:space="preserve"> </v>
          </cell>
          <cell r="DE1807">
            <v>2</v>
          </cell>
          <cell r="DF1807">
            <v>0.30208333333333331</v>
          </cell>
        </row>
        <row r="1808">
          <cell r="P1808">
            <v>43</v>
          </cell>
          <cell r="R1808">
            <v>39</v>
          </cell>
          <cell r="DE1808">
            <v>2</v>
          </cell>
          <cell r="DF1808">
            <v>0.91249999999999998</v>
          </cell>
          <cell r="DG1808">
            <v>3</v>
          </cell>
          <cell r="DH1808">
            <v>0.30486111111111108</v>
          </cell>
        </row>
        <row r="1809">
          <cell r="P1809">
            <v>21</v>
          </cell>
          <cell r="R1809">
            <v>17</v>
          </cell>
          <cell r="DE1809">
            <v>2</v>
          </cell>
          <cell r="DF1809">
            <v>0.90972222222222221</v>
          </cell>
          <cell r="DG1809">
            <v>3</v>
          </cell>
          <cell r="DH1809">
            <v>0.30763888888888891</v>
          </cell>
        </row>
        <row r="1810">
          <cell r="P1810">
            <v>36</v>
          </cell>
          <cell r="R1810">
            <v>39</v>
          </cell>
          <cell r="DE1810">
            <v>2</v>
          </cell>
          <cell r="DF1810">
            <v>0.63750000000000007</v>
          </cell>
          <cell r="DG1810">
            <v>3</v>
          </cell>
          <cell r="DH1810">
            <v>0.32777777777777778</v>
          </cell>
        </row>
        <row r="1811">
          <cell r="P1811">
            <v>123</v>
          </cell>
          <cell r="R1811">
            <v>85</v>
          </cell>
          <cell r="DE1811">
            <v>3</v>
          </cell>
          <cell r="DF1811">
            <v>0.69374999999999998</v>
          </cell>
          <cell r="DG1811">
            <v>3</v>
          </cell>
          <cell r="DH1811">
            <v>0.19999999999999998</v>
          </cell>
        </row>
        <row r="1812">
          <cell r="P1812" t="str">
            <v xml:space="preserve"> </v>
          </cell>
          <cell r="R1812">
            <v>6</v>
          </cell>
          <cell r="DE1812">
            <v>2</v>
          </cell>
          <cell r="DF1812">
            <v>0.8208333333333333</v>
          </cell>
          <cell r="DG1812">
            <v>3</v>
          </cell>
          <cell r="DH1812">
            <v>0.3833333333333333</v>
          </cell>
        </row>
        <row r="1813">
          <cell r="P1813" t="str">
            <v xml:space="preserve"> </v>
          </cell>
          <cell r="R1813">
            <v>6</v>
          </cell>
          <cell r="DE1813">
            <v>3</v>
          </cell>
          <cell r="DF1813">
            <v>0.37847222222222227</v>
          </cell>
          <cell r="DG1813">
            <v>3</v>
          </cell>
          <cell r="DH1813">
            <v>0.46597222222222223</v>
          </cell>
        </row>
        <row r="1814">
          <cell r="P1814" t="str">
            <v xml:space="preserve"> </v>
          </cell>
          <cell r="R1814">
            <v>6</v>
          </cell>
          <cell r="DE1814">
            <v>3</v>
          </cell>
          <cell r="DF1814">
            <v>0.4368055555555555</v>
          </cell>
          <cell r="DG1814">
            <v>3</v>
          </cell>
          <cell r="DH1814">
            <v>0.5131944444444444</v>
          </cell>
        </row>
        <row r="1815">
          <cell r="P1815">
            <v>1</v>
          </cell>
          <cell r="R1815">
            <v>1</v>
          </cell>
          <cell r="DE1815">
            <v>3</v>
          </cell>
          <cell r="DF1815">
            <v>0.42430555555555555</v>
          </cell>
          <cell r="DG1815">
            <v>3</v>
          </cell>
          <cell r="DH1815">
            <v>0.55208333333333337</v>
          </cell>
        </row>
        <row r="1816">
          <cell r="P1816">
            <v>31</v>
          </cell>
          <cell r="R1816">
            <v>50</v>
          </cell>
          <cell r="DE1816">
            <v>3</v>
          </cell>
          <cell r="DF1816">
            <v>0.47847222222222219</v>
          </cell>
          <cell r="DG1816">
            <v>3</v>
          </cell>
          <cell r="DH1816">
            <v>0.55486111111111114</v>
          </cell>
        </row>
        <row r="1817">
          <cell r="P1817">
            <v>40</v>
          </cell>
          <cell r="R1817">
            <v>40</v>
          </cell>
          <cell r="DE1817">
            <v>3</v>
          </cell>
          <cell r="DF1817">
            <v>0.46458333333333335</v>
          </cell>
          <cell r="DG1817">
            <v>3</v>
          </cell>
          <cell r="DH1817">
            <v>0.6694444444444444</v>
          </cell>
        </row>
        <row r="1818">
          <cell r="P1818">
            <v>18</v>
          </cell>
          <cell r="R1818">
            <v>14</v>
          </cell>
          <cell r="DE1818">
            <v>3</v>
          </cell>
          <cell r="DF1818">
            <v>0.49236111111111108</v>
          </cell>
          <cell r="DG1818">
            <v>3</v>
          </cell>
          <cell r="DH1818">
            <v>0.75624999999999998</v>
          </cell>
        </row>
        <row r="1819">
          <cell r="P1819">
            <v>1</v>
          </cell>
          <cell r="R1819">
            <v>1</v>
          </cell>
          <cell r="DE1819">
            <v>3</v>
          </cell>
          <cell r="DF1819">
            <v>0.61597222222222225</v>
          </cell>
          <cell r="DG1819">
            <v>3</v>
          </cell>
          <cell r="DH1819">
            <v>0.76597222222222217</v>
          </cell>
        </row>
        <row r="1820">
          <cell r="P1820">
            <v>20</v>
          </cell>
          <cell r="R1820">
            <v>167</v>
          </cell>
          <cell r="DE1820">
            <v>4</v>
          </cell>
          <cell r="DF1820">
            <v>3.7499999999999999E-2</v>
          </cell>
          <cell r="DG1820">
            <v>3</v>
          </cell>
          <cell r="DH1820">
            <v>0.83750000000000002</v>
          </cell>
        </row>
        <row r="1821">
          <cell r="P1821">
            <v>12</v>
          </cell>
          <cell r="R1821">
            <v>63</v>
          </cell>
          <cell r="DE1821">
            <v>3</v>
          </cell>
          <cell r="DF1821">
            <v>0.56597222222222221</v>
          </cell>
          <cell r="DG1821">
            <v>3</v>
          </cell>
          <cell r="DH1821">
            <v>0.23472222222222219</v>
          </cell>
        </row>
        <row r="1822">
          <cell r="P1822">
            <v>40</v>
          </cell>
          <cell r="R1822">
            <v>40</v>
          </cell>
          <cell r="DE1822">
            <v>3</v>
          </cell>
          <cell r="DF1822">
            <v>0.46458333333333335</v>
          </cell>
          <cell r="DG1822">
            <v>3</v>
          </cell>
          <cell r="DH1822">
            <v>0.6694444444444444</v>
          </cell>
        </row>
        <row r="1823">
          <cell r="P1823" t="str">
            <v xml:space="preserve"> </v>
          </cell>
          <cell r="R1823">
            <v>6</v>
          </cell>
          <cell r="DE1823">
            <v>3</v>
          </cell>
          <cell r="DF1823">
            <v>0.37847222222222227</v>
          </cell>
          <cell r="DG1823">
            <v>3</v>
          </cell>
          <cell r="DH1823">
            <v>0.46597222222222223</v>
          </cell>
        </row>
        <row r="1824">
          <cell r="P1824">
            <v>43</v>
          </cell>
          <cell r="R1824">
            <v>39</v>
          </cell>
          <cell r="DE1824">
            <v>2</v>
          </cell>
          <cell r="DF1824">
            <v>0.91249999999999998</v>
          </cell>
          <cell r="DG1824">
            <v>3</v>
          </cell>
          <cell r="DH1824">
            <v>0.30486111111111108</v>
          </cell>
        </row>
        <row r="1825">
          <cell r="P1825">
            <v>31</v>
          </cell>
          <cell r="R1825">
            <v>50</v>
          </cell>
          <cell r="DE1825">
            <v>3</v>
          </cell>
          <cell r="DF1825">
            <v>0.47847222222222219</v>
          </cell>
          <cell r="DG1825">
            <v>3</v>
          </cell>
          <cell r="DH1825">
            <v>0.55486111111111114</v>
          </cell>
        </row>
        <row r="1826">
          <cell r="P1826">
            <v>34</v>
          </cell>
          <cell r="R1826">
            <v>33</v>
          </cell>
          <cell r="DE1826">
            <v>3</v>
          </cell>
          <cell r="DF1826">
            <v>0.90069444444444446</v>
          </cell>
          <cell r="DG1826">
            <v>4</v>
          </cell>
          <cell r="DH1826">
            <v>0.2986111111111111</v>
          </cell>
        </row>
        <row r="1827">
          <cell r="P1827">
            <v>26</v>
          </cell>
          <cell r="R1827">
            <v>24</v>
          </cell>
          <cell r="DE1827">
            <v>3</v>
          </cell>
          <cell r="DF1827">
            <v>0.91111111111111109</v>
          </cell>
          <cell r="DG1827">
            <v>4</v>
          </cell>
          <cell r="DH1827">
            <v>0.32222222222222224</v>
          </cell>
        </row>
        <row r="1828">
          <cell r="P1828">
            <v>32</v>
          </cell>
          <cell r="R1828">
            <v>33</v>
          </cell>
          <cell r="DE1828">
            <v>3</v>
          </cell>
          <cell r="DF1828">
            <v>0.63680555555555551</v>
          </cell>
          <cell r="DG1828">
            <v>4</v>
          </cell>
          <cell r="DH1828">
            <v>0.32847222222222222</v>
          </cell>
        </row>
        <row r="1829">
          <cell r="P1829">
            <v>134</v>
          </cell>
          <cell r="R1829">
            <v>115</v>
          </cell>
          <cell r="DE1829">
            <v>4</v>
          </cell>
          <cell r="DF1829">
            <v>0.77708333333333324</v>
          </cell>
          <cell r="DG1829">
            <v>4</v>
          </cell>
          <cell r="DH1829">
            <v>0.21875</v>
          </cell>
        </row>
        <row r="1830">
          <cell r="P1830">
            <v>143</v>
          </cell>
          <cell r="R1830">
            <v>135</v>
          </cell>
          <cell r="DE1830">
            <v>4</v>
          </cell>
          <cell r="DF1830">
            <v>0.74722222222222223</v>
          </cell>
          <cell r="DG1830">
            <v>4</v>
          </cell>
          <cell r="DH1830">
            <v>0.26458333333333334</v>
          </cell>
        </row>
        <row r="1831">
          <cell r="P1831">
            <v>164</v>
          </cell>
          <cell r="R1831">
            <v>76</v>
          </cell>
          <cell r="DE1831">
            <v>4</v>
          </cell>
          <cell r="DF1831">
            <v>0.90902777777777777</v>
          </cell>
          <cell r="DG1831">
            <v>4</v>
          </cell>
          <cell r="DH1831">
            <v>0.35694444444444445</v>
          </cell>
        </row>
        <row r="1832">
          <cell r="P1832">
            <v>18</v>
          </cell>
          <cell r="R1832">
            <v>50</v>
          </cell>
          <cell r="DE1832">
            <v>4</v>
          </cell>
          <cell r="DF1832">
            <v>0.40416666666666662</v>
          </cell>
          <cell r="DG1832">
            <v>4</v>
          </cell>
          <cell r="DH1832">
            <v>0.47500000000000003</v>
          </cell>
        </row>
        <row r="1833">
          <cell r="P1833">
            <v>8</v>
          </cell>
          <cell r="R1833">
            <v>3</v>
          </cell>
          <cell r="DE1833">
            <v>3</v>
          </cell>
          <cell r="DF1833">
            <v>0.80694444444444446</v>
          </cell>
          <cell r="DG1833">
            <v>4</v>
          </cell>
          <cell r="DH1833">
            <v>0.5</v>
          </cell>
        </row>
        <row r="1834">
          <cell r="P1834">
            <v>50</v>
          </cell>
          <cell r="R1834">
            <v>41</v>
          </cell>
          <cell r="DE1834">
            <v>4</v>
          </cell>
          <cell r="DF1834">
            <v>0.57500000000000007</v>
          </cell>
          <cell r="DG1834">
            <v>4</v>
          </cell>
          <cell r="DH1834">
            <v>0.62638888888888888</v>
          </cell>
        </row>
        <row r="1835">
          <cell r="P1835">
            <v>22</v>
          </cell>
          <cell r="R1835">
            <v>52</v>
          </cell>
          <cell r="DE1835">
            <v>4</v>
          </cell>
          <cell r="DF1835">
            <v>0.94166666666666676</v>
          </cell>
          <cell r="DG1835">
            <v>4</v>
          </cell>
          <cell r="DH1835">
            <v>0.64166666666666672</v>
          </cell>
        </row>
        <row r="1836">
          <cell r="P1836" t="str">
            <v xml:space="preserve"> </v>
          </cell>
          <cell r="R1836" t="str">
            <v xml:space="preserve"> </v>
          </cell>
          <cell r="DE1836">
            <v>7</v>
          </cell>
          <cell r="DF1836">
            <v>0.14027777777777778</v>
          </cell>
          <cell r="DG1836">
            <v>4</v>
          </cell>
          <cell r="DH1836">
            <v>0.81527777777777777</v>
          </cell>
        </row>
        <row r="1837">
          <cell r="P1837">
            <v>8</v>
          </cell>
          <cell r="R1837" t="str">
            <v xml:space="preserve"> </v>
          </cell>
          <cell r="DE1837">
            <v>4</v>
          </cell>
          <cell r="DF1837">
            <v>0.76180555555555562</v>
          </cell>
          <cell r="DG1837">
            <v>4</v>
          </cell>
          <cell r="DH1837">
            <v>0.78749999999999998</v>
          </cell>
        </row>
        <row r="1838">
          <cell r="P1838">
            <v>8</v>
          </cell>
          <cell r="R1838" t="str">
            <v xml:space="preserve"> </v>
          </cell>
          <cell r="DE1838">
            <v>4</v>
          </cell>
          <cell r="DF1838">
            <v>0.76180555555555562</v>
          </cell>
          <cell r="DG1838">
            <v>4</v>
          </cell>
          <cell r="DH1838">
            <v>0.78749999999999998</v>
          </cell>
        </row>
        <row r="1839">
          <cell r="P1839">
            <v>24</v>
          </cell>
          <cell r="R1839">
            <v>20</v>
          </cell>
          <cell r="DE1839">
            <v>4</v>
          </cell>
          <cell r="DF1839">
            <v>0.54027777777777775</v>
          </cell>
          <cell r="DG1839">
            <v>4</v>
          </cell>
          <cell r="DH1839">
            <v>0.99513888888888891</v>
          </cell>
        </row>
        <row r="1840">
          <cell r="P1840">
            <v>57</v>
          </cell>
          <cell r="R1840">
            <v>29</v>
          </cell>
          <cell r="DE1840">
            <v>4</v>
          </cell>
          <cell r="DF1840">
            <v>0.90625</v>
          </cell>
          <cell r="DG1840">
            <v>5</v>
          </cell>
          <cell r="DH1840">
            <v>0.29791666666666666</v>
          </cell>
        </row>
        <row r="1841">
          <cell r="P1841">
            <v>27</v>
          </cell>
          <cell r="R1841">
            <v>17</v>
          </cell>
          <cell r="DE1841">
            <v>5</v>
          </cell>
          <cell r="DF1841">
            <v>0.1277777777777778</v>
          </cell>
          <cell r="DG1841">
            <v>5</v>
          </cell>
          <cell r="DH1841">
            <v>0.30555555555555552</v>
          </cell>
        </row>
        <row r="1842">
          <cell r="P1842">
            <v>43</v>
          </cell>
          <cell r="R1842">
            <v>33</v>
          </cell>
          <cell r="DE1842">
            <v>4</v>
          </cell>
          <cell r="DF1842">
            <v>0.6333333333333333</v>
          </cell>
          <cell r="DG1842">
            <v>5</v>
          </cell>
          <cell r="DH1842">
            <v>0.32708333333333334</v>
          </cell>
        </row>
        <row r="1843">
          <cell r="P1843">
            <v>101</v>
          </cell>
          <cell r="R1843">
            <v>148</v>
          </cell>
          <cell r="DE1843">
            <v>5</v>
          </cell>
          <cell r="DF1843">
            <v>0.79583333333333339</v>
          </cell>
          <cell r="DG1843">
            <v>5</v>
          </cell>
          <cell r="DH1843">
            <v>0.27083333333333331</v>
          </cell>
        </row>
        <row r="1844">
          <cell r="P1844">
            <v>2</v>
          </cell>
          <cell r="R1844">
            <v>1</v>
          </cell>
          <cell r="DE1844">
            <v>4</v>
          </cell>
          <cell r="DF1844">
            <v>0.58124999999999993</v>
          </cell>
          <cell r="DG1844">
            <v>5</v>
          </cell>
          <cell r="DH1844">
            <v>0.34027777777777773</v>
          </cell>
        </row>
        <row r="1845">
          <cell r="P1845" t="str">
            <v xml:space="preserve"> </v>
          </cell>
          <cell r="R1845">
            <v>2</v>
          </cell>
          <cell r="DE1845">
            <v>4</v>
          </cell>
          <cell r="DF1845">
            <v>0.64444444444444449</v>
          </cell>
          <cell r="DG1845">
            <v>5</v>
          </cell>
          <cell r="DH1845">
            <v>0.39583333333333331</v>
          </cell>
        </row>
        <row r="1846">
          <cell r="P1846">
            <v>5</v>
          </cell>
          <cell r="R1846">
            <v>7</v>
          </cell>
          <cell r="DE1846">
            <v>4</v>
          </cell>
          <cell r="DF1846">
            <v>3.0555555555555555E-2</v>
          </cell>
          <cell r="DG1846">
            <v>5</v>
          </cell>
          <cell r="DH1846">
            <v>0.49374999999999997</v>
          </cell>
        </row>
        <row r="1847">
          <cell r="P1847">
            <v>7</v>
          </cell>
          <cell r="R1847">
            <v>6</v>
          </cell>
          <cell r="DE1847">
            <v>4</v>
          </cell>
          <cell r="DF1847">
            <v>0.31944444444444448</v>
          </cell>
          <cell r="DG1847">
            <v>5</v>
          </cell>
          <cell r="DH1847">
            <v>0.50416666666666665</v>
          </cell>
        </row>
        <row r="1848">
          <cell r="P1848">
            <v>4</v>
          </cell>
          <cell r="R1848">
            <v>4</v>
          </cell>
          <cell r="DE1848">
            <v>5</v>
          </cell>
          <cell r="DF1848">
            <v>0.49236111111111108</v>
          </cell>
          <cell r="DG1848">
            <v>5</v>
          </cell>
          <cell r="DH1848">
            <v>0.52013888888888882</v>
          </cell>
        </row>
        <row r="1849">
          <cell r="P1849">
            <v>39</v>
          </cell>
          <cell r="R1849">
            <v>45</v>
          </cell>
          <cell r="DE1849">
            <v>5</v>
          </cell>
          <cell r="DF1849">
            <v>0.56874999999999998</v>
          </cell>
          <cell r="DG1849">
            <v>5</v>
          </cell>
          <cell r="DH1849">
            <v>0.62638888888888888</v>
          </cell>
        </row>
        <row r="1850">
          <cell r="P1850">
            <v>2</v>
          </cell>
          <cell r="R1850">
            <v>2</v>
          </cell>
          <cell r="DE1850">
            <v>5</v>
          </cell>
          <cell r="DF1850">
            <v>0.60833333333333328</v>
          </cell>
          <cell r="DG1850">
            <v>5</v>
          </cell>
          <cell r="DH1850">
            <v>0.64930555555555558</v>
          </cell>
        </row>
        <row r="1851">
          <cell r="P1851">
            <v>2</v>
          </cell>
          <cell r="R1851">
            <v>2</v>
          </cell>
          <cell r="DE1851">
            <v>4</v>
          </cell>
          <cell r="DF1851">
            <v>0.65555555555555556</v>
          </cell>
          <cell r="DG1851">
            <v>5</v>
          </cell>
          <cell r="DH1851">
            <v>0.71597222222222223</v>
          </cell>
        </row>
        <row r="1852">
          <cell r="P1852">
            <v>13</v>
          </cell>
          <cell r="R1852">
            <v>24</v>
          </cell>
          <cell r="DE1852">
            <v>5</v>
          </cell>
          <cell r="DF1852">
            <v>0.49583333333333335</v>
          </cell>
          <cell r="DG1852">
            <v>5</v>
          </cell>
          <cell r="DH1852">
            <v>0.7583333333333333</v>
          </cell>
        </row>
        <row r="1853">
          <cell r="P1853">
            <v>3</v>
          </cell>
          <cell r="R1853">
            <v>3</v>
          </cell>
          <cell r="DE1853">
            <v>5</v>
          </cell>
          <cell r="DF1853">
            <v>0.54861111111111105</v>
          </cell>
          <cell r="DG1853">
            <v>5</v>
          </cell>
          <cell r="DH1853">
            <v>0.94652777777777775</v>
          </cell>
        </row>
        <row r="1854">
          <cell r="P1854">
            <v>2</v>
          </cell>
          <cell r="R1854">
            <v>3</v>
          </cell>
          <cell r="DE1854">
            <v>5</v>
          </cell>
          <cell r="DF1854">
            <v>0.54861111111111105</v>
          </cell>
          <cell r="DG1854">
            <v>5</v>
          </cell>
          <cell r="DH1854">
            <v>0.94652777777777775</v>
          </cell>
        </row>
        <row r="1855">
          <cell r="P1855">
            <v>2</v>
          </cell>
          <cell r="R1855">
            <v>2</v>
          </cell>
          <cell r="DE1855">
            <v>5</v>
          </cell>
          <cell r="DF1855">
            <v>0.60833333333333328</v>
          </cell>
          <cell r="DG1855">
            <v>5</v>
          </cell>
          <cell r="DH1855">
            <v>0.64930555555555558</v>
          </cell>
        </row>
        <row r="1856">
          <cell r="P1856">
            <v>63</v>
          </cell>
          <cell r="R1856">
            <v>34</v>
          </cell>
          <cell r="DE1856">
            <v>5</v>
          </cell>
          <cell r="DF1856">
            <v>0.90416666666666667</v>
          </cell>
          <cell r="DG1856">
            <v>6</v>
          </cell>
          <cell r="DH1856">
            <v>0.3034722222222222</v>
          </cell>
        </row>
        <row r="1857">
          <cell r="P1857">
            <v>14</v>
          </cell>
          <cell r="R1857">
            <v>20</v>
          </cell>
          <cell r="DE1857">
            <v>6</v>
          </cell>
          <cell r="DF1857">
            <v>8.2638888888888887E-2</v>
          </cell>
          <cell r="DG1857">
            <v>6</v>
          </cell>
          <cell r="DH1857">
            <v>0.32222222222222224</v>
          </cell>
        </row>
        <row r="1858">
          <cell r="P1858">
            <v>42</v>
          </cell>
          <cell r="R1858">
            <v>37</v>
          </cell>
          <cell r="DE1858">
            <v>5</v>
          </cell>
          <cell r="DF1858">
            <v>0.63680555555555551</v>
          </cell>
          <cell r="DG1858">
            <v>6</v>
          </cell>
          <cell r="DH1858">
            <v>0.3298611111111111</v>
          </cell>
        </row>
        <row r="1859">
          <cell r="P1859">
            <v>99</v>
          </cell>
          <cell r="R1859">
            <v>84</v>
          </cell>
          <cell r="DE1859">
            <v>6</v>
          </cell>
          <cell r="DF1859">
            <v>0.52013888888888882</v>
          </cell>
          <cell r="DG1859">
            <v>6</v>
          </cell>
          <cell r="DH1859">
            <v>0.27916666666666667</v>
          </cell>
        </row>
        <row r="1860">
          <cell r="P1860" t="str">
            <v xml:space="preserve"> </v>
          </cell>
          <cell r="R1860">
            <v>69</v>
          </cell>
          <cell r="DE1860">
            <v>6</v>
          </cell>
          <cell r="DF1860">
            <v>0.66249999999999998</v>
          </cell>
          <cell r="DG1860">
            <v>6</v>
          </cell>
          <cell r="DH1860">
            <v>0.34722222222222227</v>
          </cell>
        </row>
        <row r="1861">
          <cell r="P1861">
            <v>2</v>
          </cell>
          <cell r="R1861">
            <v>2</v>
          </cell>
          <cell r="DE1861">
            <v>6</v>
          </cell>
          <cell r="DF1861">
            <v>1.3888888888888888E-2</v>
          </cell>
          <cell r="DG1861">
            <v>6</v>
          </cell>
          <cell r="DH1861">
            <v>0.50138888888888888</v>
          </cell>
        </row>
        <row r="1862">
          <cell r="P1862">
            <v>23</v>
          </cell>
          <cell r="R1862">
            <v>56</v>
          </cell>
          <cell r="DE1862">
            <v>6</v>
          </cell>
          <cell r="DF1862">
            <v>0.46111111111111108</v>
          </cell>
          <cell r="DG1862">
            <v>6</v>
          </cell>
          <cell r="DH1862">
            <v>0.57291666666666663</v>
          </cell>
        </row>
        <row r="1863">
          <cell r="P1863">
            <v>8</v>
          </cell>
          <cell r="R1863" t="str">
            <v xml:space="preserve"> </v>
          </cell>
          <cell r="DE1863">
            <v>5</v>
          </cell>
          <cell r="DF1863">
            <v>0.92291666666666661</v>
          </cell>
          <cell r="DG1863">
            <v>6</v>
          </cell>
          <cell r="DH1863">
            <v>0.61805555555555558</v>
          </cell>
        </row>
        <row r="1864">
          <cell r="P1864">
            <v>22</v>
          </cell>
          <cell r="R1864">
            <v>41</v>
          </cell>
          <cell r="DE1864">
            <v>6</v>
          </cell>
          <cell r="DF1864">
            <v>0.59791666666666665</v>
          </cell>
          <cell r="DG1864">
            <v>6</v>
          </cell>
          <cell r="DH1864">
            <v>0.62777777777777777</v>
          </cell>
        </row>
        <row r="1865">
          <cell r="P1865">
            <v>4</v>
          </cell>
          <cell r="R1865">
            <v>4</v>
          </cell>
          <cell r="DE1865">
            <v>5</v>
          </cell>
          <cell r="DF1865">
            <v>0.62013888888888891</v>
          </cell>
          <cell r="DG1865">
            <v>6</v>
          </cell>
          <cell r="DH1865">
            <v>0.67708333333333337</v>
          </cell>
        </row>
        <row r="1866">
          <cell r="P1866">
            <v>3</v>
          </cell>
          <cell r="R1866">
            <v>3</v>
          </cell>
          <cell r="DE1866">
            <v>6</v>
          </cell>
          <cell r="DF1866">
            <v>0.68263888888888891</v>
          </cell>
          <cell r="DG1866">
            <v>6</v>
          </cell>
          <cell r="DH1866">
            <v>0.72361111111111109</v>
          </cell>
        </row>
        <row r="1867">
          <cell r="P1867">
            <v>13</v>
          </cell>
          <cell r="R1867">
            <v>20</v>
          </cell>
          <cell r="DE1867">
            <v>6</v>
          </cell>
          <cell r="DF1867">
            <v>0.4861111111111111</v>
          </cell>
          <cell r="DG1867">
            <v>6</v>
          </cell>
          <cell r="DH1867">
            <v>0.7597222222222223</v>
          </cell>
        </row>
        <row r="1868">
          <cell r="P1868">
            <v>2</v>
          </cell>
          <cell r="R1868" t="str">
            <v xml:space="preserve"> </v>
          </cell>
          <cell r="DE1868">
            <v>6</v>
          </cell>
          <cell r="DF1868">
            <v>0.14583333333333334</v>
          </cell>
          <cell r="DG1868">
            <v>6</v>
          </cell>
          <cell r="DH1868">
            <v>0.7909722222222223</v>
          </cell>
        </row>
        <row r="1869">
          <cell r="P1869">
            <v>43</v>
          </cell>
          <cell r="R1869">
            <v>48</v>
          </cell>
          <cell r="DE1869">
            <v>7</v>
          </cell>
          <cell r="DF1869">
            <v>0.20833333333333334</v>
          </cell>
          <cell r="DG1869">
            <v>6</v>
          </cell>
          <cell r="DH1869">
            <v>0.97430555555555554</v>
          </cell>
        </row>
        <row r="1870">
          <cell r="P1870">
            <v>3</v>
          </cell>
          <cell r="R1870">
            <v>3</v>
          </cell>
          <cell r="DE1870">
            <v>6</v>
          </cell>
          <cell r="DF1870">
            <v>0.68263888888888891</v>
          </cell>
          <cell r="DG1870">
            <v>6</v>
          </cell>
          <cell r="DH1870">
            <v>0.72361111111111109</v>
          </cell>
        </row>
        <row r="1871">
          <cell r="P1871">
            <v>23</v>
          </cell>
          <cell r="R1871">
            <v>56</v>
          </cell>
          <cell r="DE1871">
            <v>6</v>
          </cell>
          <cell r="DF1871">
            <v>0.46111111111111108</v>
          </cell>
          <cell r="DG1871">
            <v>6</v>
          </cell>
          <cell r="DH1871">
            <v>0.57291666666666663</v>
          </cell>
        </row>
        <row r="1872">
          <cell r="P1872" t="str">
            <v xml:space="preserve"> </v>
          </cell>
          <cell r="R1872">
            <v>2</v>
          </cell>
          <cell r="DE1872">
            <v>7</v>
          </cell>
          <cell r="DF1872">
            <v>2.6388888888888889E-2</v>
          </cell>
          <cell r="DG1872">
            <v>7</v>
          </cell>
          <cell r="DH1872">
            <v>4.9305555555555554E-2</v>
          </cell>
        </row>
        <row r="1873">
          <cell r="P1873">
            <v>145</v>
          </cell>
          <cell r="R1873">
            <v>135</v>
          </cell>
          <cell r="DE1873">
            <v>7</v>
          </cell>
          <cell r="DF1873">
            <v>0.76666666666666661</v>
          </cell>
          <cell r="DG1873">
            <v>7</v>
          </cell>
          <cell r="DH1873">
            <v>0.2722222222222222</v>
          </cell>
        </row>
        <row r="1874">
          <cell r="P1874">
            <v>133</v>
          </cell>
          <cell r="R1874">
            <v>135</v>
          </cell>
          <cell r="DE1874">
            <v>1</v>
          </cell>
          <cell r="DF1874">
            <v>0.13333333333333333</v>
          </cell>
          <cell r="DG1874">
            <v>7</v>
          </cell>
          <cell r="DH1874">
            <v>0.27916666666666667</v>
          </cell>
        </row>
        <row r="1875">
          <cell r="P1875">
            <v>62</v>
          </cell>
          <cell r="R1875">
            <v>41</v>
          </cell>
          <cell r="DE1875">
            <v>6</v>
          </cell>
          <cell r="DF1875">
            <v>0.96875</v>
          </cell>
          <cell r="DG1875">
            <v>7</v>
          </cell>
          <cell r="DH1875">
            <v>0.30624999999999997</v>
          </cell>
        </row>
        <row r="1876">
          <cell r="P1876">
            <v>41</v>
          </cell>
          <cell r="R1876">
            <v>32</v>
          </cell>
          <cell r="DE1876">
            <v>6</v>
          </cell>
          <cell r="DF1876">
            <v>0.68472222222222223</v>
          </cell>
          <cell r="DG1876">
            <v>7</v>
          </cell>
          <cell r="DH1876">
            <v>0.32777777777777778</v>
          </cell>
        </row>
        <row r="1877">
          <cell r="P1877">
            <v>157</v>
          </cell>
          <cell r="R1877">
            <v>115</v>
          </cell>
          <cell r="DE1877">
            <v>7</v>
          </cell>
          <cell r="DF1877">
            <v>0.87569444444444444</v>
          </cell>
          <cell r="DG1877">
            <v>7</v>
          </cell>
          <cell r="DH1877">
            <v>0.3527777777777778</v>
          </cell>
        </row>
        <row r="1878">
          <cell r="P1878">
            <v>44</v>
          </cell>
          <cell r="R1878">
            <v>48</v>
          </cell>
          <cell r="DE1878">
            <v>7</v>
          </cell>
          <cell r="DF1878">
            <v>0.84722222222222221</v>
          </cell>
          <cell r="DG1878">
            <v>7</v>
          </cell>
          <cell r="DH1878">
            <v>0.43194444444444446</v>
          </cell>
        </row>
        <row r="1879">
          <cell r="P1879" t="str">
            <v xml:space="preserve"> </v>
          </cell>
          <cell r="R1879" t="str">
            <v xml:space="preserve"> </v>
          </cell>
          <cell r="DG1879">
            <v>7</v>
          </cell>
          <cell r="DH1879">
            <v>0.46458333333333335</v>
          </cell>
        </row>
        <row r="1880">
          <cell r="P1880">
            <v>29</v>
          </cell>
          <cell r="R1880">
            <v>35</v>
          </cell>
          <cell r="DE1880">
            <v>7</v>
          </cell>
          <cell r="DF1880">
            <v>0.56666666666666665</v>
          </cell>
          <cell r="DG1880">
            <v>7</v>
          </cell>
          <cell r="DH1880">
            <v>0.62152777777777779</v>
          </cell>
        </row>
        <row r="1881">
          <cell r="P1881">
            <v>1</v>
          </cell>
          <cell r="R1881" t="str">
            <v xml:space="preserve"> </v>
          </cell>
          <cell r="DE1881">
            <v>7</v>
          </cell>
          <cell r="DF1881">
            <v>0.73402777777777783</v>
          </cell>
          <cell r="DG1881">
            <v>7</v>
          </cell>
          <cell r="DH1881">
            <v>0.74305555555555547</v>
          </cell>
        </row>
        <row r="1882">
          <cell r="P1882">
            <v>1</v>
          </cell>
          <cell r="R1882">
            <v>1</v>
          </cell>
          <cell r="DE1882">
            <v>7</v>
          </cell>
          <cell r="DF1882">
            <v>0.57847222222222217</v>
          </cell>
          <cell r="DG1882">
            <v>7</v>
          </cell>
          <cell r="DH1882">
            <v>0.76250000000000007</v>
          </cell>
        </row>
        <row r="1883">
          <cell r="P1883" t="str">
            <v xml:space="preserve"> </v>
          </cell>
          <cell r="R1883" t="str">
            <v xml:space="preserve"> </v>
          </cell>
          <cell r="DE1883">
            <v>7</v>
          </cell>
          <cell r="DF1883">
            <v>0.4055555555555555</v>
          </cell>
        </row>
        <row r="1884">
          <cell r="P1884">
            <v>131</v>
          </cell>
          <cell r="R1884">
            <v>151</v>
          </cell>
          <cell r="DE1884">
            <v>1</v>
          </cell>
          <cell r="DF1884">
            <v>0.39930555555555558</v>
          </cell>
          <cell r="DG1884">
            <v>1</v>
          </cell>
          <cell r="DH1884">
            <v>0.17708333333333334</v>
          </cell>
        </row>
        <row r="1885">
          <cell r="P1885">
            <v>115</v>
          </cell>
          <cell r="R1885">
            <v>135</v>
          </cell>
          <cell r="DE1885">
            <v>2</v>
          </cell>
          <cell r="DF1885">
            <v>1.3888888888888888E-2</v>
          </cell>
          <cell r="DG1885">
            <v>1</v>
          </cell>
          <cell r="DH1885">
            <v>0.21180555555555555</v>
          </cell>
        </row>
        <row r="1886">
          <cell r="P1886">
            <v>43</v>
          </cell>
          <cell r="R1886">
            <v>31</v>
          </cell>
          <cell r="DE1886">
            <v>7</v>
          </cell>
          <cell r="DF1886">
            <v>0.9</v>
          </cell>
          <cell r="DG1886">
            <v>1</v>
          </cell>
          <cell r="DH1886">
            <v>0.3034722222222222</v>
          </cell>
        </row>
        <row r="1887">
          <cell r="P1887">
            <v>36</v>
          </cell>
          <cell r="R1887">
            <v>38</v>
          </cell>
          <cell r="DE1887">
            <v>7</v>
          </cell>
          <cell r="DF1887">
            <v>0.63402777777777775</v>
          </cell>
          <cell r="DG1887">
            <v>1</v>
          </cell>
          <cell r="DH1887">
            <v>0.33263888888888887</v>
          </cell>
        </row>
        <row r="1888">
          <cell r="P1888">
            <v>4</v>
          </cell>
          <cell r="R1888">
            <v>7</v>
          </cell>
          <cell r="DE1888">
            <v>7</v>
          </cell>
          <cell r="DF1888">
            <v>5.7638888888888885E-2</v>
          </cell>
          <cell r="DG1888">
            <v>1</v>
          </cell>
          <cell r="DH1888">
            <v>0.22847222222222222</v>
          </cell>
        </row>
        <row r="1889">
          <cell r="P1889">
            <v>112</v>
          </cell>
          <cell r="R1889">
            <v>163</v>
          </cell>
          <cell r="DE1889">
            <v>1</v>
          </cell>
          <cell r="DF1889">
            <v>0.93055555555555547</v>
          </cell>
          <cell r="DG1889">
            <v>1</v>
          </cell>
          <cell r="DH1889">
            <v>0.40208333333333335</v>
          </cell>
        </row>
        <row r="1890">
          <cell r="P1890">
            <v>126</v>
          </cell>
          <cell r="R1890">
            <v>167</v>
          </cell>
          <cell r="DE1890">
            <v>1</v>
          </cell>
          <cell r="DF1890">
            <v>0.71597222222222223</v>
          </cell>
          <cell r="DG1890">
            <v>1</v>
          </cell>
          <cell r="DH1890">
            <v>0.47222222222222227</v>
          </cell>
        </row>
        <row r="1891">
          <cell r="P1891">
            <v>41</v>
          </cell>
          <cell r="R1891">
            <v>49</v>
          </cell>
          <cell r="DE1891">
            <v>1</v>
          </cell>
          <cell r="DF1891">
            <v>0.84722222222222221</v>
          </cell>
          <cell r="DG1891">
            <v>1</v>
          </cell>
          <cell r="DH1891">
            <v>0.55486111111111114</v>
          </cell>
        </row>
        <row r="1892">
          <cell r="P1892">
            <v>11</v>
          </cell>
          <cell r="R1892" t="str">
            <v xml:space="preserve"> </v>
          </cell>
          <cell r="DE1892">
            <v>5</v>
          </cell>
          <cell r="DF1892">
            <v>0.81458333333333333</v>
          </cell>
          <cell r="DG1892">
            <v>1</v>
          </cell>
          <cell r="DH1892">
            <v>0.5854166666666667</v>
          </cell>
        </row>
        <row r="1893">
          <cell r="P1893">
            <v>30</v>
          </cell>
          <cell r="R1893">
            <v>47</v>
          </cell>
          <cell r="DE1893">
            <v>1</v>
          </cell>
          <cell r="DF1893">
            <v>0.57500000000000007</v>
          </cell>
          <cell r="DG1893">
            <v>1</v>
          </cell>
          <cell r="DH1893">
            <v>0.62916666666666665</v>
          </cell>
        </row>
        <row r="1894">
          <cell r="P1894">
            <v>3</v>
          </cell>
          <cell r="R1894">
            <v>4</v>
          </cell>
          <cell r="DE1894">
            <v>6</v>
          </cell>
          <cell r="DF1894">
            <v>0.72638888888888886</v>
          </cell>
          <cell r="DG1894">
            <v>1</v>
          </cell>
          <cell r="DH1894">
            <v>0.71597222222222223</v>
          </cell>
        </row>
        <row r="1895">
          <cell r="P1895">
            <v>5</v>
          </cell>
          <cell r="R1895">
            <v>1</v>
          </cell>
          <cell r="DE1895">
            <v>1</v>
          </cell>
          <cell r="DF1895">
            <v>0.81319444444444444</v>
          </cell>
          <cell r="DG1895">
            <v>2</v>
          </cell>
          <cell r="DH1895">
            <v>0.29444444444444445</v>
          </cell>
        </row>
        <row r="1896">
          <cell r="P1896">
            <v>30</v>
          </cell>
          <cell r="R1896">
            <v>44</v>
          </cell>
          <cell r="DE1896">
            <v>1</v>
          </cell>
          <cell r="DF1896">
            <v>0.90416666666666667</v>
          </cell>
          <cell r="DG1896">
            <v>2</v>
          </cell>
          <cell r="DH1896">
            <v>0.29930555555555555</v>
          </cell>
        </row>
        <row r="1897">
          <cell r="P1897">
            <v>28</v>
          </cell>
          <cell r="R1897">
            <v>17</v>
          </cell>
          <cell r="DE1897">
            <v>6</v>
          </cell>
          <cell r="DF1897">
            <v>0.92083333333333339</v>
          </cell>
          <cell r="DG1897">
            <v>2</v>
          </cell>
          <cell r="DH1897">
            <v>0.32013888888888892</v>
          </cell>
        </row>
        <row r="1898">
          <cell r="P1898">
            <v>31</v>
          </cell>
          <cell r="R1898">
            <v>35</v>
          </cell>
          <cell r="DE1898">
            <v>1</v>
          </cell>
          <cell r="DF1898">
            <v>0.63888888888888895</v>
          </cell>
          <cell r="DG1898">
            <v>2</v>
          </cell>
          <cell r="DH1898">
            <v>0.3298611111111111</v>
          </cell>
        </row>
        <row r="1899">
          <cell r="P1899">
            <v>25</v>
          </cell>
          <cell r="R1899">
            <v>39</v>
          </cell>
          <cell r="DE1899">
            <v>2</v>
          </cell>
          <cell r="DF1899">
            <v>0.9770833333333333</v>
          </cell>
          <cell r="DG1899">
            <v>2</v>
          </cell>
          <cell r="DH1899">
            <v>0.51874999999999993</v>
          </cell>
        </row>
        <row r="1900">
          <cell r="P1900">
            <v>46</v>
          </cell>
          <cell r="R1900">
            <v>36</v>
          </cell>
          <cell r="DE1900">
            <v>2</v>
          </cell>
          <cell r="DF1900">
            <v>0.57847222222222217</v>
          </cell>
          <cell r="DG1900">
            <v>2</v>
          </cell>
          <cell r="DH1900">
            <v>0.61597222222222225</v>
          </cell>
        </row>
        <row r="1901">
          <cell r="P1901" t="str">
            <v xml:space="preserve"> </v>
          </cell>
          <cell r="R1901">
            <v>5</v>
          </cell>
          <cell r="DE1901">
            <v>1</v>
          </cell>
          <cell r="DF1901">
            <v>0.53472222222222221</v>
          </cell>
          <cell r="DG1901">
            <v>2</v>
          </cell>
          <cell r="DH1901">
            <v>0.64652777777777781</v>
          </cell>
        </row>
        <row r="1902">
          <cell r="P1902" t="str">
            <v xml:space="preserve"> </v>
          </cell>
          <cell r="R1902">
            <v>2</v>
          </cell>
          <cell r="DE1902">
            <v>2</v>
          </cell>
          <cell r="DF1902">
            <v>0.49444444444444446</v>
          </cell>
          <cell r="DG1902">
            <v>2</v>
          </cell>
          <cell r="DH1902">
            <v>0.69513888888888886</v>
          </cell>
        </row>
        <row r="1903">
          <cell r="P1903">
            <v>16</v>
          </cell>
          <cell r="R1903">
            <v>16</v>
          </cell>
          <cell r="DE1903">
            <v>2</v>
          </cell>
          <cell r="DF1903">
            <v>0.48402777777777778</v>
          </cell>
          <cell r="DG1903">
            <v>2</v>
          </cell>
          <cell r="DH1903">
            <v>0.77222222222222225</v>
          </cell>
        </row>
        <row r="1904">
          <cell r="P1904">
            <v>1</v>
          </cell>
          <cell r="R1904">
            <v>1</v>
          </cell>
          <cell r="DE1904">
            <v>6</v>
          </cell>
          <cell r="DF1904">
            <v>0.89166666666666661</v>
          </cell>
          <cell r="DG1904">
            <v>2</v>
          </cell>
          <cell r="DH1904">
            <v>0.77222222222222225</v>
          </cell>
        </row>
        <row r="1905">
          <cell r="P1905" t="str">
            <v xml:space="preserve"> </v>
          </cell>
          <cell r="R1905" t="str">
            <v xml:space="preserve"> </v>
          </cell>
          <cell r="DE1905">
            <v>3</v>
          </cell>
          <cell r="DF1905">
            <v>3.5416666666666666E-2</v>
          </cell>
          <cell r="DG1905">
            <v>3</v>
          </cell>
          <cell r="DH1905">
            <v>5.1388888888888894E-2</v>
          </cell>
        </row>
        <row r="1906">
          <cell r="P1906">
            <v>50</v>
          </cell>
          <cell r="R1906">
            <v>27</v>
          </cell>
          <cell r="DE1906">
            <v>2</v>
          </cell>
          <cell r="DF1906">
            <v>0.90208333333333324</v>
          </cell>
          <cell r="DG1906">
            <v>3</v>
          </cell>
          <cell r="DH1906">
            <v>0.29583333333333334</v>
          </cell>
        </row>
        <row r="1907">
          <cell r="P1907">
            <v>33</v>
          </cell>
          <cell r="R1907">
            <v>44</v>
          </cell>
          <cell r="DE1907">
            <v>2</v>
          </cell>
          <cell r="DF1907">
            <v>0.64513888888888882</v>
          </cell>
          <cell r="DG1907">
            <v>3</v>
          </cell>
          <cell r="DH1907">
            <v>0.33055555555555555</v>
          </cell>
        </row>
        <row r="1908">
          <cell r="P1908">
            <v>123</v>
          </cell>
          <cell r="R1908">
            <v>113</v>
          </cell>
          <cell r="DE1908">
            <v>3</v>
          </cell>
          <cell r="DF1908">
            <v>0.71666666666666667</v>
          </cell>
          <cell r="DG1908">
            <v>3</v>
          </cell>
          <cell r="DH1908">
            <v>0.20833333333333334</v>
          </cell>
        </row>
        <row r="1909">
          <cell r="P1909">
            <v>19</v>
          </cell>
          <cell r="R1909">
            <v>19</v>
          </cell>
          <cell r="DE1909">
            <v>2</v>
          </cell>
          <cell r="DF1909">
            <v>0.99791666666666667</v>
          </cell>
          <cell r="DG1909">
            <v>3</v>
          </cell>
          <cell r="DH1909">
            <v>0.37152777777777773</v>
          </cell>
        </row>
        <row r="1910">
          <cell r="P1910">
            <v>46</v>
          </cell>
          <cell r="R1910">
            <v>43</v>
          </cell>
          <cell r="DE1910">
            <v>3</v>
          </cell>
          <cell r="DF1910">
            <v>0.48125000000000001</v>
          </cell>
          <cell r="DG1910">
            <v>3</v>
          </cell>
          <cell r="DH1910">
            <v>0.55694444444444446</v>
          </cell>
        </row>
        <row r="1911">
          <cell r="P1911">
            <v>3</v>
          </cell>
          <cell r="R1911">
            <v>3</v>
          </cell>
          <cell r="DE1911">
            <v>3</v>
          </cell>
          <cell r="DF1911">
            <v>0.39513888888888887</v>
          </cell>
          <cell r="DG1911">
            <v>3</v>
          </cell>
          <cell r="DH1911">
            <v>0.56319444444444444</v>
          </cell>
        </row>
        <row r="1912">
          <cell r="P1912">
            <v>4</v>
          </cell>
          <cell r="R1912">
            <v>4</v>
          </cell>
          <cell r="DE1912">
            <v>2</v>
          </cell>
          <cell r="DF1912">
            <v>0.8027777777777777</v>
          </cell>
          <cell r="DG1912">
            <v>3</v>
          </cell>
          <cell r="DH1912">
            <v>0.63750000000000007</v>
          </cell>
        </row>
        <row r="1913">
          <cell r="P1913">
            <v>29</v>
          </cell>
          <cell r="R1913" t="str">
            <v xml:space="preserve"> </v>
          </cell>
          <cell r="DE1913">
            <v>2</v>
          </cell>
          <cell r="DF1913">
            <v>0.98263888888888884</v>
          </cell>
          <cell r="DG1913">
            <v>3</v>
          </cell>
          <cell r="DH1913">
            <v>0.68402777777777779</v>
          </cell>
        </row>
        <row r="1914">
          <cell r="P1914">
            <v>12</v>
          </cell>
          <cell r="R1914">
            <v>27</v>
          </cell>
          <cell r="DE1914">
            <v>3</v>
          </cell>
          <cell r="DF1914">
            <v>0.48680555555555555</v>
          </cell>
          <cell r="DG1914">
            <v>3</v>
          </cell>
          <cell r="DH1914">
            <v>0.78194444444444444</v>
          </cell>
        </row>
        <row r="1915">
          <cell r="P1915">
            <v>46</v>
          </cell>
          <cell r="R1915">
            <v>43</v>
          </cell>
          <cell r="DE1915">
            <v>3</v>
          </cell>
          <cell r="DF1915">
            <v>0.48125000000000001</v>
          </cell>
          <cell r="DG1915">
            <v>3</v>
          </cell>
          <cell r="DH1915">
            <v>0.55694444444444446</v>
          </cell>
        </row>
        <row r="1916">
          <cell r="P1916" t="str">
            <v xml:space="preserve"> </v>
          </cell>
          <cell r="R1916" t="str">
            <v xml:space="preserve"> </v>
          </cell>
          <cell r="DE1916">
            <v>4</v>
          </cell>
          <cell r="DF1916">
            <v>0.1361111111111111</v>
          </cell>
          <cell r="DG1916">
            <v>1</v>
          </cell>
          <cell r="DH1916">
            <v>0.78055555555555556</v>
          </cell>
        </row>
        <row r="1917">
          <cell r="P1917">
            <v>46</v>
          </cell>
          <cell r="R1917">
            <v>20</v>
          </cell>
          <cell r="DE1917">
            <v>3</v>
          </cell>
          <cell r="DF1917">
            <v>0.89583333333333337</v>
          </cell>
          <cell r="DG1917">
            <v>4</v>
          </cell>
          <cell r="DH1917">
            <v>0.2986111111111111</v>
          </cell>
        </row>
        <row r="1918">
          <cell r="P1918" t="str">
            <v xml:space="preserve"> </v>
          </cell>
          <cell r="R1918" t="str">
            <v xml:space="preserve"> </v>
          </cell>
          <cell r="DE1918">
            <v>4</v>
          </cell>
          <cell r="DF1918">
            <v>0.5</v>
          </cell>
          <cell r="DG1918">
            <v>4</v>
          </cell>
          <cell r="DH1918">
            <v>0.25347222222222221</v>
          </cell>
        </row>
        <row r="1919">
          <cell r="P1919">
            <v>19</v>
          </cell>
          <cell r="R1919">
            <v>10</v>
          </cell>
          <cell r="DE1919">
            <v>3</v>
          </cell>
          <cell r="DF1919">
            <v>0.93194444444444446</v>
          </cell>
          <cell r="DG1919">
            <v>4</v>
          </cell>
          <cell r="DH1919">
            <v>0.31527777777777777</v>
          </cell>
        </row>
        <row r="1920">
          <cell r="P1920">
            <v>36</v>
          </cell>
          <cell r="R1920">
            <v>34</v>
          </cell>
          <cell r="DE1920">
            <v>3</v>
          </cell>
          <cell r="DF1920">
            <v>0.62708333333333333</v>
          </cell>
          <cell r="DG1920">
            <v>4</v>
          </cell>
          <cell r="DH1920">
            <v>0.33194444444444443</v>
          </cell>
        </row>
        <row r="1921">
          <cell r="P1921">
            <v>155</v>
          </cell>
          <cell r="R1921">
            <v>137</v>
          </cell>
          <cell r="DE1921">
            <v>4</v>
          </cell>
          <cell r="DF1921">
            <v>0.75416666666666676</v>
          </cell>
          <cell r="DG1921">
            <v>4</v>
          </cell>
          <cell r="DH1921">
            <v>0.26180555555555557</v>
          </cell>
        </row>
        <row r="1922">
          <cell r="P1922">
            <v>111</v>
          </cell>
          <cell r="R1922">
            <v>109</v>
          </cell>
          <cell r="DE1922">
            <v>4</v>
          </cell>
          <cell r="DF1922">
            <v>0.86041666666666661</v>
          </cell>
          <cell r="DG1922">
            <v>4</v>
          </cell>
          <cell r="DH1922">
            <v>0.33819444444444446</v>
          </cell>
        </row>
        <row r="1923">
          <cell r="P1923">
            <v>161</v>
          </cell>
          <cell r="R1923">
            <v>147</v>
          </cell>
          <cell r="DE1923">
            <v>4</v>
          </cell>
          <cell r="DF1923">
            <v>0.90763888888888899</v>
          </cell>
          <cell r="DG1923">
            <v>4</v>
          </cell>
          <cell r="DH1923">
            <v>0.37152777777777773</v>
          </cell>
        </row>
        <row r="1924">
          <cell r="P1924">
            <v>161</v>
          </cell>
          <cell r="R1924">
            <v>147</v>
          </cell>
          <cell r="DE1924">
            <v>4</v>
          </cell>
          <cell r="DF1924">
            <v>0.90763888888888899</v>
          </cell>
          <cell r="DG1924">
            <v>4</v>
          </cell>
          <cell r="DH1924">
            <v>0.37152777777777773</v>
          </cell>
        </row>
        <row r="1925">
          <cell r="P1925">
            <v>18</v>
          </cell>
          <cell r="R1925">
            <v>46</v>
          </cell>
          <cell r="DE1925">
            <v>4</v>
          </cell>
          <cell r="DF1925">
            <v>0.87986111111111109</v>
          </cell>
          <cell r="DG1925">
            <v>4</v>
          </cell>
          <cell r="DH1925">
            <v>0.58263888888888882</v>
          </cell>
        </row>
        <row r="1926">
          <cell r="P1926" t="str">
            <v xml:space="preserve"> </v>
          </cell>
          <cell r="R1926">
            <v>3</v>
          </cell>
          <cell r="DE1926">
            <v>2</v>
          </cell>
          <cell r="DF1926">
            <v>0.85833333333333339</v>
          </cell>
          <cell r="DG1926">
            <v>4</v>
          </cell>
          <cell r="DH1926">
            <v>0.59236111111111112</v>
          </cell>
        </row>
        <row r="1927">
          <cell r="P1927">
            <v>42</v>
          </cell>
          <cell r="R1927">
            <v>37</v>
          </cell>
          <cell r="DE1927">
            <v>4</v>
          </cell>
          <cell r="DF1927">
            <v>0.57986111111111105</v>
          </cell>
          <cell r="DG1927">
            <v>4</v>
          </cell>
          <cell r="DH1927">
            <v>0.62916666666666665</v>
          </cell>
        </row>
        <row r="1928">
          <cell r="P1928">
            <v>37</v>
          </cell>
          <cell r="R1928">
            <v>30</v>
          </cell>
          <cell r="DE1928">
            <v>4</v>
          </cell>
          <cell r="DF1928">
            <v>0.47638888888888892</v>
          </cell>
          <cell r="DG1928">
            <v>4</v>
          </cell>
          <cell r="DH1928">
            <v>0.59930555555555554</v>
          </cell>
        </row>
        <row r="1929">
          <cell r="P1929">
            <v>2</v>
          </cell>
          <cell r="R1929" t="str">
            <v xml:space="preserve"> </v>
          </cell>
          <cell r="DE1929">
            <v>4</v>
          </cell>
          <cell r="DF1929">
            <v>0.75624999999999998</v>
          </cell>
          <cell r="DG1929">
            <v>4</v>
          </cell>
          <cell r="DH1929">
            <v>0.77708333333333324</v>
          </cell>
        </row>
        <row r="1930">
          <cell r="P1930">
            <v>14</v>
          </cell>
          <cell r="R1930">
            <v>9</v>
          </cell>
          <cell r="DE1930">
            <v>4</v>
          </cell>
          <cell r="DF1930">
            <v>0.49027777777777781</v>
          </cell>
          <cell r="DG1930">
            <v>4</v>
          </cell>
          <cell r="DH1930">
            <v>0.9243055555555556</v>
          </cell>
        </row>
        <row r="1931">
          <cell r="P1931">
            <v>14</v>
          </cell>
          <cell r="R1931">
            <v>9</v>
          </cell>
          <cell r="DE1931">
            <v>4</v>
          </cell>
          <cell r="DF1931">
            <v>0.49027777777777781</v>
          </cell>
          <cell r="DG1931">
            <v>4</v>
          </cell>
          <cell r="DH1931">
            <v>0.50763888888888886</v>
          </cell>
        </row>
        <row r="1932">
          <cell r="P1932" t="str">
            <v xml:space="preserve"> </v>
          </cell>
          <cell r="R1932" t="str">
            <v xml:space="preserve"> </v>
          </cell>
          <cell r="DG1932">
            <v>4</v>
          </cell>
          <cell r="DH1932">
            <v>0.91111111111111109</v>
          </cell>
        </row>
        <row r="1933">
          <cell r="P1933">
            <v>63</v>
          </cell>
          <cell r="R1933">
            <v>28</v>
          </cell>
          <cell r="DE1933">
            <v>4</v>
          </cell>
          <cell r="DF1933">
            <v>0.90069444444444446</v>
          </cell>
          <cell r="DG1933">
            <v>5</v>
          </cell>
          <cell r="DH1933">
            <v>0.29791666666666666</v>
          </cell>
        </row>
        <row r="1934">
          <cell r="P1934">
            <v>28</v>
          </cell>
          <cell r="R1934">
            <v>22</v>
          </cell>
          <cell r="DE1934">
            <v>4</v>
          </cell>
          <cell r="DF1934">
            <v>0.9604166666666667</v>
          </cell>
          <cell r="DG1934">
            <v>5</v>
          </cell>
          <cell r="DH1934">
            <v>0.31111111111111112</v>
          </cell>
        </row>
        <row r="1935">
          <cell r="P1935">
            <v>35</v>
          </cell>
          <cell r="R1935">
            <v>37</v>
          </cell>
          <cell r="DE1935">
            <v>4</v>
          </cell>
          <cell r="DF1935">
            <v>0.63958333333333328</v>
          </cell>
          <cell r="DG1935">
            <v>5</v>
          </cell>
          <cell r="DH1935">
            <v>0.33124999999999999</v>
          </cell>
        </row>
        <row r="1936">
          <cell r="P1936">
            <v>107</v>
          </cell>
          <cell r="R1936">
            <v>108</v>
          </cell>
          <cell r="DE1936">
            <v>5</v>
          </cell>
          <cell r="DF1936">
            <v>0.82152777777777775</v>
          </cell>
          <cell r="DG1936">
            <v>5</v>
          </cell>
          <cell r="DH1936">
            <v>0.26041666666666669</v>
          </cell>
        </row>
        <row r="1937">
          <cell r="P1937">
            <v>4</v>
          </cell>
          <cell r="R1937">
            <v>4</v>
          </cell>
          <cell r="DE1937">
            <v>3</v>
          </cell>
          <cell r="DF1937">
            <v>0.80069444444444438</v>
          </cell>
          <cell r="DG1937">
            <v>5</v>
          </cell>
          <cell r="DH1937">
            <v>0.39027777777777778</v>
          </cell>
        </row>
        <row r="1938">
          <cell r="P1938" t="str">
            <v xml:space="preserve"> </v>
          </cell>
          <cell r="R1938">
            <v>1</v>
          </cell>
          <cell r="DE1938">
            <v>5</v>
          </cell>
          <cell r="DF1938">
            <v>0.74583333333333324</v>
          </cell>
          <cell r="DG1938">
            <v>5</v>
          </cell>
          <cell r="DH1938">
            <v>0.55625000000000002</v>
          </cell>
        </row>
        <row r="1939">
          <cell r="P1939">
            <v>5</v>
          </cell>
          <cell r="R1939">
            <v>3</v>
          </cell>
          <cell r="DE1939">
            <v>3</v>
          </cell>
          <cell r="DF1939">
            <v>0.86597222222222225</v>
          </cell>
          <cell r="DG1939">
            <v>5</v>
          </cell>
          <cell r="DH1939">
            <v>0.59375</v>
          </cell>
        </row>
        <row r="1940">
          <cell r="P1940">
            <v>2</v>
          </cell>
          <cell r="R1940">
            <v>2</v>
          </cell>
          <cell r="DE1940">
            <v>5</v>
          </cell>
          <cell r="DF1940">
            <v>0.46319444444444446</v>
          </cell>
          <cell r="DG1940">
            <v>5</v>
          </cell>
          <cell r="DH1940">
            <v>0.74236111111111114</v>
          </cell>
        </row>
        <row r="1941">
          <cell r="P1941">
            <v>34</v>
          </cell>
          <cell r="R1941">
            <v>46</v>
          </cell>
          <cell r="DE1941">
            <v>5</v>
          </cell>
          <cell r="DF1941">
            <v>0.56597222222222221</v>
          </cell>
          <cell r="DG1941">
            <v>5</v>
          </cell>
          <cell r="DH1941">
            <v>0.62291666666666667</v>
          </cell>
        </row>
        <row r="1942">
          <cell r="P1942">
            <v>10</v>
          </cell>
          <cell r="R1942">
            <v>24</v>
          </cell>
          <cell r="DE1942">
            <v>5</v>
          </cell>
          <cell r="DF1942">
            <v>0.48958333333333331</v>
          </cell>
          <cell r="DG1942">
            <v>5</v>
          </cell>
          <cell r="DH1942">
            <v>0.76874999999999993</v>
          </cell>
        </row>
        <row r="1943">
          <cell r="P1943">
            <v>3</v>
          </cell>
          <cell r="R1943">
            <v>3</v>
          </cell>
          <cell r="DE1943">
            <v>5</v>
          </cell>
          <cell r="DF1943">
            <v>0.65138888888888891</v>
          </cell>
          <cell r="DG1943">
            <v>5</v>
          </cell>
          <cell r="DH1943">
            <v>0.81666666666666676</v>
          </cell>
        </row>
        <row r="1944">
          <cell r="P1944">
            <v>4</v>
          </cell>
          <cell r="R1944" t="str">
            <v xml:space="preserve"> </v>
          </cell>
          <cell r="DE1944">
            <v>5</v>
          </cell>
          <cell r="DF1944">
            <v>0.8520833333333333</v>
          </cell>
          <cell r="DG1944">
            <v>5</v>
          </cell>
          <cell r="DH1944">
            <v>0.89236111111111116</v>
          </cell>
        </row>
        <row r="1945">
          <cell r="P1945">
            <v>9</v>
          </cell>
          <cell r="R1945">
            <v>8</v>
          </cell>
          <cell r="DE1945">
            <v>5</v>
          </cell>
          <cell r="DF1945">
            <v>0.4284722222222222</v>
          </cell>
          <cell r="DG1945">
            <v>5</v>
          </cell>
          <cell r="DH1945">
            <v>0.96736111111111101</v>
          </cell>
        </row>
        <row r="1946">
          <cell r="P1946">
            <v>4</v>
          </cell>
          <cell r="R1946">
            <v>4</v>
          </cell>
          <cell r="DE1946">
            <v>3</v>
          </cell>
          <cell r="DF1946">
            <v>0.80069444444444438</v>
          </cell>
          <cell r="DG1946">
            <v>5</v>
          </cell>
          <cell r="DH1946">
            <v>0.39027777777777778</v>
          </cell>
        </row>
        <row r="1947">
          <cell r="P1947">
            <v>9</v>
          </cell>
          <cell r="R1947">
            <v>8</v>
          </cell>
          <cell r="DE1947">
            <v>5</v>
          </cell>
          <cell r="DF1947">
            <v>0.4284722222222222</v>
          </cell>
          <cell r="DG1947">
            <v>5</v>
          </cell>
          <cell r="DH1947">
            <v>0.96736111111111101</v>
          </cell>
        </row>
        <row r="1948">
          <cell r="P1948" t="str">
            <v xml:space="preserve"> </v>
          </cell>
          <cell r="R1948">
            <v>3</v>
          </cell>
          <cell r="DE1948">
            <v>6</v>
          </cell>
          <cell r="DF1948">
            <v>0.21249999999999999</v>
          </cell>
          <cell r="DG1948">
            <v>6</v>
          </cell>
          <cell r="DH1948">
            <v>0.25833333333333336</v>
          </cell>
        </row>
        <row r="1949">
          <cell r="P1949">
            <v>47</v>
          </cell>
          <cell r="R1949">
            <v>33</v>
          </cell>
          <cell r="DE1949">
            <v>5</v>
          </cell>
          <cell r="DF1949">
            <v>0.90486111111111101</v>
          </cell>
          <cell r="DG1949">
            <v>6</v>
          </cell>
          <cell r="DH1949">
            <v>0.2986111111111111</v>
          </cell>
        </row>
        <row r="1950">
          <cell r="P1950">
            <v>24</v>
          </cell>
          <cell r="R1950">
            <v>9</v>
          </cell>
          <cell r="DE1950">
            <v>5</v>
          </cell>
          <cell r="DF1950">
            <v>0.91319444444444453</v>
          </cell>
          <cell r="DG1950">
            <v>6</v>
          </cell>
          <cell r="DH1950">
            <v>0.30763888888888891</v>
          </cell>
        </row>
        <row r="1951">
          <cell r="P1951">
            <v>35</v>
          </cell>
          <cell r="R1951">
            <v>36</v>
          </cell>
          <cell r="DE1951">
            <v>5</v>
          </cell>
          <cell r="DF1951">
            <v>0.63611111111111118</v>
          </cell>
          <cell r="DG1951">
            <v>6</v>
          </cell>
          <cell r="DH1951">
            <v>0.33194444444444443</v>
          </cell>
        </row>
        <row r="1952">
          <cell r="P1952">
            <v>73</v>
          </cell>
          <cell r="R1952">
            <v>112</v>
          </cell>
          <cell r="DE1952">
            <v>6</v>
          </cell>
          <cell r="DF1952">
            <v>0.54166666666666663</v>
          </cell>
          <cell r="DG1952">
            <v>6</v>
          </cell>
          <cell r="DH1952">
            <v>0.28125</v>
          </cell>
        </row>
        <row r="1953">
          <cell r="P1953">
            <v>64</v>
          </cell>
          <cell r="R1953">
            <v>74</v>
          </cell>
          <cell r="DE1953">
            <v>6</v>
          </cell>
          <cell r="DF1953">
            <v>0.71388888888888891</v>
          </cell>
          <cell r="DG1953">
            <v>6</v>
          </cell>
          <cell r="DH1953">
            <v>0.36805555555555558</v>
          </cell>
        </row>
        <row r="1954">
          <cell r="P1954" t="str">
            <v xml:space="preserve"> </v>
          </cell>
          <cell r="R1954" t="str">
            <v xml:space="preserve"> </v>
          </cell>
          <cell r="DE1954">
            <v>6</v>
          </cell>
          <cell r="DF1954">
            <v>0.44305555555555554</v>
          </cell>
          <cell r="DG1954">
            <v>6</v>
          </cell>
          <cell r="DH1954">
            <v>0.54513888888888895</v>
          </cell>
        </row>
        <row r="1955">
          <cell r="P1955">
            <v>22</v>
          </cell>
          <cell r="R1955">
            <v>51</v>
          </cell>
          <cell r="DE1955">
            <v>6</v>
          </cell>
          <cell r="DF1955">
            <v>0.47916666666666669</v>
          </cell>
          <cell r="DG1955">
            <v>6</v>
          </cell>
          <cell r="DH1955">
            <v>0.56388888888888888</v>
          </cell>
        </row>
        <row r="1956">
          <cell r="P1956">
            <v>46</v>
          </cell>
          <cell r="R1956">
            <v>37</v>
          </cell>
          <cell r="DE1956">
            <v>6</v>
          </cell>
          <cell r="DF1956">
            <v>0.57222222222222219</v>
          </cell>
          <cell r="DG1956">
            <v>6</v>
          </cell>
          <cell r="DH1956">
            <v>0.61944444444444446</v>
          </cell>
        </row>
        <row r="1957">
          <cell r="P1957" t="str">
            <v xml:space="preserve"> </v>
          </cell>
          <cell r="R1957" t="str">
            <v xml:space="preserve"> </v>
          </cell>
          <cell r="DE1957">
            <v>7</v>
          </cell>
          <cell r="DF1957">
            <v>0.31805555555555554</v>
          </cell>
          <cell r="DG1957">
            <v>6</v>
          </cell>
          <cell r="DH1957">
            <v>0.63402777777777775</v>
          </cell>
        </row>
        <row r="1958">
          <cell r="P1958">
            <v>29</v>
          </cell>
          <cell r="R1958">
            <v>26</v>
          </cell>
          <cell r="DE1958">
            <v>6</v>
          </cell>
          <cell r="DF1958">
            <v>0.50555555555555554</v>
          </cell>
          <cell r="DG1958">
            <v>6</v>
          </cell>
          <cell r="DH1958">
            <v>0.75555555555555554</v>
          </cell>
        </row>
        <row r="1959">
          <cell r="P1959">
            <v>4</v>
          </cell>
          <cell r="R1959" t="str">
            <v xml:space="preserve"> </v>
          </cell>
          <cell r="DE1959">
            <v>6</v>
          </cell>
          <cell r="DF1959">
            <v>0.82777777777777783</v>
          </cell>
          <cell r="DG1959">
            <v>6</v>
          </cell>
          <cell r="DH1959">
            <v>0.85</v>
          </cell>
        </row>
        <row r="1960">
          <cell r="P1960">
            <v>2</v>
          </cell>
          <cell r="R1960">
            <v>3</v>
          </cell>
          <cell r="DE1960">
            <v>6</v>
          </cell>
          <cell r="DF1960">
            <v>0.43194444444444446</v>
          </cell>
          <cell r="DG1960">
            <v>6</v>
          </cell>
          <cell r="DH1960">
            <v>0.8652777777777777</v>
          </cell>
        </row>
        <row r="1961">
          <cell r="P1961">
            <v>3</v>
          </cell>
          <cell r="R1961">
            <v>10</v>
          </cell>
          <cell r="DE1961">
            <v>5</v>
          </cell>
          <cell r="DF1961">
            <v>0.37152777777777773</v>
          </cell>
          <cell r="DG1961">
            <v>6</v>
          </cell>
          <cell r="DH1961">
            <v>0.3833333333333333</v>
          </cell>
        </row>
        <row r="1962">
          <cell r="P1962">
            <v>127</v>
          </cell>
          <cell r="R1962">
            <v>102</v>
          </cell>
          <cell r="DE1962">
            <v>1</v>
          </cell>
          <cell r="DF1962">
            <v>2.2222222222222223E-2</v>
          </cell>
          <cell r="DG1962">
            <v>7</v>
          </cell>
          <cell r="DH1962">
            <v>0.19791666666666666</v>
          </cell>
        </row>
        <row r="1963">
          <cell r="P1963">
            <v>134</v>
          </cell>
          <cell r="R1963">
            <v>145</v>
          </cell>
          <cell r="DE1963">
            <v>7</v>
          </cell>
          <cell r="DF1963">
            <v>0.76180555555555562</v>
          </cell>
          <cell r="DG1963">
            <v>7</v>
          </cell>
          <cell r="DH1963">
            <v>0.26250000000000001</v>
          </cell>
        </row>
        <row r="1964">
          <cell r="P1964">
            <v>62</v>
          </cell>
          <cell r="R1964">
            <v>40</v>
          </cell>
          <cell r="DE1964">
            <v>6</v>
          </cell>
          <cell r="DF1964">
            <v>0.90208333333333324</v>
          </cell>
          <cell r="DG1964">
            <v>7</v>
          </cell>
          <cell r="DH1964">
            <v>0.30208333333333331</v>
          </cell>
        </row>
        <row r="1965">
          <cell r="P1965">
            <v>39</v>
          </cell>
          <cell r="R1965">
            <v>43</v>
          </cell>
          <cell r="DE1965">
            <v>6</v>
          </cell>
          <cell r="DF1965">
            <v>0.65069444444444446</v>
          </cell>
          <cell r="DG1965">
            <v>7</v>
          </cell>
          <cell r="DH1965">
            <v>0.33124999999999999</v>
          </cell>
        </row>
        <row r="1966">
          <cell r="P1966">
            <v>127</v>
          </cell>
          <cell r="R1966">
            <v>152</v>
          </cell>
          <cell r="DE1966">
            <v>7</v>
          </cell>
          <cell r="DF1966">
            <v>0.93194444444444446</v>
          </cell>
          <cell r="DG1966">
            <v>7</v>
          </cell>
          <cell r="DH1966">
            <v>0.4236111111111111</v>
          </cell>
        </row>
        <row r="1967">
          <cell r="P1967">
            <v>41</v>
          </cell>
          <cell r="R1967">
            <v>40</v>
          </cell>
          <cell r="DE1967">
            <v>7</v>
          </cell>
          <cell r="DF1967">
            <v>0.81527777777777777</v>
          </cell>
          <cell r="DG1967">
            <v>7</v>
          </cell>
          <cell r="DH1967">
            <v>0.45624999999999999</v>
          </cell>
        </row>
        <row r="1968">
          <cell r="P1968" t="str">
            <v xml:space="preserve"> </v>
          </cell>
          <cell r="R1968">
            <v>26</v>
          </cell>
          <cell r="DE1968">
            <v>7</v>
          </cell>
          <cell r="DF1968">
            <v>0.48749999999999999</v>
          </cell>
          <cell r="DG1968">
            <v>7</v>
          </cell>
          <cell r="DH1968">
            <v>0.55277777777777781</v>
          </cell>
        </row>
        <row r="1969">
          <cell r="P1969">
            <v>40</v>
          </cell>
          <cell r="R1969">
            <v>38</v>
          </cell>
          <cell r="DE1969">
            <v>7</v>
          </cell>
          <cell r="DF1969">
            <v>0.56527777777777777</v>
          </cell>
          <cell r="DG1969">
            <v>7</v>
          </cell>
          <cell r="DH1969">
            <v>0.61805555555555558</v>
          </cell>
        </row>
        <row r="1970">
          <cell r="P1970" t="str">
            <v xml:space="preserve"> </v>
          </cell>
          <cell r="R1970">
            <v>4</v>
          </cell>
          <cell r="DE1970">
            <v>7</v>
          </cell>
          <cell r="DF1970">
            <v>0.58958333333333335</v>
          </cell>
          <cell r="DG1970">
            <v>7</v>
          </cell>
          <cell r="DH1970">
            <v>0.65763888888888888</v>
          </cell>
        </row>
        <row r="1971">
          <cell r="P1971">
            <v>7</v>
          </cell>
          <cell r="R1971">
            <v>7</v>
          </cell>
          <cell r="DE1971">
            <v>7</v>
          </cell>
          <cell r="DF1971">
            <v>0.40208333333333335</v>
          </cell>
          <cell r="DG1971">
            <v>7</v>
          </cell>
          <cell r="DH1971">
            <v>0.9277777777777777</v>
          </cell>
        </row>
        <row r="1972">
          <cell r="P1972">
            <v>6</v>
          </cell>
          <cell r="R1972">
            <v>6</v>
          </cell>
          <cell r="DE1972">
            <v>6</v>
          </cell>
          <cell r="DF1972">
            <v>0.84027777777777779</v>
          </cell>
          <cell r="DG1972">
            <v>7</v>
          </cell>
          <cell r="DH1972">
            <v>0.26805555555555555</v>
          </cell>
        </row>
        <row r="1973">
          <cell r="P1973" t="str">
            <v xml:space="preserve"> </v>
          </cell>
          <cell r="R1973">
            <v>26</v>
          </cell>
          <cell r="DE1973">
            <v>7</v>
          </cell>
          <cell r="DF1973">
            <v>0.48749999999999999</v>
          </cell>
          <cell r="DG1973">
            <v>7</v>
          </cell>
          <cell r="DH1973">
            <v>0.55277777777777781</v>
          </cell>
        </row>
        <row r="1974">
          <cell r="P1974">
            <v>164</v>
          </cell>
          <cell r="R1974">
            <v>139</v>
          </cell>
          <cell r="DE1974">
            <v>1</v>
          </cell>
          <cell r="DF1974">
            <v>0.40972222222222227</v>
          </cell>
          <cell r="DG1974">
            <v>1</v>
          </cell>
          <cell r="DH1974">
            <v>0.18333333333333335</v>
          </cell>
        </row>
        <row r="1975">
          <cell r="P1975">
            <v>84</v>
          </cell>
          <cell r="R1975">
            <v>131</v>
          </cell>
          <cell r="DE1975">
            <v>1</v>
          </cell>
          <cell r="DF1975">
            <v>0.78611111111111109</v>
          </cell>
          <cell r="DG1975">
            <v>1</v>
          </cell>
          <cell r="DH1975">
            <v>0.21458333333333335</v>
          </cell>
        </row>
        <row r="1976">
          <cell r="P1976">
            <v>152</v>
          </cell>
          <cell r="R1976">
            <v>159</v>
          </cell>
          <cell r="DE1976">
            <v>1</v>
          </cell>
          <cell r="DF1976">
            <v>0.76388888888888884</v>
          </cell>
          <cell r="DG1976">
            <v>1</v>
          </cell>
          <cell r="DH1976">
            <v>0.23958333333333334</v>
          </cell>
        </row>
        <row r="1977">
          <cell r="P1977">
            <v>46</v>
          </cell>
          <cell r="R1977">
            <v>28</v>
          </cell>
          <cell r="DE1977">
            <v>7</v>
          </cell>
          <cell r="DF1977">
            <v>0.90902777777777777</v>
          </cell>
          <cell r="DG1977">
            <v>1</v>
          </cell>
          <cell r="DH1977">
            <v>0.2986111111111111</v>
          </cell>
        </row>
        <row r="1978">
          <cell r="P1978">
            <v>38</v>
          </cell>
          <cell r="R1978">
            <v>28</v>
          </cell>
          <cell r="DE1978">
            <v>7</v>
          </cell>
          <cell r="DF1978">
            <v>0.63472222222222219</v>
          </cell>
          <cell r="DG1978">
            <v>1</v>
          </cell>
          <cell r="DH1978">
            <v>0.33194444444444443</v>
          </cell>
        </row>
        <row r="1979">
          <cell r="P1979">
            <v>138</v>
          </cell>
          <cell r="R1979">
            <v>128</v>
          </cell>
          <cell r="DE1979">
            <v>1</v>
          </cell>
          <cell r="DF1979">
            <v>0.7104166666666667</v>
          </cell>
          <cell r="DG1979">
            <v>1</v>
          </cell>
          <cell r="DH1979">
            <v>0.48819444444444443</v>
          </cell>
        </row>
        <row r="1980">
          <cell r="P1980">
            <v>54</v>
          </cell>
          <cell r="R1980">
            <v>39</v>
          </cell>
          <cell r="DE1980">
            <v>1</v>
          </cell>
          <cell r="DF1980">
            <v>0.81944444444444453</v>
          </cell>
          <cell r="DG1980">
            <v>1</v>
          </cell>
          <cell r="DH1980">
            <v>0.52569444444444446</v>
          </cell>
        </row>
        <row r="1981">
          <cell r="P1981">
            <v>40</v>
          </cell>
          <cell r="R1981">
            <v>45</v>
          </cell>
          <cell r="DE1981">
            <v>1</v>
          </cell>
          <cell r="DF1981">
            <v>0.56111111111111112</v>
          </cell>
          <cell r="DG1981">
            <v>1</v>
          </cell>
          <cell r="DH1981">
            <v>0.62013888888888891</v>
          </cell>
        </row>
        <row r="1982">
          <cell r="P1982">
            <v>1</v>
          </cell>
          <cell r="R1982">
            <v>1</v>
          </cell>
          <cell r="DE1982">
            <v>6</v>
          </cell>
          <cell r="DF1982">
            <v>0.92638888888888893</v>
          </cell>
          <cell r="DG1982">
            <v>1</v>
          </cell>
          <cell r="DH1982">
            <v>0.86875000000000002</v>
          </cell>
        </row>
        <row r="1983">
          <cell r="P1983">
            <v>1</v>
          </cell>
          <cell r="R1983">
            <v>2</v>
          </cell>
          <cell r="DE1983">
            <v>1</v>
          </cell>
          <cell r="DF1983">
            <v>0.875</v>
          </cell>
          <cell r="DG1983">
            <v>1</v>
          </cell>
          <cell r="DH1983">
            <v>0.8930555555555556</v>
          </cell>
        </row>
        <row r="1984">
          <cell r="P1984">
            <v>1</v>
          </cell>
          <cell r="R1984">
            <v>1</v>
          </cell>
          <cell r="DE1984">
            <v>6</v>
          </cell>
          <cell r="DF1984">
            <v>0.92638888888888893</v>
          </cell>
          <cell r="DG1984">
            <v>1</v>
          </cell>
          <cell r="DH1984">
            <v>0.86875000000000002</v>
          </cell>
        </row>
        <row r="1985">
          <cell r="P1985">
            <v>39</v>
          </cell>
          <cell r="R1985">
            <v>28</v>
          </cell>
          <cell r="DE1985">
            <v>1</v>
          </cell>
          <cell r="DF1985">
            <v>0.90833333333333333</v>
          </cell>
          <cell r="DG1985">
            <v>2</v>
          </cell>
          <cell r="DH1985">
            <v>0.30486111111111108</v>
          </cell>
        </row>
        <row r="1986">
          <cell r="P1986">
            <v>23</v>
          </cell>
          <cell r="R1986">
            <v>17</v>
          </cell>
          <cell r="DE1986">
            <v>6</v>
          </cell>
          <cell r="DF1986">
            <v>0.95694444444444438</v>
          </cell>
          <cell r="DG1986">
            <v>2</v>
          </cell>
          <cell r="DH1986">
            <v>0.31388888888888888</v>
          </cell>
        </row>
        <row r="1987">
          <cell r="P1987">
            <v>26</v>
          </cell>
          <cell r="R1987">
            <v>40</v>
          </cell>
          <cell r="DE1987">
            <v>1</v>
          </cell>
          <cell r="DF1987">
            <v>0.62569444444444444</v>
          </cell>
          <cell r="DG1987">
            <v>2</v>
          </cell>
          <cell r="DH1987">
            <v>0.33263888888888887</v>
          </cell>
        </row>
        <row r="1988">
          <cell r="P1988">
            <v>49</v>
          </cell>
          <cell r="R1988">
            <v>39</v>
          </cell>
          <cell r="DE1988">
            <v>2</v>
          </cell>
          <cell r="DF1988">
            <v>0.56527777777777777</v>
          </cell>
          <cell r="DG1988">
            <v>2</v>
          </cell>
          <cell r="DH1988">
            <v>0.61805555555555558</v>
          </cell>
        </row>
        <row r="1989">
          <cell r="P1989" t="str">
            <v xml:space="preserve"> </v>
          </cell>
          <cell r="R1989" t="str">
            <v xml:space="preserve"> </v>
          </cell>
          <cell r="DE1989">
            <v>2</v>
          </cell>
          <cell r="DF1989">
            <v>0.66527777777777775</v>
          </cell>
          <cell r="DG1989">
            <v>2</v>
          </cell>
          <cell r="DH1989">
            <v>0.67986111111111114</v>
          </cell>
        </row>
        <row r="1990">
          <cell r="P1990">
            <v>3</v>
          </cell>
          <cell r="R1990">
            <v>3</v>
          </cell>
          <cell r="DE1990">
            <v>2</v>
          </cell>
          <cell r="DF1990">
            <v>0.3430555555555555</v>
          </cell>
          <cell r="DG1990">
            <v>2</v>
          </cell>
          <cell r="DH1990">
            <v>0.72499999999999998</v>
          </cell>
        </row>
        <row r="1991">
          <cell r="P1991">
            <v>3</v>
          </cell>
          <cell r="R1991">
            <v>3</v>
          </cell>
          <cell r="DE1991">
            <v>2</v>
          </cell>
          <cell r="DF1991">
            <v>0.42986111111111108</v>
          </cell>
          <cell r="DG1991">
            <v>2</v>
          </cell>
          <cell r="DH1991">
            <v>0.74444444444444446</v>
          </cell>
        </row>
        <row r="1992">
          <cell r="P1992">
            <v>6</v>
          </cell>
          <cell r="R1992" t="str">
            <v xml:space="preserve"> </v>
          </cell>
          <cell r="DE1992">
            <v>2</v>
          </cell>
          <cell r="DF1992">
            <v>0.75624999999999998</v>
          </cell>
          <cell r="DG1992">
            <v>2</v>
          </cell>
          <cell r="DH1992">
            <v>0.80694444444444446</v>
          </cell>
        </row>
        <row r="1993">
          <cell r="P1993">
            <v>3</v>
          </cell>
          <cell r="R1993" t="str">
            <v xml:space="preserve"> </v>
          </cell>
          <cell r="DE1993">
            <v>2</v>
          </cell>
          <cell r="DF1993">
            <v>0.75208333333333333</v>
          </cell>
          <cell r="DG1993">
            <v>2</v>
          </cell>
          <cell r="DH1993">
            <v>0.80555555555555547</v>
          </cell>
        </row>
        <row r="1994">
          <cell r="P1994" t="str">
            <v xml:space="preserve"> </v>
          </cell>
          <cell r="R1994" t="str">
            <v xml:space="preserve"> </v>
          </cell>
          <cell r="DE1994">
            <v>2</v>
          </cell>
          <cell r="DF1994">
            <v>0.66527777777777775</v>
          </cell>
          <cell r="DG1994">
            <v>2</v>
          </cell>
          <cell r="DH1994">
            <v>0.67986111111111114</v>
          </cell>
        </row>
        <row r="1995">
          <cell r="P1995" t="str">
            <v xml:space="preserve"> </v>
          </cell>
          <cell r="R1995">
            <v>7</v>
          </cell>
          <cell r="DE1995">
            <v>2</v>
          </cell>
          <cell r="DF1995">
            <v>0.37361111111111112</v>
          </cell>
          <cell r="DG1995">
            <v>2</v>
          </cell>
          <cell r="DH1995">
            <v>0.46666666666666662</v>
          </cell>
        </row>
        <row r="1996">
          <cell r="P1996" t="str">
            <v xml:space="preserve"> </v>
          </cell>
          <cell r="R1996" t="str">
            <v xml:space="preserve"> </v>
          </cell>
          <cell r="DE1996">
            <v>2</v>
          </cell>
          <cell r="DF1996">
            <v>0.5</v>
          </cell>
          <cell r="DG1996">
            <v>2</v>
          </cell>
          <cell r="DH1996">
            <v>0.54166666666666663</v>
          </cell>
        </row>
        <row r="1997">
          <cell r="P1997">
            <v>30</v>
          </cell>
          <cell r="R1997">
            <v>51</v>
          </cell>
          <cell r="DE1997">
            <v>2</v>
          </cell>
          <cell r="DF1997">
            <v>0.89513888888888893</v>
          </cell>
          <cell r="DG1997">
            <v>3</v>
          </cell>
          <cell r="DH1997">
            <v>0.30069444444444443</v>
          </cell>
        </row>
        <row r="1998">
          <cell r="P1998">
            <v>30</v>
          </cell>
          <cell r="R1998">
            <v>13</v>
          </cell>
          <cell r="DE1998">
            <v>2</v>
          </cell>
          <cell r="DF1998">
            <v>0.90972222222222221</v>
          </cell>
          <cell r="DG1998">
            <v>3</v>
          </cell>
          <cell r="DH1998">
            <v>0.30763888888888891</v>
          </cell>
        </row>
        <row r="1999">
          <cell r="P1999">
            <v>31</v>
          </cell>
          <cell r="R1999">
            <v>37</v>
          </cell>
          <cell r="DE1999">
            <v>2</v>
          </cell>
          <cell r="DF1999">
            <v>0.63680555555555551</v>
          </cell>
          <cell r="DG1999">
            <v>3</v>
          </cell>
          <cell r="DH1999">
            <v>0.32708333333333334</v>
          </cell>
        </row>
        <row r="2000">
          <cell r="P2000">
            <v>136</v>
          </cell>
          <cell r="R2000">
            <v>98</v>
          </cell>
          <cell r="DE2000">
            <v>3</v>
          </cell>
          <cell r="DF2000">
            <v>0.70694444444444438</v>
          </cell>
          <cell r="DG2000">
            <v>3</v>
          </cell>
          <cell r="DH2000">
            <v>0.20347222222222219</v>
          </cell>
        </row>
        <row r="2001">
          <cell r="P2001">
            <v>22</v>
          </cell>
          <cell r="R2001">
            <v>46</v>
          </cell>
          <cell r="DE2001">
            <v>3</v>
          </cell>
          <cell r="DF2001">
            <v>0.4777777777777778</v>
          </cell>
          <cell r="DG2001">
            <v>3</v>
          </cell>
          <cell r="DH2001">
            <v>0.55208333333333337</v>
          </cell>
        </row>
        <row r="2002">
          <cell r="P2002">
            <v>6</v>
          </cell>
          <cell r="R2002">
            <v>7</v>
          </cell>
          <cell r="DE2002">
            <v>3</v>
          </cell>
          <cell r="DF2002">
            <v>0.32569444444444445</v>
          </cell>
          <cell r="DG2002">
            <v>3</v>
          </cell>
          <cell r="DH2002">
            <v>0.75486111111111109</v>
          </cell>
        </row>
        <row r="2003">
          <cell r="P2003">
            <v>12</v>
          </cell>
          <cell r="R2003">
            <v>17</v>
          </cell>
          <cell r="DE2003">
            <v>3</v>
          </cell>
          <cell r="DF2003">
            <v>0.47569444444444442</v>
          </cell>
          <cell r="DG2003">
            <v>3</v>
          </cell>
          <cell r="DH2003">
            <v>0.76180555555555562</v>
          </cell>
        </row>
        <row r="2004">
          <cell r="P2004" t="str">
            <v xml:space="preserve"> </v>
          </cell>
          <cell r="R2004">
            <v>6</v>
          </cell>
          <cell r="DE2004">
            <v>3</v>
          </cell>
          <cell r="DF2004">
            <v>0.32430555555555557</v>
          </cell>
          <cell r="DG2004">
            <v>3</v>
          </cell>
          <cell r="DH2004">
            <v>0.84513888888888899</v>
          </cell>
        </row>
        <row r="2005">
          <cell r="P2005">
            <v>6</v>
          </cell>
          <cell r="R2005">
            <v>5</v>
          </cell>
          <cell r="DE2005">
            <v>3</v>
          </cell>
          <cell r="DF2005">
            <v>0.50416666666666665</v>
          </cell>
          <cell r="DG2005">
            <v>3</v>
          </cell>
          <cell r="DH2005">
            <v>0.92847222222222225</v>
          </cell>
        </row>
        <row r="2006">
          <cell r="P2006">
            <v>3</v>
          </cell>
          <cell r="R2006">
            <v>4</v>
          </cell>
          <cell r="DE2006">
            <v>3</v>
          </cell>
          <cell r="DF2006">
            <v>0.81319444444444444</v>
          </cell>
          <cell r="DG2006">
            <v>3</v>
          </cell>
          <cell r="DH2006">
            <v>0.94444444444444453</v>
          </cell>
        </row>
        <row r="2007">
          <cell r="P2007" t="str">
            <v xml:space="preserve"> </v>
          </cell>
          <cell r="R2007">
            <v>6</v>
          </cell>
          <cell r="DE2007">
            <v>3</v>
          </cell>
          <cell r="DF2007">
            <v>0.32430555555555557</v>
          </cell>
          <cell r="DG2007">
            <v>3</v>
          </cell>
          <cell r="DH2007">
            <v>0.84513888888888899</v>
          </cell>
        </row>
        <row r="2008">
          <cell r="P2008">
            <v>22</v>
          </cell>
          <cell r="R2008">
            <v>46</v>
          </cell>
          <cell r="DE2008">
            <v>3</v>
          </cell>
          <cell r="DF2008">
            <v>0.4777777777777778</v>
          </cell>
          <cell r="DG2008">
            <v>3</v>
          </cell>
          <cell r="DH2008">
            <v>0.55208333333333337</v>
          </cell>
        </row>
        <row r="2009">
          <cell r="P2009">
            <v>51</v>
          </cell>
          <cell r="R2009">
            <v>30</v>
          </cell>
          <cell r="DE2009">
            <v>3</v>
          </cell>
          <cell r="DF2009">
            <v>0.91180555555555554</v>
          </cell>
          <cell r="DG2009">
            <v>4</v>
          </cell>
          <cell r="DH2009">
            <v>0.2986111111111111</v>
          </cell>
        </row>
        <row r="2010">
          <cell r="P2010">
            <v>20</v>
          </cell>
          <cell r="R2010">
            <v>17</v>
          </cell>
          <cell r="DE2010">
            <v>3</v>
          </cell>
          <cell r="DF2010">
            <v>0.91736111111111107</v>
          </cell>
          <cell r="DG2010">
            <v>4</v>
          </cell>
          <cell r="DH2010">
            <v>0.30902777777777779</v>
          </cell>
        </row>
        <row r="2011">
          <cell r="P2011">
            <v>37</v>
          </cell>
          <cell r="R2011">
            <v>35</v>
          </cell>
          <cell r="DE2011">
            <v>3</v>
          </cell>
          <cell r="DF2011">
            <v>0.62777777777777777</v>
          </cell>
          <cell r="DG2011">
            <v>4</v>
          </cell>
          <cell r="DH2011">
            <v>0.32847222222222222</v>
          </cell>
        </row>
        <row r="2012">
          <cell r="P2012">
            <v>132</v>
          </cell>
          <cell r="R2012">
            <v>96</v>
          </cell>
          <cell r="DE2012">
            <v>5</v>
          </cell>
          <cell r="DF2012">
            <v>0.11597222222222221</v>
          </cell>
          <cell r="DG2012">
            <v>4</v>
          </cell>
          <cell r="DH2012">
            <v>0.21388888888888891</v>
          </cell>
        </row>
        <row r="2013">
          <cell r="P2013">
            <v>166</v>
          </cell>
          <cell r="R2013">
            <v>109</v>
          </cell>
          <cell r="DE2013">
            <v>4</v>
          </cell>
          <cell r="DF2013">
            <v>0.7402777777777777</v>
          </cell>
          <cell r="DG2013">
            <v>4</v>
          </cell>
          <cell r="DH2013">
            <v>0.26874999999999999</v>
          </cell>
        </row>
        <row r="2014">
          <cell r="P2014">
            <v>165</v>
          </cell>
          <cell r="R2014">
            <v>148</v>
          </cell>
          <cell r="DE2014">
            <v>4</v>
          </cell>
          <cell r="DF2014">
            <v>0.89097222222222217</v>
          </cell>
          <cell r="DG2014">
            <v>4</v>
          </cell>
          <cell r="DH2014">
            <v>0.35555555555555557</v>
          </cell>
        </row>
        <row r="2015">
          <cell r="P2015">
            <v>11</v>
          </cell>
          <cell r="R2015">
            <v>12</v>
          </cell>
          <cell r="DE2015">
            <v>4</v>
          </cell>
          <cell r="DF2015">
            <v>0.34791666666666665</v>
          </cell>
          <cell r="DG2015">
            <v>4</v>
          </cell>
          <cell r="DH2015">
            <v>0.4604166666666667</v>
          </cell>
        </row>
        <row r="2016">
          <cell r="P2016">
            <v>30</v>
          </cell>
          <cell r="R2016">
            <v>47</v>
          </cell>
          <cell r="DE2016">
            <v>4</v>
          </cell>
          <cell r="DF2016">
            <v>0.40972222222222227</v>
          </cell>
          <cell r="DG2016">
            <v>4</v>
          </cell>
          <cell r="DH2016">
            <v>0.48194444444444445</v>
          </cell>
        </row>
        <row r="2017">
          <cell r="P2017">
            <v>20</v>
          </cell>
          <cell r="R2017">
            <v>17</v>
          </cell>
          <cell r="DE2017">
            <v>3</v>
          </cell>
          <cell r="DF2017">
            <v>0.91736111111111107</v>
          </cell>
          <cell r="DG2017">
            <v>4</v>
          </cell>
          <cell r="DH2017">
            <v>0.30902777777777779</v>
          </cell>
        </row>
        <row r="2018">
          <cell r="P2018">
            <v>28</v>
          </cell>
          <cell r="R2018">
            <v>52</v>
          </cell>
          <cell r="DE2018">
            <v>4</v>
          </cell>
          <cell r="DF2018">
            <v>0.85972222222222217</v>
          </cell>
          <cell r="DG2018">
            <v>4</v>
          </cell>
          <cell r="DH2018">
            <v>0.56319444444444444</v>
          </cell>
        </row>
        <row r="2019">
          <cell r="P2019" t="str">
            <v xml:space="preserve"> </v>
          </cell>
          <cell r="R2019">
            <v>1</v>
          </cell>
          <cell r="DE2019">
            <v>4</v>
          </cell>
          <cell r="DF2019">
            <v>0.49305555555555558</v>
          </cell>
          <cell r="DG2019">
            <v>4</v>
          </cell>
          <cell r="DH2019">
            <v>0.58611111111111114</v>
          </cell>
        </row>
        <row r="2020">
          <cell r="P2020">
            <v>48</v>
          </cell>
          <cell r="R2020">
            <v>45</v>
          </cell>
          <cell r="DE2020">
            <v>4</v>
          </cell>
          <cell r="DF2020">
            <v>0.56874999999999998</v>
          </cell>
          <cell r="DG2020">
            <v>4</v>
          </cell>
          <cell r="DH2020">
            <v>0.62361111111111112</v>
          </cell>
        </row>
        <row r="2021">
          <cell r="P2021">
            <v>20</v>
          </cell>
          <cell r="R2021">
            <v>23</v>
          </cell>
          <cell r="DE2021">
            <v>4</v>
          </cell>
          <cell r="DF2021">
            <v>0.47847222222222219</v>
          </cell>
          <cell r="DG2021">
            <v>4</v>
          </cell>
          <cell r="DH2021">
            <v>0.90555555555555556</v>
          </cell>
        </row>
        <row r="2022">
          <cell r="P2022" t="str">
            <v xml:space="preserve"> </v>
          </cell>
          <cell r="R2022">
            <v>2</v>
          </cell>
          <cell r="DE2022">
            <v>4</v>
          </cell>
          <cell r="DF2022">
            <v>0.40972222222222227</v>
          </cell>
          <cell r="DG2022">
            <v>4</v>
          </cell>
          <cell r="DH2022">
            <v>0.48194444444444445</v>
          </cell>
        </row>
        <row r="2023">
          <cell r="P2023">
            <v>17</v>
          </cell>
          <cell r="R2023">
            <v>24</v>
          </cell>
          <cell r="DE2023">
            <v>4</v>
          </cell>
          <cell r="DF2023">
            <v>0.99375000000000002</v>
          </cell>
          <cell r="DG2023">
            <v>5</v>
          </cell>
          <cell r="DH2023">
            <v>0.31111111111111112</v>
          </cell>
        </row>
        <row r="2024">
          <cell r="P2024">
            <v>48</v>
          </cell>
          <cell r="R2024">
            <v>36</v>
          </cell>
          <cell r="DE2024">
            <v>4</v>
          </cell>
          <cell r="DF2024">
            <v>0.94861111111111107</v>
          </cell>
          <cell r="DG2024">
            <v>5</v>
          </cell>
          <cell r="DH2024">
            <v>0.30277777777777776</v>
          </cell>
        </row>
        <row r="2025">
          <cell r="P2025">
            <v>37</v>
          </cell>
          <cell r="R2025">
            <v>38</v>
          </cell>
          <cell r="DE2025">
            <v>4</v>
          </cell>
          <cell r="DF2025">
            <v>0.64097222222222217</v>
          </cell>
          <cell r="DG2025">
            <v>5</v>
          </cell>
          <cell r="DH2025">
            <v>0.33333333333333331</v>
          </cell>
        </row>
        <row r="2026">
          <cell r="P2026" t="str">
            <v xml:space="preserve"> </v>
          </cell>
          <cell r="R2026" t="str">
            <v xml:space="preserve"> </v>
          </cell>
          <cell r="DE2026">
            <v>7</v>
          </cell>
          <cell r="DF2026">
            <v>0.16805555555555554</v>
          </cell>
          <cell r="DG2026">
            <v>5</v>
          </cell>
          <cell r="DH2026">
            <v>0.17152777777777775</v>
          </cell>
        </row>
        <row r="2027">
          <cell r="P2027">
            <v>139</v>
          </cell>
          <cell r="R2027">
            <v>94</v>
          </cell>
          <cell r="DE2027">
            <v>5</v>
          </cell>
          <cell r="DF2027">
            <v>0.81597222222222221</v>
          </cell>
          <cell r="DG2027">
            <v>5</v>
          </cell>
          <cell r="DH2027">
            <v>0.25625000000000003</v>
          </cell>
        </row>
        <row r="2028">
          <cell r="P2028">
            <v>19</v>
          </cell>
          <cell r="R2028">
            <v>64</v>
          </cell>
          <cell r="DE2028">
            <v>5</v>
          </cell>
          <cell r="DF2028">
            <v>0.76388888888888884</v>
          </cell>
          <cell r="DG2028">
            <v>5</v>
          </cell>
          <cell r="DH2028">
            <v>0.49236111111111108</v>
          </cell>
        </row>
        <row r="2029">
          <cell r="P2029">
            <v>50</v>
          </cell>
          <cell r="R2029">
            <v>41</v>
          </cell>
          <cell r="DE2029">
            <v>5</v>
          </cell>
          <cell r="DF2029">
            <v>0.57291666666666663</v>
          </cell>
          <cell r="DG2029">
            <v>5</v>
          </cell>
          <cell r="DH2029">
            <v>0.61805555555555558</v>
          </cell>
        </row>
        <row r="2030">
          <cell r="P2030">
            <v>12</v>
          </cell>
          <cell r="R2030">
            <v>27</v>
          </cell>
          <cell r="DE2030">
            <v>5</v>
          </cell>
          <cell r="DF2030">
            <v>0.50694444444444442</v>
          </cell>
          <cell r="DG2030">
            <v>5</v>
          </cell>
          <cell r="DH2030">
            <v>0.75694444444444453</v>
          </cell>
        </row>
        <row r="2031">
          <cell r="P2031">
            <v>111</v>
          </cell>
          <cell r="R2031">
            <v>60</v>
          </cell>
          <cell r="DE2031">
            <v>6</v>
          </cell>
          <cell r="DF2031">
            <v>0.53680555555555554</v>
          </cell>
          <cell r="DG2031">
            <v>6</v>
          </cell>
          <cell r="DH2031">
            <v>0.28055555555555556</v>
          </cell>
        </row>
        <row r="2032">
          <cell r="P2032">
            <v>45</v>
          </cell>
          <cell r="R2032">
            <v>32</v>
          </cell>
          <cell r="DE2032">
            <v>5</v>
          </cell>
          <cell r="DF2032">
            <v>0.90208333333333324</v>
          </cell>
          <cell r="DG2032">
            <v>6</v>
          </cell>
          <cell r="DH2032">
            <v>0.29930555555555555</v>
          </cell>
        </row>
        <row r="2033">
          <cell r="P2033">
            <v>21</v>
          </cell>
          <cell r="R2033">
            <v>30</v>
          </cell>
          <cell r="DE2033">
            <v>5</v>
          </cell>
          <cell r="DF2033">
            <v>0.95624999999999993</v>
          </cell>
          <cell r="DG2033">
            <v>6</v>
          </cell>
          <cell r="DH2033">
            <v>0.31319444444444444</v>
          </cell>
        </row>
        <row r="2034">
          <cell r="P2034">
            <v>61</v>
          </cell>
          <cell r="R2034">
            <v>148</v>
          </cell>
          <cell r="DE2034">
            <v>6</v>
          </cell>
          <cell r="DF2034">
            <v>0.69305555555555554</v>
          </cell>
          <cell r="DG2034">
            <v>6</v>
          </cell>
          <cell r="DH2034">
            <v>0.34375</v>
          </cell>
        </row>
        <row r="2035">
          <cell r="P2035">
            <v>27</v>
          </cell>
          <cell r="R2035">
            <v>37</v>
          </cell>
          <cell r="DE2035">
            <v>5</v>
          </cell>
          <cell r="DF2035">
            <v>0.62777777777777777</v>
          </cell>
          <cell r="DG2035">
            <v>6</v>
          </cell>
          <cell r="DH2035">
            <v>0.33611111111111108</v>
          </cell>
        </row>
        <row r="2036">
          <cell r="P2036" t="str">
            <v xml:space="preserve"> </v>
          </cell>
          <cell r="R2036">
            <v>3</v>
          </cell>
          <cell r="DE2036">
            <v>6</v>
          </cell>
          <cell r="DF2036">
            <v>0.36319444444444443</v>
          </cell>
          <cell r="DG2036">
            <v>6</v>
          </cell>
          <cell r="DH2036">
            <v>0.47222222222222227</v>
          </cell>
        </row>
        <row r="2037">
          <cell r="P2037">
            <v>41</v>
          </cell>
          <cell r="R2037">
            <v>45</v>
          </cell>
          <cell r="DE2037">
            <v>6</v>
          </cell>
          <cell r="DF2037">
            <v>0.49374999999999997</v>
          </cell>
          <cell r="DG2037">
            <v>6</v>
          </cell>
          <cell r="DH2037">
            <v>0.55902777777777779</v>
          </cell>
        </row>
        <row r="2038">
          <cell r="P2038">
            <v>2</v>
          </cell>
          <cell r="R2038" t="str">
            <v xml:space="preserve"> </v>
          </cell>
          <cell r="DE2038">
            <v>6</v>
          </cell>
          <cell r="DF2038">
            <v>0.57500000000000007</v>
          </cell>
          <cell r="DG2038">
            <v>6</v>
          </cell>
          <cell r="DH2038">
            <v>0.61041666666666672</v>
          </cell>
        </row>
        <row r="2039">
          <cell r="P2039">
            <v>44</v>
          </cell>
          <cell r="R2039">
            <v>50</v>
          </cell>
          <cell r="DE2039">
            <v>6</v>
          </cell>
          <cell r="DF2039">
            <v>0.57152777777777775</v>
          </cell>
          <cell r="DG2039">
            <v>6</v>
          </cell>
          <cell r="DH2039">
            <v>0.61805555555555558</v>
          </cell>
        </row>
        <row r="2040">
          <cell r="P2040" t="str">
            <v xml:space="preserve"> </v>
          </cell>
          <cell r="R2040" t="str">
            <v xml:space="preserve"> </v>
          </cell>
          <cell r="DE2040">
            <v>7</v>
          </cell>
          <cell r="DF2040">
            <v>6.3194444444444442E-2</v>
          </cell>
          <cell r="DG2040">
            <v>6</v>
          </cell>
          <cell r="DH2040">
            <v>0.625</v>
          </cell>
        </row>
        <row r="2041">
          <cell r="P2041">
            <v>13</v>
          </cell>
          <cell r="R2041">
            <v>12</v>
          </cell>
          <cell r="DE2041">
            <v>1</v>
          </cell>
          <cell r="DF2041">
            <v>0.47083333333333338</v>
          </cell>
          <cell r="DG2041">
            <v>6</v>
          </cell>
          <cell r="DH2041">
            <v>0.69861111111111107</v>
          </cell>
        </row>
        <row r="2042">
          <cell r="P2042">
            <v>12</v>
          </cell>
          <cell r="R2042">
            <v>12</v>
          </cell>
          <cell r="DE2042">
            <v>6</v>
          </cell>
          <cell r="DF2042">
            <v>0.64930555555555558</v>
          </cell>
          <cell r="DG2042">
            <v>6</v>
          </cell>
          <cell r="DH2042">
            <v>0.7368055555555556</v>
          </cell>
        </row>
        <row r="2043">
          <cell r="P2043">
            <v>9</v>
          </cell>
          <cell r="R2043">
            <v>15</v>
          </cell>
          <cell r="DE2043">
            <v>6</v>
          </cell>
          <cell r="DF2043">
            <v>0.4861111111111111</v>
          </cell>
          <cell r="DG2043">
            <v>6</v>
          </cell>
          <cell r="DH2043">
            <v>0.7597222222222223</v>
          </cell>
        </row>
        <row r="2044">
          <cell r="P2044">
            <v>13</v>
          </cell>
          <cell r="R2044">
            <v>12</v>
          </cell>
          <cell r="DE2044">
            <v>1</v>
          </cell>
          <cell r="DF2044">
            <v>0.47083333333333338</v>
          </cell>
          <cell r="DG2044">
            <v>6</v>
          </cell>
          <cell r="DH2044">
            <v>0.69861111111111107</v>
          </cell>
        </row>
        <row r="2045">
          <cell r="P2045">
            <v>135</v>
          </cell>
          <cell r="R2045">
            <v>129</v>
          </cell>
          <cell r="DE2045">
            <v>1</v>
          </cell>
          <cell r="DF2045">
            <v>5.2083333333333336E-2</v>
          </cell>
          <cell r="DG2045">
            <v>7</v>
          </cell>
          <cell r="DH2045">
            <v>0.22430555555555556</v>
          </cell>
        </row>
        <row r="2046">
          <cell r="P2046">
            <v>137</v>
          </cell>
          <cell r="R2046">
            <v>100</v>
          </cell>
          <cell r="DE2046">
            <v>7</v>
          </cell>
          <cell r="DF2046">
            <v>0.76736111111111116</v>
          </cell>
          <cell r="DG2046">
            <v>7</v>
          </cell>
          <cell r="DH2046">
            <v>0.25833333333333336</v>
          </cell>
        </row>
        <row r="2047">
          <cell r="P2047">
            <v>57</v>
          </cell>
          <cell r="R2047">
            <v>40</v>
          </cell>
          <cell r="DE2047">
            <v>6</v>
          </cell>
          <cell r="DF2047">
            <v>0.90555555555555556</v>
          </cell>
          <cell r="DG2047">
            <v>7</v>
          </cell>
          <cell r="DH2047">
            <v>0.3</v>
          </cell>
        </row>
        <row r="2048">
          <cell r="P2048">
            <v>39</v>
          </cell>
          <cell r="R2048">
            <v>37</v>
          </cell>
          <cell r="DE2048">
            <v>6</v>
          </cell>
          <cell r="DF2048">
            <v>0.63472222222222219</v>
          </cell>
          <cell r="DG2048">
            <v>7</v>
          </cell>
          <cell r="DH2048">
            <v>0.33124999999999999</v>
          </cell>
        </row>
        <row r="2049">
          <cell r="P2049">
            <v>151</v>
          </cell>
          <cell r="R2049">
            <v>123</v>
          </cell>
          <cell r="DE2049">
            <v>7</v>
          </cell>
          <cell r="DF2049">
            <v>0.90902777777777777</v>
          </cell>
          <cell r="DG2049">
            <v>7</v>
          </cell>
          <cell r="DH2049">
            <v>0.35902777777777778</v>
          </cell>
        </row>
        <row r="2050">
          <cell r="P2050">
            <v>48</v>
          </cell>
          <cell r="R2050">
            <v>53</v>
          </cell>
          <cell r="DE2050">
            <v>7</v>
          </cell>
          <cell r="DF2050">
            <v>0.86111111111111116</v>
          </cell>
          <cell r="DG2050">
            <v>7</v>
          </cell>
          <cell r="DH2050">
            <v>0.4777777777777778</v>
          </cell>
        </row>
        <row r="2051">
          <cell r="P2051">
            <v>19</v>
          </cell>
          <cell r="R2051">
            <v>50</v>
          </cell>
          <cell r="DE2051">
            <v>7</v>
          </cell>
          <cell r="DF2051">
            <v>0.46597222222222223</v>
          </cell>
          <cell r="DG2051">
            <v>7</v>
          </cell>
          <cell r="DH2051">
            <v>0.52916666666666667</v>
          </cell>
        </row>
        <row r="2052">
          <cell r="P2052">
            <v>49</v>
          </cell>
          <cell r="R2052">
            <v>38</v>
          </cell>
          <cell r="DE2052">
            <v>7</v>
          </cell>
          <cell r="DF2052">
            <v>0.6</v>
          </cell>
          <cell r="DG2052">
            <v>7</v>
          </cell>
          <cell r="DH2052">
            <v>0.63541666666666663</v>
          </cell>
        </row>
        <row r="2053">
          <cell r="P2053" t="str">
            <v xml:space="preserve"> </v>
          </cell>
          <cell r="R2053">
            <v>8</v>
          </cell>
          <cell r="DG2053">
            <v>7</v>
          </cell>
          <cell r="DH2053">
            <v>0.91388888888888886</v>
          </cell>
        </row>
        <row r="2054">
          <cell r="P2054">
            <v>19</v>
          </cell>
          <cell r="R2054">
            <v>50</v>
          </cell>
          <cell r="DE2054">
            <v>7</v>
          </cell>
          <cell r="DF2054">
            <v>0.46597222222222223</v>
          </cell>
          <cell r="DG2054">
            <v>7</v>
          </cell>
          <cell r="DH2054">
            <v>0.52916666666666667</v>
          </cell>
        </row>
        <row r="2055">
          <cell r="P2055">
            <v>32</v>
          </cell>
          <cell r="R2055" t="str">
            <v xml:space="preserve"> </v>
          </cell>
          <cell r="DE2055">
            <v>7</v>
          </cell>
          <cell r="DF2055">
            <v>0.84513888888888899</v>
          </cell>
        </row>
        <row r="2056">
          <cell r="P2056">
            <v>164</v>
          </cell>
          <cell r="R2056">
            <v>142</v>
          </cell>
          <cell r="DE2056">
            <v>1</v>
          </cell>
          <cell r="DF2056">
            <v>0.41944444444444445</v>
          </cell>
          <cell r="DG2056">
            <v>1</v>
          </cell>
          <cell r="DH2056">
            <v>0.17569444444444446</v>
          </cell>
        </row>
        <row r="2057">
          <cell r="P2057">
            <v>46</v>
          </cell>
          <cell r="R2057">
            <v>135</v>
          </cell>
          <cell r="DE2057">
            <v>1</v>
          </cell>
          <cell r="DF2057">
            <v>0.78402777777777777</v>
          </cell>
          <cell r="DG2057">
            <v>1</v>
          </cell>
          <cell r="DH2057">
            <v>0.23263888888888887</v>
          </cell>
        </row>
        <row r="2058">
          <cell r="P2058">
            <v>128</v>
          </cell>
          <cell r="R2058">
            <v>127</v>
          </cell>
          <cell r="DE2058">
            <v>1</v>
          </cell>
          <cell r="DF2058">
            <v>0.8305555555555556</v>
          </cell>
          <cell r="DG2058">
            <v>1</v>
          </cell>
          <cell r="DH2058">
            <v>0.27083333333333331</v>
          </cell>
        </row>
        <row r="2059">
          <cell r="P2059">
            <v>40</v>
          </cell>
          <cell r="R2059">
            <v>37</v>
          </cell>
          <cell r="DE2059">
            <v>7</v>
          </cell>
          <cell r="DF2059">
            <v>0.90208333333333324</v>
          </cell>
          <cell r="DG2059">
            <v>1</v>
          </cell>
          <cell r="DH2059">
            <v>0.30138888888888887</v>
          </cell>
        </row>
        <row r="2060">
          <cell r="P2060">
            <v>37</v>
          </cell>
          <cell r="R2060">
            <v>33</v>
          </cell>
          <cell r="DE2060">
            <v>7</v>
          </cell>
          <cell r="DF2060">
            <v>0.63402777777777775</v>
          </cell>
          <cell r="DG2060">
            <v>1</v>
          </cell>
          <cell r="DH2060">
            <v>0.32847222222222222</v>
          </cell>
        </row>
        <row r="2061">
          <cell r="P2061">
            <v>142</v>
          </cell>
          <cell r="R2061">
            <v>128</v>
          </cell>
          <cell r="DE2061">
            <v>1</v>
          </cell>
          <cell r="DF2061">
            <v>0.30486111111111108</v>
          </cell>
          <cell r="DG2061">
            <v>1</v>
          </cell>
          <cell r="DH2061">
            <v>0.48749999999999999</v>
          </cell>
        </row>
        <row r="2062">
          <cell r="P2062">
            <v>56</v>
          </cell>
          <cell r="R2062">
            <v>52</v>
          </cell>
          <cell r="DE2062">
            <v>1</v>
          </cell>
          <cell r="DF2062">
            <v>0.83611111111111114</v>
          </cell>
          <cell r="DG2062">
            <v>1</v>
          </cell>
          <cell r="DH2062">
            <v>0.52083333333333337</v>
          </cell>
        </row>
        <row r="2063">
          <cell r="P2063">
            <v>46</v>
          </cell>
          <cell r="R2063">
            <v>42</v>
          </cell>
          <cell r="DE2063">
            <v>7</v>
          </cell>
          <cell r="DF2063">
            <v>0.5756944444444444</v>
          </cell>
          <cell r="DG2063">
            <v>1</v>
          </cell>
          <cell r="DH2063">
            <v>0.6166666666666667</v>
          </cell>
        </row>
        <row r="2064">
          <cell r="P2064">
            <v>43</v>
          </cell>
          <cell r="R2064">
            <v>44</v>
          </cell>
          <cell r="DE2064">
            <v>7</v>
          </cell>
          <cell r="DF2064">
            <v>0.53125</v>
          </cell>
          <cell r="DG2064">
            <v>1</v>
          </cell>
          <cell r="DH2064">
            <v>0.9159722222222223</v>
          </cell>
        </row>
        <row r="2065">
          <cell r="P2065">
            <v>3</v>
          </cell>
          <cell r="R2065">
            <v>4</v>
          </cell>
          <cell r="DE2065">
            <v>1</v>
          </cell>
          <cell r="DF2065">
            <v>0.77847222222222223</v>
          </cell>
          <cell r="DG2065">
            <v>1</v>
          </cell>
          <cell r="DH2065">
            <v>0.81041666666666667</v>
          </cell>
        </row>
        <row r="2066">
          <cell r="P2066">
            <v>7</v>
          </cell>
          <cell r="R2066">
            <v>1</v>
          </cell>
          <cell r="DE2066">
            <v>4</v>
          </cell>
          <cell r="DF2066">
            <v>0.79305555555555562</v>
          </cell>
          <cell r="DG2066">
            <v>1</v>
          </cell>
          <cell r="DH2066">
            <v>0.85902777777777783</v>
          </cell>
        </row>
        <row r="2067">
          <cell r="P2067">
            <v>42</v>
          </cell>
          <cell r="R2067">
            <v>31</v>
          </cell>
          <cell r="DE2067">
            <v>1</v>
          </cell>
          <cell r="DF2067">
            <v>0.90069444444444446</v>
          </cell>
          <cell r="DG2067">
            <v>2</v>
          </cell>
          <cell r="DH2067">
            <v>0.30208333333333331</v>
          </cell>
        </row>
        <row r="2068">
          <cell r="P2068">
            <v>38</v>
          </cell>
          <cell r="R2068">
            <v>13</v>
          </cell>
          <cell r="DE2068">
            <v>6</v>
          </cell>
          <cell r="DF2068">
            <v>0.94652777777777775</v>
          </cell>
          <cell r="DG2068">
            <v>2</v>
          </cell>
          <cell r="DH2068">
            <v>0.31041666666666667</v>
          </cell>
        </row>
        <row r="2069">
          <cell r="P2069">
            <v>33</v>
          </cell>
          <cell r="R2069">
            <v>35</v>
          </cell>
          <cell r="DE2069">
            <v>1</v>
          </cell>
          <cell r="DF2069">
            <v>0.63750000000000007</v>
          </cell>
          <cell r="DG2069">
            <v>2</v>
          </cell>
          <cell r="DH2069">
            <v>0.32916666666666666</v>
          </cell>
        </row>
        <row r="2070">
          <cell r="P2070">
            <v>12</v>
          </cell>
          <cell r="R2070">
            <v>76</v>
          </cell>
          <cell r="DE2070">
            <v>3</v>
          </cell>
          <cell r="DF2070">
            <v>4.5833333333333337E-2</v>
          </cell>
          <cell r="DG2070">
            <v>2</v>
          </cell>
          <cell r="DH2070">
            <v>0.2951388888888889</v>
          </cell>
        </row>
        <row r="2071">
          <cell r="P2071">
            <v>8</v>
          </cell>
          <cell r="R2071">
            <v>2</v>
          </cell>
          <cell r="DE2071">
            <v>6</v>
          </cell>
          <cell r="DF2071">
            <v>0.88541666666666663</v>
          </cell>
          <cell r="DG2071">
            <v>2</v>
          </cell>
          <cell r="DH2071">
            <v>0.38819444444444445</v>
          </cell>
        </row>
        <row r="2072">
          <cell r="P2072">
            <v>2</v>
          </cell>
          <cell r="R2072">
            <v>1</v>
          </cell>
          <cell r="DE2072">
            <v>6</v>
          </cell>
          <cell r="DF2072">
            <v>0.72777777777777775</v>
          </cell>
          <cell r="DG2072">
            <v>2</v>
          </cell>
          <cell r="DH2072">
            <v>0.43472222222222223</v>
          </cell>
        </row>
        <row r="2073">
          <cell r="P2073">
            <v>41</v>
          </cell>
          <cell r="R2073">
            <v>28</v>
          </cell>
          <cell r="DE2073">
            <v>2</v>
          </cell>
          <cell r="DF2073">
            <v>0.57777777777777783</v>
          </cell>
          <cell r="DG2073">
            <v>2</v>
          </cell>
          <cell r="DH2073">
            <v>0.61597222222222225</v>
          </cell>
        </row>
        <row r="2074">
          <cell r="P2074">
            <v>2</v>
          </cell>
          <cell r="R2074">
            <v>6</v>
          </cell>
          <cell r="DE2074">
            <v>2</v>
          </cell>
          <cell r="DF2074">
            <v>0.20902777777777778</v>
          </cell>
          <cell r="DG2074">
            <v>2</v>
          </cell>
          <cell r="DH2074">
            <v>0.80138888888888893</v>
          </cell>
        </row>
        <row r="2075">
          <cell r="P2075">
            <v>12</v>
          </cell>
          <cell r="R2075" t="str">
            <v xml:space="preserve"> </v>
          </cell>
          <cell r="DE2075">
            <v>2</v>
          </cell>
          <cell r="DF2075">
            <v>0.82291666666666663</v>
          </cell>
          <cell r="DG2075">
            <v>2</v>
          </cell>
          <cell r="DH2075">
            <v>0.85833333333333339</v>
          </cell>
        </row>
        <row r="2076">
          <cell r="P2076" t="str">
            <v xml:space="preserve"> </v>
          </cell>
          <cell r="R2076" t="str">
            <v xml:space="preserve"> </v>
          </cell>
          <cell r="DE2076">
            <v>3</v>
          </cell>
          <cell r="DF2076">
            <v>0.20416666666666669</v>
          </cell>
          <cell r="DG2076">
            <v>3</v>
          </cell>
          <cell r="DH2076">
            <v>8.5416666666666655E-2</v>
          </cell>
        </row>
        <row r="2077">
          <cell r="P2077">
            <v>34</v>
          </cell>
          <cell r="R2077">
            <v>32</v>
          </cell>
          <cell r="DE2077">
            <v>2</v>
          </cell>
          <cell r="DF2077">
            <v>0.9</v>
          </cell>
          <cell r="DG2077">
            <v>3</v>
          </cell>
          <cell r="DH2077">
            <v>0.29722222222222222</v>
          </cell>
        </row>
        <row r="2078">
          <cell r="P2078">
            <v>16</v>
          </cell>
          <cell r="R2078">
            <v>22</v>
          </cell>
          <cell r="DE2078">
            <v>2</v>
          </cell>
          <cell r="DF2078">
            <v>0.95138888888888884</v>
          </cell>
          <cell r="DG2078">
            <v>3</v>
          </cell>
          <cell r="DH2078">
            <v>0.30833333333333335</v>
          </cell>
        </row>
        <row r="2079">
          <cell r="P2079">
            <v>41</v>
          </cell>
          <cell r="R2079">
            <v>41</v>
          </cell>
          <cell r="DE2079">
            <v>2</v>
          </cell>
          <cell r="DF2079">
            <v>0.63124999999999998</v>
          </cell>
          <cell r="DG2079">
            <v>3</v>
          </cell>
          <cell r="DH2079">
            <v>0.3347222222222222</v>
          </cell>
        </row>
        <row r="2080">
          <cell r="P2080">
            <v>3</v>
          </cell>
          <cell r="R2080">
            <v>4</v>
          </cell>
          <cell r="DE2080">
            <v>2</v>
          </cell>
          <cell r="DF2080">
            <v>0.86944444444444446</v>
          </cell>
          <cell r="DG2080">
            <v>3</v>
          </cell>
          <cell r="DH2080">
            <v>0.3833333333333333</v>
          </cell>
        </row>
        <row r="2081">
          <cell r="P2081" t="str">
            <v xml:space="preserve"> </v>
          </cell>
          <cell r="R2081" t="str">
            <v xml:space="preserve"> </v>
          </cell>
          <cell r="DE2081">
            <v>4</v>
          </cell>
          <cell r="DF2081">
            <v>0.11180555555555556</v>
          </cell>
          <cell r="DG2081">
            <v>3</v>
          </cell>
          <cell r="DH2081">
            <v>0.43958333333333338</v>
          </cell>
        </row>
        <row r="2082">
          <cell r="P2082">
            <v>5</v>
          </cell>
          <cell r="R2082">
            <v>4</v>
          </cell>
          <cell r="DE2082">
            <v>3</v>
          </cell>
          <cell r="DF2082">
            <v>0.72013888888888899</v>
          </cell>
          <cell r="DG2082">
            <v>3</v>
          </cell>
          <cell r="DH2082">
            <v>0.87638888888888899</v>
          </cell>
        </row>
        <row r="2083">
          <cell r="P2083">
            <v>37</v>
          </cell>
          <cell r="R2083">
            <v>46</v>
          </cell>
          <cell r="DE2083">
            <v>3</v>
          </cell>
          <cell r="DF2083">
            <v>0.4777777777777778</v>
          </cell>
          <cell r="DG2083">
            <v>3</v>
          </cell>
          <cell r="DH2083">
            <v>0.54791666666666672</v>
          </cell>
        </row>
        <row r="2084">
          <cell r="P2084">
            <v>132</v>
          </cell>
          <cell r="R2084">
            <v>131</v>
          </cell>
          <cell r="DE2084">
            <v>3</v>
          </cell>
          <cell r="DF2084">
            <v>0.7583333333333333</v>
          </cell>
          <cell r="DG2084">
            <v>3</v>
          </cell>
          <cell r="DH2084">
            <v>0.24305555555555555</v>
          </cell>
        </row>
        <row r="2085">
          <cell r="P2085" t="str">
            <v xml:space="preserve"> </v>
          </cell>
          <cell r="R2085" t="str">
            <v xml:space="preserve"> </v>
          </cell>
          <cell r="DE2085">
            <v>5</v>
          </cell>
          <cell r="DF2085">
            <v>0.41666666666666669</v>
          </cell>
          <cell r="DG2085">
            <v>3</v>
          </cell>
          <cell r="DH2085">
            <v>0.5</v>
          </cell>
        </row>
        <row r="2086">
          <cell r="P2086">
            <v>37</v>
          </cell>
          <cell r="R2086">
            <v>46</v>
          </cell>
          <cell r="DE2086">
            <v>3</v>
          </cell>
          <cell r="DF2086">
            <v>0.4777777777777778</v>
          </cell>
          <cell r="DG2086">
            <v>3</v>
          </cell>
          <cell r="DH2086">
            <v>0.54791666666666672</v>
          </cell>
        </row>
        <row r="2087">
          <cell r="P2087">
            <v>109</v>
          </cell>
          <cell r="R2087">
            <v>121</v>
          </cell>
          <cell r="DE2087">
            <v>4</v>
          </cell>
          <cell r="DF2087">
            <v>0.8041666666666667</v>
          </cell>
          <cell r="DG2087">
            <v>4</v>
          </cell>
          <cell r="DH2087">
            <v>0.21319444444444444</v>
          </cell>
        </row>
        <row r="2088">
          <cell r="P2088">
            <v>143</v>
          </cell>
          <cell r="R2088">
            <v>120</v>
          </cell>
          <cell r="DE2088">
            <v>4</v>
          </cell>
          <cell r="DF2088">
            <v>0.75347222222222221</v>
          </cell>
          <cell r="DG2088">
            <v>4</v>
          </cell>
          <cell r="DH2088">
            <v>0.25763888888888892</v>
          </cell>
        </row>
        <row r="2089">
          <cell r="P2089">
            <v>40</v>
          </cell>
          <cell r="R2089">
            <v>39</v>
          </cell>
          <cell r="DE2089">
            <v>3</v>
          </cell>
          <cell r="DF2089">
            <v>0.90625</v>
          </cell>
          <cell r="DG2089">
            <v>4</v>
          </cell>
          <cell r="DH2089">
            <v>0.30069444444444443</v>
          </cell>
        </row>
        <row r="2090">
          <cell r="P2090">
            <v>23</v>
          </cell>
          <cell r="R2090">
            <v>10</v>
          </cell>
          <cell r="DE2090">
            <v>3</v>
          </cell>
          <cell r="DF2090">
            <v>0.91666666666666663</v>
          </cell>
          <cell r="DG2090">
            <v>4</v>
          </cell>
          <cell r="DH2090">
            <v>0.30972222222222223</v>
          </cell>
        </row>
        <row r="2091">
          <cell r="P2091" t="str">
            <v xml:space="preserve"> </v>
          </cell>
          <cell r="R2091">
            <v>11</v>
          </cell>
          <cell r="DE2091">
            <v>3</v>
          </cell>
          <cell r="DF2091">
            <v>0.89444444444444438</v>
          </cell>
          <cell r="DG2091">
            <v>4</v>
          </cell>
          <cell r="DH2091">
            <v>0.32569444444444445</v>
          </cell>
        </row>
        <row r="2092">
          <cell r="P2092">
            <v>29</v>
          </cell>
          <cell r="R2092">
            <v>25</v>
          </cell>
          <cell r="DE2092">
            <v>3</v>
          </cell>
          <cell r="DF2092">
            <v>0.62569444444444444</v>
          </cell>
          <cell r="DG2092">
            <v>4</v>
          </cell>
          <cell r="DH2092">
            <v>0.33194444444444443</v>
          </cell>
        </row>
        <row r="2093">
          <cell r="P2093">
            <v>156</v>
          </cell>
          <cell r="R2093">
            <v>127</v>
          </cell>
          <cell r="DE2093">
            <v>4</v>
          </cell>
          <cell r="DF2093">
            <v>0.91319444444444453</v>
          </cell>
          <cell r="DG2093">
            <v>4</v>
          </cell>
          <cell r="DH2093">
            <v>0.3666666666666667</v>
          </cell>
        </row>
        <row r="2094">
          <cell r="P2094">
            <v>37</v>
          </cell>
          <cell r="R2094">
            <v>35</v>
          </cell>
          <cell r="DE2094">
            <v>4</v>
          </cell>
          <cell r="DF2094">
            <v>0.4055555555555555</v>
          </cell>
          <cell r="DG2094">
            <v>4</v>
          </cell>
          <cell r="DH2094">
            <v>0.45069444444444445</v>
          </cell>
        </row>
        <row r="2095">
          <cell r="P2095" t="str">
            <v xml:space="preserve"> </v>
          </cell>
          <cell r="R2095">
            <v>4</v>
          </cell>
          <cell r="DE2095">
            <v>4</v>
          </cell>
          <cell r="DF2095">
            <v>3.472222222222222E-3</v>
          </cell>
          <cell r="DG2095">
            <v>4</v>
          </cell>
          <cell r="DH2095">
            <v>0.52013888888888882</v>
          </cell>
        </row>
        <row r="2096">
          <cell r="P2096">
            <v>95</v>
          </cell>
          <cell r="R2096">
            <v>45</v>
          </cell>
          <cell r="DE2096">
            <v>4</v>
          </cell>
          <cell r="DF2096">
            <v>0.89027777777777783</v>
          </cell>
          <cell r="DG2096">
            <v>4</v>
          </cell>
          <cell r="DH2096">
            <v>0.5854166666666667</v>
          </cell>
        </row>
        <row r="2097">
          <cell r="P2097">
            <v>48</v>
          </cell>
          <cell r="R2097">
            <v>38</v>
          </cell>
          <cell r="DE2097">
            <v>4</v>
          </cell>
          <cell r="DF2097">
            <v>0.57152777777777775</v>
          </cell>
          <cell r="DG2097">
            <v>4</v>
          </cell>
          <cell r="DH2097">
            <v>0.62152777777777779</v>
          </cell>
        </row>
        <row r="2098">
          <cell r="P2098">
            <v>32</v>
          </cell>
          <cell r="R2098">
            <v>20</v>
          </cell>
          <cell r="DE2098">
            <v>4</v>
          </cell>
          <cell r="DF2098">
            <v>0.4770833333333333</v>
          </cell>
          <cell r="DG2098">
            <v>4</v>
          </cell>
          <cell r="DH2098">
            <v>0.96180555555555547</v>
          </cell>
        </row>
        <row r="2099">
          <cell r="P2099" t="str">
            <v xml:space="preserve"> </v>
          </cell>
          <cell r="R2099">
            <v>3</v>
          </cell>
          <cell r="DE2099">
            <v>4</v>
          </cell>
          <cell r="DF2099">
            <v>0.6958333333333333</v>
          </cell>
          <cell r="DG2099">
            <v>5</v>
          </cell>
          <cell r="DH2099">
            <v>0.60972222222222217</v>
          </cell>
        </row>
        <row r="2100">
          <cell r="P2100">
            <v>135</v>
          </cell>
          <cell r="R2100">
            <v>126</v>
          </cell>
          <cell r="DE2100">
            <v>4</v>
          </cell>
          <cell r="DF2100">
            <v>0.79513888888888884</v>
          </cell>
          <cell r="DG2100">
            <v>4</v>
          </cell>
          <cell r="DH2100">
            <v>0.23958333333333334</v>
          </cell>
        </row>
        <row r="2101">
          <cell r="P2101" t="str">
            <v xml:space="preserve"> </v>
          </cell>
          <cell r="R2101" t="str">
            <v xml:space="preserve"> </v>
          </cell>
          <cell r="DE2101">
            <v>6</v>
          </cell>
          <cell r="DF2101">
            <v>0.5</v>
          </cell>
          <cell r="DG2101">
            <v>5</v>
          </cell>
          <cell r="DH2101">
            <v>0.22430555555555556</v>
          </cell>
        </row>
        <row r="2102">
          <cell r="P2102">
            <v>124</v>
          </cell>
          <cell r="R2102">
            <v>155</v>
          </cell>
          <cell r="DE2102">
            <v>5</v>
          </cell>
          <cell r="DF2102">
            <v>0.81180555555555556</v>
          </cell>
          <cell r="DG2102">
            <v>5</v>
          </cell>
          <cell r="DH2102">
            <v>0.27361111111111108</v>
          </cell>
        </row>
        <row r="2103">
          <cell r="P2103">
            <v>72</v>
          </cell>
          <cell r="R2103">
            <v>24</v>
          </cell>
          <cell r="DE2103">
            <v>5</v>
          </cell>
          <cell r="DF2103">
            <v>0.48680555555555555</v>
          </cell>
          <cell r="DG2103">
            <v>5</v>
          </cell>
          <cell r="DH2103">
            <v>0.30069444444444443</v>
          </cell>
        </row>
        <row r="2104">
          <cell r="P2104" t="str">
            <v xml:space="preserve"> </v>
          </cell>
          <cell r="R2104">
            <v>2</v>
          </cell>
          <cell r="DE2104">
            <v>4</v>
          </cell>
          <cell r="DF2104">
            <v>0.67986111111111114</v>
          </cell>
          <cell r="DG2104">
            <v>5</v>
          </cell>
          <cell r="DH2104">
            <v>0.29583333333333334</v>
          </cell>
        </row>
        <row r="2105">
          <cell r="P2105">
            <v>17</v>
          </cell>
          <cell r="R2105">
            <v>24</v>
          </cell>
          <cell r="DE2105">
            <v>4</v>
          </cell>
          <cell r="DF2105">
            <v>0.92569444444444438</v>
          </cell>
          <cell r="DG2105">
            <v>5</v>
          </cell>
          <cell r="DH2105">
            <v>0.30833333333333335</v>
          </cell>
        </row>
        <row r="2106">
          <cell r="P2106">
            <v>55</v>
          </cell>
          <cell r="R2106">
            <v>45</v>
          </cell>
          <cell r="DE2106">
            <v>4</v>
          </cell>
          <cell r="DF2106">
            <v>0.90902777777777777</v>
          </cell>
          <cell r="DG2106">
            <v>3</v>
          </cell>
          <cell r="DH2106">
            <v>0.31180555555555556</v>
          </cell>
        </row>
        <row r="2107">
          <cell r="P2107">
            <v>39</v>
          </cell>
          <cell r="R2107">
            <v>41</v>
          </cell>
          <cell r="DE2107">
            <v>4</v>
          </cell>
          <cell r="DF2107">
            <v>0.64027777777777783</v>
          </cell>
          <cell r="DG2107">
            <v>5</v>
          </cell>
          <cell r="DH2107">
            <v>0.36527777777777781</v>
          </cell>
        </row>
        <row r="2108">
          <cell r="P2108">
            <v>52</v>
          </cell>
          <cell r="R2108">
            <v>42</v>
          </cell>
          <cell r="DE2108">
            <v>5</v>
          </cell>
          <cell r="DF2108">
            <v>0.57847222222222217</v>
          </cell>
          <cell r="DG2108">
            <v>5</v>
          </cell>
          <cell r="DH2108">
            <v>0.62361111111111112</v>
          </cell>
        </row>
        <row r="2109">
          <cell r="P2109">
            <v>9</v>
          </cell>
          <cell r="R2109">
            <v>17</v>
          </cell>
          <cell r="DE2109">
            <v>5</v>
          </cell>
          <cell r="DF2109">
            <v>0.50138888888888888</v>
          </cell>
          <cell r="DG2109">
            <v>5</v>
          </cell>
          <cell r="DH2109">
            <v>0.75555555555555554</v>
          </cell>
        </row>
        <row r="2110">
          <cell r="P2110" t="str">
            <v xml:space="preserve"> </v>
          </cell>
          <cell r="R2110" t="str">
            <v xml:space="preserve"> </v>
          </cell>
          <cell r="DE2110">
            <v>7</v>
          </cell>
          <cell r="DF2110">
            <v>0.27847222222222223</v>
          </cell>
          <cell r="DG2110">
            <v>5</v>
          </cell>
          <cell r="DH2110">
            <v>6.9444444444444434E-2</v>
          </cell>
        </row>
        <row r="2111">
          <cell r="P2111">
            <v>42</v>
          </cell>
          <cell r="R2111">
            <v>40</v>
          </cell>
          <cell r="DE2111">
            <v>5</v>
          </cell>
          <cell r="DF2111">
            <v>0.92708333333333337</v>
          </cell>
          <cell r="DG2111">
            <v>6</v>
          </cell>
          <cell r="DH2111">
            <v>0.30208333333333331</v>
          </cell>
        </row>
        <row r="2112">
          <cell r="P2112">
            <v>34</v>
          </cell>
          <cell r="R2112">
            <v>23</v>
          </cell>
          <cell r="DE2112">
            <v>5</v>
          </cell>
          <cell r="DF2112">
            <v>0.91388888888888886</v>
          </cell>
          <cell r="DG2112">
            <v>6</v>
          </cell>
          <cell r="DH2112">
            <v>0.30694444444444441</v>
          </cell>
        </row>
        <row r="2113">
          <cell r="P2113">
            <v>33</v>
          </cell>
          <cell r="R2113">
            <v>36</v>
          </cell>
          <cell r="DE2113">
            <v>5</v>
          </cell>
          <cell r="DF2113">
            <v>0.66041666666666665</v>
          </cell>
          <cell r="DG2113">
            <v>6</v>
          </cell>
          <cell r="DH2113">
            <v>0.33194444444444443</v>
          </cell>
        </row>
        <row r="2114">
          <cell r="P2114">
            <v>147</v>
          </cell>
          <cell r="R2114">
            <v>165</v>
          </cell>
          <cell r="DE2114">
            <v>6</v>
          </cell>
          <cell r="DF2114">
            <v>0.67638888888888893</v>
          </cell>
          <cell r="DG2114">
            <v>6</v>
          </cell>
          <cell r="DH2114">
            <v>0.34722222222222227</v>
          </cell>
        </row>
        <row r="2115">
          <cell r="P2115">
            <v>6</v>
          </cell>
          <cell r="R2115">
            <v>6</v>
          </cell>
          <cell r="DE2115">
            <v>7</v>
          </cell>
          <cell r="DF2115">
            <v>3.7499999999999999E-2</v>
          </cell>
          <cell r="DG2115">
            <v>6</v>
          </cell>
          <cell r="DH2115">
            <v>0.39374999999999999</v>
          </cell>
        </row>
        <row r="2116">
          <cell r="P2116">
            <v>30</v>
          </cell>
          <cell r="R2116">
            <v>50</v>
          </cell>
          <cell r="DE2116">
            <v>6</v>
          </cell>
          <cell r="DF2116">
            <v>0.48194444444444445</v>
          </cell>
          <cell r="DG2116">
            <v>6</v>
          </cell>
          <cell r="DH2116">
            <v>0.55902777777777779</v>
          </cell>
        </row>
        <row r="2117">
          <cell r="P2117">
            <v>3</v>
          </cell>
          <cell r="R2117">
            <v>3</v>
          </cell>
          <cell r="DE2117">
            <v>6</v>
          </cell>
          <cell r="DF2117">
            <v>0.43263888888888885</v>
          </cell>
          <cell r="DG2117">
            <v>6</v>
          </cell>
          <cell r="DH2117">
            <v>0.61527777777777781</v>
          </cell>
        </row>
        <row r="2118">
          <cell r="P2118">
            <v>41</v>
          </cell>
          <cell r="R2118">
            <v>38</v>
          </cell>
          <cell r="DE2118">
            <v>6</v>
          </cell>
          <cell r="DF2118">
            <v>0.56944444444444442</v>
          </cell>
          <cell r="DG2118">
            <v>6</v>
          </cell>
          <cell r="DH2118">
            <v>0.63680555555555551</v>
          </cell>
        </row>
        <row r="2119">
          <cell r="P2119">
            <v>7</v>
          </cell>
          <cell r="R2119">
            <v>17</v>
          </cell>
          <cell r="DE2119">
            <v>6</v>
          </cell>
          <cell r="DF2119">
            <v>0.48680555555555555</v>
          </cell>
          <cell r="DG2119">
            <v>6</v>
          </cell>
          <cell r="DH2119">
            <v>0.76111111111111107</v>
          </cell>
        </row>
        <row r="2120">
          <cell r="P2120">
            <v>5</v>
          </cell>
          <cell r="R2120" t="str">
            <v xml:space="preserve"> </v>
          </cell>
          <cell r="DE2120">
            <v>6</v>
          </cell>
          <cell r="DF2120">
            <v>0.77708333333333324</v>
          </cell>
          <cell r="DG2120">
            <v>6</v>
          </cell>
          <cell r="DH2120">
            <v>0.82013888888888886</v>
          </cell>
        </row>
        <row r="2121">
          <cell r="P2121" t="str">
            <v xml:space="preserve"> </v>
          </cell>
          <cell r="R2121">
            <v>1</v>
          </cell>
          <cell r="DG2121">
            <v>6</v>
          </cell>
          <cell r="DH2121">
            <v>0.85972222222222217</v>
          </cell>
        </row>
        <row r="2122">
          <cell r="P2122">
            <v>1</v>
          </cell>
          <cell r="R2122" t="str">
            <v xml:space="preserve"> </v>
          </cell>
          <cell r="DE2122">
            <v>6</v>
          </cell>
          <cell r="DF2122">
            <v>0.68611111111111101</v>
          </cell>
        </row>
        <row r="2123">
          <cell r="P2123">
            <v>2</v>
          </cell>
          <cell r="R2123" t="str">
            <v xml:space="preserve"> </v>
          </cell>
          <cell r="DE2123">
            <v>6</v>
          </cell>
          <cell r="DF2123">
            <v>0.5625</v>
          </cell>
        </row>
        <row r="2124">
          <cell r="P2124" t="str">
            <v xml:space="preserve"> </v>
          </cell>
          <cell r="R2124" t="str">
            <v xml:space="preserve"> </v>
          </cell>
          <cell r="DE2124">
            <v>6</v>
          </cell>
          <cell r="DF2124">
            <v>0.32708333333333334</v>
          </cell>
          <cell r="DG2124">
            <v>7</v>
          </cell>
          <cell r="DH2124">
            <v>5.9722222222222225E-2</v>
          </cell>
        </row>
        <row r="2125">
          <cell r="P2125">
            <v>123</v>
          </cell>
          <cell r="R2125">
            <v>134</v>
          </cell>
          <cell r="DE2125">
            <v>1</v>
          </cell>
          <cell r="DF2125">
            <v>0.21875</v>
          </cell>
          <cell r="DG2125">
            <v>7</v>
          </cell>
          <cell r="DH2125">
            <v>0.20486111111111113</v>
          </cell>
        </row>
        <row r="2126">
          <cell r="P2126">
            <v>99</v>
          </cell>
          <cell r="R2126">
            <v>130</v>
          </cell>
          <cell r="DE2126">
            <v>7</v>
          </cell>
          <cell r="DF2126">
            <v>0.74236111111111114</v>
          </cell>
          <cell r="DG2126">
            <v>7</v>
          </cell>
          <cell r="DH2126">
            <v>0.26597222222222222</v>
          </cell>
        </row>
        <row r="2127">
          <cell r="P2127">
            <v>62</v>
          </cell>
          <cell r="R2127">
            <v>27</v>
          </cell>
          <cell r="DE2127">
            <v>6</v>
          </cell>
          <cell r="DF2127">
            <v>0.91736111111111107</v>
          </cell>
          <cell r="DG2127">
            <v>7</v>
          </cell>
          <cell r="DH2127">
            <v>0.29930555555555555</v>
          </cell>
        </row>
        <row r="2128">
          <cell r="P2128">
            <v>41</v>
          </cell>
          <cell r="R2128">
            <v>38</v>
          </cell>
          <cell r="DE2128">
            <v>6</v>
          </cell>
          <cell r="DF2128">
            <v>0.63888888888888895</v>
          </cell>
          <cell r="DG2128">
            <v>7</v>
          </cell>
          <cell r="DH2128">
            <v>0.33194444444444443</v>
          </cell>
        </row>
        <row r="2129">
          <cell r="P2129">
            <v>144</v>
          </cell>
          <cell r="R2129">
            <v>65</v>
          </cell>
          <cell r="DE2129">
            <v>7</v>
          </cell>
          <cell r="DF2129">
            <v>0.8881944444444444</v>
          </cell>
          <cell r="DG2129">
            <v>7</v>
          </cell>
          <cell r="DH2129">
            <v>0.3659722222222222</v>
          </cell>
        </row>
        <row r="2130">
          <cell r="P2130">
            <v>38</v>
          </cell>
          <cell r="R2130">
            <v>41</v>
          </cell>
          <cell r="DE2130">
            <v>7</v>
          </cell>
          <cell r="DF2130">
            <v>0.8125</v>
          </cell>
          <cell r="DG2130">
            <v>7</v>
          </cell>
          <cell r="DH2130">
            <v>0.44791666666666669</v>
          </cell>
        </row>
        <row r="2131">
          <cell r="P2131">
            <v>2</v>
          </cell>
          <cell r="R2131">
            <v>2</v>
          </cell>
          <cell r="DE2131">
            <v>6</v>
          </cell>
          <cell r="DF2131">
            <v>0.88263888888888886</v>
          </cell>
          <cell r="DG2131">
            <v>7</v>
          </cell>
          <cell r="DH2131">
            <v>0.4861111111111111</v>
          </cell>
        </row>
        <row r="2132">
          <cell r="P2132">
            <v>26</v>
          </cell>
          <cell r="R2132">
            <v>50</v>
          </cell>
          <cell r="DE2132">
            <v>7</v>
          </cell>
          <cell r="DF2132">
            <v>0.47361111111111115</v>
          </cell>
          <cell r="DG2132">
            <v>7</v>
          </cell>
          <cell r="DH2132">
            <v>0.54722222222222217</v>
          </cell>
        </row>
        <row r="2133">
          <cell r="P2133">
            <v>38</v>
          </cell>
          <cell r="R2133">
            <v>38</v>
          </cell>
          <cell r="DE2133">
            <v>7</v>
          </cell>
          <cell r="DF2133">
            <v>0.57222222222222219</v>
          </cell>
          <cell r="DG2133">
            <v>7</v>
          </cell>
          <cell r="DH2133">
            <v>0.61736111111111114</v>
          </cell>
        </row>
        <row r="2134">
          <cell r="P2134">
            <v>45</v>
          </cell>
          <cell r="R2134">
            <v>44</v>
          </cell>
          <cell r="DE2134">
            <v>6</v>
          </cell>
          <cell r="DF2134">
            <v>0.63472222222222219</v>
          </cell>
          <cell r="DG2134">
            <v>7</v>
          </cell>
          <cell r="DH2134">
            <v>0.91319444444444453</v>
          </cell>
        </row>
        <row r="2135">
          <cell r="P2135">
            <v>162</v>
          </cell>
          <cell r="R2135">
            <v>141</v>
          </cell>
          <cell r="DE2135">
            <v>1</v>
          </cell>
          <cell r="DF2135">
            <v>0.46249999999999997</v>
          </cell>
          <cell r="DG2135">
            <v>1</v>
          </cell>
          <cell r="DH2135">
            <v>0.2076388888888889</v>
          </cell>
        </row>
        <row r="2136">
          <cell r="P2136">
            <v>102</v>
          </cell>
          <cell r="R2136">
            <v>133</v>
          </cell>
          <cell r="DE2136">
            <v>1</v>
          </cell>
          <cell r="DF2136">
            <v>0.10902777777777778</v>
          </cell>
          <cell r="DG2136">
            <v>1</v>
          </cell>
          <cell r="DH2136">
            <v>0.27638888888888885</v>
          </cell>
        </row>
        <row r="2137">
          <cell r="P2137">
            <v>52</v>
          </cell>
          <cell r="R2137">
            <v>39</v>
          </cell>
          <cell r="DE2137">
            <v>7</v>
          </cell>
          <cell r="DF2137">
            <v>0.90902777777777777</v>
          </cell>
          <cell r="DG2137">
            <v>1</v>
          </cell>
          <cell r="DH2137">
            <v>0.30277777777777776</v>
          </cell>
        </row>
        <row r="2138">
          <cell r="P2138">
            <v>35</v>
          </cell>
          <cell r="R2138">
            <v>25</v>
          </cell>
          <cell r="DE2138">
            <v>7</v>
          </cell>
          <cell r="DF2138">
            <v>0.63194444444444442</v>
          </cell>
          <cell r="DG2138">
            <v>1</v>
          </cell>
          <cell r="DH2138">
            <v>0.32777777777777778</v>
          </cell>
        </row>
        <row r="2139">
          <cell r="P2139">
            <v>106</v>
          </cell>
          <cell r="R2139">
            <v>133</v>
          </cell>
          <cell r="DE2139">
            <v>1</v>
          </cell>
          <cell r="DF2139">
            <v>0.90972222222222221</v>
          </cell>
          <cell r="DG2139">
            <v>1</v>
          </cell>
          <cell r="DH2139">
            <v>0.36736111111111108</v>
          </cell>
        </row>
        <row r="2140">
          <cell r="P2140">
            <v>6</v>
          </cell>
          <cell r="R2140">
            <v>6</v>
          </cell>
          <cell r="DE2140">
            <v>5</v>
          </cell>
          <cell r="DF2140">
            <v>0.78194444444444444</v>
          </cell>
          <cell r="DG2140">
            <v>1</v>
          </cell>
          <cell r="DH2140">
            <v>0.41805555555555557</v>
          </cell>
        </row>
        <row r="2141">
          <cell r="P2141">
            <v>3</v>
          </cell>
          <cell r="R2141" t="str">
            <v xml:space="preserve"> </v>
          </cell>
          <cell r="DE2141">
            <v>6</v>
          </cell>
          <cell r="DF2141">
            <v>0.97152777777777777</v>
          </cell>
          <cell r="DG2141">
            <v>1</v>
          </cell>
          <cell r="DH2141">
            <v>0.49444444444444446</v>
          </cell>
        </row>
        <row r="2142">
          <cell r="P2142">
            <v>25</v>
          </cell>
          <cell r="R2142">
            <v>48</v>
          </cell>
          <cell r="DE2142">
            <v>1</v>
          </cell>
          <cell r="DF2142">
            <v>0.83124999999999993</v>
          </cell>
          <cell r="DG2142">
            <v>1</v>
          </cell>
          <cell r="DH2142">
            <v>0.53611111111111109</v>
          </cell>
        </row>
        <row r="2143">
          <cell r="P2143">
            <v>74</v>
          </cell>
          <cell r="R2143">
            <v>141</v>
          </cell>
          <cell r="DE2143">
            <v>1</v>
          </cell>
          <cell r="DF2143">
            <v>0.79513888888888884</v>
          </cell>
          <cell r="DG2143">
            <v>1</v>
          </cell>
          <cell r="DH2143">
            <v>0.56805555555555554</v>
          </cell>
        </row>
        <row r="2144">
          <cell r="P2144">
            <v>44</v>
          </cell>
          <cell r="R2144">
            <v>46</v>
          </cell>
          <cell r="DE2144">
            <v>1</v>
          </cell>
          <cell r="DF2144">
            <v>0.57708333333333328</v>
          </cell>
          <cell r="DG2144">
            <v>1</v>
          </cell>
          <cell r="DH2144">
            <v>0.625</v>
          </cell>
        </row>
        <row r="2145">
          <cell r="P2145">
            <v>3</v>
          </cell>
          <cell r="R2145">
            <v>5</v>
          </cell>
          <cell r="DE2145">
            <v>7</v>
          </cell>
          <cell r="DF2145">
            <v>0.60138888888888886</v>
          </cell>
          <cell r="DG2145">
            <v>1</v>
          </cell>
          <cell r="DH2145">
            <v>0.68333333333333324</v>
          </cell>
        </row>
        <row r="2146">
          <cell r="P2146">
            <v>3</v>
          </cell>
          <cell r="R2146" t="str">
            <v xml:space="preserve"> </v>
          </cell>
          <cell r="DE2146">
            <v>1</v>
          </cell>
          <cell r="DF2146">
            <v>0.80347222222222225</v>
          </cell>
          <cell r="DG2146">
            <v>1</v>
          </cell>
          <cell r="DH2146">
            <v>0.86319444444444438</v>
          </cell>
        </row>
        <row r="2147">
          <cell r="P2147">
            <v>58</v>
          </cell>
          <cell r="R2147">
            <v>44</v>
          </cell>
          <cell r="DE2147">
            <v>1</v>
          </cell>
          <cell r="DF2147">
            <v>0.91527777777777775</v>
          </cell>
          <cell r="DG2147">
            <v>2</v>
          </cell>
          <cell r="DH2147">
            <v>0.31180555555555556</v>
          </cell>
        </row>
        <row r="2148">
          <cell r="P2148">
            <v>31</v>
          </cell>
          <cell r="R2148">
            <v>17</v>
          </cell>
          <cell r="DE2148">
            <v>6</v>
          </cell>
          <cell r="DF2148">
            <v>0.92222222222222217</v>
          </cell>
          <cell r="DG2148">
            <v>2</v>
          </cell>
          <cell r="DH2148">
            <v>0.31805555555555554</v>
          </cell>
        </row>
        <row r="2149">
          <cell r="P2149">
            <v>36</v>
          </cell>
          <cell r="R2149">
            <v>35</v>
          </cell>
          <cell r="DE2149">
            <v>1</v>
          </cell>
          <cell r="DF2149">
            <v>0.6333333333333333</v>
          </cell>
          <cell r="DG2149">
            <v>2</v>
          </cell>
          <cell r="DH2149">
            <v>0.33333333333333331</v>
          </cell>
        </row>
        <row r="2150">
          <cell r="P2150">
            <v>16</v>
          </cell>
          <cell r="R2150">
            <v>108</v>
          </cell>
          <cell r="DE2150">
            <v>2</v>
          </cell>
          <cell r="DF2150">
            <v>0.48888888888888887</v>
          </cell>
          <cell r="DG2150">
            <v>2</v>
          </cell>
          <cell r="DH2150">
            <v>0.30555555555555552</v>
          </cell>
        </row>
        <row r="2151">
          <cell r="P2151" t="str">
            <v xml:space="preserve"> </v>
          </cell>
          <cell r="R2151" t="str">
            <v xml:space="preserve"> </v>
          </cell>
          <cell r="DE2151">
            <v>4</v>
          </cell>
          <cell r="DF2151">
            <v>0.19375000000000001</v>
          </cell>
          <cell r="DG2151">
            <v>2</v>
          </cell>
          <cell r="DH2151">
            <v>0.52013888888888882</v>
          </cell>
        </row>
        <row r="2152">
          <cell r="P2152">
            <v>31</v>
          </cell>
          <cell r="R2152">
            <v>28</v>
          </cell>
          <cell r="DE2152">
            <v>2</v>
          </cell>
          <cell r="DF2152">
            <v>0.88958333333333339</v>
          </cell>
          <cell r="DG2152">
            <v>2</v>
          </cell>
          <cell r="DH2152">
            <v>0.55902777777777779</v>
          </cell>
        </row>
        <row r="2153">
          <cell r="P2153" t="str">
            <v xml:space="preserve"> </v>
          </cell>
          <cell r="R2153">
            <v>1</v>
          </cell>
          <cell r="DG2153">
            <v>2</v>
          </cell>
          <cell r="DH2153">
            <v>0.57361111111111118</v>
          </cell>
        </row>
        <row r="2154">
          <cell r="P2154">
            <v>40</v>
          </cell>
          <cell r="R2154">
            <v>32</v>
          </cell>
          <cell r="DE2154">
            <v>2</v>
          </cell>
          <cell r="DF2154">
            <v>0.57986111111111105</v>
          </cell>
          <cell r="DG2154">
            <v>2</v>
          </cell>
          <cell r="DH2154">
            <v>0.62083333333333335</v>
          </cell>
        </row>
        <row r="2155">
          <cell r="P2155">
            <v>5</v>
          </cell>
          <cell r="R2155" t="str">
            <v xml:space="preserve"> </v>
          </cell>
          <cell r="DE2155">
            <v>2</v>
          </cell>
          <cell r="DF2155">
            <v>0.84930555555555554</v>
          </cell>
          <cell r="DG2155">
            <v>2</v>
          </cell>
          <cell r="DH2155">
            <v>0.87013888888888891</v>
          </cell>
        </row>
        <row r="2156">
          <cell r="P2156">
            <v>42</v>
          </cell>
          <cell r="R2156">
            <v>35</v>
          </cell>
          <cell r="DE2156">
            <v>2</v>
          </cell>
          <cell r="DF2156">
            <v>0.90347222222222223</v>
          </cell>
          <cell r="DG2156">
            <v>3</v>
          </cell>
          <cell r="DH2156">
            <v>0.30208333333333331</v>
          </cell>
        </row>
        <row r="2157">
          <cell r="P2157">
            <v>40</v>
          </cell>
          <cell r="R2157">
            <v>27</v>
          </cell>
          <cell r="DE2157">
            <v>2</v>
          </cell>
          <cell r="DF2157">
            <v>0.91388888888888886</v>
          </cell>
          <cell r="DG2157">
            <v>3</v>
          </cell>
          <cell r="DH2157">
            <v>0.30833333333333335</v>
          </cell>
        </row>
        <row r="2158">
          <cell r="P2158">
            <v>41</v>
          </cell>
          <cell r="R2158">
            <v>39</v>
          </cell>
          <cell r="DE2158">
            <v>2</v>
          </cell>
          <cell r="DF2158">
            <v>0.64513888888888882</v>
          </cell>
          <cell r="DG2158">
            <v>3</v>
          </cell>
          <cell r="DH2158">
            <v>0.33055555555555555</v>
          </cell>
        </row>
        <row r="2159">
          <cell r="P2159">
            <v>128</v>
          </cell>
          <cell r="R2159">
            <v>125</v>
          </cell>
          <cell r="DE2159">
            <v>3</v>
          </cell>
          <cell r="DF2159">
            <v>0.71944444444444444</v>
          </cell>
          <cell r="DG2159">
            <v>3</v>
          </cell>
          <cell r="DH2159">
            <v>0.21111111111111111</v>
          </cell>
        </row>
        <row r="2160">
          <cell r="P2160">
            <v>2</v>
          </cell>
          <cell r="R2160">
            <v>9</v>
          </cell>
          <cell r="DE2160">
            <v>3</v>
          </cell>
          <cell r="DF2160">
            <v>0.84444444444444444</v>
          </cell>
          <cell r="DG2160">
            <v>3</v>
          </cell>
          <cell r="DH2160">
            <v>0.36041666666666666</v>
          </cell>
        </row>
        <row r="2161">
          <cell r="P2161" t="str">
            <v xml:space="preserve"> </v>
          </cell>
          <cell r="R2161">
            <v>8</v>
          </cell>
          <cell r="DE2161">
            <v>2</v>
          </cell>
          <cell r="DF2161">
            <v>0.80694444444444446</v>
          </cell>
          <cell r="DG2161">
            <v>3</v>
          </cell>
          <cell r="DH2161">
            <v>0.38750000000000001</v>
          </cell>
        </row>
        <row r="2162">
          <cell r="P2162" t="str">
            <v xml:space="preserve"> </v>
          </cell>
          <cell r="R2162">
            <v>8</v>
          </cell>
          <cell r="DE2162">
            <v>3</v>
          </cell>
          <cell r="DF2162">
            <v>0.30069444444444443</v>
          </cell>
          <cell r="DG2162">
            <v>3</v>
          </cell>
          <cell r="DH2162">
            <v>0.38958333333333334</v>
          </cell>
        </row>
        <row r="2163">
          <cell r="P2163">
            <v>1</v>
          </cell>
          <cell r="R2163">
            <v>1</v>
          </cell>
          <cell r="DE2163">
            <v>2</v>
          </cell>
          <cell r="DF2163">
            <v>0.73125000000000007</v>
          </cell>
          <cell r="DG2163">
            <v>3</v>
          </cell>
          <cell r="DH2163">
            <v>0.48055555555555557</v>
          </cell>
        </row>
        <row r="2164">
          <cell r="P2164">
            <v>34</v>
          </cell>
          <cell r="R2164">
            <v>48</v>
          </cell>
          <cell r="DE2164">
            <v>3</v>
          </cell>
          <cell r="DF2164">
            <v>0.47083333333333338</v>
          </cell>
          <cell r="DG2164">
            <v>3</v>
          </cell>
          <cell r="DH2164">
            <v>0.54861111111111105</v>
          </cell>
        </row>
        <row r="2165">
          <cell r="P2165" t="str">
            <v xml:space="preserve"> </v>
          </cell>
          <cell r="R2165">
            <v>2</v>
          </cell>
          <cell r="DE2165">
            <v>3</v>
          </cell>
          <cell r="DF2165">
            <v>0.54097222222222219</v>
          </cell>
          <cell r="DG2165">
            <v>3</v>
          </cell>
          <cell r="DH2165">
            <v>0.63958333333333328</v>
          </cell>
        </row>
        <row r="2166">
          <cell r="P2166">
            <v>10</v>
          </cell>
          <cell r="R2166">
            <v>1</v>
          </cell>
          <cell r="DE2166">
            <v>7</v>
          </cell>
          <cell r="DF2166">
            <v>0.7944444444444444</v>
          </cell>
          <cell r="DG2166">
            <v>3</v>
          </cell>
          <cell r="DH2166">
            <v>0.67291666666666661</v>
          </cell>
        </row>
        <row r="2167">
          <cell r="P2167">
            <v>8</v>
          </cell>
          <cell r="R2167" t="str">
            <v xml:space="preserve"> </v>
          </cell>
          <cell r="DE2167">
            <v>3</v>
          </cell>
          <cell r="DF2167">
            <v>0.72569444444444453</v>
          </cell>
          <cell r="DG2167">
            <v>3</v>
          </cell>
          <cell r="DH2167">
            <v>0.74444444444444446</v>
          </cell>
        </row>
        <row r="2168">
          <cell r="P2168">
            <v>9</v>
          </cell>
          <cell r="R2168" t="str">
            <v xml:space="preserve"> </v>
          </cell>
          <cell r="DE2168">
            <v>3</v>
          </cell>
          <cell r="DF2168">
            <v>0.71180555555555547</v>
          </cell>
          <cell r="DG2168">
            <v>3</v>
          </cell>
          <cell r="DH2168">
            <v>0.74583333333333324</v>
          </cell>
        </row>
        <row r="2169">
          <cell r="P2169">
            <v>7</v>
          </cell>
          <cell r="R2169">
            <v>1</v>
          </cell>
          <cell r="DE2169">
            <v>7</v>
          </cell>
          <cell r="DF2169">
            <v>0.84166666666666667</v>
          </cell>
          <cell r="DG2169">
            <v>3</v>
          </cell>
          <cell r="DH2169">
            <v>0.875</v>
          </cell>
        </row>
        <row r="2170">
          <cell r="P2170" t="str">
            <v xml:space="preserve"> </v>
          </cell>
          <cell r="R2170">
            <v>1</v>
          </cell>
          <cell r="DG2170">
            <v>3</v>
          </cell>
          <cell r="DH2170">
            <v>0.87638888888888899</v>
          </cell>
        </row>
        <row r="2171">
          <cell r="P2171">
            <v>1</v>
          </cell>
          <cell r="R2171" t="str">
            <v xml:space="preserve"> </v>
          </cell>
          <cell r="DE2171">
            <v>3</v>
          </cell>
          <cell r="DF2171">
            <v>0.6958333333333333</v>
          </cell>
        </row>
        <row r="2172">
          <cell r="P2172">
            <v>39</v>
          </cell>
          <cell r="R2172">
            <v>40</v>
          </cell>
          <cell r="DE2172">
            <v>3</v>
          </cell>
          <cell r="DF2172">
            <v>0.93125000000000002</v>
          </cell>
          <cell r="DG2172">
            <v>4</v>
          </cell>
          <cell r="DH2172">
            <v>0.29791666666666666</v>
          </cell>
        </row>
        <row r="2173">
          <cell r="P2173">
            <v>37</v>
          </cell>
          <cell r="R2173">
            <v>44</v>
          </cell>
          <cell r="DE2173">
            <v>3</v>
          </cell>
          <cell r="DF2173">
            <v>0.71666666666666667</v>
          </cell>
          <cell r="DG2173">
            <v>4</v>
          </cell>
          <cell r="DH2173">
            <v>0.33194444444444443</v>
          </cell>
        </row>
        <row r="2174">
          <cell r="P2174">
            <v>113</v>
          </cell>
          <cell r="R2174">
            <v>124</v>
          </cell>
          <cell r="DE2174">
            <v>4</v>
          </cell>
          <cell r="DF2174">
            <v>0.73541666666666661</v>
          </cell>
          <cell r="DG2174">
            <v>4</v>
          </cell>
          <cell r="DH2174">
            <v>0.26874999999999999</v>
          </cell>
        </row>
        <row r="2175">
          <cell r="P2175" t="str">
            <v xml:space="preserve"> </v>
          </cell>
          <cell r="R2175">
            <v>127</v>
          </cell>
          <cell r="DG2175">
            <v>4</v>
          </cell>
          <cell r="DH2175">
            <v>0.21944444444444444</v>
          </cell>
        </row>
        <row r="2176">
          <cell r="P2176">
            <v>158</v>
          </cell>
          <cell r="R2176">
            <v>166</v>
          </cell>
          <cell r="DE2176">
            <v>4</v>
          </cell>
          <cell r="DF2176">
            <v>0.89097222222222217</v>
          </cell>
          <cell r="DG2176">
            <v>4</v>
          </cell>
          <cell r="DH2176">
            <v>0.3659722222222222</v>
          </cell>
        </row>
        <row r="2177">
          <cell r="P2177">
            <v>23</v>
          </cell>
          <cell r="R2177">
            <v>34</v>
          </cell>
          <cell r="DE2177">
            <v>4</v>
          </cell>
          <cell r="DF2177">
            <v>0.40833333333333338</v>
          </cell>
          <cell r="DG2177">
            <v>4</v>
          </cell>
          <cell r="DH2177">
            <v>0.45069444444444445</v>
          </cell>
        </row>
        <row r="2178">
          <cell r="P2178">
            <v>1</v>
          </cell>
          <cell r="R2178">
            <v>4</v>
          </cell>
          <cell r="DE2178">
            <v>4</v>
          </cell>
          <cell r="DF2178">
            <v>0.52152777777777781</v>
          </cell>
          <cell r="DG2178">
            <v>4</v>
          </cell>
          <cell r="DH2178">
            <v>0.56527777777777777</v>
          </cell>
        </row>
        <row r="2179">
          <cell r="P2179">
            <v>1</v>
          </cell>
          <cell r="R2179">
            <v>2</v>
          </cell>
          <cell r="DE2179">
            <v>4</v>
          </cell>
          <cell r="DF2179">
            <v>0.58680555555555558</v>
          </cell>
          <cell r="DG2179">
            <v>4</v>
          </cell>
          <cell r="DH2179">
            <v>0.62638888888888888</v>
          </cell>
        </row>
        <row r="2180">
          <cell r="P2180">
            <v>9</v>
          </cell>
          <cell r="R2180">
            <v>9</v>
          </cell>
          <cell r="DE2180">
            <v>4</v>
          </cell>
          <cell r="DF2180">
            <v>0.4055555555555555</v>
          </cell>
          <cell r="DG2180">
            <v>4</v>
          </cell>
          <cell r="DH2180">
            <v>0.58819444444444446</v>
          </cell>
        </row>
        <row r="2181">
          <cell r="P2181">
            <v>41</v>
          </cell>
          <cell r="R2181">
            <v>43</v>
          </cell>
          <cell r="DE2181">
            <v>5</v>
          </cell>
          <cell r="DF2181">
            <v>3.125E-2</v>
          </cell>
          <cell r="DG2181">
            <v>4</v>
          </cell>
          <cell r="DH2181">
            <v>0.72083333333333333</v>
          </cell>
        </row>
        <row r="2182">
          <cell r="P2182">
            <v>37</v>
          </cell>
          <cell r="R2182">
            <v>39</v>
          </cell>
          <cell r="DE2182">
            <v>4</v>
          </cell>
          <cell r="DF2182">
            <v>0.57222222222222219</v>
          </cell>
          <cell r="DG2182">
            <v>4</v>
          </cell>
          <cell r="DH2182">
            <v>0.63611111111111118</v>
          </cell>
        </row>
        <row r="2183">
          <cell r="P2183" t="str">
            <v xml:space="preserve"> </v>
          </cell>
          <cell r="R2183" t="str">
            <v xml:space="preserve"> </v>
          </cell>
          <cell r="DE2183">
            <v>6</v>
          </cell>
          <cell r="DF2183">
            <v>0.3833333333333333</v>
          </cell>
          <cell r="DG2183">
            <v>4</v>
          </cell>
          <cell r="DH2183">
            <v>0.79791666666666661</v>
          </cell>
        </row>
        <row r="2184">
          <cell r="P2184" t="str">
            <v xml:space="preserve"> </v>
          </cell>
          <cell r="R2184">
            <v>10</v>
          </cell>
          <cell r="DE2184">
            <v>4</v>
          </cell>
          <cell r="DF2184">
            <v>0.69791666666666663</v>
          </cell>
          <cell r="DG2184">
            <v>4</v>
          </cell>
          <cell r="DH2184">
            <v>0.82916666666666661</v>
          </cell>
        </row>
        <row r="2185">
          <cell r="P2185">
            <v>133</v>
          </cell>
          <cell r="R2185" t="str">
            <v xml:space="preserve"> </v>
          </cell>
          <cell r="DE2185">
            <v>4</v>
          </cell>
          <cell r="DF2185">
            <v>0.80486111111111114</v>
          </cell>
        </row>
        <row r="2186">
          <cell r="P2186">
            <v>40</v>
          </cell>
          <cell r="R2186">
            <v>37</v>
          </cell>
          <cell r="DE2186">
            <v>4</v>
          </cell>
          <cell r="DF2186">
            <v>0.90972222222222221</v>
          </cell>
          <cell r="DG2186">
            <v>5</v>
          </cell>
          <cell r="DH2186">
            <v>0.30763888888888891</v>
          </cell>
        </row>
        <row r="2187">
          <cell r="P2187">
            <v>24</v>
          </cell>
          <cell r="R2187">
            <v>14</v>
          </cell>
          <cell r="DE2187">
            <v>4</v>
          </cell>
          <cell r="DF2187">
            <v>0.96944444444444444</v>
          </cell>
          <cell r="DG2187">
            <v>5</v>
          </cell>
          <cell r="DH2187">
            <v>0.30902777777777779</v>
          </cell>
        </row>
        <row r="2188">
          <cell r="P2188">
            <v>33</v>
          </cell>
          <cell r="R2188">
            <v>38</v>
          </cell>
          <cell r="DE2188">
            <v>4</v>
          </cell>
          <cell r="DF2188">
            <v>0.62986111111111109</v>
          </cell>
          <cell r="DG2188">
            <v>5</v>
          </cell>
          <cell r="DH2188">
            <v>0.32847222222222222</v>
          </cell>
        </row>
        <row r="2189">
          <cell r="P2189">
            <v>131</v>
          </cell>
          <cell r="R2189">
            <v>153</v>
          </cell>
          <cell r="DE2189">
            <v>5</v>
          </cell>
          <cell r="DF2189">
            <v>0.81111111111111101</v>
          </cell>
          <cell r="DG2189">
            <v>5</v>
          </cell>
          <cell r="DH2189">
            <v>0.2590277777777778</v>
          </cell>
        </row>
        <row r="2190">
          <cell r="P2190">
            <v>111</v>
          </cell>
          <cell r="R2190">
            <v>32</v>
          </cell>
          <cell r="DE2190">
            <v>5</v>
          </cell>
          <cell r="DF2190">
            <v>0.52152777777777781</v>
          </cell>
          <cell r="DG2190">
            <v>5</v>
          </cell>
          <cell r="DH2190">
            <v>0.30069444444444443</v>
          </cell>
        </row>
        <row r="2191">
          <cell r="P2191">
            <v>36</v>
          </cell>
          <cell r="R2191">
            <v>19</v>
          </cell>
          <cell r="DE2191">
            <v>5</v>
          </cell>
          <cell r="DF2191">
            <v>0.57152777777777775</v>
          </cell>
          <cell r="DG2191">
            <v>5</v>
          </cell>
          <cell r="DH2191">
            <v>0.625</v>
          </cell>
        </row>
        <row r="2192">
          <cell r="P2192" t="str">
            <v xml:space="preserve"> </v>
          </cell>
          <cell r="R2192">
            <v>2</v>
          </cell>
          <cell r="DG2192">
            <v>5</v>
          </cell>
          <cell r="DH2192">
            <v>0.5756944444444444</v>
          </cell>
        </row>
        <row r="2193">
          <cell r="P2193">
            <v>10</v>
          </cell>
          <cell r="R2193">
            <v>5</v>
          </cell>
          <cell r="DE2193">
            <v>4</v>
          </cell>
          <cell r="DF2193">
            <v>0.62222222222222223</v>
          </cell>
          <cell r="DG2193">
            <v>5</v>
          </cell>
          <cell r="DH2193">
            <v>8.4027777777777771E-2</v>
          </cell>
        </row>
        <row r="2194">
          <cell r="P2194">
            <v>48</v>
          </cell>
          <cell r="R2194">
            <v>48</v>
          </cell>
          <cell r="DE2194">
            <v>5</v>
          </cell>
          <cell r="DF2194">
            <v>0.94930555555555562</v>
          </cell>
          <cell r="DG2194">
            <v>6</v>
          </cell>
          <cell r="DH2194">
            <v>0.3125</v>
          </cell>
        </row>
        <row r="2195">
          <cell r="P2195">
            <v>18</v>
          </cell>
          <cell r="R2195">
            <v>28</v>
          </cell>
          <cell r="DE2195">
            <v>5</v>
          </cell>
          <cell r="DF2195">
            <v>0.92361111111111116</v>
          </cell>
          <cell r="DG2195">
            <v>6</v>
          </cell>
          <cell r="DH2195">
            <v>0.31527777777777777</v>
          </cell>
        </row>
        <row r="2196">
          <cell r="P2196">
            <v>27</v>
          </cell>
          <cell r="R2196">
            <v>41</v>
          </cell>
          <cell r="DE2196">
            <v>5</v>
          </cell>
          <cell r="DF2196">
            <v>0.64166666666666672</v>
          </cell>
          <cell r="DG2196">
            <v>6</v>
          </cell>
          <cell r="DH2196">
            <v>0.34722222222222227</v>
          </cell>
        </row>
        <row r="2197">
          <cell r="P2197">
            <v>150</v>
          </cell>
          <cell r="R2197">
            <v>165</v>
          </cell>
          <cell r="DE2197">
            <v>6</v>
          </cell>
          <cell r="DF2197">
            <v>0.69513888888888886</v>
          </cell>
          <cell r="DG2197">
            <v>6</v>
          </cell>
          <cell r="DH2197">
            <v>0.3576388888888889</v>
          </cell>
        </row>
        <row r="2198">
          <cell r="P2198" t="str">
            <v xml:space="preserve"> </v>
          </cell>
          <cell r="R2198">
            <v>3</v>
          </cell>
          <cell r="DE2198">
            <v>6</v>
          </cell>
          <cell r="DF2198">
            <v>0.4465277777777778</v>
          </cell>
          <cell r="DG2198">
            <v>6</v>
          </cell>
          <cell r="DH2198">
            <v>0.48125000000000001</v>
          </cell>
        </row>
        <row r="2199">
          <cell r="P2199" t="str">
            <v xml:space="preserve"> </v>
          </cell>
          <cell r="R2199">
            <v>1</v>
          </cell>
          <cell r="DG2199">
            <v>6</v>
          </cell>
          <cell r="DH2199">
            <v>0.5395833333333333</v>
          </cell>
        </row>
        <row r="2200">
          <cell r="P2200">
            <v>41</v>
          </cell>
          <cell r="R2200">
            <v>43</v>
          </cell>
          <cell r="DE2200">
            <v>6</v>
          </cell>
          <cell r="DF2200">
            <v>0.47361111111111115</v>
          </cell>
          <cell r="DG2200">
            <v>6</v>
          </cell>
          <cell r="DH2200">
            <v>0.54375000000000007</v>
          </cell>
        </row>
        <row r="2201">
          <cell r="P2201">
            <v>25</v>
          </cell>
          <cell r="R2201">
            <v>33</v>
          </cell>
          <cell r="DE2201">
            <v>6</v>
          </cell>
          <cell r="DF2201">
            <v>0.56944444444444442</v>
          </cell>
          <cell r="DG2201">
            <v>6</v>
          </cell>
          <cell r="DH2201">
            <v>0.61875000000000002</v>
          </cell>
        </row>
        <row r="2202">
          <cell r="P2202">
            <v>7</v>
          </cell>
          <cell r="R2202" t="str">
            <v xml:space="preserve"> </v>
          </cell>
          <cell r="DE2202">
            <v>6</v>
          </cell>
          <cell r="DF2202">
            <v>0.5756944444444444</v>
          </cell>
          <cell r="DG2202">
            <v>6</v>
          </cell>
          <cell r="DH2202">
            <v>0.62013888888888891</v>
          </cell>
        </row>
        <row r="2203">
          <cell r="P2203">
            <v>4</v>
          </cell>
          <cell r="R2203" t="str">
            <v xml:space="preserve"> </v>
          </cell>
          <cell r="DE2203">
            <v>6</v>
          </cell>
          <cell r="DF2203">
            <v>0.73888888888888893</v>
          </cell>
          <cell r="DG2203">
            <v>6</v>
          </cell>
          <cell r="DH2203">
            <v>0.75416666666666676</v>
          </cell>
        </row>
        <row r="2204">
          <cell r="P2204">
            <v>2</v>
          </cell>
          <cell r="R2204" t="str">
            <v xml:space="preserve"> </v>
          </cell>
          <cell r="DE2204">
            <v>6</v>
          </cell>
          <cell r="DF2204">
            <v>0.74722222222222223</v>
          </cell>
          <cell r="DG2204">
            <v>6</v>
          </cell>
          <cell r="DH2204">
            <v>0.77013888888888893</v>
          </cell>
        </row>
        <row r="2205">
          <cell r="P2205">
            <v>1</v>
          </cell>
          <cell r="R2205" t="str">
            <v xml:space="preserve"> </v>
          </cell>
          <cell r="DE2205">
            <v>6</v>
          </cell>
          <cell r="DF2205">
            <v>0.3756944444444445</v>
          </cell>
        </row>
        <row r="2206">
          <cell r="P2206">
            <v>134</v>
          </cell>
          <cell r="R2206">
            <v>131</v>
          </cell>
          <cell r="DE2206">
            <v>1</v>
          </cell>
          <cell r="DF2206">
            <v>1.1111111111111112E-2</v>
          </cell>
          <cell r="DG2206">
            <v>7</v>
          </cell>
          <cell r="DH2206">
            <v>0.19583333333333333</v>
          </cell>
        </row>
        <row r="2207">
          <cell r="P2207">
            <v>132</v>
          </cell>
          <cell r="R2207">
            <v>149</v>
          </cell>
          <cell r="DE2207">
            <v>7</v>
          </cell>
          <cell r="DF2207">
            <v>0.74861111111111101</v>
          </cell>
          <cell r="DG2207">
            <v>7</v>
          </cell>
          <cell r="DH2207">
            <v>0.26597222222222222</v>
          </cell>
        </row>
        <row r="2208">
          <cell r="P2208">
            <v>57</v>
          </cell>
          <cell r="R2208">
            <v>41</v>
          </cell>
          <cell r="DE2208">
            <v>7</v>
          </cell>
          <cell r="DF2208">
            <v>0.2722222222222222</v>
          </cell>
          <cell r="DG2208">
            <v>7</v>
          </cell>
          <cell r="DH2208">
            <v>0.32291666666666669</v>
          </cell>
        </row>
        <row r="2209">
          <cell r="P2209">
            <v>41</v>
          </cell>
          <cell r="R2209">
            <v>20</v>
          </cell>
          <cell r="DE2209">
            <v>5</v>
          </cell>
          <cell r="DF2209">
            <v>0.64236111111111105</v>
          </cell>
          <cell r="DG2209">
            <v>7</v>
          </cell>
          <cell r="DH2209">
            <v>0.32847222222222222</v>
          </cell>
        </row>
        <row r="2210">
          <cell r="P2210">
            <v>72</v>
          </cell>
          <cell r="R2210">
            <v>108</v>
          </cell>
          <cell r="DE2210">
            <v>7</v>
          </cell>
          <cell r="DF2210">
            <v>0.89097222222222217</v>
          </cell>
          <cell r="DG2210">
            <v>7</v>
          </cell>
          <cell r="DH2210">
            <v>0.37222222222222223</v>
          </cell>
        </row>
        <row r="2211">
          <cell r="P2211">
            <v>1</v>
          </cell>
          <cell r="R2211">
            <v>2</v>
          </cell>
          <cell r="DE2211">
            <v>5</v>
          </cell>
          <cell r="DF2211">
            <v>0.71805555555555556</v>
          </cell>
          <cell r="DG2211">
            <v>7</v>
          </cell>
          <cell r="DH2211">
            <v>0.47361111111111115</v>
          </cell>
        </row>
        <row r="2212">
          <cell r="P2212">
            <v>39</v>
          </cell>
          <cell r="R2212">
            <v>29</v>
          </cell>
          <cell r="DE2212">
            <v>7</v>
          </cell>
          <cell r="DF2212">
            <v>0.4597222222222222</v>
          </cell>
          <cell r="DG2212">
            <v>7</v>
          </cell>
          <cell r="DH2212">
            <v>0.52500000000000002</v>
          </cell>
        </row>
        <row r="2213">
          <cell r="P2213">
            <v>44</v>
          </cell>
          <cell r="R2213">
            <v>44</v>
          </cell>
          <cell r="DE2213">
            <v>7</v>
          </cell>
          <cell r="DF2213">
            <v>0.93541666666666667</v>
          </cell>
          <cell r="DG2213">
            <v>7</v>
          </cell>
          <cell r="DH2213">
            <v>0.56944444444444442</v>
          </cell>
        </row>
        <row r="2214">
          <cell r="P2214" t="str">
            <v xml:space="preserve"> </v>
          </cell>
          <cell r="R2214">
            <v>28</v>
          </cell>
          <cell r="DG2214">
            <v>7</v>
          </cell>
          <cell r="DH2214">
            <v>0.625</v>
          </cell>
        </row>
        <row r="2215">
          <cell r="P2215">
            <v>37</v>
          </cell>
          <cell r="R2215">
            <v>36</v>
          </cell>
          <cell r="DE2215">
            <v>7</v>
          </cell>
          <cell r="DF2215">
            <v>0.59027777777777779</v>
          </cell>
          <cell r="DG2215">
            <v>7</v>
          </cell>
          <cell r="DH2215">
            <v>0.62847222222222221</v>
          </cell>
        </row>
        <row r="2216">
          <cell r="P2216" t="str">
            <v xml:space="preserve"> </v>
          </cell>
          <cell r="R2216" t="str">
            <v xml:space="preserve"> </v>
          </cell>
          <cell r="DE2216">
            <v>7</v>
          </cell>
          <cell r="DF2216">
            <v>0.5180555555555556</v>
          </cell>
        </row>
        <row r="2217">
          <cell r="P2217">
            <v>150</v>
          </cell>
          <cell r="R2217">
            <v>145</v>
          </cell>
          <cell r="DE2217">
            <v>1</v>
          </cell>
          <cell r="DF2217">
            <v>0.41597222222222219</v>
          </cell>
          <cell r="DG2217">
            <v>1</v>
          </cell>
          <cell r="DH2217">
            <v>0.18819444444444444</v>
          </cell>
        </row>
        <row r="2218">
          <cell r="P2218">
            <v>100</v>
          </cell>
          <cell r="R2218">
            <v>135</v>
          </cell>
          <cell r="DE2218">
            <v>2</v>
          </cell>
          <cell r="DF2218">
            <v>0.18472222222222223</v>
          </cell>
          <cell r="DG2218">
            <v>1</v>
          </cell>
          <cell r="DH2218">
            <v>0.27847222222222223</v>
          </cell>
        </row>
        <row r="2219">
          <cell r="P2219">
            <v>92</v>
          </cell>
          <cell r="R2219">
            <v>167</v>
          </cell>
          <cell r="DE2219">
            <v>1</v>
          </cell>
          <cell r="DF2219">
            <v>0.8027777777777777</v>
          </cell>
          <cell r="DG2219">
            <v>1</v>
          </cell>
          <cell r="DH2219">
            <v>0.28055555555555556</v>
          </cell>
        </row>
        <row r="2220">
          <cell r="P2220">
            <v>36</v>
          </cell>
          <cell r="R2220">
            <v>31</v>
          </cell>
          <cell r="DE2220">
            <v>7</v>
          </cell>
          <cell r="DF2220">
            <v>0.90069444444444446</v>
          </cell>
          <cell r="DG2220">
            <v>1</v>
          </cell>
          <cell r="DH2220">
            <v>0.2986111111111111</v>
          </cell>
        </row>
        <row r="2221">
          <cell r="P2221">
            <v>29</v>
          </cell>
          <cell r="R2221">
            <v>36</v>
          </cell>
          <cell r="DE2221">
            <v>7</v>
          </cell>
          <cell r="DF2221">
            <v>0.63055555555555554</v>
          </cell>
          <cell r="DG2221">
            <v>1</v>
          </cell>
          <cell r="DH2221">
            <v>0.33055555555555555</v>
          </cell>
        </row>
        <row r="2222">
          <cell r="P2222">
            <v>49</v>
          </cell>
          <cell r="R2222">
            <v>43</v>
          </cell>
          <cell r="DE2222">
            <v>2</v>
          </cell>
          <cell r="DF2222">
            <v>6.0416666666666667E-2</v>
          </cell>
          <cell r="DG2222">
            <v>1</v>
          </cell>
          <cell r="DH2222">
            <v>0.54305555555555551</v>
          </cell>
        </row>
        <row r="2223">
          <cell r="P2223">
            <v>152</v>
          </cell>
          <cell r="R2223">
            <v>154</v>
          </cell>
          <cell r="DE2223">
            <v>1</v>
          </cell>
          <cell r="DF2223">
            <v>0.72638888888888886</v>
          </cell>
          <cell r="DG2223">
            <v>1</v>
          </cell>
          <cell r="DH2223">
            <v>0.49444444444444446</v>
          </cell>
        </row>
        <row r="2224">
          <cell r="P2224">
            <v>39</v>
          </cell>
          <cell r="R2224">
            <v>37</v>
          </cell>
          <cell r="DE2224">
            <v>1</v>
          </cell>
          <cell r="DF2224">
            <v>0.57291666666666663</v>
          </cell>
          <cell r="DG2224">
            <v>1</v>
          </cell>
          <cell r="DH2224">
            <v>0.62152777777777779</v>
          </cell>
        </row>
        <row r="2225">
          <cell r="P2225">
            <v>4</v>
          </cell>
          <cell r="R2225">
            <v>2</v>
          </cell>
          <cell r="DE2225">
            <v>6</v>
          </cell>
          <cell r="DF2225">
            <v>0.68333333333333324</v>
          </cell>
          <cell r="DG2225">
            <v>1</v>
          </cell>
          <cell r="DH2225">
            <v>0.7729166666666667</v>
          </cell>
        </row>
        <row r="2226">
          <cell r="P2226" t="str">
            <v xml:space="preserve"> </v>
          </cell>
          <cell r="R2226">
            <v>3</v>
          </cell>
          <cell r="DE2226">
            <v>6</v>
          </cell>
          <cell r="DF2226">
            <v>0.78263888888888899</v>
          </cell>
          <cell r="DG2226">
            <v>1</v>
          </cell>
          <cell r="DH2226">
            <v>0.89513888888888893</v>
          </cell>
        </row>
        <row r="2227">
          <cell r="P2227">
            <v>28</v>
          </cell>
          <cell r="R2227">
            <v>31</v>
          </cell>
          <cell r="DE2227">
            <v>1</v>
          </cell>
          <cell r="DF2227">
            <v>0.49791666666666662</v>
          </cell>
          <cell r="DG2227">
            <v>1</v>
          </cell>
          <cell r="DH2227">
            <v>0.90902777777777777</v>
          </cell>
        </row>
        <row r="2228">
          <cell r="P2228">
            <v>49</v>
          </cell>
          <cell r="R2228">
            <v>55</v>
          </cell>
          <cell r="DE2228">
            <v>1</v>
          </cell>
          <cell r="DF2228">
            <v>0.91666666666666663</v>
          </cell>
          <cell r="DG2228">
            <v>2</v>
          </cell>
          <cell r="DH2228">
            <v>0.30902777777777779</v>
          </cell>
        </row>
        <row r="2229">
          <cell r="P2229">
            <v>21</v>
          </cell>
          <cell r="R2229">
            <v>13</v>
          </cell>
          <cell r="DE2229">
            <v>6</v>
          </cell>
          <cell r="DF2229">
            <v>0.95694444444444438</v>
          </cell>
          <cell r="DG2229">
            <v>2</v>
          </cell>
          <cell r="DH2229">
            <v>0.31319444444444444</v>
          </cell>
        </row>
        <row r="2230">
          <cell r="P2230">
            <v>24</v>
          </cell>
          <cell r="R2230">
            <v>30</v>
          </cell>
          <cell r="DE2230">
            <v>1</v>
          </cell>
          <cell r="DF2230">
            <v>0.63958333333333328</v>
          </cell>
          <cell r="DG2230">
            <v>2</v>
          </cell>
          <cell r="DH2230">
            <v>0.32847222222222222</v>
          </cell>
        </row>
        <row r="2231">
          <cell r="P2231">
            <v>39</v>
          </cell>
          <cell r="R2231">
            <v>124</v>
          </cell>
          <cell r="DE2231">
            <v>2</v>
          </cell>
          <cell r="DF2231">
            <v>0.4993055555555555</v>
          </cell>
          <cell r="DG2231">
            <v>2</v>
          </cell>
          <cell r="DH2231">
            <v>0.31527777777777777</v>
          </cell>
        </row>
        <row r="2232">
          <cell r="P2232">
            <v>2</v>
          </cell>
          <cell r="R2232">
            <v>1</v>
          </cell>
          <cell r="DE2232">
            <v>2</v>
          </cell>
          <cell r="DF2232">
            <v>0.36874999999999997</v>
          </cell>
          <cell r="DG2232">
            <v>2</v>
          </cell>
          <cell r="DH2232">
            <v>0.58333333333333337</v>
          </cell>
        </row>
        <row r="2233">
          <cell r="P2233">
            <v>56</v>
          </cell>
          <cell r="R2233">
            <v>26</v>
          </cell>
          <cell r="DE2233">
            <v>2</v>
          </cell>
          <cell r="DF2233">
            <v>0.99583333333333324</v>
          </cell>
          <cell r="DG2233">
            <v>2</v>
          </cell>
          <cell r="DH2233">
            <v>0.60555555555555551</v>
          </cell>
        </row>
        <row r="2234">
          <cell r="P2234">
            <v>45</v>
          </cell>
          <cell r="R2234">
            <v>41</v>
          </cell>
          <cell r="DE2234">
            <v>2</v>
          </cell>
          <cell r="DF2234">
            <v>0.57291666666666663</v>
          </cell>
          <cell r="DG2234">
            <v>2</v>
          </cell>
          <cell r="DH2234">
            <v>0.61875000000000002</v>
          </cell>
        </row>
        <row r="2235">
          <cell r="P2235" t="str">
            <v xml:space="preserve"> </v>
          </cell>
          <cell r="R2235" t="str">
            <v xml:space="preserve"> </v>
          </cell>
          <cell r="DE2235">
            <v>2</v>
          </cell>
          <cell r="DF2235">
            <v>0.8256944444444444</v>
          </cell>
          <cell r="DG2235">
            <v>2</v>
          </cell>
          <cell r="DH2235">
            <v>0.70277777777777783</v>
          </cell>
        </row>
        <row r="2236">
          <cell r="P2236">
            <v>28</v>
          </cell>
          <cell r="R2236">
            <v>45</v>
          </cell>
          <cell r="DE2236">
            <v>2</v>
          </cell>
          <cell r="DF2236">
            <v>0.90694444444444444</v>
          </cell>
          <cell r="DG2236">
            <v>3</v>
          </cell>
          <cell r="DH2236">
            <v>0.30416666666666664</v>
          </cell>
        </row>
        <row r="2237">
          <cell r="P2237">
            <v>24</v>
          </cell>
          <cell r="R2237">
            <v>22</v>
          </cell>
          <cell r="DE2237">
            <v>2</v>
          </cell>
          <cell r="DF2237">
            <v>0.90833333333333333</v>
          </cell>
          <cell r="DG2237">
            <v>3</v>
          </cell>
          <cell r="DH2237">
            <v>0.32847222222222222</v>
          </cell>
        </row>
        <row r="2238">
          <cell r="P2238">
            <v>24</v>
          </cell>
          <cell r="R2238">
            <v>32</v>
          </cell>
          <cell r="DE2238">
            <v>2</v>
          </cell>
          <cell r="DF2238">
            <v>0.63611111111111118</v>
          </cell>
          <cell r="DG2238">
            <v>3</v>
          </cell>
          <cell r="DH2238">
            <v>0.33194444444444443</v>
          </cell>
        </row>
        <row r="2239">
          <cell r="P2239">
            <v>132</v>
          </cell>
          <cell r="R2239">
            <v>130</v>
          </cell>
          <cell r="DE2239">
            <v>3</v>
          </cell>
          <cell r="DF2239">
            <v>0.72361111111111109</v>
          </cell>
          <cell r="DG2239">
            <v>3</v>
          </cell>
          <cell r="DH2239">
            <v>0.20694444444444446</v>
          </cell>
        </row>
        <row r="2240">
          <cell r="P2240" t="str">
            <v xml:space="preserve"> </v>
          </cell>
          <cell r="R2240" t="str">
            <v xml:space="preserve"> </v>
          </cell>
          <cell r="DE2240">
            <v>4</v>
          </cell>
          <cell r="DF2240">
            <v>8.6111111111111124E-2</v>
          </cell>
          <cell r="DG2240">
            <v>3</v>
          </cell>
          <cell r="DH2240">
            <v>0.35972222222222222</v>
          </cell>
        </row>
        <row r="2241">
          <cell r="P2241">
            <v>3</v>
          </cell>
          <cell r="R2241">
            <v>3</v>
          </cell>
          <cell r="DE2241">
            <v>3</v>
          </cell>
          <cell r="DF2241">
            <v>0.3520833333333333</v>
          </cell>
          <cell r="DG2241">
            <v>3</v>
          </cell>
          <cell r="DH2241">
            <v>0.51111111111111118</v>
          </cell>
        </row>
        <row r="2242">
          <cell r="P2242">
            <v>49</v>
          </cell>
          <cell r="R2242">
            <v>40</v>
          </cell>
          <cell r="DE2242">
            <v>3</v>
          </cell>
          <cell r="DF2242">
            <v>0.47847222222222219</v>
          </cell>
          <cell r="DG2242">
            <v>3</v>
          </cell>
          <cell r="DH2242">
            <v>0.55555555555555558</v>
          </cell>
        </row>
        <row r="2243">
          <cell r="P2243" t="str">
            <v xml:space="preserve"> </v>
          </cell>
          <cell r="R2243" t="str">
            <v xml:space="preserve"> </v>
          </cell>
          <cell r="DE2243">
            <v>4</v>
          </cell>
          <cell r="DF2243">
            <v>0.3923611111111111</v>
          </cell>
          <cell r="DG2243">
            <v>3</v>
          </cell>
          <cell r="DH2243">
            <v>0.41111111111111115</v>
          </cell>
        </row>
        <row r="2244">
          <cell r="P2244" t="str">
            <v xml:space="preserve"> </v>
          </cell>
          <cell r="R2244">
            <v>1</v>
          </cell>
          <cell r="DE2244">
            <v>3</v>
          </cell>
          <cell r="DF2244">
            <v>0.6743055555555556</v>
          </cell>
          <cell r="DG2244">
            <v>3</v>
          </cell>
          <cell r="DH2244">
            <v>0.71527777777777779</v>
          </cell>
        </row>
        <row r="2245">
          <cell r="P2245">
            <v>4</v>
          </cell>
          <cell r="R2245">
            <v>4</v>
          </cell>
          <cell r="DE2245">
            <v>3</v>
          </cell>
          <cell r="DF2245">
            <v>0.3972222222222222</v>
          </cell>
          <cell r="DG2245">
            <v>3</v>
          </cell>
          <cell r="DH2245">
            <v>0.8354166666666667</v>
          </cell>
        </row>
        <row r="2246">
          <cell r="P2246" t="str">
            <v xml:space="preserve"> </v>
          </cell>
          <cell r="R2246" t="str">
            <v xml:space="preserve"> </v>
          </cell>
          <cell r="DE2246">
            <v>2</v>
          </cell>
          <cell r="DF2246">
            <v>0.81597222222222221</v>
          </cell>
        </row>
        <row r="2247">
          <cell r="P2247">
            <v>41</v>
          </cell>
          <cell r="R2247">
            <v>33</v>
          </cell>
          <cell r="DE2247">
            <v>3</v>
          </cell>
          <cell r="DF2247">
            <v>0.90555555555555556</v>
          </cell>
          <cell r="DG2247">
            <v>4</v>
          </cell>
          <cell r="DH2247">
            <v>0.29791666666666666</v>
          </cell>
        </row>
        <row r="2248">
          <cell r="P2248">
            <v>28</v>
          </cell>
          <cell r="R2248">
            <v>14</v>
          </cell>
          <cell r="DE2248">
            <v>3</v>
          </cell>
          <cell r="DF2248">
            <v>0.91041666666666676</v>
          </cell>
          <cell r="DG2248">
            <v>4</v>
          </cell>
          <cell r="DH2248">
            <v>0.30555555555555552</v>
          </cell>
        </row>
        <row r="2249">
          <cell r="P2249">
            <v>28</v>
          </cell>
          <cell r="R2249">
            <v>38</v>
          </cell>
          <cell r="DE2249">
            <v>3</v>
          </cell>
          <cell r="DF2249">
            <v>0.6333333333333333</v>
          </cell>
          <cell r="DG2249">
            <v>4</v>
          </cell>
          <cell r="DH2249">
            <v>0.32847222222222222</v>
          </cell>
        </row>
        <row r="2250">
          <cell r="P2250">
            <v>134</v>
          </cell>
          <cell r="R2250">
            <v>131</v>
          </cell>
          <cell r="DE2250">
            <v>4</v>
          </cell>
          <cell r="DF2250">
            <v>0.77222222222222225</v>
          </cell>
          <cell r="DG2250">
            <v>4</v>
          </cell>
          <cell r="DH2250">
            <v>0.2076388888888889</v>
          </cell>
        </row>
        <row r="2251">
          <cell r="P2251">
            <v>164</v>
          </cell>
          <cell r="R2251">
            <v>152</v>
          </cell>
          <cell r="DE2251">
            <v>4</v>
          </cell>
          <cell r="DF2251">
            <v>0.8208333333333333</v>
          </cell>
          <cell r="DG2251">
            <v>4</v>
          </cell>
          <cell r="DH2251">
            <v>0.25625000000000003</v>
          </cell>
        </row>
        <row r="2252">
          <cell r="P2252">
            <v>3</v>
          </cell>
          <cell r="R2252">
            <v>2</v>
          </cell>
          <cell r="DE2252">
            <v>2</v>
          </cell>
          <cell r="DF2252">
            <v>0.78125</v>
          </cell>
          <cell r="DG2252">
            <v>4</v>
          </cell>
          <cell r="DH2252">
            <v>0.40069444444444446</v>
          </cell>
        </row>
        <row r="2253">
          <cell r="P2253">
            <v>2</v>
          </cell>
          <cell r="R2253">
            <v>2</v>
          </cell>
          <cell r="DE2253">
            <v>3</v>
          </cell>
          <cell r="DF2253">
            <v>0.46249999999999997</v>
          </cell>
          <cell r="DG2253">
            <v>4</v>
          </cell>
          <cell r="DH2253">
            <v>0.44097222222222227</v>
          </cell>
        </row>
        <row r="2254">
          <cell r="P2254">
            <v>49</v>
          </cell>
          <cell r="R2254">
            <v>22</v>
          </cell>
          <cell r="DE2254">
            <v>4</v>
          </cell>
          <cell r="DF2254">
            <v>0.41875000000000001</v>
          </cell>
          <cell r="DG2254">
            <v>4</v>
          </cell>
          <cell r="DH2254">
            <v>0.4597222222222222</v>
          </cell>
        </row>
        <row r="2255">
          <cell r="P2255">
            <v>100</v>
          </cell>
          <cell r="R2255">
            <v>121</v>
          </cell>
          <cell r="DE2255">
            <v>4</v>
          </cell>
          <cell r="DF2255">
            <v>0.98402777777777783</v>
          </cell>
          <cell r="DG2255">
            <v>4</v>
          </cell>
          <cell r="DH2255">
            <v>0.46666666666666662</v>
          </cell>
        </row>
        <row r="2256">
          <cell r="P2256">
            <v>44</v>
          </cell>
          <cell r="R2256">
            <v>43</v>
          </cell>
          <cell r="DE2256">
            <v>4</v>
          </cell>
          <cell r="DF2256">
            <v>0.87291666666666667</v>
          </cell>
          <cell r="DG2256">
            <v>4</v>
          </cell>
          <cell r="DH2256">
            <v>0.56111111111111112</v>
          </cell>
        </row>
        <row r="2257">
          <cell r="P2257">
            <v>39</v>
          </cell>
          <cell r="R2257">
            <v>47</v>
          </cell>
          <cell r="DE2257">
            <v>4</v>
          </cell>
          <cell r="DF2257">
            <v>0.5756944444444444</v>
          </cell>
          <cell r="DG2257">
            <v>4</v>
          </cell>
          <cell r="DH2257">
            <v>0.62777777777777777</v>
          </cell>
        </row>
        <row r="2258">
          <cell r="P2258" t="str">
            <v xml:space="preserve"> </v>
          </cell>
          <cell r="R2258">
            <v>1</v>
          </cell>
          <cell r="DE2258">
            <v>4</v>
          </cell>
          <cell r="DF2258">
            <v>0.60972222222222217</v>
          </cell>
          <cell r="DG2258">
            <v>4</v>
          </cell>
          <cell r="DH2258">
            <v>0.6645833333333333</v>
          </cell>
        </row>
        <row r="2259">
          <cell r="P2259" t="str">
            <v xml:space="preserve"> </v>
          </cell>
          <cell r="R2259">
            <v>1</v>
          </cell>
          <cell r="DE2259">
            <v>4</v>
          </cell>
          <cell r="DF2259">
            <v>0.74791666666666667</v>
          </cell>
          <cell r="DG2259">
            <v>4</v>
          </cell>
          <cell r="DH2259">
            <v>0.78819444444444453</v>
          </cell>
        </row>
        <row r="2260">
          <cell r="P2260" t="str">
            <v xml:space="preserve"> </v>
          </cell>
          <cell r="R2260" t="str">
            <v xml:space="preserve"> </v>
          </cell>
          <cell r="DE2260">
            <v>6</v>
          </cell>
          <cell r="DF2260">
            <v>0.9819444444444444</v>
          </cell>
          <cell r="DG2260">
            <v>4</v>
          </cell>
          <cell r="DH2260">
            <v>0.83194444444444438</v>
          </cell>
        </row>
        <row r="2261">
          <cell r="P2261" t="str">
            <v xml:space="preserve"> </v>
          </cell>
          <cell r="R2261">
            <v>8</v>
          </cell>
          <cell r="DG2261">
            <v>4</v>
          </cell>
          <cell r="DH2261">
            <v>0.7416666666666667</v>
          </cell>
        </row>
        <row r="2262">
          <cell r="P2262">
            <v>30</v>
          </cell>
          <cell r="R2262">
            <v>24</v>
          </cell>
          <cell r="DE2262">
            <v>4</v>
          </cell>
          <cell r="DF2262">
            <v>0.49652777777777773</v>
          </cell>
          <cell r="DG2262">
            <v>4</v>
          </cell>
          <cell r="DH2262">
            <v>0.94097222222222221</v>
          </cell>
        </row>
        <row r="2263">
          <cell r="P2263">
            <v>1</v>
          </cell>
          <cell r="R2263">
            <v>3</v>
          </cell>
          <cell r="DE2263">
            <v>4</v>
          </cell>
          <cell r="DF2263">
            <v>0.82986111111111116</v>
          </cell>
          <cell r="DG2263">
            <v>4</v>
          </cell>
          <cell r="DH2263">
            <v>0.95000000000000007</v>
          </cell>
        </row>
        <row r="2264">
          <cell r="P2264" t="str">
            <v xml:space="preserve"> </v>
          </cell>
          <cell r="R2264" t="str">
            <v xml:space="preserve"> </v>
          </cell>
          <cell r="DE2264">
            <v>4</v>
          </cell>
          <cell r="DF2264">
            <v>0.62569444444444444</v>
          </cell>
        </row>
        <row r="2265">
          <cell r="P2265">
            <v>160</v>
          </cell>
          <cell r="R2265">
            <v>165</v>
          </cell>
          <cell r="DE2265">
            <v>5</v>
          </cell>
          <cell r="DF2265">
            <v>0.81805555555555554</v>
          </cell>
          <cell r="DG2265">
            <v>5</v>
          </cell>
          <cell r="DH2265">
            <v>0.26944444444444443</v>
          </cell>
        </row>
        <row r="2266">
          <cell r="P2266">
            <v>54</v>
          </cell>
          <cell r="R2266">
            <v>44</v>
          </cell>
          <cell r="DE2266">
            <v>4</v>
          </cell>
          <cell r="DF2266">
            <v>0.91041666666666676</v>
          </cell>
          <cell r="DG2266">
            <v>5</v>
          </cell>
          <cell r="DH2266">
            <v>0.30694444444444441</v>
          </cell>
        </row>
        <row r="2267">
          <cell r="P2267">
            <v>19</v>
          </cell>
          <cell r="R2267">
            <v>22</v>
          </cell>
          <cell r="DE2267">
            <v>4</v>
          </cell>
          <cell r="DF2267">
            <v>0.98125000000000007</v>
          </cell>
          <cell r="DG2267">
            <v>5</v>
          </cell>
          <cell r="DH2267">
            <v>0.31180555555555556</v>
          </cell>
        </row>
        <row r="2268">
          <cell r="P2268">
            <v>109</v>
          </cell>
          <cell r="R2268">
            <v>65</v>
          </cell>
          <cell r="DE2268">
            <v>5</v>
          </cell>
          <cell r="DF2268">
            <v>0.65694444444444444</v>
          </cell>
          <cell r="DG2268">
            <v>5</v>
          </cell>
          <cell r="DH2268">
            <v>0.32777777777777778</v>
          </cell>
        </row>
        <row r="2269">
          <cell r="P2269">
            <v>42</v>
          </cell>
          <cell r="R2269">
            <v>36</v>
          </cell>
          <cell r="DE2269">
            <v>4</v>
          </cell>
          <cell r="DF2269">
            <v>0.6430555555555556</v>
          </cell>
          <cell r="DG2269">
            <v>5</v>
          </cell>
          <cell r="DH2269">
            <v>0.32916666666666666</v>
          </cell>
        </row>
        <row r="2270">
          <cell r="P2270">
            <v>39</v>
          </cell>
          <cell r="R2270">
            <v>38</v>
          </cell>
          <cell r="DE2270">
            <v>5</v>
          </cell>
          <cell r="DF2270">
            <v>0.57500000000000007</v>
          </cell>
          <cell r="DG2270">
            <v>5</v>
          </cell>
          <cell r="DH2270">
            <v>0.6166666666666667</v>
          </cell>
        </row>
        <row r="2271">
          <cell r="P2271">
            <v>2</v>
          </cell>
          <cell r="R2271" t="str">
            <v xml:space="preserve"> </v>
          </cell>
          <cell r="DE2271">
            <v>5</v>
          </cell>
          <cell r="DF2271">
            <v>0.64166666666666672</v>
          </cell>
          <cell r="DG2271">
            <v>5</v>
          </cell>
          <cell r="DH2271">
            <v>0.71458333333333324</v>
          </cell>
        </row>
        <row r="2272">
          <cell r="P2272">
            <v>37</v>
          </cell>
          <cell r="R2272">
            <v>37</v>
          </cell>
          <cell r="DE2272">
            <v>5</v>
          </cell>
          <cell r="DF2272">
            <v>0.35416666666666669</v>
          </cell>
          <cell r="DG2272">
            <v>5</v>
          </cell>
          <cell r="DH2272">
            <v>0.77222222222222225</v>
          </cell>
        </row>
        <row r="2273">
          <cell r="P2273" t="str">
            <v xml:space="preserve"> </v>
          </cell>
          <cell r="R2273">
            <v>4</v>
          </cell>
          <cell r="DE2273">
            <v>5</v>
          </cell>
          <cell r="DF2273">
            <v>0.26805555555555555</v>
          </cell>
          <cell r="DG2273">
            <v>5</v>
          </cell>
          <cell r="DH2273">
            <v>0.77638888888888891</v>
          </cell>
        </row>
        <row r="2274">
          <cell r="P2274">
            <v>19</v>
          </cell>
          <cell r="R2274">
            <v>20</v>
          </cell>
          <cell r="DE2274">
            <v>5</v>
          </cell>
          <cell r="DF2274">
            <v>0.41597222222222219</v>
          </cell>
          <cell r="DG2274">
            <v>5</v>
          </cell>
          <cell r="DH2274">
            <v>0.80555555555555547</v>
          </cell>
        </row>
        <row r="2275">
          <cell r="P2275">
            <v>4</v>
          </cell>
          <cell r="R2275">
            <v>6</v>
          </cell>
          <cell r="DE2275">
            <v>4</v>
          </cell>
          <cell r="DF2275">
            <v>0.37708333333333338</v>
          </cell>
          <cell r="DG2275">
            <v>5</v>
          </cell>
          <cell r="DH2275">
            <v>0.89027777777777783</v>
          </cell>
        </row>
        <row r="2276">
          <cell r="P2276">
            <v>2</v>
          </cell>
          <cell r="R2276">
            <v>2</v>
          </cell>
          <cell r="DE2276">
            <v>4</v>
          </cell>
          <cell r="DF2276">
            <v>0.81111111111111101</v>
          </cell>
          <cell r="DG2276">
            <v>5</v>
          </cell>
          <cell r="DH2276">
            <v>0.82777777777777783</v>
          </cell>
        </row>
        <row r="2277">
          <cell r="P2277" t="str">
            <v xml:space="preserve"> </v>
          </cell>
          <cell r="R2277">
            <v>3</v>
          </cell>
          <cell r="DE2277">
            <v>5</v>
          </cell>
          <cell r="DF2277">
            <v>0.78263888888888899</v>
          </cell>
          <cell r="DG2277">
            <v>5</v>
          </cell>
          <cell r="DH2277">
            <v>0.87430555555555556</v>
          </cell>
        </row>
        <row r="2278">
          <cell r="P2278" t="str">
            <v xml:space="preserve"> </v>
          </cell>
          <cell r="R2278" t="str">
            <v xml:space="preserve"> </v>
          </cell>
          <cell r="DE2278">
            <v>5</v>
          </cell>
          <cell r="DF2278">
            <v>0.88611111111111107</v>
          </cell>
          <cell r="DG2278">
            <v>5</v>
          </cell>
          <cell r="DH2278">
            <v>0.29930555555555555</v>
          </cell>
        </row>
        <row r="2279">
          <cell r="P2279">
            <v>51</v>
          </cell>
          <cell r="R2279">
            <v>48</v>
          </cell>
          <cell r="DE2279">
            <v>5</v>
          </cell>
          <cell r="DF2279">
            <v>0.90277777777777779</v>
          </cell>
          <cell r="DG2279">
            <v>6</v>
          </cell>
          <cell r="DH2279">
            <v>0.30624999999999997</v>
          </cell>
        </row>
        <row r="2280">
          <cell r="P2280">
            <v>165</v>
          </cell>
          <cell r="R2280">
            <v>51</v>
          </cell>
          <cell r="DE2280">
            <v>6</v>
          </cell>
          <cell r="DF2280">
            <v>0.23333333333333331</v>
          </cell>
          <cell r="DG2280">
            <v>6</v>
          </cell>
          <cell r="DH2280">
            <v>0.31736111111111115</v>
          </cell>
        </row>
        <row r="2281">
          <cell r="P2281">
            <v>13</v>
          </cell>
          <cell r="R2281">
            <v>17</v>
          </cell>
          <cell r="DE2281">
            <v>5</v>
          </cell>
          <cell r="DF2281">
            <v>0.96180555555555547</v>
          </cell>
          <cell r="DG2281">
            <v>6</v>
          </cell>
          <cell r="DH2281">
            <v>0.32013888888888892</v>
          </cell>
        </row>
        <row r="2282">
          <cell r="P2282">
            <v>38</v>
          </cell>
          <cell r="R2282">
            <v>40</v>
          </cell>
          <cell r="DE2282">
            <v>5</v>
          </cell>
          <cell r="DF2282">
            <v>0.64374999999999993</v>
          </cell>
          <cell r="DG2282">
            <v>6</v>
          </cell>
          <cell r="DH2282">
            <v>0.3298611111111111</v>
          </cell>
        </row>
        <row r="2283">
          <cell r="P2283">
            <v>163</v>
          </cell>
          <cell r="R2283">
            <v>165</v>
          </cell>
          <cell r="DE2283">
            <v>6</v>
          </cell>
          <cell r="DF2283">
            <v>0.68819444444444444</v>
          </cell>
          <cell r="DG2283">
            <v>6</v>
          </cell>
          <cell r="DH2283">
            <v>0.34375</v>
          </cell>
        </row>
        <row r="2284">
          <cell r="P2284">
            <v>4</v>
          </cell>
          <cell r="R2284">
            <v>4</v>
          </cell>
          <cell r="DE2284">
            <v>4</v>
          </cell>
          <cell r="DF2284">
            <v>0.81666666666666676</v>
          </cell>
          <cell r="DG2284">
            <v>6</v>
          </cell>
          <cell r="DH2284">
            <v>0.47152777777777777</v>
          </cell>
        </row>
        <row r="2285">
          <cell r="P2285">
            <v>50</v>
          </cell>
          <cell r="R2285">
            <v>42</v>
          </cell>
          <cell r="DE2285">
            <v>6</v>
          </cell>
          <cell r="DF2285">
            <v>0.4770833333333333</v>
          </cell>
          <cell r="DG2285">
            <v>6</v>
          </cell>
          <cell r="DH2285">
            <v>0.55208333333333337</v>
          </cell>
        </row>
        <row r="2286">
          <cell r="P2286">
            <v>36</v>
          </cell>
          <cell r="R2286">
            <v>45</v>
          </cell>
          <cell r="DE2286">
            <v>6</v>
          </cell>
          <cell r="DF2286">
            <v>0.5625</v>
          </cell>
          <cell r="DG2286">
            <v>6</v>
          </cell>
          <cell r="DH2286">
            <v>0.61597222222222225</v>
          </cell>
        </row>
        <row r="2287">
          <cell r="P2287">
            <v>2</v>
          </cell>
          <cell r="R2287">
            <v>2</v>
          </cell>
          <cell r="DE2287">
            <v>5</v>
          </cell>
          <cell r="DF2287">
            <v>0.68194444444444446</v>
          </cell>
          <cell r="DG2287">
            <v>6</v>
          </cell>
          <cell r="DH2287">
            <v>0.69305555555555554</v>
          </cell>
        </row>
        <row r="2288">
          <cell r="P2288">
            <v>2</v>
          </cell>
          <cell r="R2288">
            <v>3</v>
          </cell>
          <cell r="DE2288">
            <v>6</v>
          </cell>
          <cell r="DF2288">
            <v>0.44166666666666665</v>
          </cell>
          <cell r="DG2288">
            <v>6</v>
          </cell>
          <cell r="DH2288">
            <v>0.70694444444444438</v>
          </cell>
        </row>
        <row r="2289">
          <cell r="P2289">
            <v>3</v>
          </cell>
          <cell r="R2289">
            <v>3</v>
          </cell>
          <cell r="DE2289">
            <v>6</v>
          </cell>
          <cell r="DF2289">
            <v>0.7729166666666667</v>
          </cell>
          <cell r="DG2289">
            <v>6</v>
          </cell>
          <cell r="DH2289">
            <v>0.93194444444444446</v>
          </cell>
        </row>
        <row r="2290">
          <cell r="P2290" t="str">
            <v xml:space="preserve"> </v>
          </cell>
          <cell r="R2290" t="str">
            <v xml:space="preserve"> </v>
          </cell>
          <cell r="DE2290">
            <v>6</v>
          </cell>
          <cell r="DF2290">
            <v>0.98958333333333337</v>
          </cell>
        </row>
        <row r="2291">
          <cell r="P2291">
            <v>136</v>
          </cell>
          <cell r="R2291">
            <v>125</v>
          </cell>
          <cell r="DE2291">
            <v>7</v>
          </cell>
          <cell r="DF2291">
            <v>0.82916666666666661</v>
          </cell>
          <cell r="DG2291">
            <v>7</v>
          </cell>
          <cell r="DH2291">
            <v>0.19375000000000001</v>
          </cell>
        </row>
        <row r="2292">
          <cell r="P2292">
            <v>141</v>
          </cell>
          <cell r="R2292">
            <v>114</v>
          </cell>
          <cell r="DE2292">
            <v>7</v>
          </cell>
          <cell r="DF2292">
            <v>0.78819444444444453</v>
          </cell>
          <cell r="DG2292">
            <v>7</v>
          </cell>
          <cell r="DH2292">
            <v>0.25347222222222221</v>
          </cell>
        </row>
        <row r="2293">
          <cell r="P2293">
            <v>62</v>
          </cell>
          <cell r="R2293">
            <v>51</v>
          </cell>
          <cell r="DE2293">
            <v>6</v>
          </cell>
          <cell r="DF2293">
            <v>0.92013888888888884</v>
          </cell>
          <cell r="DG2293">
            <v>7</v>
          </cell>
          <cell r="DH2293">
            <v>0.30555555555555552</v>
          </cell>
        </row>
        <row r="2294">
          <cell r="P2294">
            <v>37</v>
          </cell>
          <cell r="R2294">
            <v>42</v>
          </cell>
          <cell r="DE2294">
            <v>6</v>
          </cell>
          <cell r="DF2294">
            <v>0.63680555555555551</v>
          </cell>
          <cell r="DG2294">
            <v>7</v>
          </cell>
          <cell r="DH2294">
            <v>0.32916666666666666</v>
          </cell>
        </row>
        <row r="2295">
          <cell r="P2295">
            <v>125</v>
          </cell>
          <cell r="R2295">
            <v>143</v>
          </cell>
          <cell r="DE2295">
            <v>7</v>
          </cell>
          <cell r="DF2295">
            <v>0.89583333333333337</v>
          </cell>
          <cell r="DG2295">
            <v>7</v>
          </cell>
          <cell r="DH2295">
            <v>0.36249999999999999</v>
          </cell>
        </row>
        <row r="2296">
          <cell r="P2296">
            <v>41</v>
          </cell>
          <cell r="R2296">
            <v>43</v>
          </cell>
          <cell r="DE2296">
            <v>7</v>
          </cell>
          <cell r="DF2296">
            <v>0.79861111111111116</v>
          </cell>
          <cell r="DG2296">
            <v>7</v>
          </cell>
          <cell r="DH2296">
            <v>0.4368055555555555</v>
          </cell>
        </row>
        <row r="2297">
          <cell r="P2297">
            <v>3</v>
          </cell>
          <cell r="R2297" t="str">
            <v xml:space="preserve"> </v>
          </cell>
          <cell r="DE2297">
            <v>6</v>
          </cell>
          <cell r="DF2297">
            <v>0.8125</v>
          </cell>
          <cell r="DG2297">
            <v>7</v>
          </cell>
          <cell r="DH2297">
            <v>0.48472222222222222</v>
          </cell>
        </row>
        <row r="2298">
          <cell r="P2298">
            <v>2</v>
          </cell>
          <cell r="R2298">
            <v>3</v>
          </cell>
          <cell r="DE2298">
            <v>5</v>
          </cell>
          <cell r="DF2298">
            <v>7.0833333333333331E-2</v>
          </cell>
          <cell r="DG2298">
            <v>7</v>
          </cell>
          <cell r="DH2298">
            <v>0.51458333333333328</v>
          </cell>
        </row>
        <row r="2299">
          <cell r="P2299">
            <v>42</v>
          </cell>
          <cell r="R2299">
            <v>41</v>
          </cell>
          <cell r="DE2299">
            <v>7</v>
          </cell>
          <cell r="DF2299">
            <v>0.45902777777777781</v>
          </cell>
          <cell r="DG2299">
            <v>7</v>
          </cell>
          <cell r="DH2299">
            <v>0.58263888888888882</v>
          </cell>
        </row>
        <row r="2300">
          <cell r="P2300">
            <v>30</v>
          </cell>
          <cell r="R2300">
            <v>37</v>
          </cell>
          <cell r="DE2300">
            <v>7</v>
          </cell>
          <cell r="DF2300">
            <v>0.67083333333333339</v>
          </cell>
          <cell r="DG2300">
            <v>7</v>
          </cell>
          <cell r="DH2300">
            <v>0.69930555555555562</v>
          </cell>
        </row>
        <row r="2301">
          <cell r="P2301">
            <v>1</v>
          </cell>
          <cell r="R2301" t="str">
            <v xml:space="preserve"> </v>
          </cell>
          <cell r="DE2301">
            <v>7</v>
          </cell>
          <cell r="DF2301">
            <v>0.96666666666666667</v>
          </cell>
          <cell r="DG2301">
            <v>7</v>
          </cell>
          <cell r="DH2301">
            <v>0.99861111111111101</v>
          </cell>
        </row>
        <row r="2302">
          <cell r="P2302">
            <v>128</v>
          </cell>
          <cell r="R2302">
            <v>163</v>
          </cell>
          <cell r="DE2302">
            <v>1</v>
          </cell>
          <cell r="DF2302">
            <v>0.40833333333333338</v>
          </cell>
          <cell r="DG2302">
            <v>1</v>
          </cell>
          <cell r="DH2302">
            <v>0.1763888888888889</v>
          </cell>
        </row>
        <row r="2303">
          <cell r="P2303" t="str">
            <v xml:space="preserve"> </v>
          </cell>
          <cell r="R2303" t="str">
            <v xml:space="preserve"> </v>
          </cell>
          <cell r="DE2303">
            <v>7</v>
          </cell>
          <cell r="DF2303">
            <v>0.5</v>
          </cell>
          <cell r="DG2303">
            <v>3</v>
          </cell>
          <cell r="DH2303">
            <v>0.54166666666666663</v>
          </cell>
        </row>
        <row r="2304">
          <cell r="P2304">
            <v>134</v>
          </cell>
          <cell r="R2304">
            <v>132</v>
          </cell>
          <cell r="DE2304">
            <v>2</v>
          </cell>
          <cell r="DF2304">
            <v>5.6250000000000001E-2</v>
          </cell>
          <cell r="DG2304">
            <v>1</v>
          </cell>
          <cell r="DH2304">
            <v>0.21319444444444444</v>
          </cell>
        </row>
        <row r="2305">
          <cell r="P2305">
            <v>107</v>
          </cell>
          <cell r="R2305">
            <v>140</v>
          </cell>
          <cell r="DE2305">
            <v>1</v>
          </cell>
          <cell r="DF2305">
            <v>0.74652777777777779</v>
          </cell>
          <cell r="DG2305">
            <v>1</v>
          </cell>
          <cell r="DH2305">
            <v>0.24236111111111111</v>
          </cell>
        </row>
        <row r="2306">
          <cell r="P2306">
            <v>37</v>
          </cell>
          <cell r="R2306">
            <v>67</v>
          </cell>
          <cell r="DE2306">
            <v>7</v>
          </cell>
          <cell r="DF2306">
            <v>0.91527777777777775</v>
          </cell>
          <cell r="DG2306">
            <v>1</v>
          </cell>
          <cell r="DH2306">
            <v>0.30555555555555552</v>
          </cell>
        </row>
        <row r="2307">
          <cell r="P2307">
            <v>33</v>
          </cell>
          <cell r="R2307">
            <v>38</v>
          </cell>
          <cell r="DE2307">
            <v>7</v>
          </cell>
          <cell r="DF2307">
            <v>0.63680555555555551</v>
          </cell>
          <cell r="DG2307">
            <v>1</v>
          </cell>
          <cell r="DH2307">
            <v>0.33263888888888887</v>
          </cell>
        </row>
        <row r="2308">
          <cell r="P2308">
            <v>151</v>
          </cell>
          <cell r="R2308">
            <v>139</v>
          </cell>
          <cell r="DE2308">
            <v>1</v>
          </cell>
          <cell r="DF2308">
            <v>0.72222222222222221</v>
          </cell>
          <cell r="DG2308">
            <v>1</v>
          </cell>
          <cell r="DH2308">
            <v>0.4680555555555555</v>
          </cell>
        </row>
        <row r="2309">
          <cell r="P2309" t="str">
            <v xml:space="preserve"> </v>
          </cell>
          <cell r="R2309">
            <v>2</v>
          </cell>
          <cell r="DG2309">
            <v>1</v>
          </cell>
          <cell r="DH2309">
            <v>0.51944444444444449</v>
          </cell>
        </row>
        <row r="2310">
          <cell r="P2310">
            <v>41</v>
          </cell>
          <cell r="R2310">
            <v>42</v>
          </cell>
          <cell r="DE2310">
            <v>1</v>
          </cell>
          <cell r="DF2310">
            <v>0.57500000000000007</v>
          </cell>
          <cell r="DG2310">
            <v>1</v>
          </cell>
          <cell r="DH2310">
            <v>0.62152777777777779</v>
          </cell>
        </row>
        <row r="2311">
          <cell r="P2311">
            <v>2</v>
          </cell>
          <cell r="R2311">
            <v>5</v>
          </cell>
          <cell r="DE2311">
            <v>7</v>
          </cell>
          <cell r="DF2311">
            <v>0.38472222222222219</v>
          </cell>
          <cell r="DG2311">
            <v>1</v>
          </cell>
          <cell r="DH2311">
            <v>0.6875</v>
          </cell>
        </row>
        <row r="2312">
          <cell r="P2312">
            <v>124</v>
          </cell>
          <cell r="R2312">
            <v>50</v>
          </cell>
          <cell r="DE2312">
            <v>1</v>
          </cell>
          <cell r="DF2312">
            <v>0.6958333333333333</v>
          </cell>
          <cell r="DG2312">
            <v>1</v>
          </cell>
          <cell r="DH2312">
            <v>0.7909722222222223</v>
          </cell>
        </row>
        <row r="2313">
          <cell r="P2313">
            <v>4</v>
          </cell>
          <cell r="R2313">
            <v>1</v>
          </cell>
          <cell r="DE2313">
            <v>7</v>
          </cell>
          <cell r="DF2313">
            <v>0.72638888888888886</v>
          </cell>
          <cell r="DG2313">
            <v>1</v>
          </cell>
          <cell r="DH2313">
            <v>0.79791666666666661</v>
          </cell>
        </row>
        <row r="2314">
          <cell r="P2314">
            <v>33</v>
          </cell>
          <cell r="R2314">
            <v>33</v>
          </cell>
          <cell r="DE2314">
            <v>1</v>
          </cell>
          <cell r="DF2314">
            <v>0.46249999999999997</v>
          </cell>
          <cell r="DG2314">
            <v>1</v>
          </cell>
          <cell r="DH2314">
            <v>0.83680555555555547</v>
          </cell>
        </row>
        <row r="2315">
          <cell r="P2315">
            <v>2</v>
          </cell>
          <cell r="R2315">
            <v>1</v>
          </cell>
          <cell r="DE2315">
            <v>7</v>
          </cell>
          <cell r="DF2315">
            <v>0.63680555555555551</v>
          </cell>
          <cell r="DG2315">
            <v>7</v>
          </cell>
          <cell r="DH2315">
            <v>0.69027777777777777</v>
          </cell>
        </row>
        <row r="2316">
          <cell r="P2316" t="str">
            <v xml:space="preserve"> </v>
          </cell>
          <cell r="R2316" t="str">
            <v xml:space="preserve"> </v>
          </cell>
          <cell r="DE2316">
            <v>1</v>
          </cell>
          <cell r="DF2316">
            <v>0.42499999999999999</v>
          </cell>
        </row>
        <row r="2317">
          <cell r="P2317">
            <v>1</v>
          </cell>
          <cell r="R2317">
            <v>2</v>
          </cell>
          <cell r="DE2317">
            <v>3</v>
          </cell>
          <cell r="DF2317">
            <v>0.73055555555555562</v>
          </cell>
          <cell r="DG2317">
            <v>1</v>
          </cell>
          <cell r="DH2317">
            <v>0.68541666666666667</v>
          </cell>
        </row>
        <row r="2318">
          <cell r="P2318">
            <v>36</v>
          </cell>
          <cell r="R2318">
            <v>12</v>
          </cell>
          <cell r="DE2318">
            <v>6</v>
          </cell>
          <cell r="DF2318">
            <v>0.91319444444444453</v>
          </cell>
          <cell r="DG2318">
            <v>2</v>
          </cell>
          <cell r="DH2318">
            <v>0.31180555555555556</v>
          </cell>
        </row>
        <row r="2319">
          <cell r="P2319">
            <v>31</v>
          </cell>
          <cell r="R2319">
            <v>70</v>
          </cell>
          <cell r="DE2319">
            <v>1</v>
          </cell>
          <cell r="DF2319">
            <v>0.91875000000000007</v>
          </cell>
          <cell r="DG2319">
            <v>2</v>
          </cell>
          <cell r="DH2319">
            <v>0.31527777777777777</v>
          </cell>
        </row>
        <row r="2320">
          <cell r="P2320">
            <v>34</v>
          </cell>
          <cell r="R2320">
            <v>36</v>
          </cell>
          <cell r="DE2320">
            <v>1</v>
          </cell>
          <cell r="DF2320">
            <v>0.63194444444444442</v>
          </cell>
          <cell r="DG2320">
            <v>2</v>
          </cell>
          <cell r="DH2320">
            <v>0.32777777777777778</v>
          </cell>
        </row>
        <row r="2321">
          <cell r="P2321">
            <v>64</v>
          </cell>
          <cell r="R2321">
            <v>134</v>
          </cell>
          <cell r="DE2321">
            <v>2</v>
          </cell>
          <cell r="DF2321">
            <v>0.53333333333333333</v>
          </cell>
          <cell r="DG2321">
            <v>2</v>
          </cell>
          <cell r="DH2321">
            <v>0.32291666666666669</v>
          </cell>
        </row>
        <row r="2322">
          <cell r="P2322" t="str">
            <v xml:space="preserve"> </v>
          </cell>
          <cell r="R2322">
            <v>3</v>
          </cell>
          <cell r="DE2322">
            <v>2</v>
          </cell>
          <cell r="DF2322">
            <v>0.5083333333333333</v>
          </cell>
          <cell r="DG2322">
            <v>2</v>
          </cell>
          <cell r="DH2322">
            <v>0.59166666666666667</v>
          </cell>
        </row>
        <row r="2323">
          <cell r="P2323">
            <v>2</v>
          </cell>
          <cell r="R2323" t="str">
            <v xml:space="preserve"> </v>
          </cell>
          <cell r="DE2323">
            <v>7</v>
          </cell>
          <cell r="DF2323">
            <v>0.62430555555555556</v>
          </cell>
          <cell r="DG2323">
            <v>2</v>
          </cell>
          <cell r="DH2323">
            <v>0.625</v>
          </cell>
        </row>
        <row r="2324">
          <cell r="P2324">
            <v>87</v>
          </cell>
          <cell r="R2324">
            <v>14</v>
          </cell>
          <cell r="DE2324">
            <v>3</v>
          </cell>
          <cell r="DF2324">
            <v>2.7777777777777776E-2</v>
          </cell>
          <cell r="DG2324">
            <v>2</v>
          </cell>
          <cell r="DH2324">
            <v>0.66319444444444442</v>
          </cell>
        </row>
        <row r="2325">
          <cell r="P2325">
            <v>42</v>
          </cell>
          <cell r="R2325">
            <v>42</v>
          </cell>
          <cell r="DE2325">
            <v>2</v>
          </cell>
          <cell r="DF2325">
            <v>0.72569444444444453</v>
          </cell>
          <cell r="DG2325">
            <v>2</v>
          </cell>
          <cell r="DH2325">
            <v>0.77986111111111101</v>
          </cell>
        </row>
        <row r="2326">
          <cell r="P2326">
            <v>4</v>
          </cell>
          <cell r="R2326">
            <v>3</v>
          </cell>
          <cell r="DE2326">
            <v>2</v>
          </cell>
          <cell r="DF2326">
            <v>0.68472222222222223</v>
          </cell>
          <cell r="DG2326">
            <v>2</v>
          </cell>
          <cell r="DH2326">
            <v>0.86805555555555547</v>
          </cell>
        </row>
        <row r="2327">
          <cell r="P2327">
            <v>11</v>
          </cell>
          <cell r="R2327">
            <v>2</v>
          </cell>
          <cell r="DE2327">
            <v>2</v>
          </cell>
          <cell r="DF2327">
            <v>0.82500000000000007</v>
          </cell>
          <cell r="DG2327">
            <v>2</v>
          </cell>
          <cell r="DH2327">
            <v>0.94652777777777775</v>
          </cell>
        </row>
        <row r="2328">
          <cell r="P2328">
            <v>52</v>
          </cell>
          <cell r="R2328">
            <v>47</v>
          </cell>
          <cell r="DE2328">
            <v>2</v>
          </cell>
          <cell r="DF2328">
            <v>0.90347222222222223</v>
          </cell>
          <cell r="DG2328">
            <v>3</v>
          </cell>
          <cell r="DH2328">
            <v>0.30208333333333331</v>
          </cell>
        </row>
        <row r="2329">
          <cell r="P2329">
            <v>20</v>
          </cell>
          <cell r="R2329">
            <v>19</v>
          </cell>
          <cell r="DE2329">
            <v>2</v>
          </cell>
          <cell r="DF2329">
            <v>0.91319444444444453</v>
          </cell>
          <cell r="DG2329">
            <v>3</v>
          </cell>
          <cell r="DH2329">
            <v>0.30416666666666664</v>
          </cell>
        </row>
        <row r="2330">
          <cell r="P2330">
            <v>30</v>
          </cell>
          <cell r="R2330">
            <v>40</v>
          </cell>
          <cell r="DE2330">
            <v>2</v>
          </cell>
          <cell r="DF2330">
            <v>0.64444444444444449</v>
          </cell>
          <cell r="DG2330">
            <v>3</v>
          </cell>
          <cell r="DH2330">
            <v>0.3263888888888889</v>
          </cell>
        </row>
        <row r="2331">
          <cell r="P2331">
            <v>135</v>
          </cell>
          <cell r="R2331">
            <v>110</v>
          </cell>
          <cell r="DE2331">
            <v>3</v>
          </cell>
          <cell r="DF2331">
            <v>0.72152777777777777</v>
          </cell>
          <cell r="DG2331">
            <v>3</v>
          </cell>
          <cell r="DH2331">
            <v>0.19444444444444445</v>
          </cell>
        </row>
        <row r="2332">
          <cell r="P2332" t="str">
            <v xml:space="preserve"> </v>
          </cell>
          <cell r="R2332" t="str">
            <v xml:space="preserve"> </v>
          </cell>
          <cell r="DE2332">
            <v>3</v>
          </cell>
          <cell r="DF2332">
            <v>0.7597222222222223</v>
          </cell>
          <cell r="DG2332">
            <v>3</v>
          </cell>
          <cell r="DH2332">
            <v>0.31805555555555554</v>
          </cell>
        </row>
        <row r="2333">
          <cell r="P2333">
            <v>32</v>
          </cell>
          <cell r="R2333">
            <v>27</v>
          </cell>
          <cell r="DE2333">
            <v>3</v>
          </cell>
          <cell r="DF2333">
            <v>0.45694444444444443</v>
          </cell>
          <cell r="DG2333">
            <v>3</v>
          </cell>
          <cell r="DH2333">
            <v>0.54027777777777775</v>
          </cell>
        </row>
        <row r="2334">
          <cell r="P2334">
            <v>134</v>
          </cell>
          <cell r="R2334">
            <v>117</v>
          </cell>
          <cell r="DE2334">
            <v>4</v>
          </cell>
          <cell r="DF2334">
            <v>0.78333333333333333</v>
          </cell>
          <cell r="DG2334">
            <v>4</v>
          </cell>
          <cell r="DH2334">
            <v>0.21458333333333335</v>
          </cell>
        </row>
        <row r="2335">
          <cell r="P2335">
            <v>160</v>
          </cell>
          <cell r="R2335">
            <v>125</v>
          </cell>
          <cell r="DE2335">
            <v>4</v>
          </cell>
          <cell r="DF2335">
            <v>0.74444444444444446</v>
          </cell>
          <cell r="DG2335">
            <v>4</v>
          </cell>
          <cell r="DH2335">
            <v>0.25972222222222224</v>
          </cell>
        </row>
        <row r="2336">
          <cell r="P2336">
            <v>160</v>
          </cell>
          <cell r="R2336">
            <v>125</v>
          </cell>
          <cell r="DE2336">
            <v>4</v>
          </cell>
          <cell r="DF2336">
            <v>0.74444444444444446</v>
          </cell>
          <cell r="DG2336">
            <v>4</v>
          </cell>
          <cell r="DH2336">
            <v>0.25972222222222224</v>
          </cell>
        </row>
        <row r="2337">
          <cell r="P2337">
            <v>44</v>
          </cell>
          <cell r="R2337">
            <v>42</v>
          </cell>
          <cell r="DE2337">
            <v>3</v>
          </cell>
          <cell r="DF2337">
            <v>0.90902777777777777</v>
          </cell>
          <cell r="DG2337">
            <v>4</v>
          </cell>
          <cell r="DH2337">
            <v>0.30138888888888887</v>
          </cell>
        </row>
        <row r="2338">
          <cell r="P2338">
            <v>27</v>
          </cell>
          <cell r="R2338">
            <v>20</v>
          </cell>
          <cell r="DE2338">
            <v>3</v>
          </cell>
          <cell r="DF2338">
            <v>0.93680555555555556</v>
          </cell>
          <cell r="DG2338">
            <v>4</v>
          </cell>
          <cell r="DH2338">
            <v>0.31041666666666667</v>
          </cell>
        </row>
        <row r="2339">
          <cell r="P2339">
            <v>35</v>
          </cell>
          <cell r="R2339">
            <v>35</v>
          </cell>
          <cell r="DE2339">
            <v>3</v>
          </cell>
          <cell r="DF2339">
            <v>0.64166666666666672</v>
          </cell>
          <cell r="DG2339">
            <v>4</v>
          </cell>
          <cell r="DH2339">
            <v>0.32847222222222222</v>
          </cell>
        </row>
        <row r="2340">
          <cell r="P2340">
            <v>167</v>
          </cell>
          <cell r="R2340">
            <v>163</v>
          </cell>
          <cell r="DE2340">
            <v>4</v>
          </cell>
          <cell r="DF2340">
            <v>0.90138888888888891</v>
          </cell>
          <cell r="DG2340">
            <v>4</v>
          </cell>
          <cell r="DH2340">
            <v>0.36458333333333331</v>
          </cell>
        </row>
        <row r="2341">
          <cell r="P2341">
            <v>2</v>
          </cell>
          <cell r="R2341" t="str">
            <v xml:space="preserve"> </v>
          </cell>
          <cell r="DE2341">
            <v>4</v>
          </cell>
          <cell r="DF2341">
            <v>7.1527777777777787E-2</v>
          </cell>
          <cell r="DG2341">
            <v>4</v>
          </cell>
          <cell r="DH2341">
            <v>0.3979166666666667</v>
          </cell>
        </row>
        <row r="2342">
          <cell r="P2342" t="str">
            <v xml:space="preserve"> </v>
          </cell>
          <cell r="R2342">
            <v>6</v>
          </cell>
          <cell r="DE2342">
            <v>3</v>
          </cell>
          <cell r="DF2342">
            <v>0.93472222222222223</v>
          </cell>
          <cell r="DG2342">
            <v>4</v>
          </cell>
          <cell r="DH2342">
            <v>0.38055555555555554</v>
          </cell>
        </row>
        <row r="2343">
          <cell r="P2343">
            <v>42</v>
          </cell>
          <cell r="R2343">
            <v>14</v>
          </cell>
          <cell r="DE2343">
            <v>4</v>
          </cell>
          <cell r="DF2343">
            <v>0.40208333333333335</v>
          </cell>
          <cell r="DG2343">
            <v>4</v>
          </cell>
          <cell r="DH2343">
            <v>0.44236111111111115</v>
          </cell>
        </row>
        <row r="2344">
          <cell r="P2344">
            <v>2</v>
          </cell>
          <cell r="R2344">
            <v>1</v>
          </cell>
          <cell r="DE2344">
            <v>3</v>
          </cell>
          <cell r="DF2344">
            <v>0.55972222222222223</v>
          </cell>
          <cell r="DG2344">
            <v>4</v>
          </cell>
          <cell r="DH2344">
            <v>0.48749999999999999</v>
          </cell>
        </row>
        <row r="2345">
          <cell r="P2345">
            <v>2</v>
          </cell>
          <cell r="R2345">
            <v>3</v>
          </cell>
          <cell r="DE2345">
            <v>4</v>
          </cell>
          <cell r="DF2345">
            <v>0.42986111111111108</v>
          </cell>
          <cell r="DG2345">
            <v>4</v>
          </cell>
          <cell r="DH2345">
            <v>0.53611111111111109</v>
          </cell>
        </row>
        <row r="2346">
          <cell r="P2346">
            <v>97</v>
          </cell>
          <cell r="R2346">
            <v>80</v>
          </cell>
          <cell r="DE2346">
            <v>4</v>
          </cell>
          <cell r="DF2346">
            <v>0.80833333333333324</v>
          </cell>
          <cell r="DG2346">
            <v>4</v>
          </cell>
          <cell r="DH2346">
            <v>0.58124999999999993</v>
          </cell>
        </row>
        <row r="2347">
          <cell r="P2347">
            <v>47</v>
          </cell>
          <cell r="R2347">
            <v>47</v>
          </cell>
          <cell r="DE2347">
            <v>4</v>
          </cell>
          <cell r="DF2347">
            <v>0.56736111111111109</v>
          </cell>
          <cell r="DG2347">
            <v>4</v>
          </cell>
          <cell r="DH2347">
            <v>0.61527777777777781</v>
          </cell>
        </row>
        <row r="2348">
          <cell r="P2348">
            <v>6</v>
          </cell>
          <cell r="R2348">
            <v>3</v>
          </cell>
          <cell r="DE2348">
            <v>4</v>
          </cell>
          <cell r="DF2348">
            <v>0.39513888888888887</v>
          </cell>
          <cell r="DG2348">
            <v>4</v>
          </cell>
          <cell r="DH2348">
            <v>0.75416666666666676</v>
          </cell>
        </row>
        <row r="2349">
          <cell r="P2349">
            <v>8</v>
          </cell>
          <cell r="R2349">
            <v>8</v>
          </cell>
          <cell r="DE2349">
            <v>4</v>
          </cell>
          <cell r="DF2349">
            <v>0.69374999999999998</v>
          </cell>
          <cell r="DG2349">
            <v>4</v>
          </cell>
          <cell r="DH2349">
            <v>0.81111111111111101</v>
          </cell>
        </row>
        <row r="2350">
          <cell r="P2350" t="str">
            <v xml:space="preserve"> </v>
          </cell>
          <cell r="R2350" t="str">
            <v xml:space="preserve"> </v>
          </cell>
          <cell r="DE2350">
            <v>5</v>
          </cell>
          <cell r="DF2350">
            <v>2.2916666666666669E-2</v>
          </cell>
          <cell r="DG2350">
            <v>4</v>
          </cell>
          <cell r="DH2350">
            <v>0.8208333333333333</v>
          </cell>
        </row>
        <row r="2351">
          <cell r="P2351">
            <v>6</v>
          </cell>
          <cell r="R2351" t="str">
            <v xml:space="preserve"> </v>
          </cell>
          <cell r="DE2351">
            <v>4</v>
          </cell>
          <cell r="DF2351">
            <v>0.82500000000000007</v>
          </cell>
          <cell r="DG2351">
            <v>4</v>
          </cell>
          <cell r="DH2351">
            <v>0.85486111111111107</v>
          </cell>
        </row>
        <row r="2352">
          <cell r="P2352">
            <v>13</v>
          </cell>
          <cell r="R2352">
            <v>20</v>
          </cell>
          <cell r="DE2352">
            <v>4</v>
          </cell>
          <cell r="DF2352">
            <v>0.5131944444444444</v>
          </cell>
          <cell r="DG2352">
            <v>4</v>
          </cell>
          <cell r="DH2352">
            <v>0.86597222222222225</v>
          </cell>
        </row>
        <row r="2353">
          <cell r="P2353">
            <v>1</v>
          </cell>
          <cell r="R2353" t="str">
            <v xml:space="preserve"> </v>
          </cell>
          <cell r="DE2353">
            <v>4</v>
          </cell>
          <cell r="DF2353">
            <v>0.61319444444444449</v>
          </cell>
        </row>
        <row r="2354">
          <cell r="P2354" t="str">
            <v xml:space="preserve"> </v>
          </cell>
          <cell r="R2354" t="str">
            <v xml:space="preserve"> </v>
          </cell>
          <cell r="DE2354">
            <v>4</v>
          </cell>
          <cell r="DF2354">
            <v>0.97361111111111109</v>
          </cell>
        </row>
        <row r="2355">
          <cell r="P2355" t="str">
            <v xml:space="preserve"> </v>
          </cell>
          <cell r="R2355" t="str">
            <v xml:space="preserve"> </v>
          </cell>
          <cell r="DE2355">
            <v>4</v>
          </cell>
          <cell r="DF2355">
            <v>0.5</v>
          </cell>
          <cell r="DG2355">
            <v>4</v>
          </cell>
          <cell r="DH2355">
            <v>0.54166666666666663</v>
          </cell>
        </row>
        <row r="2356">
          <cell r="P2356">
            <v>2</v>
          </cell>
          <cell r="R2356">
            <v>3</v>
          </cell>
          <cell r="DE2356">
            <v>4</v>
          </cell>
          <cell r="DF2356">
            <v>0.77083333333333337</v>
          </cell>
          <cell r="DG2356">
            <v>5</v>
          </cell>
          <cell r="DH2356">
            <v>0.28958333333333336</v>
          </cell>
        </row>
        <row r="2357">
          <cell r="P2357">
            <v>63</v>
          </cell>
          <cell r="R2357">
            <v>58</v>
          </cell>
          <cell r="DE2357">
            <v>4</v>
          </cell>
          <cell r="DF2357">
            <v>0.9458333333333333</v>
          </cell>
          <cell r="DG2357">
            <v>5</v>
          </cell>
          <cell r="DH2357">
            <v>0.30555555555555552</v>
          </cell>
        </row>
        <row r="2358">
          <cell r="P2358">
            <v>29</v>
          </cell>
          <cell r="R2358">
            <v>14</v>
          </cell>
          <cell r="DE2358">
            <v>4</v>
          </cell>
          <cell r="DF2358">
            <v>0.9194444444444444</v>
          </cell>
          <cell r="DG2358">
            <v>5</v>
          </cell>
          <cell r="DH2358">
            <v>0.31458333333333333</v>
          </cell>
        </row>
        <row r="2359">
          <cell r="P2359">
            <v>30</v>
          </cell>
          <cell r="R2359">
            <v>36</v>
          </cell>
          <cell r="DE2359">
            <v>4</v>
          </cell>
          <cell r="DF2359">
            <v>0.63402777777777775</v>
          </cell>
          <cell r="DG2359">
            <v>5</v>
          </cell>
          <cell r="DH2359">
            <v>0.3347222222222222</v>
          </cell>
        </row>
        <row r="2360">
          <cell r="P2360" t="str">
            <v xml:space="preserve"> </v>
          </cell>
          <cell r="R2360" t="str">
            <v xml:space="preserve"> </v>
          </cell>
          <cell r="DE2360">
            <v>6</v>
          </cell>
          <cell r="DF2360">
            <v>0.5</v>
          </cell>
          <cell r="DG2360">
            <v>5</v>
          </cell>
          <cell r="DH2360">
            <v>0.34236111111111112</v>
          </cell>
        </row>
        <row r="2361">
          <cell r="P2361">
            <v>153</v>
          </cell>
          <cell r="R2361">
            <v>167</v>
          </cell>
          <cell r="DE2361">
            <v>5</v>
          </cell>
          <cell r="DF2361">
            <v>0.81666666666666676</v>
          </cell>
          <cell r="DG2361">
            <v>5</v>
          </cell>
          <cell r="DH2361">
            <v>0.26527777777777778</v>
          </cell>
        </row>
        <row r="2362">
          <cell r="P2362">
            <v>127</v>
          </cell>
          <cell r="R2362">
            <v>66</v>
          </cell>
          <cell r="DE2362">
            <v>5</v>
          </cell>
          <cell r="DF2362">
            <v>0.50486111111111109</v>
          </cell>
          <cell r="DG2362">
            <v>5</v>
          </cell>
          <cell r="DH2362">
            <v>0.29930555555555555</v>
          </cell>
        </row>
        <row r="2363">
          <cell r="P2363" t="str">
            <v xml:space="preserve"> </v>
          </cell>
          <cell r="R2363">
            <v>1</v>
          </cell>
          <cell r="DG2363">
            <v>5</v>
          </cell>
          <cell r="DH2363">
            <v>0.54999999999999993</v>
          </cell>
        </row>
        <row r="2364">
          <cell r="P2364" t="str">
            <v xml:space="preserve"> </v>
          </cell>
          <cell r="R2364">
            <v>1</v>
          </cell>
          <cell r="DG2364">
            <v>5</v>
          </cell>
          <cell r="DH2364">
            <v>0.54999999999999993</v>
          </cell>
        </row>
        <row r="2365">
          <cell r="P2365" t="str">
            <v xml:space="preserve"> </v>
          </cell>
          <cell r="R2365">
            <v>5</v>
          </cell>
          <cell r="DE2365">
            <v>5</v>
          </cell>
          <cell r="DF2365">
            <v>0.45208333333333334</v>
          </cell>
          <cell r="DG2365">
            <v>5</v>
          </cell>
          <cell r="DH2365">
            <v>0.57638888888888895</v>
          </cell>
        </row>
        <row r="2366">
          <cell r="P2366">
            <v>41</v>
          </cell>
          <cell r="R2366">
            <v>30</v>
          </cell>
          <cell r="DE2366">
            <v>5</v>
          </cell>
          <cell r="DF2366">
            <v>0.56805555555555554</v>
          </cell>
          <cell r="DG2366">
            <v>5</v>
          </cell>
          <cell r="DH2366">
            <v>0.62847222222222221</v>
          </cell>
        </row>
        <row r="2367">
          <cell r="P2367">
            <v>3</v>
          </cell>
          <cell r="R2367">
            <v>2</v>
          </cell>
          <cell r="DE2367">
            <v>5</v>
          </cell>
          <cell r="DF2367">
            <v>0.51874999999999993</v>
          </cell>
          <cell r="DG2367">
            <v>5</v>
          </cell>
          <cell r="DH2367">
            <v>0.78819444444444453</v>
          </cell>
        </row>
        <row r="2368">
          <cell r="P2368">
            <v>3</v>
          </cell>
          <cell r="R2368" t="str">
            <v xml:space="preserve"> </v>
          </cell>
          <cell r="DE2368">
            <v>5</v>
          </cell>
          <cell r="DF2368">
            <v>0.77708333333333324</v>
          </cell>
          <cell r="DG2368">
            <v>5</v>
          </cell>
          <cell r="DH2368">
            <v>0.80069444444444438</v>
          </cell>
        </row>
        <row r="2369">
          <cell r="P2369">
            <v>1</v>
          </cell>
          <cell r="R2369">
            <v>1</v>
          </cell>
          <cell r="DE2369">
            <v>4</v>
          </cell>
          <cell r="DF2369">
            <v>0.43333333333333335</v>
          </cell>
          <cell r="DG2369">
            <v>5</v>
          </cell>
          <cell r="DH2369">
            <v>0.82152777777777775</v>
          </cell>
        </row>
        <row r="2370">
          <cell r="P2370">
            <v>5</v>
          </cell>
          <cell r="R2370">
            <v>4</v>
          </cell>
          <cell r="DE2370">
            <v>5</v>
          </cell>
          <cell r="DF2370">
            <v>0.68402777777777779</v>
          </cell>
          <cell r="DG2370">
            <v>5</v>
          </cell>
          <cell r="DH2370">
            <v>0.9472222222222223</v>
          </cell>
        </row>
        <row r="2371">
          <cell r="P2371">
            <v>70</v>
          </cell>
          <cell r="R2371">
            <v>2</v>
          </cell>
          <cell r="DE2371">
            <v>6</v>
          </cell>
          <cell r="DF2371">
            <v>0.49513888888888885</v>
          </cell>
          <cell r="DG2371">
            <v>6</v>
          </cell>
          <cell r="DH2371">
            <v>3.472222222222222E-3</v>
          </cell>
        </row>
        <row r="2372">
          <cell r="P2372" t="str">
            <v xml:space="preserve"> </v>
          </cell>
          <cell r="R2372">
            <v>88</v>
          </cell>
          <cell r="DE2372">
            <v>6</v>
          </cell>
          <cell r="DF2372">
            <v>0.27361111111111108</v>
          </cell>
          <cell r="DG2372">
            <v>6</v>
          </cell>
          <cell r="DH2372">
            <v>5.6250000000000001E-2</v>
          </cell>
        </row>
        <row r="2373">
          <cell r="P2373">
            <v>24</v>
          </cell>
          <cell r="R2373">
            <v>39</v>
          </cell>
          <cell r="DE2373">
            <v>5</v>
          </cell>
          <cell r="DF2373">
            <v>0.66041666666666665</v>
          </cell>
          <cell r="DG2373">
            <v>6</v>
          </cell>
          <cell r="DH2373">
            <v>0.32916666666666666</v>
          </cell>
        </row>
        <row r="2374">
          <cell r="P2374">
            <v>162</v>
          </cell>
          <cell r="R2374">
            <v>144</v>
          </cell>
          <cell r="DE2374">
            <v>6</v>
          </cell>
          <cell r="DF2374">
            <v>0.68263888888888891</v>
          </cell>
          <cell r="DG2374">
            <v>6</v>
          </cell>
          <cell r="DH2374">
            <v>0.34375</v>
          </cell>
        </row>
        <row r="2375">
          <cell r="P2375">
            <v>13</v>
          </cell>
          <cell r="R2375">
            <v>14</v>
          </cell>
          <cell r="DE2375">
            <v>5</v>
          </cell>
          <cell r="DF2375">
            <v>0.72499999999999998</v>
          </cell>
          <cell r="DG2375">
            <v>6</v>
          </cell>
          <cell r="DH2375">
            <v>0.38055555555555554</v>
          </cell>
        </row>
        <row r="2376">
          <cell r="P2376" t="str">
            <v xml:space="preserve"> </v>
          </cell>
          <cell r="R2376">
            <v>4</v>
          </cell>
          <cell r="DE2376">
            <v>6</v>
          </cell>
          <cell r="DF2376">
            <v>6.0416666666666667E-2</v>
          </cell>
          <cell r="DG2376">
            <v>6</v>
          </cell>
          <cell r="DH2376">
            <v>0.52152777777777781</v>
          </cell>
        </row>
        <row r="2377">
          <cell r="P2377">
            <v>68</v>
          </cell>
          <cell r="R2377">
            <v>38</v>
          </cell>
          <cell r="DE2377">
            <v>6</v>
          </cell>
          <cell r="DF2377">
            <v>0.4145833333333333</v>
          </cell>
          <cell r="DG2377">
            <v>6</v>
          </cell>
          <cell r="DH2377">
            <v>0.54583333333333328</v>
          </cell>
        </row>
        <row r="2378">
          <cell r="P2378">
            <v>62</v>
          </cell>
          <cell r="R2378">
            <v>8</v>
          </cell>
          <cell r="DE2378">
            <v>6</v>
          </cell>
          <cell r="DF2378">
            <v>0.99583333333333324</v>
          </cell>
          <cell r="DG2378">
            <v>6</v>
          </cell>
          <cell r="DH2378">
            <v>0.59513888888888888</v>
          </cell>
        </row>
        <row r="2379">
          <cell r="P2379">
            <v>37</v>
          </cell>
          <cell r="R2379">
            <v>32</v>
          </cell>
          <cell r="DE2379">
            <v>6</v>
          </cell>
          <cell r="DF2379">
            <v>0.57152777777777775</v>
          </cell>
          <cell r="DG2379">
            <v>6</v>
          </cell>
          <cell r="DH2379">
            <v>0.62152777777777779</v>
          </cell>
        </row>
        <row r="2380">
          <cell r="P2380">
            <v>2</v>
          </cell>
          <cell r="R2380">
            <v>5</v>
          </cell>
          <cell r="DE2380">
            <v>5</v>
          </cell>
          <cell r="DF2380">
            <v>0.79861111111111116</v>
          </cell>
          <cell r="DG2380">
            <v>6</v>
          </cell>
          <cell r="DH2380">
            <v>0.82152777777777775</v>
          </cell>
        </row>
        <row r="2381">
          <cell r="P2381">
            <v>25</v>
          </cell>
          <cell r="R2381">
            <v>25</v>
          </cell>
          <cell r="DE2381">
            <v>6</v>
          </cell>
          <cell r="DF2381">
            <v>0.61111111111111105</v>
          </cell>
          <cell r="DG2381">
            <v>6</v>
          </cell>
          <cell r="DH2381">
            <v>0.83819444444444446</v>
          </cell>
        </row>
        <row r="2382">
          <cell r="P2382">
            <v>60</v>
          </cell>
          <cell r="R2382">
            <v>67</v>
          </cell>
          <cell r="DE2382">
            <v>5</v>
          </cell>
          <cell r="DF2382">
            <v>0.90972222222222221</v>
          </cell>
          <cell r="DG2382">
            <v>6</v>
          </cell>
          <cell r="DH2382">
            <v>0.3034722222222222</v>
          </cell>
        </row>
        <row r="2383">
          <cell r="P2383">
            <v>136</v>
          </cell>
          <cell r="R2383">
            <v>114</v>
          </cell>
          <cell r="DE2383">
            <v>7</v>
          </cell>
          <cell r="DF2383">
            <v>0.81388888888888899</v>
          </cell>
          <cell r="DG2383">
            <v>7</v>
          </cell>
          <cell r="DH2383">
            <v>0.19791666666666666</v>
          </cell>
        </row>
        <row r="2384">
          <cell r="P2384">
            <v>166</v>
          </cell>
          <cell r="R2384">
            <v>134</v>
          </cell>
          <cell r="DE2384">
            <v>7</v>
          </cell>
          <cell r="DF2384">
            <v>0.75416666666666676</v>
          </cell>
          <cell r="DG2384">
            <v>7</v>
          </cell>
          <cell r="DH2384">
            <v>0.24861111111111112</v>
          </cell>
        </row>
        <row r="2385">
          <cell r="P2385">
            <v>54</v>
          </cell>
          <cell r="R2385">
            <v>63</v>
          </cell>
          <cell r="DE2385">
            <v>6</v>
          </cell>
          <cell r="DF2385">
            <v>0.92013888888888884</v>
          </cell>
          <cell r="DG2385">
            <v>7</v>
          </cell>
          <cell r="DH2385">
            <v>0.30624999999999997</v>
          </cell>
        </row>
        <row r="2386">
          <cell r="P2386">
            <v>36</v>
          </cell>
          <cell r="R2386">
            <v>43</v>
          </cell>
          <cell r="DE2386">
            <v>6</v>
          </cell>
          <cell r="DF2386">
            <v>0.6333333333333333</v>
          </cell>
          <cell r="DG2386">
            <v>7</v>
          </cell>
          <cell r="DH2386">
            <v>0.3347222222222222</v>
          </cell>
        </row>
        <row r="2387">
          <cell r="P2387">
            <v>141</v>
          </cell>
          <cell r="R2387">
            <v>107</v>
          </cell>
          <cell r="DE2387">
            <v>7</v>
          </cell>
          <cell r="DF2387">
            <v>0.89722222222222225</v>
          </cell>
          <cell r="DG2387">
            <v>7</v>
          </cell>
          <cell r="DH2387">
            <v>0.36041666666666666</v>
          </cell>
        </row>
        <row r="2388">
          <cell r="P2388">
            <v>41</v>
          </cell>
          <cell r="R2388">
            <v>42</v>
          </cell>
          <cell r="DE2388">
            <v>7</v>
          </cell>
          <cell r="DF2388">
            <v>0.82361111111111107</v>
          </cell>
          <cell r="DG2388">
            <v>7</v>
          </cell>
          <cell r="DH2388">
            <v>0.4597222222222222</v>
          </cell>
        </row>
        <row r="2389">
          <cell r="P2389">
            <v>51</v>
          </cell>
          <cell r="R2389">
            <v>27</v>
          </cell>
          <cell r="DE2389">
            <v>7</v>
          </cell>
          <cell r="DF2389">
            <v>0.46388888888888885</v>
          </cell>
          <cell r="DG2389">
            <v>7</v>
          </cell>
          <cell r="DH2389">
            <v>0.55069444444444449</v>
          </cell>
        </row>
        <row r="2390">
          <cell r="P2390">
            <v>5</v>
          </cell>
          <cell r="R2390" t="str">
            <v xml:space="preserve"> </v>
          </cell>
          <cell r="DE2390">
            <v>7</v>
          </cell>
          <cell r="DF2390">
            <v>0.56597222222222221</v>
          </cell>
          <cell r="DG2390">
            <v>7</v>
          </cell>
          <cell r="DH2390">
            <v>0.59930555555555554</v>
          </cell>
        </row>
        <row r="2391">
          <cell r="P2391">
            <v>40</v>
          </cell>
          <cell r="R2391">
            <v>47</v>
          </cell>
          <cell r="DE2391">
            <v>7</v>
          </cell>
          <cell r="DF2391">
            <v>0.57152777777777775</v>
          </cell>
          <cell r="DG2391">
            <v>7</v>
          </cell>
          <cell r="DH2391">
            <v>0.61736111111111114</v>
          </cell>
        </row>
        <row r="2392">
          <cell r="P2392">
            <v>8</v>
          </cell>
          <cell r="R2392">
            <v>6</v>
          </cell>
          <cell r="DE2392">
            <v>5</v>
          </cell>
          <cell r="DF2392">
            <v>0.52986111111111112</v>
          </cell>
          <cell r="DG2392">
            <v>7</v>
          </cell>
          <cell r="DH2392">
            <v>0.76388888888888884</v>
          </cell>
        </row>
        <row r="2393">
          <cell r="P2393">
            <v>55</v>
          </cell>
          <cell r="R2393">
            <v>1</v>
          </cell>
          <cell r="DE2393">
            <v>1</v>
          </cell>
          <cell r="DF2393">
            <v>0.48194444444444445</v>
          </cell>
          <cell r="DG2393">
            <v>7</v>
          </cell>
          <cell r="DH2393">
            <v>0.90277777777777779</v>
          </cell>
        </row>
        <row r="2394">
          <cell r="P2394">
            <v>165</v>
          </cell>
          <cell r="R2394">
            <v>166</v>
          </cell>
          <cell r="DE2394">
            <v>1</v>
          </cell>
          <cell r="DF2394">
            <v>0.42291666666666666</v>
          </cell>
          <cell r="DG2394">
            <v>1</v>
          </cell>
          <cell r="DH2394">
            <v>0.1875</v>
          </cell>
        </row>
        <row r="2395">
          <cell r="P2395">
            <v>165</v>
          </cell>
          <cell r="R2395">
            <v>165</v>
          </cell>
          <cell r="DE2395">
            <v>1</v>
          </cell>
          <cell r="DF2395">
            <v>0.76388888888888884</v>
          </cell>
          <cell r="DG2395">
            <v>1</v>
          </cell>
          <cell r="DH2395">
            <v>0.24930555555555556</v>
          </cell>
        </row>
        <row r="2396">
          <cell r="P2396">
            <v>136</v>
          </cell>
          <cell r="R2396">
            <v>122</v>
          </cell>
          <cell r="DE2396">
            <v>1</v>
          </cell>
          <cell r="DF2396">
            <v>0.91875000000000007</v>
          </cell>
          <cell r="DG2396">
            <v>1</v>
          </cell>
          <cell r="DH2396">
            <v>0.27638888888888885</v>
          </cell>
        </row>
        <row r="2397">
          <cell r="P2397">
            <v>43</v>
          </cell>
          <cell r="R2397">
            <v>66</v>
          </cell>
          <cell r="DE2397">
            <v>7</v>
          </cell>
          <cell r="DF2397">
            <v>0.91388888888888886</v>
          </cell>
          <cell r="DG2397">
            <v>1</v>
          </cell>
          <cell r="DH2397">
            <v>0.31111111111111112</v>
          </cell>
        </row>
        <row r="2398">
          <cell r="P2398">
            <v>32</v>
          </cell>
          <cell r="R2398">
            <v>34</v>
          </cell>
          <cell r="DE2398">
            <v>7</v>
          </cell>
          <cell r="DF2398">
            <v>0.63958333333333328</v>
          </cell>
          <cell r="DG2398">
            <v>1</v>
          </cell>
          <cell r="DH2398">
            <v>0.32916666666666666</v>
          </cell>
        </row>
        <row r="2399">
          <cell r="P2399">
            <v>165</v>
          </cell>
          <cell r="R2399">
            <v>99</v>
          </cell>
          <cell r="DE2399">
            <v>1</v>
          </cell>
          <cell r="DF2399">
            <v>0.71111111111111114</v>
          </cell>
          <cell r="DG2399">
            <v>1</v>
          </cell>
          <cell r="DH2399">
            <v>0.4826388888888889</v>
          </cell>
        </row>
        <row r="2400">
          <cell r="P2400" t="str">
            <v xml:space="preserve"> </v>
          </cell>
          <cell r="R2400" t="str">
            <v xml:space="preserve"> </v>
          </cell>
          <cell r="DG2400">
            <v>1</v>
          </cell>
          <cell r="DH2400">
            <v>0.5180555555555556</v>
          </cell>
        </row>
        <row r="2401">
          <cell r="P2401">
            <v>53</v>
          </cell>
          <cell r="R2401">
            <v>25</v>
          </cell>
          <cell r="DE2401">
            <v>7</v>
          </cell>
          <cell r="DF2401">
            <v>0.86041666666666661</v>
          </cell>
          <cell r="DG2401">
            <v>1</v>
          </cell>
          <cell r="DH2401">
            <v>0.56388888888888888</v>
          </cell>
        </row>
        <row r="2402">
          <cell r="P2402">
            <v>42</v>
          </cell>
          <cell r="R2402">
            <v>49</v>
          </cell>
          <cell r="DE2402">
            <v>1</v>
          </cell>
          <cell r="DF2402">
            <v>0.57291666666666663</v>
          </cell>
          <cell r="DG2402">
            <v>1</v>
          </cell>
          <cell r="DH2402">
            <v>0.61875000000000002</v>
          </cell>
        </row>
        <row r="2403">
          <cell r="P2403">
            <v>5</v>
          </cell>
          <cell r="R2403" t="str">
            <v xml:space="preserve"> </v>
          </cell>
          <cell r="DE2403">
            <v>1</v>
          </cell>
          <cell r="DF2403">
            <v>0.47500000000000003</v>
          </cell>
        </row>
        <row r="2404">
          <cell r="P2404">
            <v>34</v>
          </cell>
          <cell r="R2404">
            <v>67</v>
          </cell>
          <cell r="DE2404">
            <v>1</v>
          </cell>
          <cell r="DF2404">
            <v>0.93958333333333333</v>
          </cell>
          <cell r="DG2404">
            <v>2</v>
          </cell>
          <cell r="DH2404">
            <v>0.30624999999999997</v>
          </cell>
        </row>
        <row r="2405">
          <cell r="P2405">
            <v>87</v>
          </cell>
          <cell r="R2405">
            <v>93</v>
          </cell>
          <cell r="DE2405">
            <v>2</v>
          </cell>
          <cell r="DF2405">
            <v>0.50763888888888886</v>
          </cell>
          <cell r="DG2405">
            <v>2</v>
          </cell>
          <cell r="DH2405">
            <v>0.31041666666666667</v>
          </cell>
        </row>
        <row r="2406">
          <cell r="P2406">
            <v>23</v>
          </cell>
          <cell r="R2406">
            <v>23</v>
          </cell>
          <cell r="DE2406">
            <v>5</v>
          </cell>
          <cell r="DF2406">
            <v>0.90625</v>
          </cell>
          <cell r="DG2406">
            <v>2</v>
          </cell>
          <cell r="DH2406">
            <v>0.31319444444444444</v>
          </cell>
        </row>
        <row r="2407">
          <cell r="P2407">
            <v>293</v>
          </cell>
          <cell r="R2407">
            <v>33</v>
          </cell>
          <cell r="DE2407">
            <v>1</v>
          </cell>
          <cell r="DF2407">
            <v>0.63055555555555554</v>
          </cell>
          <cell r="DG2407">
            <v>2</v>
          </cell>
          <cell r="DH2407">
            <v>0.32847222222222222</v>
          </cell>
        </row>
        <row r="2408">
          <cell r="P2408">
            <v>2</v>
          </cell>
          <cell r="R2408">
            <v>3</v>
          </cell>
          <cell r="DE2408">
            <v>1</v>
          </cell>
          <cell r="DF2408">
            <v>0.50694444444444442</v>
          </cell>
          <cell r="DG2408">
            <v>2</v>
          </cell>
          <cell r="DH2408">
            <v>0.43124999999999997</v>
          </cell>
        </row>
        <row r="2409">
          <cell r="P2409">
            <v>2</v>
          </cell>
          <cell r="R2409">
            <v>1</v>
          </cell>
          <cell r="DE2409">
            <v>7</v>
          </cell>
          <cell r="DF2409">
            <v>0.67499999999999993</v>
          </cell>
          <cell r="DG2409">
            <v>2</v>
          </cell>
          <cell r="DH2409">
            <v>0.53263888888888888</v>
          </cell>
        </row>
        <row r="2410">
          <cell r="P2410">
            <v>37</v>
          </cell>
          <cell r="R2410">
            <v>39</v>
          </cell>
          <cell r="DE2410">
            <v>2</v>
          </cell>
          <cell r="DF2410">
            <v>0.57361111111111118</v>
          </cell>
          <cell r="DG2410">
            <v>2</v>
          </cell>
          <cell r="DH2410">
            <v>0.61805555555555558</v>
          </cell>
        </row>
        <row r="2411">
          <cell r="P2411">
            <v>75</v>
          </cell>
          <cell r="R2411">
            <v>7</v>
          </cell>
          <cell r="DE2411">
            <v>3</v>
          </cell>
          <cell r="DF2411">
            <v>3.8194444444444441E-2</v>
          </cell>
          <cell r="DG2411">
            <v>2</v>
          </cell>
          <cell r="DH2411">
            <v>0.65416666666666667</v>
          </cell>
        </row>
        <row r="2412">
          <cell r="P2412">
            <v>135</v>
          </cell>
          <cell r="R2412">
            <v>66</v>
          </cell>
          <cell r="DE2412">
            <v>3</v>
          </cell>
          <cell r="DF2412">
            <v>0.7055555555555556</v>
          </cell>
          <cell r="DG2412">
            <v>3</v>
          </cell>
          <cell r="DH2412">
            <v>0.19791666666666666</v>
          </cell>
        </row>
        <row r="2413">
          <cell r="P2413">
            <v>39</v>
          </cell>
          <cell r="R2413">
            <v>49</v>
          </cell>
          <cell r="DE2413">
            <v>2</v>
          </cell>
          <cell r="DF2413">
            <v>0.90416666666666667</v>
          </cell>
          <cell r="DG2413">
            <v>3</v>
          </cell>
          <cell r="DH2413">
            <v>0.30138888888888887</v>
          </cell>
        </row>
        <row r="2414">
          <cell r="P2414">
            <v>29</v>
          </cell>
          <cell r="R2414">
            <v>13</v>
          </cell>
          <cell r="DE2414">
            <v>2</v>
          </cell>
          <cell r="DF2414">
            <v>0.90972222222222221</v>
          </cell>
          <cell r="DG2414">
            <v>3</v>
          </cell>
          <cell r="DH2414">
            <v>0.30763888888888891</v>
          </cell>
        </row>
        <row r="2415">
          <cell r="P2415" t="str">
            <v xml:space="preserve"> </v>
          </cell>
          <cell r="R2415" t="str">
            <v xml:space="preserve"> </v>
          </cell>
          <cell r="DE2415">
            <v>2</v>
          </cell>
          <cell r="DF2415">
            <v>0.47986111111111113</v>
          </cell>
          <cell r="DG2415">
            <v>3</v>
          </cell>
          <cell r="DH2415">
            <v>0.32222222222222224</v>
          </cell>
        </row>
        <row r="2416">
          <cell r="P2416">
            <v>32</v>
          </cell>
          <cell r="R2416">
            <v>31</v>
          </cell>
          <cell r="DE2416">
            <v>2</v>
          </cell>
          <cell r="DF2416">
            <v>0.63541666666666663</v>
          </cell>
          <cell r="DG2416">
            <v>3</v>
          </cell>
          <cell r="DH2416">
            <v>0.32916666666666666</v>
          </cell>
        </row>
        <row r="2417">
          <cell r="P2417">
            <v>3</v>
          </cell>
          <cell r="R2417">
            <v>5</v>
          </cell>
          <cell r="DE2417">
            <v>2</v>
          </cell>
          <cell r="DF2417">
            <v>0.85555555555555562</v>
          </cell>
          <cell r="DG2417">
            <v>3</v>
          </cell>
          <cell r="DH2417">
            <v>0.34027777777777773</v>
          </cell>
        </row>
        <row r="2418">
          <cell r="P2418">
            <v>68</v>
          </cell>
          <cell r="R2418">
            <v>51</v>
          </cell>
          <cell r="DE2418">
            <v>3</v>
          </cell>
          <cell r="DF2418">
            <v>0.41944444444444445</v>
          </cell>
          <cell r="DG2418">
            <v>3</v>
          </cell>
          <cell r="DH2418">
            <v>0.55208333333333337</v>
          </cell>
        </row>
        <row r="2419">
          <cell r="P2419" t="str">
            <v xml:space="preserve"> </v>
          </cell>
          <cell r="R2419">
            <v>1</v>
          </cell>
          <cell r="DG2419">
            <v>3</v>
          </cell>
          <cell r="DH2419">
            <v>0.82847222222222217</v>
          </cell>
        </row>
        <row r="2420">
          <cell r="P2420">
            <v>1</v>
          </cell>
          <cell r="R2420" t="str">
            <v xml:space="preserve"> </v>
          </cell>
          <cell r="DE2420">
            <v>3</v>
          </cell>
          <cell r="DF2420">
            <v>0.64861111111111114</v>
          </cell>
        </row>
        <row r="2421">
          <cell r="P2421" t="str">
            <v xml:space="preserve"> </v>
          </cell>
          <cell r="R2421" t="str">
            <v xml:space="preserve"> </v>
          </cell>
          <cell r="DE2421">
            <v>3</v>
          </cell>
          <cell r="DF2421">
            <v>0.76180555555555562</v>
          </cell>
        </row>
        <row r="2422">
          <cell r="P2422">
            <v>50</v>
          </cell>
          <cell r="R2422">
            <v>43</v>
          </cell>
          <cell r="DE2422">
            <v>3</v>
          </cell>
          <cell r="DF2422">
            <v>0.91736111111111107</v>
          </cell>
          <cell r="DG2422">
            <v>4</v>
          </cell>
          <cell r="DH2422">
            <v>0.30069444444444443</v>
          </cell>
        </row>
        <row r="2423">
          <cell r="P2423">
            <v>18</v>
          </cell>
          <cell r="R2423">
            <v>17</v>
          </cell>
          <cell r="DE2423">
            <v>3</v>
          </cell>
          <cell r="DF2423">
            <v>0.90486111111111101</v>
          </cell>
          <cell r="DG2423">
            <v>4</v>
          </cell>
          <cell r="DH2423">
            <v>0.30833333333333335</v>
          </cell>
        </row>
        <row r="2424">
          <cell r="P2424">
            <v>25</v>
          </cell>
          <cell r="R2424">
            <v>38</v>
          </cell>
          <cell r="DE2424">
            <v>1</v>
          </cell>
          <cell r="DF2424">
            <v>0.63194444444444442</v>
          </cell>
          <cell r="DG2424">
            <v>4</v>
          </cell>
          <cell r="DH2424">
            <v>0.32847222222222222</v>
          </cell>
        </row>
        <row r="2425">
          <cell r="P2425">
            <v>1</v>
          </cell>
          <cell r="R2425" t="str">
            <v xml:space="preserve"> </v>
          </cell>
          <cell r="DE2425">
            <v>4</v>
          </cell>
          <cell r="DF2425">
            <v>0.30416666666666664</v>
          </cell>
          <cell r="DG2425">
            <v>7</v>
          </cell>
          <cell r="DH2425">
            <v>0.33958333333333335</v>
          </cell>
        </row>
        <row r="2426">
          <cell r="P2426">
            <v>160</v>
          </cell>
          <cell r="R2426">
            <v>134</v>
          </cell>
          <cell r="DE2426">
            <v>4</v>
          </cell>
          <cell r="DF2426">
            <v>0.75416666666666676</v>
          </cell>
          <cell r="DG2426">
            <v>4</v>
          </cell>
          <cell r="DH2426">
            <v>0.25972222222222224</v>
          </cell>
        </row>
        <row r="2427">
          <cell r="P2427">
            <v>166</v>
          </cell>
          <cell r="R2427">
            <v>167</v>
          </cell>
          <cell r="DE2427">
            <v>4</v>
          </cell>
          <cell r="DF2427">
            <v>0.89374999999999993</v>
          </cell>
          <cell r="DG2427">
            <v>4</v>
          </cell>
          <cell r="DH2427">
            <v>0.36249999999999999</v>
          </cell>
        </row>
        <row r="2428">
          <cell r="P2428">
            <v>50</v>
          </cell>
          <cell r="R2428">
            <v>10</v>
          </cell>
          <cell r="DE2428">
            <v>4</v>
          </cell>
          <cell r="DF2428">
            <v>0.41250000000000003</v>
          </cell>
          <cell r="DG2428">
            <v>4</v>
          </cell>
          <cell r="DH2428">
            <v>0.44791666666666669</v>
          </cell>
        </row>
        <row r="2429">
          <cell r="P2429">
            <v>4</v>
          </cell>
          <cell r="R2429" t="str">
            <v xml:space="preserve"> </v>
          </cell>
          <cell r="DE2429">
            <v>3</v>
          </cell>
          <cell r="DF2429">
            <v>0.3743055555555555</v>
          </cell>
          <cell r="DG2429">
            <v>4</v>
          </cell>
          <cell r="DH2429">
            <v>0.4777777777777778</v>
          </cell>
        </row>
        <row r="2430">
          <cell r="P2430">
            <v>40</v>
          </cell>
          <cell r="R2430">
            <v>39</v>
          </cell>
          <cell r="DE2430">
            <v>4</v>
          </cell>
          <cell r="DF2430">
            <v>0.56111111111111112</v>
          </cell>
          <cell r="DG2430">
            <v>4</v>
          </cell>
          <cell r="DH2430">
            <v>0.61805555555555558</v>
          </cell>
        </row>
        <row r="2431">
          <cell r="P2431">
            <v>107</v>
          </cell>
          <cell r="R2431">
            <v>31</v>
          </cell>
          <cell r="DE2431">
            <v>4</v>
          </cell>
          <cell r="DF2431">
            <v>0.84652777777777777</v>
          </cell>
          <cell r="DG2431">
            <v>4</v>
          </cell>
          <cell r="DH2431">
            <v>0.63194444444444442</v>
          </cell>
        </row>
        <row r="2432">
          <cell r="P2432" t="str">
            <v xml:space="preserve"> </v>
          </cell>
          <cell r="R2432" t="str">
            <v xml:space="preserve"> </v>
          </cell>
          <cell r="DE2432">
            <v>4</v>
          </cell>
          <cell r="DF2432">
            <v>0.41597222222222219</v>
          </cell>
          <cell r="DG2432">
            <v>4</v>
          </cell>
          <cell r="DH2432">
            <v>0.37777777777777777</v>
          </cell>
        </row>
        <row r="2433">
          <cell r="P2433">
            <v>1</v>
          </cell>
          <cell r="R2433">
            <v>7</v>
          </cell>
          <cell r="DE2433">
            <v>4</v>
          </cell>
          <cell r="DF2433">
            <v>0.60625000000000007</v>
          </cell>
          <cell r="DG2433">
            <v>4</v>
          </cell>
          <cell r="DH2433">
            <v>0.86944444444444446</v>
          </cell>
        </row>
        <row r="2434">
          <cell r="P2434">
            <v>16</v>
          </cell>
          <cell r="R2434">
            <v>29</v>
          </cell>
          <cell r="DE2434">
            <v>4</v>
          </cell>
          <cell r="DF2434">
            <v>0.80347222222222225</v>
          </cell>
          <cell r="DG2434">
            <v>4</v>
          </cell>
          <cell r="DH2434">
            <v>0.90833333333333333</v>
          </cell>
        </row>
        <row r="2435">
          <cell r="P2435">
            <v>13</v>
          </cell>
          <cell r="R2435">
            <v>13</v>
          </cell>
          <cell r="DE2435">
            <v>4</v>
          </cell>
          <cell r="DF2435">
            <v>0.5229166666666667</v>
          </cell>
          <cell r="DG2435">
            <v>5</v>
          </cell>
          <cell r="DH2435">
            <v>5.2777777777777778E-2</v>
          </cell>
        </row>
        <row r="2436">
          <cell r="P2436">
            <v>159</v>
          </cell>
          <cell r="R2436">
            <v>146</v>
          </cell>
          <cell r="DE2436">
            <v>5</v>
          </cell>
          <cell r="DF2436">
            <v>0.7993055555555556</v>
          </cell>
          <cell r="DG2436">
            <v>5</v>
          </cell>
          <cell r="DH2436">
            <v>0.26527777777777778</v>
          </cell>
        </row>
        <row r="2437">
          <cell r="P2437" t="str">
            <v xml:space="preserve"> </v>
          </cell>
          <cell r="R2437">
            <v>41</v>
          </cell>
          <cell r="DG2437">
            <v>5</v>
          </cell>
          <cell r="DH2437">
            <v>0.29791666666666666</v>
          </cell>
        </row>
        <row r="2438">
          <cell r="P2438">
            <v>60</v>
          </cell>
          <cell r="R2438">
            <v>66</v>
          </cell>
          <cell r="DE2438">
            <v>4</v>
          </cell>
          <cell r="DF2438">
            <v>0.9291666666666667</v>
          </cell>
          <cell r="DG2438">
            <v>5</v>
          </cell>
          <cell r="DH2438">
            <v>0.31041666666666667</v>
          </cell>
        </row>
        <row r="2439">
          <cell r="P2439">
            <v>6</v>
          </cell>
          <cell r="R2439">
            <v>4</v>
          </cell>
          <cell r="DE2439">
            <v>4</v>
          </cell>
          <cell r="DF2439">
            <v>0.62777777777777777</v>
          </cell>
          <cell r="DG2439">
            <v>5</v>
          </cell>
          <cell r="DH2439">
            <v>0.3215277777777778</v>
          </cell>
        </row>
        <row r="2440">
          <cell r="P2440">
            <v>22</v>
          </cell>
          <cell r="R2440">
            <v>18</v>
          </cell>
          <cell r="DE2440">
            <v>4</v>
          </cell>
          <cell r="DF2440">
            <v>0.9145833333333333</v>
          </cell>
          <cell r="DG2440">
            <v>5</v>
          </cell>
          <cell r="DH2440">
            <v>0.32777777777777778</v>
          </cell>
        </row>
        <row r="2441">
          <cell r="P2441">
            <v>26</v>
          </cell>
          <cell r="R2441">
            <v>36</v>
          </cell>
          <cell r="DE2441">
            <v>4</v>
          </cell>
          <cell r="DF2441">
            <v>0.63611111111111118</v>
          </cell>
          <cell r="DG2441">
            <v>5</v>
          </cell>
          <cell r="DH2441">
            <v>0.32916666666666666</v>
          </cell>
        </row>
        <row r="2442">
          <cell r="P2442">
            <v>8</v>
          </cell>
          <cell r="R2442">
            <v>8</v>
          </cell>
          <cell r="DE2442">
            <v>3</v>
          </cell>
          <cell r="DF2442">
            <v>0.87777777777777777</v>
          </cell>
          <cell r="DG2442">
            <v>5</v>
          </cell>
          <cell r="DH2442">
            <v>0.54027777777777775</v>
          </cell>
        </row>
        <row r="2443">
          <cell r="P2443">
            <v>31</v>
          </cell>
          <cell r="R2443">
            <v>49</v>
          </cell>
          <cell r="DE2443">
            <v>5</v>
          </cell>
          <cell r="DF2443">
            <v>0.56736111111111109</v>
          </cell>
          <cell r="DG2443">
            <v>5</v>
          </cell>
          <cell r="DH2443">
            <v>0.62847222222222221</v>
          </cell>
        </row>
        <row r="2444">
          <cell r="P2444">
            <v>23</v>
          </cell>
          <cell r="R2444">
            <v>30</v>
          </cell>
          <cell r="DE2444">
            <v>5</v>
          </cell>
          <cell r="DF2444">
            <v>0.4548611111111111</v>
          </cell>
          <cell r="DG2444">
            <v>5</v>
          </cell>
          <cell r="DH2444">
            <v>0.75069444444444444</v>
          </cell>
        </row>
        <row r="2445">
          <cell r="P2445">
            <v>2</v>
          </cell>
          <cell r="R2445">
            <v>3</v>
          </cell>
          <cell r="DE2445">
            <v>5</v>
          </cell>
          <cell r="DF2445">
            <v>0.53472222222222221</v>
          </cell>
          <cell r="DG2445">
            <v>5</v>
          </cell>
          <cell r="DH2445">
            <v>0.78194444444444444</v>
          </cell>
        </row>
        <row r="2446">
          <cell r="P2446" t="str">
            <v xml:space="preserve"> </v>
          </cell>
          <cell r="R2446" t="str">
            <v xml:space="preserve"> </v>
          </cell>
          <cell r="DE2446">
            <v>7</v>
          </cell>
          <cell r="DF2446">
            <v>9.7222222222222224E-2</v>
          </cell>
          <cell r="DG2446">
            <v>5</v>
          </cell>
          <cell r="DH2446">
            <v>0.4770833333333333</v>
          </cell>
        </row>
        <row r="2447">
          <cell r="P2447">
            <v>21</v>
          </cell>
          <cell r="R2447">
            <v>27</v>
          </cell>
          <cell r="DE2447">
            <v>5</v>
          </cell>
          <cell r="DF2447">
            <v>0.90277777777777779</v>
          </cell>
          <cell r="DG2447">
            <v>6</v>
          </cell>
          <cell r="DH2447">
            <v>0.31111111111111112</v>
          </cell>
        </row>
        <row r="2448">
          <cell r="P2448">
            <v>50</v>
          </cell>
          <cell r="R2448">
            <v>43</v>
          </cell>
          <cell r="DE2448">
            <v>5</v>
          </cell>
          <cell r="DF2448">
            <v>0.90486111111111101</v>
          </cell>
          <cell r="DG2448">
            <v>6</v>
          </cell>
          <cell r="DH2448">
            <v>0.31597222222222221</v>
          </cell>
        </row>
        <row r="2449">
          <cell r="P2449">
            <v>28</v>
          </cell>
          <cell r="R2449">
            <v>38</v>
          </cell>
          <cell r="DE2449">
            <v>5</v>
          </cell>
          <cell r="DF2449">
            <v>0.62777777777777777</v>
          </cell>
          <cell r="DG2449">
            <v>6</v>
          </cell>
          <cell r="DH2449">
            <v>0.32916666666666666</v>
          </cell>
        </row>
        <row r="2450">
          <cell r="P2450">
            <v>165</v>
          </cell>
          <cell r="R2450">
            <v>160</v>
          </cell>
          <cell r="DE2450">
            <v>6</v>
          </cell>
          <cell r="DF2450">
            <v>0.69236111111111109</v>
          </cell>
          <cell r="DG2450">
            <v>6</v>
          </cell>
          <cell r="DH2450">
            <v>0.34375</v>
          </cell>
        </row>
        <row r="2451">
          <cell r="P2451">
            <v>1</v>
          </cell>
          <cell r="R2451">
            <v>1</v>
          </cell>
          <cell r="DE2451">
            <v>5</v>
          </cell>
          <cell r="DF2451">
            <v>0.35694444444444445</v>
          </cell>
          <cell r="DG2451">
            <v>6</v>
          </cell>
          <cell r="DH2451">
            <v>0.35694444444444445</v>
          </cell>
        </row>
        <row r="2452">
          <cell r="P2452">
            <v>67</v>
          </cell>
          <cell r="R2452">
            <v>31</v>
          </cell>
          <cell r="DE2452">
            <v>6</v>
          </cell>
          <cell r="DF2452">
            <v>0.43402777777777773</v>
          </cell>
          <cell r="DG2452">
            <v>6</v>
          </cell>
          <cell r="DH2452">
            <v>0.55694444444444446</v>
          </cell>
        </row>
        <row r="2453">
          <cell r="P2453">
            <v>117</v>
          </cell>
          <cell r="R2453">
            <v>46</v>
          </cell>
          <cell r="DE2453">
            <v>6</v>
          </cell>
          <cell r="DF2453">
            <v>0.5180555555555556</v>
          </cell>
          <cell r="DG2453">
            <v>6</v>
          </cell>
          <cell r="DH2453">
            <v>0.62083333333333335</v>
          </cell>
        </row>
        <row r="2454">
          <cell r="P2454">
            <v>31</v>
          </cell>
          <cell r="R2454">
            <v>49</v>
          </cell>
          <cell r="DE2454">
            <v>6</v>
          </cell>
          <cell r="DF2454">
            <v>0.56388888888888888</v>
          </cell>
          <cell r="DG2454">
            <v>6</v>
          </cell>
          <cell r="DH2454">
            <v>0.62361111111111112</v>
          </cell>
        </row>
        <row r="2455">
          <cell r="P2455" t="str">
            <v xml:space="preserve"> </v>
          </cell>
          <cell r="R2455" t="str">
            <v xml:space="preserve"> </v>
          </cell>
          <cell r="DE2455">
            <v>6</v>
          </cell>
          <cell r="DF2455">
            <v>0.76736111111111116</v>
          </cell>
          <cell r="DG2455">
            <v>6</v>
          </cell>
          <cell r="DH2455">
            <v>0.72083333333333333</v>
          </cell>
        </row>
        <row r="2456">
          <cell r="P2456" t="str">
            <v xml:space="preserve"> </v>
          </cell>
          <cell r="R2456" t="str">
            <v xml:space="preserve"> </v>
          </cell>
          <cell r="DE2456">
            <v>6</v>
          </cell>
          <cell r="DF2456">
            <v>0.82986111111111116</v>
          </cell>
          <cell r="DG2456">
            <v>6</v>
          </cell>
          <cell r="DH2456">
            <v>0.79513888888888884</v>
          </cell>
        </row>
        <row r="2457">
          <cell r="P2457">
            <v>5</v>
          </cell>
          <cell r="R2457">
            <v>5</v>
          </cell>
          <cell r="DE2457">
            <v>6</v>
          </cell>
          <cell r="DF2457">
            <v>0.71597222222222223</v>
          </cell>
          <cell r="DG2457">
            <v>6</v>
          </cell>
          <cell r="DH2457">
            <v>0.89930555555555547</v>
          </cell>
        </row>
        <row r="2458">
          <cell r="P2458">
            <v>2</v>
          </cell>
          <cell r="R2458">
            <v>2</v>
          </cell>
          <cell r="DE2458">
            <v>6</v>
          </cell>
          <cell r="DF2458">
            <v>0.7729166666666667</v>
          </cell>
          <cell r="DG2458">
            <v>6</v>
          </cell>
          <cell r="DH2458">
            <v>0.95694444444444438</v>
          </cell>
        </row>
        <row r="2459">
          <cell r="P2459">
            <v>12</v>
          </cell>
          <cell r="R2459">
            <v>12</v>
          </cell>
          <cell r="DE2459">
            <v>4</v>
          </cell>
          <cell r="DF2459">
            <v>0.81874999999999998</v>
          </cell>
          <cell r="DG2459">
            <v>6</v>
          </cell>
          <cell r="DH2459">
            <v>0.40138888888888885</v>
          </cell>
        </row>
        <row r="2460">
          <cell r="P2460">
            <v>92</v>
          </cell>
          <cell r="R2460" t="str">
            <v xml:space="preserve"> </v>
          </cell>
          <cell r="DE2460">
            <v>7</v>
          </cell>
          <cell r="DF2460">
            <v>0.21458333333333335</v>
          </cell>
        </row>
        <row r="2461">
          <cell r="P2461">
            <v>125</v>
          </cell>
          <cell r="R2461">
            <v>125</v>
          </cell>
          <cell r="DE2461">
            <v>7</v>
          </cell>
          <cell r="DF2461">
            <v>0.74722222222222223</v>
          </cell>
          <cell r="DG2461">
            <v>7</v>
          </cell>
          <cell r="DH2461">
            <v>0.27847222222222223</v>
          </cell>
        </row>
        <row r="2462">
          <cell r="P2462">
            <v>49</v>
          </cell>
          <cell r="R2462">
            <v>31</v>
          </cell>
          <cell r="DE2462">
            <v>6</v>
          </cell>
          <cell r="DF2462">
            <v>0.92152777777777783</v>
          </cell>
          <cell r="DG2462">
            <v>7</v>
          </cell>
          <cell r="DH2462">
            <v>0.30416666666666664</v>
          </cell>
        </row>
        <row r="2463">
          <cell r="P2463">
            <v>134</v>
          </cell>
          <cell r="R2463">
            <v>134</v>
          </cell>
          <cell r="DE2463">
            <v>7</v>
          </cell>
          <cell r="DF2463">
            <v>0.83611111111111114</v>
          </cell>
          <cell r="DG2463">
            <v>7</v>
          </cell>
          <cell r="DH2463">
            <v>0.3125</v>
          </cell>
        </row>
        <row r="2464">
          <cell r="P2464">
            <v>40</v>
          </cell>
          <cell r="R2464">
            <v>40</v>
          </cell>
          <cell r="DE2464">
            <v>6</v>
          </cell>
          <cell r="DF2464">
            <v>0.63541666666666663</v>
          </cell>
          <cell r="DG2464">
            <v>7</v>
          </cell>
          <cell r="DH2464">
            <v>0.3298611111111111</v>
          </cell>
        </row>
        <row r="2465">
          <cell r="P2465">
            <v>140</v>
          </cell>
          <cell r="R2465">
            <v>165</v>
          </cell>
          <cell r="DE2465">
            <v>7</v>
          </cell>
          <cell r="DF2465">
            <v>0.8881944444444444</v>
          </cell>
          <cell r="DG2465">
            <v>7</v>
          </cell>
          <cell r="DH2465">
            <v>0.35902777777777778</v>
          </cell>
        </row>
        <row r="2466">
          <cell r="P2466" t="str">
            <v xml:space="preserve"> </v>
          </cell>
          <cell r="R2466" t="str">
            <v xml:space="preserve"> </v>
          </cell>
          <cell r="DE2466">
            <v>3</v>
          </cell>
          <cell r="DF2466">
            <v>0.5395833333333333</v>
          </cell>
          <cell r="DG2466">
            <v>7</v>
          </cell>
          <cell r="DH2466">
            <v>0.37708333333333338</v>
          </cell>
        </row>
        <row r="2467">
          <cell r="P2467" t="str">
            <v xml:space="preserve"> </v>
          </cell>
          <cell r="R2467" t="str">
            <v xml:space="preserve"> </v>
          </cell>
          <cell r="DE2467">
            <v>3</v>
          </cell>
          <cell r="DF2467">
            <v>0.81180555555555556</v>
          </cell>
          <cell r="DG2467">
            <v>7</v>
          </cell>
          <cell r="DH2467">
            <v>0.26944444444444443</v>
          </cell>
        </row>
        <row r="2468">
          <cell r="P2468">
            <v>4</v>
          </cell>
          <cell r="R2468">
            <v>1</v>
          </cell>
          <cell r="DE2468">
            <v>6</v>
          </cell>
          <cell r="DF2468">
            <v>0.53333333333333333</v>
          </cell>
          <cell r="DG2468">
            <v>7</v>
          </cell>
          <cell r="DH2468">
            <v>0.4069444444444445</v>
          </cell>
        </row>
        <row r="2469">
          <cell r="P2469">
            <v>46</v>
          </cell>
          <cell r="R2469">
            <v>33</v>
          </cell>
          <cell r="DE2469">
            <v>7</v>
          </cell>
          <cell r="DF2469">
            <v>0.81388888888888899</v>
          </cell>
          <cell r="DG2469">
            <v>7</v>
          </cell>
          <cell r="DH2469">
            <v>0.43055555555555558</v>
          </cell>
        </row>
        <row r="2470">
          <cell r="P2470">
            <v>2</v>
          </cell>
          <cell r="R2470">
            <v>2</v>
          </cell>
          <cell r="DE2470">
            <v>7</v>
          </cell>
          <cell r="DF2470">
            <v>0.4284722222222222</v>
          </cell>
          <cell r="DG2470">
            <v>7</v>
          </cell>
          <cell r="DH2470">
            <v>0.45069444444444445</v>
          </cell>
        </row>
        <row r="2471">
          <cell r="P2471">
            <v>49</v>
          </cell>
          <cell r="R2471">
            <v>24</v>
          </cell>
          <cell r="DE2471">
            <v>7</v>
          </cell>
          <cell r="DF2471">
            <v>0.47430555555555554</v>
          </cell>
          <cell r="DG2471">
            <v>7</v>
          </cell>
          <cell r="DH2471">
            <v>0.53819444444444442</v>
          </cell>
        </row>
        <row r="2472">
          <cell r="P2472">
            <v>15</v>
          </cell>
          <cell r="R2472">
            <v>47</v>
          </cell>
          <cell r="DE2472">
            <v>7</v>
          </cell>
          <cell r="DF2472">
            <v>0.56388888888888888</v>
          </cell>
          <cell r="DG2472">
            <v>7</v>
          </cell>
          <cell r="DH2472">
            <v>0.61736111111111114</v>
          </cell>
        </row>
        <row r="2473">
          <cell r="P2473" t="str">
            <v xml:space="preserve"> </v>
          </cell>
          <cell r="R2473">
            <v>4</v>
          </cell>
          <cell r="DE2473">
            <v>7</v>
          </cell>
          <cell r="DF2473">
            <v>0.51736111111111105</v>
          </cell>
          <cell r="DG2473">
            <v>7</v>
          </cell>
          <cell r="DH2473">
            <v>0.56527777777777777</v>
          </cell>
        </row>
        <row r="2474">
          <cell r="P2474">
            <v>1</v>
          </cell>
          <cell r="R2474">
            <v>1</v>
          </cell>
          <cell r="DE2474">
            <v>5</v>
          </cell>
          <cell r="DF2474">
            <v>0.91736111111111107</v>
          </cell>
          <cell r="DG2474">
            <v>7</v>
          </cell>
          <cell r="DH2474">
            <v>0.8833333333333333</v>
          </cell>
        </row>
        <row r="2475">
          <cell r="P2475" t="str">
            <v xml:space="preserve"> </v>
          </cell>
          <cell r="R2475" t="str">
            <v xml:space="preserve"> </v>
          </cell>
          <cell r="DE2475">
            <v>1</v>
          </cell>
          <cell r="DF2475">
            <v>0.43402777777777773</v>
          </cell>
          <cell r="DG2475">
            <v>7</v>
          </cell>
          <cell r="DH2475">
            <v>0.92708333333333337</v>
          </cell>
        </row>
        <row r="2476">
          <cell r="P2476" t="str">
            <v xml:space="preserve"> </v>
          </cell>
          <cell r="R2476" t="str">
            <v xml:space="preserve"> </v>
          </cell>
          <cell r="DE2476">
            <v>1</v>
          </cell>
          <cell r="DF2476">
            <v>0.43402777777777773</v>
          </cell>
          <cell r="DG2476">
            <v>7</v>
          </cell>
          <cell r="DH2476">
            <v>0.92708333333333337</v>
          </cell>
        </row>
        <row r="2477">
          <cell r="P2477">
            <v>156</v>
          </cell>
          <cell r="R2477">
            <v>155</v>
          </cell>
          <cell r="DE2477">
            <v>1</v>
          </cell>
          <cell r="DF2477">
            <v>0.39861111111111108</v>
          </cell>
          <cell r="DG2477">
            <v>1</v>
          </cell>
          <cell r="DH2477">
            <v>0.1763888888888889</v>
          </cell>
        </row>
        <row r="2478">
          <cell r="P2478">
            <v>125</v>
          </cell>
          <cell r="R2478">
            <v>139</v>
          </cell>
          <cell r="DE2478">
            <v>1</v>
          </cell>
          <cell r="DF2478">
            <v>0.88611111111111107</v>
          </cell>
          <cell r="DG2478">
            <v>1</v>
          </cell>
          <cell r="DH2478">
            <v>0.24652777777777779</v>
          </cell>
        </row>
        <row r="2479">
          <cell r="P2479">
            <v>148</v>
          </cell>
          <cell r="R2479">
            <v>165</v>
          </cell>
          <cell r="DE2479">
            <v>1</v>
          </cell>
          <cell r="DF2479">
            <v>0.80763888888888891</v>
          </cell>
          <cell r="DG2479">
            <v>1</v>
          </cell>
          <cell r="DH2479">
            <v>0.27916666666666667</v>
          </cell>
        </row>
        <row r="2480">
          <cell r="P2480">
            <v>23</v>
          </cell>
          <cell r="R2480">
            <v>30</v>
          </cell>
          <cell r="DE2480">
            <v>7</v>
          </cell>
          <cell r="DF2480">
            <v>0.91319444444444453</v>
          </cell>
          <cell r="DG2480">
            <v>1</v>
          </cell>
          <cell r="DH2480">
            <v>0.30138888888888887</v>
          </cell>
        </row>
        <row r="2481">
          <cell r="P2481">
            <v>22</v>
          </cell>
          <cell r="R2481">
            <v>44</v>
          </cell>
          <cell r="DE2481">
            <v>7</v>
          </cell>
          <cell r="DF2481">
            <v>0.62152777777777779</v>
          </cell>
          <cell r="DG2481">
            <v>1</v>
          </cell>
          <cell r="DH2481">
            <v>0.33194444444444443</v>
          </cell>
        </row>
        <row r="2482">
          <cell r="P2482" t="str">
            <v xml:space="preserve"> </v>
          </cell>
          <cell r="R2482">
            <v>5</v>
          </cell>
          <cell r="DE2482">
            <v>1</v>
          </cell>
          <cell r="DF2482">
            <v>0.35486111111111113</v>
          </cell>
          <cell r="DG2482">
            <v>1</v>
          </cell>
          <cell r="DH2482">
            <v>0.3833333333333333</v>
          </cell>
        </row>
        <row r="2483">
          <cell r="P2483">
            <v>4</v>
          </cell>
          <cell r="R2483">
            <v>3</v>
          </cell>
          <cell r="DE2483">
            <v>7</v>
          </cell>
          <cell r="DF2483">
            <v>0.57916666666666672</v>
          </cell>
          <cell r="DG2483">
            <v>1</v>
          </cell>
          <cell r="DH2483">
            <v>0.3923611111111111</v>
          </cell>
        </row>
        <row r="2484">
          <cell r="P2484">
            <v>123</v>
          </cell>
          <cell r="R2484">
            <v>166</v>
          </cell>
          <cell r="DE2484">
            <v>1</v>
          </cell>
          <cell r="DF2484">
            <v>0.69444444444444453</v>
          </cell>
          <cell r="DG2484">
            <v>1</v>
          </cell>
          <cell r="DH2484">
            <v>0.46666666666666662</v>
          </cell>
        </row>
        <row r="2485">
          <cell r="P2485">
            <v>47</v>
          </cell>
          <cell r="R2485">
            <v>26</v>
          </cell>
          <cell r="DE2485">
            <v>1</v>
          </cell>
          <cell r="DF2485">
            <v>0.87916666666666676</v>
          </cell>
          <cell r="DG2485">
            <v>1</v>
          </cell>
          <cell r="DH2485">
            <v>0.55486111111111114</v>
          </cell>
        </row>
        <row r="2486">
          <cell r="P2486">
            <v>31</v>
          </cell>
          <cell r="R2486">
            <v>51</v>
          </cell>
          <cell r="DE2486">
            <v>1</v>
          </cell>
          <cell r="DF2486">
            <v>0.57638888888888895</v>
          </cell>
          <cell r="DG2486">
            <v>1</v>
          </cell>
          <cell r="DH2486">
            <v>0.625</v>
          </cell>
        </row>
        <row r="2487">
          <cell r="P2487" t="str">
            <v xml:space="preserve"> </v>
          </cell>
          <cell r="R2487" t="str">
            <v xml:space="preserve"> </v>
          </cell>
          <cell r="DE2487">
            <v>1</v>
          </cell>
          <cell r="DF2487">
            <v>0.6875</v>
          </cell>
          <cell r="DG2487">
            <v>1</v>
          </cell>
          <cell r="DH2487">
            <v>0.70972222222222225</v>
          </cell>
        </row>
        <row r="2488">
          <cell r="P2488">
            <v>3</v>
          </cell>
          <cell r="R2488">
            <v>3</v>
          </cell>
          <cell r="DE2488">
            <v>1</v>
          </cell>
          <cell r="DF2488">
            <v>0.73402777777777783</v>
          </cell>
          <cell r="DG2488">
            <v>1</v>
          </cell>
          <cell r="DH2488">
            <v>0.78888888888888886</v>
          </cell>
        </row>
        <row r="2489">
          <cell r="P2489">
            <v>3</v>
          </cell>
          <cell r="R2489">
            <v>3</v>
          </cell>
          <cell r="DE2489">
            <v>1</v>
          </cell>
          <cell r="DF2489">
            <v>0.73402777777777783</v>
          </cell>
          <cell r="DG2489">
            <v>1</v>
          </cell>
          <cell r="DH2489">
            <v>0.78888888888888886</v>
          </cell>
        </row>
        <row r="2490">
          <cell r="P2490" t="str">
            <v xml:space="preserve"> </v>
          </cell>
          <cell r="R2490">
            <v>7</v>
          </cell>
          <cell r="DE2490">
            <v>1</v>
          </cell>
          <cell r="DF2490">
            <v>0.81597222222222221</v>
          </cell>
          <cell r="DG2490">
            <v>1</v>
          </cell>
          <cell r="DH2490">
            <v>0.88750000000000007</v>
          </cell>
        </row>
        <row r="2491">
          <cell r="P2491">
            <v>4</v>
          </cell>
          <cell r="R2491">
            <v>7</v>
          </cell>
          <cell r="DE2491">
            <v>7</v>
          </cell>
          <cell r="DF2491">
            <v>0.15902777777777777</v>
          </cell>
          <cell r="DG2491">
            <v>1</v>
          </cell>
          <cell r="DH2491">
            <v>0.90347222222222223</v>
          </cell>
        </row>
        <row r="2492">
          <cell r="P2492" t="str">
            <v xml:space="preserve"> </v>
          </cell>
          <cell r="R2492">
            <v>5</v>
          </cell>
          <cell r="DE2492">
            <v>1</v>
          </cell>
          <cell r="DF2492">
            <v>0.66805555555555562</v>
          </cell>
          <cell r="DG2492">
            <v>1</v>
          </cell>
          <cell r="DH2492">
            <v>0.93125000000000002</v>
          </cell>
        </row>
        <row r="2493">
          <cell r="P2493">
            <v>32</v>
          </cell>
          <cell r="R2493">
            <v>28</v>
          </cell>
          <cell r="DE2493">
            <v>7</v>
          </cell>
          <cell r="DF2493">
            <v>0.87916666666666676</v>
          </cell>
          <cell r="DG2493">
            <v>1</v>
          </cell>
          <cell r="DH2493">
            <v>0.94374999999999998</v>
          </cell>
        </row>
        <row r="2494">
          <cell r="P2494">
            <v>28</v>
          </cell>
          <cell r="R2494">
            <v>50</v>
          </cell>
          <cell r="DE2494">
            <v>1</v>
          </cell>
          <cell r="DF2494">
            <v>0.90138888888888891</v>
          </cell>
          <cell r="DG2494">
            <v>2</v>
          </cell>
          <cell r="DH2494">
            <v>0.30902777777777779</v>
          </cell>
        </row>
        <row r="2495">
          <cell r="P2495">
            <v>27</v>
          </cell>
          <cell r="R2495">
            <v>45</v>
          </cell>
          <cell r="DE2495">
            <v>1</v>
          </cell>
          <cell r="DF2495">
            <v>0.63611111111111118</v>
          </cell>
          <cell r="DG2495">
            <v>2</v>
          </cell>
          <cell r="DH2495">
            <v>0.33263888888888887</v>
          </cell>
        </row>
        <row r="2496">
          <cell r="P2496">
            <v>48</v>
          </cell>
          <cell r="R2496">
            <v>109</v>
          </cell>
          <cell r="DE2496">
            <v>2</v>
          </cell>
          <cell r="DF2496">
            <v>0.50902777777777775</v>
          </cell>
          <cell r="DG2496">
            <v>2</v>
          </cell>
          <cell r="DH2496">
            <v>0.3125</v>
          </cell>
        </row>
        <row r="2497">
          <cell r="P2497" t="str">
            <v xml:space="preserve"> </v>
          </cell>
          <cell r="R2497">
            <v>5</v>
          </cell>
          <cell r="DE2497">
            <v>2</v>
          </cell>
          <cell r="DF2497">
            <v>0.36319444444444443</v>
          </cell>
          <cell r="DG2497">
            <v>2</v>
          </cell>
          <cell r="DH2497">
            <v>0.40972222222222227</v>
          </cell>
        </row>
        <row r="2498">
          <cell r="P2498">
            <v>1</v>
          </cell>
          <cell r="R2498" t="str">
            <v xml:space="preserve"> </v>
          </cell>
          <cell r="DE2498">
            <v>1</v>
          </cell>
          <cell r="DF2498">
            <v>0.88402777777777775</v>
          </cell>
          <cell r="DG2498">
            <v>2</v>
          </cell>
          <cell r="DH2498">
            <v>0.54375000000000007</v>
          </cell>
        </row>
        <row r="2499">
          <cell r="P2499">
            <v>50</v>
          </cell>
          <cell r="R2499">
            <v>46</v>
          </cell>
          <cell r="DE2499">
            <v>2</v>
          </cell>
          <cell r="DF2499">
            <v>0.58263888888888882</v>
          </cell>
          <cell r="DG2499">
            <v>2</v>
          </cell>
          <cell r="DH2499">
            <v>0.62847222222222221</v>
          </cell>
        </row>
        <row r="2500">
          <cell r="P2500">
            <v>35</v>
          </cell>
          <cell r="R2500">
            <v>24</v>
          </cell>
          <cell r="DE2500">
            <v>3</v>
          </cell>
          <cell r="DF2500">
            <v>5.1388888888888894E-2</v>
          </cell>
          <cell r="DG2500">
            <v>2</v>
          </cell>
          <cell r="DH2500">
            <v>0.68055555555555547</v>
          </cell>
        </row>
        <row r="2501">
          <cell r="P2501">
            <v>34</v>
          </cell>
          <cell r="R2501">
            <v>2</v>
          </cell>
          <cell r="DE2501">
            <v>6</v>
          </cell>
          <cell r="DF2501">
            <v>0.93472222222222223</v>
          </cell>
          <cell r="DG2501">
            <v>2</v>
          </cell>
          <cell r="DH2501">
            <v>0.82291666666666663</v>
          </cell>
        </row>
        <row r="2502">
          <cell r="P2502">
            <v>8</v>
          </cell>
          <cell r="R2502">
            <v>8</v>
          </cell>
          <cell r="DE2502">
            <v>2</v>
          </cell>
          <cell r="DF2502">
            <v>0.47291666666666665</v>
          </cell>
          <cell r="DG2502">
            <v>2</v>
          </cell>
          <cell r="DH2502">
            <v>0.91805555555555562</v>
          </cell>
        </row>
        <row r="2503">
          <cell r="P2503">
            <v>3</v>
          </cell>
          <cell r="R2503">
            <v>1</v>
          </cell>
          <cell r="DE2503">
            <v>1</v>
          </cell>
          <cell r="DF2503">
            <v>0.72013888888888899</v>
          </cell>
          <cell r="DG2503">
            <v>2</v>
          </cell>
          <cell r="DH2503">
            <v>0.92013888888888884</v>
          </cell>
        </row>
        <row r="2504">
          <cell r="P2504" t="str">
            <v xml:space="preserve"> </v>
          </cell>
          <cell r="R2504" t="str">
            <v xml:space="preserve"> </v>
          </cell>
          <cell r="DE2504">
            <v>4</v>
          </cell>
          <cell r="DF2504">
            <v>0.33680555555555558</v>
          </cell>
          <cell r="DG2504">
            <v>3</v>
          </cell>
          <cell r="DH2504">
            <v>8.9583333333333334E-2</v>
          </cell>
        </row>
        <row r="2505">
          <cell r="P2505" t="str">
            <v xml:space="preserve"> </v>
          </cell>
          <cell r="R2505" t="str">
            <v xml:space="preserve"> </v>
          </cell>
          <cell r="DE2505">
            <v>4</v>
          </cell>
          <cell r="DF2505">
            <v>0.125</v>
          </cell>
          <cell r="DG2505">
            <v>3</v>
          </cell>
          <cell r="DH2505">
            <v>0.11458333333333333</v>
          </cell>
        </row>
        <row r="2506">
          <cell r="P2506">
            <v>35</v>
          </cell>
          <cell r="R2506">
            <v>44</v>
          </cell>
          <cell r="DE2506">
            <v>2</v>
          </cell>
          <cell r="DF2506">
            <v>0.89513888888888893</v>
          </cell>
          <cell r="DG2506">
            <v>3</v>
          </cell>
          <cell r="DH2506">
            <v>0.3</v>
          </cell>
        </row>
        <row r="2507">
          <cell r="P2507">
            <v>15</v>
          </cell>
          <cell r="R2507">
            <v>14</v>
          </cell>
          <cell r="DE2507">
            <v>2</v>
          </cell>
          <cell r="DF2507">
            <v>0.95486111111111116</v>
          </cell>
          <cell r="DG2507">
            <v>3</v>
          </cell>
          <cell r="DH2507">
            <v>0.31111111111111112</v>
          </cell>
        </row>
        <row r="2508">
          <cell r="P2508">
            <v>35</v>
          </cell>
          <cell r="R2508">
            <v>39</v>
          </cell>
          <cell r="DE2508">
            <v>2</v>
          </cell>
          <cell r="DF2508">
            <v>0.63680555555555551</v>
          </cell>
          <cell r="DG2508">
            <v>3</v>
          </cell>
          <cell r="DH2508">
            <v>0.3298611111111111</v>
          </cell>
        </row>
        <row r="2509">
          <cell r="P2509">
            <v>3</v>
          </cell>
          <cell r="R2509">
            <v>5</v>
          </cell>
          <cell r="DE2509">
            <v>1</v>
          </cell>
          <cell r="DF2509">
            <v>0.64444444444444449</v>
          </cell>
          <cell r="DG2509">
            <v>3</v>
          </cell>
          <cell r="DH2509">
            <v>0.4145833333333333</v>
          </cell>
        </row>
        <row r="2510">
          <cell r="P2510">
            <v>5</v>
          </cell>
          <cell r="R2510">
            <v>5</v>
          </cell>
          <cell r="DE2510">
            <v>2</v>
          </cell>
          <cell r="DF2510">
            <v>0.67152777777777783</v>
          </cell>
          <cell r="DG2510">
            <v>3</v>
          </cell>
          <cell r="DH2510">
            <v>0.43541666666666662</v>
          </cell>
        </row>
        <row r="2511">
          <cell r="P2511" t="str">
            <v xml:space="preserve"> </v>
          </cell>
          <cell r="R2511">
            <v>4</v>
          </cell>
          <cell r="DE2511">
            <v>3</v>
          </cell>
          <cell r="DF2511">
            <v>0.3611111111111111</v>
          </cell>
          <cell r="DG2511">
            <v>3</v>
          </cell>
          <cell r="DH2511">
            <v>0.43333333333333335</v>
          </cell>
        </row>
        <row r="2512">
          <cell r="P2512">
            <v>5</v>
          </cell>
          <cell r="R2512" t="str">
            <v xml:space="preserve"> </v>
          </cell>
          <cell r="DE2512">
            <v>1</v>
          </cell>
          <cell r="DF2512">
            <v>0.72638888888888886</v>
          </cell>
          <cell r="DG2512">
            <v>3</v>
          </cell>
          <cell r="DH2512">
            <v>0.60625000000000007</v>
          </cell>
        </row>
        <row r="2513">
          <cell r="P2513">
            <v>66</v>
          </cell>
          <cell r="R2513">
            <v>41</v>
          </cell>
          <cell r="DE2513">
            <v>3</v>
          </cell>
          <cell r="DF2513">
            <v>0.42708333333333331</v>
          </cell>
          <cell r="DG2513">
            <v>3</v>
          </cell>
          <cell r="DH2513">
            <v>0.64861111111111114</v>
          </cell>
        </row>
        <row r="2514">
          <cell r="P2514">
            <v>4</v>
          </cell>
          <cell r="R2514" t="str">
            <v xml:space="preserve"> </v>
          </cell>
          <cell r="DE2514">
            <v>3</v>
          </cell>
          <cell r="DF2514">
            <v>0.90416666666666667</v>
          </cell>
          <cell r="DG2514">
            <v>3</v>
          </cell>
          <cell r="DH2514">
            <v>0.92222222222222217</v>
          </cell>
        </row>
        <row r="2515">
          <cell r="P2515" t="str">
            <v xml:space="preserve"> </v>
          </cell>
          <cell r="R2515" t="str">
            <v xml:space="preserve"> </v>
          </cell>
          <cell r="DE2515">
            <v>3</v>
          </cell>
          <cell r="DF2515">
            <v>0.89236111111111116</v>
          </cell>
          <cell r="DG2515">
            <v>3</v>
          </cell>
          <cell r="DH2515">
            <v>0.875</v>
          </cell>
        </row>
        <row r="2516">
          <cell r="P2516">
            <v>59</v>
          </cell>
          <cell r="R2516">
            <v>33</v>
          </cell>
          <cell r="DE2516">
            <v>3</v>
          </cell>
          <cell r="DF2516">
            <v>0.9</v>
          </cell>
          <cell r="DG2516">
            <v>4</v>
          </cell>
          <cell r="DH2516">
            <v>0.2986111111111111</v>
          </cell>
        </row>
        <row r="2517">
          <cell r="P2517">
            <v>19</v>
          </cell>
          <cell r="R2517">
            <v>14</v>
          </cell>
          <cell r="DE2517">
            <v>3</v>
          </cell>
          <cell r="DF2517">
            <v>0.91388888888888886</v>
          </cell>
          <cell r="DG2517">
            <v>4</v>
          </cell>
          <cell r="DH2517">
            <v>0.30902777777777779</v>
          </cell>
        </row>
        <row r="2518">
          <cell r="P2518">
            <v>34</v>
          </cell>
          <cell r="R2518">
            <v>36</v>
          </cell>
          <cell r="DE2518">
            <v>3</v>
          </cell>
          <cell r="DF2518">
            <v>0.63750000000000007</v>
          </cell>
          <cell r="DG2518">
            <v>4</v>
          </cell>
          <cell r="DH2518">
            <v>0.32847222222222222</v>
          </cell>
        </row>
        <row r="2519">
          <cell r="P2519">
            <v>135</v>
          </cell>
          <cell r="R2519">
            <v>137</v>
          </cell>
          <cell r="DE2519">
            <v>4</v>
          </cell>
          <cell r="DF2519">
            <v>0.84444444444444444</v>
          </cell>
          <cell r="DG2519">
            <v>4</v>
          </cell>
          <cell r="DH2519">
            <v>0.22361111111111109</v>
          </cell>
        </row>
        <row r="2520">
          <cell r="P2520">
            <v>5</v>
          </cell>
          <cell r="R2520" t="str">
            <v xml:space="preserve"> </v>
          </cell>
          <cell r="DE2520">
            <v>3</v>
          </cell>
          <cell r="DF2520">
            <v>0.75694444444444453</v>
          </cell>
          <cell r="DG2520">
            <v>4</v>
          </cell>
          <cell r="DH2520">
            <v>0.38194444444444442</v>
          </cell>
        </row>
        <row r="2521">
          <cell r="P2521" t="str">
            <v xml:space="preserve"> </v>
          </cell>
          <cell r="R2521" t="str">
            <v xml:space="preserve"> </v>
          </cell>
          <cell r="DE2521">
            <v>4</v>
          </cell>
          <cell r="DF2521">
            <v>0.50277777777777777</v>
          </cell>
          <cell r="DG2521">
            <v>4</v>
          </cell>
          <cell r="DH2521">
            <v>0.39999999999999997</v>
          </cell>
        </row>
        <row r="2522">
          <cell r="P2522">
            <v>159</v>
          </cell>
          <cell r="R2522">
            <v>156</v>
          </cell>
          <cell r="DE2522">
            <v>4</v>
          </cell>
          <cell r="DF2522">
            <v>0.99930555555555556</v>
          </cell>
          <cell r="DG2522">
            <v>4</v>
          </cell>
          <cell r="DH2522">
            <v>0.43472222222222223</v>
          </cell>
        </row>
        <row r="2523">
          <cell r="P2523">
            <v>153</v>
          </cell>
          <cell r="R2523">
            <v>167</v>
          </cell>
          <cell r="DE2523">
            <v>4</v>
          </cell>
          <cell r="DF2523">
            <v>4.1666666666666666E-3</v>
          </cell>
          <cell r="DG2523">
            <v>4</v>
          </cell>
          <cell r="DH2523">
            <v>0.45208333333333334</v>
          </cell>
        </row>
        <row r="2524">
          <cell r="P2524">
            <v>49</v>
          </cell>
          <cell r="R2524">
            <v>26</v>
          </cell>
          <cell r="DE2524">
            <v>4</v>
          </cell>
          <cell r="DF2524">
            <v>0.40833333333333338</v>
          </cell>
          <cell r="DG2524">
            <v>4</v>
          </cell>
          <cell r="DH2524">
            <v>0.45555555555555555</v>
          </cell>
        </row>
        <row r="2525">
          <cell r="P2525">
            <v>4</v>
          </cell>
          <cell r="R2525">
            <v>1</v>
          </cell>
          <cell r="DE2525">
            <v>4</v>
          </cell>
          <cell r="DF2525">
            <v>1.4583333333333332E-2</v>
          </cell>
          <cell r="DG2525">
            <v>4</v>
          </cell>
          <cell r="DH2525">
            <v>0.4777777777777778</v>
          </cell>
        </row>
        <row r="2526">
          <cell r="P2526">
            <v>40</v>
          </cell>
          <cell r="R2526">
            <v>35</v>
          </cell>
          <cell r="DE2526">
            <v>4</v>
          </cell>
          <cell r="DF2526">
            <v>0.57986111111111105</v>
          </cell>
          <cell r="DG2526">
            <v>4</v>
          </cell>
          <cell r="DH2526">
            <v>0.62291666666666667</v>
          </cell>
        </row>
        <row r="2527">
          <cell r="P2527">
            <v>40</v>
          </cell>
          <cell r="R2527">
            <v>35</v>
          </cell>
          <cell r="DE2527">
            <v>4</v>
          </cell>
          <cell r="DF2527">
            <v>0.57986111111111105</v>
          </cell>
          <cell r="DG2527">
            <v>4</v>
          </cell>
          <cell r="DH2527">
            <v>0.62291666666666667</v>
          </cell>
        </row>
        <row r="2528">
          <cell r="P2528" t="str">
            <v xml:space="preserve"> </v>
          </cell>
          <cell r="R2528" t="str">
            <v xml:space="preserve"> </v>
          </cell>
          <cell r="DE2528">
            <v>6</v>
          </cell>
          <cell r="DF2528">
            <v>0.65069444444444446</v>
          </cell>
          <cell r="DG2528">
            <v>4</v>
          </cell>
          <cell r="DH2528">
            <v>0.54722222222222217</v>
          </cell>
        </row>
        <row r="2529">
          <cell r="P2529">
            <v>41</v>
          </cell>
          <cell r="R2529">
            <v>32</v>
          </cell>
          <cell r="DE2529">
            <v>5</v>
          </cell>
          <cell r="DF2529">
            <v>9.0277777777777787E-3</v>
          </cell>
          <cell r="DG2529">
            <v>4</v>
          </cell>
          <cell r="DH2529">
            <v>0.6958333333333333</v>
          </cell>
        </row>
        <row r="2530">
          <cell r="P2530">
            <v>2</v>
          </cell>
          <cell r="R2530">
            <v>3</v>
          </cell>
          <cell r="DE2530">
            <v>3</v>
          </cell>
          <cell r="DF2530">
            <v>0.78055555555555556</v>
          </cell>
          <cell r="DG2530">
            <v>4</v>
          </cell>
          <cell r="DH2530">
            <v>0.81319444444444444</v>
          </cell>
        </row>
        <row r="2531">
          <cell r="P2531" t="str">
            <v xml:space="preserve"> </v>
          </cell>
          <cell r="R2531" t="str">
            <v xml:space="preserve"> </v>
          </cell>
          <cell r="DE2531">
            <v>6</v>
          </cell>
          <cell r="DF2531">
            <v>0.34861111111111115</v>
          </cell>
          <cell r="DG2531">
            <v>4</v>
          </cell>
          <cell r="DH2531">
            <v>0.8666666666666667</v>
          </cell>
        </row>
        <row r="2532">
          <cell r="P2532">
            <v>20</v>
          </cell>
          <cell r="R2532">
            <v>22</v>
          </cell>
          <cell r="DE2532">
            <v>4</v>
          </cell>
          <cell r="DF2532">
            <v>0.50486111111111109</v>
          </cell>
          <cell r="DG2532">
            <v>5</v>
          </cell>
          <cell r="DH2532">
            <v>8.3333333333333329E-2</v>
          </cell>
        </row>
        <row r="2533">
          <cell r="P2533">
            <v>2</v>
          </cell>
          <cell r="R2533">
            <v>3</v>
          </cell>
          <cell r="DE2533">
            <v>4</v>
          </cell>
          <cell r="DF2533">
            <v>0.82291666666666663</v>
          </cell>
          <cell r="DG2533">
            <v>7</v>
          </cell>
          <cell r="DH2533">
            <v>0.5493055555555556</v>
          </cell>
        </row>
        <row r="2534">
          <cell r="P2534" t="str">
            <v xml:space="preserve"> </v>
          </cell>
          <cell r="R2534" t="str">
            <v xml:space="preserve"> </v>
          </cell>
          <cell r="DE2534">
            <v>6</v>
          </cell>
          <cell r="DF2534">
            <v>0.50138888888888888</v>
          </cell>
          <cell r="DG2534">
            <v>5</v>
          </cell>
          <cell r="DH2534">
            <v>0.27777777777777779</v>
          </cell>
        </row>
        <row r="2535">
          <cell r="P2535">
            <v>47</v>
          </cell>
          <cell r="R2535">
            <v>41</v>
          </cell>
          <cell r="DE2535">
            <v>4</v>
          </cell>
          <cell r="DF2535">
            <v>0.89513888888888893</v>
          </cell>
          <cell r="DG2535">
            <v>5</v>
          </cell>
          <cell r="DH2535">
            <v>0.30555555555555552</v>
          </cell>
        </row>
        <row r="2536">
          <cell r="P2536">
            <v>22</v>
          </cell>
          <cell r="R2536">
            <v>44</v>
          </cell>
          <cell r="DE2536">
            <v>4</v>
          </cell>
          <cell r="DF2536">
            <v>0.62777777777777777</v>
          </cell>
          <cell r="DG2536">
            <v>5</v>
          </cell>
          <cell r="DH2536">
            <v>0.33055555555555555</v>
          </cell>
        </row>
        <row r="2537">
          <cell r="P2537" t="str">
            <v xml:space="preserve"> </v>
          </cell>
          <cell r="R2537" t="str">
            <v xml:space="preserve"> </v>
          </cell>
          <cell r="DE2537">
            <v>7</v>
          </cell>
          <cell r="DF2537">
            <v>0.24930555555555556</v>
          </cell>
          <cell r="DG2537">
            <v>5</v>
          </cell>
          <cell r="DH2537">
            <v>0.17708333333333334</v>
          </cell>
        </row>
        <row r="2538">
          <cell r="P2538">
            <v>136</v>
          </cell>
          <cell r="R2538">
            <v>166</v>
          </cell>
          <cell r="DE2538">
            <v>5</v>
          </cell>
          <cell r="DF2538">
            <v>0.79722222222222217</v>
          </cell>
          <cell r="DG2538">
            <v>5</v>
          </cell>
          <cell r="DH2538">
            <v>0.26041666666666669</v>
          </cell>
        </row>
        <row r="2539">
          <cell r="P2539">
            <v>134</v>
          </cell>
          <cell r="R2539">
            <v>38</v>
          </cell>
          <cell r="DE2539">
            <v>5</v>
          </cell>
          <cell r="DF2539">
            <v>0.49305555555555558</v>
          </cell>
          <cell r="DG2539">
            <v>5</v>
          </cell>
          <cell r="DH2539">
            <v>0.29305555555555557</v>
          </cell>
        </row>
        <row r="2540">
          <cell r="P2540" t="str">
            <v xml:space="preserve"> </v>
          </cell>
          <cell r="R2540" t="str">
            <v xml:space="preserve"> </v>
          </cell>
          <cell r="DE2540">
            <v>1</v>
          </cell>
          <cell r="DF2540">
            <v>0.92361111111111116</v>
          </cell>
          <cell r="DG2540">
            <v>5</v>
          </cell>
          <cell r="DH2540">
            <v>0.32777777777777778</v>
          </cell>
        </row>
        <row r="2541">
          <cell r="P2541" t="str">
            <v xml:space="preserve"> </v>
          </cell>
          <cell r="R2541" t="str">
            <v xml:space="preserve"> </v>
          </cell>
          <cell r="DE2541">
            <v>1</v>
          </cell>
          <cell r="DF2541">
            <v>0.92361111111111116</v>
          </cell>
          <cell r="DG2541">
            <v>5</v>
          </cell>
          <cell r="DH2541">
            <v>0.32777777777777778</v>
          </cell>
        </row>
        <row r="2542">
          <cell r="P2542">
            <v>1</v>
          </cell>
          <cell r="R2542">
            <v>1</v>
          </cell>
          <cell r="DE2542">
            <v>6</v>
          </cell>
          <cell r="DF2542">
            <v>0.8930555555555556</v>
          </cell>
          <cell r="DG2542">
            <v>5</v>
          </cell>
          <cell r="DH2542">
            <v>0.57361111111111118</v>
          </cell>
        </row>
        <row r="2543">
          <cell r="P2543">
            <v>3</v>
          </cell>
          <cell r="R2543">
            <v>3</v>
          </cell>
          <cell r="DE2543">
            <v>6</v>
          </cell>
          <cell r="DF2543">
            <v>0.63263888888888886</v>
          </cell>
          <cell r="DG2543">
            <v>5</v>
          </cell>
          <cell r="DH2543">
            <v>0.7895833333333333</v>
          </cell>
        </row>
        <row r="2544">
          <cell r="P2544" t="str">
            <v xml:space="preserve"> </v>
          </cell>
          <cell r="R2544" t="str">
            <v xml:space="preserve"> </v>
          </cell>
          <cell r="DG2544">
            <v>5</v>
          </cell>
          <cell r="DH2544">
            <v>0.80208333333333337</v>
          </cell>
        </row>
        <row r="2545">
          <cell r="P2545">
            <v>46</v>
          </cell>
          <cell r="R2545">
            <v>40</v>
          </cell>
          <cell r="DE2545">
            <v>5</v>
          </cell>
          <cell r="DF2545">
            <v>0.59513888888888888</v>
          </cell>
          <cell r="DG2545">
            <v>5</v>
          </cell>
          <cell r="DH2545">
            <v>0.63402777777777775</v>
          </cell>
        </row>
        <row r="2546">
          <cell r="P2546">
            <v>42</v>
          </cell>
          <cell r="R2546">
            <v>47</v>
          </cell>
          <cell r="DE2546">
            <v>5</v>
          </cell>
          <cell r="DF2546">
            <v>0.90763888888888899</v>
          </cell>
          <cell r="DG2546">
            <v>6</v>
          </cell>
          <cell r="DH2546">
            <v>0.3</v>
          </cell>
        </row>
        <row r="2547">
          <cell r="P2547" t="str">
            <v xml:space="preserve"> </v>
          </cell>
          <cell r="R2547">
            <v>1</v>
          </cell>
          <cell r="DE2547">
            <v>6</v>
          </cell>
          <cell r="DF2547">
            <v>0.29583333333333334</v>
          </cell>
          <cell r="DG2547">
            <v>7</v>
          </cell>
          <cell r="DH2547">
            <v>0.32083333333333336</v>
          </cell>
        </row>
        <row r="2548">
          <cell r="P2548">
            <v>36</v>
          </cell>
          <cell r="R2548">
            <v>44</v>
          </cell>
          <cell r="DE2548">
            <v>5</v>
          </cell>
          <cell r="DF2548">
            <v>0.6381944444444444</v>
          </cell>
          <cell r="DG2548">
            <v>6</v>
          </cell>
          <cell r="DH2548">
            <v>0.33680555555555558</v>
          </cell>
        </row>
        <row r="2549">
          <cell r="P2549">
            <v>15</v>
          </cell>
          <cell r="R2549">
            <v>21</v>
          </cell>
          <cell r="DE2549">
            <v>5</v>
          </cell>
          <cell r="DF2549">
            <v>0.99305555555555547</v>
          </cell>
          <cell r="DG2549">
            <v>6</v>
          </cell>
          <cell r="DH2549">
            <v>0.35833333333333334</v>
          </cell>
        </row>
        <row r="2550">
          <cell r="P2550">
            <v>9</v>
          </cell>
          <cell r="R2550">
            <v>20</v>
          </cell>
          <cell r="DE2550">
            <v>6</v>
          </cell>
          <cell r="DF2550">
            <v>0.94930555555555562</v>
          </cell>
          <cell r="DG2550">
            <v>6</v>
          </cell>
          <cell r="DH2550">
            <v>0.41875000000000001</v>
          </cell>
        </row>
        <row r="2551">
          <cell r="P2551">
            <v>50</v>
          </cell>
          <cell r="R2551">
            <v>41</v>
          </cell>
          <cell r="DE2551">
            <v>6</v>
          </cell>
          <cell r="DF2551">
            <v>0.49444444444444446</v>
          </cell>
          <cell r="DG2551">
            <v>6</v>
          </cell>
          <cell r="DH2551">
            <v>0.55625000000000002</v>
          </cell>
        </row>
        <row r="2552">
          <cell r="P2552">
            <v>33</v>
          </cell>
          <cell r="R2552">
            <v>48</v>
          </cell>
          <cell r="DE2552">
            <v>6</v>
          </cell>
          <cell r="DF2552">
            <v>0.57847222222222217</v>
          </cell>
          <cell r="DG2552">
            <v>6</v>
          </cell>
          <cell r="DH2552">
            <v>0.61736111111111114</v>
          </cell>
        </row>
        <row r="2553">
          <cell r="P2553" t="str">
            <v xml:space="preserve"> </v>
          </cell>
          <cell r="R2553" t="str">
            <v xml:space="preserve"> </v>
          </cell>
          <cell r="DE2553">
            <v>6</v>
          </cell>
          <cell r="DF2553">
            <v>0.6</v>
          </cell>
          <cell r="DG2553">
            <v>6</v>
          </cell>
          <cell r="DH2553">
            <v>0.63194444444444442</v>
          </cell>
        </row>
        <row r="2554">
          <cell r="P2554">
            <v>1</v>
          </cell>
          <cell r="R2554" t="str">
            <v xml:space="preserve"> </v>
          </cell>
          <cell r="DE2554">
            <v>6</v>
          </cell>
          <cell r="DF2554">
            <v>0.69236111111111109</v>
          </cell>
          <cell r="DG2554">
            <v>7</v>
          </cell>
          <cell r="DH2554">
            <v>0.73749999999999993</v>
          </cell>
        </row>
        <row r="2555">
          <cell r="P2555">
            <v>4</v>
          </cell>
          <cell r="R2555">
            <v>4</v>
          </cell>
          <cell r="DE2555">
            <v>4</v>
          </cell>
          <cell r="DF2555">
            <v>0.4458333333333333</v>
          </cell>
          <cell r="DG2555">
            <v>6</v>
          </cell>
          <cell r="DH2555">
            <v>0.68958333333333333</v>
          </cell>
        </row>
        <row r="2556">
          <cell r="P2556">
            <v>2</v>
          </cell>
          <cell r="R2556">
            <v>2</v>
          </cell>
          <cell r="DE2556">
            <v>6</v>
          </cell>
          <cell r="DF2556">
            <v>0.90625</v>
          </cell>
          <cell r="DG2556">
            <v>6</v>
          </cell>
          <cell r="DH2556">
            <v>0.9555555555555556</v>
          </cell>
        </row>
        <row r="2557">
          <cell r="P2557" t="str">
            <v xml:space="preserve"> </v>
          </cell>
          <cell r="R2557" t="str">
            <v xml:space="preserve"> </v>
          </cell>
          <cell r="DG2557">
            <v>7</v>
          </cell>
          <cell r="DH2557">
            <v>0.33194444444444443</v>
          </cell>
        </row>
        <row r="2558">
          <cell r="P2558" t="str">
            <v xml:space="preserve"> </v>
          </cell>
          <cell r="R2558" t="str">
            <v xml:space="preserve"> </v>
          </cell>
          <cell r="DE2558">
            <v>6</v>
          </cell>
          <cell r="DF2558">
            <v>0.90902777777777777</v>
          </cell>
        </row>
        <row r="2559">
          <cell r="P2559" t="str">
            <v xml:space="preserve"> </v>
          </cell>
          <cell r="R2559" t="str">
            <v xml:space="preserve"> </v>
          </cell>
          <cell r="DE2559">
            <v>6</v>
          </cell>
          <cell r="DF2559">
            <v>0.94444444444444453</v>
          </cell>
        </row>
        <row r="2560">
          <cell r="P2560">
            <v>135</v>
          </cell>
          <cell r="R2560">
            <v>133</v>
          </cell>
          <cell r="DE2560">
            <v>7</v>
          </cell>
          <cell r="DF2560">
            <v>0.79513888888888884</v>
          </cell>
          <cell r="DG2560">
            <v>7</v>
          </cell>
          <cell r="DH2560">
            <v>0.20416666666666669</v>
          </cell>
        </row>
        <row r="2561">
          <cell r="P2561">
            <v>120</v>
          </cell>
          <cell r="R2561">
            <v>161</v>
          </cell>
          <cell r="DE2561">
            <v>7</v>
          </cell>
          <cell r="DF2561">
            <v>0.7402777777777777</v>
          </cell>
          <cell r="DG2561">
            <v>7</v>
          </cell>
          <cell r="DH2561">
            <v>0.27013888888888887</v>
          </cell>
        </row>
        <row r="2562">
          <cell r="P2562">
            <v>62</v>
          </cell>
          <cell r="R2562">
            <v>39</v>
          </cell>
          <cell r="DE2562">
            <v>6</v>
          </cell>
          <cell r="DF2562">
            <v>0.91666666666666663</v>
          </cell>
          <cell r="DG2562">
            <v>7</v>
          </cell>
          <cell r="DH2562">
            <v>0.30624999999999997</v>
          </cell>
        </row>
        <row r="2563">
          <cell r="P2563">
            <v>38</v>
          </cell>
          <cell r="R2563">
            <v>35</v>
          </cell>
          <cell r="DE2563">
            <v>6</v>
          </cell>
          <cell r="DF2563">
            <v>0.63611111111111118</v>
          </cell>
          <cell r="DG2563">
            <v>7</v>
          </cell>
          <cell r="DH2563">
            <v>0.33611111111111108</v>
          </cell>
        </row>
        <row r="2564">
          <cell r="P2564">
            <v>158</v>
          </cell>
          <cell r="R2564">
            <v>167</v>
          </cell>
          <cell r="DE2564">
            <v>7</v>
          </cell>
          <cell r="DF2564">
            <v>0.88541666666666663</v>
          </cell>
          <cell r="DG2564">
            <v>7</v>
          </cell>
          <cell r="DH2564">
            <v>0.3666666666666667</v>
          </cell>
        </row>
        <row r="2565">
          <cell r="P2565" t="str">
            <v xml:space="preserve"> </v>
          </cell>
          <cell r="R2565" t="str">
            <v xml:space="preserve"> </v>
          </cell>
          <cell r="DG2565">
            <v>7</v>
          </cell>
          <cell r="DH2565">
            <v>0.50069444444444444</v>
          </cell>
        </row>
        <row r="2566">
          <cell r="P2566">
            <v>50</v>
          </cell>
          <cell r="R2566">
            <v>33</v>
          </cell>
          <cell r="DE2566">
            <v>7</v>
          </cell>
          <cell r="DF2566">
            <v>0.43124999999999997</v>
          </cell>
          <cell r="DG2566">
            <v>7</v>
          </cell>
          <cell r="DH2566">
            <v>0.54305555555555551</v>
          </cell>
        </row>
        <row r="2567">
          <cell r="P2567">
            <v>44</v>
          </cell>
          <cell r="R2567">
            <v>29</v>
          </cell>
          <cell r="DE2567">
            <v>7</v>
          </cell>
          <cell r="DF2567">
            <v>0.79999999999999993</v>
          </cell>
          <cell r="DG2567">
            <v>7</v>
          </cell>
          <cell r="DH2567">
            <v>0.41875000000000001</v>
          </cell>
        </row>
        <row r="2568">
          <cell r="P2568">
            <v>4</v>
          </cell>
          <cell r="R2568" t="str">
            <v xml:space="preserve"> </v>
          </cell>
          <cell r="DE2568">
            <v>7</v>
          </cell>
          <cell r="DF2568">
            <v>0.53333333333333333</v>
          </cell>
          <cell r="DG2568">
            <v>7</v>
          </cell>
          <cell r="DH2568">
            <v>0.61111111111111105</v>
          </cell>
        </row>
        <row r="2569">
          <cell r="P2569">
            <v>42</v>
          </cell>
          <cell r="R2569">
            <v>41</v>
          </cell>
          <cell r="DE2569">
            <v>7</v>
          </cell>
          <cell r="DF2569">
            <v>0.57361111111111118</v>
          </cell>
          <cell r="DG2569">
            <v>7</v>
          </cell>
          <cell r="DH2569">
            <v>0.62152777777777779</v>
          </cell>
        </row>
        <row r="2570">
          <cell r="P2570" t="str">
            <v xml:space="preserve"> </v>
          </cell>
          <cell r="R2570">
            <v>2</v>
          </cell>
          <cell r="DE2570">
            <v>7</v>
          </cell>
          <cell r="DF2570">
            <v>0.56041666666666667</v>
          </cell>
          <cell r="DG2570">
            <v>7</v>
          </cell>
          <cell r="DH2570">
            <v>0.65555555555555556</v>
          </cell>
        </row>
        <row r="2571">
          <cell r="P2571" t="str">
            <v xml:space="preserve"> </v>
          </cell>
          <cell r="R2571" t="str">
            <v xml:space="preserve"> </v>
          </cell>
          <cell r="DG2571">
            <v>7</v>
          </cell>
          <cell r="DH2571">
            <v>0.32777777777777778</v>
          </cell>
        </row>
        <row r="2572">
          <cell r="P2572">
            <v>4</v>
          </cell>
          <cell r="R2572" t="str">
            <v xml:space="preserve"> </v>
          </cell>
          <cell r="DE2572">
            <v>7</v>
          </cell>
          <cell r="DF2572">
            <v>0.99791666666666667</v>
          </cell>
        </row>
        <row r="2573">
          <cell r="P2573">
            <v>63</v>
          </cell>
          <cell r="R2573">
            <v>165</v>
          </cell>
          <cell r="DE2573">
            <v>1</v>
          </cell>
          <cell r="DF2573">
            <v>0.59791666666666665</v>
          </cell>
          <cell r="DG2573">
            <v>1</v>
          </cell>
          <cell r="DH2573">
            <v>0.19236111111111112</v>
          </cell>
        </row>
        <row r="2574">
          <cell r="P2574">
            <v>134</v>
          </cell>
          <cell r="R2574">
            <v>138</v>
          </cell>
          <cell r="DE2574">
            <v>1</v>
          </cell>
          <cell r="DF2574">
            <v>0.89722222222222225</v>
          </cell>
          <cell r="DG2574">
            <v>1</v>
          </cell>
          <cell r="DH2574">
            <v>0.26250000000000001</v>
          </cell>
        </row>
        <row r="2575">
          <cell r="P2575">
            <v>145</v>
          </cell>
          <cell r="R2575">
            <v>166</v>
          </cell>
          <cell r="DE2575">
            <v>1</v>
          </cell>
          <cell r="DF2575">
            <v>0.79791666666666661</v>
          </cell>
          <cell r="DG2575">
            <v>1</v>
          </cell>
          <cell r="DH2575">
            <v>0.28611111111111115</v>
          </cell>
        </row>
        <row r="2576">
          <cell r="P2576">
            <v>31</v>
          </cell>
          <cell r="R2576">
            <v>31</v>
          </cell>
          <cell r="DE2576">
            <v>7</v>
          </cell>
          <cell r="DF2576">
            <v>0.90902777777777777</v>
          </cell>
          <cell r="DG2576">
            <v>1</v>
          </cell>
          <cell r="DH2576">
            <v>0.30069444444444443</v>
          </cell>
        </row>
        <row r="2577">
          <cell r="P2577">
            <v>41</v>
          </cell>
          <cell r="R2577">
            <v>42</v>
          </cell>
          <cell r="DE2577">
            <v>7</v>
          </cell>
          <cell r="DF2577">
            <v>0.6645833333333333</v>
          </cell>
          <cell r="DG2577">
            <v>1</v>
          </cell>
          <cell r="DH2577">
            <v>0.33611111111111108</v>
          </cell>
        </row>
        <row r="2578">
          <cell r="P2578" t="str">
            <v xml:space="preserve"> </v>
          </cell>
          <cell r="R2578">
            <v>1</v>
          </cell>
          <cell r="DE2578">
            <v>1</v>
          </cell>
          <cell r="DF2578">
            <v>0.35000000000000003</v>
          </cell>
          <cell r="DG2578">
            <v>1</v>
          </cell>
          <cell r="DH2578">
            <v>0.35972222222222222</v>
          </cell>
        </row>
        <row r="2579">
          <cell r="P2579" t="str">
            <v xml:space="preserve"> </v>
          </cell>
          <cell r="R2579">
            <v>1</v>
          </cell>
          <cell r="DE2579">
            <v>1</v>
          </cell>
          <cell r="DF2579">
            <v>0.51874999999999993</v>
          </cell>
          <cell r="DG2579">
            <v>1</v>
          </cell>
          <cell r="DH2579">
            <v>0.57500000000000007</v>
          </cell>
        </row>
        <row r="2580">
          <cell r="P2580">
            <v>35</v>
          </cell>
          <cell r="R2580">
            <v>30</v>
          </cell>
          <cell r="DE2580">
            <v>1</v>
          </cell>
          <cell r="DF2580">
            <v>0.56597222222222221</v>
          </cell>
          <cell r="DG2580">
            <v>1</v>
          </cell>
          <cell r="DH2580">
            <v>0.61527777777777781</v>
          </cell>
        </row>
        <row r="2581">
          <cell r="P2581">
            <v>164</v>
          </cell>
          <cell r="R2581">
            <v>166</v>
          </cell>
          <cell r="DE2581">
            <v>1</v>
          </cell>
          <cell r="DF2581">
            <v>0.90208333333333324</v>
          </cell>
          <cell r="DG2581">
            <v>1</v>
          </cell>
          <cell r="DH2581">
            <v>0.67291666666666661</v>
          </cell>
        </row>
        <row r="2582">
          <cell r="P2582">
            <v>1</v>
          </cell>
          <cell r="R2582">
            <v>4</v>
          </cell>
          <cell r="DE2582">
            <v>7</v>
          </cell>
          <cell r="DF2582">
            <v>0.71319444444444446</v>
          </cell>
          <cell r="DG2582">
            <v>1</v>
          </cell>
          <cell r="DH2582">
            <v>0.71111111111111114</v>
          </cell>
        </row>
        <row r="2583">
          <cell r="P2583">
            <v>49</v>
          </cell>
          <cell r="R2583">
            <v>24</v>
          </cell>
          <cell r="DE2583">
            <v>1</v>
          </cell>
          <cell r="DF2583">
            <v>0.93125000000000002</v>
          </cell>
          <cell r="DG2583">
            <v>1</v>
          </cell>
          <cell r="DH2583">
            <v>0.62638888888888888</v>
          </cell>
        </row>
        <row r="2584">
          <cell r="P2584" t="str">
            <v xml:space="preserve"> </v>
          </cell>
          <cell r="R2584" t="str">
            <v xml:space="preserve"> </v>
          </cell>
          <cell r="DG2584">
            <v>1</v>
          </cell>
          <cell r="DH2584">
            <v>0.52013888888888882</v>
          </cell>
        </row>
        <row r="2585">
          <cell r="P2585">
            <v>32</v>
          </cell>
          <cell r="R2585">
            <v>39</v>
          </cell>
          <cell r="DE2585">
            <v>1</v>
          </cell>
          <cell r="DF2585">
            <v>0.625</v>
          </cell>
          <cell r="DG2585">
            <v>2</v>
          </cell>
          <cell r="DH2585">
            <v>0.32916666666666666</v>
          </cell>
        </row>
        <row r="2586">
          <cell r="P2586">
            <v>23</v>
          </cell>
          <cell r="R2586">
            <v>16</v>
          </cell>
          <cell r="DE2586">
            <v>6</v>
          </cell>
          <cell r="DF2586">
            <v>0.93194444444444446</v>
          </cell>
          <cell r="DG2586">
            <v>2</v>
          </cell>
          <cell r="DH2586">
            <v>0.30694444444444441</v>
          </cell>
        </row>
        <row r="2587">
          <cell r="P2587">
            <v>36</v>
          </cell>
          <cell r="R2587">
            <v>40</v>
          </cell>
          <cell r="DE2587">
            <v>1</v>
          </cell>
          <cell r="DF2587">
            <v>0.99930555555555556</v>
          </cell>
          <cell r="DG2587">
            <v>2</v>
          </cell>
          <cell r="DH2587">
            <v>0.30416666666666664</v>
          </cell>
        </row>
        <row r="2588">
          <cell r="P2588" t="str">
            <v xml:space="preserve"> </v>
          </cell>
          <cell r="R2588">
            <v>6</v>
          </cell>
          <cell r="DE2588">
            <v>1</v>
          </cell>
          <cell r="DF2588">
            <v>0.87847222222222221</v>
          </cell>
          <cell r="DG2588">
            <v>2</v>
          </cell>
          <cell r="DH2588">
            <v>0.3430555555555555</v>
          </cell>
        </row>
        <row r="2589">
          <cell r="P2589">
            <v>52</v>
          </cell>
          <cell r="R2589">
            <v>136</v>
          </cell>
          <cell r="DE2589">
            <v>2</v>
          </cell>
          <cell r="DF2589">
            <v>0.49513888888888885</v>
          </cell>
          <cell r="DG2589">
            <v>2</v>
          </cell>
          <cell r="DH2589">
            <v>0.30902777777777779</v>
          </cell>
        </row>
        <row r="2590">
          <cell r="P2590" t="str">
            <v xml:space="preserve"> </v>
          </cell>
          <cell r="R2590">
            <v>2</v>
          </cell>
          <cell r="DE2590">
            <v>1</v>
          </cell>
          <cell r="DF2590">
            <v>0.79513888888888884</v>
          </cell>
          <cell r="DG2590">
            <v>2</v>
          </cell>
          <cell r="DH2590">
            <v>0.44861111111111113</v>
          </cell>
        </row>
        <row r="2591">
          <cell r="P2591">
            <v>51</v>
          </cell>
          <cell r="R2591">
            <v>38</v>
          </cell>
          <cell r="DE2591">
            <v>2</v>
          </cell>
          <cell r="DF2591">
            <v>0.57777777777777783</v>
          </cell>
          <cell r="DG2591">
            <v>2</v>
          </cell>
          <cell r="DH2591">
            <v>0.62152777777777779</v>
          </cell>
        </row>
        <row r="2592">
          <cell r="P2592">
            <v>55</v>
          </cell>
          <cell r="R2592">
            <v>24</v>
          </cell>
          <cell r="DE2592">
            <v>3</v>
          </cell>
          <cell r="DF2592">
            <v>3.5416666666666666E-2</v>
          </cell>
          <cell r="DG2592">
            <v>2</v>
          </cell>
          <cell r="DH2592">
            <v>0.67708333333333337</v>
          </cell>
        </row>
        <row r="2593">
          <cell r="P2593">
            <v>33</v>
          </cell>
          <cell r="R2593">
            <v>50</v>
          </cell>
          <cell r="DE2593">
            <v>2</v>
          </cell>
          <cell r="DF2593">
            <v>0.92013888888888884</v>
          </cell>
          <cell r="DG2593">
            <v>3</v>
          </cell>
          <cell r="DH2593">
            <v>0.30486111111111108</v>
          </cell>
        </row>
        <row r="2594">
          <cell r="P2594">
            <v>14</v>
          </cell>
          <cell r="R2594">
            <v>29</v>
          </cell>
          <cell r="DE2594">
            <v>2</v>
          </cell>
          <cell r="DF2594">
            <v>0.90486111111111101</v>
          </cell>
          <cell r="DG2594">
            <v>3</v>
          </cell>
          <cell r="DH2594">
            <v>0.31597222222222221</v>
          </cell>
        </row>
        <row r="2595">
          <cell r="P2595">
            <v>28</v>
          </cell>
          <cell r="R2595">
            <v>35</v>
          </cell>
          <cell r="DE2595">
            <v>2</v>
          </cell>
          <cell r="DF2595">
            <v>0.63472222222222219</v>
          </cell>
          <cell r="DG2595">
            <v>3</v>
          </cell>
          <cell r="DH2595">
            <v>0.32777777777777778</v>
          </cell>
        </row>
        <row r="2596">
          <cell r="P2596" t="str">
            <v xml:space="preserve"> </v>
          </cell>
          <cell r="R2596" t="str">
            <v xml:space="preserve"> </v>
          </cell>
          <cell r="DE2596">
            <v>4</v>
          </cell>
          <cell r="DF2596">
            <v>3.3333333333333333E-2</v>
          </cell>
          <cell r="DG2596">
            <v>3</v>
          </cell>
          <cell r="DH2596">
            <v>0.18958333333333333</v>
          </cell>
        </row>
        <row r="2597">
          <cell r="P2597" t="str">
            <v xml:space="preserve"> </v>
          </cell>
          <cell r="R2597" t="str">
            <v xml:space="preserve"> </v>
          </cell>
          <cell r="DE2597">
            <v>4</v>
          </cell>
          <cell r="DF2597">
            <v>8.8888888888888892E-2</v>
          </cell>
          <cell r="DG2597">
            <v>3</v>
          </cell>
          <cell r="DH2597">
            <v>0.23611111111111113</v>
          </cell>
        </row>
        <row r="2598">
          <cell r="P2598" t="str">
            <v xml:space="preserve"> </v>
          </cell>
          <cell r="R2598">
            <v>5</v>
          </cell>
          <cell r="DE2598">
            <v>2</v>
          </cell>
          <cell r="DF2598">
            <v>0.83611111111111114</v>
          </cell>
          <cell r="DG2598">
            <v>3</v>
          </cell>
          <cell r="DH2598">
            <v>0.34583333333333338</v>
          </cell>
        </row>
        <row r="2599">
          <cell r="P2599">
            <v>50</v>
          </cell>
          <cell r="R2599">
            <v>37</v>
          </cell>
          <cell r="DE2599">
            <v>3</v>
          </cell>
          <cell r="DF2599">
            <v>0.4826388888888889</v>
          </cell>
          <cell r="DG2599">
            <v>3</v>
          </cell>
          <cell r="DH2599">
            <v>0.5493055555555556</v>
          </cell>
        </row>
        <row r="2600">
          <cell r="P2600">
            <v>1</v>
          </cell>
          <cell r="R2600">
            <v>1</v>
          </cell>
          <cell r="DE2600">
            <v>3</v>
          </cell>
          <cell r="DF2600">
            <v>0.3444444444444445</v>
          </cell>
          <cell r="DG2600">
            <v>3</v>
          </cell>
          <cell r="DH2600">
            <v>0.55208333333333337</v>
          </cell>
        </row>
        <row r="2601">
          <cell r="P2601" t="str">
            <v xml:space="preserve"> </v>
          </cell>
          <cell r="R2601" t="str">
            <v xml:space="preserve"> </v>
          </cell>
          <cell r="DE2601">
            <v>3</v>
          </cell>
          <cell r="DF2601">
            <v>0.57291666666666663</v>
          </cell>
          <cell r="DG2601">
            <v>3</v>
          </cell>
          <cell r="DH2601">
            <v>0.60347222222222219</v>
          </cell>
        </row>
        <row r="2602">
          <cell r="P2602">
            <v>6</v>
          </cell>
          <cell r="R2602">
            <v>6</v>
          </cell>
          <cell r="DE2602">
            <v>1</v>
          </cell>
          <cell r="DF2602">
            <v>0.80208333333333337</v>
          </cell>
          <cell r="DG2602">
            <v>3</v>
          </cell>
          <cell r="DH2602">
            <v>0.57152777777777775</v>
          </cell>
        </row>
        <row r="2603">
          <cell r="P2603">
            <v>1</v>
          </cell>
          <cell r="R2603" t="str">
            <v xml:space="preserve"> </v>
          </cell>
          <cell r="DE2603">
            <v>3</v>
          </cell>
          <cell r="DF2603">
            <v>0.68194444444444446</v>
          </cell>
          <cell r="DG2603">
            <v>3</v>
          </cell>
          <cell r="DH2603">
            <v>0.7368055555555556</v>
          </cell>
        </row>
        <row r="2604">
          <cell r="P2604" t="str">
            <v xml:space="preserve"> </v>
          </cell>
          <cell r="R2604" t="str">
            <v xml:space="preserve"> </v>
          </cell>
          <cell r="DE2604">
            <v>4</v>
          </cell>
          <cell r="DF2604">
            <v>0.57222222222222219</v>
          </cell>
          <cell r="DG2604">
            <v>3</v>
          </cell>
          <cell r="DH2604">
            <v>0.9291666666666667</v>
          </cell>
        </row>
        <row r="2605">
          <cell r="P2605">
            <v>5</v>
          </cell>
          <cell r="R2605">
            <v>2</v>
          </cell>
          <cell r="DE2605">
            <v>3</v>
          </cell>
          <cell r="DF2605">
            <v>0.68055555555555547</v>
          </cell>
          <cell r="DG2605">
            <v>3</v>
          </cell>
          <cell r="DH2605">
            <v>0.98819444444444438</v>
          </cell>
        </row>
        <row r="2606">
          <cell r="P2606">
            <v>1</v>
          </cell>
          <cell r="R2606" t="str">
            <v xml:space="preserve"> </v>
          </cell>
          <cell r="DE2606">
            <v>4</v>
          </cell>
          <cell r="DF2606">
            <v>0.1125</v>
          </cell>
          <cell r="DG2606">
            <v>4</v>
          </cell>
          <cell r="DH2606">
            <v>0.14722222222222223</v>
          </cell>
        </row>
        <row r="2607">
          <cell r="P2607" t="str">
            <v xml:space="preserve"> </v>
          </cell>
          <cell r="R2607">
            <v>33</v>
          </cell>
          <cell r="DE2607">
            <v>3</v>
          </cell>
          <cell r="DF2607">
            <v>0.92708333333333337</v>
          </cell>
          <cell r="DG2607">
            <v>4</v>
          </cell>
          <cell r="DH2607">
            <v>0.25833333333333336</v>
          </cell>
        </row>
        <row r="2608">
          <cell r="P2608">
            <v>41</v>
          </cell>
          <cell r="R2608">
            <v>27</v>
          </cell>
          <cell r="DE2608">
            <v>3</v>
          </cell>
          <cell r="DF2608">
            <v>0.8979166666666667</v>
          </cell>
          <cell r="DG2608">
            <v>4</v>
          </cell>
          <cell r="DH2608">
            <v>0.2986111111111111</v>
          </cell>
        </row>
        <row r="2609">
          <cell r="P2609">
            <v>162</v>
          </cell>
          <cell r="R2609">
            <v>164</v>
          </cell>
          <cell r="DE2609">
            <v>4</v>
          </cell>
          <cell r="DF2609">
            <v>0.75</v>
          </cell>
          <cell r="DG2609">
            <v>4</v>
          </cell>
          <cell r="DH2609">
            <v>0.26874999999999999</v>
          </cell>
        </row>
        <row r="2610">
          <cell r="P2610">
            <v>27</v>
          </cell>
          <cell r="R2610">
            <v>39</v>
          </cell>
          <cell r="DE2610">
            <v>3</v>
          </cell>
          <cell r="DF2610">
            <v>0.63472222222222219</v>
          </cell>
          <cell r="DG2610">
            <v>4</v>
          </cell>
          <cell r="DH2610">
            <v>0.33333333333333331</v>
          </cell>
        </row>
        <row r="2611">
          <cell r="P2611">
            <v>166</v>
          </cell>
          <cell r="R2611">
            <v>165</v>
          </cell>
          <cell r="DE2611">
            <v>4</v>
          </cell>
          <cell r="DF2611">
            <v>0.90347222222222223</v>
          </cell>
          <cell r="DG2611">
            <v>4</v>
          </cell>
          <cell r="DH2611">
            <v>0.3611111111111111</v>
          </cell>
        </row>
        <row r="2612">
          <cell r="P2612">
            <v>47</v>
          </cell>
          <cell r="R2612">
            <v>38</v>
          </cell>
          <cell r="DE2612">
            <v>4</v>
          </cell>
          <cell r="DF2612">
            <v>0.42291666666666666</v>
          </cell>
          <cell r="DG2612">
            <v>4</v>
          </cell>
          <cell r="DH2612">
            <v>0.45763888888888887</v>
          </cell>
        </row>
        <row r="2613">
          <cell r="P2613" t="str">
            <v xml:space="preserve"> </v>
          </cell>
          <cell r="R2613">
            <v>1</v>
          </cell>
          <cell r="DE2613">
            <v>4</v>
          </cell>
          <cell r="DF2613">
            <v>0.48333333333333334</v>
          </cell>
          <cell r="DG2613">
            <v>4</v>
          </cell>
          <cell r="DH2613">
            <v>0.51874999999999993</v>
          </cell>
        </row>
        <row r="2614">
          <cell r="P2614">
            <v>1</v>
          </cell>
          <cell r="R2614">
            <v>2</v>
          </cell>
          <cell r="DE2614">
            <v>2</v>
          </cell>
          <cell r="DF2614">
            <v>0.7319444444444444</v>
          </cell>
          <cell r="DG2614">
            <v>4</v>
          </cell>
          <cell r="DH2614">
            <v>0.59583333333333333</v>
          </cell>
        </row>
        <row r="2615">
          <cell r="P2615">
            <v>46</v>
          </cell>
          <cell r="R2615">
            <v>38</v>
          </cell>
          <cell r="DE2615">
            <v>4</v>
          </cell>
          <cell r="DF2615">
            <v>0.58194444444444449</v>
          </cell>
          <cell r="DG2615">
            <v>4</v>
          </cell>
          <cell r="DH2615">
            <v>0.62152777777777779</v>
          </cell>
        </row>
        <row r="2616">
          <cell r="P2616">
            <v>40</v>
          </cell>
          <cell r="R2616">
            <v>48</v>
          </cell>
          <cell r="DE2616">
            <v>4</v>
          </cell>
          <cell r="DF2616">
            <v>0.95347222222222217</v>
          </cell>
          <cell r="DG2616">
            <v>4</v>
          </cell>
          <cell r="DH2616">
            <v>0.64236111111111105</v>
          </cell>
        </row>
        <row r="2617">
          <cell r="P2617">
            <v>32</v>
          </cell>
          <cell r="R2617" t="str">
            <v xml:space="preserve"> </v>
          </cell>
          <cell r="DE2617">
            <v>4</v>
          </cell>
          <cell r="DF2617">
            <v>0.65486111111111112</v>
          </cell>
          <cell r="DG2617">
            <v>4</v>
          </cell>
          <cell r="DH2617">
            <v>0.69861111111111107</v>
          </cell>
        </row>
        <row r="2618">
          <cell r="P2618">
            <v>44</v>
          </cell>
          <cell r="R2618">
            <v>8</v>
          </cell>
          <cell r="DE2618">
            <v>4</v>
          </cell>
          <cell r="DF2618">
            <v>0.53888888888888886</v>
          </cell>
          <cell r="DG2618">
            <v>4</v>
          </cell>
          <cell r="DH2618">
            <v>0</v>
          </cell>
        </row>
        <row r="2619">
          <cell r="P2619">
            <v>9</v>
          </cell>
          <cell r="R2619">
            <v>5</v>
          </cell>
          <cell r="DE2619">
            <v>2</v>
          </cell>
          <cell r="DF2619">
            <v>0.85138888888888886</v>
          </cell>
          <cell r="DG2619">
            <v>4</v>
          </cell>
          <cell r="DH2619">
            <v>0.375</v>
          </cell>
        </row>
        <row r="2620">
          <cell r="P2620">
            <v>3</v>
          </cell>
          <cell r="R2620">
            <v>2</v>
          </cell>
          <cell r="DE2620">
            <v>5</v>
          </cell>
          <cell r="DF2620">
            <v>0.76597222222222217</v>
          </cell>
          <cell r="DG2620">
            <v>6</v>
          </cell>
          <cell r="DH2620">
            <v>0.63194444444444442</v>
          </cell>
        </row>
        <row r="2621">
          <cell r="P2621">
            <v>1</v>
          </cell>
          <cell r="R2621">
            <v>1</v>
          </cell>
          <cell r="DE2621">
            <v>4</v>
          </cell>
          <cell r="DF2621">
            <v>1.4583333333333332E-2</v>
          </cell>
          <cell r="DG2621">
            <v>4</v>
          </cell>
          <cell r="DH2621">
            <v>0.4777777777777778</v>
          </cell>
        </row>
        <row r="2622">
          <cell r="P2622">
            <v>129</v>
          </cell>
          <cell r="R2622">
            <v>164</v>
          </cell>
          <cell r="DE2622">
            <v>6</v>
          </cell>
          <cell r="DF2622">
            <v>0.7090277777777777</v>
          </cell>
          <cell r="DG2622">
            <v>6</v>
          </cell>
          <cell r="DH2622">
            <v>0.3666666666666667</v>
          </cell>
        </row>
        <row r="2623">
          <cell r="P2623">
            <v>55</v>
          </cell>
          <cell r="R2623">
            <v>29</v>
          </cell>
          <cell r="DE2623">
            <v>4</v>
          </cell>
          <cell r="DF2623">
            <v>0.90625</v>
          </cell>
          <cell r="DG2623">
            <v>5</v>
          </cell>
          <cell r="DH2623">
            <v>0.30486111111111108</v>
          </cell>
        </row>
        <row r="2624">
          <cell r="P2624">
            <v>29</v>
          </cell>
          <cell r="R2624">
            <v>34</v>
          </cell>
          <cell r="DE2624">
            <v>4</v>
          </cell>
          <cell r="DF2624">
            <v>0.96527777777777779</v>
          </cell>
          <cell r="DG2624">
            <v>5</v>
          </cell>
          <cell r="DH2624">
            <v>0.31111111111111112</v>
          </cell>
        </row>
        <row r="2625">
          <cell r="P2625">
            <v>35</v>
          </cell>
          <cell r="R2625">
            <v>37</v>
          </cell>
          <cell r="DE2625">
            <v>4</v>
          </cell>
          <cell r="DF2625">
            <v>0.63055555555555554</v>
          </cell>
          <cell r="DG2625">
            <v>5</v>
          </cell>
          <cell r="DH2625">
            <v>0.33263888888888887</v>
          </cell>
        </row>
        <row r="2626">
          <cell r="P2626">
            <v>165</v>
          </cell>
          <cell r="R2626">
            <v>169</v>
          </cell>
          <cell r="DE2626">
            <v>5</v>
          </cell>
          <cell r="DF2626">
            <v>0.8027777777777777</v>
          </cell>
          <cell r="DG2626">
            <v>5</v>
          </cell>
          <cell r="DH2626">
            <v>0.2673611111111111</v>
          </cell>
        </row>
        <row r="2627">
          <cell r="P2627">
            <v>109</v>
          </cell>
          <cell r="R2627">
            <v>67</v>
          </cell>
          <cell r="DE2627">
            <v>5</v>
          </cell>
          <cell r="DF2627">
            <v>0.50763888888888886</v>
          </cell>
          <cell r="DG2627">
            <v>5</v>
          </cell>
          <cell r="DH2627">
            <v>0.29722222222222222</v>
          </cell>
        </row>
        <row r="2628">
          <cell r="P2628">
            <v>1</v>
          </cell>
          <cell r="R2628">
            <v>2</v>
          </cell>
          <cell r="DE2628">
            <v>4</v>
          </cell>
          <cell r="DF2628">
            <v>0.96736111111111101</v>
          </cell>
          <cell r="DG2628">
            <v>5</v>
          </cell>
          <cell r="DH2628">
            <v>0.3840277777777778</v>
          </cell>
        </row>
        <row r="2629">
          <cell r="P2629">
            <v>10</v>
          </cell>
          <cell r="R2629">
            <v>10</v>
          </cell>
          <cell r="DE2629">
            <v>5</v>
          </cell>
          <cell r="DF2629">
            <v>0.92708333333333337</v>
          </cell>
          <cell r="DG2629">
            <v>5</v>
          </cell>
          <cell r="DH2629">
            <v>0.95486111111111116</v>
          </cell>
        </row>
        <row r="2630">
          <cell r="P2630" t="str">
            <v xml:space="preserve"> </v>
          </cell>
          <cell r="R2630">
            <v>2</v>
          </cell>
          <cell r="DE2630">
            <v>5</v>
          </cell>
          <cell r="DF2630">
            <v>0.77500000000000002</v>
          </cell>
          <cell r="DG2630">
            <v>5</v>
          </cell>
          <cell r="DH2630">
            <v>0.91319444444444453</v>
          </cell>
        </row>
        <row r="2631">
          <cell r="P2631">
            <v>53</v>
          </cell>
          <cell r="R2631">
            <v>38</v>
          </cell>
          <cell r="DE2631">
            <v>5</v>
          </cell>
          <cell r="DF2631">
            <v>0.57708333333333328</v>
          </cell>
          <cell r="DG2631">
            <v>5</v>
          </cell>
          <cell r="DH2631">
            <v>0.61944444444444446</v>
          </cell>
        </row>
        <row r="2632">
          <cell r="P2632" t="str">
            <v xml:space="preserve"> </v>
          </cell>
          <cell r="R2632" t="str">
            <v xml:space="preserve"> </v>
          </cell>
          <cell r="DG2632">
            <v>5</v>
          </cell>
          <cell r="DH2632">
            <v>0.6743055555555556</v>
          </cell>
        </row>
        <row r="2633">
          <cell r="P2633">
            <v>35</v>
          </cell>
          <cell r="R2633">
            <v>20</v>
          </cell>
          <cell r="DE2633">
            <v>5</v>
          </cell>
          <cell r="DF2633">
            <v>0.98125000000000007</v>
          </cell>
          <cell r="DG2633">
            <v>6</v>
          </cell>
          <cell r="DH2633">
            <v>0.30624999999999997</v>
          </cell>
        </row>
        <row r="2634">
          <cell r="P2634">
            <v>59</v>
          </cell>
          <cell r="R2634">
            <v>45</v>
          </cell>
          <cell r="DE2634">
            <v>5</v>
          </cell>
          <cell r="DF2634">
            <v>0.9194444444444444</v>
          </cell>
          <cell r="DG2634">
            <v>6</v>
          </cell>
          <cell r="DH2634">
            <v>0.30902777777777779</v>
          </cell>
        </row>
        <row r="2635">
          <cell r="P2635">
            <v>39</v>
          </cell>
          <cell r="R2635">
            <v>39</v>
          </cell>
          <cell r="DE2635">
            <v>5</v>
          </cell>
          <cell r="DF2635">
            <v>0.63680555555555551</v>
          </cell>
          <cell r="DG2635">
            <v>6</v>
          </cell>
          <cell r="DH2635">
            <v>0.32777777777777778</v>
          </cell>
        </row>
        <row r="2636">
          <cell r="P2636">
            <v>161</v>
          </cell>
          <cell r="R2636">
            <v>164</v>
          </cell>
          <cell r="DE2636">
            <v>6</v>
          </cell>
          <cell r="DF2636">
            <v>0.7090277777777777</v>
          </cell>
          <cell r="DG2636">
            <v>6</v>
          </cell>
          <cell r="DH2636">
            <v>0.3611111111111111</v>
          </cell>
        </row>
        <row r="2637">
          <cell r="P2637">
            <v>10</v>
          </cell>
          <cell r="R2637">
            <v>10</v>
          </cell>
          <cell r="DE2637">
            <v>6</v>
          </cell>
          <cell r="DF2637">
            <v>0.37847222222222227</v>
          </cell>
          <cell r="DG2637">
            <v>6</v>
          </cell>
          <cell r="DH2637">
            <v>0.51666666666666672</v>
          </cell>
        </row>
        <row r="2638">
          <cell r="P2638">
            <v>1</v>
          </cell>
          <cell r="R2638" t="str">
            <v xml:space="preserve"> </v>
          </cell>
          <cell r="DE2638">
            <v>6</v>
          </cell>
          <cell r="DF2638">
            <v>0.49027777777777781</v>
          </cell>
          <cell r="DG2638">
            <v>6</v>
          </cell>
          <cell r="DH2638">
            <v>0.52569444444444446</v>
          </cell>
        </row>
        <row r="2639">
          <cell r="P2639">
            <v>66</v>
          </cell>
          <cell r="R2639">
            <v>38</v>
          </cell>
          <cell r="DE2639">
            <v>6</v>
          </cell>
          <cell r="DF2639">
            <v>0.43958333333333338</v>
          </cell>
          <cell r="DG2639">
            <v>6</v>
          </cell>
          <cell r="DH2639">
            <v>0.54583333333333328</v>
          </cell>
        </row>
        <row r="2640">
          <cell r="P2640">
            <v>46</v>
          </cell>
          <cell r="R2640">
            <v>48</v>
          </cell>
          <cell r="DE2640">
            <v>6</v>
          </cell>
          <cell r="DF2640">
            <v>0.59930555555555554</v>
          </cell>
          <cell r="DG2640">
            <v>6</v>
          </cell>
          <cell r="DH2640">
            <v>0.63472222222222219</v>
          </cell>
        </row>
        <row r="2641">
          <cell r="P2641" t="str">
            <v xml:space="preserve"> </v>
          </cell>
          <cell r="R2641" t="str">
            <v xml:space="preserve"> </v>
          </cell>
          <cell r="DG2641">
            <v>6</v>
          </cell>
          <cell r="DH2641">
            <v>0.59444444444444444</v>
          </cell>
        </row>
        <row r="2642">
          <cell r="P2642">
            <v>3</v>
          </cell>
          <cell r="R2642">
            <v>4</v>
          </cell>
          <cell r="DE2642">
            <v>5</v>
          </cell>
          <cell r="DF2642">
            <v>0.75069444444444444</v>
          </cell>
          <cell r="DG2642">
            <v>6</v>
          </cell>
          <cell r="DH2642">
            <v>0.92361111111111116</v>
          </cell>
        </row>
        <row r="2643">
          <cell r="P2643" t="str">
            <v xml:space="preserve"> </v>
          </cell>
          <cell r="R2643" t="str">
            <v xml:space="preserve"> </v>
          </cell>
          <cell r="DE2643">
            <v>6</v>
          </cell>
          <cell r="DF2643">
            <v>0.96597222222222223</v>
          </cell>
        </row>
        <row r="2644">
          <cell r="P2644">
            <v>165</v>
          </cell>
          <cell r="R2644">
            <v>165</v>
          </cell>
          <cell r="DE2644">
            <v>7</v>
          </cell>
          <cell r="DF2644">
            <v>0.74236111111111114</v>
          </cell>
          <cell r="DG2644">
            <v>7</v>
          </cell>
          <cell r="DH2644">
            <v>0.26944444444444443</v>
          </cell>
        </row>
        <row r="2645">
          <cell r="P2645" t="str">
            <v xml:space="preserve"> </v>
          </cell>
          <cell r="R2645" t="str">
            <v xml:space="preserve"> </v>
          </cell>
          <cell r="DE2645">
            <v>1</v>
          </cell>
          <cell r="DF2645">
            <v>0.93055555555555547</v>
          </cell>
          <cell r="DG2645">
            <v>7</v>
          </cell>
          <cell r="DH2645">
            <v>0.27847222222222223</v>
          </cell>
        </row>
        <row r="2646">
          <cell r="P2646">
            <v>48</v>
          </cell>
          <cell r="R2646">
            <v>42</v>
          </cell>
          <cell r="DE2646">
            <v>6</v>
          </cell>
          <cell r="DF2646">
            <v>0.91527777777777775</v>
          </cell>
          <cell r="DG2646">
            <v>7</v>
          </cell>
          <cell r="DH2646">
            <v>0.3034722222222222</v>
          </cell>
        </row>
        <row r="2647">
          <cell r="P2647">
            <v>29</v>
          </cell>
          <cell r="R2647">
            <v>38</v>
          </cell>
          <cell r="DE2647">
            <v>6</v>
          </cell>
          <cell r="DF2647">
            <v>0.63750000000000007</v>
          </cell>
          <cell r="DG2647">
            <v>7</v>
          </cell>
          <cell r="DH2647">
            <v>0.33194444444444443</v>
          </cell>
        </row>
        <row r="2648">
          <cell r="P2648">
            <v>135</v>
          </cell>
          <cell r="R2648">
            <v>139</v>
          </cell>
          <cell r="DE2648">
            <v>7</v>
          </cell>
          <cell r="DF2648">
            <v>0.88680555555555562</v>
          </cell>
          <cell r="DG2648">
            <v>7</v>
          </cell>
          <cell r="DH2648">
            <v>0.33611111111111108</v>
          </cell>
        </row>
        <row r="2649">
          <cell r="P2649" t="str">
            <v xml:space="preserve"> </v>
          </cell>
          <cell r="R2649" t="str">
            <v xml:space="preserve"> </v>
          </cell>
          <cell r="DE2649">
            <v>6</v>
          </cell>
          <cell r="DF2649">
            <v>0.56458333333333333</v>
          </cell>
          <cell r="DG2649">
            <v>7</v>
          </cell>
          <cell r="DH2649">
            <v>0.34375</v>
          </cell>
        </row>
        <row r="2650">
          <cell r="P2650">
            <v>38</v>
          </cell>
          <cell r="R2650">
            <v>40</v>
          </cell>
          <cell r="DE2650">
            <v>7</v>
          </cell>
          <cell r="DF2650">
            <v>0.80763888888888891</v>
          </cell>
          <cell r="DG2650">
            <v>7</v>
          </cell>
          <cell r="DH2650">
            <v>0.45208333333333334</v>
          </cell>
        </row>
        <row r="2651">
          <cell r="P2651">
            <v>44</v>
          </cell>
          <cell r="R2651">
            <v>36</v>
          </cell>
          <cell r="DE2651">
            <v>7</v>
          </cell>
          <cell r="DF2651">
            <v>0.48402777777777778</v>
          </cell>
          <cell r="DG2651">
            <v>7</v>
          </cell>
          <cell r="DH2651">
            <v>0.57777777777777783</v>
          </cell>
        </row>
        <row r="2652">
          <cell r="P2652">
            <v>44</v>
          </cell>
          <cell r="R2652">
            <v>46</v>
          </cell>
          <cell r="DE2652">
            <v>7</v>
          </cell>
          <cell r="DF2652">
            <v>0.56874999999999998</v>
          </cell>
          <cell r="DG2652">
            <v>7</v>
          </cell>
          <cell r="DH2652">
            <v>0.61805555555555558</v>
          </cell>
        </row>
        <row r="2653">
          <cell r="P2653">
            <v>167</v>
          </cell>
          <cell r="R2653">
            <v>162</v>
          </cell>
          <cell r="DE2653">
            <v>7</v>
          </cell>
          <cell r="DF2653">
            <v>0.8930555555555556</v>
          </cell>
          <cell r="DG2653">
            <v>7</v>
          </cell>
          <cell r="DH2653">
            <v>0.37013888888888885</v>
          </cell>
        </row>
        <row r="2654">
          <cell r="P2654">
            <v>3</v>
          </cell>
          <cell r="R2654">
            <v>2</v>
          </cell>
          <cell r="DE2654">
            <v>7</v>
          </cell>
          <cell r="DF2654">
            <v>0.4770833333333333</v>
          </cell>
          <cell r="DG2654">
            <v>7</v>
          </cell>
          <cell r="DH2654">
            <v>0.79999999999999993</v>
          </cell>
        </row>
        <row r="2655">
          <cell r="P2655">
            <v>3</v>
          </cell>
          <cell r="R2655">
            <v>3</v>
          </cell>
          <cell r="DE2655">
            <v>7</v>
          </cell>
          <cell r="DF2655">
            <v>0.45416666666666666</v>
          </cell>
          <cell r="DG2655">
            <v>7</v>
          </cell>
          <cell r="DH2655">
            <v>0.86111111111111116</v>
          </cell>
        </row>
        <row r="2656">
          <cell r="P2656" t="str">
            <v xml:space="preserve"> </v>
          </cell>
          <cell r="R2656">
            <v>4</v>
          </cell>
          <cell r="DE2656">
            <v>7</v>
          </cell>
          <cell r="DF2656">
            <v>0.5541666666666667</v>
          </cell>
          <cell r="DG2656">
            <v>7</v>
          </cell>
          <cell r="DH2656">
            <v>0.67361111111111116</v>
          </cell>
        </row>
        <row r="2657">
          <cell r="P2657">
            <v>162</v>
          </cell>
          <cell r="R2657">
            <v>166</v>
          </cell>
          <cell r="DE2657">
            <v>1</v>
          </cell>
          <cell r="DF2657">
            <v>0.40763888888888888</v>
          </cell>
          <cell r="DG2657">
            <v>1</v>
          </cell>
          <cell r="DH2657">
            <v>0.18333333333333335</v>
          </cell>
        </row>
        <row r="2658">
          <cell r="P2658">
            <v>133</v>
          </cell>
          <cell r="R2658">
            <v>135</v>
          </cell>
          <cell r="DE2658">
            <v>1</v>
          </cell>
          <cell r="DF2658">
            <v>0.78541666666666676</v>
          </cell>
          <cell r="DG2658">
            <v>1</v>
          </cell>
          <cell r="DH2658">
            <v>0.23819444444444446</v>
          </cell>
        </row>
        <row r="2659">
          <cell r="P2659">
            <v>166</v>
          </cell>
          <cell r="R2659">
            <v>168</v>
          </cell>
          <cell r="DE2659">
            <v>1</v>
          </cell>
          <cell r="DF2659">
            <v>0.80486111111111114</v>
          </cell>
          <cell r="DG2659">
            <v>1</v>
          </cell>
          <cell r="DH2659">
            <v>0.25416666666666665</v>
          </cell>
        </row>
        <row r="2660">
          <cell r="P2660">
            <v>40</v>
          </cell>
          <cell r="R2660">
            <v>48</v>
          </cell>
          <cell r="DE2660">
            <v>7</v>
          </cell>
          <cell r="DF2660">
            <v>0.90277777777777779</v>
          </cell>
          <cell r="DG2660">
            <v>1</v>
          </cell>
          <cell r="DH2660">
            <v>0.30208333333333331</v>
          </cell>
        </row>
        <row r="2661">
          <cell r="P2661">
            <v>36</v>
          </cell>
          <cell r="R2661">
            <v>18</v>
          </cell>
          <cell r="DE2661">
            <v>7</v>
          </cell>
          <cell r="DF2661">
            <v>0.63194444444444442</v>
          </cell>
          <cell r="DG2661">
            <v>1</v>
          </cell>
          <cell r="DH2661">
            <v>0.32916666666666666</v>
          </cell>
        </row>
        <row r="2662">
          <cell r="P2662" t="str">
            <v xml:space="preserve"> </v>
          </cell>
          <cell r="R2662" t="str">
            <v xml:space="preserve"> </v>
          </cell>
          <cell r="DE2662">
            <v>1</v>
          </cell>
          <cell r="DF2662">
            <v>0.45833333333333331</v>
          </cell>
          <cell r="DG2662">
            <v>1</v>
          </cell>
          <cell r="DH2662">
            <v>0.4861111111111111</v>
          </cell>
        </row>
        <row r="2663">
          <cell r="P2663">
            <v>11</v>
          </cell>
          <cell r="R2663">
            <v>11</v>
          </cell>
          <cell r="DE2663">
            <v>7</v>
          </cell>
          <cell r="DF2663">
            <v>0.4861111111111111</v>
          </cell>
          <cell r="DG2663">
            <v>1</v>
          </cell>
          <cell r="DH2663">
            <v>0.47361111111111115</v>
          </cell>
        </row>
        <row r="2664">
          <cell r="P2664">
            <v>164</v>
          </cell>
          <cell r="R2664">
            <v>164</v>
          </cell>
          <cell r="DE2664">
            <v>1</v>
          </cell>
          <cell r="DF2664">
            <v>0.72152777777777777</v>
          </cell>
          <cell r="DG2664">
            <v>1</v>
          </cell>
          <cell r="DH2664">
            <v>0.48958333333333331</v>
          </cell>
        </row>
        <row r="2665">
          <cell r="P2665">
            <v>2</v>
          </cell>
          <cell r="R2665">
            <v>2</v>
          </cell>
          <cell r="DE2665">
            <v>7</v>
          </cell>
          <cell r="DF2665">
            <v>0.96458333333333324</v>
          </cell>
          <cell r="DG2665">
            <v>1</v>
          </cell>
          <cell r="DH2665">
            <v>0.52013888888888882</v>
          </cell>
        </row>
        <row r="2666">
          <cell r="P2666">
            <v>37</v>
          </cell>
          <cell r="R2666">
            <v>39</v>
          </cell>
          <cell r="DE2666">
            <v>2</v>
          </cell>
          <cell r="DF2666">
            <v>0.61875000000000002</v>
          </cell>
          <cell r="DG2666">
            <v>1</v>
          </cell>
          <cell r="DH2666">
            <v>0.5180555555555556</v>
          </cell>
        </row>
        <row r="2667">
          <cell r="P2667">
            <v>49</v>
          </cell>
          <cell r="R2667">
            <v>44</v>
          </cell>
          <cell r="DE2667">
            <v>1</v>
          </cell>
          <cell r="DF2667">
            <v>0.57986111111111105</v>
          </cell>
          <cell r="DG2667">
            <v>1</v>
          </cell>
          <cell r="DH2667">
            <v>0.62291666666666667</v>
          </cell>
        </row>
        <row r="2668">
          <cell r="P2668">
            <v>4</v>
          </cell>
          <cell r="R2668">
            <v>6</v>
          </cell>
          <cell r="DE2668">
            <v>6</v>
          </cell>
          <cell r="DF2668">
            <v>0.57916666666666672</v>
          </cell>
          <cell r="DG2668">
            <v>1</v>
          </cell>
          <cell r="DH2668">
            <v>0.69861111111111107</v>
          </cell>
        </row>
        <row r="2669">
          <cell r="P2669">
            <v>132</v>
          </cell>
          <cell r="R2669">
            <v>135</v>
          </cell>
          <cell r="DE2669">
            <v>4</v>
          </cell>
          <cell r="DF2669">
            <v>0.81805555555555554</v>
          </cell>
          <cell r="DG2669">
            <v>4</v>
          </cell>
          <cell r="DH2669">
            <v>0.21805555555555556</v>
          </cell>
        </row>
        <row r="2670">
          <cell r="P2670">
            <v>37</v>
          </cell>
          <cell r="R2670">
            <v>36</v>
          </cell>
          <cell r="DE2670">
            <v>1</v>
          </cell>
          <cell r="DF2670">
            <v>0.91388888888888886</v>
          </cell>
          <cell r="DG2670">
            <v>2</v>
          </cell>
          <cell r="DH2670">
            <v>0.30486111111111108</v>
          </cell>
        </row>
        <row r="2671">
          <cell r="P2671">
            <v>31</v>
          </cell>
          <cell r="R2671">
            <v>44</v>
          </cell>
          <cell r="DE2671">
            <v>1</v>
          </cell>
          <cell r="DF2671">
            <v>0.6381944444444444</v>
          </cell>
          <cell r="DG2671">
            <v>2</v>
          </cell>
          <cell r="DH2671">
            <v>0.3354166666666667</v>
          </cell>
        </row>
        <row r="2672">
          <cell r="P2672">
            <v>57</v>
          </cell>
          <cell r="R2672">
            <v>134</v>
          </cell>
          <cell r="DE2672">
            <v>2</v>
          </cell>
          <cell r="DF2672">
            <v>0.50486111111111109</v>
          </cell>
          <cell r="DG2672">
            <v>2</v>
          </cell>
          <cell r="DH2672">
            <v>0.31736111111111115</v>
          </cell>
        </row>
        <row r="2673">
          <cell r="P2673" t="str">
            <v xml:space="preserve"> </v>
          </cell>
          <cell r="R2673">
            <v>8</v>
          </cell>
          <cell r="DE2673">
            <v>2</v>
          </cell>
          <cell r="DF2673">
            <v>0.36180555555555555</v>
          </cell>
          <cell r="DG2673">
            <v>2</v>
          </cell>
          <cell r="DH2673">
            <v>0.4368055555555555</v>
          </cell>
        </row>
        <row r="2674">
          <cell r="P2674">
            <v>51</v>
          </cell>
          <cell r="R2674">
            <v>44</v>
          </cell>
          <cell r="DE2674">
            <v>2</v>
          </cell>
          <cell r="DF2674">
            <v>0.58124999999999993</v>
          </cell>
          <cell r="DG2674">
            <v>2</v>
          </cell>
          <cell r="DH2674">
            <v>0.62916666666666665</v>
          </cell>
        </row>
        <row r="2675">
          <cell r="P2675">
            <v>24</v>
          </cell>
          <cell r="R2675">
            <v>19</v>
          </cell>
          <cell r="DE2675">
            <v>3</v>
          </cell>
          <cell r="DF2675">
            <v>0.11458333333333333</v>
          </cell>
          <cell r="DG2675">
            <v>2</v>
          </cell>
          <cell r="DH2675">
            <v>0.66666666666666663</v>
          </cell>
        </row>
        <row r="2676">
          <cell r="P2676">
            <v>4</v>
          </cell>
          <cell r="R2676">
            <v>1</v>
          </cell>
          <cell r="DE2676">
            <v>1</v>
          </cell>
          <cell r="DF2676">
            <v>0.94652777777777775</v>
          </cell>
          <cell r="DG2676">
            <v>2</v>
          </cell>
          <cell r="DH2676">
            <v>0.6972222222222223</v>
          </cell>
        </row>
        <row r="2677">
          <cell r="P2677">
            <v>5</v>
          </cell>
          <cell r="R2677">
            <v>5</v>
          </cell>
          <cell r="DE2677">
            <v>2</v>
          </cell>
          <cell r="DF2677">
            <v>0.3888888888888889</v>
          </cell>
          <cell r="DG2677">
            <v>2</v>
          </cell>
          <cell r="DH2677">
            <v>0.72361111111111109</v>
          </cell>
        </row>
        <row r="2678">
          <cell r="P2678">
            <v>36</v>
          </cell>
          <cell r="R2678" t="str">
            <v xml:space="preserve"> </v>
          </cell>
          <cell r="DE2678">
            <v>7</v>
          </cell>
          <cell r="DF2678">
            <v>2.4305555555555556E-2</v>
          </cell>
          <cell r="DG2678">
            <v>2</v>
          </cell>
          <cell r="DH2678">
            <v>0.76527777777777783</v>
          </cell>
        </row>
        <row r="2679">
          <cell r="P2679">
            <v>3</v>
          </cell>
          <cell r="R2679" t="str">
            <v xml:space="preserve"> </v>
          </cell>
          <cell r="DE2679">
            <v>2</v>
          </cell>
          <cell r="DF2679">
            <v>0.87708333333333333</v>
          </cell>
          <cell r="DG2679">
            <v>2</v>
          </cell>
          <cell r="DH2679">
            <v>0.9159722222222223</v>
          </cell>
        </row>
        <row r="2680">
          <cell r="P2680">
            <v>1</v>
          </cell>
          <cell r="R2680" t="str">
            <v xml:space="preserve"> </v>
          </cell>
          <cell r="DE2680">
            <v>2</v>
          </cell>
          <cell r="DF2680">
            <v>0.96388888888888891</v>
          </cell>
          <cell r="DG2680">
            <v>2</v>
          </cell>
          <cell r="DH2680">
            <v>0.99097222222222225</v>
          </cell>
        </row>
        <row r="2681">
          <cell r="P2681">
            <v>20</v>
          </cell>
          <cell r="R2681">
            <v>26</v>
          </cell>
          <cell r="DE2681">
            <v>2</v>
          </cell>
          <cell r="DF2681">
            <v>0.90486111111111101</v>
          </cell>
          <cell r="DG2681">
            <v>3</v>
          </cell>
          <cell r="DH2681">
            <v>0.30833333333333335</v>
          </cell>
        </row>
        <row r="2682">
          <cell r="P2682">
            <v>35</v>
          </cell>
          <cell r="R2682">
            <v>37</v>
          </cell>
          <cell r="DE2682">
            <v>2</v>
          </cell>
          <cell r="DF2682">
            <v>0.8930555555555556</v>
          </cell>
          <cell r="DG2682">
            <v>3</v>
          </cell>
          <cell r="DH2682">
            <v>0.31458333333333333</v>
          </cell>
        </row>
        <row r="2683">
          <cell r="P2683">
            <v>40</v>
          </cell>
          <cell r="R2683">
            <v>37</v>
          </cell>
          <cell r="DE2683">
            <v>2</v>
          </cell>
          <cell r="DF2683">
            <v>0.62777777777777777</v>
          </cell>
          <cell r="DG2683">
            <v>3</v>
          </cell>
          <cell r="DH2683">
            <v>0.33124999999999999</v>
          </cell>
        </row>
        <row r="2684">
          <cell r="P2684" t="str">
            <v xml:space="preserve"> </v>
          </cell>
          <cell r="R2684" t="str">
            <v xml:space="preserve"> </v>
          </cell>
          <cell r="DE2684">
            <v>7</v>
          </cell>
          <cell r="DF2684">
            <v>0.4770833333333333</v>
          </cell>
          <cell r="DG2684">
            <v>3</v>
          </cell>
          <cell r="DH2684">
            <v>0.33819444444444446</v>
          </cell>
        </row>
        <row r="2685">
          <cell r="P2685">
            <v>12</v>
          </cell>
          <cell r="R2685">
            <v>7</v>
          </cell>
          <cell r="DE2685">
            <v>3</v>
          </cell>
          <cell r="DF2685">
            <v>0.39027777777777778</v>
          </cell>
          <cell r="DG2685">
            <v>3</v>
          </cell>
          <cell r="DH2685">
            <v>0.40138888888888885</v>
          </cell>
        </row>
        <row r="2686">
          <cell r="P2686" t="str">
            <v xml:space="preserve"> </v>
          </cell>
          <cell r="R2686">
            <v>1</v>
          </cell>
          <cell r="DG2686">
            <v>3</v>
          </cell>
          <cell r="DH2686">
            <v>0.49722222222222223</v>
          </cell>
        </row>
        <row r="2687">
          <cell r="P2687" t="str">
            <v xml:space="preserve"> </v>
          </cell>
          <cell r="R2687">
            <v>3</v>
          </cell>
          <cell r="DE2687">
            <v>2</v>
          </cell>
          <cell r="DF2687">
            <v>0.82638888888888884</v>
          </cell>
          <cell r="DG2687">
            <v>3</v>
          </cell>
          <cell r="DH2687">
            <v>0.5805555555555556</v>
          </cell>
        </row>
        <row r="2688">
          <cell r="P2688" t="str">
            <v xml:space="preserve"> </v>
          </cell>
          <cell r="R2688" t="str">
            <v xml:space="preserve"> </v>
          </cell>
          <cell r="DE2688">
            <v>3</v>
          </cell>
          <cell r="DF2688">
            <v>0.5</v>
          </cell>
          <cell r="DG2688">
            <v>3</v>
          </cell>
          <cell r="DH2688">
            <v>0.58333333333333337</v>
          </cell>
        </row>
        <row r="2689">
          <cell r="P2689">
            <v>48</v>
          </cell>
          <cell r="R2689">
            <v>41</v>
          </cell>
          <cell r="DE2689">
            <v>3</v>
          </cell>
          <cell r="DF2689">
            <v>0.48819444444444443</v>
          </cell>
          <cell r="DG2689">
            <v>3</v>
          </cell>
          <cell r="DH2689">
            <v>0.63263888888888886</v>
          </cell>
        </row>
        <row r="2690">
          <cell r="P2690" t="str">
            <v xml:space="preserve"> </v>
          </cell>
          <cell r="R2690">
            <v>1</v>
          </cell>
          <cell r="DG2690">
            <v>3</v>
          </cell>
          <cell r="DH2690">
            <v>0.7090277777777777</v>
          </cell>
        </row>
        <row r="2691">
          <cell r="P2691">
            <v>4</v>
          </cell>
          <cell r="R2691">
            <v>7</v>
          </cell>
          <cell r="DE2691">
            <v>3</v>
          </cell>
          <cell r="DF2691">
            <v>2.4305555555555556E-2</v>
          </cell>
          <cell r="DG2691">
            <v>3</v>
          </cell>
          <cell r="DH2691">
            <v>0.75486111111111109</v>
          </cell>
        </row>
        <row r="2692">
          <cell r="P2692">
            <v>1</v>
          </cell>
          <cell r="R2692">
            <v>1</v>
          </cell>
          <cell r="DE2692">
            <v>2</v>
          </cell>
          <cell r="DF2692">
            <v>0.51597222222222217</v>
          </cell>
          <cell r="DG2692">
            <v>3</v>
          </cell>
          <cell r="DH2692">
            <v>0.79513888888888884</v>
          </cell>
        </row>
        <row r="2693">
          <cell r="P2693">
            <v>5</v>
          </cell>
          <cell r="R2693">
            <v>10</v>
          </cell>
          <cell r="DE2693">
            <v>3</v>
          </cell>
          <cell r="DF2693">
            <v>0.65555555555555556</v>
          </cell>
          <cell r="DG2693">
            <v>3</v>
          </cell>
          <cell r="DH2693">
            <v>0.80208333333333337</v>
          </cell>
        </row>
        <row r="2694">
          <cell r="P2694">
            <v>1</v>
          </cell>
          <cell r="R2694" t="str">
            <v xml:space="preserve"> </v>
          </cell>
          <cell r="DE2694">
            <v>3</v>
          </cell>
          <cell r="DF2694">
            <v>0.7715277777777777</v>
          </cell>
          <cell r="DG2694">
            <v>3</v>
          </cell>
          <cell r="DH2694">
            <v>0.83333333333333337</v>
          </cell>
        </row>
        <row r="2695">
          <cell r="P2695">
            <v>1</v>
          </cell>
          <cell r="R2695" t="str">
            <v xml:space="preserve"> </v>
          </cell>
          <cell r="DE2695">
            <v>3</v>
          </cell>
          <cell r="DF2695">
            <v>0.39652777777777781</v>
          </cell>
        </row>
        <row r="2696">
          <cell r="P2696" t="str">
            <v xml:space="preserve"> </v>
          </cell>
          <cell r="R2696" t="str">
            <v xml:space="preserve"> </v>
          </cell>
          <cell r="DE2696">
            <v>3</v>
          </cell>
          <cell r="DF2696">
            <v>0.65069444444444446</v>
          </cell>
        </row>
        <row r="2697">
          <cell r="P2697">
            <v>1</v>
          </cell>
          <cell r="R2697" t="str">
            <v xml:space="preserve"> </v>
          </cell>
          <cell r="DE2697">
            <v>3</v>
          </cell>
          <cell r="DF2697">
            <v>0.97569444444444453</v>
          </cell>
          <cell r="DG2697">
            <v>4</v>
          </cell>
          <cell r="DH2697">
            <v>1.3194444444444444E-2</v>
          </cell>
        </row>
        <row r="2698">
          <cell r="P2698">
            <v>39</v>
          </cell>
          <cell r="R2698">
            <v>30</v>
          </cell>
          <cell r="DE2698">
            <v>3</v>
          </cell>
          <cell r="DF2698">
            <v>0.90347222222222223</v>
          </cell>
          <cell r="DG2698">
            <v>4</v>
          </cell>
          <cell r="DH2698">
            <v>0.30138888888888887</v>
          </cell>
        </row>
        <row r="2699">
          <cell r="P2699" t="str">
            <v xml:space="preserve"> </v>
          </cell>
          <cell r="R2699">
            <v>31</v>
          </cell>
          <cell r="DE2699">
            <v>3</v>
          </cell>
          <cell r="DF2699">
            <v>0.83888888888888891</v>
          </cell>
          <cell r="DG2699">
            <v>4</v>
          </cell>
          <cell r="DH2699">
            <v>0.30486111111111108</v>
          </cell>
        </row>
        <row r="2700">
          <cell r="P2700">
            <v>40</v>
          </cell>
          <cell r="R2700">
            <v>25</v>
          </cell>
          <cell r="DE2700">
            <v>3</v>
          </cell>
          <cell r="DF2700">
            <v>0.63263888888888886</v>
          </cell>
          <cell r="DG2700">
            <v>4</v>
          </cell>
          <cell r="DH2700">
            <v>0.32847222222222222</v>
          </cell>
        </row>
        <row r="2701">
          <cell r="P2701">
            <v>5</v>
          </cell>
          <cell r="R2701">
            <v>8</v>
          </cell>
          <cell r="DE2701">
            <v>3</v>
          </cell>
          <cell r="DF2701">
            <v>0.79375000000000007</v>
          </cell>
          <cell r="DG2701">
            <v>4</v>
          </cell>
          <cell r="DH2701">
            <v>0.33888888888888885</v>
          </cell>
        </row>
        <row r="2702">
          <cell r="P2702">
            <v>28</v>
          </cell>
          <cell r="R2702">
            <v>19</v>
          </cell>
          <cell r="DE2702">
            <v>3</v>
          </cell>
          <cell r="DF2702">
            <v>0.91041666666666676</v>
          </cell>
          <cell r="DG2702">
            <v>4</v>
          </cell>
          <cell r="DH2702">
            <v>0.32430555555555557</v>
          </cell>
        </row>
        <row r="2703">
          <cell r="P2703" t="str">
            <v xml:space="preserve"> </v>
          </cell>
          <cell r="R2703" t="str">
            <v xml:space="preserve"> </v>
          </cell>
          <cell r="DE2703">
            <v>3</v>
          </cell>
          <cell r="DF2703">
            <v>0.39999999999999997</v>
          </cell>
          <cell r="DG2703">
            <v>4</v>
          </cell>
          <cell r="DH2703">
            <v>0.33194444444444443</v>
          </cell>
        </row>
        <row r="2704">
          <cell r="P2704">
            <v>140</v>
          </cell>
          <cell r="R2704">
            <v>129</v>
          </cell>
          <cell r="DE2704">
            <v>4</v>
          </cell>
          <cell r="DF2704">
            <v>0.77916666666666667</v>
          </cell>
          <cell r="DG2704">
            <v>4</v>
          </cell>
          <cell r="DH2704">
            <v>0.22013888888888888</v>
          </cell>
        </row>
        <row r="2705">
          <cell r="P2705">
            <v>160</v>
          </cell>
          <cell r="R2705">
            <v>161</v>
          </cell>
          <cell r="DE2705">
            <v>4</v>
          </cell>
          <cell r="DF2705">
            <v>0.74652777777777779</v>
          </cell>
          <cell r="DG2705">
            <v>4</v>
          </cell>
          <cell r="DH2705">
            <v>0.25972222222222224</v>
          </cell>
        </row>
        <row r="2706">
          <cell r="P2706" t="str">
            <v xml:space="preserve"> </v>
          </cell>
          <cell r="R2706" t="str">
            <v xml:space="preserve"> </v>
          </cell>
          <cell r="DG2706">
            <v>4</v>
          </cell>
          <cell r="DH2706">
            <v>0.49652777777777773</v>
          </cell>
        </row>
        <row r="2707">
          <cell r="P2707">
            <v>1</v>
          </cell>
          <cell r="R2707">
            <v>1</v>
          </cell>
          <cell r="DE2707">
            <v>4</v>
          </cell>
          <cell r="DF2707">
            <v>0.91805555555555562</v>
          </cell>
          <cell r="DG2707">
            <v>4</v>
          </cell>
          <cell r="DH2707">
            <v>0.55208333333333337</v>
          </cell>
        </row>
        <row r="2708">
          <cell r="P2708">
            <v>34</v>
          </cell>
          <cell r="R2708">
            <v>40</v>
          </cell>
          <cell r="DE2708">
            <v>4</v>
          </cell>
          <cell r="DF2708">
            <v>0.5756944444444444</v>
          </cell>
          <cell r="DG2708">
            <v>4</v>
          </cell>
          <cell r="DH2708">
            <v>0.61875000000000002</v>
          </cell>
        </row>
        <row r="2709">
          <cell r="P2709" t="str">
            <v xml:space="preserve"> </v>
          </cell>
          <cell r="R2709">
            <v>2</v>
          </cell>
          <cell r="DE2709">
            <v>3</v>
          </cell>
          <cell r="DF2709">
            <v>0.63888888888888895</v>
          </cell>
          <cell r="DG2709">
            <v>4</v>
          </cell>
          <cell r="DH2709">
            <v>0.66319444444444442</v>
          </cell>
        </row>
        <row r="2710">
          <cell r="P2710">
            <v>30</v>
          </cell>
          <cell r="R2710">
            <v>24</v>
          </cell>
          <cell r="DE2710">
            <v>5</v>
          </cell>
          <cell r="DF2710">
            <v>7.6388888888888886E-3</v>
          </cell>
          <cell r="DG2710">
            <v>4</v>
          </cell>
          <cell r="DH2710">
            <v>0.70347222222222217</v>
          </cell>
        </row>
        <row r="2711">
          <cell r="P2711">
            <v>25</v>
          </cell>
          <cell r="R2711" t="str">
            <v xml:space="preserve"> </v>
          </cell>
          <cell r="DE2711">
            <v>4</v>
          </cell>
          <cell r="DF2711">
            <v>0.76944444444444438</v>
          </cell>
          <cell r="DG2711">
            <v>4</v>
          </cell>
          <cell r="DH2711">
            <v>0.80208333333333337</v>
          </cell>
        </row>
        <row r="2712">
          <cell r="P2712">
            <v>7</v>
          </cell>
          <cell r="R2712">
            <v>5</v>
          </cell>
          <cell r="DE2712">
            <v>4</v>
          </cell>
          <cell r="DF2712">
            <v>0.40138888888888885</v>
          </cell>
          <cell r="DG2712">
            <v>4</v>
          </cell>
          <cell r="DH2712">
            <v>0.74930555555555556</v>
          </cell>
        </row>
        <row r="2713">
          <cell r="P2713">
            <v>8</v>
          </cell>
          <cell r="R2713" t="str">
            <v xml:space="preserve"> </v>
          </cell>
          <cell r="DE2713">
            <v>4</v>
          </cell>
          <cell r="DF2713">
            <v>0.81736111111111109</v>
          </cell>
          <cell r="DG2713">
            <v>4</v>
          </cell>
          <cell r="DH2713">
            <v>0.85555555555555562</v>
          </cell>
        </row>
        <row r="2714">
          <cell r="P2714">
            <v>11</v>
          </cell>
          <cell r="R2714">
            <v>16</v>
          </cell>
          <cell r="DE2714">
            <v>4</v>
          </cell>
          <cell r="DF2714">
            <v>0.47916666666666669</v>
          </cell>
          <cell r="DG2714">
            <v>4</v>
          </cell>
          <cell r="DH2714">
            <v>0.99652777777777779</v>
          </cell>
        </row>
        <row r="2715">
          <cell r="P2715">
            <v>167</v>
          </cell>
          <cell r="R2715">
            <v>130</v>
          </cell>
          <cell r="DE2715">
            <v>4</v>
          </cell>
          <cell r="DF2715">
            <v>0.88263888888888886</v>
          </cell>
          <cell r="DG2715">
            <v>4</v>
          </cell>
          <cell r="DH2715">
            <v>0.35972222222222222</v>
          </cell>
        </row>
        <row r="2716">
          <cell r="P2716">
            <v>116</v>
          </cell>
          <cell r="R2716">
            <v>115</v>
          </cell>
          <cell r="DE2716">
            <v>6</v>
          </cell>
          <cell r="DF2716">
            <v>0.29930555555555555</v>
          </cell>
          <cell r="DG2716">
            <v>4</v>
          </cell>
          <cell r="DH2716">
            <v>0.4145833333333333</v>
          </cell>
        </row>
        <row r="2717">
          <cell r="P2717">
            <v>142</v>
          </cell>
          <cell r="R2717" t="str">
            <v xml:space="preserve"> </v>
          </cell>
          <cell r="DE2717">
            <v>6</v>
          </cell>
          <cell r="DF2717">
            <v>1.1805555555555555E-2</v>
          </cell>
          <cell r="DG2717">
            <v>4</v>
          </cell>
          <cell r="DH2717">
            <v>0.81527777777777777</v>
          </cell>
        </row>
        <row r="2718">
          <cell r="P2718" t="str">
            <v xml:space="preserve"> </v>
          </cell>
          <cell r="R2718" t="str">
            <v xml:space="preserve"> </v>
          </cell>
          <cell r="DE2718">
            <v>4</v>
          </cell>
          <cell r="DF2718">
            <v>0.28819444444444448</v>
          </cell>
        </row>
        <row r="2719">
          <cell r="P2719">
            <v>11</v>
          </cell>
          <cell r="R2719" t="str">
            <v xml:space="preserve"> </v>
          </cell>
          <cell r="DE2719">
            <v>4</v>
          </cell>
          <cell r="DF2719">
            <v>0.43263888888888885</v>
          </cell>
        </row>
        <row r="2720">
          <cell r="P2720" t="str">
            <v xml:space="preserve"> </v>
          </cell>
          <cell r="R2720">
            <v>7</v>
          </cell>
          <cell r="DG2720">
            <v>5</v>
          </cell>
          <cell r="DH2720">
            <v>0.94166666666666676</v>
          </cell>
        </row>
        <row r="2721">
          <cell r="P2721">
            <v>38</v>
          </cell>
          <cell r="R2721">
            <v>35</v>
          </cell>
          <cell r="DE2721">
            <v>4</v>
          </cell>
          <cell r="DF2721">
            <v>0.90694444444444444</v>
          </cell>
          <cell r="DG2721">
            <v>5</v>
          </cell>
          <cell r="DH2721">
            <v>0.11180555555555556</v>
          </cell>
        </row>
        <row r="2722">
          <cell r="P2722">
            <v>134</v>
          </cell>
          <cell r="R2722">
            <v>46</v>
          </cell>
          <cell r="DE2722">
            <v>5</v>
          </cell>
          <cell r="DF2722">
            <v>0.55833333333333335</v>
          </cell>
          <cell r="DG2722">
            <v>5</v>
          </cell>
          <cell r="DH2722">
            <v>0.30138888888888887</v>
          </cell>
        </row>
        <row r="2723">
          <cell r="P2723">
            <v>43</v>
          </cell>
          <cell r="R2723">
            <v>41</v>
          </cell>
          <cell r="DE2723">
            <v>4</v>
          </cell>
          <cell r="DF2723">
            <v>0.90277777777777779</v>
          </cell>
          <cell r="DG2723">
            <v>5</v>
          </cell>
          <cell r="DH2723">
            <v>0.30902777777777779</v>
          </cell>
        </row>
        <row r="2724">
          <cell r="P2724">
            <v>35</v>
          </cell>
          <cell r="R2724">
            <v>45</v>
          </cell>
          <cell r="DE2724">
            <v>4</v>
          </cell>
          <cell r="DF2724">
            <v>0.63263888888888886</v>
          </cell>
          <cell r="DG2724">
            <v>5</v>
          </cell>
          <cell r="DH2724">
            <v>0.3354166666666667</v>
          </cell>
        </row>
        <row r="2725">
          <cell r="P2725">
            <v>35</v>
          </cell>
          <cell r="R2725">
            <v>45</v>
          </cell>
          <cell r="DE2725">
            <v>4</v>
          </cell>
          <cell r="DF2725">
            <v>0.63263888888888886</v>
          </cell>
          <cell r="DG2725">
            <v>5</v>
          </cell>
          <cell r="DH2725">
            <v>0.3354166666666667</v>
          </cell>
        </row>
        <row r="2726">
          <cell r="P2726" t="str">
            <v xml:space="preserve"> </v>
          </cell>
          <cell r="R2726">
            <v>142</v>
          </cell>
          <cell r="DE2726">
            <v>5</v>
          </cell>
          <cell r="DF2726">
            <v>0.72430555555555554</v>
          </cell>
          <cell r="DG2726">
            <v>5</v>
          </cell>
          <cell r="DH2726">
            <v>0.38958333333333334</v>
          </cell>
        </row>
        <row r="2727">
          <cell r="P2727" t="str">
            <v xml:space="preserve"> </v>
          </cell>
          <cell r="R2727" t="str">
            <v xml:space="preserve"> </v>
          </cell>
          <cell r="DE2727">
            <v>4</v>
          </cell>
          <cell r="DF2727">
            <v>0.46111111111111108</v>
          </cell>
          <cell r="DG2727">
            <v>5</v>
          </cell>
          <cell r="DH2727">
            <v>0.55069444444444449</v>
          </cell>
        </row>
        <row r="2728">
          <cell r="P2728" t="str">
            <v xml:space="preserve"> </v>
          </cell>
          <cell r="R2728">
            <v>1</v>
          </cell>
          <cell r="DE2728">
            <v>5</v>
          </cell>
          <cell r="DF2728">
            <v>0.49861111111111112</v>
          </cell>
          <cell r="DG2728">
            <v>5</v>
          </cell>
          <cell r="DH2728">
            <v>0.59027777777777779</v>
          </cell>
        </row>
        <row r="2729">
          <cell r="P2729">
            <v>45</v>
          </cell>
          <cell r="R2729">
            <v>52</v>
          </cell>
          <cell r="DE2729">
            <v>5</v>
          </cell>
          <cell r="DF2729">
            <v>0.57152777777777775</v>
          </cell>
          <cell r="DG2729">
            <v>5</v>
          </cell>
          <cell r="DH2729">
            <v>0.63055555555555554</v>
          </cell>
        </row>
        <row r="2730">
          <cell r="P2730" t="str">
            <v xml:space="preserve"> </v>
          </cell>
          <cell r="R2730">
            <v>162</v>
          </cell>
          <cell r="DG2730">
            <v>5</v>
          </cell>
          <cell r="DH2730">
            <v>0.26805555555555555</v>
          </cell>
        </row>
        <row r="2731">
          <cell r="P2731">
            <v>30</v>
          </cell>
          <cell r="R2731" t="str">
            <v xml:space="preserve"> </v>
          </cell>
          <cell r="DE2731">
            <v>4</v>
          </cell>
          <cell r="DF2731">
            <v>0.96944444444444444</v>
          </cell>
          <cell r="DG2731">
            <v>5</v>
          </cell>
          <cell r="DH2731">
            <v>0.75694444444444453</v>
          </cell>
        </row>
        <row r="2732">
          <cell r="P2732">
            <v>3</v>
          </cell>
          <cell r="R2732">
            <v>5</v>
          </cell>
          <cell r="DE2732">
            <v>5</v>
          </cell>
          <cell r="DF2732">
            <v>0.39652777777777781</v>
          </cell>
          <cell r="DG2732">
            <v>6</v>
          </cell>
          <cell r="DH2732">
            <v>0.77222222222222225</v>
          </cell>
        </row>
        <row r="2733">
          <cell r="P2733">
            <v>1</v>
          </cell>
          <cell r="R2733">
            <v>1</v>
          </cell>
          <cell r="DE2733">
            <v>5</v>
          </cell>
          <cell r="DF2733">
            <v>0.73055555555555562</v>
          </cell>
          <cell r="DG2733">
            <v>5</v>
          </cell>
          <cell r="DH2733">
            <v>0.9243055555555556</v>
          </cell>
        </row>
        <row r="2734">
          <cell r="P2734">
            <v>3</v>
          </cell>
          <cell r="R2734">
            <v>10</v>
          </cell>
          <cell r="DE2734">
            <v>5</v>
          </cell>
          <cell r="DF2734">
            <v>0.72916666666666663</v>
          </cell>
          <cell r="DG2734">
            <v>5</v>
          </cell>
          <cell r="DH2734">
            <v>0.94791666666666663</v>
          </cell>
        </row>
        <row r="2735">
          <cell r="P2735" t="str">
            <v xml:space="preserve"> </v>
          </cell>
          <cell r="R2735">
            <v>2</v>
          </cell>
          <cell r="DE2735">
            <v>5</v>
          </cell>
          <cell r="DF2735">
            <v>0.65763888888888888</v>
          </cell>
          <cell r="DG2735">
            <v>5</v>
          </cell>
          <cell r="DH2735">
            <v>0.95000000000000007</v>
          </cell>
        </row>
        <row r="2736">
          <cell r="P2736">
            <v>2</v>
          </cell>
          <cell r="R2736" t="str">
            <v xml:space="preserve"> </v>
          </cell>
          <cell r="DE2736">
            <v>4</v>
          </cell>
          <cell r="DF2736">
            <v>0.46736111111111112</v>
          </cell>
          <cell r="DG2736">
            <v>5</v>
          </cell>
          <cell r="DH2736">
            <v>0.9555555555555556</v>
          </cell>
        </row>
        <row r="2737">
          <cell r="P2737">
            <v>10</v>
          </cell>
          <cell r="R2737" t="str">
            <v xml:space="preserve"> </v>
          </cell>
          <cell r="DE2737">
            <v>5</v>
          </cell>
          <cell r="DF2737">
            <v>0.5854166666666667</v>
          </cell>
        </row>
        <row r="2738">
          <cell r="P2738">
            <v>3</v>
          </cell>
          <cell r="R2738" t="str">
            <v xml:space="preserve"> </v>
          </cell>
          <cell r="DE2738">
            <v>6</v>
          </cell>
          <cell r="DF2738">
            <v>6.1111111111111116E-2</v>
          </cell>
          <cell r="DG2738">
            <v>6</v>
          </cell>
          <cell r="DH2738">
            <v>0.57777777777777783</v>
          </cell>
        </row>
        <row r="2739">
          <cell r="P2739">
            <v>61</v>
          </cell>
          <cell r="R2739">
            <v>27</v>
          </cell>
          <cell r="DE2739">
            <v>5</v>
          </cell>
          <cell r="DF2739">
            <v>0.91111111111111109</v>
          </cell>
          <cell r="DG2739">
            <v>6</v>
          </cell>
          <cell r="DH2739">
            <v>0.30138888888888887</v>
          </cell>
        </row>
        <row r="2740">
          <cell r="P2740">
            <v>34</v>
          </cell>
          <cell r="R2740">
            <v>42</v>
          </cell>
          <cell r="DE2740">
            <v>5</v>
          </cell>
          <cell r="DF2740">
            <v>0.63888888888888895</v>
          </cell>
          <cell r="DG2740">
            <v>6</v>
          </cell>
          <cell r="DH2740">
            <v>0.33263888888888887</v>
          </cell>
        </row>
        <row r="2741">
          <cell r="P2741">
            <v>25</v>
          </cell>
          <cell r="R2741">
            <v>18</v>
          </cell>
          <cell r="DE2741">
            <v>5</v>
          </cell>
          <cell r="DF2741">
            <v>0.93402777777777779</v>
          </cell>
          <cell r="DG2741">
            <v>6</v>
          </cell>
          <cell r="DH2741">
            <v>0.3354166666666667</v>
          </cell>
        </row>
        <row r="2742">
          <cell r="P2742">
            <v>43</v>
          </cell>
          <cell r="R2742">
            <v>43</v>
          </cell>
          <cell r="DE2742">
            <v>6</v>
          </cell>
          <cell r="DF2742">
            <v>0.48541666666666666</v>
          </cell>
          <cell r="DG2742">
            <v>6</v>
          </cell>
          <cell r="DH2742">
            <v>0.55208333333333337</v>
          </cell>
        </row>
        <row r="2743">
          <cell r="P2743">
            <v>157</v>
          </cell>
          <cell r="R2743">
            <v>165</v>
          </cell>
          <cell r="DE2743">
            <v>6</v>
          </cell>
          <cell r="DF2743">
            <v>0.72152777777777777</v>
          </cell>
          <cell r="DG2743">
            <v>6</v>
          </cell>
          <cell r="DH2743">
            <v>0.3743055555555555</v>
          </cell>
        </row>
        <row r="2744">
          <cell r="P2744">
            <v>48</v>
          </cell>
          <cell r="R2744">
            <v>54</v>
          </cell>
          <cell r="DE2744">
            <v>6</v>
          </cell>
          <cell r="DF2744">
            <v>0.5756944444444444</v>
          </cell>
          <cell r="DG2744">
            <v>6</v>
          </cell>
          <cell r="DH2744">
            <v>0.62222222222222223</v>
          </cell>
        </row>
        <row r="2745">
          <cell r="P2745">
            <v>4</v>
          </cell>
          <cell r="R2745">
            <v>3</v>
          </cell>
          <cell r="DE2745">
            <v>5</v>
          </cell>
          <cell r="DF2745">
            <v>0.87569444444444444</v>
          </cell>
          <cell r="DG2745">
            <v>6</v>
          </cell>
          <cell r="DH2745">
            <v>0.64374999999999993</v>
          </cell>
        </row>
        <row r="2746">
          <cell r="P2746">
            <v>7</v>
          </cell>
          <cell r="R2746">
            <v>8</v>
          </cell>
          <cell r="DE2746">
            <v>6</v>
          </cell>
          <cell r="DF2746">
            <v>0.4604166666666667</v>
          </cell>
          <cell r="DG2746">
            <v>6</v>
          </cell>
          <cell r="DH2746">
            <v>0.70763888888888893</v>
          </cell>
        </row>
        <row r="2747">
          <cell r="P2747" t="str">
            <v xml:space="preserve"> </v>
          </cell>
          <cell r="R2747" t="str">
            <v xml:space="preserve"> </v>
          </cell>
          <cell r="DE2747">
            <v>6</v>
          </cell>
          <cell r="DF2747">
            <v>0.5</v>
          </cell>
          <cell r="DG2747">
            <v>6</v>
          </cell>
          <cell r="DH2747">
            <v>0.78055555555555556</v>
          </cell>
        </row>
        <row r="2748">
          <cell r="P2748">
            <v>138</v>
          </cell>
          <cell r="R2748">
            <v>136</v>
          </cell>
          <cell r="DE2748">
            <v>7</v>
          </cell>
          <cell r="DF2748">
            <v>0.75</v>
          </cell>
          <cell r="DG2748">
            <v>7</v>
          </cell>
          <cell r="DH2748">
            <v>0.19583333333333333</v>
          </cell>
        </row>
        <row r="2749">
          <cell r="P2749" t="str">
            <v xml:space="preserve"> </v>
          </cell>
          <cell r="R2749" t="str">
            <v xml:space="preserve"> </v>
          </cell>
          <cell r="DE2749">
            <v>1</v>
          </cell>
          <cell r="DF2749">
            <v>0.91041666666666676</v>
          </cell>
          <cell r="DG2749">
            <v>7</v>
          </cell>
          <cell r="DH2749">
            <v>0.22638888888888889</v>
          </cell>
        </row>
        <row r="2750">
          <cell r="P2750">
            <v>162</v>
          </cell>
          <cell r="R2750">
            <v>161</v>
          </cell>
          <cell r="DE2750">
            <v>7</v>
          </cell>
          <cell r="DF2750">
            <v>0.78680555555555554</v>
          </cell>
          <cell r="DG2750">
            <v>7</v>
          </cell>
          <cell r="DH2750">
            <v>0.27777777777777779</v>
          </cell>
        </row>
        <row r="2751">
          <cell r="P2751">
            <v>49</v>
          </cell>
          <cell r="R2751">
            <v>27</v>
          </cell>
          <cell r="DE2751">
            <v>6</v>
          </cell>
          <cell r="DF2751">
            <v>0.90347222222222223</v>
          </cell>
          <cell r="DG2751">
            <v>7</v>
          </cell>
          <cell r="DH2751">
            <v>0.30208333333333331</v>
          </cell>
        </row>
        <row r="2752">
          <cell r="P2752">
            <v>35</v>
          </cell>
          <cell r="R2752">
            <v>39</v>
          </cell>
          <cell r="DE2752">
            <v>6</v>
          </cell>
          <cell r="DF2752">
            <v>0.65208333333333335</v>
          </cell>
          <cell r="DG2752">
            <v>7</v>
          </cell>
          <cell r="DH2752">
            <v>0.33124999999999999</v>
          </cell>
        </row>
        <row r="2753">
          <cell r="P2753">
            <v>162</v>
          </cell>
          <cell r="R2753">
            <v>156</v>
          </cell>
          <cell r="DE2753">
            <v>7</v>
          </cell>
          <cell r="DF2753">
            <v>0.88541666666666663</v>
          </cell>
          <cell r="DG2753">
            <v>7</v>
          </cell>
          <cell r="DH2753">
            <v>0.36249999999999999</v>
          </cell>
        </row>
        <row r="2754">
          <cell r="P2754">
            <v>46</v>
          </cell>
          <cell r="R2754">
            <v>44</v>
          </cell>
          <cell r="DE2754">
            <v>7</v>
          </cell>
          <cell r="DF2754">
            <v>0.81597222222222221</v>
          </cell>
          <cell r="DG2754">
            <v>7</v>
          </cell>
          <cell r="DH2754">
            <v>0.44236111111111115</v>
          </cell>
        </row>
        <row r="2755">
          <cell r="P2755">
            <v>3</v>
          </cell>
          <cell r="R2755">
            <v>3</v>
          </cell>
          <cell r="DE2755">
            <v>6</v>
          </cell>
          <cell r="DF2755">
            <v>0.23333333333333331</v>
          </cell>
          <cell r="DG2755">
            <v>7</v>
          </cell>
          <cell r="DH2755">
            <v>0.52083333333333337</v>
          </cell>
        </row>
        <row r="2756">
          <cell r="P2756">
            <v>49</v>
          </cell>
          <cell r="R2756">
            <v>26</v>
          </cell>
          <cell r="DE2756">
            <v>7</v>
          </cell>
          <cell r="DF2756">
            <v>0.4777777777777778</v>
          </cell>
          <cell r="DG2756">
            <v>7</v>
          </cell>
          <cell r="DH2756">
            <v>0.54652777777777783</v>
          </cell>
        </row>
        <row r="2757">
          <cell r="P2757">
            <v>45</v>
          </cell>
          <cell r="R2757">
            <v>37</v>
          </cell>
          <cell r="DE2757">
            <v>7</v>
          </cell>
          <cell r="DF2757">
            <v>0.57638888888888895</v>
          </cell>
          <cell r="DG2757">
            <v>7</v>
          </cell>
          <cell r="DH2757">
            <v>0.61597222222222225</v>
          </cell>
        </row>
        <row r="2758">
          <cell r="P2758">
            <v>1</v>
          </cell>
          <cell r="R2758">
            <v>1</v>
          </cell>
          <cell r="DE2758">
            <v>7</v>
          </cell>
          <cell r="DF2758">
            <v>0.49305555555555558</v>
          </cell>
          <cell r="DG2758">
            <v>7</v>
          </cell>
          <cell r="DH2758">
            <v>0.7909722222222223</v>
          </cell>
        </row>
        <row r="2759">
          <cell r="P2759">
            <v>1</v>
          </cell>
          <cell r="R2759" t="str">
            <v xml:space="preserve"> </v>
          </cell>
          <cell r="DE2759">
            <v>7</v>
          </cell>
          <cell r="DF2759">
            <v>0.91249999999999998</v>
          </cell>
          <cell r="DG2759">
            <v>7</v>
          </cell>
          <cell r="DH2759">
            <v>0.79791666666666661</v>
          </cell>
        </row>
        <row r="2760">
          <cell r="P2760">
            <v>164</v>
          </cell>
          <cell r="R2760">
            <v>111</v>
          </cell>
          <cell r="DE2760">
            <v>1</v>
          </cell>
          <cell r="DF2760">
            <v>0.41944444444444445</v>
          </cell>
          <cell r="DG2760">
            <v>1</v>
          </cell>
          <cell r="DH2760">
            <v>0.18472222222222223</v>
          </cell>
        </row>
        <row r="2761">
          <cell r="P2761">
            <v>137</v>
          </cell>
          <cell r="R2761">
            <v>136</v>
          </cell>
          <cell r="DE2761">
            <v>1</v>
          </cell>
          <cell r="DF2761">
            <v>0.78125</v>
          </cell>
          <cell r="DG2761">
            <v>1</v>
          </cell>
          <cell r="DH2761">
            <v>0.22569444444444445</v>
          </cell>
        </row>
        <row r="2762">
          <cell r="P2762">
            <v>168</v>
          </cell>
          <cell r="R2762">
            <v>95</v>
          </cell>
          <cell r="DE2762">
            <v>1</v>
          </cell>
          <cell r="DF2762">
            <v>0.76458333333333339</v>
          </cell>
          <cell r="DG2762">
            <v>1</v>
          </cell>
          <cell r="DH2762">
            <v>0.25347222222222221</v>
          </cell>
        </row>
        <row r="2763">
          <cell r="P2763">
            <v>34</v>
          </cell>
          <cell r="R2763">
            <v>41</v>
          </cell>
          <cell r="DE2763">
            <v>7</v>
          </cell>
          <cell r="DF2763">
            <v>0.63263888888888886</v>
          </cell>
          <cell r="DG2763">
            <v>1</v>
          </cell>
          <cell r="DH2763">
            <v>0.33611111111111108</v>
          </cell>
        </row>
        <row r="2764">
          <cell r="P2764">
            <v>34</v>
          </cell>
          <cell r="R2764">
            <v>27</v>
          </cell>
          <cell r="DE2764">
            <v>7</v>
          </cell>
          <cell r="DF2764">
            <v>0.90347222222222223</v>
          </cell>
          <cell r="DG2764">
            <v>1</v>
          </cell>
          <cell r="DH2764">
            <v>0.3923611111111111</v>
          </cell>
        </row>
        <row r="2765">
          <cell r="P2765">
            <v>162</v>
          </cell>
          <cell r="R2765">
            <v>162</v>
          </cell>
          <cell r="DE2765">
            <v>1</v>
          </cell>
          <cell r="DF2765">
            <v>0.72916666666666663</v>
          </cell>
          <cell r="DG2765">
            <v>1</v>
          </cell>
          <cell r="DH2765">
            <v>0.49444444444444446</v>
          </cell>
        </row>
        <row r="2766">
          <cell r="P2766">
            <v>34</v>
          </cell>
          <cell r="R2766">
            <v>23</v>
          </cell>
          <cell r="DE2766">
            <v>1</v>
          </cell>
          <cell r="DF2766">
            <v>0.81180555555555556</v>
          </cell>
          <cell r="DG2766">
            <v>1</v>
          </cell>
          <cell r="DH2766">
            <v>0.5229166666666667</v>
          </cell>
        </row>
        <row r="2767">
          <cell r="P2767">
            <v>42</v>
          </cell>
          <cell r="R2767">
            <v>47</v>
          </cell>
          <cell r="DE2767">
            <v>1</v>
          </cell>
          <cell r="DF2767">
            <v>0.57291666666666663</v>
          </cell>
          <cell r="DG2767">
            <v>1</v>
          </cell>
          <cell r="DH2767">
            <v>0.61805555555555558</v>
          </cell>
        </row>
        <row r="2768">
          <cell r="P2768">
            <v>33</v>
          </cell>
          <cell r="R2768" t="str">
            <v xml:space="preserve"> </v>
          </cell>
          <cell r="DE2768">
            <v>1</v>
          </cell>
          <cell r="DF2768">
            <v>0.81736111111111109</v>
          </cell>
          <cell r="DG2768">
            <v>1</v>
          </cell>
          <cell r="DH2768">
            <v>0.67569444444444438</v>
          </cell>
        </row>
        <row r="2769">
          <cell r="P2769" t="str">
            <v xml:space="preserve"> </v>
          </cell>
          <cell r="R2769" t="str">
            <v xml:space="preserve"> </v>
          </cell>
          <cell r="DE2769">
            <v>1</v>
          </cell>
          <cell r="DF2769">
            <v>0.69791666666666663</v>
          </cell>
          <cell r="DG2769">
            <v>1</v>
          </cell>
          <cell r="DH2769">
            <v>0.68333333333333324</v>
          </cell>
        </row>
        <row r="2770">
          <cell r="P2770">
            <v>3</v>
          </cell>
          <cell r="R2770">
            <v>3</v>
          </cell>
          <cell r="DE2770">
            <v>1</v>
          </cell>
          <cell r="DF2770">
            <v>0.4826388888888889</v>
          </cell>
          <cell r="DG2770">
            <v>1</v>
          </cell>
          <cell r="DH2770">
            <v>0.89097222222222217</v>
          </cell>
        </row>
        <row r="2771">
          <cell r="P2771">
            <v>33</v>
          </cell>
          <cell r="R2771">
            <v>37</v>
          </cell>
          <cell r="DE2771">
            <v>1</v>
          </cell>
          <cell r="DF2771">
            <v>0.90138888888888891</v>
          </cell>
          <cell r="DG2771">
            <v>2</v>
          </cell>
          <cell r="DH2771">
            <v>0.30555555555555552</v>
          </cell>
        </row>
        <row r="2772">
          <cell r="P2772">
            <v>39</v>
          </cell>
          <cell r="R2772">
            <v>28</v>
          </cell>
          <cell r="DE2772">
            <v>1</v>
          </cell>
          <cell r="DF2772">
            <v>0.63124999999999998</v>
          </cell>
          <cell r="DG2772">
            <v>2</v>
          </cell>
          <cell r="DH2772">
            <v>0.32777777777777778</v>
          </cell>
        </row>
        <row r="2773">
          <cell r="P2773">
            <v>33</v>
          </cell>
          <cell r="R2773">
            <v>7</v>
          </cell>
          <cell r="DE2773">
            <v>6</v>
          </cell>
          <cell r="DF2773">
            <v>0.92847222222222225</v>
          </cell>
          <cell r="DG2773">
            <v>2</v>
          </cell>
          <cell r="DH2773">
            <v>0.30902777777777779</v>
          </cell>
        </row>
        <row r="2774">
          <cell r="P2774">
            <v>47</v>
          </cell>
          <cell r="R2774">
            <v>131</v>
          </cell>
          <cell r="DE2774">
            <v>2</v>
          </cell>
          <cell r="DF2774">
            <v>0.49722222222222223</v>
          </cell>
          <cell r="DG2774">
            <v>2</v>
          </cell>
          <cell r="DH2774">
            <v>0.30763888888888891</v>
          </cell>
        </row>
        <row r="2775">
          <cell r="P2775">
            <v>3</v>
          </cell>
          <cell r="R2775">
            <v>5</v>
          </cell>
          <cell r="DE2775">
            <v>1</v>
          </cell>
          <cell r="DF2775">
            <v>0.40277777777777773</v>
          </cell>
          <cell r="DG2775">
            <v>1</v>
          </cell>
          <cell r="DH2775">
            <v>0.59583333333333333</v>
          </cell>
        </row>
        <row r="2776">
          <cell r="P2776">
            <v>49</v>
          </cell>
          <cell r="R2776">
            <v>48</v>
          </cell>
          <cell r="DE2776">
            <v>2</v>
          </cell>
          <cell r="DF2776">
            <v>0.57708333333333328</v>
          </cell>
          <cell r="DG2776">
            <v>2</v>
          </cell>
          <cell r="DH2776">
            <v>0.62013888888888891</v>
          </cell>
        </row>
        <row r="2777">
          <cell r="P2777">
            <v>5</v>
          </cell>
          <cell r="R2777">
            <v>5</v>
          </cell>
          <cell r="DE2777">
            <v>2</v>
          </cell>
          <cell r="DF2777">
            <v>0.4861111111111111</v>
          </cell>
          <cell r="DG2777">
            <v>2</v>
          </cell>
          <cell r="DH2777">
            <v>0.80763888888888891</v>
          </cell>
        </row>
        <row r="2778">
          <cell r="P2778" t="str">
            <v xml:space="preserve"> </v>
          </cell>
          <cell r="R2778">
            <v>16</v>
          </cell>
          <cell r="DG2778">
            <v>2</v>
          </cell>
          <cell r="DH2778">
            <v>0.66666666666666663</v>
          </cell>
        </row>
        <row r="2779">
          <cell r="P2779" t="str">
            <v xml:space="preserve"> </v>
          </cell>
          <cell r="R2779" t="str">
            <v xml:space="preserve"> </v>
          </cell>
          <cell r="DE2779">
            <v>2</v>
          </cell>
          <cell r="DF2779">
            <v>0.23819444444444446</v>
          </cell>
        </row>
        <row r="2780">
          <cell r="P2780">
            <v>33</v>
          </cell>
          <cell r="R2780" t="str">
            <v xml:space="preserve"> </v>
          </cell>
          <cell r="DE2780">
            <v>2</v>
          </cell>
          <cell r="DF2780">
            <v>0.6333333333333333</v>
          </cell>
        </row>
        <row r="2781">
          <cell r="P2781">
            <v>42</v>
          </cell>
          <cell r="R2781">
            <v>47</v>
          </cell>
          <cell r="DE2781">
            <v>2</v>
          </cell>
          <cell r="DF2781">
            <v>0.9</v>
          </cell>
          <cell r="DG2781">
            <v>3</v>
          </cell>
          <cell r="DH2781">
            <v>0.30902777777777779</v>
          </cell>
        </row>
        <row r="2782">
          <cell r="P2782">
            <v>37</v>
          </cell>
          <cell r="R2782">
            <v>36</v>
          </cell>
          <cell r="DE2782">
            <v>3</v>
          </cell>
          <cell r="DF2782">
            <v>0.64722222222222225</v>
          </cell>
          <cell r="DG2782">
            <v>3</v>
          </cell>
          <cell r="DH2782">
            <v>0.50069444444444444</v>
          </cell>
        </row>
        <row r="2783">
          <cell r="P2783" t="str">
            <v xml:space="preserve"> </v>
          </cell>
          <cell r="R2783">
            <v>8</v>
          </cell>
          <cell r="DG2783">
            <v>3</v>
          </cell>
          <cell r="DH2783">
            <v>0.73263888888888884</v>
          </cell>
        </row>
        <row r="2784">
          <cell r="P2784" t="str">
            <v xml:space="preserve"> </v>
          </cell>
          <cell r="R2784">
            <v>1</v>
          </cell>
          <cell r="DE2784">
            <v>7</v>
          </cell>
          <cell r="DF2784">
            <v>0.8222222222222223</v>
          </cell>
          <cell r="DG2784">
            <v>3</v>
          </cell>
          <cell r="DH2784">
            <v>0.60416666666666663</v>
          </cell>
        </row>
        <row r="2785">
          <cell r="P2785">
            <v>1</v>
          </cell>
          <cell r="R2785">
            <v>1</v>
          </cell>
          <cell r="DE2785">
            <v>2</v>
          </cell>
          <cell r="DF2785">
            <v>0.89583333333333337</v>
          </cell>
          <cell r="DG2785">
            <v>3</v>
          </cell>
          <cell r="DH2785">
            <v>0.67847222222222225</v>
          </cell>
        </row>
        <row r="2786">
          <cell r="P2786">
            <v>4</v>
          </cell>
          <cell r="R2786">
            <v>1</v>
          </cell>
          <cell r="DE2786">
            <v>3</v>
          </cell>
          <cell r="DF2786">
            <v>0.67152777777777783</v>
          </cell>
          <cell r="DG2786">
            <v>3</v>
          </cell>
          <cell r="DH2786">
            <v>0.6972222222222223</v>
          </cell>
        </row>
        <row r="2787">
          <cell r="P2787" t="str">
            <v xml:space="preserve"> </v>
          </cell>
          <cell r="R2787" t="str">
            <v xml:space="preserve"> </v>
          </cell>
          <cell r="DE2787">
            <v>3</v>
          </cell>
          <cell r="DF2787">
            <v>0.66736111111111107</v>
          </cell>
          <cell r="DG2787">
            <v>3</v>
          </cell>
          <cell r="DH2787">
            <v>0.70208333333333339</v>
          </cell>
        </row>
        <row r="2788">
          <cell r="P2788" t="str">
            <v xml:space="preserve"> </v>
          </cell>
          <cell r="R2788" t="str">
            <v xml:space="preserve"> </v>
          </cell>
          <cell r="DE2788">
            <v>3</v>
          </cell>
          <cell r="DF2788">
            <v>0.66875000000000007</v>
          </cell>
          <cell r="DG2788">
            <v>3</v>
          </cell>
          <cell r="DH2788">
            <v>0.71388888888888891</v>
          </cell>
        </row>
        <row r="2789">
          <cell r="P2789" t="str">
            <v xml:space="preserve"> </v>
          </cell>
          <cell r="R2789">
            <v>17</v>
          </cell>
          <cell r="DE2789">
            <v>3</v>
          </cell>
          <cell r="DF2789">
            <v>0.62638888888888888</v>
          </cell>
          <cell r="DG2789">
            <v>3</v>
          </cell>
          <cell r="DH2789">
            <v>0.75694444444444453</v>
          </cell>
        </row>
        <row r="2790">
          <cell r="P2790" t="str">
            <v xml:space="preserve"> </v>
          </cell>
          <cell r="R2790">
            <v>15</v>
          </cell>
          <cell r="DE2790">
            <v>3</v>
          </cell>
          <cell r="DF2790">
            <v>0.63055555555555554</v>
          </cell>
          <cell r="DG2790">
            <v>3</v>
          </cell>
          <cell r="DH2790">
            <v>0.76597222222222217</v>
          </cell>
        </row>
        <row r="2791">
          <cell r="P2791">
            <v>10</v>
          </cell>
          <cell r="R2791">
            <v>10</v>
          </cell>
          <cell r="DE2791">
            <v>3</v>
          </cell>
          <cell r="DF2791">
            <v>0.75</v>
          </cell>
          <cell r="DG2791">
            <v>3</v>
          </cell>
          <cell r="DH2791">
            <v>0.99236111111111114</v>
          </cell>
        </row>
        <row r="2792">
          <cell r="P2792">
            <v>3</v>
          </cell>
          <cell r="R2792" t="str">
            <v xml:space="preserve"> </v>
          </cell>
          <cell r="DE2792">
            <v>3</v>
          </cell>
          <cell r="DF2792">
            <v>0.6694444444444444</v>
          </cell>
          <cell r="DG2792">
            <v>3</v>
          </cell>
          <cell r="DH2792">
            <v>0.72291666666666676</v>
          </cell>
        </row>
        <row r="2793">
          <cell r="P2793">
            <v>36</v>
          </cell>
          <cell r="R2793">
            <v>40</v>
          </cell>
          <cell r="DE2793">
            <v>3</v>
          </cell>
          <cell r="DF2793">
            <v>0.4826388888888889</v>
          </cell>
          <cell r="DG2793">
            <v>3</v>
          </cell>
          <cell r="DH2793">
            <v>0.55694444444444446</v>
          </cell>
        </row>
        <row r="2794">
          <cell r="P2794" t="str">
            <v xml:space="preserve"> </v>
          </cell>
          <cell r="R2794" t="str">
            <v xml:space="preserve"> </v>
          </cell>
          <cell r="DE2794">
            <v>3</v>
          </cell>
          <cell r="DF2794">
            <v>0.61805555555555558</v>
          </cell>
        </row>
        <row r="2795">
          <cell r="P2795" t="str">
            <v xml:space="preserve"> </v>
          </cell>
          <cell r="R2795" t="str">
            <v xml:space="preserve"> </v>
          </cell>
          <cell r="DE2795">
            <v>3</v>
          </cell>
          <cell r="DF2795">
            <v>0.4770833333333333</v>
          </cell>
        </row>
        <row r="2796">
          <cell r="P2796">
            <v>33</v>
          </cell>
          <cell r="R2796">
            <v>45</v>
          </cell>
          <cell r="DE2796">
            <v>3</v>
          </cell>
          <cell r="DF2796">
            <v>0.9145833333333333</v>
          </cell>
          <cell r="DG2796">
            <v>4</v>
          </cell>
          <cell r="DH2796">
            <v>0.30069444444444443</v>
          </cell>
        </row>
        <row r="2797">
          <cell r="P2797">
            <v>29</v>
          </cell>
          <cell r="R2797">
            <v>10</v>
          </cell>
          <cell r="DE2797">
            <v>3</v>
          </cell>
          <cell r="DF2797">
            <v>0.95208333333333339</v>
          </cell>
          <cell r="DG2797">
            <v>4</v>
          </cell>
          <cell r="DH2797">
            <v>0.30972222222222223</v>
          </cell>
        </row>
        <row r="2798">
          <cell r="P2798" t="str">
            <v xml:space="preserve"> </v>
          </cell>
          <cell r="R2798">
            <v>34</v>
          </cell>
          <cell r="DG2798">
            <v>4</v>
          </cell>
          <cell r="DH2798">
            <v>0.32777777777777778</v>
          </cell>
        </row>
        <row r="2799">
          <cell r="P2799" t="str">
            <v xml:space="preserve"> </v>
          </cell>
          <cell r="R2799" t="str">
            <v xml:space="preserve"> </v>
          </cell>
          <cell r="DG2799">
            <v>4</v>
          </cell>
          <cell r="DH2799">
            <v>0.48194444444444445</v>
          </cell>
        </row>
        <row r="2800">
          <cell r="P2800">
            <v>165</v>
          </cell>
          <cell r="R2800">
            <v>157</v>
          </cell>
          <cell r="DE2800">
            <v>4</v>
          </cell>
          <cell r="DF2800">
            <v>0.82152777777777775</v>
          </cell>
          <cell r="DG2800">
            <v>4</v>
          </cell>
          <cell r="DH2800">
            <v>0.33888888888888885</v>
          </cell>
        </row>
        <row r="2801">
          <cell r="P2801">
            <v>161</v>
          </cell>
          <cell r="R2801">
            <v>154</v>
          </cell>
          <cell r="DE2801">
            <v>4</v>
          </cell>
          <cell r="DF2801">
            <v>0.81666666666666676</v>
          </cell>
          <cell r="DG2801">
            <v>4</v>
          </cell>
          <cell r="DH2801">
            <v>0.3972222222222222</v>
          </cell>
        </row>
        <row r="2802">
          <cell r="P2802" t="str">
            <v xml:space="preserve"> </v>
          </cell>
          <cell r="R2802">
            <v>30</v>
          </cell>
          <cell r="DE2802">
            <v>4</v>
          </cell>
          <cell r="DF2802">
            <v>0.32222222222222224</v>
          </cell>
          <cell r="DG2802">
            <v>4</v>
          </cell>
          <cell r="DH2802">
            <v>0.40208333333333335</v>
          </cell>
        </row>
        <row r="2803">
          <cell r="P2803">
            <v>137</v>
          </cell>
          <cell r="R2803">
            <v>135</v>
          </cell>
          <cell r="DE2803">
            <v>5</v>
          </cell>
          <cell r="DF2803">
            <v>2.0833333333333333E-3</v>
          </cell>
          <cell r="DG2803">
            <v>4</v>
          </cell>
          <cell r="DH2803">
            <v>0.4284722222222222</v>
          </cell>
        </row>
        <row r="2804">
          <cell r="P2804">
            <v>1</v>
          </cell>
          <cell r="R2804">
            <v>2</v>
          </cell>
          <cell r="DE2804">
            <v>6</v>
          </cell>
          <cell r="DF2804">
            <v>0.7597222222222223</v>
          </cell>
          <cell r="DG2804">
            <v>4</v>
          </cell>
          <cell r="DH2804">
            <v>0.48541666666666666</v>
          </cell>
        </row>
        <row r="2805">
          <cell r="P2805">
            <v>42</v>
          </cell>
          <cell r="R2805">
            <v>41</v>
          </cell>
          <cell r="DE2805">
            <v>4</v>
          </cell>
          <cell r="DF2805">
            <v>0.57361111111111118</v>
          </cell>
          <cell r="DG2805">
            <v>4</v>
          </cell>
          <cell r="DH2805">
            <v>0.61805555555555558</v>
          </cell>
        </row>
        <row r="2806">
          <cell r="P2806">
            <v>3</v>
          </cell>
          <cell r="R2806">
            <v>3</v>
          </cell>
          <cell r="DE2806">
            <v>4</v>
          </cell>
          <cell r="DF2806">
            <v>0.54722222222222217</v>
          </cell>
          <cell r="DG2806">
            <v>4</v>
          </cell>
          <cell r="DH2806">
            <v>0.65486111111111112</v>
          </cell>
        </row>
        <row r="2807">
          <cell r="P2807">
            <v>35</v>
          </cell>
          <cell r="R2807">
            <v>35</v>
          </cell>
          <cell r="DE2807">
            <v>4</v>
          </cell>
          <cell r="DF2807">
            <v>0.66666666666666663</v>
          </cell>
          <cell r="DG2807">
            <v>4</v>
          </cell>
          <cell r="DH2807">
            <v>0.71319444444444446</v>
          </cell>
        </row>
        <row r="2808">
          <cell r="P2808">
            <v>1</v>
          </cell>
          <cell r="R2808" t="str">
            <v xml:space="preserve"> </v>
          </cell>
          <cell r="DE2808">
            <v>4</v>
          </cell>
          <cell r="DF2808">
            <v>0.75277777777777777</v>
          </cell>
          <cell r="DG2808">
            <v>4</v>
          </cell>
          <cell r="DH2808">
            <v>0.79027777777777775</v>
          </cell>
        </row>
        <row r="2809">
          <cell r="P2809">
            <v>30</v>
          </cell>
          <cell r="R2809" t="str">
            <v xml:space="preserve"> </v>
          </cell>
          <cell r="DE2809">
            <v>4</v>
          </cell>
          <cell r="DF2809">
            <v>0.90972222222222221</v>
          </cell>
          <cell r="DG2809">
            <v>4</v>
          </cell>
          <cell r="DH2809">
            <v>0.92361111111111116</v>
          </cell>
        </row>
        <row r="2810">
          <cell r="P2810" t="str">
            <v xml:space="preserve"> </v>
          </cell>
          <cell r="R2810" t="str">
            <v xml:space="preserve"> </v>
          </cell>
          <cell r="DE2810">
            <v>4</v>
          </cell>
          <cell r="DF2810">
            <v>0.37013888888888885</v>
          </cell>
          <cell r="DG2810">
            <v>5</v>
          </cell>
          <cell r="DH2810">
            <v>5.0694444444444452E-2</v>
          </cell>
        </row>
        <row r="2811">
          <cell r="P2811">
            <v>39</v>
          </cell>
          <cell r="R2811">
            <v>37</v>
          </cell>
          <cell r="DE2811">
            <v>4</v>
          </cell>
          <cell r="DF2811">
            <v>0.90694444444444444</v>
          </cell>
          <cell r="DG2811">
            <v>5</v>
          </cell>
          <cell r="DH2811">
            <v>0.32500000000000001</v>
          </cell>
        </row>
        <row r="2812">
          <cell r="P2812">
            <v>33</v>
          </cell>
          <cell r="R2812">
            <v>41</v>
          </cell>
          <cell r="DE2812">
            <v>4</v>
          </cell>
          <cell r="DF2812">
            <v>0.90416666666666667</v>
          </cell>
          <cell r="DG2812">
            <v>5</v>
          </cell>
          <cell r="DH2812">
            <v>0.32916666666666666</v>
          </cell>
        </row>
        <row r="2813">
          <cell r="P2813">
            <v>33</v>
          </cell>
          <cell r="R2813">
            <v>42</v>
          </cell>
          <cell r="DE2813">
            <v>4</v>
          </cell>
          <cell r="DF2813">
            <v>0.63958333333333328</v>
          </cell>
          <cell r="DG2813">
            <v>5</v>
          </cell>
          <cell r="DH2813">
            <v>0.7715277777777777</v>
          </cell>
        </row>
        <row r="2814">
          <cell r="P2814">
            <v>168</v>
          </cell>
          <cell r="R2814">
            <v>126</v>
          </cell>
          <cell r="DE2814">
            <v>5</v>
          </cell>
          <cell r="DF2814">
            <v>0.8125</v>
          </cell>
          <cell r="DG2814">
            <v>5</v>
          </cell>
          <cell r="DH2814">
            <v>0.27013888888888887</v>
          </cell>
        </row>
        <row r="2815">
          <cell r="P2815">
            <v>117</v>
          </cell>
          <cell r="R2815">
            <v>160</v>
          </cell>
          <cell r="DE2815">
            <v>6</v>
          </cell>
          <cell r="DF2815">
            <v>0.19166666666666665</v>
          </cell>
          <cell r="DG2815">
            <v>5</v>
          </cell>
          <cell r="DH2815">
            <v>0.3659722222222222</v>
          </cell>
        </row>
        <row r="2816">
          <cell r="P2816">
            <v>133</v>
          </cell>
          <cell r="R2816">
            <v>47</v>
          </cell>
          <cell r="DE2816">
            <v>5</v>
          </cell>
          <cell r="DF2816">
            <v>0.53263888888888888</v>
          </cell>
          <cell r="DG2816">
            <v>5</v>
          </cell>
          <cell r="DH2816">
            <v>0.32291666666666669</v>
          </cell>
        </row>
        <row r="2817">
          <cell r="P2817">
            <v>2</v>
          </cell>
          <cell r="R2817">
            <v>3</v>
          </cell>
          <cell r="DE2817">
            <v>4</v>
          </cell>
          <cell r="DF2817">
            <v>0.95833333333333337</v>
          </cell>
          <cell r="DG2817">
            <v>5</v>
          </cell>
          <cell r="DH2817">
            <v>0.41736111111111113</v>
          </cell>
        </row>
        <row r="2818">
          <cell r="P2818">
            <v>45</v>
          </cell>
          <cell r="R2818">
            <v>46</v>
          </cell>
          <cell r="DE2818">
            <v>5</v>
          </cell>
          <cell r="DF2818">
            <v>0.56805555555555554</v>
          </cell>
          <cell r="DG2818">
            <v>5</v>
          </cell>
          <cell r="DH2818">
            <v>0.61527777777777781</v>
          </cell>
        </row>
        <row r="2819">
          <cell r="P2819">
            <v>3</v>
          </cell>
          <cell r="R2819">
            <v>1</v>
          </cell>
          <cell r="DE2819">
            <v>4</v>
          </cell>
          <cell r="DF2819">
            <v>0.65347222222222223</v>
          </cell>
          <cell r="DG2819">
            <v>5</v>
          </cell>
          <cell r="DH2819">
            <v>0.39930555555555558</v>
          </cell>
        </row>
        <row r="2820">
          <cell r="P2820">
            <v>50</v>
          </cell>
          <cell r="R2820">
            <v>33</v>
          </cell>
          <cell r="DE2820">
            <v>5</v>
          </cell>
          <cell r="DF2820">
            <v>0.90555555555555556</v>
          </cell>
          <cell r="DG2820">
            <v>6</v>
          </cell>
          <cell r="DH2820">
            <v>0.30138888888888887</v>
          </cell>
        </row>
        <row r="2821">
          <cell r="P2821">
            <v>33</v>
          </cell>
          <cell r="R2821">
            <v>34</v>
          </cell>
          <cell r="DE2821">
            <v>5</v>
          </cell>
          <cell r="DF2821">
            <v>0.63472222222222219</v>
          </cell>
          <cell r="DG2821">
            <v>6</v>
          </cell>
          <cell r="DH2821">
            <v>0.33680555555555558</v>
          </cell>
        </row>
        <row r="2822">
          <cell r="P2822" t="str">
            <v xml:space="preserve"> </v>
          </cell>
          <cell r="R2822" t="str">
            <v xml:space="preserve"> </v>
          </cell>
          <cell r="DE2822">
            <v>7</v>
          </cell>
          <cell r="DF2822">
            <v>0.92222222222222217</v>
          </cell>
          <cell r="DG2822">
            <v>6</v>
          </cell>
          <cell r="DH2822">
            <v>0.25416666666666665</v>
          </cell>
        </row>
        <row r="2823">
          <cell r="P2823">
            <v>166</v>
          </cell>
          <cell r="R2823">
            <v>165</v>
          </cell>
          <cell r="DE2823">
            <v>6</v>
          </cell>
          <cell r="DF2823">
            <v>0.6645833333333333</v>
          </cell>
          <cell r="DG2823">
            <v>6</v>
          </cell>
          <cell r="DH2823">
            <v>0.34722222222222227</v>
          </cell>
        </row>
        <row r="2824">
          <cell r="P2824">
            <v>31</v>
          </cell>
          <cell r="R2824">
            <v>11</v>
          </cell>
          <cell r="DE2824">
            <v>5</v>
          </cell>
          <cell r="DF2824">
            <v>0.90347222222222223</v>
          </cell>
          <cell r="DG2824">
            <v>6</v>
          </cell>
          <cell r="DH2824">
            <v>0.35555555555555557</v>
          </cell>
        </row>
        <row r="2825">
          <cell r="P2825" t="str">
            <v xml:space="preserve"> </v>
          </cell>
          <cell r="R2825" t="str">
            <v xml:space="preserve"> </v>
          </cell>
          <cell r="DE2825">
            <v>5</v>
          </cell>
          <cell r="DF2825">
            <v>0.64930555555555558</v>
          </cell>
          <cell r="DG2825">
            <v>6</v>
          </cell>
          <cell r="DH2825">
            <v>0.38680555555555557</v>
          </cell>
        </row>
        <row r="2826">
          <cell r="P2826">
            <v>50</v>
          </cell>
          <cell r="R2826">
            <v>31</v>
          </cell>
          <cell r="DE2826">
            <v>6</v>
          </cell>
          <cell r="DF2826">
            <v>0.48749999999999999</v>
          </cell>
          <cell r="DG2826">
            <v>6</v>
          </cell>
          <cell r="DH2826">
            <v>0.55625000000000002</v>
          </cell>
        </row>
        <row r="2827">
          <cell r="P2827">
            <v>43</v>
          </cell>
          <cell r="R2827">
            <v>39</v>
          </cell>
          <cell r="DE2827">
            <v>6</v>
          </cell>
          <cell r="DF2827">
            <v>0.57291666666666663</v>
          </cell>
          <cell r="DG2827">
            <v>6</v>
          </cell>
          <cell r="DH2827">
            <v>0.62152777777777779</v>
          </cell>
        </row>
        <row r="2828">
          <cell r="P2828" t="str">
            <v xml:space="preserve"> </v>
          </cell>
          <cell r="R2828" t="str">
            <v xml:space="preserve"> </v>
          </cell>
          <cell r="DE2828">
            <v>6</v>
          </cell>
          <cell r="DF2828">
            <v>0.66736111111111107</v>
          </cell>
          <cell r="DG2828">
            <v>6</v>
          </cell>
          <cell r="DH2828">
            <v>0.63958333333333328</v>
          </cell>
        </row>
        <row r="2829">
          <cell r="P2829" t="str">
            <v xml:space="preserve"> </v>
          </cell>
          <cell r="R2829">
            <v>1</v>
          </cell>
          <cell r="DE2829">
            <v>6</v>
          </cell>
          <cell r="DF2829">
            <v>0.54791666666666672</v>
          </cell>
          <cell r="DG2829">
            <v>6</v>
          </cell>
          <cell r="DH2829">
            <v>0.73402777777777783</v>
          </cell>
        </row>
        <row r="2830">
          <cell r="P2830" t="str">
            <v xml:space="preserve"> </v>
          </cell>
          <cell r="R2830" t="str">
            <v xml:space="preserve"> </v>
          </cell>
          <cell r="DE2830">
            <v>4</v>
          </cell>
          <cell r="DF2830">
            <v>0.5</v>
          </cell>
          <cell r="DG2830">
            <v>6</v>
          </cell>
          <cell r="DH2830">
            <v>0.74791666666666667</v>
          </cell>
        </row>
        <row r="2831">
          <cell r="P2831" t="str">
            <v xml:space="preserve"> </v>
          </cell>
          <cell r="R2831">
            <v>1</v>
          </cell>
          <cell r="DE2831">
            <v>6</v>
          </cell>
          <cell r="DF2831">
            <v>0.7993055555555556</v>
          </cell>
          <cell r="DG2831">
            <v>6</v>
          </cell>
          <cell r="DH2831">
            <v>0.84583333333333333</v>
          </cell>
        </row>
        <row r="2832">
          <cell r="P2832" t="str">
            <v xml:space="preserve"> </v>
          </cell>
          <cell r="R2832">
            <v>2</v>
          </cell>
          <cell r="DE2832">
            <v>6</v>
          </cell>
          <cell r="DF2832">
            <v>0.65416666666666667</v>
          </cell>
          <cell r="DG2832">
            <v>6</v>
          </cell>
          <cell r="DH2832">
            <v>0.86736111111111114</v>
          </cell>
        </row>
        <row r="2833">
          <cell r="P2833">
            <v>165</v>
          </cell>
          <cell r="R2833">
            <v>155</v>
          </cell>
          <cell r="DE2833">
            <v>7</v>
          </cell>
          <cell r="DF2833">
            <v>0.75069444444444444</v>
          </cell>
          <cell r="DG2833">
            <v>7</v>
          </cell>
          <cell r="DH2833">
            <v>0.26180555555555557</v>
          </cell>
        </row>
        <row r="2834">
          <cell r="P2834">
            <v>60</v>
          </cell>
          <cell r="R2834">
            <v>36</v>
          </cell>
          <cell r="DE2834">
            <v>6</v>
          </cell>
          <cell r="DF2834">
            <v>0.91041666666666676</v>
          </cell>
          <cell r="DG2834">
            <v>7</v>
          </cell>
          <cell r="DH2834">
            <v>0.3</v>
          </cell>
        </row>
        <row r="2835">
          <cell r="P2835">
            <v>41</v>
          </cell>
          <cell r="R2835">
            <v>35</v>
          </cell>
          <cell r="DE2835">
            <v>6</v>
          </cell>
          <cell r="DF2835">
            <v>0.63402777777777775</v>
          </cell>
          <cell r="DG2835">
            <v>7</v>
          </cell>
          <cell r="DH2835">
            <v>0.3298611111111111</v>
          </cell>
        </row>
        <row r="2836">
          <cell r="P2836" t="str">
            <v xml:space="preserve"> </v>
          </cell>
          <cell r="R2836">
            <v>44</v>
          </cell>
          <cell r="DE2836">
            <v>7</v>
          </cell>
          <cell r="DF2836">
            <v>0.31041666666666667</v>
          </cell>
          <cell r="DG2836">
            <v>7</v>
          </cell>
          <cell r="DH2836">
            <v>0.33749999999999997</v>
          </cell>
        </row>
        <row r="2837">
          <cell r="P2837" t="str">
            <v xml:space="preserve"> </v>
          </cell>
          <cell r="R2837" t="str">
            <v xml:space="preserve"> </v>
          </cell>
          <cell r="DE2837">
            <v>6</v>
          </cell>
          <cell r="DF2837">
            <v>0.50902777777777775</v>
          </cell>
          <cell r="DG2837">
            <v>7</v>
          </cell>
          <cell r="DH2837">
            <v>0.34236111111111112</v>
          </cell>
        </row>
        <row r="2838">
          <cell r="P2838">
            <v>34</v>
          </cell>
          <cell r="R2838">
            <v>30</v>
          </cell>
          <cell r="DE2838">
            <v>7</v>
          </cell>
          <cell r="DF2838">
            <v>0.79513888888888884</v>
          </cell>
          <cell r="DG2838">
            <v>7</v>
          </cell>
          <cell r="DH2838">
            <v>0.43124999999999997</v>
          </cell>
        </row>
        <row r="2839">
          <cell r="P2839">
            <v>137</v>
          </cell>
          <cell r="R2839">
            <v>125</v>
          </cell>
          <cell r="DE2839">
            <v>1</v>
          </cell>
          <cell r="DF2839">
            <v>0.3215277777777778</v>
          </cell>
          <cell r="DG2839">
            <v>7</v>
          </cell>
          <cell r="DH2839">
            <v>0.52500000000000002</v>
          </cell>
        </row>
        <row r="2840">
          <cell r="P2840" t="str">
            <v xml:space="preserve"> </v>
          </cell>
          <cell r="R2840" t="str">
            <v xml:space="preserve"> </v>
          </cell>
          <cell r="DE2840">
            <v>7</v>
          </cell>
          <cell r="DF2840">
            <v>0.41388888888888892</v>
          </cell>
          <cell r="DG2840">
            <v>7</v>
          </cell>
          <cell r="DH2840">
            <v>0.54375000000000007</v>
          </cell>
        </row>
        <row r="2841">
          <cell r="P2841">
            <v>45</v>
          </cell>
          <cell r="R2841">
            <v>36</v>
          </cell>
          <cell r="DE2841">
            <v>7</v>
          </cell>
          <cell r="DF2841">
            <v>0.47569444444444442</v>
          </cell>
          <cell r="DG2841">
            <v>7</v>
          </cell>
          <cell r="DH2841">
            <v>0.56805555555555554</v>
          </cell>
        </row>
        <row r="2842">
          <cell r="P2842">
            <v>38</v>
          </cell>
          <cell r="R2842">
            <v>43</v>
          </cell>
          <cell r="DE2842">
            <v>7</v>
          </cell>
          <cell r="DF2842">
            <v>0.56666666666666665</v>
          </cell>
          <cell r="DG2842">
            <v>7</v>
          </cell>
          <cell r="DH2842">
            <v>0.61527777777777781</v>
          </cell>
        </row>
        <row r="2843">
          <cell r="P2843">
            <v>165</v>
          </cell>
          <cell r="R2843">
            <v>164</v>
          </cell>
          <cell r="DE2843">
            <v>7</v>
          </cell>
          <cell r="DF2843">
            <v>0.59097222222222223</v>
          </cell>
          <cell r="DG2843">
            <v>7</v>
          </cell>
          <cell r="DH2843">
            <v>0.70416666666666661</v>
          </cell>
        </row>
        <row r="2844">
          <cell r="P2844">
            <v>42</v>
          </cell>
          <cell r="R2844">
            <v>43</v>
          </cell>
          <cell r="DE2844">
            <v>6</v>
          </cell>
          <cell r="DF2844">
            <v>0.52708333333333335</v>
          </cell>
          <cell r="DG2844">
            <v>7</v>
          </cell>
          <cell r="DH2844">
            <v>0.85138888888888886</v>
          </cell>
        </row>
        <row r="2845">
          <cell r="P2845" t="str">
            <v xml:space="preserve"> </v>
          </cell>
          <cell r="R2845" t="str">
            <v xml:space="preserve"> </v>
          </cell>
          <cell r="DE2845">
            <v>2</v>
          </cell>
          <cell r="DF2845">
            <v>0.67638888888888893</v>
          </cell>
          <cell r="DG2845">
            <v>7</v>
          </cell>
          <cell r="DH2845">
            <v>0.23194444444444443</v>
          </cell>
        </row>
        <row r="2846">
          <cell r="P2846" t="str">
            <v xml:space="preserve"> </v>
          </cell>
          <cell r="R2846" t="str">
            <v xml:space="preserve"> </v>
          </cell>
          <cell r="DE2846">
            <v>7</v>
          </cell>
          <cell r="DF2846">
            <v>0.4694444444444445</v>
          </cell>
        </row>
        <row r="2847">
          <cell r="P2847">
            <v>167</v>
          </cell>
          <cell r="R2847" t="str">
            <v xml:space="preserve"> </v>
          </cell>
          <cell r="DE2847">
            <v>1</v>
          </cell>
          <cell r="DF2847">
            <v>0.40625</v>
          </cell>
          <cell r="DG2847">
            <v>1</v>
          </cell>
          <cell r="DH2847">
            <v>0.17986111111111111</v>
          </cell>
        </row>
        <row r="2848">
          <cell r="P2848">
            <v>26</v>
          </cell>
          <cell r="R2848">
            <v>30</v>
          </cell>
          <cell r="DE2848">
            <v>7</v>
          </cell>
          <cell r="DF2848">
            <v>0.89583333333333337</v>
          </cell>
          <cell r="DG2848">
            <v>1</v>
          </cell>
          <cell r="DH2848">
            <v>0.30694444444444441</v>
          </cell>
        </row>
        <row r="2849">
          <cell r="P2849">
            <v>30</v>
          </cell>
          <cell r="R2849">
            <v>25</v>
          </cell>
          <cell r="DE2849">
            <v>7</v>
          </cell>
          <cell r="DF2849">
            <v>0.64722222222222225</v>
          </cell>
          <cell r="DG2849">
            <v>1</v>
          </cell>
          <cell r="DH2849">
            <v>0.32916666666666666</v>
          </cell>
        </row>
        <row r="2850">
          <cell r="P2850">
            <v>135</v>
          </cell>
          <cell r="R2850">
            <v>136</v>
          </cell>
          <cell r="DE2850">
            <v>2</v>
          </cell>
          <cell r="DF2850">
            <v>0.13125000000000001</v>
          </cell>
          <cell r="DG2850">
            <v>1</v>
          </cell>
          <cell r="DH2850">
            <v>0.38055555555555554</v>
          </cell>
        </row>
        <row r="2851">
          <cell r="P2851">
            <v>162</v>
          </cell>
          <cell r="R2851">
            <v>160</v>
          </cell>
          <cell r="DE2851">
            <v>1</v>
          </cell>
          <cell r="DF2851">
            <v>0.84305555555555556</v>
          </cell>
          <cell r="DG2851">
            <v>1</v>
          </cell>
          <cell r="DH2851">
            <v>0.43472222222222223</v>
          </cell>
        </row>
        <row r="2852">
          <cell r="P2852">
            <v>166</v>
          </cell>
          <cell r="R2852">
            <v>167</v>
          </cell>
          <cell r="DE2852">
            <v>1</v>
          </cell>
          <cell r="DF2852">
            <v>0.8520833333333333</v>
          </cell>
          <cell r="DG2852">
            <v>1</v>
          </cell>
          <cell r="DH2852">
            <v>0.47013888888888888</v>
          </cell>
        </row>
        <row r="2853">
          <cell r="P2853">
            <v>5</v>
          </cell>
          <cell r="R2853">
            <v>5</v>
          </cell>
          <cell r="DE2853">
            <v>1</v>
          </cell>
          <cell r="DF2853">
            <v>0.4368055555555555</v>
          </cell>
          <cell r="DG2853">
            <v>1</v>
          </cell>
          <cell r="DH2853">
            <v>0.48888888888888887</v>
          </cell>
        </row>
        <row r="2854">
          <cell r="P2854">
            <v>1</v>
          </cell>
          <cell r="R2854">
            <v>5</v>
          </cell>
          <cell r="DE2854">
            <v>6</v>
          </cell>
          <cell r="DF2854">
            <v>0.67499999999999993</v>
          </cell>
          <cell r="DG2854">
            <v>1</v>
          </cell>
          <cell r="DH2854">
            <v>0.52777777777777779</v>
          </cell>
        </row>
        <row r="2855">
          <cell r="P2855" t="str">
            <v xml:space="preserve"> </v>
          </cell>
          <cell r="R2855">
            <v>50</v>
          </cell>
          <cell r="DE2855">
            <v>1</v>
          </cell>
          <cell r="DF2855">
            <v>0.83611111111111114</v>
          </cell>
          <cell r="DG2855">
            <v>5</v>
          </cell>
          <cell r="DH2855">
            <v>0.53472222222222221</v>
          </cell>
        </row>
        <row r="2856">
          <cell r="P2856">
            <v>3</v>
          </cell>
          <cell r="R2856">
            <v>2</v>
          </cell>
          <cell r="DE2856">
            <v>5</v>
          </cell>
          <cell r="DF2856">
            <v>0.88888888888888884</v>
          </cell>
          <cell r="DG2856">
            <v>1</v>
          </cell>
          <cell r="DH2856">
            <v>0.57916666666666672</v>
          </cell>
        </row>
        <row r="2857">
          <cell r="P2857">
            <v>2</v>
          </cell>
          <cell r="R2857">
            <v>1</v>
          </cell>
          <cell r="DE2857">
            <v>6</v>
          </cell>
          <cell r="DF2857">
            <v>0.75138888888888899</v>
          </cell>
          <cell r="DG2857">
            <v>1</v>
          </cell>
          <cell r="DH2857">
            <v>0.58819444444444446</v>
          </cell>
        </row>
        <row r="2858">
          <cell r="P2858">
            <v>43</v>
          </cell>
          <cell r="R2858">
            <v>51</v>
          </cell>
          <cell r="DE2858">
            <v>1</v>
          </cell>
          <cell r="DF2858">
            <v>0.57013888888888886</v>
          </cell>
          <cell r="DG2858">
            <v>1</v>
          </cell>
          <cell r="DH2858">
            <v>0.62013888888888891</v>
          </cell>
        </row>
        <row r="2859">
          <cell r="P2859" t="str">
            <v xml:space="preserve"> </v>
          </cell>
          <cell r="R2859" t="str">
            <v xml:space="preserve"> </v>
          </cell>
          <cell r="DE2859">
            <v>7</v>
          </cell>
          <cell r="DF2859">
            <v>0.6694444444444444</v>
          </cell>
          <cell r="DG2859">
            <v>1</v>
          </cell>
          <cell r="DH2859">
            <v>0.30416666666666664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rawdata"/>
      <sheetName val="workfile"/>
      <sheetName val="ops"/>
      <sheetName val="sts"/>
      <sheetName val="pax"/>
      <sheetName val="error check"/>
      <sheetName val="gru_diio_rolling peak hour 10ju"/>
    </sheetNames>
    <sheetDataSet>
      <sheetData sheetId="0">
        <row r="14">
          <cell r="I14" t="str">
            <v>Domestic</v>
          </cell>
        </row>
      </sheetData>
      <sheetData sheetId="1"/>
      <sheetData sheetId="2"/>
      <sheetData sheetId="3">
        <row r="3">
          <cell r="Y3" t="str">
            <v>Domestic</v>
          </cell>
          <cell r="AA3" t="str">
            <v>South America (excl. Argentina)</v>
          </cell>
          <cell r="AI3" t="str">
            <v>South America (excl. Argentina)</v>
          </cell>
        </row>
      </sheetData>
      <sheetData sheetId="4" refreshError="1"/>
      <sheetData sheetId="5">
        <row r="3">
          <cell r="Y3" t="str">
            <v>Domestic</v>
          </cell>
        </row>
      </sheetData>
      <sheetData sheetId="6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heck_HLD"/>
      <sheetName val="Check_CNS"/>
      <sheetName val="Consolidacao"/>
      <sheetName val="Resumo"/>
      <sheetName val="LAMSAC_CNS"/>
      <sheetName val="Balanco"/>
      <sheetName val="DRE"/>
      <sheetName val="FCD"/>
      <sheetName val="FCL - Valor"/>
      <sheetName val="Orcamento"/>
      <sheetName val="Cap. Invest."/>
      <sheetName val="Usos_e_Fontes"/>
      <sheetName val="Macroeconomicas"/>
      <sheetName val="Dados_Historicos"/>
      <sheetName val="VPR_Dados_Hist_BR"/>
      <sheetName val="IR CS"/>
      <sheetName val="Receita"/>
      <sheetName val="Despesas"/>
      <sheetName val="Mutuo_Controladas"/>
      <sheetName val="Financiamentos"/>
      <sheetName val="Caixa e Reservas"/>
      <sheetName val="Capital de Giro"/>
      <sheetName val="Projetos"/>
      <sheetName val="Planos Invest."/>
      <sheetName val="Permanente"/>
      <sheetName val="Dep_Amort_Fisc"/>
      <sheetName val="Dep_Amort_Cont"/>
      <sheetName val="Participadas"/>
      <sheetName val="Part"/>
      <sheetName val="PL"/>
      <sheetName val="HOLDING"/>
      <sheetName val="VPR"/>
      <sheetName val="invest_02"/>
      <sheetName val="invest_03"/>
      <sheetName val="invest_04"/>
      <sheetName val="invest_05"/>
      <sheetName val="Codigos"/>
      <sheetName val="VA"/>
      <sheetName val="DSCR"/>
      <sheetName val="Concessao"/>
      <sheetName val="VPR_FCD_BR"/>
      <sheetName val="VPR_DRE_BR"/>
      <sheetName val="VPR_BP_BR"/>
      <sheetName val="T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20">
          <cell r="B320" t="str">
            <v>RESUMO DAS TAXAS ESCOLHIDAS</v>
          </cell>
          <cell r="C320">
            <v>0</v>
          </cell>
          <cell r="D320">
            <v>40908</v>
          </cell>
          <cell r="E320">
            <v>40939</v>
          </cell>
          <cell r="F320">
            <v>40968</v>
          </cell>
          <cell r="G320">
            <v>40999</v>
          </cell>
          <cell r="H320">
            <v>41029</v>
          </cell>
          <cell r="I320">
            <v>41060</v>
          </cell>
          <cell r="J320">
            <v>41090</v>
          </cell>
          <cell r="K320">
            <v>41121</v>
          </cell>
          <cell r="L320">
            <v>41152</v>
          </cell>
          <cell r="M320">
            <v>41182</v>
          </cell>
          <cell r="N320">
            <v>41213</v>
          </cell>
          <cell r="O320">
            <v>41243</v>
          </cell>
          <cell r="P320">
            <v>41274</v>
          </cell>
          <cell r="Q320">
            <v>41305</v>
          </cell>
          <cell r="R320">
            <v>41333</v>
          </cell>
          <cell r="S320">
            <v>41364</v>
          </cell>
          <cell r="T320">
            <v>41394</v>
          </cell>
          <cell r="U320">
            <v>41425</v>
          </cell>
          <cell r="V320">
            <v>41455</v>
          </cell>
          <cell r="W320">
            <v>41486</v>
          </cell>
          <cell r="X320">
            <v>41517</v>
          </cell>
          <cell r="Y320">
            <v>41547</v>
          </cell>
          <cell r="Z320">
            <v>41578</v>
          </cell>
          <cell r="AA320">
            <v>41608</v>
          </cell>
          <cell r="AB320">
            <v>41639</v>
          </cell>
          <cell r="AC320">
            <v>41670</v>
          </cell>
          <cell r="AD320">
            <v>41698</v>
          </cell>
          <cell r="AE320">
            <v>41729</v>
          </cell>
          <cell r="AF320">
            <v>41759</v>
          </cell>
          <cell r="AG320">
            <v>41790</v>
          </cell>
          <cell r="AH320">
            <v>41820</v>
          </cell>
          <cell r="AI320">
            <v>41851</v>
          </cell>
          <cell r="AJ320">
            <v>41882</v>
          </cell>
          <cell r="AK320">
            <v>41912</v>
          </cell>
          <cell r="AL320">
            <v>41943</v>
          </cell>
          <cell r="AM320">
            <v>41973</v>
          </cell>
          <cell r="AN320">
            <v>42004</v>
          </cell>
          <cell r="AO320">
            <v>42094</v>
          </cell>
          <cell r="AP320">
            <v>42185</v>
          </cell>
          <cell r="AQ320">
            <v>42277</v>
          </cell>
          <cell r="AR320">
            <v>42369</v>
          </cell>
          <cell r="AS320">
            <v>42460</v>
          </cell>
          <cell r="AT320">
            <v>42551</v>
          </cell>
          <cell r="AU320">
            <v>42643</v>
          </cell>
          <cell r="AV320">
            <v>42735</v>
          </cell>
          <cell r="AW320">
            <v>42825</v>
          </cell>
          <cell r="AX320">
            <v>42916</v>
          </cell>
          <cell r="AY320">
            <v>43008</v>
          </cell>
          <cell r="AZ320">
            <v>43100</v>
          </cell>
          <cell r="BA320">
            <v>43465</v>
          </cell>
          <cell r="BB320">
            <v>43830</v>
          </cell>
          <cell r="BC320">
            <v>44196</v>
          </cell>
          <cell r="BD320">
            <v>44561</v>
          </cell>
          <cell r="BE320">
            <v>44926</v>
          </cell>
          <cell r="BF320">
            <v>45291</v>
          </cell>
          <cell r="BG320">
            <v>45657</v>
          </cell>
          <cell r="BH320">
            <v>46022</v>
          </cell>
          <cell r="BI320">
            <v>46387</v>
          </cell>
          <cell r="BJ320">
            <v>46752</v>
          </cell>
          <cell r="BK320">
            <v>47118</v>
          </cell>
          <cell r="BL320">
            <v>47483</v>
          </cell>
          <cell r="BM320">
            <v>47848</v>
          </cell>
          <cell r="BN320">
            <v>48213</v>
          </cell>
          <cell r="BO320">
            <v>48579</v>
          </cell>
          <cell r="BP320">
            <v>48944</v>
          </cell>
          <cell r="BQ320">
            <v>49309</v>
          </cell>
          <cell r="BR320">
            <v>49674</v>
          </cell>
          <cell r="BS320">
            <v>50040</v>
          </cell>
          <cell r="BT320">
            <v>50405</v>
          </cell>
          <cell r="BU320">
            <v>50770</v>
          </cell>
          <cell r="BV320">
            <v>51135</v>
          </cell>
          <cell r="BW320">
            <v>51501</v>
          </cell>
          <cell r="BX320">
            <v>51866</v>
          </cell>
          <cell r="BY320">
            <v>52231</v>
          </cell>
          <cell r="BZ320">
            <v>52596</v>
          </cell>
          <cell r="CA320">
            <v>52962</v>
          </cell>
          <cell r="CB320">
            <v>53327</v>
          </cell>
          <cell r="CC320">
            <v>53692</v>
          </cell>
          <cell r="CD320">
            <v>54057</v>
          </cell>
          <cell r="CE320">
            <v>54423</v>
          </cell>
          <cell r="CF320">
            <v>54788</v>
          </cell>
          <cell r="CG320">
            <v>55153</v>
          </cell>
          <cell r="CH320">
            <v>55518</v>
          </cell>
          <cell r="CI320">
            <v>55884</v>
          </cell>
          <cell r="CJ320">
            <v>56249</v>
          </cell>
          <cell r="CK320">
            <v>56614</v>
          </cell>
          <cell r="CL320">
            <v>56979</v>
          </cell>
          <cell r="CM320">
            <v>57345</v>
          </cell>
        </row>
        <row r="321"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CL321">
            <v>0</v>
          </cell>
        </row>
        <row r="322">
          <cell r="B322" t="str">
            <v>Crescimento do PIB (período)</v>
          </cell>
          <cell r="C322">
            <v>0</v>
          </cell>
          <cell r="D322">
            <v>2.2515704312153773E-3</v>
          </cell>
          <cell r="E322">
            <v>7.2176557610048597E-4</v>
          </cell>
          <cell r="F322">
            <v>7.2176557610048597E-4</v>
          </cell>
          <cell r="G322">
            <v>7.2176557610048597E-4</v>
          </cell>
          <cell r="H322">
            <v>7.2176557610048597E-4</v>
          </cell>
          <cell r="I322">
            <v>7.2176557610048597E-4</v>
          </cell>
          <cell r="J322">
            <v>7.2176557610048597E-4</v>
          </cell>
          <cell r="K322">
            <v>7.2176557610048597E-4</v>
          </cell>
          <cell r="L322">
            <v>7.2176557610048597E-4</v>
          </cell>
          <cell r="M322">
            <v>7.2176557610048597E-4</v>
          </cell>
          <cell r="N322">
            <v>7.2176557610048597E-4</v>
          </cell>
          <cell r="O322">
            <v>7.2176557610048597E-4</v>
          </cell>
          <cell r="P322">
            <v>7.2176557610048597E-4</v>
          </cell>
          <cell r="Q322">
            <v>1.8283717658507115E-3</v>
          </cell>
          <cell r="R322">
            <v>1.8283717658507115E-3</v>
          </cell>
          <cell r="S322">
            <v>1.8283717658507115E-3</v>
          </cell>
          <cell r="T322">
            <v>1.8283717658507115E-3</v>
          </cell>
          <cell r="U322">
            <v>1.8283717658507115E-3</v>
          </cell>
          <cell r="V322">
            <v>1.8283717658507115E-3</v>
          </cell>
          <cell r="W322">
            <v>1.8283717658507115E-3</v>
          </cell>
          <cell r="X322">
            <v>1.8283717658507115E-3</v>
          </cell>
          <cell r="Y322">
            <v>1.8283717658507115E-3</v>
          </cell>
          <cell r="Z322">
            <v>1.8283717658507115E-3</v>
          </cell>
          <cell r="AA322">
            <v>1.8283717658507115E-3</v>
          </cell>
          <cell r="AB322">
            <v>1.8283717658507115E-3</v>
          </cell>
          <cell r="AC322">
            <v>1.6540687049169112E-3</v>
          </cell>
          <cell r="AD322">
            <v>1.6540687049169112E-3</v>
          </cell>
          <cell r="AE322">
            <v>1.6540687049169112E-3</v>
          </cell>
          <cell r="AF322">
            <v>1.6540687049169112E-3</v>
          </cell>
          <cell r="AG322">
            <v>1.6540687049169112E-3</v>
          </cell>
          <cell r="AH322">
            <v>1.6540687049169112E-3</v>
          </cell>
          <cell r="AI322">
            <v>1.6540687049169112E-3</v>
          </cell>
          <cell r="AJ322">
            <v>1.6540687049169112E-3</v>
          </cell>
          <cell r="AK322">
            <v>1.6540687049169112E-3</v>
          </cell>
          <cell r="AL322">
            <v>1.6540687049169112E-3</v>
          </cell>
          <cell r="AM322">
            <v>1.6540687049169112E-3</v>
          </cell>
          <cell r="AN322">
            <v>1.6540687049169112E-3</v>
          </cell>
          <cell r="AO322">
            <v>4.2551172416827043E-3</v>
          </cell>
          <cell r="AP322">
            <v>4.2551172416827043E-3</v>
          </cell>
          <cell r="AQ322">
            <v>4.2551172416827043E-3</v>
          </cell>
          <cell r="AR322">
            <v>4.2551172416827043E-3</v>
          </cell>
          <cell r="AS322">
            <v>6.0782026420993507E-3</v>
          </cell>
          <cell r="AT322">
            <v>6.0782026420993507E-3</v>
          </cell>
          <cell r="AU322">
            <v>6.0782026420993507E-3</v>
          </cell>
          <cell r="AV322">
            <v>6.0782026420993507E-3</v>
          </cell>
          <cell r="AW322">
            <v>6.7758368568544558E-3</v>
          </cell>
          <cell r="AX322">
            <v>6.7758368568544558E-3</v>
          </cell>
          <cell r="AY322">
            <v>6.7758368568544558E-3</v>
          </cell>
          <cell r="AZ322">
            <v>6.7758368568544558E-3</v>
          </cell>
          <cell r="BA322">
            <v>3.1804263503364606E-2</v>
          </cell>
          <cell r="BB322">
            <v>3.5591296304451986E-2</v>
          </cell>
          <cell r="BC322">
            <v>3.5591296304451986E-2</v>
          </cell>
          <cell r="BD322">
            <v>3.5591296304451986E-2</v>
          </cell>
          <cell r="BE322">
            <v>3.5591296304451986E-2</v>
          </cell>
          <cell r="BF322">
            <v>3.5591296304451986E-2</v>
          </cell>
          <cell r="BG322">
            <v>3.5591296304451986E-2</v>
          </cell>
          <cell r="BH322">
            <v>3.5591296304451986E-2</v>
          </cell>
          <cell r="BI322">
            <v>3.5591296304451986E-2</v>
          </cell>
          <cell r="BJ322">
            <v>3.5591296304451986E-2</v>
          </cell>
          <cell r="BK322">
            <v>3.5591296304451986E-2</v>
          </cell>
          <cell r="BL322">
            <v>3.5591296304451986E-2</v>
          </cell>
          <cell r="BM322">
            <v>3.5591296304451986E-2</v>
          </cell>
          <cell r="BN322">
            <v>3.5591296304451986E-2</v>
          </cell>
          <cell r="BO322">
            <v>3.5591296304451986E-2</v>
          </cell>
          <cell r="BP322">
            <v>3.5591296304451986E-2</v>
          </cell>
          <cell r="BQ322">
            <v>3.5591296304451986E-2</v>
          </cell>
          <cell r="BR322">
            <v>3.5591296304451986E-2</v>
          </cell>
          <cell r="BS322">
            <v>3.5591296304451986E-2</v>
          </cell>
          <cell r="BT322">
            <v>3.5591296304451986E-2</v>
          </cell>
          <cell r="BU322">
            <v>3.5591296304451986E-2</v>
          </cell>
          <cell r="BV322">
            <v>3.5591296304451986E-2</v>
          </cell>
          <cell r="BW322">
            <v>3.5591296304451986E-2</v>
          </cell>
          <cell r="BX322">
            <v>3.5591296304451986E-2</v>
          </cell>
          <cell r="BY322">
            <v>3.5591296304451986E-2</v>
          </cell>
          <cell r="BZ322">
            <v>3.5591296304451986E-2</v>
          </cell>
          <cell r="CA322">
            <v>3.5591296304451986E-2</v>
          </cell>
          <cell r="CB322">
            <v>3.5591296304451986E-2</v>
          </cell>
          <cell r="CC322">
            <v>3.5591296304451986E-2</v>
          </cell>
          <cell r="CD322">
            <v>3.5591296304451986E-2</v>
          </cell>
          <cell r="CE322">
            <v>3.5591296304451986E-2</v>
          </cell>
          <cell r="CF322">
            <v>3.5591296304451986E-2</v>
          </cell>
          <cell r="CG322">
            <v>3.5591296304451986E-2</v>
          </cell>
          <cell r="CH322">
            <v>3.5591296304451986E-2</v>
          </cell>
          <cell r="CI322">
            <v>3.5591296304451986E-2</v>
          </cell>
          <cell r="CJ322">
            <v>3.5591296304451986E-2</v>
          </cell>
          <cell r="CK322">
            <v>3.5591296304451986E-2</v>
          </cell>
          <cell r="CL322">
            <v>3.5591296304451986E-2</v>
          </cell>
          <cell r="CM322">
            <v>0</v>
          </cell>
        </row>
        <row r="323">
          <cell r="B323" t="str">
            <v>Inflação Projetada - IPCA</v>
          </cell>
          <cell r="C323">
            <v>0</v>
          </cell>
          <cell r="D323">
            <v>4.9999999999998579E-3</v>
          </cell>
          <cell r="E323">
            <v>5.6000000000000225E-3</v>
          </cell>
          <cell r="F323">
            <v>4.499999999999886E-3</v>
          </cell>
          <cell r="G323">
            <v>2.0999999999999374E-3</v>
          </cell>
          <cell r="H323">
            <v>6.4000000000000055E-3</v>
          </cell>
          <cell r="I323">
            <v>3.5999999999999943E-3</v>
          </cell>
          <cell r="J323">
            <v>7.9999999999984088E-4</v>
          </cell>
          <cell r="K323">
            <v>4.2999999999999263E-3</v>
          </cell>
          <cell r="L323">
            <v>4.0999999999999657E-3</v>
          </cell>
          <cell r="M323">
            <v>5.7000000000000739E-3</v>
          </cell>
          <cell r="N323">
            <v>5.9000000000000337E-3</v>
          </cell>
          <cell r="O323">
            <v>5.9999999999999429E-3</v>
          </cell>
          <cell r="P323">
            <v>7.9000000000000632E-3</v>
          </cell>
          <cell r="Q323">
            <v>8.5999999999999948E-3</v>
          </cell>
          <cell r="R323">
            <v>5.9999999999999429E-3</v>
          </cell>
          <cell r="S323">
            <v>4.6999999999999889E-3</v>
          </cell>
          <cell r="T323">
            <v>5.5000000000001133E-3</v>
          </cell>
          <cell r="U323">
            <v>3.7000000000000453E-3</v>
          </cell>
          <cell r="V323">
            <v>2.5999999999999092E-3</v>
          </cell>
          <cell r="W323">
            <v>3.0000000000001136E-4</v>
          </cell>
          <cell r="X323">
            <v>2.399999999999949E-3</v>
          </cell>
          <cell r="Y323">
            <v>4.0000000000000565E-3</v>
          </cell>
          <cell r="Z323">
            <v>4.9999999999998579E-3</v>
          </cell>
          <cell r="AA323">
            <v>7.4999999999999997E-3</v>
          </cell>
          <cell r="AB323">
            <v>6.9999999999998865E-3</v>
          </cell>
          <cell r="AC323">
            <v>7.4999999999999997E-3</v>
          </cell>
          <cell r="AD323">
            <v>6.9999999999998865E-3</v>
          </cell>
          <cell r="AE323">
            <v>4.9999999999998579E-3</v>
          </cell>
          <cell r="AF323">
            <v>4.499999999999886E-3</v>
          </cell>
          <cell r="AG323">
            <v>4.0000000000000565E-3</v>
          </cell>
          <cell r="AH323">
            <v>3.5000000000000851E-3</v>
          </cell>
          <cell r="AI323">
            <v>4.0000000000000565E-3</v>
          </cell>
          <cell r="AJ323">
            <v>3.5000000000000851E-3</v>
          </cell>
          <cell r="AK323">
            <v>4.0000000000000565E-3</v>
          </cell>
          <cell r="AL323">
            <v>4.0000000000000565E-3</v>
          </cell>
          <cell r="AM323">
            <v>4.9999999999998579E-3</v>
          </cell>
          <cell r="AN323">
            <v>6.4999999999999147E-3</v>
          </cell>
          <cell r="AO323">
            <v>1.2994512615553733E-2</v>
          </cell>
          <cell r="AP323">
            <v>1.2994512615553733E-2</v>
          </cell>
          <cell r="AQ323">
            <v>1.2994512615553733E-2</v>
          </cell>
          <cell r="AR323">
            <v>1.2994512615553733E-2</v>
          </cell>
          <cell r="AS323">
            <v>1.2031131104942583E-2</v>
          </cell>
          <cell r="AT323">
            <v>1.2031131104942583E-2</v>
          </cell>
          <cell r="AU323">
            <v>1.2031131104942583E-2</v>
          </cell>
          <cell r="AV323">
            <v>1.2031131104942583E-2</v>
          </cell>
          <cell r="AW323">
            <v>1.1306785324634916E-2</v>
          </cell>
          <cell r="AX323">
            <v>1.1306785324634916E-2</v>
          </cell>
          <cell r="AY323">
            <v>1.1306785324634916E-2</v>
          </cell>
          <cell r="AZ323">
            <v>1.1306785324634916E-2</v>
          </cell>
          <cell r="BA323">
            <v>4.5000000000001927E-2</v>
          </cell>
          <cell r="BB323">
            <v>4.5000000000001927E-2</v>
          </cell>
          <cell r="BC323">
            <v>4.5000000000001927E-2</v>
          </cell>
          <cell r="BD323">
            <v>4.5000000000001927E-2</v>
          </cell>
          <cell r="BE323">
            <v>4.5000000000001927E-2</v>
          </cell>
          <cell r="BF323">
            <v>4.5000000000001927E-2</v>
          </cell>
          <cell r="BG323">
            <v>4.5000000000001927E-2</v>
          </cell>
          <cell r="BH323">
            <v>4.5000000000001927E-2</v>
          </cell>
          <cell r="BI323">
            <v>4.5000000000001927E-2</v>
          </cell>
          <cell r="BJ323">
            <v>4.5000000000001927E-2</v>
          </cell>
          <cell r="BK323">
            <v>4.5000000000001927E-2</v>
          </cell>
          <cell r="BL323">
            <v>4.5000000000001927E-2</v>
          </cell>
          <cell r="BM323">
            <v>4.5000000000001927E-2</v>
          </cell>
          <cell r="BN323">
            <v>4.5000000000001927E-2</v>
          </cell>
          <cell r="BO323">
            <v>4.5000000000001927E-2</v>
          </cell>
          <cell r="BP323">
            <v>4.5000000000001927E-2</v>
          </cell>
          <cell r="BQ323">
            <v>4.5000000000001927E-2</v>
          </cell>
          <cell r="BR323">
            <v>4.5000000000001927E-2</v>
          </cell>
          <cell r="BS323">
            <v>4.5000000000001927E-2</v>
          </cell>
          <cell r="BT323">
            <v>4.5000000000001927E-2</v>
          </cell>
          <cell r="BU323">
            <v>4.5000000000001927E-2</v>
          </cell>
          <cell r="BV323">
            <v>4.5000000000001927E-2</v>
          </cell>
          <cell r="BW323">
            <v>4.5000000000001927E-2</v>
          </cell>
          <cell r="BX323">
            <v>4.5000000000001927E-2</v>
          </cell>
          <cell r="BY323">
            <v>4.5000000000001927E-2</v>
          </cell>
          <cell r="BZ323">
            <v>4.5000000000001927E-2</v>
          </cell>
          <cell r="CA323">
            <v>4.5000000000001927E-2</v>
          </cell>
          <cell r="CB323">
            <v>4.5000000000001927E-2</v>
          </cell>
          <cell r="CC323">
            <v>4.5000000000001927E-2</v>
          </cell>
          <cell r="CD323">
            <v>4.5000000000001927E-2</v>
          </cell>
          <cell r="CE323">
            <v>4.5000000000001927E-2</v>
          </cell>
          <cell r="CF323">
            <v>4.5000000000001927E-2</v>
          </cell>
          <cell r="CG323">
            <v>4.5000000000001927E-2</v>
          </cell>
          <cell r="CH323">
            <v>4.5000000000001927E-2</v>
          </cell>
          <cell r="CI323">
            <v>4.5000000000001927E-2</v>
          </cell>
          <cell r="CJ323">
            <v>4.5000000000001927E-2</v>
          </cell>
          <cell r="CK323">
            <v>4.5000000000001927E-2</v>
          </cell>
          <cell r="CL323">
            <v>4.5000000000001927E-2</v>
          </cell>
          <cell r="CM323">
            <v>0</v>
          </cell>
        </row>
        <row r="324">
          <cell r="B324" t="str">
            <v>Inflação Projetada - IPCA - Fator Acumulado</v>
          </cell>
          <cell r="C324">
            <v>0</v>
          </cell>
          <cell r="D324">
            <v>1</v>
          </cell>
          <cell r="E324">
            <v>1.0056</v>
          </cell>
          <cell r="F324">
            <v>1.0101252000000001</v>
          </cell>
          <cell r="G324">
            <v>1.0122464629200001</v>
          </cell>
          <cell r="H324">
            <v>1.0187248402826881</v>
          </cell>
          <cell r="I324">
            <v>1.0223922497077058</v>
          </cell>
          <cell r="J324">
            <v>1.023210163507472</v>
          </cell>
          <cell r="K324">
            <v>1.0276099672105541</v>
          </cell>
          <cell r="L324">
            <v>1.0318231680761174</v>
          </cell>
          <cell r="M324">
            <v>1.0377045601341512</v>
          </cell>
          <cell r="N324">
            <v>1.0438270170389428</v>
          </cell>
          <cell r="O324">
            <v>1.0500899791411764</v>
          </cell>
          <cell r="P324">
            <v>1.0583856899763917</v>
          </cell>
          <cell r="Q324">
            <v>1.0674878069101885</v>
          </cell>
          <cell r="R324">
            <v>1.0738927337516497</v>
          </cell>
          <cell r="S324">
            <v>1.0789400296002825</v>
          </cell>
          <cell r="T324">
            <v>1.084874199763084</v>
          </cell>
          <cell r="U324">
            <v>1.0888882343022075</v>
          </cell>
          <cell r="V324">
            <v>1.0917193437113932</v>
          </cell>
          <cell r="W324">
            <v>1.0920468595145065</v>
          </cell>
          <cell r="X324">
            <v>1.0946677719773412</v>
          </cell>
          <cell r="Y324">
            <v>1.0990464430652507</v>
          </cell>
          <cell r="Z324">
            <v>1.1045416752805768</v>
          </cell>
          <cell r="AA324">
            <v>1.1128257378451811</v>
          </cell>
          <cell r="AB324">
            <v>1.1206155180100972</v>
          </cell>
          <cell r="AC324">
            <v>1.1290201343951729</v>
          </cell>
          <cell r="AD324">
            <v>1.1369232753359391</v>
          </cell>
          <cell r="AE324">
            <v>1.1426078917126186</v>
          </cell>
          <cell r="AF324">
            <v>1.1477496272253254</v>
          </cell>
          <cell r="AG324">
            <v>1.1523406257342266</v>
          </cell>
          <cell r="AH324">
            <v>1.1563738179242964</v>
          </cell>
          <cell r="AI324">
            <v>1.1609993131959935</v>
          </cell>
          <cell r="AJ324">
            <v>1.1650628107921794</v>
          </cell>
          <cell r="AK324">
            <v>1.1697230620353483</v>
          </cell>
          <cell r="AL324">
            <v>1.1744019542834896</v>
          </cell>
          <cell r="AM324">
            <v>1.1802739640549069</v>
          </cell>
          <cell r="AN324">
            <v>1.1879457448212638</v>
          </cell>
          <cell r="AO324">
            <v>1.203382520788937</v>
          </cell>
          <cell r="AP324">
            <v>1.2190198901366658</v>
          </cell>
          <cell r="AQ324">
            <v>1.2348604594776575</v>
          </cell>
          <cell r="AR324">
            <v>1.2509068692967884</v>
          </cell>
          <cell r="AS324">
            <v>1.2659566938413713</v>
          </cell>
          <cell r="AT324">
            <v>1.2811875847981564</v>
          </cell>
          <cell r="AU324">
            <v>1.2966017206008877</v>
          </cell>
          <cell r="AV324">
            <v>1.3122013058923312</v>
          </cell>
          <cell r="AW324">
            <v>1.3270380843607614</v>
          </cell>
          <cell r="AX324">
            <v>1.3420426190982433</v>
          </cell>
          <cell r="AY324">
            <v>1.3572168068888979</v>
          </cell>
          <cell r="AZ324">
            <v>1.3725625659633771</v>
          </cell>
          <cell r="BA324">
            <v>1.4343278814317317</v>
          </cell>
          <cell r="BB324">
            <v>1.4988726360961624</v>
          </cell>
          <cell r="BC324">
            <v>1.5663219047204926</v>
          </cell>
          <cell r="BD324">
            <v>1.6368063904329178</v>
          </cell>
          <cell r="BE324">
            <v>1.7104626780024021</v>
          </cell>
          <cell r="BF324">
            <v>1.7874334985125135</v>
          </cell>
          <cell r="BG324">
            <v>1.8678680059455801</v>
          </cell>
          <cell r="BH324">
            <v>1.9519220662131349</v>
          </cell>
          <cell r="BI324">
            <v>2.0397585591927299</v>
          </cell>
          <cell r="BJ324">
            <v>2.1315476943564065</v>
          </cell>
          <cell r="BK324">
            <v>2.2274673406024488</v>
          </cell>
          <cell r="BL324">
            <v>2.3277033709295631</v>
          </cell>
          <cell r="BM324">
            <v>2.4324500226213979</v>
          </cell>
          <cell r="BN324">
            <v>2.5419102736393655</v>
          </cell>
          <cell r="BO324">
            <v>2.6562962359531417</v>
          </cell>
          <cell r="BP324">
            <v>2.775829566571038</v>
          </cell>
          <cell r="BQ324">
            <v>2.90074189706674</v>
          </cell>
          <cell r="BR324">
            <v>3.0312752824347489</v>
          </cell>
          <cell r="BS324">
            <v>3.1676826701443184</v>
          </cell>
          <cell r="BT324">
            <v>3.3102283903008187</v>
          </cell>
          <cell r="BU324">
            <v>3.4591886678643617</v>
          </cell>
          <cell r="BV324">
            <v>3.6148521579182646</v>
          </cell>
          <cell r="BW324">
            <v>3.7775205050245937</v>
          </cell>
          <cell r="BX324">
            <v>3.9475089277507078</v>
          </cell>
          <cell r="BY324">
            <v>4.1251468294994975</v>
          </cell>
          <cell r="BZ324">
            <v>4.3107784368269826</v>
          </cell>
          <cell r="CA324">
            <v>4.5047634664842047</v>
          </cell>
          <cell r="CB324">
            <v>4.7074778224760028</v>
          </cell>
          <cell r="CC324">
            <v>4.9193143244874316</v>
          </cell>
          <cell r="CD324">
            <v>5.1406834690893755</v>
          </cell>
          <cell r="CE324">
            <v>5.3720142251984075</v>
          </cell>
          <cell r="CF324">
            <v>5.6137548653323464</v>
          </cell>
          <cell r="CG324">
            <v>5.8663738342723128</v>
          </cell>
          <cell r="CH324">
            <v>6.1303606568145783</v>
          </cell>
          <cell r="CI324">
            <v>6.4062268863712459</v>
          </cell>
          <cell r="CJ324">
            <v>6.694507096257964</v>
          </cell>
          <cell r="CK324">
            <v>6.9957599155895851</v>
          </cell>
          <cell r="CL324">
            <v>7.3105691117911302</v>
          </cell>
          <cell r="CM324">
            <v>7.3105691117911302</v>
          </cell>
        </row>
        <row r="325">
          <cell r="B325" t="str">
            <v>Inflação Projetada - IPCA - Acumulado últimos 12 meses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5.8385689976391708E-2</v>
          </cell>
          <cell r="Q325">
            <v>6.1543165185151683E-2</v>
          </cell>
          <cell r="R325">
            <v>6.3128346616488473E-2</v>
          </cell>
          <cell r="S325">
            <v>6.5886687801203214E-2</v>
          </cell>
          <cell r="T325">
            <v>6.4933490246532166E-2</v>
          </cell>
          <cell r="U325">
            <v>6.5039601594703456E-2</v>
          </cell>
          <cell r="V325">
            <v>6.6955140446492534E-2</v>
          </cell>
          <cell r="W325">
            <v>6.2705592938988586E-2</v>
          </cell>
          <cell r="X325">
            <v>6.0906370244041552E-2</v>
          </cell>
          <cell r="Y325">
            <v>5.911305133242295E-2</v>
          </cell>
          <cell r="Z325">
            <v>5.8165440490192788E-2</v>
          </cell>
          <cell r="AA325">
            <v>5.9743221962096582E-2</v>
          </cell>
          <cell r="AB325">
            <v>5.8796928778481083E-2</v>
          </cell>
          <cell r="AC325">
            <v>5.7642182970771172E-2</v>
          </cell>
          <cell r="AD325">
            <v>5.8693517148674434E-2</v>
          </cell>
          <cell r="AE325">
            <v>5.9009639429100869E-2</v>
          </cell>
          <cell r="AF325">
            <v>5.7956422482876135E-2</v>
          </cell>
          <cell r="AG325">
            <v>5.8272639407001448E-2</v>
          </cell>
          <cell r="AH325">
            <v>5.9222614846325516E-2</v>
          </cell>
          <cell r="AI325">
            <v>6.3140563136769856E-2</v>
          </cell>
          <cell r="AJ325">
            <v>6.4307217785064541E-2</v>
          </cell>
          <cell r="AK325">
            <v>6.4307217785064541E-2</v>
          </cell>
          <cell r="AL325">
            <v>6.3248205628064547E-2</v>
          </cell>
          <cell r="AM325">
            <v>6.0609872611617543E-2</v>
          </cell>
          <cell r="AN325">
            <v>6.0083254005554476E-2</v>
          </cell>
          <cell r="AO325">
            <v>5.3189400770919937E-2</v>
          </cell>
          <cell r="AP325">
            <v>5.4174585450939894E-2</v>
          </cell>
          <cell r="AQ325">
            <v>5.5686170134124247E-2</v>
          </cell>
          <cell r="AR325">
            <v>5.2999999999997938E-2</v>
          </cell>
          <cell r="AS325">
            <v>5.1998572333766813E-2</v>
          </cell>
          <cell r="AT325">
            <v>5.0998097048704283E-2</v>
          </cell>
          <cell r="AU325">
            <v>4.9998573239073973E-2</v>
          </cell>
          <cell r="AV325">
            <v>4.9000000000000155E-2</v>
          </cell>
          <cell r="AW325">
            <v>4.8249194318051192E-2</v>
          </cell>
          <cell r="AX325">
            <v>4.7498926013768816E-2</v>
          </cell>
          <cell r="AY325">
            <v>4.6749194702532915E-2</v>
          </cell>
          <cell r="AZ325">
            <v>4.5999999999998931E-2</v>
          </cell>
          <cell r="BA325">
            <v>4.5000000000001927E-2</v>
          </cell>
          <cell r="BB325">
            <v>4.5000000000001927E-2</v>
          </cell>
          <cell r="BC325">
            <v>4.5000000000001927E-2</v>
          </cell>
          <cell r="BD325">
            <v>4.5000000000001927E-2</v>
          </cell>
          <cell r="BE325">
            <v>4.5000000000001927E-2</v>
          </cell>
          <cell r="BF325">
            <v>4.5000000000001927E-2</v>
          </cell>
          <cell r="BG325">
            <v>4.5000000000001927E-2</v>
          </cell>
          <cell r="BH325">
            <v>4.5000000000001927E-2</v>
          </cell>
          <cell r="BI325">
            <v>4.5000000000001927E-2</v>
          </cell>
          <cell r="BJ325">
            <v>4.5000000000001927E-2</v>
          </cell>
          <cell r="BK325">
            <v>4.5000000000001927E-2</v>
          </cell>
          <cell r="BL325">
            <v>4.5000000000001927E-2</v>
          </cell>
          <cell r="BM325">
            <v>4.5000000000001927E-2</v>
          </cell>
          <cell r="BN325">
            <v>4.5000000000001927E-2</v>
          </cell>
          <cell r="BO325">
            <v>4.5000000000001927E-2</v>
          </cell>
          <cell r="BP325">
            <v>4.5000000000001927E-2</v>
          </cell>
          <cell r="BQ325">
            <v>4.5000000000001927E-2</v>
          </cell>
          <cell r="BR325">
            <v>4.5000000000001927E-2</v>
          </cell>
          <cell r="BS325">
            <v>4.5000000000001927E-2</v>
          </cell>
          <cell r="BT325">
            <v>4.5000000000001927E-2</v>
          </cell>
          <cell r="BU325">
            <v>4.5000000000001927E-2</v>
          </cell>
          <cell r="BV325">
            <v>4.5000000000001927E-2</v>
          </cell>
          <cell r="BW325">
            <v>4.5000000000001927E-2</v>
          </cell>
          <cell r="BX325">
            <v>4.5000000000001927E-2</v>
          </cell>
          <cell r="BY325">
            <v>4.5000000000001927E-2</v>
          </cell>
          <cell r="BZ325">
            <v>4.5000000000001927E-2</v>
          </cell>
          <cell r="CA325">
            <v>4.5000000000001927E-2</v>
          </cell>
          <cell r="CB325">
            <v>4.5000000000001927E-2</v>
          </cell>
          <cell r="CC325">
            <v>4.5000000000001927E-2</v>
          </cell>
          <cell r="CD325">
            <v>4.5000000000001927E-2</v>
          </cell>
          <cell r="CE325">
            <v>4.5000000000001927E-2</v>
          </cell>
          <cell r="CF325">
            <v>4.5000000000001927E-2</v>
          </cell>
          <cell r="CG325">
            <v>4.5000000000001927E-2</v>
          </cell>
          <cell r="CH325">
            <v>4.5000000000001927E-2</v>
          </cell>
          <cell r="CI325">
            <v>4.5000000000001927E-2</v>
          </cell>
          <cell r="CJ325">
            <v>4.5000000000001927E-2</v>
          </cell>
          <cell r="CK325">
            <v>4.5000000000001927E-2</v>
          </cell>
          <cell r="CL325">
            <v>4.5000000000001927E-2</v>
          </cell>
          <cell r="CM325">
            <v>0</v>
          </cell>
        </row>
        <row r="326">
          <cell r="B326" t="str">
            <v>Inflação Projetada - IPCA-E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</row>
        <row r="327">
          <cell r="B327" t="str">
            <v>Inflação Projetada - IGPM</v>
          </cell>
          <cell r="C327">
            <v>0</v>
          </cell>
          <cell r="D327">
            <v>-1.1734711106608131E-3</v>
          </cell>
          <cell r="E327">
            <v>2.4870470700597024E-3</v>
          </cell>
          <cell r="F327">
            <v>-6.1336891294587307E-4</v>
          </cell>
          <cell r="G327">
            <v>4.2772357414931151E-3</v>
          </cell>
          <cell r="H327">
            <v>8.5327385827631014E-3</v>
          </cell>
          <cell r="I327">
            <v>1.0226371168754866E-2</v>
          </cell>
          <cell r="J327">
            <v>6.6001566558107072E-3</v>
          </cell>
          <cell r="K327">
            <v>1.3410683496402242E-2</v>
          </cell>
          <cell r="L327">
            <v>1.4277891495299002E-2</v>
          </cell>
          <cell r="M327">
            <v>9.6562056112374246E-3</v>
          </cell>
          <cell r="N327">
            <v>2.4072422474972656E-4</v>
          </cell>
          <cell r="O327">
            <v>-2.5842036115719224E-4</v>
          </cell>
          <cell r="P327">
            <v>6.8212985526692194E-3</v>
          </cell>
          <cell r="Q327">
            <v>3.380682486300799E-3</v>
          </cell>
          <cell r="R327">
            <v>2.9102869855481116E-3</v>
          </cell>
          <cell r="S327">
            <v>2.0624499724422661E-3</v>
          </cell>
          <cell r="T327">
            <v>1.4576522857932162E-3</v>
          </cell>
          <cell r="U327">
            <v>4.4636272599660744E-5</v>
          </cell>
          <cell r="V327">
            <v>7.4791528801725349E-3</v>
          </cell>
          <cell r="W327">
            <v>2.6100205527079369E-3</v>
          </cell>
          <cell r="X327">
            <v>1.4639544445040542E-3</v>
          </cell>
          <cell r="Y327">
            <v>7.4999999999999997E-3</v>
          </cell>
          <cell r="Z327">
            <v>5.9999999999999429E-3</v>
          </cell>
          <cell r="AA327">
            <v>7.9999999999999724E-3</v>
          </cell>
          <cell r="AB327">
            <v>7.9999999999999724E-3</v>
          </cell>
          <cell r="AC327">
            <v>7.9999999999999724E-3</v>
          </cell>
          <cell r="AD327">
            <v>5.9999999999999429E-3</v>
          </cell>
          <cell r="AE327">
            <v>2.5000000000000001E-3</v>
          </cell>
          <cell r="AF327">
            <v>2.9999999999998296E-3</v>
          </cell>
          <cell r="AG327">
            <v>2.9999999999998296E-3</v>
          </cell>
          <cell r="AH327">
            <v>3.5000000000000851E-3</v>
          </cell>
          <cell r="AI327">
            <v>4.0000000000000565E-3</v>
          </cell>
          <cell r="AJ327">
            <v>5.5000000000001133E-3</v>
          </cell>
          <cell r="AK327">
            <v>4.9999999999998579E-3</v>
          </cell>
          <cell r="AL327">
            <v>5.5000000000001133E-3</v>
          </cell>
          <cell r="AM327">
            <v>7.4999999999999997E-3</v>
          </cell>
          <cell r="AN327">
            <v>6.4999999999999147E-3</v>
          </cell>
          <cell r="AO327">
            <v>1.3034990238232957E-2</v>
          </cell>
          <cell r="AP327">
            <v>1.3166218418468434E-2</v>
          </cell>
          <cell r="AQ327">
            <v>1.3191974104558746E-2</v>
          </cell>
          <cell r="AR327">
            <v>1.319199350528244E-2</v>
          </cell>
          <cell r="AS327">
            <v>1.2107426129190024E-2</v>
          </cell>
          <cell r="AT327">
            <v>1.2163212631019604E-2</v>
          </cell>
          <cell r="AU327">
            <v>1.2167108663533321E-2</v>
          </cell>
          <cell r="AV327">
            <v>1.2166888919677987E-2</v>
          </cell>
          <cell r="AW327">
            <v>1.1351254453241255E-2</v>
          </cell>
          <cell r="AX327">
            <v>1.1393122014754287E-2</v>
          </cell>
          <cell r="AY327">
            <v>1.1395987414949182E-2</v>
          </cell>
          <cell r="AZ327">
            <v>1.1395759079083634E-2</v>
          </cell>
          <cell r="BA327">
            <v>4.5285247049169364E-2</v>
          </cell>
          <cell r="BB327">
            <v>4.5297673373430491E-2</v>
          </cell>
          <cell r="BC327">
            <v>4.5295717817933179E-2</v>
          </cell>
          <cell r="BD327">
            <v>4.5295717817933179E-2</v>
          </cell>
          <cell r="BE327">
            <v>4.5295717817933179E-2</v>
          </cell>
          <cell r="BF327">
            <v>4.5295717817933179E-2</v>
          </cell>
          <cell r="BG327">
            <v>4.5295717817933179E-2</v>
          </cell>
          <cell r="BH327">
            <v>4.5295717817933179E-2</v>
          </cell>
          <cell r="BI327">
            <v>4.5295717817933179E-2</v>
          </cell>
          <cell r="BJ327">
            <v>4.5295717817933179E-2</v>
          </cell>
          <cell r="BK327">
            <v>4.5295717817933179E-2</v>
          </cell>
          <cell r="BL327">
            <v>4.5295717817933179E-2</v>
          </cell>
          <cell r="BM327">
            <v>4.5295717817933179E-2</v>
          </cell>
          <cell r="BN327">
            <v>4.5295717817933179E-2</v>
          </cell>
          <cell r="BO327">
            <v>4.5295717817933179E-2</v>
          </cell>
          <cell r="BP327">
            <v>4.5295717817933179E-2</v>
          </cell>
          <cell r="BQ327">
            <v>4.5295717817933179E-2</v>
          </cell>
          <cell r="BR327">
            <v>4.5295717817933179E-2</v>
          </cell>
          <cell r="BS327">
            <v>4.5295717817933179E-2</v>
          </cell>
          <cell r="BT327">
            <v>4.5295717817933179E-2</v>
          </cell>
          <cell r="BU327">
            <v>4.5295717817933179E-2</v>
          </cell>
          <cell r="BV327">
            <v>4.5295717817933179E-2</v>
          </cell>
          <cell r="BW327">
            <v>4.5295717817933179E-2</v>
          </cell>
          <cell r="BX327">
            <v>4.5295717817933179E-2</v>
          </cell>
          <cell r="BY327">
            <v>4.5295717817933179E-2</v>
          </cell>
          <cell r="BZ327">
            <v>4.5295717817933179E-2</v>
          </cell>
          <cell r="CA327">
            <v>4.5295717817933179E-2</v>
          </cell>
          <cell r="CB327">
            <v>4.5295717817933179E-2</v>
          </cell>
          <cell r="CC327">
            <v>4.5295717817933179E-2</v>
          </cell>
          <cell r="CD327">
            <v>4.5295717817933179E-2</v>
          </cell>
          <cell r="CE327">
            <v>4.5295717817933179E-2</v>
          </cell>
          <cell r="CF327">
            <v>4.5295717817933179E-2</v>
          </cell>
          <cell r="CG327">
            <v>4.5295717817933179E-2</v>
          </cell>
          <cell r="CH327">
            <v>4.5295717817933179E-2</v>
          </cell>
          <cell r="CI327">
            <v>4.5295717817933179E-2</v>
          </cell>
          <cell r="CJ327">
            <v>4.5295717817933179E-2</v>
          </cell>
          <cell r="CK327">
            <v>4.5295717817933179E-2</v>
          </cell>
          <cell r="CL327">
            <v>4.5295717817933179E-2</v>
          </cell>
          <cell r="CM327">
            <v>0</v>
          </cell>
        </row>
        <row r="328">
          <cell r="B328" t="str">
            <v>Inflação Projetada - IGPM - Fator Acumulado</v>
          </cell>
          <cell r="C328">
            <v>0</v>
          </cell>
          <cell r="D328">
            <v>1</v>
          </cell>
          <cell r="E328">
            <v>1.0024870470700598</v>
          </cell>
          <cell r="F328">
            <v>1.001872152679756</v>
          </cell>
          <cell r="G328">
            <v>1.0061573960596044</v>
          </cell>
          <cell r="H328">
            <v>1.0147426740932948</v>
          </cell>
          <cell r="I328">
            <v>1.0251198093193477</v>
          </cell>
          <cell r="J328">
            <v>1.0318857606518301</v>
          </cell>
          <cell r="K328">
            <v>1.0457240539923762</v>
          </cell>
          <cell r="L328">
            <v>1.0606547885693036</v>
          </cell>
          <cell r="M328">
            <v>1.0708966892902725</v>
          </cell>
          <cell r="N328">
            <v>1.071154480065589</v>
          </cell>
          <cell r="O328">
            <v>1.0708776719379953</v>
          </cell>
          <cell r="P328">
            <v>1.0781824482516718</v>
          </cell>
          <cell r="Q328">
            <v>1.0818274407715129</v>
          </cell>
          <cell r="R328">
            <v>1.0849758690929991</v>
          </cell>
          <cell r="S328">
            <v>1.0872135775443104</v>
          </cell>
          <cell r="T328">
            <v>1.0887983569007633</v>
          </cell>
          <cell r="U328">
            <v>1.0888469568010279</v>
          </cell>
          <cell r="V328">
            <v>1.0969906096540534</v>
          </cell>
          <cell r="W328">
            <v>1.0998537776913782</v>
          </cell>
          <cell r="X328">
            <v>1.1014639135175341</v>
          </cell>
          <cell r="Y328">
            <v>1.1097248928689156</v>
          </cell>
          <cell r="Z328">
            <v>1.1163832422261291</v>
          </cell>
          <cell r="AA328">
            <v>1.1253143081639381</v>
          </cell>
          <cell r="AB328">
            <v>1.1343168226292495</v>
          </cell>
          <cell r="AC328">
            <v>1.1433913572102834</v>
          </cell>
          <cell r="AD328">
            <v>1.150251705353545</v>
          </cell>
          <cell r="AE328">
            <v>1.1531273346169288</v>
          </cell>
          <cell r="AF328">
            <v>1.1565867166207795</v>
          </cell>
          <cell r="AG328">
            <v>1.1600564767706416</v>
          </cell>
          <cell r="AH328">
            <v>1.164116674439339</v>
          </cell>
          <cell r="AI328">
            <v>1.1687731411370963</v>
          </cell>
          <cell r="AJ328">
            <v>1.1752013934133505</v>
          </cell>
          <cell r="AK328">
            <v>1.1810774003804172</v>
          </cell>
          <cell r="AL328">
            <v>1.1875733260825097</v>
          </cell>
          <cell r="AM328">
            <v>1.1964801260281286</v>
          </cell>
          <cell r="AN328">
            <v>1.2042572468473114</v>
          </cell>
          <cell r="AO328">
            <v>1.2199547283042873</v>
          </cell>
          <cell r="AP328">
            <v>1.236016918717785</v>
          </cell>
          <cell r="AQ328">
            <v>1.2523224219023066</v>
          </cell>
          <cell r="AR328">
            <v>1.2688430511585613</v>
          </cell>
          <cell r="AS328">
            <v>1.2842054746699998</v>
          </cell>
          <cell r="AT328">
            <v>1.2998255389203304</v>
          </cell>
          <cell r="AU328">
            <v>1.3156406574960098</v>
          </cell>
          <cell r="AV328">
            <v>1.3316479112339759</v>
          </cell>
          <cell r="AW328">
            <v>1.34676378551652</v>
          </cell>
          <cell r="AX328">
            <v>1.3621076296499621</v>
          </cell>
          <cell r="AY328">
            <v>1.3776301910552593</v>
          </cell>
          <cell r="AZ328">
            <v>1.3933293328125971</v>
          </cell>
          <cell r="BA328">
            <v>1.4564265958698699</v>
          </cell>
          <cell r="BB328">
            <v>1.5223993321019604</v>
          </cell>
          <cell r="BC328">
            <v>1.5913575026550608</v>
          </cell>
          <cell r="BD328">
            <v>1.6634391830427753</v>
          </cell>
          <cell r="BE328">
            <v>1.738785854885174</v>
          </cell>
          <cell r="BF328">
            <v>1.8175454083138665</v>
          </cell>
          <cell r="BG328">
            <v>1.8998724322501315</v>
          </cell>
          <cell r="BH328">
            <v>1.9859285178314039</v>
          </cell>
          <cell r="BI328">
            <v>2.0758825755816814</v>
          </cell>
          <cell r="BJ328">
            <v>2.1699111669483937</v>
          </cell>
          <cell r="BK328">
            <v>2.2681988508564701</v>
          </cell>
          <cell r="BL328">
            <v>2.3709385459598251</v>
          </cell>
          <cell r="BM328">
            <v>2.4783319093012821</v>
          </cell>
          <cell r="BN328">
            <v>2.5905897321241724</v>
          </cell>
          <cell r="BO328">
            <v>2.7079323536125042</v>
          </cell>
          <cell r="BP328">
            <v>2.830590093371788</v>
          </cell>
          <cell r="BQ328">
            <v>2.9588037034993935</v>
          </cell>
          <cell r="BR328">
            <v>3.0928248411317578</v>
          </cell>
          <cell r="BS328">
            <v>3.2329165623959559</v>
          </cell>
          <cell r="BT328">
            <v>3.3793538387351658</v>
          </cell>
          <cell r="BU328">
            <v>3.5324240966214631</v>
          </cell>
          <cell r="BV328">
            <v>3.6924277817152964</v>
          </cell>
          <cell r="BW328">
            <v>3.8596789485789693</v>
          </cell>
          <cell r="BX328">
            <v>4.0345058771016191</v>
          </cell>
          <cell r="BY328">
            <v>4.217251716845607</v>
          </cell>
          <cell r="BZ328">
            <v>4.4082751605790396</v>
          </cell>
          <cell r="CA328">
            <v>4.6079511483164319</v>
          </cell>
          <cell r="CB328">
            <v>4.8166716032493939</v>
          </cell>
          <cell r="CC328">
            <v>5.0348462010118302</v>
          </cell>
          <cell r="CD328">
            <v>5.2629031737895549</v>
          </cell>
          <cell r="CE328">
            <v>5.5012901508526317</v>
          </cell>
          <cell r="CF328">
            <v>5.7504750371602276</v>
          </cell>
          <cell r="CG328">
            <v>6.0109469317625059</v>
          </cell>
          <cell r="CH328">
            <v>6.2832170878021918</v>
          </cell>
          <cell r="CI328">
            <v>6.5678199160000954</v>
          </cell>
          <cell r="CJ328">
            <v>6.8653140335942373</v>
          </cell>
          <cell r="CK328">
            <v>7.1762833607914187</v>
          </cell>
          <cell r="CL328">
            <v>7.5013382668833559</v>
          </cell>
          <cell r="CM328">
            <v>7.5013382668833559</v>
          </cell>
        </row>
        <row r="329">
          <cell r="B329" t="str">
            <v>Inflação Projetada - IGPM - Acumulado últimos 12 meses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7.8182448251671754E-2</v>
          </cell>
          <cell r="Q329">
            <v>7.9143559942583819E-2</v>
          </cell>
          <cell r="R329">
            <v>8.2948424298411316E-2</v>
          </cell>
          <cell r="S329">
            <v>8.0560140791236856E-2</v>
          </cell>
          <cell r="T329">
            <v>7.2979765903350424E-2</v>
          </cell>
          <cell r="U329">
            <v>6.2165560456775681E-2</v>
          </cell>
          <cell r="V329">
            <v>6.3093078211581499E-2</v>
          </cell>
          <cell r="W329">
            <v>5.1762913449628467E-2</v>
          </cell>
          <cell r="X329">
            <v>3.8475407256000071E-2</v>
          </cell>
          <cell r="Y329">
            <v>3.6257655819606827E-2</v>
          </cell>
          <cell r="Z329">
            <v>4.2224313114734402E-2</v>
          </cell>
          <cell r="AA329">
            <v>5.0833664434731585E-2</v>
          </cell>
          <cell r="AB329">
            <v>5.2063891847434984E-2</v>
          </cell>
          <cell r="AC329">
            <v>5.6907334865591519E-2</v>
          </cell>
          <cell r="AD329">
            <v>6.0163399131737405E-2</v>
          </cell>
          <cell r="AE329">
            <v>6.0626318907365029E-2</v>
          </cell>
          <cell r="AF329">
            <v>6.2259792449516516E-2</v>
          </cell>
          <cell r="AG329">
            <v>6.5399016385942144E-2</v>
          </cell>
          <cell r="AH329">
            <v>6.1191102452968549E-2</v>
          </cell>
          <cell r="AI329">
            <v>6.2662296428513953E-2</v>
          </cell>
          <cell r="AJ329">
            <v>6.6944980213046845E-2</v>
          </cell>
          <cell r="AK329">
            <v>6.4297474058671922E-2</v>
          </cell>
          <cell r="AL329">
            <v>6.3768499170969051E-2</v>
          </cell>
          <cell r="AM329">
            <v>6.3240836224951691E-2</v>
          </cell>
          <cell r="AN329">
            <v>6.1658632599617125E-2</v>
          </cell>
          <cell r="AO329">
            <v>5.7953178006623807E-2</v>
          </cell>
          <cell r="AP329">
            <v>6.1763778371334288E-2</v>
          </cell>
          <cell r="AQ329">
            <v>6.0322059755729684E-2</v>
          </cell>
          <cell r="AR329">
            <v>5.3631235751607553E-2</v>
          </cell>
          <cell r="AS329">
            <v>5.2666500547130735E-2</v>
          </cell>
          <cell r="AT329">
            <v>5.1624390601982206E-2</v>
          </cell>
          <cell r="AU329">
            <v>5.0560649946298497E-2</v>
          </cell>
          <cell r="AV329">
            <v>4.9497737342745651E-2</v>
          </cell>
          <cell r="AW329">
            <v>4.8713630396721053E-2</v>
          </cell>
          <cell r="AX329">
            <v>4.7915730892135633E-2</v>
          </cell>
          <cell r="AY329">
            <v>4.7117374494363151E-2</v>
          </cell>
          <cell r="AZ329">
            <v>4.6319617263893775E-2</v>
          </cell>
          <cell r="BA329">
            <v>4.5285247049169364E-2</v>
          </cell>
          <cell r="BB329">
            <v>4.5297673373430491E-2</v>
          </cell>
          <cell r="BC329">
            <v>4.5295717817933179E-2</v>
          </cell>
          <cell r="BD329">
            <v>4.5295717817933179E-2</v>
          </cell>
          <cell r="BE329">
            <v>4.5295717817933179E-2</v>
          </cell>
          <cell r="BF329">
            <v>4.5295717817933179E-2</v>
          </cell>
          <cell r="BG329">
            <v>4.5295717817933179E-2</v>
          </cell>
          <cell r="BH329">
            <v>4.5295717817933179E-2</v>
          </cell>
          <cell r="BI329">
            <v>4.5295717817933179E-2</v>
          </cell>
          <cell r="BJ329">
            <v>4.5295717817933179E-2</v>
          </cell>
          <cell r="BK329">
            <v>4.5295717817933179E-2</v>
          </cell>
          <cell r="BL329">
            <v>4.5295717817933179E-2</v>
          </cell>
          <cell r="BM329">
            <v>4.5295717817933179E-2</v>
          </cell>
          <cell r="BN329">
            <v>4.5295717817933179E-2</v>
          </cell>
          <cell r="BO329">
            <v>4.5295717817933179E-2</v>
          </cell>
          <cell r="BP329">
            <v>4.5295717817933179E-2</v>
          </cell>
          <cell r="BQ329">
            <v>4.5295717817933179E-2</v>
          </cell>
          <cell r="BR329">
            <v>4.5295717817933179E-2</v>
          </cell>
          <cell r="BS329">
            <v>4.5295717817933179E-2</v>
          </cell>
          <cell r="BT329">
            <v>4.5295717817933179E-2</v>
          </cell>
          <cell r="BU329">
            <v>4.5295717817933179E-2</v>
          </cell>
          <cell r="BV329">
            <v>4.5295717817933179E-2</v>
          </cell>
          <cell r="BW329">
            <v>4.5295717817933179E-2</v>
          </cell>
          <cell r="BX329">
            <v>4.5295717817933179E-2</v>
          </cell>
          <cell r="BY329">
            <v>4.5295717817933179E-2</v>
          </cell>
          <cell r="BZ329">
            <v>4.5295717817933179E-2</v>
          </cell>
          <cell r="CA329">
            <v>4.5295717817933179E-2</v>
          </cell>
          <cell r="CB329">
            <v>4.5295717817933179E-2</v>
          </cell>
          <cell r="CC329">
            <v>4.5295717817933179E-2</v>
          </cell>
          <cell r="CD329">
            <v>4.5295717817933179E-2</v>
          </cell>
          <cell r="CE329">
            <v>4.5295717817933179E-2</v>
          </cell>
          <cell r="CF329">
            <v>4.5295717817933179E-2</v>
          </cell>
          <cell r="CG329">
            <v>4.5295717817933179E-2</v>
          </cell>
          <cell r="CH329">
            <v>4.5295717817933179E-2</v>
          </cell>
          <cell r="CI329">
            <v>4.5295717817933179E-2</v>
          </cell>
          <cell r="CJ329">
            <v>4.5295717817933179E-2</v>
          </cell>
          <cell r="CK329">
            <v>4.5295717817933179E-2</v>
          </cell>
          <cell r="CL329">
            <v>4.5295717817933179E-2</v>
          </cell>
          <cell r="CM329">
            <v>0</v>
          </cell>
        </row>
        <row r="330">
          <cell r="B330" t="str">
            <v>Inflação Projetada - IGP-DI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</row>
        <row r="331">
          <cell r="B331" t="str">
            <v>Inflação Projetada - IGP-DI - Fator Acumulado</v>
          </cell>
          <cell r="C331">
            <v>0</v>
          </cell>
          <cell r="D331">
            <v>1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Q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V331">
            <v>1</v>
          </cell>
          <cell r="W331">
            <v>1</v>
          </cell>
          <cell r="X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1</v>
          </cell>
          <cell r="AD331">
            <v>1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1</v>
          </cell>
          <cell r="AJ331">
            <v>1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1</v>
          </cell>
          <cell r="BB331">
            <v>1</v>
          </cell>
          <cell r="BC331">
            <v>1</v>
          </cell>
          <cell r="BD331">
            <v>1</v>
          </cell>
          <cell r="BE331">
            <v>1</v>
          </cell>
          <cell r="BF331">
            <v>1</v>
          </cell>
          <cell r="BG331">
            <v>1</v>
          </cell>
          <cell r="BH331">
            <v>1</v>
          </cell>
          <cell r="BI331">
            <v>1</v>
          </cell>
          <cell r="BJ331">
            <v>1</v>
          </cell>
          <cell r="BK331">
            <v>1</v>
          </cell>
          <cell r="BL331">
            <v>1</v>
          </cell>
          <cell r="BM331">
            <v>1</v>
          </cell>
          <cell r="BN331">
            <v>1</v>
          </cell>
          <cell r="BO331">
            <v>1</v>
          </cell>
          <cell r="BP331">
            <v>1</v>
          </cell>
          <cell r="BQ331">
            <v>1</v>
          </cell>
          <cell r="BR331">
            <v>1</v>
          </cell>
          <cell r="BS331">
            <v>1</v>
          </cell>
          <cell r="BT331">
            <v>1</v>
          </cell>
          <cell r="BU331">
            <v>1</v>
          </cell>
          <cell r="BV331">
            <v>1</v>
          </cell>
          <cell r="BW331">
            <v>1</v>
          </cell>
          <cell r="BX331">
            <v>1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1</v>
          </cell>
          <cell r="CF331">
            <v>1</v>
          </cell>
          <cell r="CG331">
            <v>1</v>
          </cell>
          <cell r="CH331">
            <v>1</v>
          </cell>
          <cell r="CI331">
            <v>1</v>
          </cell>
          <cell r="CJ331">
            <v>1</v>
          </cell>
          <cell r="CK331">
            <v>1</v>
          </cell>
          <cell r="CL331">
            <v>1</v>
          </cell>
          <cell r="CM331">
            <v>1</v>
          </cell>
        </row>
        <row r="332">
          <cell r="B332" t="str">
            <v>Inflação Projetada - IGP-DI - Acumulado últimos 12 meses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</row>
        <row r="333">
          <cell r="B333" t="str">
            <v>Inflação Projetada - INCC</v>
          </cell>
          <cell r="C333">
            <v>0</v>
          </cell>
          <cell r="D333">
            <v>1.0836971312812693E-3</v>
          </cell>
          <cell r="E333">
            <v>8.9328732606320221E-3</v>
          </cell>
          <cell r="F333">
            <v>3.0034179627966753E-3</v>
          </cell>
          <cell r="G333">
            <v>5.054864015041005E-3</v>
          </cell>
          <cell r="H333">
            <v>7.4826791700515118E-3</v>
          </cell>
          <cell r="I333">
            <v>1.8793855831737715E-2</v>
          </cell>
          <cell r="J333">
            <v>7.3038430115634871E-3</v>
          </cell>
          <cell r="K333">
            <v>6.6581790319027332E-3</v>
          </cell>
          <cell r="L333">
            <v>2.5933630049699728E-3</v>
          </cell>
          <cell r="M333">
            <v>2.238934275012241E-3</v>
          </cell>
          <cell r="N333">
            <v>2.1028649848886969E-3</v>
          </cell>
          <cell r="O333">
            <v>3.3294416116729053E-3</v>
          </cell>
          <cell r="P333">
            <v>1.6026439791578184E-3</v>
          </cell>
          <cell r="Q333">
            <v>6.4615655515871144E-3</v>
          </cell>
          <cell r="R333">
            <v>6.0454502234476596E-3</v>
          </cell>
          <cell r="S333">
            <v>5.0318602571881857E-3</v>
          </cell>
          <cell r="T333">
            <v>7.3538954016522948E-3</v>
          </cell>
          <cell r="U333">
            <v>2.2505559175580316E-2</v>
          </cell>
          <cell r="V333">
            <v>1.1490810820680793E-2</v>
          </cell>
          <cell r="W333">
            <v>4.7874529739253546E-3</v>
          </cell>
          <cell r="X333">
            <v>3.1261228889687231E-3</v>
          </cell>
          <cell r="Y333">
            <v>2.6107345000000006E-3</v>
          </cell>
          <cell r="Z333">
            <v>3.2120185000000002E-3</v>
          </cell>
          <cell r="AA333">
            <v>3.7626604999999994E-3</v>
          </cell>
          <cell r="AB333">
            <v>2.7879815000000003E-3</v>
          </cell>
          <cell r="AC333">
            <v>5.8133025000000008E-3</v>
          </cell>
          <cell r="AD333">
            <v>4.5000000000000005E-3</v>
          </cell>
          <cell r="AE333">
            <v>3.2120185000000002E-3</v>
          </cell>
          <cell r="AF333">
            <v>5.8386235E-3</v>
          </cell>
          <cell r="AG333">
            <v>2.0022290499999998E-2</v>
          </cell>
          <cell r="AH333">
            <v>8.2025679999999986E-3</v>
          </cell>
          <cell r="AI333">
            <v>5.0506419999999993E-3</v>
          </cell>
          <cell r="AJ333">
            <v>2.424037E-3</v>
          </cell>
          <cell r="AK333">
            <v>2.1613765000000002E-3</v>
          </cell>
          <cell r="AL333">
            <v>3.6866974999999998E-3</v>
          </cell>
          <cell r="AM333">
            <v>5.5000000000000005E-3</v>
          </cell>
          <cell r="AN333">
            <v>6.0000000000000001E-3</v>
          </cell>
          <cell r="AO333">
            <v>1.0647987235873346E-2</v>
          </cell>
          <cell r="AP333">
            <v>2.9117984794003293E-2</v>
          </cell>
          <cell r="AQ333">
            <v>9.45002825390584E-3</v>
          </cell>
          <cell r="AR333">
            <v>1.4593551406682836E-2</v>
          </cell>
          <cell r="AS333">
            <v>1.2079365555958121E-2</v>
          </cell>
          <cell r="AT333">
            <v>1.2079365555958121E-2</v>
          </cell>
          <cell r="AU333">
            <v>1.2079365555958121E-2</v>
          </cell>
          <cell r="AV333">
            <v>1.2079365555958121E-2</v>
          </cell>
          <cell r="AW333">
            <v>1.1355123483381524E-2</v>
          </cell>
          <cell r="AX333">
            <v>1.1355123483381524E-2</v>
          </cell>
          <cell r="AY333">
            <v>1.1355123483381524E-2</v>
          </cell>
          <cell r="AZ333">
            <v>1.1355123483381524E-2</v>
          </cell>
          <cell r="BA333">
            <v>4.2000000000000703E-2</v>
          </cell>
          <cell r="BB333">
            <v>4.1000000000000814E-2</v>
          </cell>
          <cell r="BC333">
            <v>4.1000000000000814E-2</v>
          </cell>
          <cell r="BD333">
            <v>4.1000000000000814E-2</v>
          </cell>
          <cell r="BE333">
            <v>4.1000000000000814E-2</v>
          </cell>
          <cell r="BF333">
            <v>4.1000000000000814E-2</v>
          </cell>
          <cell r="BG333">
            <v>4.1000000000000814E-2</v>
          </cell>
          <cell r="BH333">
            <v>4.1000000000000814E-2</v>
          </cell>
          <cell r="BI333">
            <v>4.1000000000000814E-2</v>
          </cell>
          <cell r="BJ333">
            <v>4.1000000000000814E-2</v>
          </cell>
          <cell r="BK333">
            <v>4.1000000000000814E-2</v>
          </cell>
          <cell r="BL333">
            <v>4.1000000000000814E-2</v>
          </cell>
          <cell r="BM333">
            <v>4.1000000000000814E-2</v>
          </cell>
          <cell r="BN333">
            <v>4.1000000000000814E-2</v>
          </cell>
          <cell r="BO333">
            <v>4.1000000000000814E-2</v>
          </cell>
          <cell r="BP333">
            <v>4.1000000000000814E-2</v>
          </cell>
          <cell r="BQ333">
            <v>4.1000000000000814E-2</v>
          </cell>
          <cell r="BR333">
            <v>4.1000000000000814E-2</v>
          </cell>
          <cell r="BS333">
            <v>4.1000000000000814E-2</v>
          </cell>
          <cell r="BT333">
            <v>4.1000000000000814E-2</v>
          </cell>
          <cell r="BU333">
            <v>4.1000000000000814E-2</v>
          </cell>
          <cell r="BV333">
            <v>4.1000000000000814E-2</v>
          </cell>
          <cell r="BW333">
            <v>4.1000000000000814E-2</v>
          </cell>
          <cell r="BX333">
            <v>4.1000000000000814E-2</v>
          </cell>
          <cell r="BY333">
            <v>4.1000000000000814E-2</v>
          </cell>
          <cell r="BZ333">
            <v>4.1000000000000814E-2</v>
          </cell>
          <cell r="CA333">
            <v>4.1000000000000814E-2</v>
          </cell>
          <cell r="CB333">
            <v>4.1000000000000814E-2</v>
          </cell>
          <cell r="CC333">
            <v>4.1000000000000814E-2</v>
          </cell>
          <cell r="CD333">
            <v>4.1000000000000814E-2</v>
          </cell>
          <cell r="CE333">
            <v>4.1000000000000814E-2</v>
          </cell>
          <cell r="CF333">
            <v>4.1000000000000814E-2</v>
          </cell>
          <cell r="CG333">
            <v>4.1000000000000814E-2</v>
          </cell>
          <cell r="CH333">
            <v>4.1000000000000814E-2</v>
          </cell>
          <cell r="CI333">
            <v>4.1000000000000814E-2</v>
          </cell>
          <cell r="CJ333">
            <v>4.1000000000000814E-2</v>
          </cell>
          <cell r="CK333">
            <v>4.1000000000000814E-2</v>
          </cell>
          <cell r="CL333">
            <v>4.1000000000000814E-2</v>
          </cell>
          <cell r="CM333">
            <v>0</v>
          </cell>
        </row>
        <row r="334">
          <cell r="B334" t="str">
            <v>Inflação Projetada - INCC - Fator Acumulado</v>
          </cell>
          <cell r="C334">
            <v>0</v>
          </cell>
          <cell r="D334">
            <v>1</v>
          </cell>
          <cell r="E334">
            <v>1.008932873260632</v>
          </cell>
          <cell r="F334">
            <v>1.0119631203754391</v>
          </cell>
          <cell r="G334">
            <v>1.0170784563371735</v>
          </cell>
          <cell r="H334">
            <v>1.0246889281167157</v>
          </cell>
          <cell r="I334">
            <v>1.0439467841041192</v>
          </cell>
          <cell r="J334">
            <v>1.0515716075276422</v>
          </cell>
          <cell r="K334">
            <v>1.0585731595554271</v>
          </cell>
          <cell r="L334">
            <v>1.0613184240254723</v>
          </cell>
          <cell r="M334">
            <v>1.0636946462217249</v>
          </cell>
          <cell r="N334">
            <v>1.0659314524478782</v>
          </cell>
          <cell r="O334">
            <v>1.0694804089808492</v>
          </cell>
          <cell r="P334">
            <v>1.0711944053191296</v>
          </cell>
          <cell r="Q334">
            <v>1.0781159981875925</v>
          </cell>
          <cell r="R334">
            <v>1.0846336947897381</v>
          </cell>
          <cell r="S334">
            <v>1.0900914199721579</v>
          </cell>
          <cell r="T334">
            <v>1.0981078382528717</v>
          </cell>
          <cell r="U334">
            <v>1.1228213691878404</v>
          </cell>
          <cell r="V334">
            <v>1.1357234971265957</v>
          </cell>
          <cell r="W334">
            <v>1.1411607199604714</v>
          </cell>
          <cell r="X334">
            <v>1.1447281286071318</v>
          </cell>
          <cell r="Y334">
            <v>1.1477167098256067</v>
          </cell>
          <cell r="Z334">
            <v>1.1514031971303256</v>
          </cell>
          <cell r="AA334">
            <v>1.1557355364597417</v>
          </cell>
          <cell r="AB334">
            <v>1.1589577057542841</v>
          </cell>
          <cell r="AC334">
            <v>1.1656950774825399</v>
          </cell>
          <cell r="AD334">
            <v>1.1709407053312113</v>
          </cell>
          <cell r="AE334">
            <v>1.1747017885391382</v>
          </cell>
          <cell r="AF334">
            <v>1.1815604300071949</v>
          </cell>
          <cell r="AG334">
            <v>1.2052179761801038</v>
          </cell>
          <cell r="AH334">
            <v>1.2151038585845435</v>
          </cell>
          <cell r="AI334">
            <v>1.2212409131670727</v>
          </cell>
          <cell r="AJ334">
            <v>1.2242012463265035</v>
          </cell>
          <cell r="AK334">
            <v>1.2268472061315843</v>
          </cell>
          <cell r="AL334">
            <v>1.2313702206593116</v>
          </cell>
          <cell r="AM334">
            <v>1.238142756872938</v>
          </cell>
          <cell r="AN334">
            <v>1.2455716134141757</v>
          </cell>
          <cell r="AO334">
            <v>1.258834444055176</v>
          </cell>
          <cell r="AP334">
            <v>1.2954891662553423</v>
          </cell>
          <cell r="AQ334">
            <v>1.3077315754790841</v>
          </cell>
          <cell r="AR334">
            <v>1.3268160234519806</v>
          </cell>
          <cell r="AS334">
            <v>1.3428431192247599</v>
          </cell>
          <cell r="AT334">
            <v>1.3590638121461789</v>
          </cell>
          <cell r="AU334">
            <v>1.3754804407469665</v>
          </cell>
          <cell r="AV334">
            <v>1.3920953718058195</v>
          </cell>
          <cell r="AW334">
            <v>1.4079027866533185</v>
          </cell>
          <cell r="AX334">
            <v>1.4238896966483638</v>
          </cell>
          <cell r="AY334">
            <v>1.4400581399805206</v>
          </cell>
          <cell r="AZ334">
            <v>1.4564101779832481</v>
          </cell>
          <cell r="BA334">
            <v>1.5175794054585456</v>
          </cell>
          <cell r="BB334">
            <v>1.5798001610823473</v>
          </cell>
          <cell r="BC334">
            <v>1.6445719676867248</v>
          </cell>
          <cell r="BD334">
            <v>1.7119994183618819</v>
          </cell>
          <cell r="BE334">
            <v>1.7821913945147203</v>
          </cell>
          <cell r="BF334">
            <v>1.8552612416898253</v>
          </cell>
          <cell r="BG334">
            <v>1.9313269525991097</v>
          </cell>
          <cell r="BH334">
            <v>2.0105113576556746</v>
          </cell>
          <cell r="BI334">
            <v>2.092942323319559</v>
          </cell>
          <cell r="BJ334">
            <v>2.1787529585756626</v>
          </cell>
          <cell r="BK334">
            <v>2.2680818298772665</v>
          </cell>
          <cell r="BL334">
            <v>2.3610731849022364</v>
          </cell>
          <cell r="BM334">
            <v>2.45787718548323</v>
          </cell>
          <cell r="BN334">
            <v>2.5586501500880443</v>
          </cell>
          <cell r="BO334">
            <v>2.6635548062416561</v>
          </cell>
          <cell r="BP334">
            <v>2.7727605532975663</v>
          </cell>
          <cell r="BQ334">
            <v>2.8864437359827688</v>
          </cell>
          <cell r="BR334">
            <v>3.0047879291580646</v>
          </cell>
          <cell r="BS334">
            <v>3.1279842342535478</v>
          </cell>
          <cell r="BT334">
            <v>3.256231587857946</v>
          </cell>
          <cell r="BU334">
            <v>3.3897370829601243</v>
          </cell>
          <cell r="BV334">
            <v>3.5287163033614921</v>
          </cell>
          <cell r="BW334">
            <v>3.6733936717993161</v>
          </cell>
          <cell r="BX334">
            <v>3.8240028123430911</v>
          </cell>
          <cell r="BY334">
            <v>3.9807869276491612</v>
          </cell>
          <cell r="BZ334">
            <v>4.1439991916827799</v>
          </cell>
          <cell r="CA334">
            <v>4.3139031585417769</v>
          </cell>
          <cell r="CB334">
            <v>4.4907731880419934</v>
          </cell>
          <cell r="CC334">
            <v>4.6748948887517185</v>
          </cell>
          <cell r="CD334">
            <v>4.8665655791905431</v>
          </cell>
          <cell r="CE334">
            <v>5.0660947679373596</v>
          </cell>
          <cell r="CF334">
            <v>5.2738046534227951</v>
          </cell>
          <cell r="CG334">
            <v>5.4900306442131344</v>
          </cell>
          <cell r="CH334">
            <v>5.7151219006258778</v>
          </cell>
          <cell r="CI334">
            <v>5.9494418985515436</v>
          </cell>
          <cell r="CJ334">
            <v>6.193369016392162</v>
          </cell>
          <cell r="CK334">
            <v>6.4472971460642459</v>
          </cell>
          <cell r="CL334">
            <v>6.7116363290528849</v>
          </cell>
          <cell r="CM334">
            <v>6.7116363290528849</v>
          </cell>
        </row>
        <row r="335">
          <cell r="B335" t="str">
            <v>Inflação Projetada - INCC - Acumulado últimos 12 meses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7.1194405319129572E-2</v>
          </cell>
          <cell r="Q335">
            <v>6.8570592514620943E-2</v>
          </cell>
          <cell r="R335">
            <v>7.1811484975201623E-2</v>
          </cell>
          <cell r="S335">
            <v>7.1786953287682032E-2</v>
          </cell>
          <cell r="T335">
            <v>7.1649949678965763E-2</v>
          </cell>
          <cell r="U335">
            <v>7.555422008546997E-2</v>
          </cell>
          <cell r="V335">
            <v>8.0024877998373878E-2</v>
          </cell>
          <cell r="W335">
            <v>7.8017810729046788E-2</v>
          </cell>
          <cell r="X335">
            <v>7.8590649793202516E-2</v>
          </cell>
          <cell r="Y335">
            <v>7.8990774187245094E-2</v>
          </cell>
          <cell r="Z335">
            <v>8.0185029240073646E-2</v>
          </cell>
          <cell r="AA335">
            <v>8.065143293376309E-2</v>
          </cell>
          <cell r="AB335">
            <v>8.193032002347711E-2</v>
          </cell>
          <cell r="AC335">
            <v>8.1233447460361763E-2</v>
          </cell>
          <cell r="AD335">
            <v>7.9572496185640107E-2</v>
          </cell>
          <cell r="AE335">
            <v>7.7617681431839447E-2</v>
          </cell>
          <cell r="AF335">
            <v>7.5996718033721766E-2</v>
          </cell>
          <cell r="AG335">
            <v>7.3383540118997503E-2</v>
          </cell>
          <cell r="AH335">
            <v>6.9894090999069514E-2</v>
          </cell>
          <cell r="AI335">
            <v>7.0174333733967975E-2</v>
          </cell>
          <cell r="AJ335">
            <v>6.9425320941551405E-2</v>
          </cell>
          <cell r="AK335">
            <v>6.8946017452339081E-2</v>
          </cell>
          <cell r="AL335">
            <v>6.9451799098951605E-2</v>
          </cell>
          <cell r="AM335">
            <v>7.1302835132704079E-2</v>
          </cell>
          <cell r="AN335">
            <v>7.4734312762104294E-2</v>
          </cell>
          <cell r="AO335">
            <v>7.1620437064853215E-2</v>
          </cell>
          <cell r="AP335">
            <v>6.6155092095945056E-2</v>
          </cell>
          <cell r="AQ335">
            <v>6.5928641271099542E-2</v>
          </cell>
          <cell r="AR335">
            <v>6.5226606935196552E-2</v>
          </cell>
          <cell r="AS335">
            <v>6.673528482344393E-2</v>
          </cell>
          <cell r="AT335">
            <v>4.90738537587323E-2</v>
          </cell>
          <cell r="AU335">
            <v>5.1806400134571051E-2</v>
          </cell>
          <cell r="AV335">
            <v>4.9200000000001243E-2</v>
          </cell>
          <cell r="AW335">
            <v>4.8449194471889223E-2</v>
          </cell>
          <cell r="AX335">
            <v>4.7698926218787685E-2</v>
          </cell>
          <cell r="AY335">
            <v>4.6949194856223952E-2</v>
          </cell>
          <cell r="AZ335">
            <v>4.6199999999999797E-2</v>
          </cell>
          <cell r="BA335">
            <v>4.2000000000000703E-2</v>
          </cell>
          <cell r="BB335">
            <v>4.1000000000000814E-2</v>
          </cell>
          <cell r="BC335">
            <v>4.1000000000000814E-2</v>
          </cell>
          <cell r="BD335">
            <v>4.1000000000000814E-2</v>
          </cell>
          <cell r="BE335">
            <v>4.1000000000000814E-2</v>
          </cell>
          <cell r="BF335">
            <v>4.1000000000000814E-2</v>
          </cell>
          <cell r="BG335">
            <v>4.1000000000000814E-2</v>
          </cell>
          <cell r="BH335">
            <v>4.1000000000000814E-2</v>
          </cell>
          <cell r="BI335">
            <v>4.1000000000000814E-2</v>
          </cell>
          <cell r="BJ335">
            <v>4.1000000000000814E-2</v>
          </cell>
          <cell r="BK335">
            <v>4.1000000000000814E-2</v>
          </cell>
          <cell r="BL335">
            <v>4.1000000000000814E-2</v>
          </cell>
          <cell r="BM335">
            <v>4.1000000000000814E-2</v>
          </cell>
          <cell r="BN335">
            <v>4.1000000000000814E-2</v>
          </cell>
          <cell r="BO335">
            <v>4.1000000000000814E-2</v>
          </cell>
          <cell r="BP335">
            <v>4.1000000000000814E-2</v>
          </cell>
          <cell r="BQ335">
            <v>4.1000000000000814E-2</v>
          </cell>
          <cell r="BR335">
            <v>4.1000000000000814E-2</v>
          </cell>
          <cell r="BS335">
            <v>4.1000000000000814E-2</v>
          </cell>
          <cell r="BT335">
            <v>4.1000000000000814E-2</v>
          </cell>
          <cell r="BU335">
            <v>4.1000000000000814E-2</v>
          </cell>
          <cell r="BV335">
            <v>4.1000000000000814E-2</v>
          </cell>
          <cell r="BW335">
            <v>4.1000000000000814E-2</v>
          </cell>
          <cell r="BX335">
            <v>4.1000000000000814E-2</v>
          </cell>
          <cell r="BY335">
            <v>4.1000000000000814E-2</v>
          </cell>
          <cell r="BZ335">
            <v>4.1000000000000814E-2</v>
          </cell>
          <cell r="CA335">
            <v>4.1000000000000814E-2</v>
          </cell>
          <cell r="CB335">
            <v>4.1000000000000814E-2</v>
          </cell>
          <cell r="CC335">
            <v>4.1000000000000814E-2</v>
          </cell>
          <cell r="CD335">
            <v>4.1000000000000814E-2</v>
          </cell>
          <cell r="CE335">
            <v>4.1000000000000814E-2</v>
          </cell>
          <cell r="CF335">
            <v>4.1000000000000814E-2</v>
          </cell>
          <cell r="CG335">
            <v>4.1000000000000814E-2</v>
          </cell>
          <cell r="CH335">
            <v>4.1000000000000814E-2</v>
          </cell>
          <cell r="CI335">
            <v>4.1000000000000814E-2</v>
          </cell>
          <cell r="CJ335">
            <v>4.1000000000000814E-2</v>
          </cell>
          <cell r="CK335">
            <v>4.1000000000000814E-2</v>
          </cell>
          <cell r="CL335">
            <v>4.1000000000000814E-2</v>
          </cell>
          <cell r="CM335">
            <v>0</v>
          </cell>
        </row>
        <row r="336">
          <cell r="B336" t="str">
            <v>Inflação Projetada - INPC</v>
          </cell>
          <cell r="C336">
            <v>0</v>
          </cell>
          <cell r="D336">
            <v>5.1000000000000515E-3</v>
          </cell>
          <cell r="E336">
            <v>5.1000000000000515E-3</v>
          </cell>
          <cell r="F336">
            <v>3.9000000000000059E-3</v>
          </cell>
          <cell r="G336">
            <v>1.8000000000000683E-3</v>
          </cell>
          <cell r="H336">
            <v>6.4000000000000055E-3</v>
          </cell>
          <cell r="I336">
            <v>5.5000000000001133E-3</v>
          </cell>
          <cell r="J336">
            <v>2.5999999999999092E-3</v>
          </cell>
          <cell r="K336">
            <v>4.2999999999999263E-3</v>
          </cell>
          <cell r="L336">
            <v>4.499999999999886E-3</v>
          </cell>
          <cell r="M336">
            <v>6.2999999999999549E-3</v>
          </cell>
          <cell r="N336">
            <v>7.1000000000000793E-3</v>
          </cell>
          <cell r="O336">
            <v>5.4000000000000627E-3</v>
          </cell>
          <cell r="P336">
            <v>7.4000000000000905E-3</v>
          </cell>
          <cell r="Q336">
            <v>9.2000000000001594E-3</v>
          </cell>
          <cell r="R336">
            <v>5.2000000000001021E-3</v>
          </cell>
          <cell r="S336">
            <v>5.9999999999999429E-3</v>
          </cell>
          <cell r="T336">
            <v>5.9000000000000337E-3</v>
          </cell>
          <cell r="U336">
            <v>3.5000000000000851E-3</v>
          </cell>
          <cell r="V336">
            <v>2.7999999999998694E-3</v>
          </cell>
          <cell r="W336">
            <v>-1.2999999999998124E-3</v>
          </cell>
          <cell r="X336">
            <v>1.6000000000001081E-3</v>
          </cell>
          <cell r="Y336">
            <v>4.0000000000000565E-3</v>
          </cell>
          <cell r="Z336">
            <v>4.0000000000000565E-3</v>
          </cell>
          <cell r="AA336">
            <v>7.4999999999999997E-3</v>
          </cell>
          <cell r="AB336">
            <v>6.9999999999998865E-3</v>
          </cell>
          <cell r="AC336">
            <v>8.7224236825301209E-3</v>
          </cell>
          <cell r="AD336">
            <v>8.8207648445499838E-3</v>
          </cell>
          <cell r="AE336">
            <v>6.949897590257592E-3</v>
          </cell>
          <cell r="AF336">
            <v>5.8298476583070165E-3</v>
          </cell>
          <cell r="AG336">
            <v>4.9672599907341916E-3</v>
          </cell>
          <cell r="AH336">
            <v>4.1915056917738976E-3</v>
          </cell>
          <cell r="AI336">
            <v>4.4116236257202958E-3</v>
          </cell>
          <cell r="AJ336">
            <v>4.0025050639013668E-3</v>
          </cell>
          <cell r="AK336">
            <v>4.3479481326377826E-3</v>
          </cell>
          <cell r="AL336">
            <v>4.4643962144539275E-3</v>
          </cell>
          <cell r="AM336">
            <v>5.4705710587641928E-3</v>
          </cell>
          <cell r="AN336">
            <v>7.2537623294283548E-3</v>
          </cell>
          <cell r="AO336">
            <v>1.6152626146078264E-2</v>
          </cell>
          <cell r="AP336">
            <v>1.505905501073701E-2</v>
          </cell>
          <cell r="AQ336">
            <v>1.5016717614767972E-2</v>
          </cell>
          <cell r="AR336">
            <v>1.5015083292402087E-2</v>
          </cell>
          <cell r="AS336">
            <v>1.3838581582350518E-2</v>
          </cell>
          <cell r="AT336">
            <v>1.3616987784846213E-2</v>
          </cell>
          <cell r="AU336">
            <v>1.3608429491545504E-2</v>
          </cell>
          <cell r="AV336">
            <v>1.360809915233685E-2</v>
          </cell>
          <cell r="AW336">
            <v>1.2722469074749831E-2</v>
          </cell>
          <cell r="AX336">
            <v>1.2555726742020878E-2</v>
          </cell>
          <cell r="AY336">
            <v>1.2549287873048209E-2</v>
          </cell>
          <cell r="AZ336">
            <v>1.2549039342372392E-2</v>
          </cell>
          <cell r="BA336">
            <v>4.9743155190993926E-2</v>
          </cell>
          <cell r="BB336">
            <v>4.9680708759565873E-2</v>
          </cell>
          <cell r="BC336">
            <v>4.9680708620953862E-2</v>
          </cell>
          <cell r="BD336">
            <v>4.9680708620953862E-2</v>
          </cell>
          <cell r="BE336">
            <v>4.9680708620953862E-2</v>
          </cell>
          <cell r="BF336">
            <v>4.9680708620953862E-2</v>
          </cell>
          <cell r="BG336">
            <v>4.9680708620953862E-2</v>
          </cell>
          <cell r="BH336">
            <v>4.9680708620953862E-2</v>
          </cell>
          <cell r="BI336">
            <v>4.9680708620953862E-2</v>
          </cell>
          <cell r="BJ336">
            <v>4.9680708620953862E-2</v>
          </cell>
          <cell r="BK336">
            <v>4.9680708620953862E-2</v>
          </cell>
          <cell r="BL336">
            <v>4.9680708620953862E-2</v>
          </cell>
          <cell r="BM336">
            <v>4.9680708620953862E-2</v>
          </cell>
          <cell r="BN336">
            <v>4.9680708620953862E-2</v>
          </cell>
          <cell r="BO336">
            <v>4.9680708620953862E-2</v>
          </cell>
          <cell r="BP336">
            <v>4.9680708620953862E-2</v>
          </cell>
          <cell r="BQ336">
            <v>4.9680708620953862E-2</v>
          </cell>
          <cell r="BR336">
            <v>4.9680708620953862E-2</v>
          </cell>
          <cell r="BS336">
            <v>4.9680708620953862E-2</v>
          </cell>
          <cell r="BT336">
            <v>4.9680708620953862E-2</v>
          </cell>
          <cell r="BU336">
            <v>4.9680708620953862E-2</v>
          </cell>
          <cell r="BV336">
            <v>4.9680708620953862E-2</v>
          </cell>
          <cell r="BW336">
            <v>4.9680708620953862E-2</v>
          </cell>
          <cell r="BX336">
            <v>4.9680708620953862E-2</v>
          </cell>
          <cell r="BY336">
            <v>4.9680708620953862E-2</v>
          </cell>
          <cell r="BZ336">
            <v>4.9680708620953862E-2</v>
          </cell>
          <cell r="CA336">
            <v>4.9680708620953862E-2</v>
          </cell>
          <cell r="CB336">
            <v>4.9680708620953862E-2</v>
          </cell>
          <cell r="CC336">
            <v>4.9680708620953862E-2</v>
          </cell>
          <cell r="CD336">
            <v>4.9680708620953862E-2</v>
          </cell>
          <cell r="CE336">
            <v>4.9680708620953862E-2</v>
          </cell>
          <cell r="CF336">
            <v>4.9680708620953862E-2</v>
          </cell>
          <cell r="CG336">
            <v>4.9680708620953862E-2</v>
          </cell>
          <cell r="CH336">
            <v>4.9680708620953862E-2</v>
          </cell>
          <cell r="CI336">
            <v>4.9680708620953862E-2</v>
          </cell>
          <cell r="CJ336">
            <v>4.9680708620953862E-2</v>
          </cell>
          <cell r="CK336">
            <v>4.9680708620953862E-2</v>
          </cell>
          <cell r="CL336">
            <v>4.9680708620953862E-2</v>
          </cell>
          <cell r="CM336">
            <v>0</v>
          </cell>
        </row>
        <row r="337">
          <cell r="B337" t="str">
            <v>Inflação Projetada - INPC - Fator Acumulado</v>
          </cell>
          <cell r="C337">
            <v>0</v>
          </cell>
          <cell r="D337">
            <v>1</v>
          </cell>
          <cell r="E337">
            <v>1.0051000000000001</v>
          </cell>
          <cell r="F337">
            <v>1.00901989</v>
          </cell>
          <cell r="G337">
            <v>1.010836125802</v>
          </cell>
          <cell r="H337">
            <v>1.0173054770071328</v>
          </cell>
          <cell r="I337">
            <v>1.022900657130672</v>
          </cell>
          <cell r="J337">
            <v>1.0255601988392118</v>
          </cell>
          <cell r="K337">
            <v>1.0299701076942203</v>
          </cell>
          <cell r="L337">
            <v>1.0346049731788443</v>
          </cell>
          <cell r="M337">
            <v>1.0411229845098708</v>
          </cell>
          <cell r="N337">
            <v>1.0485149576998911</v>
          </cell>
          <cell r="O337">
            <v>1.0541769384714705</v>
          </cell>
          <cell r="P337">
            <v>1.0619778478161594</v>
          </cell>
          <cell r="Q337">
            <v>1.0717480440160683</v>
          </cell>
          <cell r="R337">
            <v>1.077321133844952</v>
          </cell>
          <cell r="S337">
            <v>1.0837850606480217</v>
          </cell>
          <cell r="T337">
            <v>1.0901793925058452</v>
          </cell>
          <cell r="U337">
            <v>1.0939950203796156</v>
          </cell>
          <cell r="V337">
            <v>1.0970582064366785</v>
          </cell>
          <cell r="W337">
            <v>1.0956320307683109</v>
          </cell>
          <cell r="X337">
            <v>1.0973850420175404</v>
          </cell>
          <cell r="Y337">
            <v>1.1017745821856106</v>
          </cell>
          <cell r="Z337">
            <v>1.1061816805143532</v>
          </cell>
          <cell r="AA337">
            <v>1.1144780431182109</v>
          </cell>
          <cell r="AB337">
            <v>1.1222793894200382</v>
          </cell>
          <cell r="AC337">
            <v>1.1320683857447309</v>
          </cell>
          <cell r="AD337">
            <v>1.1420540947633344</v>
          </cell>
          <cell r="AE337">
            <v>1.1499912537644739</v>
          </cell>
          <cell r="AF337">
            <v>1.1566955275823061</v>
          </cell>
          <cell r="AG337">
            <v>1.1624411349979269</v>
          </cell>
          <cell r="AH337">
            <v>1.1673135136316228</v>
          </cell>
          <cell r="AI337">
            <v>1.1724632615069828</v>
          </cell>
          <cell r="AJ337">
            <v>1.1771560516484028</v>
          </cell>
          <cell r="AK337">
            <v>1.1822742651049907</v>
          </cell>
          <cell r="AL337">
            <v>1.1875524058585718</v>
          </cell>
          <cell r="AM337">
            <v>1.1940489956808273</v>
          </cell>
          <cell r="AN337">
            <v>1.2027103433051887</v>
          </cell>
          <cell r="AO337">
            <v>1.2221372738426188</v>
          </cell>
          <cell r="AP337">
            <v>1.2405415062800871</v>
          </cell>
          <cell r="AQ337">
            <v>1.259170367769294</v>
          </cell>
          <cell r="AR337">
            <v>1.2780769157206746</v>
          </cell>
          <cell r="AS337">
            <v>1.2957636873873941</v>
          </cell>
          <cell r="AT337">
            <v>1.3134080856905956</v>
          </cell>
          <cell r="AU337">
            <v>1.3312815070183419</v>
          </cell>
          <cell r="AV337">
            <v>1.3493977177655199</v>
          </cell>
          <cell r="AW337">
            <v>1.3665653884993296</v>
          </cell>
          <cell r="AX337">
            <v>1.3837236100924308</v>
          </cell>
          <cell r="AY337">
            <v>1.4010883560122143</v>
          </cell>
          <cell r="AZ337">
            <v>1.4186706689139514</v>
          </cell>
          <cell r="BA337">
            <v>1.4892398241626492</v>
          </cell>
          <cell r="BB337">
            <v>1.5632263141400209</v>
          </cell>
          <cell r="BC337">
            <v>1.640888505161419</v>
          </cell>
          <cell r="BD337">
            <v>1.7224090088658159</v>
          </cell>
          <cell r="BE337">
            <v>1.8079795089613844</v>
          </cell>
          <cell r="BF337">
            <v>1.8978012121387502</v>
          </cell>
          <cell r="BG337">
            <v>1.9920853211795084</v>
          </cell>
          <cell r="BH337">
            <v>2.091053531569107</v>
          </cell>
          <cell r="BI337">
            <v>2.1949385527818084</v>
          </cell>
          <cell r="BJ337">
            <v>2.3039846554634598</v>
          </cell>
          <cell r="BK337">
            <v>2.4184482457986887</v>
          </cell>
          <cell r="BL337">
            <v>2.5385984684130705</v>
          </cell>
          <cell r="BM337">
            <v>2.6647178392279001</v>
          </cell>
          <cell r="BN337">
            <v>2.797102909755639</v>
          </cell>
          <cell r="BO337">
            <v>2.9360649643980312</v>
          </cell>
          <cell r="BP337">
            <v>3.081930752386481</v>
          </cell>
          <cell r="BQ337">
            <v>3.2350432560857509</v>
          </cell>
          <cell r="BR337">
            <v>3.3957624974675289</v>
          </cell>
          <cell r="BS337">
            <v>3.5644663846501756</v>
          </cell>
          <cell r="BT337">
            <v>3.7415516004951659</v>
          </cell>
          <cell r="BU337">
            <v>3.9274345353496298</v>
          </cell>
          <cell r="BV337">
            <v>4.1225522661282064</v>
          </cell>
          <cell r="BW337">
            <v>4.3273635840363749</v>
          </cell>
          <cell r="BX337">
            <v>4.5423500733518125</v>
          </cell>
          <cell r="BY337">
            <v>4.7680172438003723</v>
          </cell>
          <cell r="BZ337">
            <v>5.0048957191893022</v>
          </cell>
          <cell r="CA337">
            <v>5.2535424850926056</v>
          </cell>
          <cell r="CB337">
            <v>5.5145421985222933</v>
          </cell>
          <cell r="CC337">
            <v>5.7885085626650339</v>
          </cell>
          <cell r="CD337">
            <v>6.0760857699166921</v>
          </cell>
          <cell r="CE337">
            <v>6.3779500166078478</v>
          </cell>
          <cell r="CF337">
            <v>6.6948110929819498</v>
          </cell>
          <cell r="CG337">
            <v>7.0274140521647155</v>
          </cell>
          <cell r="CH337">
            <v>7.3765409620491074</v>
          </cell>
          <cell r="CI337">
            <v>7.7430127442151999</v>
          </cell>
          <cell r="CJ337">
            <v>8.1276911042088873</v>
          </cell>
          <cell r="CK337">
            <v>8.5314805577182078</v>
          </cell>
          <cell r="CL337">
            <v>8.9553305574115392</v>
          </cell>
          <cell r="CM337">
            <v>8.9553305574115392</v>
          </cell>
        </row>
        <row r="338">
          <cell r="B338" t="str">
            <v>Inflação Projetada - INPC - Acumulado últimos 12 meses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6.1977847816159448E-2</v>
          </cell>
          <cell r="Q338">
            <v>6.6309863711141226E-2</v>
          </cell>
          <cell r="R338">
            <v>6.7690681345193182E-2</v>
          </cell>
          <cell r="S338">
            <v>7.2166924968321444E-2</v>
          </cell>
          <cell r="T338">
            <v>7.163425062165607E-2</v>
          </cell>
          <cell r="U338">
            <v>6.9502705617933369E-2</v>
          </cell>
          <cell r="V338">
            <v>6.9716051459867812E-2</v>
          </cell>
          <cell r="W338">
            <v>6.375129004577329E-2</v>
          </cell>
          <cell r="X338">
            <v>6.0680231070031621E-2</v>
          </cell>
          <cell r="Y338">
            <v>5.8255939574989535E-2</v>
          </cell>
          <cell r="Z338">
            <v>5.499847416670578E-2</v>
          </cell>
          <cell r="AA338">
            <v>5.7202071536658128E-2</v>
          </cell>
          <cell r="AB338">
            <v>5.6782297039323693E-2</v>
          </cell>
          <cell r="AC338">
            <v>5.6282203700255495E-2</v>
          </cell>
          <cell r="AD338">
            <v>6.0086968392934814E-2</v>
          </cell>
          <cell r="AE338">
            <v>6.1087936640191298E-2</v>
          </cell>
          <cell r="AF338">
            <v>6.1013935443752443E-2</v>
          </cell>
          <cell r="AG338">
            <v>6.2565289003381874E-2</v>
          </cell>
          <cell r="AH338">
            <v>6.40397262266863E-2</v>
          </cell>
          <cell r="AI338">
            <v>7.0125031562644269E-2</v>
          </cell>
          <cell r="AJ338">
            <v>7.269190537188619E-2</v>
          </cell>
          <cell r="AK338">
            <v>7.3063659500740563E-2</v>
          </cell>
          <cell r="AL338">
            <v>7.356000083673675E-2</v>
          </cell>
          <cell r="AM338">
            <v>7.1397505813559192E-2</v>
          </cell>
          <cell r="AN338">
            <v>7.1667496207619807E-2</v>
          </cell>
          <cell r="AO338">
            <v>6.2736146768052725E-2</v>
          </cell>
          <cell r="AP338">
            <v>6.2732069656801226E-2</v>
          </cell>
          <cell r="AQ338">
            <v>6.5040832684854832E-2</v>
          </cell>
          <cell r="AR338">
            <v>6.2663943014217294E-2</v>
          </cell>
          <cell r="AS338">
            <v>6.0243980050850299E-2</v>
          </cell>
          <cell r="AT338">
            <v>5.8737719811574607E-2</v>
          </cell>
          <cell r="AU338">
            <v>5.7268770846948813E-2</v>
          </cell>
          <cell r="AV338">
            <v>5.5803215884412838E-2</v>
          </cell>
          <cell r="AW338">
            <v>5.4640905437542076E-2</v>
          </cell>
          <cell r="AX338">
            <v>5.35366921887519E-2</v>
          </cell>
          <cell r="AY338">
            <v>5.2435828655216676E-2</v>
          </cell>
          <cell r="AZ338">
            <v>5.1336200021993017E-2</v>
          </cell>
          <cell r="BA338">
            <v>4.9743155190993926E-2</v>
          </cell>
          <cell r="BB338">
            <v>4.9680708759565873E-2</v>
          </cell>
          <cell r="BC338">
            <v>4.9680708620953862E-2</v>
          </cell>
          <cell r="BD338">
            <v>4.9680708620953862E-2</v>
          </cell>
          <cell r="BE338">
            <v>4.9680708620953862E-2</v>
          </cell>
          <cell r="BF338">
            <v>4.9680708620953862E-2</v>
          </cell>
          <cell r="BG338">
            <v>4.9680708620953862E-2</v>
          </cell>
          <cell r="BH338">
            <v>4.9680708620953862E-2</v>
          </cell>
          <cell r="BI338">
            <v>4.9680708620953862E-2</v>
          </cell>
          <cell r="BJ338">
            <v>4.9680708620953862E-2</v>
          </cell>
          <cell r="BK338">
            <v>4.9680708620953862E-2</v>
          </cell>
          <cell r="BL338">
            <v>4.9680708620953862E-2</v>
          </cell>
          <cell r="BM338">
            <v>4.9680708620953862E-2</v>
          </cell>
          <cell r="BN338">
            <v>4.9680708620953862E-2</v>
          </cell>
          <cell r="BO338">
            <v>4.9680708620953862E-2</v>
          </cell>
          <cell r="BP338">
            <v>4.9680708620953862E-2</v>
          </cell>
          <cell r="BQ338">
            <v>4.9680708620953862E-2</v>
          </cell>
          <cell r="BR338">
            <v>4.9680708620953862E-2</v>
          </cell>
          <cell r="BS338">
            <v>4.9680708620953862E-2</v>
          </cell>
          <cell r="BT338">
            <v>4.9680708620953862E-2</v>
          </cell>
          <cell r="BU338">
            <v>4.9680708620953862E-2</v>
          </cell>
          <cell r="BV338">
            <v>4.9680708620953862E-2</v>
          </cell>
          <cell r="BW338">
            <v>4.9680708620953862E-2</v>
          </cell>
          <cell r="BX338">
            <v>4.9680708620953862E-2</v>
          </cell>
          <cell r="BY338">
            <v>4.9680708620953862E-2</v>
          </cell>
          <cell r="BZ338">
            <v>4.9680708620953862E-2</v>
          </cell>
          <cell r="CA338">
            <v>4.9680708620953862E-2</v>
          </cell>
          <cell r="CB338">
            <v>4.9680708620953862E-2</v>
          </cell>
          <cell r="CC338">
            <v>4.9680708620953862E-2</v>
          </cell>
          <cell r="CD338">
            <v>4.9680708620953862E-2</v>
          </cell>
          <cell r="CE338">
            <v>4.9680708620953862E-2</v>
          </cell>
          <cell r="CF338">
            <v>4.9680708620953862E-2</v>
          </cell>
          <cell r="CG338">
            <v>4.9680708620953862E-2</v>
          </cell>
          <cell r="CH338">
            <v>4.9680708620953862E-2</v>
          </cell>
          <cell r="CI338">
            <v>4.9680708620953862E-2</v>
          </cell>
          <cell r="CJ338">
            <v>4.9680708620953862E-2</v>
          </cell>
          <cell r="CK338">
            <v>4.9680708620953862E-2</v>
          </cell>
          <cell r="CL338">
            <v>4.9680708620953862E-2</v>
          </cell>
          <cell r="CM338">
            <v>0</v>
          </cell>
        </row>
        <row r="339">
          <cell r="B339" t="str">
            <v>Crescimento do PIB (12 meses)</v>
          </cell>
          <cell r="C339">
            <v>0</v>
          </cell>
          <cell r="D339">
            <v>2.7355960711508798E-2</v>
          </cell>
          <cell r="E339">
            <v>8.6956521739128337E-3</v>
          </cell>
          <cell r="F339">
            <v>8.6956521739128337E-3</v>
          </cell>
          <cell r="G339">
            <v>8.6956521739128337E-3</v>
          </cell>
          <cell r="H339">
            <v>8.6956521739128337E-3</v>
          </cell>
          <cell r="I339">
            <v>8.6956521739128337E-3</v>
          </cell>
          <cell r="J339">
            <v>8.6956521739128337E-3</v>
          </cell>
          <cell r="K339">
            <v>8.6956521739128337E-3</v>
          </cell>
          <cell r="L339">
            <v>8.6956521739128337E-3</v>
          </cell>
          <cell r="M339">
            <v>8.6956521739128337E-3</v>
          </cell>
          <cell r="N339">
            <v>8.6956521739128337E-3</v>
          </cell>
          <cell r="O339">
            <v>8.6956521739128337E-3</v>
          </cell>
          <cell r="P339">
            <v>8.6956521739128337E-3</v>
          </cell>
          <cell r="Q339">
            <v>2.2162445668416665E-2</v>
          </cell>
          <cell r="R339">
            <v>2.2162445668416665E-2</v>
          </cell>
          <cell r="S339">
            <v>2.2162445668416665E-2</v>
          </cell>
          <cell r="T339">
            <v>2.2162445668416665E-2</v>
          </cell>
          <cell r="U339">
            <v>2.2162445668416665E-2</v>
          </cell>
          <cell r="V339">
            <v>2.2162445668416665E-2</v>
          </cell>
          <cell r="W339">
            <v>2.2162445668416665E-2</v>
          </cell>
          <cell r="X339">
            <v>2.2162445668416665E-2</v>
          </cell>
          <cell r="Y339">
            <v>2.2162445668416665E-2</v>
          </cell>
          <cell r="Z339">
            <v>2.2162445668416665E-2</v>
          </cell>
          <cell r="AA339">
            <v>2.2162445668416665E-2</v>
          </cell>
          <cell r="AB339">
            <v>2.2162445668416665E-2</v>
          </cell>
          <cell r="AC339">
            <v>2.0030396027006958E-2</v>
          </cell>
          <cell r="AD339">
            <v>2.0030396027006958E-2</v>
          </cell>
          <cell r="AE339">
            <v>2.0030396027006958E-2</v>
          </cell>
          <cell r="AF339">
            <v>2.0030396027006958E-2</v>
          </cell>
          <cell r="AG339">
            <v>2.0030396027006958E-2</v>
          </cell>
          <cell r="AH339">
            <v>2.0030396027006958E-2</v>
          </cell>
          <cell r="AI339">
            <v>2.0030396027006958E-2</v>
          </cell>
          <cell r="AJ339">
            <v>2.0030396027006958E-2</v>
          </cell>
          <cell r="AK339">
            <v>2.0030396027006958E-2</v>
          </cell>
          <cell r="AL339">
            <v>2.0030396027006958E-2</v>
          </cell>
          <cell r="AM339">
            <v>2.0030396027006958E-2</v>
          </cell>
          <cell r="AN339">
            <v>2.0030396027006958E-2</v>
          </cell>
          <cell r="AO339">
            <v>1.7129413603999888E-2</v>
          </cell>
          <cell r="AP339">
            <v>1.7129413603999888E-2</v>
          </cell>
          <cell r="AQ339">
            <v>1.7129413603999888E-2</v>
          </cell>
          <cell r="AR339">
            <v>1.7129413603999888E-2</v>
          </cell>
          <cell r="AS339">
            <v>2.4535377443229089E-2</v>
          </cell>
          <cell r="AT339">
            <v>2.4535377443229089E-2</v>
          </cell>
          <cell r="AU339">
            <v>2.4535377443229089E-2</v>
          </cell>
          <cell r="AV339">
            <v>2.4535377443229089E-2</v>
          </cell>
          <cell r="AW339">
            <v>2.738006569393181E-2</v>
          </cell>
          <cell r="AX339">
            <v>2.738006569393181E-2</v>
          </cell>
          <cell r="AY339">
            <v>2.738006569393181E-2</v>
          </cell>
          <cell r="AZ339">
            <v>2.738006569393181E-2</v>
          </cell>
          <cell r="BA339">
            <v>3.1804263503364627E-2</v>
          </cell>
          <cell r="BB339">
            <v>3.5591296304452458E-2</v>
          </cell>
          <cell r="BC339">
            <v>3.5591296304452458E-2</v>
          </cell>
          <cell r="BD339">
            <v>3.5591296304452458E-2</v>
          </cell>
          <cell r="BE339">
            <v>3.5591296304452458E-2</v>
          </cell>
          <cell r="BF339">
            <v>3.5591296304452458E-2</v>
          </cell>
          <cell r="BG339">
            <v>3.5591296304452458E-2</v>
          </cell>
          <cell r="BH339">
            <v>3.5591296304452458E-2</v>
          </cell>
          <cell r="BI339">
            <v>3.5591296304452458E-2</v>
          </cell>
          <cell r="BJ339">
            <v>3.5591296304452458E-2</v>
          </cell>
          <cell r="BK339">
            <v>3.5591296304452458E-2</v>
          </cell>
          <cell r="BL339">
            <v>3.5591296304452458E-2</v>
          </cell>
          <cell r="BM339">
            <v>3.5591296304452458E-2</v>
          </cell>
          <cell r="BN339">
            <v>3.5591296304452458E-2</v>
          </cell>
          <cell r="BO339">
            <v>3.5591296304452458E-2</v>
          </cell>
          <cell r="BP339">
            <v>3.5591296304452458E-2</v>
          </cell>
          <cell r="BQ339">
            <v>3.5591296304452458E-2</v>
          </cell>
          <cell r="BR339">
            <v>3.5591296304452458E-2</v>
          </cell>
          <cell r="BS339">
            <v>3.5591296304452458E-2</v>
          </cell>
          <cell r="BT339">
            <v>3.5591296304452458E-2</v>
          </cell>
          <cell r="BU339">
            <v>3.5591296304452458E-2</v>
          </cell>
          <cell r="BV339">
            <v>3.5591296304452458E-2</v>
          </cell>
          <cell r="BW339">
            <v>3.5591296304452458E-2</v>
          </cell>
          <cell r="BX339">
            <v>3.5591296304452458E-2</v>
          </cell>
          <cell r="BY339">
            <v>3.5591296304452458E-2</v>
          </cell>
          <cell r="BZ339">
            <v>3.5591296304452458E-2</v>
          </cell>
          <cell r="CA339">
            <v>3.5591296304452458E-2</v>
          </cell>
          <cell r="CB339">
            <v>3.5591296304452458E-2</v>
          </cell>
          <cell r="CC339">
            <v>3.5591296304452458E-2</v>
          </cell>
          <cell r="CD339">
            <v>3.5591296304452458E-2</v>
          </cell>
          <cell r="CE339">
            <v>3.5591296304452458E-2</v>
          </cell>
          <cell r="CF339">
            <v>3.5591296304452458E-2</v>
          </cell>
          <cell r="CG339">
            <v>3.5591296304452458E-2</v>
          </cell>
          <cell r="CH339">
            <v>3.5591296304452458E-2</v>
          </cell>
          <cell r="CI339">
            <v>3.5591296304452458E-2</v>
          </cell>
          <cell r="CJ339">
            <v>3.5591296304452458E-2</v>
          </cell>
          <cell r="CK339">
            <v>3.5591296304452458E-2</v>
          </cell>
          <cell r="CL339">
            <v>3.5591296304452458E-2</v>
          </cell>
          <cell r="CM339">
            <v>0</v>
          </cell>
        </row>
        <row r="340">
          <cell r="B340" t="str">
            <v>Cesta de Índices - Coringa 2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</row>
        <row r="341">
          <cell r="B341" t="str">
            <v>Cesta de Índices - Coringa 3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</row>
        <row r="342">
          <cell r="B342" t="str">
            <v>Cesta de Índices - Coringa 4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</row>
        <row r="343">
          <cell r="B343" t="str">
            <v>Cesta de Índices - Coringa 5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</row>
        <row r="344">
          <cell r="B344" t="str">
            <v>TR (Taxa Referência)</v>
          </cell>
          <cell r="C344">
            <v>0</v>
          </cell>
          <cell r="D344">
            <v>9.3700000000000001E-4</v>
          </cell>
          <cell r="E344">
            <v>8.6400000000000008E-4</v>
          </cell>
          <cell r="F344">
            <v>0</v>
          </cell>
          <cell r="G344">
            <v>1.0680000000000002E-3</v>
          </cell>
          <cell r="H344">
            <v>2.2700000000000002E-4</v>
          </cell>
          <cell r="I344">
            <v>4.6799999999999999E-4</v>
          </cell>
          <cell r="J344">
            <v>0</v>
          </cell>
          <cell r="K344">
            <v>1.44E-4</v>
          </cell>
          <cell r="L344">
            <v>1.2300000000000001E-4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2.0899999999999998E-4</v>
          </cell>
          <cell r="X344">
            <v>0</v>
          </cell>
          <cell r="Y344">
            <v>2.2620117491413793E-4</v>
          </cell>
          <cell r="Z344">
            <v>9.4036606751359388E-4</v>
          </cell>
          <cell r="AA344">
            <v>2.636636622834487E-4</v>
          </cell>
          <cell r="AB344">
            <v>6.5428403508178685E-4</v>
          </cell>
          <cell r="AC344">
            <v>2.076624062530641E-4</v>
          </cell>
          <cell r="AD344">
            <v>2.076624062530641E-4</v>
          </cell>
          <cell r="AE344">
            <v>2.076624062530641E-4</v>
          </cell>
          <cell r="AF344">
            <v>2.076624062530641E-4</v>
          </cell>
          <cell r="AG344">
            <v>2.076624062530641E-4</v>
          </cell>
          <cell r="AH344">
            <v>2.076624062530641E-4</v>
          </cell>
          <cell r="AI344">
            <v>2.076624062530641E-4</v>
          </cell>
          <cell r="AJ344">
            <v>2.076624062530641E-4</v>
          </cell>
          <cell r="AK344">
            <v>2.076624062530641E-4</v>
          </cell>
          <cell r="AL344">
            <v>2.076624062530641E-4</v>
          </cell>
          <cell r="AM344">
            <v>2.076624062530641E-4</v>
          </cell>
          <cell r="AN344">
            <v>2.076624062530641E-4</v>
          </cell>
          <cell r="AO344">
            <v>1.6372692325139493E-3</v>
          </cell>
          <cell r="AP344">
            <v>2.8984960971343288E-3</v>
          </cell>
          <cell r="AQ344">
            <v>2.8984960971343288E-3</v>
          </cell>
          <cell r="AR344">
            <v>2.8984960971343288E-3</v>
          </cell>
          <cell r="AS344">
            <v>4.1918437063674929E-3</v>
          </cell>
          <cell r="AT344">
            <v>4.1918437063674929E-3</v>
          </cell>
          <cell r="AU344">
            <v>4.1918437063674929E-3</v>
          </cell>
          <cell r="AV344">
            <v>4.1918437063674929E-3</v>
          </cell>
          <cell r="AW344">
            <v>3.3805971242277799E-3</v>
          </cell>
          <cell r="AX344">
            <v>3.3805971242277799E-3</v>
          </cell>
          <cell r="AY344">
            <v>3.3805971242277799E-3</v>
          </cell>
          <cell r="AZ344">
            <v>3.3805971242277799E-3</v>
          </cell>
          <cell r="BA344">
            <v>1.6598945767134721E-2</v>
          </cell>
          <cell r="BB344">
            <v>1.6598945767134721E-2</v>
          </cell>
          <cell r="BC344">
            <v>1.6598945767134721E-2</v>
          </cell>
          <cell r="BD344">
            <v>1.6598945767134721E-2</v>
          </cell>
          <cell r="BE344">
            <v>1.6598945767134721E-2</v>
          </cell>
          <cell r="BF344">
            <v>1.6598945767134721E-2</v>
          </cell>
          <cell r="BG344">
            <v>1.6598945767134721E-2</v>
          </cell>
          <cell r="BH344">
            <v>1.6598945767134721E-2</v>
          </cell>
          <cell r="BI344">
            <v>1.6598945767134721E-2</v>
          </cell>
          <cell r="BJ344">
            <v>1.6598945767134721E-2</v>
          </cell>
          <cell r="BK344">
            <v>1.6598945767134721E-2</v>
          </cell>
          <cell r="BL344">
            <v>1.6598945767134721E-2</v>
          </cell>
          <cell r="BM344">
            <v>1.6598945767134721E-2</v>
          </cell>
          <cell r="BN344">
            <v>1.6598945767134721E-2</v>
          </cell>
          <cell r="BO344">
            <v>1.6598945767134721E-2</v>
          </cell>
          <cell r="BP344">
            <v>1.6598945767134721E-2</v>
          </cell>
          <cell r="BQ344">
            <v>1.6598945767134721E-2</v>
          </cell>
          <cell r="BR344">
            <v>1.6598945767134721E-2</v>
          </cell>
          <cell r="BS344">
            <v>1.6598945767134721E-2</v>
          </cell>
          <cell r="BT344">
            <v>1.6598945767134721E-2</v>
          </cell>
          <cell r="BU344">
            <v>1.6598945767134721E-2</v>
          </cell>
          <cell r="BV344">
            <v>1.6598945767134721E-2</v>
          </cell>
          <cell r="BW344">
            <v>1.6598945767134721E-2</v>
          </cell>
          <cell r="BX344">
            <v>1.6598945767134721E-2</v>
          </cell>
          <cell r="BY344">
            <v>1.6598945767134721E-2</v>
          </cell>
          <cell r="BZ344">
            <v>1.6598945767134721E-2</v>
          </cell>
          <cell r="CA344">
            <v>1.6598945767134721E-2</v>
          </cell>
          <cell r="CB344">
            <v>1.6598945767134721E-2</v>
          </cell>
          <cell r="CC344">
            <v>1.6598945767134721E-2</v>
          </cell>
          <cell r="CD344">
            <v>1.6598945767134721E-2</v>
          </cell>
          <cell r="CE344">
            <v>1.6598945767134721E-2</v>
          </cell>
          <cell r="CF344">
            <v>1.6598945767134721E-2</v>
          </cell>
          <cell r="CG344">
            <v>1.6598945767134721E-2</v>
          </cell>
          <cell r="CH344">
            <v>1.6598945767134721E-2</v>
          </cell>
          <cell r="CI344">
            <v>1.6598945767134721E-2</v>
          </cell>
          <cell r="CJ344">
            <v>1.6598945767134721E-2</v>
          </cell>
          <cell r="CK344">
            <v>1.6598945767134721E-2</v>
          </cell>
          <cell r="CL344">
            <v>1.6598945767134721E-2</v>
          </cell>
          <cell r="CM344">
            <v>0</v>
          </cell>
        </row>
        <row r="345">
          <cell r="B345" t="str">
            <v>CDI</v>
          </cell>
          <cell r="C345">
            <v>0</v>
          </cell>
          <cell r="D345">
            <v>0.10866816238851061</v>
          </cell>
          <cell r="E345">
            <v>8.1752412828441923E-3</v>
          </cell>
          <cell r="F345">
            <v>7.2673309674553543E-3</v>
          </cell>
          <cell r="G345">
            <v>8.1781518219301574E-3</v>
          </cell>
          <cell r="H345">
            <v>6.9990860701023561E-3</v>
          </cell>
          <cell r="I345">
            <v>6.7644563610693709E-3</v>
          </cell>
          <cell r="J345">
            <v>6.7061994198271968E-3</v>
          </cell>
          <cell r="K345">
            <v>6.5355664972464034E-3</v>
          </cell>
          <cell r="L345">
            <v>6.0639262869002231E-3</v>
          </cell>
          <cell r="M345">
            <v>5.9389565798042554E-3</v>
          </cell>
          <cell r="N345">
            <v>5.3407425395748387E-3</v>
          </cell>
          <cell r="O345">
            <v>5.4449265803386826E-3</v>
          </cell>
          <cell r="P345">
            <v>5.9473481726330935E-3</v>
          </cell>
          <cell r="Q345">
            <v>5.4178471380472715E-3</v>
          </cell>
          <cell r="R345">
            <v>5.1606247144322381E-3</v>
          </cell>
          <cell r="S345">
            <v>5.985996756984413E-3</v>
          </cell>
          <cell r="T345">
            <v>5.4607058723949997E-3</v>
          </cell>
          <cell r="U345">
            <v>5.6593870470988961E-3</v>
          </cell>
          <cell r="V345">
            <v>6.216331853145185E-3</v>
          </cell>
          <cell r="W345">
            <v>6.559343223887959E-3</v>
          </cell>
          <cell r="X345">
            <v>6.4256742726260807E-3</v>
          </cell>
          <cell r="Y345">
            <v>6.9991771289825699E-3</v>
          </cell>
          <cell r="Z345">
            <v>6.6958363820694977E-3</v>
          </cell>
          <cell r="AA345">
            <v>7.0496675133837616E-3</v>
          </cell>
          <cell r="AB345">
            <v>8.0318883041097244E-3</v>
          </cell>
          <cell r="AC345">
            <v>7.5310283876299788E-3</v>
          </cell>
          <cell r="AD345">
            <v>7.9425037163869394E-3</v>
          </cell>
          <cell r="AE345">
            <v>7.5310283876299788E-3</v>
          </cell>
          <cell r="AF345">
            <v>7.0391930100683897E-3</v>
          </cell>
          <cell r="AG345">
            <v>7.8910601116628509E-3</v>
          </cell>
          <cell r="AH345">
            <v>7.7830370878799737E-3</v>
          </cell>
          <cell r="AI345">
            <v>7.5310283876299788E-3</v>
          </cell>
          <cell r="AJ345">
            <v>8.2512204896414421E-3</v>
          </cell>
          <cell r="AK345">
            <v>7.7830370878799737E-3</v>
          </cell>
          <cell r="AL345">
            <v>7.1711252715860319E-3</v>
          </cell>
          <cell r="AM345">
            <v>7.4110463947745231E-3</v>
          </cell>
          <cell r="AN345">
            <v>7.8910601116628509E-3</v>
          </cell>
          <cell r="AO345">
            <v>2.4678544006299985E-2</v>
          </cell>
          <cell r="AP345">
            <v>2.6280544260119054E-2</v>
          </cell>
          <cell r="AQ345">
            <v>2.7265839889244914E-2</v>
          </cell>
          <cell r="AR345">
            <v>2.5991205796497496E-2</v>
          </cell>
          <cell r="AS345">
            <v>2.6710035583904945E-2</v>
          </cell>
          <cell r="AT345">
            <v>2.6280544260119054E-2</v>
          </cell>
          <cell r="AU345">
            <v>2.7265839889244914E-2</v>
          </cell>
          <cell r="AV345">
            <v>2.5991205796497496E-2</v>
          </cell>
          <cell r="AW345">
            <v>2.5854891781707856E-2</v>
          </cell>
          <cell r="AX345">
            <v>2.5156280701735589E-2</v>
          </cell>
          <cell r="AY345">
            <v>2.609889240003449E-2</v>
          </cell>
          <cell r="AZ345">
            <v>2.4879469390364894E-2</v>
          </cell>
          <cell r="BA345">
            <v>0.10595202071787391</v>
          </cell>
          <cell r="BB345">
            <v>0.10595202071787391</v>
          </cell>
          <cell r="BC345">
            <v>0.10564775498234158</v>
          </cell>
          <cell r="BD345">
            <v>0.10595202071787391</v>
          </cell>
          <cell r="BE345">
            <v>0.10595202071787391</v>
          </cell>
          <cell r="BF345">
            <v>0.10595202071787391</v>
          </cell>
          <cell r="BG345">
            <v>0.10564775498234158</v>
          </cell>
          <cell r="BH345">
            <v>0.10595202071787391</v>
          </cell>
          <cell r="BI345">
            <v>0.10595202071787391</v>
          </cell>
          <cell r="BJ345">
            <v>0.10595202071787391</v>
          </cell>
          <cell r="BK345">
            <v>0.10564775498234158</v>
          </cell>
          <cell r="BL345">
            <v>0.10595202071787391</v>
          </cell>
          <cell r="BM345">
            <v>0.10595202071787391</v>
          </cell>
          <cell r="BN345">
            <v>0.10595202071787391</v>
          </cell>
          <cell r="BO345">
            <v>0.10564775498234158</v>
          </cell>
          <cell r="BP345">
            <v>0.10595202071787391</v>
          </cell>
          <cell r="BQ345">
            <v>0.10595202071787391</v>
          </cell>
          <cell r="BR345">
            <v>0.10595202071787391</v>
          </cell>
          <cell r="BS345">
            <v>0.10564775498234158</v>
          </cell>
          <cell r="BT345">
            <v>0.10595202071787391</v>
          </cell>
          <cell r="BU345">
            <v>0.10595202071787391</v>
          </cell>
          <cell r="BV345">
            <v>0.10595202071787391</v>
          </cell>
          <cell r="BW345">
            <v>0.10564775498234158</v>
          </cell>
          <cell r="BX345">
            <v>0.10595202071787391</v>
          </cell>
          <cell r="BY345">
            <v>0.10595202071787391</v>
          </cell>
          <cell r="BZ345">
            <v>0.10595202071787391</v>
          </cell>
          <cell r="CA345">
            <v>0.10564775498234158</v>
          </cell>
          <cell r="CB345">
            <v>0.10595202071787391</v>
          </cell>
          <cell r="CC345">
            <v>0.10595202071787391</v>
          </cell>
          <cell r="CD345">
            <v>0.10595202071787391</v>
          </cell>
          <cell r="CE345">
            <v>0.10564775498234158</v>
          </cell>
          <cell r="CF345">
            <v>0.10595202071787391</v>
          </cell>
          <cell r="CG345">
            <v>0.10595202071787391</v>
          </cell>
          <cell r="CH345">
            <v>0.10595202071787391</v>
          </cell>
          <cell r="CI345">
            <v>0.10564775498234158</v>
          </cell>
          <cell r="CJ345">
            <v>0.10595202071787391</v>
          </cell>
          <cell r="CK345">
            <v>0.10595202071787391</v>
          </cell>
          <cell r="CL345">
            <v>0.10595202071787391</v>
          </cell>
          <cell r="CM345">
            <v>0</v>
          </cell>
        </row>
        <row r="346">
          <cell r="B346" t="str">
            <v>TJLP</v>
          </cell>
          <cell r="C346">
            <v>0</v>
          </cell>
          <cell r="D346">
            <v>6.0000000000000053E-2</v>
          </cell>
          <cell r="E346">
            <v>4.8675505653430484E-3</v>
          </cell>
          <cell r="F346">
            <v>4.8675505653430484E-3</v>
          </cell>
          <cell r="G346">
            <v>4.8675505653430484E-3</v>
          </cell>
          <cell r="H346">
            <v>4.8675505653430484E-3</v>
          </cell>
          <cell r="I346">
            <v>4.8675505653430484E-3</v>
          </cell>
          <cell r="J346">
            <v>4.8675505653430484E-3</v>
          </cell>
          <cell r="K346">
            <v>4.471698917043021E-3</v>
          </cell>
          <cell r="L346">
            <v>4.471698917043021E-3</v>
          </cell>
          <cell r="M346">
            <v>4.471698917043021E-3</v>
          </cell>
          <cell r="N346">
            <v>4.471698917043021E-3</v>
          </cell>
          <cell r="O346">
            <v>4.471698917043021E-3</v>
          </cell>
          <cell r="P346">
            <v>4.471698917043021E-3</v>
          </cell>
          <cell r="Q346">
            <v>4.0741237836483535E-3</v>
          </cell>
          <cell r="R346">
            <v>4.0741237836483535E-3</v>
          </cell>
          <cell r="S346">
            <v>4.0741237836483535E-3</v>
          </cell>
          <cell r="T346">
            <v>4.0741237836483535E-3</v>
          </cell>
          <cell r="U346">
            <v>4.0741237836483535E-3</v>
          </cell>
          <cell r="V346">
            <v>4.0741237836483535E-3</v>
          </cell>
          <cell r="W346">
            <v>4.0741237836483535E-3</v>
          </cell>
          <cell r="X346">
            <v>4.0741237836483535E-3</v>
          </cell>
          <cell r="Y346">
            <v>4.0741237836483535E-3</v>
          </cell>
          <cell r="Z346">
            <v>4.0741237836483535E-3</v>
          </cell>
          <cell r="AA346">
            <v>4.0741237836483535E-3</v>
          </cell>
          <cell r="AB346">
            <v>4.0741237836483535E-3</v>
          </cell>
          <cell r="AC346">
            <v>4.0741237836483535E-3</v>
          </cell>
          <cell r="AD346">
            <v>4.0741237836483535E-3</v>
          </cell>
          <cell r="AE346">
            <v>4.0741237836483535E-3</v>
          </cell>
          <cell r="AF346">
            <v>4.0741237836483535E-3</v>
          </cell>
          <cell r="AG346">
            <v>4.0741237836483535E-3</v>
          </cell>
          <cell r="AH346">
            <v>4.0741237836483535E-3</v>
          </cell>
          <cell r="AI346">
            <v>4.0741237836483535E-3</v>
          </cell>
          <cell r="AJ346">
            <v>4.0741237836483535E-3</v>
          </cell>
          <cell r="AK346">
            <v>4.0741237836483535E-3</v>
          </cell>
          <cell r="AL346">
            <v>4.0741237836483535E-3</v>
          </cell>
          <cell r="AM346">
            <v>4.0741237836483535E-3</v>
          </cell>
          <cell r="AN346">
            <v>4.0741237836483535E-3</v>
          </cell>
          <cell r="AO346">
            <v>1.3475174441242466E-2</v>
          </cell>
          <cell r="AP346">
            <v>1.3475174441242466E-2</v>
          </cell>
          <cell r="AQ346">
            <v>1.3475174441242466E-2</v>
          </cell>
          <cell r="AR346">
            <v>1.3475174441242466E-2</v>
          </cell>
          <cell r="AS346">
            <v>1.3475174441242466E-2</v>
          </cell>
          <cell r="AT346">
            <v>1.3475174441242466E-2</v>
          </cell>
          <cell r="AU346">
            <v>1.3475174441242466E-2</v>
          </cell>
          <cell r="AV346">
            <v>1.3475174441242466E-2</v>
          </cell>
          <cell r="AW346">
            <v>1.4673846168659299E-2</v>
          </cell>
          <cell r="AX346">
            <v>1.4673846168659299E-2</v>
          </cell>
          <cell r="AY346">
            <v>1.4673846168659299E-2</v>
          </cell>
          <cell r="AZ346">
            <v>1.4673846168659299E-2</v>
          </cell>
          <cell r="BA346">
            <v>5.8957615884740688E-2</v>
          </cell>
          <cell r="BB346">
            <v>5.7499999999999662E-2</v>
          </cell>
          <cell r="BC346">
            <v>5.7499999999999662E-2</v>
          </cell>
          <cell r="BD346">
            <v>5.7499999999999662E-2</v>
          </cell>
          <cell r="BE346">
            <v>5.7499999999999662E-2</v>
          </cell>
          <cell r="BF346">
            <v>5.7499999999999662E-2</v>
          </cell>
          <cell r="BG346">
            <v>5.7499999999999662E-2</v>
          </cell>
          <cell r="BH346">
            <v>5.7499999999999662E-2</v>
          </cell>
          <cell r="BI346">
            <v>5.7499999999999662E-2</v>
          </cell>
          <cell r="BJ346">
            <v>5.7499999999999662E-2</v>
          </cell>
          <cell r="BK346">
            <v>5.7499999999999662E-2</v>
          </cell>
          <cell r="BL346">
            <v>5.7499999999999662E-2</v>
          </cell>
          <cell r="BM346">
            <v>5.7499999999999662E-2</v>
          </cell>
          <cell r="BN346">
            <v>5.7499999999999662E-2</v>
          </cell>
          <cell r="BO346">
            <v>5.7499999999999662E-2</v>
          </cell>
          <cell r="BP346">
            <v>5.7499999999999662E-2</v>
          </cell>
          <cell r="BQ346">
            <v>5.7499999999999662E-2</v>
          </cell>
          <cell r="BR346">
            <v>5.7499999999999662E-2</v>
          </cell>
          <cell r="BS346">
            <v>5.7499999999999662E-2</v>
          </cell>
          <cell r="BT346">
            <v>5.7499999999999662E-2</v>
          </cell>
          <cell r="BU346">
            <v>5.7499999999999662E-2</v>
          </cell>
          <cell r="BV346">
            <v>5.7499999999999662E-2</v>
          </cell>
          <cell r="BW346">
            <v>5.7499999999999662E-2</v>
          </cell>
          <cell r="BX346">
            <v>5.7499999999999662E-2</v>
          </cell>
          <cell r="BY346">
            <v>5.7499999999999662E-2</v>
          </cell>
          <cell r="BZ346">
            <v>5.7499999999999662E-2</v>
          </cell>
          <cell r="CA346">
            <v>5.7499999999999662E-2</v>
          </cell>
          <cell r="CB346">
            <v>5.7499999999999662E-2</v>
          </cell>
          <cell r="CC346">
            <v>5.7499999999999662E-2</v>
          </cell>
          <cell r="CD346">
            <v>5.7499999999999662E-2</v>
          </cell>
          <cell r="CE346">
            <v>5.7499999999999662E-2</v>
          </cell>
          <cell r="CF346">
            <v>5.7499999999999662E-2</v>
          </cell>
          <cell r="CG346">
            <v>5.7499999999999662E-2</v>
          </cell>
          <cell r="CH346">
            <v>5.7499999999999662E-2</v>
          </cell>
          <cell r="CI346">
            <v>5.7499999999999662E-2</v>
          </cell>
          <cell r="CJ346">
            <v>5.7499999999999662E-2</v>
          </cell>
          <cell r="CK346">
            <v>5.7499999999999662E-2</v>
          </cell>
          <cell r="CL346">
            <v>5.7499999999999662E-2</v>
          </cell>
          <cell r="CM346">
            <v>0</v>
          </cell>
        </row>
        <row r="347">
          <cell r="B347" t="str">
            <v>SELIC</v>
          </cell>
          <cell r="C347">
            <v>0</v>
          </cell>
          <cell r="D347">
            <v>0.10900454525895409</v>
          </cell>
          <cell r="E347">
            <v>8.5034611423333573E-3</v>
          </cell>
          <cell r="F347">
            <v>8.2790792398554913E-3</v>
          </cell>
          <cell r="G347">
            <v>7.8365907228374887E-3</v>
          </cell>
          <cell r="H347">
            <v>7.47596577315357E-3</v>
          </cell>
          <cell r="I347">
            <v>7.107475116260753E-3</v>
          </cell>
          <cell r="J347">
            <v>6.7367790771160063E-3</v>
          </cell>
          <cell r="K347">
            <v>6.489577376549871E-3</v>
          </cell>
          <cell r="L347">
            <v>6.3146941387788313E-3</v>
          </cell>
          <cell r="M347">
            <v>5.9590919885972315E-3</v>
          </cell>
          <cell r="N347">
            <v>5.8347666190510239E-3</v>
          </cell>
          <cell r="O347">
            <v>5.7637304495370412E-3</v>
          </cell>
          <cell r="P347">
            <v>5.7774079381471832E-3</v>
          </cell>
          <cell r="Q347">
            <v>5.7402589909327784E-3</v>
          </cell>
          <cell r="R347">
            <v>5.7511225809976363E-3</v>
          </cell>
          <cell r="S347">
            <v>5.7695965012947159E-3</v>
          </cell>
          <cell r="T347">
            <v>5.8567939605427277E-3</v>
          </cell>
          <cell r="U347">
            <v>5.9854392345013441E-3</v>
          </cell>
          <cell r="V347">
            <v>6.3563401874624503E-3</v>
          </cell>
          <cell r="W347">
            <v>6.609230841782221E-3</v>
          </cell>
          <cell r="X347">
            <v>6.7792307638445681E-3</v>
          </cell>
          <cell r="Y347">
            <v>7.2073233161367156E-3</v>
          </cell>
          <cell r="Z347">
            <v>7.5915342905825689E-3</v>
          </cell>
          <cell r="AA347">
            <v>7.7830370878799737E-3</v>
          </cell>
          <cell r="AB347">
            <v>7.7830370878799737E-3</v>
          </cell>
          <cell r="AC347">
            <v>7.7830370878799737E-3</v>
          </cell>
          <cell r="AD347">
            <v>7.7830370878799737E-3</v>
          </cell>
          <cell r="AE347">
            <v>7.7830370878799737E-3</v>
          </cell>
          <cell r="AF347">
            <v>7.7830370878799737E-3</v>
          </cell>
          <cell r="AG347">
            <v>7.7830370878799737E-3</v>
          </cell>
          <cell r="AH347">
            <v>7.7830370878799737E-3</v>
          </cell>
          <cell r="AI347">
            <v>7.7830370878799737E-3</v>
          </cell>
          <cell r="AJ347">
            <v>7.7830370878799737E-3</v>
          </cell>
          <cell r="AK347">
            <v>7.7830370878799737E-3</v>
          </cell>
          <cell r="AL347">
            <v>7.7830370878799737E-3</v>
          </cell>
          <cell r="AM347">
            <v>7.7830370878799737E-3</v>
          </cell>
          <cell r="AN347">
            <v>7.7830370878799737E-3</v>
          </cell>
          <cell r="AO347">
            <v>2.5081535888111128E-2</v>
          </cell>
          <cell r="AP347">
            <v>2.7010786450877067E-2</v>
          </cell>
          <cell r="AQ347">
            <v>2.7010786450877067E-2</v>
          </cell>
          <cell r="AR347">
            <v>2.7010786450877067E-2</v>
          </cell>
          <cell r="AS347">
            <v>2.7010786450877067E-2</v>
          </cell>
          <cell r="AT347">
            <v>2.7010786450877067E-2</v>
          </cell>
          <cell r="AU347">
            <v>2.7010786450877067E-2</v>
          </cell>
          <cell r="AV347">
            <v>2.7010786450877067E-2</v>
          </cell>
          <cell r="AW347">
            <v>2.5854891781707856E-2</v>
          </cell>
          <cell r="AX347">
            <v>2.5854891781707856E-2</v>
          </cell>
          <cell r="AY347">
            <v>2.5854891781707856E-2</v>
          </cell>
          <cell r="AZ347">
            <v>2.5854891781707856E-2</v>
          </cell>
          <cell r="BA347">
            <v>0.10749999999999971</v>
          </cell>
          <cell r="BB347">
            <v>0.10749999999999971</v>
          </cell>
          <cell r="BC347">
            <v>0.10749999999999971</v>
          </cell>
          <cell r="BD347">
            <v>0.10749999999999971</v>
          </cell>
          <cell r="BE347">
            <v>0.10749999999999971</v>
          </cell>
          <cell r="BF347">
            <v>0.10749999999999971</v>
          </cell>
          <cell r="BG347">
            <v>0.10749999999999971</v>
          </cell>
          <cell r="BH347">
            <v>0.10749999999999971</v>
          </cell>
          <cell r="BI347">
            <v>0.10749999999999971</v>
          </cell>
          <cell r="BJ347">
            <v>0.10749999999999971</v>
          </cell>
          <cell r="BK347">
            <v>0.10749999999999971</v>
          </cell>
          <cell r="BL347">
            <v>0.10749999999999971</v>
          </cell>
          <cell r="BM347">
            <v>0.10749999999999971</v>
          </cell>
          <cell r="BN347">
            <v>0.10749999999999971</v>
          </cell>
          <cell r="BO347">
            <v>0.10749999999999971</v>
          </cell>
          <cell r="BP347">
            <v>0.10749999999999971</v>
          </cell>
          <cell r="BQ347">
            <v>0.10749999999999971</v>
          </cell>
          <cell r="BR347">
            <v>0.10749999999999971</v>
          </cell>
          <cell r="BS347">
            <v>0.10749999999999971</v>
          </cell>
          <cell r="BT347">
            <v>0.10749999999999971</v>
          </cell>
          <cell r="BU347">
            <v>0.10749999999999971</v>
          </cell>
          <cell r="BV347">
            <v>0.10749999999999971</v>
          </cell>
          <cell r="BW347">
            <v>0.10749999999999971</v>
          </cell>
          <cell r="BX347">
            <v>0.10749999999999971</v>
          </cell>
          <cell r="BY347">
            <v>0.10749999999999971</v>
          </cell>
          <cell r="BZ347">
            <v>0.10749999999999971</v>
          </cell>
          <cell r="CA347">
            <v>0.10749999999999971</v>
          </cell>
          <cell r="CB347">
            <v>0.10749999999999971</v>
          </cell>
          <cell r="CC347">
            <v>0.10749999999999971</v>
          </cell>
          <cell r="CD347">
            <v>0.10749999999999971</v>
          </cell>
          <cell r="CE347">
            <v>0.10749999999999971</v>
          </cell>
          <cell r="CF347">
            <v>0.10749999999999971</v>
          </cell>
          <cell r="CG347">
            <v>0.10749999999999971</v>
          </cell>
          <cell r="CH347">
            <v>0.10749999999999971</v>
          </cell>
          <cell r="CI347">
            <v>0.10749999999999971</v>
          </cell>
          <cell r="CJ347">
            <v>0.10749999999999971</v>
          </cell>
          <cell r="CK347">
            <v>0.10749999999999971</v>
          </cell>
          <cell r="CL347">
            <v>0.10749999999999971</v>
          </cell>
          <cell r="CM347">
            <v>0</v>
          </cell>
        </row>
        <row r="348">
          <cell r="B348" t="str">
            <v>LIBOR (1 mês)</v>
          </cell>
          <cell r="C348">
            <v>0</v>
          </cell>
          <cell r="D348">
            <v>2.8360849999999999E-3</v>
          </cell>
          <cell r="E348">
            <v>2.8289523809523816E-3</v>
          </cell>
          <cell r="F348">
            <v>2.5002380952380949E-3</v>
          </cell>
          <cell r="G348">
            <v>2.4185227272727275E-3</v>
          </cell>
          <cell r="H348">
            <v>2.3982894736842095E-3</v>
          </cell>
          <cell r="I348">
            <v>2.3893181818181804E-3</v>
          </cell>
          <cell r="J348">
            <v>2.4319736842105264E-3</v>
          </cell>
          <cell r="K348">
            <v>2.4646136363636363E-3</v>
          </cell>
          <cell r="L348">
            <v>2.3783863636363633E-3</v>
          </cell>
          <cell r="M348">
            <v>2.2133750000000001E-3</v>
          </cell>
          <cell r="N348">
            <v>2.1346521739130432E-3</v>
          </cell>
          <cell r="O348">
            <v>2.0888636363636361E-3</v>
          </cell>
          <cell r="P348">
            <v>2.1092631578947373E-3</v>
          </cell>
          <cell r="Q348">
            <v>2.0497272727272725E-3</v>
          </cell>
          <cell r="R348">
            <v>2.0129999999999996E-3</v>
          </cell>
          <cell r="S348">
            <v>2.0344999999999999E-3</v>
          </cell>
          <cell r="T348">
            <v>1.9953333333333333E-3</v>
          </cell>
          <cell r="U348">
            <v>1.9670952380952383E-3</v>
          </cell>
          <cell r="V348">
            <v>1.9319250000000001E-3</v>
          </cell>
          <cell r="W348">
            <v>1.9111913043478265E-3</v>
          </cell>
          <cell r="X348">
            <v>1.840704761904762E-3</v>
          </cell>
          <cell r="Y348">
            <v>2.201534906361905E-3</v>
          </cell>
          <cell r="Z348">
            <v>2.3651287989161734E-3</v>
          </cell>
          <cell r="AA348">
            <v>2.4392993251102129E-3</v>
          </cell>
          <cell r="AB348">
            <v>2.4729269066171185E-3</v>
          </cell>
          <cell r="AC348">
            <v>2.4881730467758824E-3</v>
          </cell>
          <cell r="AD348">
            <v>2.495085372293343E-3</v>
          </cell>
          <cell r="AE348">
            <v>2.4982192962611006E-3</v>
          </cell>
          <cell r="AF348">
            <v>2.4996401609774506E-3</v>
          </cell>
          <cell r="AG348">
            <v>2.5002843554642784E-3</v>
          </cell>
          <cell r="AH348">
            <v>2.5005764216491054E-3</v>
          </cell>
          <cell r="AI348">
            <v>2.5007088392001147E-3</v>
          </cell>
          <cell r="AJ348">
            <v>2.5007688749342266E-3</v>
          </cell>
          <cell r="AK348">
            <v>2.5007960940554297E-3</v>
          </cell>
          <cell r="AL348">
            <v>2.5008084347150389E-3</v>
          </cell>
          <cell r="AM348">
            <v>2.5008140297479737E-3</v>
          </cell>
          <cell r="AN348">
            <v>2.5008165664351959E-3</v>
          </cell>
          <cell r="AO348">
            <v>2.500818142945116E-3</v>
          </cell>
          <cell r="AP348">
            <v>2.9636124445540091E-3</v>
          </cell>
          <cell r="AQ348">
            <v>6.3508218511705294E-3</v>
          </cell>
          <cell r="AR348">
            <v>1.1275049493897571E-2</v>
          </cell>
          <cell r="AS348">
            <v>1.7111295644226532E-2</v>
          </cell>
          <cell r="AT348">
            <v>2.2263799681408791E-2</v>
          </cell>
          <cell r="AU348">
            <v>2.6583895334455043E-2</v>
          </cell>
          <cell r="AV348">
            <v>3.1595105023580317E-2</v>
          </cell>
          <cell r="AW348">
            <v>3.7439445529550586E-2</v>
          </cell>
          <cell r="AX348">
            <v>4.0226310205970561E-2</v>
          </cell>
          <cell r="AY348">
            <v>4.0581167031360055E-2</v>
          </cell>
          <cell r="AZ348">
            <v>4.0614235707917778E-2</v>
          </cell>
          <cell r="BA348">
            <v>4.0617546939787808E-2</v>
          </cell>
          <cell r="BB348">
            <v>4.0617634246218559E-2</v>
          </cell>
          <cell r="BC348">
            <v>4.0617634252797741E-2</v>
          </cell>
          <cell r="BD348">
            <v>4.0617634252797741E-2</v>
          </cell>
          <cell r="BE348">
            <v>4.0617634252797741E-2</v>
          </cell>
          <cell r="BF348">
            <v>4.0617634252797741E-2</v>
          </cell>
          <cell r="BG348">
            <v>4.0617634252797741E-2</v>
          </cell>
          <cell r="BH348">
            <v>4.0617634252797741E-2</v>
          </cell>
          <cell r="BI348">
            <v>4.0617634252797741E-2</v>
          </cell>
          <cell r="BJ348">
            <v>4.0617634252797741E-2</v>
          </cell>
          <cell r="BK348">
            <v>4.0617634252797741E-2</v>
          </cell>
          <cell r="BL348">
            <v>4.0617634252797741E-2</v>
          </cell>
          <cell r="BM348">
            <v>4.0617634252797741E-2</v>
          </cell>
          <cell r="BN348">
            <v>4.0617634252797741E-2</v>
          </cell>
          <cell r="BO348">
            <v>4.0617634252797741E-2</v>
          </cell>
          <cell r="BP348">
            <v>4.0617634252797741E-2</v>
          </cell>
          <cell r="BQ348">
            <v>4.0617634252797741E-2</v>
          </cell>
          <cell r="BR348">
            <v>4.0617634252797741E-2</v>
          </cell>
          <cell r="BS348">
            <v>4.0617634252797741E-2</v>
          </cell>
          <cell r="BT348">
            <v>4.0617634252797741E-2</v>
          </cell>
          <cell r="BU348">
            <v>4.0617634252797741E-2</v>
          </cell>
          <cell r="BV348">
            <v>4.0617634252797741E-2</v>
          </cell>
          <cell r="BW348">
            <v>4.0617634252797741E-2</v>
          </cell>
          <cell r="BX348">
            <v>4.0617634252797741E-2</v>
          </cell>
          <cell r="BY348">
            <v>4.0617634252797741E-2</v>
          </cell>
          <cell r="BZ348">
            <v>4.0617634252797741E-2</v>
          </cell>
          <cell r="CA348">
            <v>4.0617634252797741E-2</v>
          </cell>
          <cell r="CB348">
            <v>4.0617634252797741E-2</v>
          </cell>
          <cell r="CC348">
            <v>4.0617634252797741E-2</v>
          </cell>
          <cell r="CD348">
            <v>4.0617634252797741E-2</v>
          </cell>
          <cell r="CE348">
            <v>4.0617634252797741E-2</v>
          </cell>
          <cell r="CF348">
            <v>4.0617634252797741E-2</v>
          </cell>
          <cell r="CG348">
            <v>4.0617634252797741E-2</v>
          </cell>
          <cell r="CH348">
            <v>4.0617634252797741E-2</v>
          </cell>
          <cell r="CI348">
            <v>4.0617634252797741E-2</v>
          </cell>
          <cell r="CJ348">
            <v>4.0617634252797741E-2</v>
          </cell>
          <cell r="CK348">
            <v>4.0617634252797741E-2</v>
          </cell>
          <cell r="CL348">
            <v>4.0617634252797741E-2</v>
          </cell>
          <cell r="CM348">
            <v>0</v>
          </cell>
        </row>
        <row r="349">
          <cell r="B349" t="str">
            <v>LIBOR - inclui variação cambial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3.9257265013771692E-2</v>
          </cell>
          <cell r="AP349">
            <v>3.9730147947058647E-2</v>
          </cell>
          <cell r="AQ349">
            <v>4.3234640248476008E-2</v>
          </cell>
          <cell r="AR349">
            <v>4.8332445046319839E-2</v>
          </cell>
          <cell r="AS349">
            <v>5.0370407380913473E-2</v>
          </cell>
          <cell r="AT349">
            <v>5.5684482281503245E-2</v>
          </cell>
          <cell r="AU349">
            <v>6.0138888737243823E-2</v>
          </cell>
          <cell r="AV349">
            <v>6.5306953880196916E-2</v>
          </cell>
          <cell r="AW349">
            <v>6.8271444756183852E-2</v>
          </cell>
          <cell r="AX349">
            <v>7.1134189394669756E-2</v>
          </cell>
          <cell r="AY349">
            <v>7.1492661511517008E-2</v>
          </cell>
          <cell r="AZ349">
            <v>7.1519801490593116E-2</v>
          </cell>
          <cell r="BA349">
            <v>7.0481636614694088E-2</v>
          </cell>
          <cell r="BB349">
            <v>7.0454456554490008E-2</v>
          </cell>
          <cell r="BC349">
            <v>7.0442038428397913E-2</v>
          </cell>
          <cell r="BD349">
            <v>7.0442038428397913E-2</v>
          </cell>
          <cell r="BE349">
            <v>7.0442038428397913E-2</v>
          </cell>
          <cell r="BF349">
            <v>7.0442038428397913E-2</v>
          </cell>
          <cell r="BG349">
            <v>7.0442038428397913E-2</v>
          </cell>
          <cell r="BH349">
            <v>7.0442038428397913E-2</v>
          </cell>
          <cell r="BI349">
            <v>7.0442038428397913E-2</v>
          </cell>
          <cell r="BJ349">
            <v>7.0442038428397913E-2</v>
          </cell>
          <cell r="BK349">
            <v>7.0442038428397913E-2</v>
          </cell>
          <cell r="BL349">
            <v>7.0442038428397913E-2</v>
          </cell>
          <cell r="BM349">
            <v>7.0442038428397913E-2</v>
          </cell>
          <cell r="BN349">
            <v>7.0442038428397913E-2</v>
          </cell>
          <cell r="BO349">
            <v>7.0442038428397913E-2</v>
          </cell>
          <cell r="BP349">
            <v>7.0442038428397913E-2</v>
          </cell>
          <cell r="BQ349">
            <v>7.0442038428397913E-2</v>
          </cell>
          <cell r="BR349">
            <v>7.0442038428397913E-2</v>
          </cell>
          <cell r="BS349">
            <v>7.0442038428397913E-2</v>
          </cell>
          <cell r="BT349">
            <v>7.0442038428397913E-2</v>
          </cell>
          <cell r="BU349">
            <v>7.0442038428397913E-2</v>
          </cell>
          <cell r="BV349">
            <v>7.0442038428397913E-2</v>
          </cell>
          <cell r="BW349">
            <v>7.0442038428397913E-2</v>
          </cell>
          <cell r="BX349">
            <v>7.0442038428397913E-2</v>
          </cell>
          <cell r="BY349">
            <v>7.0442038428397913E-2</v>
          </cell>
          <cell r="BZ349">
            <v>7.0442038428397913E-2</v>
          </cell>
          <cell r="CA349">
            <v>7.0442038428397913E-2</v>
          </cell>
          <cell r="CB349">
            <v>7.0442038428397913E-2</v>
          </cell>
          <cell r="CC349">
            <v>7.0442038428397913E-2</v>
          </cell>
          <cell r="CD349">
            <v>7.0442038428397913E-2</v>
          </cell>
          <cell r="CE349">
            <v>7.0442038428397913E-2</v>
          </cell>
          <cell r="CF349">
            <v>7.0442038428397913E-2</v>
          </cell>
          <cell r="CG349">
            <v>7.0442038428397913E-2</v>
          </cell>
          <cell r="CH349">
            <v>7.0442038428397913E-2</v>
          </cell>
          <cell r="CI349">
            <v>7.0442038428397913E-2</v>
          </cell>
          <cell r="CJ349">
            <v>7.0442038428397913E-2</v>
          </cell>
          <cell r="CK349">
            <v>7.0442038428397913E-2</v>
          </cell>
          <cell r="CL349">
            <v>7.0442038428397913E-2</v>
          </cell>
          <cell r="CM349">
            <v>0</v>
          </cell>
        </row>
        <row r="350">
          <cell r="B350" t="str">
            <v>Taxa de Juros - Coringa 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</row>
        <row r="351">
          <cell r="B351" t="str">
            <v>Taxa de Juros - Coringa 2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</row>
        <row r="352">
          <cell r="B352" t="str">
            <v>Taxa de Juros - Coringa 3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</row>
        <row r="353">
          <cell r="B353" t="str">
            <v>Taxa de Juros - Coringa 4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</row>
        <row r="354">
          <cell r="B354" t="str">
            <v>Variação Cambial - Dólar Americano</v>
          </cell>
          <cell r="C354">
            <v>0</v>
          </cell>
          <cell r="D354">
            <v>2.4898713658474181E-2</v>
          </cell>
          <cell r="E354">
            <v>-2.4708890357846514E-2</v>
          </cell>
          <cell r="F354">
            <v>-3.9829624648154871E-2</v>
          </cell>
          <cell r="G354">
            <v>4.4792170944989662E-2</v>
          </cell>
          <cell r="H354">
            <v>3.3167103137014209E-2</v>
          </cell>
          <cell r="I354">
            <v>7.0736487554835081E-2</v>
          </cell>
          <cell r="J354">
            <v>3.182435294252306E-2</v>
          </cell>
          <cell r="K354">
            <v>-9.9679288479278538E-3</v>
          </cell>
          <cell r="L354">
            <v>3.5264521426148221E-4</v>
          </cell>
          <cell r="M354">
            <v>-6.7289703603856665E-4</v>
          </cell>
          <cell r="N354">
            <v>8.7882524380655802E-4</v>
          </cell>
          <cell r="O354">
            <v>1.8683054013735045E-2</v>
          </cell>
          <cell r="P354">
            <v>4.8592416293582463E-3</v>
          </cell>
          <cell r="Q354">
            <v>-2.2511952048260175E-2</v>
          </cell>
          <cell r="R354">
            <v>-2.8465964985592285E-2</v>
          </cell>
          <cell r="S354">
            <v>4.8625387938563414E-3</v>
          </cell>
          <cell r="T354">
            <v>9.7674979603274981E-3</v>
          </cell>
          <cell r="U354">
            <v>1.6304121561423246E-2</v>
          </cell>
          <cell r="V354">
            <v>6.7890968080225544E-2</v>
          </cell>
          <cell r="W354">
            <v>3.6451289287170452E-2</v>
          </cell>
          <cell r="X354">
            <v>3.9987630890753412E-2</v>
          </cell>
          <cell r="Y354">
            <v>-9.2225386343035565E-3</v>
          </cell>
          <cell r="Z354">
            <v>-2.8735632183908288E-3</v>
          </cell>
          <cell r="AA354">
            <v>-2.8818443804035088E-3</v>
          </cell>
          <cell r="AB354">
            <v>-2.8901734104045396E-3</v>
          </cell>
          <cell r="AC354">
            <v>3.6231884057971175E-3</v>
          </cell>
          <cell r="AD354">
            <v>3.6101083032491488E-3</v>
          </cell>
          <cell r="AE354">
            <v>3.597122302158251E-3</v>
          </cell>
          <cell r="AF354">
            <v>3.5842293906809264E-3</v>
          </cell>
          <cell r="AG354">
            <v>3.5714285714285587E-3</v>
          </cell>
          <cell r="AH354">
            <v>3.5587188612098419E-3</v>
          </cell>
          <cell r="AI354">
            <v>3.5460992907800915E-3</v>
          </cell>
          <cell r="AJ354">
            <v>3.5335689045936647E-3</v>
          </cell>
          <cell r="AK354">
            <v>3.5211267605632646E-3</v>
          </cell>
          <cell r="AL354">
            <v>3.5087719298245723E-3</v>
          </cell>
          <cell r="AM354">
            <v>3.4965034965035446E-3</v>
          </cell>
          <cell r="AN354">
            <v>3.4843205574914826E-3</v>
          </cell>
          <cell r="AO354">
            <v>9.0427895629241473E-3</v>
          </cell>
          <cell r="AP354">
            <v>9.0411204302762727E-3</v>
          </cell>
          <cell r="AQ354">
            <v>9.0394555856130321E-3</v>
          </cell>
          <cell r="AR354">
            <v>9.0377950124325146E-3</v>
          </cell>
          <cell r="AS354">
            <v>8.0765216900289261E-3</v>
          </cell>
          <cell r="AT354">
            <v>8.0748711818103835E-3</v>
          </cell>
          <cell r="AU354">
            <v>8.0732248920560856E-3</v>
          </cell>
          <cell r="AV354">
            <v>8.0715828046151739E-3</v>
          </cell>
          <cell r="AW354">
            <v>7.3484342814578163E-3</v>
          </cell>
          <cell r="AX354">
            <v>7.3468017198330404E-3</v>
          </cell>
          <cell r="AY354">
            <v>7.3451733095835081E-3</v>
          </cell>
          <cell r="AZ354">
            <v>7.3435490348947585E-3</v>
          </cell>
          <cell r="BA354">
            <v>2.8698429853244001E-2</v>
          </cell>
          <cell r="BB354">
            <v>2.8672224385169143E-2</v>
          </cell>
          <cell r="BC354">
            <v>2.8660290959815704E-2</v>
          </cell>
          <cell r="BD354">
            <v>2.8660290959815704E-2</v>
          </cell>
          <cell r="BE354">
            <v>2.8660290959815704E-2</v>
          </cell>
          <cell r="BF354">
            <v>2.8660290959815704E-2</v>
          </cell>
          <cell r="BG354">
            <v>2.8660290959815704E-2</v>
          </cell>
          <cell r="BH354">
            <v>2.8660290959815704E-2</v>
          </cell>
          <cell r="BI354">
            <v>2.8660290959815704E-2</v>
          </cell>
          <cell r="BJ354">
            <v>2.8660290959815704E-2</v>
          </cell>
          <cell r="BK354">
            <v>2.8660290959815704E-2</v>
          </cell>
          <cell r="BL354">
            <v>2.8660290959815704E-2</v>
          </cell>
          <cell r="BM354">
            <v>2.8660290959815704E-2</v>
          </cell>
          <cell r="BN354">
            <v>2.8660290959815704E-2</v>
          </cell>
          <cell r="BO354">
            <v>2.8660290959815704E-2</v>
          </cell>
          <cell r="BP354">
            <v>2.8660290959815704E-2</v>
          </cell>
          <cell r="BQ354">
            <v>2.8660290959815704E-2</v>
          </cell>
          <cell r="BR354">
            <v>2.8660290959815704E-2</v>
          </cell>
          <cell r="BS354">
            <v>2.8660290959815704E-2</v>
          </cell>
          <cell r="BT354">
            <v>2.8660290959815704E-2</v>
          </cell>
          <cell r="BU354">
            <v>2.8660290959815704E-2</v>
          </cell>
          <cell r="BV354">
            <v>2.8660290959815704E-2</v>
          </cell>
          <cell r="BW354">
            <v>2.8660290959815704E-2</v>
          </cell>
          <cell r="BX354">
            <v>2.8660290959815704E-2</v>
          </cell>
          <cell r="BY354">
            <v>2.8660290959815704E-2</v>
          </cell>
          <cell r="BZ354">
            <v>2.8660290959815704E-2</v>
          </cell>
          <cell r="CA354">
            <v>2.8660290959815704E-2</v>
          </cell>
          <cell r="CB354">
            <v>2.8660290959815704E-2</v>
          </cell>
          <cell r="CC354">
            <v>2.8660290959815704E-2</v>
          </cell>
          <cell r="CD354">
            <v>2.8660290959815704E-2</v>
          </cell>
          <cell r="CE354">
            <v>2.8660290959815704E-2</v>
          </cell>
          <cell r="CF354">
            <v>2.8660290959815704E-2</v>
          </cell>
          <cell r="CG354">
            <v>2.8660290959815704E-2</v>
          </cell>
          <cell r="CH354">
            <v>2.8660290959815704E-2</v>
          </cell>
          <cell r="CI354">
            <v>2.8660290959815704E-2</v>
          </cell>
          <cell r="CJ354">
            <v>2.8660290959815704E-2</v>
          </cell>
          <cell r="CK354">
            <v>2.8660290959815704E-2</v>
          </cell>
          <cell r="CL354">
            <v>2.8660290959815704E-2</v>
          </cell>
          <cell r="CM354">
            <v>0</v>
          </cell>
        </row>
        <row r="355">
          <cell r="B355" t="str">
            <v>Cotação do Dólar Americano ($ = US$ 1,00)</v>
          </cell>
          <cell r="C355">
            <v>0</v>
          </cell>
          <cell r="D355">
            <v>1.8343380952380954</v>
          </cell>
          <cell r="E355">
            <v>1.7890136363636364</v>
          </cell>
          <cell r="F355">
            <v>1.7177578947368422</v>
          </cell>
          <cell r="G355">
            <v>1.7947000000000002</v>
          </cell>
          <cell r="H355">
            <v>1.8542249999999996</v>
          </cell>
          <cell r="I355">
            <v>1.9853863636363636</v>
          </cell>
          <cell r="J355">
            <v>2.0485699999999998</v>
          </cell>
          <cell r="K355">
            <v>2.0281500000000001</v>
          </cell>
          <cell r="L355">
            <v>2.0288652173913047</v>
          </cell>
          <cell r="M355">
            <v>2.0275000000000003</v>
          </cell>
          <cell r="N355">
            <v>2.029281818181818</v>
          </cell>
          <cell r="O355">
            <v>2.0671949999999994</v>
          </cell>
          <cell r="P355">
            <v>2.0772400000000006</v>
          </cell>
          <cell r="Q355">
            <v>2.0304772727272726</v>
          </cell>
          <cell r="R355">
            <v>1.9726777777777771</v>
          </cell>
          <cell r="S355">
            <v>1.9822699999999998</v>
          </cell>
          <cell r="T355">
            <v>2.001631818181818</v>
          </cell>
          <cell r="U355">
            <v>2.0342666666666669</v>
          </cell>
          <cell r="V355">
            <v>2.1723750000000002</v>
          </cell>
          <cell r="W355">
            <v>2.2515608695652172</v>
          </cell>
          <cell r="X355">
            <v>2.3415954545454549</v>
          </cell>
          <cell r="Y355">
            <v>2.3199999999999998</v>
          </cell>
          <cell r="Z355">
            <v>2.313333333333333</v>
          </cell>
          <cell r="AA355">
            <v>2.3066666666666662</v>
          </cell>
          <cell r="AB355">
            <v>2.2999999999999998</v>
          </cell>
          <cell r="AC355">
            <v>2.3083333333333331</v>
          </cell>
          <cell r="AD355">
            <v>2.3166666666666664</v>
          </cell>
          <cell r="AE355">
            <v>2.3249999999999997</v>
          </cell>
          <cell r="AF355">
            <v>2.333333333333333</v>
          </cell>
          <cell r="AG355">
            <v>2.3416666666666663</v>
          </cell>
          <cell r="AH355">
            <v>2.3499999999999996</v>
          </cell>
          <cell r="AI355">
            <v>2.3583333333333329</v>
          </cell>
          <cell r="AJ355">
            <v>2.3666666666666663</v>
          </cell>
          <cell r="AK355">
            <v>2.3749999999999996</v>
          </cell>
          <cell r="AL355">
            <v>2.3833333333333329</v>
          </cell>
          <cell r="AM355">
            <v>2.3916666666666662</v>
          </cell>
          <cell r="AN355">
            <v>2.4</v>
          </cell>
          <cell r="AO355">
            <v>2.4217026949510196</v>
          </cell>
          <cell r="AP355">
            <v>2.4435976006623963</v>
          </cell>
          <cell r="AQ355">
            <v>2.4656863926426946</v>
          </cell>
          <cell r="AR355">
            <v>2.4879707608243433</v>
          </cell>
          <cell r="AS355">
            <v>2.5080649106382991</v>
          </cell>
          <cell r="AT355">
            <v>2.5283172117073223</v>
          </cell>
          <cell r="AU355">
            <v>2.5487288851558918</v>
          </cell>
          <cell r="AV355">
            <v>2.569301161398942</v>
          </cell>
          <cell r="AW355">
            <v>2.5881815021327554</v>
          </cell>
          <cell r="AX355">
            <v>2.6071963584438644</v>
          </cell>
          <cell r="AY355">
            <v>2.6263466675487495</v>
          </cell>
          <cell r="AZ355">
            <v>2.6456333730845261</v>
          </cell>
          <cell r="BA355">
            <v>2.7215588968593947</v>
          </cell>
          <cell r="BB355">
            <v>2.7995920442276008</v>
          </cell>
          <cell r="BC355">
            <v>2.8798291667839488</v>
          </cell>
          <cell r="BD355">
            <v>2.9623659086185405</v>
          </cell>
          <cell r="BE355">
            <v>3.0472681774889869</v>
          </cell>
          <cell r="BF355">
            <v>3.1346037700884084</v>
          </cell>
          <cell r="BG355">
            <v>3.2244424261828772</v>
          </cell>
          <cell r="BH355">
            <v>3.3168558843004528</v>
          </cell>
          <cell r="BI355">
            <v>3.4119179390162806</v>
          </cell>
          <cell r="BJ355">
            <v>3.5097044998795019</v>
          </cell>
          <cell r="BK355">
            <v>3.6102936520290227</v>
          </cell>
          <cell r="BL355">
            <v>3.7137657185465502</v>
          </cell>
          <cell r="BM355">
            <v>3.8202033245966835</v>
          </cell>
          <cell r="BN355">
            <v>3.92969146340528</v>
          </cell>
          <cell r="BO355">
            <v>4.042317564128779</v>
          </cell>
          <cell r="BP355">
            <v>4.1581715616686834</v>
          </cell>
          <cell r="BQ355">
            <v>4.277345968486939</v>
          </cell>
          <cell r="BR355">
            <v>4.3999359484795697</v>
          </cell>
          <cell r="BS355">
            <v>4.5260393929675464</v>
          </cell>
          <cell r="BT355">
            <v>4.6557569988655843</v>
          </cell>
          <cell r="BU355">
            <v>4.7891923490912705</v>
          </cell>
          <cell r="BV355">
            <v>4.9264519952787493</v>
          </cell>
          <cell r="BW355">
            <v>5.0676455428630032</v>
          </cell>
          <cell r="BX355">
            <v>5.2128857386026697</v>
          </cell>
          <cell r="BY355">
            <v>5.3622885606112956</v>
          </cell>
          <cell r="BZ355">
            <v>5.5159733109689064</v>
          </cell>
          <cell r="CA355">
            <v>5.6740627109878536</v>
          </cell>
          <cell r="CB355">
            <v>5.8366829992090059</v>
          </cell>
          <cell r="CC355">
            <v>6.0039640322065457</v>
          </cell>
          <cell r="CD355">
            <v>6.1760393882818541</v>
          </cell>
          <cell r="CE355">
            <v>6.353046474129294</v>
          </cell>
          <cell r="CF355">
            <v>6.5351266345590711</v>
          </cell>
          <cell r="CG355">
            <v>6.7224252653647749</v>
          </cell>
          <cell r="CH355">
            <v>6.9150919294257456</v>
          </cell>
          <cell r="CI355">
            <v>7.1132804761369606</v>
          </cell>
          <cell r="CJ355">
            <v>7.1132804761369606</v>
          </cell>
          <cell r="CK355">
            <v>7.1132804761369606</v>
          </cell>
          <cell r="CL355">
            <v>7.1132804761369606</v>
          </cell>
          <cell r="CM355">
            <v>0</v>
          </cell>
        </row>
        <row r="356">
          <cell r="B356" t="str">
            <v>Variação Cambial - Dólar Americano - Acumulado últimos 12 meses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0.13241937535532489</v>
          </cell>
          <cell r="Q356">
            <v>0.13497026040250715</v>
          </cell>
          <cell r="R356">
            <v>0.14840268458203676</v>
          </cell>
          <cell r="S356">
            <v>0.10451328912910207</v>
          </cell>
          <cell r="T356">
            <v>7.9497805380586817E-2</v>
          </cell>
          <cell r="U356">
            <v>2.4620045712803185E-2</v>
          </cell>
          <cell r="V356">
            <v>6.0434839912719696E-2</v>
          </cell>
          <cell r="W356">
            <v>0.11015500311378212</v>
          </cell>
          <cell r="X356">
            <v>0.15414046949666571</v>
          </cell>
          <cell r="Y356">
            <v>0.14426633785450038</v>
          </cell>
          <cell r="Z356">
            <v>0.13997637617727121</v>
          </cell>
          <cell r="AA356">
            <v>0.11584377219694653</v>
          </cell>
          <cell r="AB356">
            <v>0.10723845102154739</v>
          </cell>
          <cell r="AC356">
            <v>0.13684273364599298</v>
          </cell>
          <cell r="AD356">
            <v>0.174376622864578</v>
          </cell>
          <cell r="AE356">
            <v>0.17289773845137146</v>
          </cell>
          <cell r="AF356">
            <v>0.16571554875302485</v>
          </cell>
          <cell r="AG356">
            <v>0.15111096545847769</v>
          </cell>
          <cell r="AH356">
            <v>8.1765348984406128E-2</v>
          </cell>
          <cell r="AI356">
            <v>4.7421531086003332E-2</v>
          </cell>
          <cell r="AJ356">
            <v>1.0706893059833966E-2</v>
          </cell>
          <cell r="AK356">
            <v>2.3706896551723977E-2</v>
          </cell>
          <cell r="AL356">
            <v>3.0259365994236287E-2</v>
          </cell>
          <cell r="AM356">
            <v>3.6849710982658879E-2</v>
          </cell>
          <cell r="AN356">
            <v>4.3478260869565188E-2</v>
          </cell>
          <cell r="AO356">
            <v>4.1592556968180538E-2</v>
          </cell>
          <cell r="AP356">
            <v>3.9828766239317748E-2</v>
          </cell>
          <cell r="AQ356">
            <v>3.8183744270608555E-2</v>
          </cell>
          <cell r="AR356">
            <v>3.6654483676809679E-2</v>
          </cell>
          <cell r="AS356">
            <v>3.5661774613099606E-2</v>
          </cell>
          <cell r="AT356">
            <v>3.4670033651187371E-2</v>
          </cell>
          <cell r="AU356">
            <v>3.3679259763522928E-2</v>
          </cell>
          <cell r="AV356">
            <v>3.2689451924126089E-2</v>
          </cell>
          <cell r="AW356">
            <v>3.1943587725593137E-2</v>
          </cell>
          <cell r="AX356">
            <v>3.1198279381754013E-2</v>
          </cell>
          <cell r="AY356">
            <v>3.0453526400910258E-2</v>
          </cell>
          <cell r="AZ356">
            <v>2.9709328292220283E-2</v>
          </cell>
          <cell r="BA356">
            <v>2.8698429853244445E-2</v>
          </cell>
          <cell r="BB356">
            <v>2.8672224385169143E-2</v>
          </cell>
          <cell r="BC356">
            <v>2.8660290959815704E-2</v>
          </cell>
          <cell r="BD356">
            <v>2.8660290959815704E-2</v>
          </cell>
          <cell r="BE356">
            <v>2.8660290959815704E-2</v>
          </cell>
          <cell r="BF356">
            <v>2.8660290959815704E-2</v>
          </cell>
          <cell r="BG356">
            <v>2.8660290959815704E-2</v>
          </cell>
          <cell r="BH356">
            <v>2.8660290959815704E-2</v>
          </cell>
          <cell r="BI356">
            <v>2.8660290959815704E-2</v>
          </cell>
          <cell r="BJ356">
            <v>2.8660290959815704E-2</v>
          </cell>
          <cell r="BK356">
            <v>2.8660290959815704E-2</v>
          </cell>
          <cell r="BL356">
            <v>2.8660290959815704E-2</v>
          </cell>
          <cell r="BM356">
            <v>2.8660290959815704E-2</v>
          </cell>
          <cell r="BN356">
            <v>2.8660290959815704E-2</v>
          </cell>
          <cell r="BO356">
            <v>2.8660290959815704E-2</v>
          </cell>
          <cell r="BP356">
            <v>2.8660290959815704E-2</v>
          </cell>
          <cell r="BQ356">
            <v>2.8660290959815704E-2</v>
          </cell>
          <cell r="BR356">
            <v>2.8660290959815704E-2</v>
          </cell>
          <cell r="BS356">
            <v>2.8660290959815704E-2</v>
          </cell>
          <cell r="BT356">
            <v>2.8660290959815704E-2</v>
          </cell>
          <cell r="BU356">
            <v>2.8660290959815704E-2</v>
          </cell>
          <cell r="BV356">
            <v>2.8660290959815704E-2</v>
          </cell>
          <cell r="BW356">
            <v>2.8660290959815704E-2</v>
          </cell>
          <cell r="BX356">
            <v>2.8660290959815704E-2</v>
          </cell>
          <cell r="BY356">
            <v>2.8660290959815704E-2</v>
          </cell>
          <cell r="BZ356">
            <v>2.8660290959815704E-2</v>
          </cell>
          <cell r="CA356">
            <v>2.8660290959815704E-2</v>
          </cell>
          <cell r="CB356">
            <v>2.8660290959815704E-2</v>
          </cell>
          <cell r="CC356">
            <v>2.8660290959815704E-2</v>
          </cell>
          <cell r="CD356">
            <v>2.8660290959815704E-2</v>
          </cell>
          <cell r="CE356">
            <v>2.8660290959815704E-2</v>
          </cell>
          <cell r="CF356">
            <v>2.8660290959815704E-2</v>
          </cell>
          <cell r="CG356">
            <v>2.8660290959815704E-2</v>
          </cell>
          <cell r="CH356">
            <v>2.8660290959815704E-2</v>
          </cell>
          <cell r="CI356">
            <v>2.8660290959815704E-2</v>
          </cell>
          <cell r="CJ356">
            <v>0</v>
          </cell>
          <cell r="CK356">
            <v>0</v>
          </cell>
          <cell r="CL356">
            <v>0</v>
          </cell>
          <cell r="CM356">
            <v>-1</v>
          </cell>
        </row>
        <row r="357">
          <cell r="B357" t="str">
            <v>Variação Cambial - Euro</v>
          </cell>
          <cell r="C357">
            <v>0</v>
          </cell>
          <cell r="D357">
            <v>-5.7489872821577803E-3</v>
          </cell>
          <cell r="E357">
            <v>-4.1506923710220245E-2</v>
          </cell>
          <cell r="F357">
            <v>-1.6463103797265011E-2</v>
          </cell>
          <cell r="G357">
            <v>4.2926001271662795E-2</v>
          </cell>
          <cell r="H357">
            <v>2.9608710651210179E-2</v>
          </cell>
          <cell r="I357">
            <v>3.8185697380527017E-2</v>
          </cell>
          <cell r="J357">
            <v>1.4033467199374261E-2</v>
          </cell>
          <cell r="K357">
            <v>-3.0059155857062314E-2</v>
          </cell>
          <cell r="L357">
            <v>9.3896734607550325E-3</v>
          </cell>
          <cell r="M357">
            <v>3.7199487592113778E-2</v>
          </cell>
          <cell r="N357">
            <v>8.3529450054951049E-3</v>
          </cell>
          <cell r="O357">
            <v>8.3480883972915088E-3</v>
          </cell>
          <cell r="P357">
            <v>2.7421272942181441E-2</v>
          </cell>
          <cell r="Q357">
            <v>-9.4595599682866238E-3</v>
          </cell>
          <cell r="R357">
            <v>-2.5752184538902712E-2</v>
          </cell>
          <cell r="S357">
            <v>-2.3954288040332394E-2</v>
          </cell>
          <cell r="T357">
            <v>1.0607455488002238E-2</v>
          </cell>
          <cell r="U357">
            <v>2.8456369512608548E-2</v>
          </cell>
          <cell r="V357">
            <v>7.3733651742365458E-2</v>
          </cell>
          <cell r="W357">
            <v>2.8641023297822255E-2</v>
          </cell>
          <cell r="X357">
            <v>5.7755461966576105E-2</v>
          </cell>
          <cell r="Y357">
            <v>-1.0008362744471144E-2</v>
          </cell>
          <cell r="Z357">
            <v>-3.6650507071951388E-3</v>
          </cell>
          <cell r="AA357">
            <v>-3.6739540475315691E-3</v>
          </cell>
          <cell r="AB357">
            <v>-2.4420495124073294E-2</v>
          </cell>
          <cell r="AC357">
            <v>1.6931438127090193E-3</v>
          </cell>
          <cell r="AD357">
            <v>1.6763701369615358E-3</v>
          </cell>
          <cell r="AE357">
            <v>1.6596761201077559E-3</v>
          </cell>
          <cell r="AF357">
            <v>1.6430606684554316E-3</v>
          </cell>
          <cell r="AG357">
            <v>1.6265227021041717E-3</v>
          </cell>
          <cell r="AH357">
            <v>1.6100611546834287E-3</v>
          </cell>
          <cell r="AI357">
            <v>1.5936749730938171E-3</v>
          </cell>
          <cell r="AJ357">
            <v>1.5773631172553149E-3</v>
          </cell>
          <cell r="AK357">
            <v>1.5611245598590173E-3</v>
          </cell>
          <cell r="AL357">
            <v>1.544958286126441E-3</v>
          </cell>
          <cell r="AM357">
            <v>1.5288632935692714E-3</v>
          </cell>
          <cell r="AN357">
            <v>1.5128385917591025E-3</v>
          </cell>
          <cell r="AO357">
            <v>9.0427895629241473E-3</v>
          </cell>
          <cell r="AP357">
            <v>9.0411204302762727E-3</v>
          </cell>
          <cell r="AQ357">
            <v>9.0394555856132541E-3</v>
          </cell>
          <cell r="AR357">
            <v>9.0377950124327366E-3</v>
          </cell>
          <cell r="AS357">
            <v>6.0921190882765597E-3</v>
          </cell>
          <cell r="AT357">
            <v>6.0865578264219788E-3</v>
          </cell>
          <cell r="AU357">
            <v>6.0809853171708284E-3</v>
          </cell>
          <cell r="AV357">
            <v>6.0754014525263855E-3</v>
          </cell>
          <cell r="AW357">
            <v>7.3396703754948778E-3</v>
          </cell>
          <cell r="AX357">
            <v>7.3380378280734071E-3</v>
          </cell>
          <cell r="AY357">
            <v>7.3364094319907647E-3</v>
          </cell>
          <cell r="AZ357">
            <v>7.3347851714333778E-3</v>
          </cell>
          <cell r="BA357">
            <v>2.8662631718868514E-2</v>
          </cell>
          <cell r="BB357">
            <v>2.8636427162728628E-2</v>
          </cell>
          <cell r="BC357">
            <v>2.8624494152654112E-2</v>
          </cell>
          <cell r="BD357">
            <v>2.8624494152654112E-2</v>
          </cell>
          <cell r="BE357">
            <v>2.8624494152654112E-2</v>
          </cell>
          <cell r="BF357">
            <v>2.8624494152654112E-2</v>
          </cell>
          <cell r="BG357">
            <v>2.8624494152654112E-2</v>
          </cell>
          <cell r="BH357">
            <v>2.8624494152654112E-2</v>
          </cell>
          <cell r="BI357">
            <v>2.8624494152654112E-2</v>
          </cell>
          <cell r="BJ357">
            <v>2.8624494152654112E-2</v>
          </cell>
          <cell r="BK357">
            <v>2.8624494152654112E-2</v>
          </cell>
          <cell r="BL357">
            <v>2.8624494152654112E-2</v>
          </cell>
          <cell r="BM357">
            <v>2.8624494152654112E-2</v>
          </cell>
          <cell r="BN357">
            <v>2.8624494152654112E-2</v>
          </cell>
          <cell r="BO357">
            <v>2.8624494152654112E-2</v>
          </cell>
          <cell r="BP357">
            <v>2.8624494152654112E-2</v>
          </cell>
          <cell r="BQ357">
            <v>2.8624494152654112E-2</v>
          </cell>
          <cell r="BR357">
            <v>2.8624494152654112E-2</v>
          </cell>
          <cell r="BS357">
            <v>2.8624494152654112E-2</v>
          </cell>
          <cell r="BT357">
            <v>2.8624494152654112E-2</v>
          </cell>
          <cell r="BU357">
            <v>2.8624494152654112E-2</v>
          </cell>
          <cell r="BV357">
            <v>2.8624494152654112E-2</v>
          </cell>
          <cell r="BW357">
            <v>2.8624494152654112E-2</v>
          </cell>
          <cell r="BX357">
            <v>2.8624494152654112E-2</v>
          </cell>
          <cell r="BY357">
            <v>2.8624494152654112E-2</v>
          </cell>
          <cell r="BZ357">
            <v>2.8624494152654112E-2</v>
          </cell>
          <cell r="CA357">
            <v>2.8624494152654112E-2</v>
          </cell>
          <cell r="CB357">
            <v>2.8624494152654112E-2</v>
          </cell>
          <cell r="CC357">
            <v>2.8624494152654112E-2</v>
          </cell>
          <cell r="CD357">
            <v>2.8624494152654112E-2</v>
          </cell>
          <cell r="CE357">
            <v>2.8624494152654112E-2</v>
          </cell>
          <cell r="CF357">
            <v>2.8624494152654112E-2</v>
          </cell>
          <cell r="CG357">
            <v>2.8624494152654112E-2</v>
          </cell>
          <cell r="CH357">
            <v>2.8624494152654112E-2</v>
          </cell>
          <cell r="CI357">
            <v>2.8624494152654112E-2</v>
          </cell>
          <cell r="CJ357">
            <v>2.8624494152654112E-2</v>
          </cell>
          <cell r="CK357">
            <v>2.8624494152654112E-2</v>
          </cell>
          <cell r="CL357">
            <v>2.8624494152654112E-2</v>
          </cell>
          <cell r="CM357">
            <v>0</v>
          </cell>
        </row>
        <row r="358">
          <cell r="B358" t="str">
            <v>Cotação do Euro (R$ = Euro 1,00)</v>
          </cell>
          <cell r="C358">
            <v>0</v>
          </cell>
          <cell r="D358">
            <v>2.4119794993290045</v>
          </cell>
          <cell r="E358">
            <v>2.3118656502597403</v>
          </cell>
          <cell r="F358">
            <v>2.2738051660941827</v>
          </cell>
          <cell r="G358">
            <v>2.3714105295454551</v>
          </cell>
          <cell r="H358">
            <v>2.4416249377499994</v>
          </cell>
          <cell r="I358">
            <v>2.5348600887396691</v>
          </cell>
          <cell r="J358">
            <v>2.5704329646500002</v>
          </cell>
          <cell r="K358">
            <v>2.493167919545455</v>
          </cell>
          <cell r="L358">
            <v>2.5165779521928169</v>
          </cell>
          <cell r="M358">
            <v>2.6101933625000004</v>
          </cell>
          <cell r="N358">
            <v>2.6319961641106713</v>
          </cell>
          <cell r="O358">
            <v>2.6539683007499995</v>
          </cell>
          <cell r="P358">
            <v>2.7267434899047625</v>
          </cell>
          <cell r="Q358">
            <v>2.7009496963438733</v>
          </cell>
          <cell r="R358">
            <v>2.6313943413333325</v>
          </cell>
          <cell r="S358">
            <v>2.568361163333333</v>
          </cell>
          <cell r="T358">
            <v>2.5956049400505048</v>
          </cell>
          <cell r="U358">
            <v>2.669466433333334</v>
          </cell>
          <cell r="V358">
            <v>2.8662959416666682</v>
          </cell>
          <cell r="W358">
            <v>2.9483895905103967</v>
          </cell>
          <cell r="X358">
            <v>3.118675193367769</v>
          </cell>
          <cell r="Y358">
            <v>3.0874623607503606</v>
          </cell>
          <cell r="Z358">
            <v>3.0761466546416543</v>
          </cell>
          <cell r="AA358">
            <v>3.0648450331890329</v>
          </cell>
          <cell r="AB358">
            <v>2.9899999999999998</v>
          </cell>
          <cell r="AC358">
            <v>2.9950625</v>
          </cell>
          <cell r="AD358">
            <v>3.0000833333333334</v>
          </cell>
          <cell r="AE358">
            <v>3.0050625000000002</v>
          </cell>
          <cell r="AF358">
            <v>3.0100000000000002</v>
          </cell>
          <cell r="AG358">
            <v>3.0148958333333336</v>
          </cell>
          <cell r="AH358">
            <v>3.0197500000000006</v>
          </cell>
          <cell r="AI358">
            <v>3.0245625000000005</v>
          </cell>
          <cell r="AJ358">
            <v>3.0293333333333341</v>
          </cell>
          <cell r="AK358">
            <v>3.0340625000000006</v>
          </cell>
          <cell r="AL358">
            <v>3.0387500000000007</v>
          </cell>
          <cell r="AM358">
            <v>3.0433958333333342</v>
          </cell>
          <cell r="AN358">
            <v>3.048</v>
          </cell>
          <cell r="AO358">
            <v>3.0755624225877964</v>
          </cell>
          <cell r="AP358">
            <v>3.1033689528412451</v>
          </cell>
          <cell r="AQ358">
            <v>3.1314217186562248</v>
          </cell>
          <cell r="AR358">
            <v>3.1597228662469194</v>
          </cell>
          <cell r="AS358">
            <v>3.178972274234046</v>
          </cell>
          <cell r="AT358">
            <v>3.1983212728097636</v>
          </cell>
          <cell r="AU358">
            <v>3.2177702175093148</v>
          </cell>
          <cell r="AV358">
            <v>3.2373194633626672</v>
          </cell>
          <cell r="AW358">
            <v>3.2610803211239232</v>
          </cell>
          <cell r="AX358">
            <v>3.2850102518807165</v>
          </cell>
          <cell r="AY358">
            <v>3.3091104320768006</v>
          </cell>
          <cell r="AZ358">
            <v>3.3333820462046329</v>
          </cell>
          <cell r="BA358">
            <v>3.4289255481732863</v>
          </cell>
          <cell r="BB358">
            <v>3.5271177248799699</v>
          </cell>
          <cell r="BC358">
            <v>3.6280796855715192</v>
          </cell>
          <cell r="BD358">
            <v>3.7319316313165243</v>
          </cell>
          <cell r="BE358">
            <v>3.8387562864752489</v>
          </cell>
          <cell r="BF358">
            <v>3.9486387433509238</v>
          </cell>
          <cell r="BG358">
            <v>4.0616665299709158</v>
          </cell>
          <cell r="BH358">
            <v>4.1779296798080994</v>
          </cell>
          <cell r="BI358">
            <v>4.2975208034979664</v>
          </cell>
          <cell r="BJ358">
            <v>4.4205351626086031</v>
          </cell>
          <cell r="BK358">
            <v>4.5470707455222952</v>
          </cell>
          <cell r="BL358">
            <v>4.677228345489203</v>
          </cell>
          <cell r="BM358">
            <v>4.8111116409152865</v>
          </cell>
          <cell r="BN358">
            <v>4.9488272779484319</v>
          </cell>
          <cell r="BO358">
            <v>5.0904849554285621</v>
          </cell>
          <cell r="BP358">
            <v>5.2361975122694009</v>
          </cell>
          <cell r="BQ358">
            <v>5.3860810173414988</v>
          </cell>
          <cell r="BR358">
            <v>5.540254861928112</v>
          </cell>
          <cell r="BS358">
            <v>5.6988418548275872</v>
          </cell>
          <cell r="BT358">
            <v>5.8619683201779997</v>
          </cell>
          <cell r="BU358">
            <v>6.0297641980819785</v>
          </cell>
          <cell r="BV358">
            <v>6.2023631481118588</v>
          </cell>
          <cell r="BW358">
            <v>6.3799026557776237</v>
          </cell>
          <cell r="BX358">
            <v>6.5625241420424327</v>
          </cell>
          <cell r="BY358">
            <v>6.7503730759729779</v>
          </cell>
          <cell r="BZ358">
            <v>6.9435990906144003</v>
          </cell>
          <cell r="CA358">
            <v>7.1423561021820667</v>
          </cell>
          <cell r="CB358">
            <v>7.3468024326651511</v>
          </cell>
          <cell r="CC358">
            <v>7.5571009359396797</v>
          </cell>
          <cell r="CD358">
            <v>7.7734191274915023</v>
          </cell>
          <cell r="CE358">
            <v>7.9959293178525126</v>
          </cell>
          <cell r="CF358">
            <v>8.2248087498564182</v>
          </cell>
          <cell r="CG358">
            <v>8.4602397398233808</v>
          </cell>
          <cell r="CH358">
            <v>8.7024098227860076</v>
          </cell>
          <cell r="CI358">
            <v>8.9515119018723457</v>
          </cell>
          <cell r="CJ358">
            <v>8.9515119018723457</v>
          </cell>
          <cell r="CK358">
            <v>8.9515119018723457</v>
          </cell>
          <cell r="CL358">
            <v>8.9515119018723457</v>
          </cell>
          <cell r="CM358">
            <v>0</v>
          </cell>
        </row>
        <row r="359">
          <cell r="B359" t="str">
            <v>Variação Cambial - Soles/R$</v>
          </cell>
          <cell r="C359">
            <v>0</v>
          </cell>
          <cell r="D359">
            <v>-3.6215943739194456E-2</v>
          </cell>
          <cell r="E359">
            <v>6.6062764553625364E-2</v>
          </cell>
          <cell r="F359">
            <v>1.2702382827301406E-2</v>
          </cell>
          <cell r="G359">
            <v>-6.3462299544507106E-2</v>
          </cell>
          <cell r="H359">
            <v>-5.291089448526165E-2</v>
          </cell>
          <cell r="I359">
            <v>-3.1043780790487974E-2</v>
          </cell>
          <cell r="J359">
            <v>-1.0192928092367826E-2</v>
          </cell>
          <cell r="K359">
            <v>-3.7582312643783755E-2</v>
          </cell>
          <cell r="L359">
            <v>7.3963755059205383E-3</v>
          </cell>
          <cell r="M359">
            <v>-3.3723246352737046E-3</v>
          </cell>
          <cell r="N359">
            <v>-2.6679075142438391E-3</v>
          </cell>
          <cell r="O359">
            <v>-5.5479890365970119E-2</v>
          </cell>
          <cell r="P359">
            <v>3.0064536831016619E-2</v>
          </cell>
          <cell r="Q359">
            <v>3.9817755752358908E-2</v>
          </cell>
          <cell r="R359">
            <v>1.1902066732709438E-2</v>
          </cell>
          <cell r="S359">
            <v>-2.1068435906272054E-2</v>
          </cell>
          <cell r="T359">
            <v>3.0684218865532742E-2</v>
          </cell>
          <cell r="U359">
            <v>-3.1764011015001037E-2</v>
          </cell>
          <cell r="V359">
            <v>-2.4852239194854797E-2</v>
          </cell>
          <cell r="W359">
            <v>-1.5293414305688979E-2</v>
          </cell>
          <cell r="X359">
            <v>-3.9975533841905886E-2</v>
          </cell>
          <cell r="Y359">
            <v>2.4870089057767553E-2</v>
          </cell>
          <cell r="Z359">
            <v>3.1797002881843728E-3</v>
          </cell>
          <cell r="AA359">
            <v>3.1880317919075196E-3</v>
          </cell>
          <cell r="AB359">
            <v>3.1964115942026972E-3</v>
          </cell>
          <cell r="AC359">
            <v>-3.3141805054152096E-3</v>
          </cell>
          <cell r="AD359">
            <v>-3.3011906474820218E-3</v>
          </cell>
          <cell r="AE359">
            <v>-3.2882939068099581E-3</v>
          </cell>
          <cell r="AF359">
            <v>-3.2754892857143059E-3</v>
          </cell>
          <cell r="AG359">
            <v>-3.2627758007116592E-3</v>
          </cell>
          <cell r="AH359">
            <v>-3.2501524822696748E-3</v>
          </cell>
          <cell r="AI359">
            <v>-3.237618374558382E-3</v>
          </cell>
          <cell r="AJ359">
            <v>-3.2251725352112626E-3</v>
          </cell>
          <cell r="AK359">
            <v>-3.2128140350877743E-3</v>
          </cell>
          <cell r="AL359">
            <v>-3.2005419580418693E-3</v>
          </cell>
          <cell r="AM359">
            <v>-3.1883554006970627E-3</v>
          </cell>
          <cell r="AN359">
            <v>-3.1762534722222791E-3</v>
          </cell>
          <cell r="AO359">
            <v>-8.0784729785913223E-3</v>
          </cell>
          <cell r="AP359">
            <v>-8.0768321647811669E-3</v>
          </cell>
          <cell r="AQ359">
            <v>-8.0751955607981651E-3</v>
          </cell>
          <cell r="AR359">
            <v>-8.0735631504610383E-3</v>
          </cell>
          <cell r="AS359">
            <v>-7.1276900931932508E-3</v>
          </cell>
          <cell r="AT359">
            <v>-7.1260644759356673E-3</v>
          </cell>
          <cell r="AU359">
            <v>-7.1244430082219035E-3</v>
          </cell>
          <cell r="AV359">
            <v>-7.122825674185318E-3</v>
          </cell>
          <cell r="AW359">
            <v>-6.4100656818569801E-3</v>
          </cell>
          <cell r="AX359">
            <v>-6.4084554153679418E-3</v>
          </cell>
          <cell r="AY359">
            <v>-6.406849238361545E-3</v>
          </cell>
          <cell r="AZ359">
            <v>-6.4052471352780138E-3</v>
          </cell>
          <cell r="BA359">
            <v>-2.4427569404766536E-2</v>
          </cell>
          <cell r="BB359">
            <v>-2.4402716656166001E-2</v>
          </cell>
          <cell r="BC359">
            <v>-2.439139881153074E-2</v>
          </cell>
          <cell r="BD359">
            <v>-2.439139881153074E-2</v>
          </cell>
          <cell r="BE359">
            <v>-2.439139881153074E-2</v>
          </cell>
          <cell r="BF359">
            <v>-2.439139881153074E-2</v>
          </cell>
          <cell r="BG359">
            <v>-2.439139881153074E-2</v>
          </cell>
          <cell r="BH359">
            <v>-2.439139881153074E-2</v>
          </cell>
          <cell r="BI359">
            <v>-2.439139881153074E-2</v>
          </cell>
          <cell r="BJ359">
            <v>-2.439139881153074E-2</v>
          </cell>
          <cell r="BK359">
            <v>-2.439139881153074E-2</v>
          </cell>
          <cell r="BL359">
            <v>-2.439139881153074E-2</v>
          </cell>
          <cell r="BM359">
            <v>-2.439139881153074E-2</v>
          </cell>
          <cell r="BN359">
            <v>-2.439139881153074E-2</v>
          </cell>
          <cell r="BO359">
            <v>-2.439139881153074E-2</v>
          </cell>
          <cell r="BP359">
            <v>-2.439139881153074E-2</v>
          </cell>
          <cell r="BQ359">
            <v>-2.439139881153074E-2</v>
          </cell>
          <cell r="BR359">
            <v>-2.439139881153074E-2</v>
          </cell>
          <cell r="BS359">
            <v>-2.439139881153074E-2</v>
          </cell>
          <cell r="BT359">
            <v>-2.439139881153074E-2</v>
          </cell>
          <cell r="BU359">
            <v>-2.439139881153074E-2</v>
          </cell>
          <cell r="BV359">
            <v>-2.439139881153074E-2</v>
          </cell>
          <cell r="BW359">
            <v>-2.439139881153074E-2</v>
          </cell>
          <cell r="BX359">
            <v>-2.439139881153074E-2</v>
          </cell>
          <cell r="BY359">
            <v>-2.439139881153074E-2</v>
          </cell>
          <cell r="BZ359">
            <v>-2.439139881153074E-2</v>
          </cell>
          <cell r="CA359">
            <v>-2.439139881153074E-2</v>
          </cell>
          <cell r="CB359">
            <v>-2.439139881153074E-2</v>
          </cell>
          <cell r="CC359">
            <v>-2.439139881153074E-2</v>
          </cell>
          <cell r="CD359">
            <v>-2.439139881153074E-2</v>
          </cell>
          <cell r="CE359">
            <v>-2.439139881153074E-2</v>
          </cell>
          <cell r="CF359">
            <v>-2.439139881153074E-2</v>
          </cell>
          <cell r="CG359">
            <v>-2.439139881153074E-2</v>
          </cell>
          <cell r="CH359">
            <v>-2.439139881153074E-2</v>
          </cell>
          <cell r="CI359">
            <v>-2.439139881153074E-2</v>
          </cell>
          <cell r="CJ359">
            <v>-2.439139881153074E-2</v>
          </cell>
          <cell r="CK359">
            <v>-2.439139881153074E-2</v>
          </cell>
          <cell r="CL359">
            <v>-2.439139881153074E-2</v>
          </cell>
          <cell r="CM359">
            <v>0</v>
          </cell>
        </row>
        <row r="360">
          <cell r="B360" t="str">
            <v>Cotação do Soles (Soles = R$ 1,00)</v>
          </cell>
          <cell r="C360">
            <v>0</v>
          </cell>
          <cell r="D360">
            <v>1.4443624367549797</v>
          </cell>
          <cell r="E360">
            <v>1.5397810123444244</v>
          </cell>
          <cell r="F360">
            <v>1.5593399002334332</v>
          </cell>
          <cell r="G360">
            <v>1.4603806043931171</v>
          </cell>
          <cell r="H360">
            <v>1.3831105603257503</v>
          </cell>
          <cell r="I360">
            <v>1.3401735792819887</v>
          </cell>
          <cell r="J360">
            <v>1.3265132863570761</v>
          </cell>
          <cell r="K360">
            <v>1.2766598493030714</v>
          </cell>
          <cell r="L360">
            <v>1.2861025049418489</v>
          </cell>
          <cell r="M360">
            <v>1.2817653497809463</v>
          </cell>
          <cell r="N360">
            <v>1.2783457183727682</v>
          </cell>
          <cell r="O360">
            <v>1.2074232380676397</v>
          </cell>
          <cell r="P360">
            <v>1.2437238584791497</v>
          </cell>
          <cell r="Q360">
            <v>1.2932461512994538</v>
          </cell>
          <cell r="R360">
            <v>1.3086384532940394</v>
          </cell>
          <cell r="S360">
            <v>1.2810674879163308</v>
          </cell>
          <cell r="T360">
            <v>1.3203760430970739</v>
          </cell>
          <cell r="U360">
            <v>1.278435603920195</v>
          </cell>
          <cell r="V360">
            <v>1.2466636164963516</v>
          </cell>
          <cell r="W360">
            <v>1.2275978733094444</v>
          </cell>
          <cell r="X360">
            <v>1.178523992980711</v>
          </cell>
          <cell r="Y360">
            <v>1.2078339896428572</v>
          </cell>
          <cell r="Z360">
            <v>1.2116745397278035</v>
          </cell>
          <cell r="AA360">
            <v>1.2155373966819008</v>
          </cell>
          <cell r="AB360">
            <v>1.2194227545098417</v>
          </cell>
          <cell r="AC360">
            <v>1.2153813673889855</v>
          </cell>
          <cell r="AD360">
            <v>1.2113691617858371</v>
          </cell>
          <cell r="AE360">
            <v>1.2073858239522393</v>
          </cell>
          <cell r="AF360">
            <v>1.2034310446221603</v>
          </cell>
          <cell r="AG360">
            <v>1.199504518931942</v>
          </cell>
          <cell r="AH360">
            <v>1.1956059463422417</v>
          </cell>
          <cell r="AI360">
            <v>1.1917350305616328</v>
          </cell>
          <cell r="AJ360">
            <v>1.1878914794718163</v>
          </cell>
          <cell r="AK360">
            <v>1.184075005054408</v>
          </cell>
          <cell r="AL360">
            <v>1.1802853233192627</v>
          </cell>
          <cell r="AM360">
            <v>1.1765221542342943</v>
          </cell>
          <cell r="AN360">
            <v>1.1727852216567611</v>
          </cell>
          <cell r="AO360">
            <v>1.1633109079339155</v>
          </cell>
          <cell r="AP360">
            <v>1.153915040975074</v>
          </cell>
          <cell r="AQ360">
            <v>1.1445969513586538</v>
          </cell>
          <cell r="AR360">
            <v>1.1353559755900344</v>
          </cell>
          <cell r="AS360">
            <v>1.1272635100505737</v>
          </cell>
          <cell r="AT360">
            <v>1.1192305575965837</v>
          </cell>
          <cell r="AU360">
            <v>1.1112566632759264</v>
          </cell>
          <cell r="AV360">
            <v>1.103341375784135</v>
          </cell>
          <cell r="AW360">
            <v>1.0962688850958482</v>
          </cell>
          <cell r="AX360">
            <v>1.0892434948224563</v>
          </cell>
          <cell r="AY360">
            <v>1.0822648759672628</v>
          </cell>
          <cell r="AZ360">
            <v>1.0753327019708616</v>
          </cell>
          <cell r="BA360">
            <v>1.0490649377602541</v>
          </cell>
          <cell r="BB360">
            <v>1.0234649033301721</v>
          </cell>
          <cell r="BC360">
            <v>0.99850116270344114</v>
          </cell>
          <cell r="BD360">
            <v>0.97414632263016432</v>
          </cell>
          <cell r="BE360">
            <v>0.95038553117410585</v>
          </cell>
          <cell r="BF360">
            <v>0.92720429865852971</v>
          </cell>
          <cell r="BG360">
            <v>0.90458848883018383</v>
          </cell>
          <cell r="BH360">
            <v>0.88252431023880695</v>
          </cell>
          <cell r="BI360">
            <v>0.86099830782690112</v>
          </cell>
          <cell r="BJ360">
            <v>0.8399973547246421</v>
          </cell>
          <cell r="BK360">
            <v>0.81950864424492254</v>
          </cell>
          <cell r="BL360">
            <v>0.79951968207364776</v>
          </cell>
          <cell r="BM360">
            <v>0.7800182786505212</v>
          </cell>
          <cell r="BN360">
            <v>0.76099254173567266</v>
          </cell>
          <cell r="BO360">
            <v>0.74243086915759737</v>
          </cell>
          <cell r="BP360">
            <v>0.72432194173798303</v>
          </cell>
          <cell r="BQ360">
            <v>0.70665471638910959</v>
          </cell>
          <cell r="BR360">
            <v>0.68941841937961368</v>
          </cell>
          <cell r="BS360">
            <v>0.67260253976451034</v>
          </cell>
          <cell r="BT360">
            <v>0.65619682297546567</v>
          </cell>
          <cell r="BU360">
            <v>0.6401912645674116</v>
          </cell>
          <cell r="BV360">
            <v>0.62457610411768971</v>
          </cell>
          <cell r="BW360">
            <v>0.60934181927400299</v>
          </cell>
          <cell r="BX360">
            <v>0.5944791199475471</v>
          </cell>
          <cell r="BY360">
            <v>0.57997894264777861</v>
          </cell>
          <cell r="BZ360">
            <v>0.56583244495536678</v>
          </cell>
          <cell r="CA360">
            <v>0.55203100012995687</v>
          </cell>
          <cell r="CB360">
            <v>0.53856619184945886</v>
          </cell>
          <cell r="CC360">
            <v>0.52542980907765136</v>
          </cell>
          <cell r="CD360">
            <v>0.51261384105697194</v>
          </cell>
          <cell r="CE360">
            <v>0.50011047242344076</v>
          </cell>
          <cell r="CF360">
            <v>0.48791207844073758</v>
          </cell>
          <cell r="CG360">
            <v>0.47601122035052668</v>
          </cell>
          <cell r="CH360">
            <v>0.46440064083619353</v>
          </cell>
          <cell r="CI360">
            <v>0.4530732595972275</v>
          </cell>
          <cell r="CJ360">
            <v>0.4530732595972275</v>
          </cell>
          <cell r="CK360">
            <v>0.4530732595972275</v>
          </cell>
          <cell r="CL360">
            <v>0.4530732595972275</v>
          </cell>
          <cell r="CM360">
            <v>0</v>
          </cell>
        </row>
        <row r="361">
          <cell r="B361" t="str">
            <v>Variação Cambial - Coringa 1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</row>
        <row r="362">
          <cell r="B362" t="str">
            <v>Cotação Cambial - Coringa 1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</row>
        <row r="363">
          <cell r="B363" t="str">
            <v>Índice Coringa 1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</row>
        <row r="364">
          <cell r="B364" t="str">
            <v>Índice Coringa 2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</row>
        <row r="365">
          <cell r="B365" t="str">
            <v>Índice Coringa 3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</row>
        <row r="366">
          <cell r="B366" t="str">
            <v>Índice Coringa 4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</row>
        <row r="367">
          <cell r="B367" t="str">
            <v>Índice Coringa 5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</row>
        <row r="368">
          <cell r="B368" t="str">
            <v>Nenhum/None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</row>
      </sheetData>
      <sheetData sheetId="14">
        <row r="5">
          <cell r="C5">
            <v>41547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le desc"/>
      <sheetName val="APPLE"/>
      <sheetName val="Base Novas Lojas (Main store)"/>
      <sheetName val="BASE DF"/>
      <sheetName val="CONSOLIDADO - RB"/>
      <sheetName val="BASE DE CALCULO NATAL (3)"/>
      <sheetName val="BASE DE CALCULO NATAL (new apro"/>
      <sheetName val="Base Novas Lojas consolidado"/>
      <sheetName val="CONSOLIDADO -NET SALES + OPEN"/>
      <sheetName val="BASE DP"/>
      <sheetName val="BASE DE CALCULO NATAL"/>
      <sheetName val="BASE DE CÁLCULO BSB (3)"/>
      <sheetName val="BASE DE CÁLCULO BSB (new apro)"/>
      <sheetName val="BASE DE CÁLCULO BSB"/>
      <sheetName val="BASE DE CALCULO GRU DF (sem)"/>
      <sheetName val="BASE DE CALCULO GRU DF (aprop)"/>
      <sheetName val="BASE DE CALCULO GRU DF"/>
      <sheetName val="BASE DE CALCULO GRU DP"/>
      <sheetName val="FUNDAF  - % (AJUSTE)"/>
      <sheetName val="FUNDAF  - %"/>
      <sheetName val="FUNDAF - BASE CALCULO"/>
      <sheetName val="2017 DF % NOVAS - TPS2 GRU"/>
      <sheetName val="2017 DF GM NOVAS - TPS2 GRU"/>
      <sheetName val="2017 DP % - NOVAS LOJAS BSB"/>
      <sheetName val="2017 DP VARI"/>
      <sheetName val="2017 DP GM"/>
      <sheetName val="2017 DF GM"/>
      <sheetName val="PH FUNDAF"/>
      <sheetName val="B2K_VIEW5"/>
      <sheetName val="PH FUNDAF READ"/>
      <sheetName val="B2K_VIEW6"/>
      <sheetName val="PH CONC DP %"/>
      <sheetName val="PH CONC DP GM"/>
      <sheetName val="B2K_VIEW9"/>
      <sheetName val="B2K_VIEW8"/>
      <sheetName val="B2K_VIEW7"/>
      <sheetName val="PH CONC DF %"/>
      <sheetName val="PH CONC DF GM"/>
      <sheetName val="B2K_VIEW13"/>
      <sheetName val="B2K_VIEW11"/>
      <sheetName val="B2K_VIEW10"/>
      <sheetName val="2017 DF VARI"/>
      <sheetName val="FUNDAF DF"/>
      <sheetName val="RESUMO CARGA"/>
      <sheetName val="Confere Prophix"/>
      <sheetName val="B2K_VIEW4"/>
      <sheetName val="B2K_VIEW3"/>
      <sheetName val="B2K_VIEW2"/>
      <sheetName val="B2K_VIEW1"/>
      <sheetName val="B2K_VIEW47"/>
      <sheetName val="B2K_VIEW46"/>
      <sheetName val="B2K_VIEW45"/>
      <sheetName val="B2K_VIEW44"/>
      <sheetName val="B2K_VIEW43"/>
      <sheetName val="B2K_VIEW42"/>
      <sheetName val="B2K_VIEW41"/>
      <sheetName val="B2K_VIEW40"/>
      <sheetName val="B2K_VIEW39"/>
      <sheetName val="B2K_VIEW38"/>
      <sheetName val="B2K_VIEW37"/>
      <sheetName val="B2K_VIEW36"/>
      <sheetName val="B2K_VIEW35"/>
      <sheetName val="B2K_VIEW34"/>
      <sheetName val="B2K_VIEW33"/>
      <sheetName val="B2K_VIEW32"/>
      <sheetName val="B2K_VIEW31"/>
      <sheetName val="B2K_VIEW30"/>
      <sheetName val="B2K_VIEW29"/>
      <sheetName val="B2K_VIEW28"/>
      <sheetName val="B2K_VIEW27"/>
      <sheetName val="B2K_VIEW26"/>
      <sheetName val="B2K_VIEW25"/>
      <sheetName val="confere centros antes ajustes"/>
      <sheetName val="B2K_VIEW17"/>
      <sheetName val="B2K_VIEW16"/>
      <sheetName val="B2K_VIEW15"/>
      <sheetName val="B2K_VIEW14"/>
      <sheetName val="B2K_VIEW12"/>
    </sheetNames>
    <sheetDataSet>
      <sheetData sheetId="0">
        <row r="12">
          <cell r="G12">
            <v>0.44999999999999996</v>
          </cell>
        </row>
      </sheetData>
      <sheetData sheetId="1"/>
      <sheetData sheetId="2">
        <row r="9">
          <cell r="T9">
            <v>0.81142008242815811</v>
          </cell>
        </row>
      </sheetData>
      <sheetData sheetId="3">
        <row r="9">
          <cell r="T9">
            <v>7.2973992702732211</v>
          </cell>
        </row>
      </sheetData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ssumptions"/>
      <sheetName val="Pax"/>
      <sheetName val="ConsolidAsIs"/>
      <sheetName val="ConsolidUnif"/>
      <sheetName val="ConsolidGRUProp"/>
      <sheetName val="ConsolidMainLM"/>
      <sheetName val="ConsolidApple"/>
      <sheetName val="ConsolidBoutLux"/>
      <sheetName val="Begin"/>
      <sheetName val="MainOth"/>
      <sheetName val="MainElet"/>
      <sheetName val="LMOth"/>
      <sheetName val="LMElet"/>
      <sheetName val="Apoio"/>
      <sheetName val="Mid"/>
      <sheetName val="Bout"/>
      <sheetName val="Lux"/>
      <sheetName val="PreEnd"/>
      <sheetName val="Apple"/>
      <sheetName val="End"/>
      <sheetName val="OrcDFree"/>
      <sheetName val="OrcDFBeg"/>
      <sheetName val="OrcMain"/>
      <sheetName val="OrcBout"/>
      <sheetName val="OrcLux"/>
      <sheetName val="OrcLM"/>
      <sheetName val="OrcApple"/>
      <sheetName val="OrcApoio"/>
      <sheetName val="OrcDFEnd"/>
      <sheetName val="9M DoBR"/>
      <sheetName val="9N HB"/>
      <sheetName val="9O TLL"/>
      <sheetName val="9P VS"/>
      <sheetName val="9Q Wat"/>
      <sheetName val="9T GAP"/>
      <sheetName val="Flip"/>
      <sheetName val="Tommy"/>
      <sheetName val="9V Fas"/>
      <sheetName val="9W Out"/>
      <sheetName val="9X Ferr"/>
      <sheetName val="9Y MK"/>
      <sheetName val="9Z MAC"/>
      <sheetName val="10"/>
      <sheetName val="09"/>
      <sheetName val="Nac T2"/>
      <sheetName val="VS T2"/>
      <sheetName val="44"/>
      <sheetName val="16"/>
      <sheetName val="9L"/>
      <sheetName val="9K"/>
      <sheetName val="LM1T3"/>
      <sheetName val="LM2T3"/>
      <sheetName val="L3 Bur"/>
      <sheetName val="L4 Mont"/>
      <sheetName val="L5 RL"/>
      <sheetName val="L6 TAG"/>
      <sheetName val="Apple09"/>
      <sheetName val="Apple9L"/>
      <sheetName val="AppleOrc"/>
      <sheetName val="09orig"/>
      <sheetName val="9Lorig"/>
      <sheetName val="KateS"/>
      <sheetName val="OrcW6KateS"/>
      <sheetName val="JanFev2017"/>
      <sheetName val="AISP2016"/>
      <sheetName val="NetValue"/>
      <sheetName val="Main"/>
      <sheetName val="L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Total Brazil"/>
      <sheetName val="Plant 511"/>
      <sheetName val="Plant 512"/>
      <sheetName val="Plant 513"/>
      <sheetName val="Plant 515"/>
      <sheetName val="Plant 516"/>
      <sheetName val="Plant 518"/>
      <sheetName val="Plant 520"/>
      <sheetName val="Plant 521"/>
      <sheetName val="Plant 522"/>
      <sheetName val="Plant 523"/>
      <sheetName val="Plant 524"/>
      <sheetName val="Plant 525"/>
      <sheetName val="Plant 526"/>
      <sheetName val="Plant 527"/>
      <sheetName val="Plant 529"/>
      <sheetName val="Plant 530"/>
      <sheetName val="Plant 532"/>
      <sheetName val="Plant 533"/>
      <sheetName val="Plant 534"/>
      <sheetName val="Plant 538"/>
      <sheetName val="Comparison"/>
      <sheetName val="558"/>
      <sheetName val="G&amp;A"/>
      <sheetName val="Sales"/>
      <sheetName val="Cost"/>
      <sheetName val="Inventory"/>
      <sheetName val="Fixed Assets"/>
      <sheetName val="US-Plan-Sales"/>
      <sheetName val="US-Plan-Cost"/>
      <sheetName val="CAN-Plan-Sales"/>
      <sheetName val="CAN-Plan-Cost"/>
      <sheetName val="US-Plan-Depr"/>
      <sheetName val="Can-Plan-Depr"/>
      <sheetName val="Add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3">
          <cell r="A3">
            <v>6</v>
          </cell>
          <cell r="B3">
            <v>338101.73837698408</v>
          </cell>
          <cell r="C3">
            <v>338805.06407142855</v>
          </cell>
          <cell r="D3">
            <v>339252.38976587297</v>
          </cell>
          <cell r="E3">
            <v>330291.267965873</v>
          </cell>
          <cell r="F3">
            <v>324916.408231746</v>
          </cell>
          <cell r="G3">
            <v>327574.86499761906</v>
          </cell>
          <cell r="H3">
            <v>195872.30666428574</v>
          </cell>
          <cell r="I3">
            <v>207100.28468809524</v>
          </cell>
          <cell r="J3">
            <v>322460.11071190477</v>
          </cell>
          <cell r="K3">
            <v>328315.11071190477</v>
          </cell>
          <cell r="L3">
            <v>322889.99067222222</v>
          </cell>
          <cell r="M3">
            <v>318660.87063253974</v>
          </cell>
        </row>
        <row r="4">
          <cell r="A4">
            <v>7</v>
          </cell>
          <cell r="B4">
            <v>747124.39173604443</v>
          </cell>
          <cell r="C4">
            <v>724762.26098207606</v>
          </cell>
          <cell r="D4">
            <v>767168.58022810786</v>
          </cell>
          <cell r="E4">
            <v>748709.16795770789</v>
          </cell>
          <cell r="F4">
            <v>784132.70767993014</v>
          </cell>
          <cell r="G4">
            <v>807287.67240215256</v>
          </cell>
          <cell r="H4">
            <v>791527.23406881909</v>
          </cell>
          <cell r="I4">
            <v>801524.95406881906</v>
          </cell>
          <cell r="J4">
            <v>787772.03406881902</v>
          </cell>
          <cell r="K4">
            <v>779073.51651881891</v>
          </cell>
          <cell r="L4">
            <v>762163.02929659688</v>
          </cell>
          <cell r="M4">
            <v>792368.5170743746</v>
          </cell>
        </row>
        <row r="5">
          <cell r="A5">
            <v>11</v>
          </cell>
          <cell r="B5">
            <v>893949.5721733676</v>
          </cell>
          <cell r="C5">
            <v>847887.97109003423</v>
          </cell>
          <cell r="D5">
            <v>881258.55000670091</v>
          </cell>
          <cell r="E5">
            <v>812733.87039202591</v>
          </cell>
          <cell r="F5">
            <v>815708.42335234385</v>
          </cell>
          <cell r="G5">
            <v>849842.62481266132</v>
          </cell>
          <cell r="H5">
            <v>779776.6388126614</v>
          </cell>
          <cell r="I5">
            <v>857608.83243964554</v>
          </cell>
          <cell r="J5">
            <v>840203.4785666297</v>
          </cell>
          <cell r="K5">
            <v>845158.50642287964</v>
          </cell>
          <cell r="L5">
            <v>849873.44753399084</v>
          </cell>
          <cell r="M5">
            <v>843854.60464510182</v>
          </cell>
        </row>
        <row r="6">
          <cell r="A6">
            <v>12</v>
          </cell>
          <cell r="B6">
            <v>424645.17291610391</v>
          </cell>
          <cell r="C6">
            <v>431086.22372165945</v>
          </cell>
          <cell r="D6">
            <v>450421.11902721506</v>
          </cell>
          <cell r="E6">
            <v>508498.35846721503</v>
          </cell>
          <cell r="F6">
            <v>539299.5027172151</v>
          </cell>
          <cell r="G6">
            <v>561872.00646721502</v>
          </cell>
          <cell r="H6">
            <v>551133.40313388174</v>
          </cell>
          <cell r="I6">
            <v>498598.51599499275</v>
          </cell>
          <cell r="J6">
            <v>493375.3628761039</v>
          </cell>
          <cell r="K6">
            <v>492385.26287610386</v>
          </cell>
          <cell r="L6">
            <v>499539.00278880232</v>
          </cell>
          <cell r="M6">
            <v>488104.43820150068</v>
          </cell>
        </row>
        <row r="7">
          <cell r="A7">
            <v>16</v>
          </cell>
          <cell r="B7">
            <v>284256.94729479367</v>
          </cell>
          <cell r="C7">
            <v>283450.2508662222</v>
          </cell>
          <cell r="D7">
            <v>282643.55443765078</v>
          </cell>
          <cell r="E7">
            <v>272798.42393365077</v>
          </cell>
          <cell r="F7">
            <v>275241.4261757143</v>
          </cell>
          <cell r="G7">
            <v>277685.42841777776</v>
          </cell>
          <cell r="H7">
            <v>274909.92175111111</v>
          </cell>
          <cell r="I7">
            <v>277507.25376499997</v>
          </cell>
          <cell r="J7">
            <v>276157.88577888889</v>
          </cell>
          <cell r="K7">
            <v>276157.88577888889</v>
          </cell>
          <cell r="L7">
            <v>276099.9691122222</v>
          </cell>
          <cell r="M7">
            <v>275718.05244555557</v>
          </cell>
        </row>
        <row r="8">
          <cell r="A8">
            <v>18</v>
          </cell>
          <cell r="B8">
            <v>102734.5325</v>
          </cell>
          <cell r="C8">
            <v>102184.36583333333</v>
          </cell>
          <cell r="D8">
            <v>105106.19916666666</v>
          </cell>
          <cell r="E8">
            <v>104247.75916666667</v>
          </cell>
          <cell r="F8">
            <v>104839.75916666667</v>
          </cell>
          <cell r="G8">
            <v>103816.75916666667</v>
          </cell>
          <cell r="H8">
            <v>107158.78916666667</v>
          </cell>
          <cell r="I8">
            <v>106530.61208333334</v>
          </cell>
          <cell r="J8">
            <v>107205.185</v>
          </cell>
          <cell r="K8">
            <v>102744.185</v>
          </cell>
          <cell r="L8">
            <v>106238.06833333334</v>
          </cell>
          <cell r="M8">
            <v>105670.95166666668</v>
          </cell>
        </row>
        <row r="9">
          <cell r="A9">
            <v>21</v>
          </cell>
          <cell r="B9">
            <v>259871.15023574603</v>
          </cell>
          <cell r="C9">
            <v>259959.18595003174</v>
          </cell>
          <cell r="D9">
            <v>259835.22166431745</v>
          </cell>
          <cell r="E9">
            <v>250957.21970031745</v>
          </cell>
          <cell r="F9">
            <v>249010.63636698414</v>
          </cell>
          <cell r="G9">
            <v>250397.05303365079</v>
          </cell>
          <cell r="H9">
            <v>246668.82303365078</v>
          </cell>
          <cell r="I9">
            <v>249063.39168444442</v>
          </cell>
          <cell r="J9">
            <v>247852.76033523807</v>
          </cell>
          <cell r="K9">
            <v>247852.76033523807</v>
          </cell>
          <cell r="L9">
            <v>249740.53214079363</v>
          </cell>
          <cell r="M9">
            <v>251629.30394634919</v>
          </cell>
        </row>
        <row r="10">
          <cell r="A10">
            <v>22</v>
          </cell>
          <cell r="B10">
            <v>269933.71727222222</v>
          </cell>
          <cell r="C10">
            <v>270209.55064523808</v>
          </cell>
          <cell r="D10">
            <v>272318.16471825395</v>
          </cell>
          <cell r="E10">
            <v>261815.34319825398</v>
          </cell>
          <cell r="F10">
            <v>264665.20180936507</v>
          </cell>
          <cell r="G10">
            <v>268132.7554204762</v>
          </cell>
          <cell r="H10">
            <v>261310.67292047618</v>
          </cell>
          <cell r="I10">
            <v>270355.77149190474</v>
          </cell>
          <cell r="J10">
            <v>267584.05106333335</v>
          </cell>
          <cell r="K10">
            <v>263992.5525633333</v>
          </cell>
          <cell r="L10">
            <v>259660.47034111113</v>
          </cell>
          <cell r="M10">
            <v>268085.26561888889</v>
          </cell>
        </row>
        <row r="11">
          <cell r="A11">
            <v>27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34</v>
          </cell>
          <cell r="B12">
            <v>44614.982157142862</v>
          </cell>
          <cell r="C12">
            <v>41981.844657142858</v>
          </cell>
          <cell r="D12">
            <v>46619.907157142858</v>
          </cell>
          <cell r="E12">
            <v>41940.190937142856</v>
          </cell>
          <cell r="F12">
            <v>42068.159687142863</v>
          </cell>
          <cell r="G12">
            <v>43395.643437142862</v>
          </cell>
          <cell r="H12">
            <v>41968.932603809524</v>
          </cell>
          <cell r="I12">
            <v>42462.969736190476</v>
          </cell>
          <cell r="J12">
            <v>43561.340688571428</v>
          </cell>
          <cell r="K12">
            <v>43988.683188571427</v>
          </cell>
          <cell r="L12">
            <v>42042.112355238096</v>
          </cell>
          <cell r="M12">
            <v>43096.659021904765</v>
          </cell>
        </row>
        <row r="13">
          <cell r="A13">
            <v>36</v>
          </cell>
          <cell r="B13">
            <v>136219.80137896826</v>
          </cell>
          <cell r="C13">
            <v>136102.80137896826</v>
          </cell>
          <cell r="D13">
            <v>139253.80137896826</v>
          </cell>
          <cell r="E13">
            <v>134595.34437896824</v>
          </cell>
          <cell r="F13">
            <v>134987.71937896824</v>
          </cell>
          <cell r="G13">
            <v>131160.09437896824</v>
          </cell>
          <cell r="H13">
            <v>134972.32771230157</v>
          </cell>
          <cell r="I13">
            <v>132528.56937896827</v>
          </cell>
          <cell r="J13">
            <v>135865.81104563491</v>
          </cell>
          <cell r="K13">
            <v>138584.81104563491</v>
          </cell>
          <cell r="L13">
            <v>134720.40826785716</v>
          </cell>
          <cell r="M13">
            <v>129636.00549007936</v>
          </cell>
        </row>
        <row r="14">
          <cell r="A14">
            <v>39</v>
          </cell>
          <cell r="B14">
            <v>23199.599880952381</v>
          </cell>
          <cell r="C14">
            <v>25763.87988095238</v>
          </cell>
          <cell r="D14">
            <v>28926.599880952381</v>
          </cell>
          <cell r="E14">
            <v>22618.799880952381</v>
          </cell>
          <cell r="F14">
            <v>22949.39988095238</v>
          </cell>
          <cell r="G14">
            <v>28907.39988095238</v>
          </cell>
          <cell r="H14">
            <v>23228.799880952381</v>
          </cell>
          <cell r="I14">
            <v>29738.849880952381</v>
          </cell>
          <cell r="J14">
            <v>23733.249880952382</v>
          </cell>
          <cell r="K14">
            <v>28945.849880952381</v>
          </cell>
          <cell r="L14">
            <v>23583.249880952382</v>
          </cell>
          <cell r="M14">
            <v>25014.249880952382</v>
          </cell>
        </row>
        <row r="15">
          <cell r="A15">
            <v>42</v>
          </cell>
          <cell r="B15">
            <v>199215.2828826984</v>
          </cell>
          <cell r="C15">
            <v>198904.76899380953</v>
          </cell>
          <cell r="D15">
            <v>198594.25510492065</v>
          </cell>
          <cell r="E15">
            <v>196502.95046492066</v>
          </cell>
          <cell r="F15">
            <v>193903.1921315873</v>
          </cell>
          <cell r="G15">
            <v>195470.43379825397</v>
          </cell>
          <cell r="H15">
            <v>193268.42046492064</v>
          </cell>
          <cell r="I15">
            <v>193045.55518714286</v>
          </cell>
          <cell r="J15">
            <v>192177.83990936508</v>
          </cell>
          <cell r="K15">
            <v>192177.83990936508</v>
          </cell>
          <cell r="L15">
            <v>191000.88734984127</v>
          </cell>
          <cell r="M15">
            <v>189823.93479031746</v>
          </cell>
        </row>
        <row r="16">
          <cell r="A16">
            <v>45</v>
          </cell>
          <cell r="B16">
            <v>4250</v>
          </cell>
          <cell r="C16">
            <v>4250</v>
          </cell>
          <cell r="D16">
            <v>4250</v>
          </cell>
          <cell r="E16">
            <v>4250</v>
          </cell>
          <cell r="F16">
            <v>4250</v>
          </cell>
          <cell r="G16">
            <v>4250</v>
          </cell>
          <cell r="H16">
            <v>4250</v>
          </cell>
          <cell r="I16">
            <v>4250</v>
          </cell>
          <cell r="J16">
            <v>4250</v>
          </cell>
          <cell r="K16">
            <v>4250</v>
          </cell>
          <cell r="L16">
            <v>4250</v>
          </cell>
          <cell r="M16">
            <v>4250</v>
          </cell>
        </row>
        <row r="17">
          <cell r="A17">
            <v>49</v>
          </cell>
          <cell r="B17">
            <v>857371.37198393513</v>
          </cell>
          <cell r="C17">
            <v>856079.56365060178</v>
          </cell>
          <cell r="D17">
            <v>854787.75531726843</v>
          </cell>
          <cell r="E17">
            <v>850932.15531726833</v>
          </cell>
          <cell r="F17">
            <v>851108.97138869681</v>
          </cell>
          <cell r="G17">
            <v>858369.7874601254</v>
          </cell>
          <cell r="H17">
            <v>852471.76746012538</v>
          </cell>
          <cell r="I17">
            <v>859271.06078353804</v>
          </cell>
          <cell r="J17">
            <v>858919.85410695081</v>
          </cell>
          <cell r="K17">
            <v>858919.85410695081</v>
          </cell>
          <cell r="L17">
            <v>841990.59416647465</v>
          </cell>
          <cell r="M17">
            <v>825061.33422599849</v>
          </cell>
        </row>
        <row r="18">
          <cell r="A18">
            <v>51</v>
          </cell>
          <cell r="B18">
            <v>269359.97837971436</v>
          </cell>
          <cell r="C18">
            <v>271186.16691304767</v>
          </cell>
          <cell r="D18">
            <v>266662.44364638097</v>
          </cell>
          <cell r="E18">
            <v>273106.37182238098</v>
          </cell>
          <cell r="F18">
            <v>280004.84880650794</v>
          </cell>
          <cell r="G18">
            <v>259075.67279063491</v>
          </cell>
          <cell r="H18">
            <v>248751.54445730158</v>
          </cell>
          <cell r="I18">
            <v>254518.07016563491</v>
          </cell>
          <cell r="J18">
            <v>254307.75787396828</v>
          </cell>
          <cell r="K18">
            <v>272074.75787396828</v>
          </cell>
          <cell r="L18">
            <v>242529.17255650795</v>
          </cell>
          <cell r="M18">
            <v>257035.58723904763</v>
          </cell>
        </row>
        <row r="19">
          <cell r="A19">
            <v>52</v>
          </cell>
          <cell r="B19">
            <v>732670.66873152601</v>
          </cell>
          <cell r="C19">
            <v>713267.93331485929</v>
          </cell>
          <cell r="D19">
            <v>732184.69789819268</v>
          </cell>
          <cell r="E19">
            <v>716717.00789819262</v>
          </cell>
          <cell r="F19">
            <v>736264.15948549425</v>
          </cell>
          <cell r="G19">
            <v>728260.11107279581</v>
          </cell>
          <cell r="H19">
            <v>738778.75440612924</v>
          </cell>
          <cell r="I19">
            <v>740423.14218390686</v>
          </cell>
          <cell r="J19">
            <v>733690.96996168466</v>
          </cell>
          <cell r="K19">
            <v>732049.41996168462</v>
          </cell>
          <cell r="L19">
            <v>707555.10329501797</v>
          </cell>
          <cell r="M19">
            <v>690725.23662835127</v>
          </cell>
        </row>
        <row r="20">
          <cell r="A20">
            <v>53</v>
          </cell>
          <cell r="B20">
            <v>91605.412793968237</v>
          </cell>
          <cell r="C20">
            <v>100596.71001619045</v>
          </cell>
          <cell r="D20">
            <v>104664.00723841268</v>
          </cell>
          <cell r="E20">
            <v>118220.33259841267</v>
          </cell>
          <cell r="F20">
            <v>113274.19718174601</v>
          </cell>
          <cell r="G20">
            <v>122552.39248507936</v>
          </cell>
          <cell r="H20">
            <v>116951.95915174601</v>
          </cell>
          <cell r="I20">
            <v>119010.78296126983</v>
          </cell>
          <cell r="J20">
            <v>116502.47605079362</v>
          </cell>
          <cell r="K20">
            <v>103992.41605079362</v>
          </cell>
          <cell r="L20">
            <v>96444.666050793632</v>
          </cell>
          <cell r="M20">
            <v>94575.263330793619</v>
          </cell>
        </row>
        <row r="21">
          <cell r="A21">
            <v>54</v>
          </cell>
          <cell r="B21">
            <v>602847.34127632761</v>
          </cell>
          <cell r="C21">
            <v>573848.13638743863</v>
          </cell>
          <cell r="D21">
            <v>621218.56349854975</v>
          </cell>
          <cell r="E21">
            <v>584238.5406185498</v>
          </cell>
          <cell r="F21">
            <v>595576.80597966095</v>
          </cell>
          <cell r="G21">
            <v>587874.01556804474</v>
          </cell>
          <cell r="H21">
            <v>595866.47379531758</v>
          </cell>
          <cell r="I21">
            <v>597096.91427150799</v>
          </cell>
          <cell r="J21">
            <v>592045.33674769837</v>
          </cell>
          <cell r="K21">
            <v>596614.10474769841</v>
          </cell>
          <cell r="L21">
            <v>592020.13313658733</v>
          </cell>
          <cell r="M21">
            <v>599896.69752547622</v>
          </cell>
        </row>
        <row r="22">
          <cell r="A22">
            <v>55</v>
          </cell>
          <cell r="B22">
            <v>97266.903376984119</v>
          </cell>
          <cell r="C22">
            <v>95248.086710317453</v>
          </cell>
          <cell r="D22">
            <v>97279.270043650788</v>
          </cell>
          <cell r="E22">
            <v>94471.318043650768</v>
          </cell>
          <cell r="F22">
            <v>93971.318043650768</v>
          </cell>
          <cell r="G22">
            <v>92371.318043650768</v>
          </cell>
          <cell r="H22">
            <v>93945.781376984116</v>
          </cell>
          <cell r="I22">
            <v>92531.631376984122</v>
          </cell>
          <cell r="J22">
            <v>96335.631376984122</v>
          </cell>
          <cell r="K22">
            <v>94335.631376984122</v>
          </cell>
          <cell r="L22">
            <v>94835.631376984122</v>
          </cell>
          <cell r="M22">
            <v>92835.631376984122</v>
          </cell>
        </row>
        <row r="23">
          <cell r="A23">
            <v>57</v>
          </cell>
          <cell r="B23">
            <v>535825.5708333333</v>
          </cell>
          <cell r="C23">
            <v>514385.12953333335</v>
          </cell>
          <cell r="D23">
            <v>533034.5708333333</v>
          </cell>
          <cell r="E23">
            <v>517407.28663333331</v>
          </cell>
          <cell r="F23">
            <v>523233.36916666664</v>
          </cell>
          <cell r="G23">
            <v>517518.45329999999</v>
          </cell>
          <cell r="H23">
            <v>425036.45916666667</v>
          </cell>
          <cell r="I23">
            <v>525184.84408730152</v>
          </cell>
          <cell r="J23">
            <v>519460.22980793647</v>
          </cell>
          <cell r="K23">
            <v>525230.22900793655</v>
          </cell>
          <cell r="L23">
            <v>510727.79850349203</v>
          </cell>
          <cell r="M23">
            <v>509744.91655904759</v>
          </cell>
        </row>
        <row r="24">
          <cell r="A24">
            <v>58</v>
          </cell>
          <cell r="B24">
            <v>512455.38344948291</v>
          </cell>
          <cell r="C24">
            <v>455255.51134948304</v>
          </cell>
          <cell r="D24">
            <v>525578.12764948304</v>
          </cell>
          <cell r="E24">
            <v>481521.96654948301</v>
          </cell>
          <cell r="F24">
            <v>498464.66684948304</v>
          </cell>
          <cell r="G24">
            <v>522721.08454948303</v>
          </cell>
          <cell r="H24">
            <v>450020.23484281631</v>
          </cell>
          <cell r="I24">
            <v>508455.5719883719</v>
          </cell>
          <cell r="J24">
            <v>495687.65781210922</v>
          </cell>
          <cell r="K24">
            <v>485302.8544302911</v>
          </cell>
          <cell r="L24">
            <v>502793.61998445773</v>
          </cell>
          <cell r="M24">
            <v>461895.12679862441</v>
          </cell>
        </row>
        <row r="25">
          <cell r="A25">
            <v>61</v>
          </cell>
          <cell r="B25">
            <v>43437.983133690475</v>
          </cell>
          <cell r="C25">
            <v>42283.425133690478</v>
          </cell>
          <cell r="D25">
            <v>45159.983133690475</v>
          </cell>
          <cell r="E25">
            <v>43903.074193690474</v>
          </cell>
          <cell r="F25">
            <v>44763.054777023812</v>
          </cell>
          <cell r="G25">
            <v>44643.868360357141</v>
          </cell>
          <cell r="H25">
            <v>40995.725360357144</v>
          </cell>
          <cell r="I25">
            <v>45752.55186035714</v>
          </cell>
          <cell r="J25">
            <v>44333.368360357141</v>
          </cell>
          <cell r="K25">
            <v>45433.989860357142</v>
          </cell>
          <cell r="L25">
            <v>45113.968360357139</v>
          </cell>
          <cell r="M25">
            <v>41590.825360357143</v>
          </cell>
        </row>
        <row r="26">
          <cell r="A26">
            <v>62</v>
          </cell>
          <cell r="B26">
            <v>259866.87395252383</v>
          </cell>
          <cell r="C26">
            <v>259472.08228585718</v>
          </cell>
          <cell r="D26">
            <v>274077.29061919049</v>
          </cell>
          <cell r="E26">
            <v>258391.58789919049</v>
          </cell>
          <cell r="F26">
            <v>258766.58789919049</v>
          </cell>
          <cell r="G26">
            <v>258438.74261119048</v>
          </cell>
          <cell r="H26">
            <v>272258.01927785715</v>
          </cell>
          <cell r="I26">
            <v>259095.04467468255</v>
          </cell>
          <cell r="J26">
            <v>258926.87007150796</v>
          </cell>
          <cell r="K26">
            <v>258926.87007150796</v>
          </cell>
          <cell r="L26">
            <v>258926.87007150796</v>
          </cell>
          <cell r="M26">
            <v>258926.87007150796</v>
          </cell>
        </row>
        <row r="27">
          <cell r="A27">
            <v>63</v>
          </cell>
          <cell r="B27">
            <v>64443.48000385621</v>
          </cell>
          <cell r="C27">
            <v>64019.979003856206</v>
          </cell>
          <cell r="D27">
            <v>64193.54106385621</v>
          </cell>
          <cell r="E27">
            <v>63800.481963856211</v>
          </cell>
          <cell r="F27">
            <v>64297.588463856213</v>
          </cell>
          <cell r="G27">
            <v>64277.558463856214</v>
          </cell>
          <cell r="H27">
            <v>63958.960130522872</v>
          </cell>
          <cell r="I27">
            <v>64710.025130522874</v>
          </cell>
          <cell r="J27">
            <v>64340.980130522876</v>
          </cell>
          <cell r="K27">
            <v>65022.670130522878</v>
          </cell>
          <cell r="L27">
            <v>64823.655130522879</v>
          </cell>
          <cell r="M27">
            <v>65089.995130522875</v>
          </cell>
        </row>
        <row r="28">
          <cell r="A28">
            <v>64</v>
          </cell>
          <cell r="B28">
            <v>620822.75981285714</v>
          </cell>
          <cell r="C28">
            <v>625952.30147952377</v>
          </cell>
          <cell r="D28">
            <v>626963.84314619051</v>
          </cell>
          <cell r="E28">
            <v>611471.93058619043</v>
          </cell>
          <cell r="F28">
            <v>608658.28475285717</v>
          </cell>
          <cell r="G28">
            <v>609677.6389195238</v>
          </cell>
          <cell r="H28">
            <v>604974.31225285714</v>
          </cell>
          <cell r="I28">
            <v>608983.38725285721</v>
          </cell>
          <cell r="J28">
            <v>619165.41325285716</v>
          </cell>
          <cell r="K28">
            <v>618987.41325285716</v>
          </cell>
          <cell r="L28">
            <v>619578.70491952379</v>
          </cell>
          <cell r="M28">
            <v>626326.99658619054</v>
          </cell>
        </row>
        <row r="29">
          <cell r="A29">
            <v>65</v>
          </cell>
          <cell r="B29">
            <v>90488.299264000001</v>
          </cell>
          <cell r="C29">
            <v>90504.299264000001</v>
          </cell>
          <cell r="D29">
            <v>90629.299264000001</v>
          </cell>
          <cell r="E29">
            <v>90353.187903999991</v>
          </cell>
          <cell r="F29">
            <v>90645.187903999991</v>
          </cell>
          <cell r="G29">
            <v>90936.187903999991</v>
          </cell>
          <cell r="H29">
            <v>90276.987904000009</v>
          </cell>
          <cell r="I29">
            <v>91085.787903999997</v>
          </cell>
          <cell r="J29">
            <v>91085.787903999997</v>
          </cell>
          <cell r="K29">
            <v>89888.154880000002</v>
          </cell>
          <cell r="L29">
            <v>88600.724879999994</v>
          </cell>
          <cell r="M29">
            <v>87313.294880000001</v>
          </cell>
        </row>
        <row r="30">
          <cell r="A30">
            <v>90</v>
          </cell>
          <cell r="B30">
            <v>6389.52</v>
          </cell>
          <cell r="C30">
            <v>6389.52</v>
          </cell>
          <cell r="D30">
            <v>6389.52</v>
          </cell>
          <cell r="E30">
            <v>6389.52</v>
          </cell>
          <cell r="F30">
            <v>6360.35</v>
          </cell>
          <cell r="G30">
            <v>6331.19</v>
          </cell>
          <cell r="H30">
            <v>6331.19</v>
          </cell>
          <cell r="I30">
            <v>6331.19</v>
          </cell>
          <cell r="J30">
            <v>6331.19</v>
          </cell>
          <cell r="K30">
            <v>6331.19</v>
          </cell>
          <cell r="L30">
            <v>6197.27</v>
          </cell>
          <cell r="M30">
            <v>6063.35</v>
          </cell>
        </row>
        <row r="31">
          <cell r="A31">
            <v>93</v>
          </cell>
          <cell r="B31">
            <v>-1.6666666666651508E-2</v>
          </cell>
          <cell r="C31">
            <v>-1.6666666666651508E-2</v>
          </cell>
          <cell r="D31">
            <v>-1.6666666666651508E-2</v>
          </cell>
          <cell r="E31">
            <v>-1.6666666666651508E-2</v>
          </cell>
          <cell r="F31">
            <v>-1.6666666666651508E-2</v>
          </cell>
          <cell r="G31">
            <v>-1.6666666666651508E-2</v>
          </cell>
          <cell r="H31">
            <v>1.6666666666651508E-2</v>
          </cell>
          <cell r="I31">
            <v>1.6666666666651508E-2</v>
          </cell>
          <cell r="J31">
            <v>1.6666666666651508E-2</v>
          </cell>
          <cell r="K31">
            <v>1.6666666666651508E-2</v>
          </cell>
          <cell r="L31">
            <v>1.6666666666651508E-2</v>
          </cell>
          <cell r="M31">
            <v>1.6666666666651508E-2</v>
          </cell>
        </row>
        <row r="32">
          <cell r="A32">
            <v>96</v>
          </cell>
          <cell r="B32">
            <v>3687</v>
          </cell>
          <cell r="C32">
            <v>1187</v>
          </cell>
          <cell r="D32">
            <v>3187</v>
          </cell>
          <cell r="E32">
            <v>2187</v>
          </cell>
          <cell r="F32">
            <v>1287</v>
          </cell>
          <cell r="G32">
            <v>1287</v>
          </cell>
          <cell r="H32">
            <v>1287</v>
          </cell>
          <cell r="I32">
            <v>1287</v>
          </cell>
          <cell r="J32">
            <v>1287</v>
          </cell>
          <cell r="K32">
            <v>1287</v>
          </cell>
          <cell r="L32">
            <v>1287</v>
          </cell>
          <cell r="M32">
            <v>1287</v>
          </cell>
        </row>
        <row r="33">
          <cell r="A33">
            <v>98</v>
          </cell>
          <cell r="B33">
            <v>323144.62820751435</v>
          </cell>
          <cell r="C33">
            <v>314648.90370354604</v>
          </cell>
          <cell r="D33">
            <v>306152.17919957777</v>
          </cell>
          <cell r="E33">
            <v>304732.96464533778</v>
          </cell>
          <cell r="F33">
            <v>301803.40353422664</v>
          </cell>
          <cell r="G33">
            <v>298873.84242311557</v>
          </cell>
          <cell r="H33">
            <v>482793.21017311554</v>
          </cell>
          <cell r="I33">
            <v>472557.02663343295</v>
          </cell>
          <cell r="J33">
            <v>464601.47534375038</v>
          </cell>
          <cell r="K33">
            <v>464601.47534375038</v>
          </cell>
          <cell r="L33">
            <v>455735.1508000996</v>
          </cell>
          <cell r="M33">
            <v>446868.82625644887</v>
          </cell>
        </row>
        <row r="34">
          <cell r="A34">
            <v>635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</sheetData>
      <sheetData sheetId="31" refreshError="1"/>
      <sheetData sheetId="32" refreshError="1">
        <row r="3">
          <cell r="A3">
            <v>8</v>
          </cell>
          <cell r="B3">
            <v>700645.43438492063</v>
          </cell>
          <cell r="C3">
            <v>687466.78651206347</v>
          </cell>
          <cell r="D3">
            <v>679677.00759920629</v>
          </cell>
          <cell r="E3">
            <v>675526.00759920629</v>
          </cell>
          <cell r="F3">
            <v>675879.10170634906</v>
          </cell>
          <cell r="G3">
            <v>676234.19581349194</v>
          </cell>
          <cell r="H3">
            <v>675402.98581349198</v>
          </cell>
          <cell r="I3">
            <v>677089.04869047611</v>
          </cell>
          <cell r="J3">
            <v>661962.71869246021</v>
          </cell>
          <cell r="K3">
            <v>661962.71869246021</v>
          </cell>
          <cell r="L3">
            <v>665371.41234325385</v>
          </cell>
          <cell r="M3">
            <v>662118.15905404754</v>
          </cell>
        </row>
        <row r="4">
          <cell r="A4">
            <v>10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>
            <v>14</v>
          </cell>
          <cell r="B5">
            <v>538753.80217079353</v>
          </cell>
          <cell r="C5">
            <v>532451.46139698406</v>
          </cell>
          <cell r="D5">
            <v>526149.12062317459</v>
          </cell>
          <cell r="E5">
            <v>526149.12062317459</v>
          </cell>
          <cell r="F5">
            <v>524589.4767739682</v>
          </cell>
          <cell r="G5">
            <v>524609.83292476193</v>
          </cell>
          <cell r="H5">
            <v>523963.0095914285</v>
          </cell>
          <cell r="I5">
            <v>532126.61633746035</v>
          </cell>
          <cell r="J5">
            <v>525592.89274849207</v>
          </cell>
          <cell r="K5">
            <v>525592.89274849207</v>
          </cell>
          <cell r="L5">
            <v>518142.21572468244</v>
          </cell>
          <cell r="M5">
            <v>510691.53870087292</v>
          </cell>
        </row>
        <row r="6">
          <cell r="A6">
            <v>17</v>
          </cell>
          <cell r="B6">
            <v>589223.53654757934</v>
          </cell>
          <cell r="C6">
            <v>586323.93476186495</v>
          </cell>
          <cell r="D6">
            <v>580444.33297615068</v>
          </cell>
          <cell r="E6">
            <v>581748.33297615079</v>
          </cell>
          <cell r="F6">
            <v>580777.19130948419</v>
          </cell>
          <cell r="G6">
            <v>582415.04964281758</v>
          </cell>
          <cell r="H6">
            <v>580245.8496428174</v>
          </cell>
          <cell r="I6">
            <v>582742.16025789676</v>
          </cell>
          <cell r="J6">
            <v>572814.32861297624</v>
          </cell>
          <cell r="K6">
            <v>572554.32861297624</v>
          </cell>
          <cell r="L6">
            <v>570683.56125186512</v>
          </cell>
          <cell r="M6">
            <v>568292.79389075399</v>
          </cell>
        </row>
        <row r="7">
          <cell r="A7">
            <v>32</v>
          </cell>
          <cell r="B7">
            <v>409141.24662714283</v>
          </cell>
          <cell r="C7">
            <v>409141.24662714283</v>
          </cell>
          <cell r="D7">
            <v>409141.24662714283</v>
          </cell>
          <cell r="E7">
            <v>409141.24662714283</v>
          </cell>
          <cell r="F7">
            <v>410590.24662714283</v>
          </cell>
          <cell r="G7">
            <v>412038.24662714283</v>
          </cell>
          <cell r="H7">
            <v>412038.24662714283</v>
          </cell>
          <cell r="I7">
            <v>414041.39662714273</v>
          </cell>
          <cell r="J7">
            <v>407257.69766714284</v>
          </cell>
          <cell r="K7">
            <v>407257.69766714284</v>
          </cell>
          <cell r="L7">
            <v>408962.15004809521</v>
          </cell>
          <cell r="M7">
            <v>407666.60242904752</v>
          </cell>
        </row>
        <row r="8">
          <cell r="A8">
            <v>44</v>
          </cell>
          <cell r="B8">
            <v>97307.022334355192</v>
          </cell>
          <cell r="C8">
            <v>94603.022334355206</v>
          </cell>
          <cell r="D8">
            <v>96007.022334355206</v>
          </cell>
          <cell r="E8">
            <v>96257.022334355206</v>
          </cell>
          <cell r="F8">
            <v>96007.022334355206</v>
          </cell>
          <cell r="G8">
            <v>102584.02233435521</v>
          </cell>
          <cell r="H8">
            <v>78869.760590267862</v>
          </cell>
          <cell r="I8">
            <v>100780.89828673615</v>
          </cell>
          <cell r="J8">
            <v>98834.647923510871</v>
          </cell>
          <cell r="K8">
            <v>98584.647923510871</v>
          </cell>
          <cell r="L8">
            <v>96352.481256844199</v>
          </cell>
          <cell r="M8">
            <v>93229.314590177528</v>
          </cell>
        </row>
        <row r="9">
          <cell r="A9">
            <v>48</v>
          </cell>
          <cell r="B9">
            <v>367935.25349606731</v>
          </cell>
          <cell r="C9">
            <v>367323.39082940063</v>
          </cell>
          <cell r="D9">
            <v>367587.80216273398</v>
          </cell>
          <cell r="E9">
            <v>405471.12421082216</v>
          </cell>
          <cell r="F9">
            <v>406800.87787748885</v>
          </cell>
          <cell r="G9">
            <v>413419.46954415546</v>
          </cell>
          <cell r="H9">
            <v>411243.39621082216</v>
          </cell>
          <cell r="I9">
            <v>414840.89065526664</v>
          </cell>
          <cell r="J9">
            <v>406668.69569971104</v>
          </cell>
          <cell r="K9">
            <v>406668.69569971104</v>
          </cell>
          <cell r="L9">
            <v>407831.54292193329</v>
          </cell>
          <cell r="M9">
            <v>407313.83014415548</v>
          </cell>
        </row>
        <row r="10">
          <cell r="A10">
            <v>50</v>
          </cell>
          <cell r="B10">
            <v>20955.067155238095</v>
          </cell>
          <cell r="C10">
            <v>20955.067155238095</v>
          </cell>
          <cell r="D10">
            <v>20955.067155238095</v>
          </cell>
          <cell r="E10">
            <v>20955.067155238095</v>
          </cell>
          <cell r="F10">
            <v>19970.636599682541</v>
          </cell>
          <cell r="G10">
            <v>18986.206044126982</v>
          </cell>
          <cell r="H10">
            <v>19028.77937746032</v>
          </cell>
          <cell r="I10">
            <v>19084.879377460318</v>
          </cell>
          <cell r="J10">
            <v>24215.37699746032</v>
          </cell>
          <cell r="K10">
            <v>22351.376997460316</v>
          </cell>
          <cell r="L10">
            <v>22036.283247460316</v>
          </cell>
          <cell r="M10">
            <v>21721.18949746032</v>
          </cell>
        </row>
        <row r="11">
          <cell r="A11">
            <v>94</v>
          </cell>
          <cell r="B11">
            <v>16023.999960317458</v>
          </cell>
          <cell r="C11">
            <v>16023.999960317458</v>
          </cell>
          <cell r="D11">
            <v>16023.999960317458</v>
          </cell>
          <cell r="E11">
            <v>16023.999960317458</v>
          </cell>
          <cell r="F11">
            <v>15765.43746031746</v>
          </cell>
          <cell r="G11">
            <v>15506.87496031746</v>
          </cell>
          <cell r="H11">
            <v>15506.87496031746</v>
          </cell>
          <cell r="I11">
            <v>15506.87496031746</v>
          </cell>
          <cell r="J11">
            <v>15506.87496031746</v>
          </cell>
          <cell r="K11">
            <v>15506.87496031746</v>
          </cell>
          <cell r="L11">
            <v>15213.972182539685</v>
          </cell>
          <cell r="M11">
            <v>14921.069404761905</v>
          </cell>
        </row>
      </sheetData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"/>
      <sheetName val="CAPEX"/>
      <sheetName val="Veículos e Equipamentos"/>
      <sheetName val="Estação de Transbordo"/>
      <sheetName val="Gaseificação"/>
      <sheetName val="Aterro de Inertes"/>
      <sheetName val="Licenciamento Ambiental"/>
      <sheetName val="BDI"/>
      <sheetName val="INCC"/>
      <sheetName val="IPCA"/>
    </sheetNames>
    <sheetDataSet>
      <sheetData sheetId="0">
        <row r="15">
          <cell r="B15">
            <v>0.22474058685057496</v>
          </cell>
          <cell r="K15">
            <v>1.15E-2</v>
          </cell>
        </row>
        <row r="18">
          <cell r="K18">
            <v>5.0000000000000001E-4</v>
          </cell>
        </row>
        <row r="21">
          <cell r="K21">
            <v>6.4999999999999997E-3</v>
          </cell>
        </row>
        <row r="24">
          <cell r="K24">
            <v>6.2300000000000001E-2</v>
          </cell>
        </row>
      </sheetData>
      <sheetData sheetId="1"/>
      <sheetData sheetId="2">
        <row r="19">
          <cell r="I19">
            <v>216389.35541099546</v>
          </cell>
        </row>
      </sheetData>
      <sheetData sheetId="3">
        <row r="29">
          <cell r="J29">
            <v>730975.2931284064</v>
          </cell>
        </row>
      </sheetData>
      <sheetData sheetId="4">
        <row r="12">
          <cell r="I12">
            <v>13965990.242148053</v>
          </cell>
        </row>
      </sheetData>
      <sheetData sheetId="5">
        <row r="20">
          <cell r="J20">
            <v>57786.648135670999</v>
          </cell>
        </row>
      </sheetData>
      <sheetData sheetId="6">
        <row r="9">
          <cell r="H9">
            <v>3215.9189999999999</v>
          </cell>
        </row>
      </sheetData>
      <sheetData sheetId="7" refreshError="1"/>
      <sheetData sheetId="8">
        <row r="6">
          <cell r="B6">
            <v>34547</v>
          </cell>
          <cell r="C6">
            <v>100</v>
          </cell>
          <cell r="D6" t="str">
            <v>...</v>
          </cell>
          <cell r="E6" t="str">
            <v>...</v>
          </cell>
          <cell r="F6" t="str">
            <v>...</v>
          </cell>
        </row>
        <row r="7">
          <cell r="B7">
            <v>34578</v>
          </cell>
          <cell r="C7">
            <v>100.381</v>
          </cell>
          <cell r="D7">
            <v>0.38</v>
          </cell>
          <cell r="E7" t="str">
            <v>...</v>
          </cell>
          <cell r="F7" t="str">
            <v>...</v>
          </cell>
        </row>
        <row r="8">
          <cell r="B8">
            <v>34608</v>
          </cell>
          <cell r="C8">
            <v>101.71</v>
          </cell>
          <cell r="D8">
            <v>1.32</v>
          </cell>
          <cell r="E8" t="str">
            <v>...</v>
          </cell>
          <cell r="F8" t="str">
            <v>...</v>
          </cell>
        </row>
        <row r="9">
          <cell r="B9">
            <v>34639</v>
          </cell>
          <cell r="C9">
            <v>104.11</v>
          </cell>
          <cell r="D9">
            <v>2.36</v>
          </cell>
          <cell r="E9" t="str">
            <v>...</v>
          </cell>
          <cell r="F9" t="str">
            <v>...</v>
          </cell>
        </row>
        <row r="10">
          <cell r="B10">
            <v>34669</v>
          </cell>
          <cell r="C10">
            <v>105.48699999999999</v>
          </cell>
          <cell r="D10">
            <v>1.32</v>
          </cell>
          <cell r="E10" t="str">
            <v>...</v>
          </cell>
          <cell r="F10" t="str">
            <v>...</v>
          </cell>
        </row>
        <row r="11">
          <cell r="B11">
            <v>34700</v>
          </cell>
          <cell r="C11">
            <v>109.176</v>
          </cell>
          <cell r="D11">
            <v>3.5</v>
          </cell>
          <cell r="E11">
            <v>3.5</v>
          </cell>
          <cell r="F11" t="str">
            <v>...</v>
          </cell>
        </row>
        <row r="12">
          <cell r="B12">
            <v>34731</v>
          </cell>
          <cell r="C12">
            <v>111.453</v>
          </cell>
          <cell r="D12">
            <v>2.09</v>
          </cell>
          <cell r="E12">
            <v>5.66</v>
          </cell>
          <cell r="F12" t="str">
            <v>...</v>
          </cell>
        </row>
        <row r="13">
          <cell r="B13">
            <v>34759</v>
          </cell>
          <cell r="C13">
            <v>115.129</v>
          </cell>
          <cell r="D13">
            <v>3.3</v>
          </cell>
          <cell r="E13">
            <v>9.14</v>
          </cell>
          <cell r="F13" t="str">
            <v>...</v>
          </cell>
        </row>
        <row r="14">
          <cell r="B14">
            <v>34790</v>
          </cell>
          <cell r="C14">
            <v>117.774</v>
          </cell>
          <cell r="D14">
            <v>2.2999999999999998</v>
          </cell>
          <cell r="E14">
            <v>11.65</v>
          </cell>
          <cell r="F14" t="str">
            <v>...</v>
          </cell>
        </row>
        <row r="15">
          <cell r="B15">
            <v>34820</v>
          </cell>
          <cell r="C15">
            <v>128.09800000000001</v>
          </cell>
          <cell r="D15">
            <v>8.77</v>
          </cell>
          <cell r="E15">
            <v>21.43</v>
          </cell>
          <cell r="F15" t="str">
            <v>...</v>
          </cell>
        </row>
        <row r="16">
          <cell r="B16">
            <v>34851</v>
          </cell>
          <cell r="C16">
            <v>132.09</v>
          </cell>
          <cell r="D16">
            <v>3.12</v>
          </cell>
          <cell r="E16">
            <v>25.22</v>
          </cell>
          <cell r="F16" t="str">
            <v>...</v>
          </cell>
        </row>
        <row r="17">
          <cell r="B17">
            <v>34881</v>
          </cell>
          <cell r="C17">
            <v>133.524</v>
          </cell>
          <cell r="D17">
            <v>1.0900000000000001</v>
          </cell>
          <cell r="E17">
            <v>26.58</v>
          </cell>
          <cell r="F17" t="str">
            <v>...</v>
          </cell>
        </row>
        <row r="18">
          <cell r="B18">
            <v>34912</v>
          </cell>
          <cell r="C18">
            <v>134.35300000000001</v>
          </cell>
          <cell r="D18">
            <v>0.62</v>
          </cell>
          <cell r="E18">
            <v>27.36</v>
          </cell>
          <cell r="F18">
            <v>34.35</v>
          </cell>
        </row>
        <row r="19">
          <cell r="B19">
            <v>34943</v>
          </cell>
          <cell r="C19">
            <v>135.31800000000001</v>
          </cell>
          <cell r="D19">
            <v>0.72</v>
          </cell>
          <cell r="E19">
            <v>28.28</v>
          </cell>
          <cell r="F19">
            <v>34.799999999999997</v>
          </cell>
        </row>
        <row r="20">
          <cell r="B20">
            <v>34973</v>
          </cell>
          <cell r="C20">
            <v>136.48400000000001</v>
          </cell>
          <cell r="D20">
            <v>0.86</v>
          </cell>
          <cell r="E20">
            <v>29.38</v>
          </cell>
          <cell r="F20">
            <v>34.19</v>
          </cell>
        </row>
        <row r="21">
          <cell r="B21">
            <v>35004</v>
          </cell>
          <cell r="C21">
            <v>137.47800000000001</v>
          </cell>
          <cell r="D21">
            <v>0.73</v>
          </cell>
          <cell r="E21">
            <v>30.33</v>
          </cell>
          <cell r="F21">
            <v>32.049999999999997</v>
          </cell>
        </row>
        <row r="22">
          <cell r="B22">
            <v>35034</v>
          </cell>
          <cell r="C22">
            <v>138.66399999999999</v>
          </cell>
          <cell r="D22">
            <v>0.86</v>
          </cell>
          <cell r="E22">
            <v>31.45</v>
          </cell>
          <cell r="F22">
            <v>31.45</v>
          </cell>
        </row>
        <row r="23">
          <cell r="B23">
            <v>35065</v>
          </cell>
          <cell r="C23">
            <v>140.76599999999999</v>
          </cell>
          <cell r="D23">
            <v>1.52</v>
          </cell>
          <cell r="E23">
            <v>1.52</v>
          </cell>
          <cell r="F23">
            <v>28.93</v>
          </cell>
        </row>
        <row r="24">
          <cell r="B24">
            <v>35096</v>
          </cell>
          <cell r="C24">
            <v>140.929</v>
          </cell>
          <cell r="D24">
            <v>0.12</v>
          </cell>
          <cell r="E24">
            <v>1.63</v>
          </cell>
          <cell r="F24">
            <v>26.45</v>
          </cell>
        </row>
        <row r="25">
          <cell r="B25">
            <v>35125</v>
          </cell>
          <cell r="C25">
            <v>142.31299999999999</v>
          </cell>
          <cell r="D25">
            <v>0.98</v>
          </cell>
          <cell r="E25">
            <v>2.63</v>
          </cell>
          <cell r="F25">
            <v>23.61</v>
          </cell>
        </row>
        <row r="26">
          <cell r="B26">
            <v>35156</v>
          </cell>
          <cell r="C26">
            <v>142.66300000000001</v>
          </cell>
          <cell r="D26">
            <v>0.25</v>
          </cell>
          <cell r="E26">
            <v>2.88</v>
          </cell>
          <cell r="F26">
            <v>21.13</v>
          </cell>
        </row>
        <row r="27">
          <cell r="B27">
            <v>35186</v>
          </cell>
          <cell r="C27">
            <v>145.74199999999999</v>
          </cell>
          <cell r="D27">
            <v>2.16</v>
          </cell>
          <cell r="E27">
            <v>5.0999999999999996</v>
          </cell>
          <cell r="F27">
            <v>13.77</v>
          </cell>
        </row>
        <row r="28">
          <cell r="B28">
            <v>35217</v>
          </cell>
          <cell r="C28">
            <v>147.98400000000001</v>
          </cell>
          <cell r="D28">
            <v>1.54</v>
          </cell>
          <cell r="E28">
            <v>6.72</v>
          </cell>
          <cell r="F28">
            <v>12.03</v>
          </cell>
        </row>
        <row r="29">
          <cell r="B29">
            <v>35247</v>
          </cell>
          <cell r="C29">
            <v>149.095</v>
          </cell>
          <cell r="D29">
            <v>0.75</v>
          </cell>
          <cell r="E29">
            <v>7.52</v>
          </cell>
          <cell r="F29">
            <v>11.66</v>
          </cell>
        </row>
        <row r="30">
          <cell r="B30">
            <v>35278</v>
          </cell>
          <cell r="C30">
            <v>149.44499999999999</v>
          </cell>
          <cell r="D30">
            <v>0.23</v>
          </cell>
          <cell r="E30">
            <v>7.77</v>
          </cell>
          <cell r="F30">
            <v>11.23</v>
          </cell>
        </row>
        <row r="31">
          <cell r="B31">
            <v>35309</v>
          </cell>
          <cell r="C31">
            <v>149.77199999999999</v>
          </cell>
          <cell r="D31">
            <v>0.22</v>
          </cell>
          <cell r="E31">
            <v>8.01</v>
          </cell>
          <cell r="F31">
            <v>10.68</v>
          </cell>
        </row>
        <row r="32">
          <cell r="B32">
            <v>35339</v>
          </cell>
          <cell r="C32">
            <v>150.15700000000001</v>
          </cell>
          <cell r="D32">
            <v>0.26</v>
          </cell>
          <cell r="E32">
            <v>8.2899999999999991</v>
          </cell>
          <cell r="F32">
            <v>10.02</v>
          </cell>
        </row>
        <row r="33">
          <cell r="B33">
            <v>35370</v>
          </cell>
          <cell r="C33">
            <v>151.035</v>
          </cell>
          <cell r="D33">
            <v>0.57999999999999996</v>
          </cell>
          <cell r="E33">
            <v>8.92</v>
          </cell>
          <cell r="F33">
            <v>9.86</v>
          </cell>
        </row>
        <row r="34">
          <cell r="B34">
            <v>35400</v>
          </cell>
          <cell r="C34">
            <v>151.922</v>
          </cell>
          <cell r="D34">
            <v>0.59</v>
          </cell>
          <cell r="E34">
            <v>9.56</v>
          </cell>
          <cell r="F34">
            <v>9.56</v>
          </cell>
        </row>
        <row r="35">
          <cell r="B35">
            <v>35431</v>
          </cell>
          <cell r="C35">
            <v>152.40799999999999</v>
          </cell>
          <cell r="D35">
            <v>0.32</v>
          </cell>
          <cell r="E35">
            <v>0.32</v>
          </cell>
          <cell r="F35">
            <v>8.27</v>
          </cell>
        </row>
        <row r="36">
          <cell r="B36">
            <v>35462</v>
          </cell>
          <cell r="C36">
            <v>153.14699999999999</v>
          </cell>
          <cell r="D36">
            <v>0.48</v>
          </cell>
          <cell r="E36">
            <v>0.81</v>
          </cell>
          <cell r="F36">
            <v>8.67</v>
          </cell>
        </row>
        <row r="37">
          <cell r="B37">
            <v>35490</v>
          </cell>
          <cell r="C37">
            <v>154.26</v>
          </cell>
          <cell r="D37">
            <v>0.73</v>
          </cell>
          <cell r="E37">
            <v>1.54</v>
          </cell>
          <cell r="F37">
            <v>8.39</v>
          </cell>
        </row>
        <row r="38">
          <cell r="B38">
            <v>35521</v>
          </cell>
          <cell r="C38">
            <v>154.61600000000001</v>
          </cell>
          <cell r="D38">
            <v>0.23</v>
          </cell>
          <cell r="E38">
            <v>1.77</v>
          </cell>
          <cell r="F38">
            <v>8.3800000000000008</v>
          </cell>
        </row>
        <row r="39">
          <cell r="B39">
            <v>35551</v>
          </cell>
          <cell r="C39">
            <v>155.953</v>
          </cell>
          <cell r="D39">
            <v>0.86</v>
          </cell>
          <cell r="E39">
            <v>2.65</v>
          </cell>
          <cell r="F39">
            <v>7.01</v>
          </cell>
        </row>
        <row r="40">
          <cell r="B40">
            <v>35582</v>
          </cell>
          <cell r="C40">
            <v>157.68700000000001</v>
          </cell>
          <cell r="D40">
            <v>1.1100000000000001</v>
          </cell>
          <cell r="E40">
            <v>3.79</v>
          </cell>
          <cell r="F40">
            <v>6.56</v>
          </cell>
        </row>
        <row r="41">
          <cell r="B41">
            <v>35612</v>
          </cell>
          <cell r="C41">
            <v>158.48500000000001</v>
          </cell>
          <cell r="D41">
            <v>0.51</v>
          </cell>
          <cell r="E41">
            <v>4.32</v>
          </cell>
          <cell r="F41">
            <v>6.3</v>
          </cell>
        </row>
        <row r="42">
          <cell r="B42">
            <v>35643</v>
          </cell>
          <cell r="C42">
            <v>160.352</v>
          </cell>
          <cell r="D42">
            <v>1.18</v>
          </cell>
          <cell r="E42">
            <v>5.55</v>
          </cell>
          <cell r="F42">
            <v>7.3</v>
          </cell>
        </row>
        <row r="43">
          <cell r="B43">
            <v>35674</v>
          </cell>
          <cell r="C43">
            <v>160.78</v>
          </cell>
          <cell r="D43">
            <v>0.27</v>
          </cell>
          <cell r="E43">
            <v>5.83</v>
          </cell>
          <cell r="F43">
            <v>7.35</v>
          </cell>
        </row>
        <row r="44">
          <cell r="B44">
            <v>35704</v>
          </cell>
          <cell r="C44">
            <v>161.024</v>
          </cell>
          <cell r="D44">
            <v>0.15</v>
          </cell>
          <cell r="E44">
            <v>5.99</v>
          </cell>
          <cell r="F44">
            <v>7.24</v>
          </cell>
        </row>
        <row r="45">
          <cell r="B45">
            <v>35735</v>
          </cell>
          <cell r="C45">
            <v>161.89699999999999</v>
          </cell>
          <cell r="D45">
            <v>0.54</v>
          </cell>
          <cell r="E45">
            <v>6.57</v>
          </cell>
          <cell r="F45">
            <v>7.19</v>
          </cell>
        </row>
        <row r="46">
          <cell r="B46">
            <v>35765</v>
          </cell>
          <cell r="C46">
            <v>162.27099999999999</v>
          </cell>
          <cell r="D46">
            <v>0.23</v>
          </cell>
          <cell r="E46">
            <v>6.81</v>
          </cell>
          <cell r="F46">
            <v>6.81</v>
          </cell>
        </row>
        <row r="47">
          <cell r="B47">
            <v>35796</v>
          </cell>
          <cell r="C47">
            <v>162.80500000000001</v>
          </cell>
          <cell r="D47">
            <v>0.33</v>
          </cell>
          <cell r="E47">
            <v>0.33</v>
          </cell>
          <cell r="F47">
            <v>6.82</v>
          </cell>
        </row>
        <row r="48">
          <cell r="B48">
            <v>35827</v>
          </cell>
          <cell r="C48">
            <v>163.59299999999999</v>
          </cell>
          <cell r="D48">
            <v>0.48</v>
          </cell>
          <cell r="E48">
            <v>0.81</v>
          </cell>
          <cell r="F48">
            <v>6.82</v>
          </cell>
        </row>
        <row r="49">
          <cell r="B49">
            <v>35855</v>
          </cell>
          <cell r="C49">
            <v>164.36099999999999</v>
          </cell>
          <cell r="D49">
            <v>0.47</v>
          </cell>
          <cell r="E49">
            <v>1.29</v>
          </cell>
          <cell r="F49">
            <v>6.55</v>
          </cell>
        </row>
        <row r="50">
          <cell r="B50">
            <v>35886</v>
          </cell>
          <cell r="C50">
            <v>163.535</v>
          </cell>
          <cell r="D50">
            <v>-0.5</v>
          </cell>
          <cell r="E50">
            <v>0.78</v>
          </cell>
          <cell r="F50">
            <v>5.77</v>
          </cell>
        </row>
        <row r="51">
          <cell r="B51">
            <v>35916</v>
          </cell>
          <cell r="C51">
            <v>165.13300000000001</v>
          </cell>
          <cell r="D51">
            <v>0.98</v>
          </cell>
          <cell r="E51">
            <v>1.76</v>
          </cell>
          <cell r="F51">
            <v>5.89</v>
          </cell>
        </row>
        <row r="52">
          <cell r="B52">
            <v>35947</v>
          </cell>
          <cell r="C52">
            <v>165.78100000000001</v>
          </cell>
          <cell r="D52">
            <v>0.39</v>
          </cell>
          <cell r="E52">
            <v>2.16</v>
          </cell>
          <cell r="F52">
            <v>5.13</v>
          </cell>
        </row>
        <row r="53">
          <cell r="B53">
            <v>35977</v>
          </cell>
          <cell r="C53">
            <v>166.345</v>
          </cell>
          <cell r="D53">
            <v>0.34</v>
          </cell>
          <cell r="E53">
            <v>2.5099999999999998</v>
          </cell>
          <cell r="F53">
            <v>4.96</v>
          </cell>
        </row>
        <row r="54">
          <cell r="B54">
            <v>36008</v>
          </cell>
          <cell r="C54">
            <v>166.70500000000001</v>
          </cell>
          <cell r="D54">
            <v>0.22</v>
          </cell>
          <cell r="E54">
            <v>2.73</v>
          </cell>
          <cell r="F54">
            <v>3.96</v>
          </cell>
        </row>
        <row r="55">
          <cell r="B55">
            <v>36039</v>
          </cell>
          <cell r="C55">
            <v>166.72900000000001</v>
          </cell>
          <cell r="D55">
            <v>0.01</v>
          </cell>
          <cell r="E55">
            <v>2.75</v>
          </cell>
          <cell r="F55">
            <v>3.7</v>
          </cell>
        </row>
        <row r="56">
          <cell r="B56">
            <v>36069</v>
          </cell>
          <cell r="C56">
            <v>166.738</v>
          </cell>
          <cell r="D56">
            <v>0.01</v>
          </cell>
          <cell r="E56">
            <v>2.75</v>
          </cell>
          <cell r="F56">
            <v>3.55</v>
          </cell>
        </row>
        <row r="57">
          <cell r="B57">
            <v>36100</v>
          </cell>
          <cell r="C57">
            <v>166.65700000000001</v>
          </cell>
          <cell r="D57">
            <v>-0.05</v>
          </cell>
          <cell r="E57">
            <v>2.7</v>
          </cell>
          <cell r="F57">
            <v>2.94</v>
          </cell>
        </row>
        <row r="58">
          <cell r="B58">
            <v>36130</v>
          </cell>
          <cell r="C58">
            <v>166.733</v>
          </cell>
          <cell r="D58">
            <v>0.05</v>
          </cell>
          <cell r="E58">
            <v>2.75</v>
          </cell>
          <cell r="F58">
            <v>2.75</v>
          </cell>
        </row>
        <row r="59">
          <cell r="B59">
            <v>36161</v>
          </cell>
          <cell r="C59">
            <v>167.648</v>
          </cell>
          <cell r="D59">
            <v>0.55000000000000004</v>
          </cell>
          <cell r="E59">
            <v>0.55000000000000004</v>
          </cell>
          <cell r="F59">
            <v>2.97</v>
          </cell>
        </row>
        <row r="60">
          <cell r="B60">
            <v>36192</v>
          </cell>
          <cell r="C60">
            <v>169.28800000000001</v>
          </cell>
          <cell r="D60">
            <v>0.98</v>
          </cell>
          <cell r="E60">
            <v>1.53</v>
          </cell>
          <cell r="F60">
            <v>3.48</v>
          </cell>
        </row>
        <row r="61">
          <cell r="B61">
            <v>36220</v>
          </cell>
          <cell r="C61">
            <v>170.221</v>
          </cell>
          <cell r="D61">
            <v>0.55000000000000004</v>
          </cell>
          <cell r="E61">
            <v>2.09</v>
          </cell>
          <cell r="F61">
            <v>3.57</v>
          </cell>
        </row>
        <row r="62">
          <cell r="B62">
            <v>36251</v>
          </cell>
          <cell r="C62">
            <v>171.1</v>
          </cell>
          <cell r="D62">
            <v>0.52</v>
          </cell>
          <cell r="E62">
            <v>2.62</v>
          </cell>
          <cell r="F62">
            <v>4.63</v>
          </cell>
        </row>
        <row r="63">
          <cell r="B63">
            <v>36281</v>
          </cell>
          <cell r="C63">
            <v>172.578</v>
          </cell>
          <cell r="D63">
            <v>0.86</v>
          </cell>
          <cell r="E63">
            <v>3.51</v>
          </cell>
          <cell r="F63">
            <v>4.51</v>
          </cell>
        </row>
        <row r="64">
          <cell r="B64">
            <v>36312</v>
          </cell>
          <cell r="C64">
            <v>173.279</v>
          </cell>
          <cell r="D64">
            <v>0.41</v>
          </cell>
          <cell r="E64">
            <v>3.93</v>
          </cell>
          <cell r="F64">
            <v>4.5199999999999996</v>
          </cell>
        </row>
        <row r="65">
          <cell r="B65">
            <v>36342</v>
          </cell>
          <cell r="C65">
            <v>174.07400000000001</v>
          </cell>
          <cell r="D65">
            <v>0.46</v>
          </cell>
          <cell r="E65">
            <v>4.4000000000000004</v>
          </cell>
          <cell r="F65">
            <v>4.6500000000000004</v>
          </cell>
        </row>
        <row r="66">
          <cell r="B66">
            <v>36373</v>
          </cell>
          <cell r="C66">
            <v>175.28</v>
          </cell>
          <cell r="D66">
            <v>0.69</v>
          </cell>
          <cell r="E66">
            <v>5.13</v>
          </cell>
          <cell r="F66">
            <v>5.14</v>
          </cell>
        </row>
        <row r="67">
          <cell r="B67">
            <v>36404</v>
          </cell>
          <cell r="C67">
            <v>176.785</v>
          </cell>
          <cell r="D67">
            <v>0.86</v>
          </cell>
          <cell r="E67">
            <v>6.03</v>
          </cell>
          <cell r="F67">
            <v>6.03</v>
          </cell>
        </row>
        <row r="68">
          <cell r="B68">
            <v>36434</v>
          </cell>
          <cell r="C68">
            <v>178.57400000000001</v>
          </cell>
          <cell r="D68">
            <v>1.01</v>
          </cell>
          <cell r="E68">
            <v>7.1</v>
          </cell>
          <cell r="F68">
            <v>7.1</v>
          </cell>
        </row>
        <row r="69">
          <cell r="B69">
            <v>36465</v>
          </cell>
          <cell r="C69">
            <v>180.20699999999999</v>
          </cell>
          <cell r="D69">
            <v>0.91</v>
          </cell>
          <cell r="E69">
            <v>8.08</v>
          </cell>
          <cell r="F69">
            <v>8.1300000000000008</v>
          </cell>
        </row>
        <row r="70">
          <cell r="B70">
            <v>36495</v>
          </cell>
          <cell r="C70">
            <v>182.084</v>
          </cell>
          <cell r="D70">
            <v>1.04</v>
          </cell>
          <cell r="E70">
            <v>9.2100000000000009</v>
          </cell>
          <cell r="F70">
            <v>9.2100000000000009</v>
          </cell>
        </row>
        <row r="71">
          <cell r="B71">
            <v>36526</v>
          </cell>
          <cell r="C71">
            <v>184.03899999999999</v>
          </cell>
          <cell r="D71">
            <v>1.07</v>
          </cell>
          <cell r="E71">
            <v>1.07</v>
          </cell>
          <cell r="F71">
            <v>9.7799999999999994</v>
          </cell>
        </row>
        <row r="72">
          <cell r="B72">
            <v>36557</v>
          </cell>
          <cell r="C72">
            <v>185.46100000000001</v>
          </cell>
          <cell r="D72">
            <v>0.77</v>
          </cell>
          <cell r="E72">
            <v>1.85</v>
          </cell>
          <cell r="F72">
            <v>9.5500000000000007</v>
          </cell>
        </row>
        <row r="73">
          <cell r="B73">
            <v>36586</v>
          </cell>
          <cell r="C73">
            <v>186.49199999999999</v>
          </cell>
          <cell r="D73">
            <v>0.56000000000000005</v>
          </cell>
          <cell r="E73">
            <v>2.42</v>
          </cell>
          <cell r="F73">
            <v>9.56</v>
          </cell>
        </row>
        <row r="74">
          <cell r="B74">
            <v>36617</v>
          </cell>
          <cell r="C74">
            <v>187.60400000000001</v>
          </cell>
          <cell r="D74">
            <v>0.6</v>
          </cell>
          <cell r="E74">
            <v>3.03</v>
          </cell>
          <cell r="F74">
            <v>9.65</v>
          </cell>
        </row>
        <row r="75">
          <cell r="B75">
            <v>36647</v>
          </cell>
          <cell r="C75">
            <v>190.136</v>
          </cell>
          <cell r="D75">
            <v>1.35</v>
          </cell>
          <cell r="E75">
            <v>4.42</v>
          </cell>
          <cell r="F75">
            <v>10.17</v>
          </cell>
        </row>
        <row r="76">
          <cell r="B76">
            <v>36678</v>
          </cell>
          <cell r="C76">
            <v>191.52699999999999</v>
          </cell>
          <cell r="D76">
            <v>0.73</v>
          </cell>
          <cell r="E76">
            <v>5.19</v>
          </cell>
          <cell r="F76">
            <v>10.53</v>
          </cell>
        </row>
        <row r="77">
          <cell r="B77">
            <v>36708</v>
          </cell>
          <cell r="C77">
            <v>192.10400000000001</v>
          </cell>
          <cell r="D77">
            <v>0.3</v>
          </cell>
          <cell r="E77">
            <v>5.5</v>
          </cell>
          <cell r="F77">
            <v>10.36</v>
          </cell>
        </row>
        <row r="78">
          <cell r="B78">
            <v>36739</v>
          </cell>
          <cell r="C78">
            <v>192.846</v>
          </cell>
          <cell r="D78">
            <v>0.39</v>
          </cell>
          <cell r="E78">
            <v>5.91</v>
          </cell>
          <cell r="F78">
            <v>10.02</v>
          </cell>
        </row>
        <row r="79">
          <cell r="B79">
            <v>36770</v>
          </cell>
          <cell r="C79">
            <v>193.34200000000001</v>
          </cell>
          <cell r="D79">
            <v>0.26</v>
          </cell>
          <cell r="E79">
            <v>6.18</v>
          </cell>
          <cell r="F79">
            <v>9.3699999999999992</v>
          </cell>
        </row>
        <row r="80">
          <cell r="B80">
            <v>36800</v>
          </cell>
          <cell r="C80">
            <v>193.98400000000001</v>
          </cell>
          <cell r="D80">
            <v>0.33</v>
          </cell>
          <cell r="E80">
            <v>6.54</v>
          </cell>
          <cell r="F80">
            <v>8.6300000000000008</v>
          </cell>
        </row>
        <row r="81">
          <cell r="B81">
            <v>36831</v>
          </cell>
          <cell r="C81">
            <v>194.78899999999999</v>
          </cell>
          <cell r="D81">
            <v>0.41</v>
          </cell>
          <cell r="E81">
            <v>6.98</v>
          </cell>
          <cell r="F81">
            <v>8.09</v>
          </cell>
        </row>
        <row r="82">
          <cell r="B82">
            <v>36861</v>
          </cell>
          <cell r="C82">
            <v>196.03700000000001</v>
          </cell>
          <cell r="D82">
            <v>0.64</v>
          </cell>
          <cell r="E82">
            <v>7.66</v>
          </cell>
          <cell r="F82">
            <v>7.66</v>
          </cell>
        </row>
        <row r="83">
          <cell r="B83">
            <v>36892</v>
          </cell>
          <cell r="C83">
            <v>197.17400000000001</v>
          </cell>
          <cell r="D83">
            <v>0.57999999999999996</v>
          </cell>
          <cell r="E83">
            <v>0.57999999999999996</v>
          </cell>
          <cell r="F83">
            <v>7.14</v>
          </cell>
        </row>
        <row r="84">
          <cell r="B84">
            <v>36923</v>
          </cell>
          <cell r="C84">
            <v>197.84899999999999</v>
          </cell>
          <cell r="D84">
            <v>0.34</v>
          </cell>
          <cell r="E84">
            <v>0.92</v>
          </cell>
          <cell r="F84">
            <v>6.68</v>
          </cell>
        </row>
        <row r="85">
          <cell r="B85">
            <v>36951</v>
          </cell>
          <cell r="C85">
            <v>198.38800000000001</v>
          </cell>
          <cell r="D85">
            <v>0.27</v>
          </cell>
          <cell r="E85">
            <v>1.2</v>
          </cell>
          <cell r="F85">
            <v>6.38</v>
          </cell>
        </row>
        <row r="86">
          <cell r="B86">
            <v>36982</v>
          </cell>
          <cell r="C86">
            <v>199.11199999999999</v>
          </cell>
          <cell r="D86">
            <v>0.36</v>
          </cell>
          <cell r="E86">
            <v>1.57</v>
          </cell>
          <cell r="F86">
            <v>6.13</v>
          </cell>
        </row>
        <row r="87">
          <cell r="B87">
            <v>37012</v>
          </cell>
          <cell r="C87">
            <v>203.321</v>
          </cell>
          <cell r="D87">
            <v>2.11</v>
          </cell>
          <cell r="E87">
            <v>3.72</v>
          </cell>
          <cell r="F87">
            <v>6.93</v>
          </cell>
        </row>
        <row r="88">
          <cell r="B88">
            <v>37043</v>
          </cell>
          <cell r="C88">
            <v>205.68199999999999</v>
          </cell>
          <cell r="D88">
            <v>1.1599999999999999</v>
          </cell>
          <cell r="E88">
            <v>4.92</v>
          </cell>
          <cell r="F88">
            <v>7.39</v>
          </cell>
        </row>
        <row r="89">
          <cell r="B89">
            <v>37073</v>
          </cell>
          <cell r="C89">
            <v>206.74199999999999</v>
          </cell>
          <cell r="D89">
            <v>0.52</v>
          </cell>
          <cell r="E89">
            <v>5.46</v>
          </cell>
          <cell r="F89">
            <v>7.62</v>
          </cell>
        </row>
        <row r="90">
          <cell r="B90">
            <v>37104</v>
          </cell>
          <cell r="C90">
            <v>208.02600000000001</v>
          </cell>
          <cell r="D90">
            <v>0.62</v>
          </cell>
          <cell r="E90">
            <v>6.12</v>
          </cell>
          <cell r="F90">
            <v>7.87</v>
          </cell>
        </row>
        <row r="91">
          <cell r="B91">
            <v>37135</v>
          </cell>
          <cell r="C91">
            <v>209.17400000000001</v>
          </cell>
          <cell r="D91">
            <v>0.55000000000000004</v>
          </cell>
          <cell r="E91">
            <v>6.7</v>
          </cell>
          <cell r="F91">
            <v>8.19</v>
          </cell>
        </row>
        <row r="92">
          <cell r="B92">
            <v>37165</v>
          </cell>
          <cell r="C92">
            <v>211.12200000000001</v>
          </cell>
          <cell r="D92">
            <v>0.93</v>
          </cell>
          <cell r="E92">
            <v>7.69</v>
          </cell>
          <cell r="F92">
            <v>8.83</v>
          </cell>
        </row>
        <row r="93">
          <cell r="B93">
            <v>37196</v>
          </cell>
          <cell r="C93">
            <v>212.67599999999999</v>
          </cell>
          <cell r="D93">
            <v>0.74</v>
          </cell>
          <cell r="E93">
            <v>8.49</v>
          </cell>
          <cell r="F93">
            <v>9.18</v>
          </cell>
        </row>
        <row r="94">
          <cell r="B94">
            <v>37226</v>
          </cell>
          <cell r="C94">
            <v>213.393</v>
          </cell>
          <cell r="D94">
            <v>0.34</v>
          </cell>
          <cell r="E94">
            <v>8.85</v>
          </cell>
          <cell r="F94">
            <v>8.85</v>
          </cell>
        </row>
        <row r="95">
          <cell r="B95">
            <v>37257</v>
          </cell>
          <cell r="C95">
            <v>214.16200000000001</v>
          </cell>
          <cell r="D95">
            <v>0.36</v>
          </cell>
          <cell r="E95">
            <v>0.36</v>
          </cell>
          <cell r="F95">
            <v>8.6199999999999992</v>
          </cell>
        </row>
        <row r="96">
          <cell r="B96">
            <v>37288</v>
          </cell>
          <cell r="C96">
            <v>215.399</v>
          </cell>
          <cell r="D96">
            <v>0.57999999999999996</v>
          </cell>
          <cell r="E96">
            <v>0.94</v>
          </cell>
          <cell r="F96">
            <v>8.8699999999999992</v>
          </cell>
        </row>
        <row r="97">
          <cell r="B97">
            <v>37316</v>
          </cell>
          <cell r="C97">
            <v>216.577</v>
          </cell>
          <cell r="D97">
            <v>0.55000000000000004</v>
          </cell>
          <cell r="E97">
            <v>1.49</v>
          </cell>
          <cell r="F97">
            <v>9.17</v>
          </cell>
        </row>
        <row r="98">
          <cell r="B98">
            <v>37347</v>
          </cell>
          <cell r="C98">
            <v>217.28800000000001</v>
          </cell>
          <cell r="D98">
            <v>0.33</v>
          </cell>
          <cell r="E98">
            <v>1.83</v>
          </cell>
          <cell r="F98">
            <v>9.1300000000000008</v>
          </cell>
        </row>
        <row r="99">
          <cell r="B99">
            <v>37377</v>
          </cell>
          <cell r="C99">
            <v>222.79300000000001</v>
          </cell>
          <cell r="D99">
            <v>2.5299999999999998</v>
          </cell>
          <cell r="E99">
            <v>4.41</v>
          </cell>
          <cell r="F99">
            <v>9.58</v>
          </cell>
        </row>
        <row r="100">
          <cell r="B100">
            <v>37408</v>
          </cell>
          <cell r="C100">
            <v>224.054</v>
          </cell>
          <cell r="D100">
            <v>0.56999999999999995</v>
          </cell>
          <cell r="E100">
            <v>5</v>
          </cell>
          <cell r="F100">
            <v>8.93</v>
          </cell>
        </row>
        <row r="101">
          <cell r="B101">
            <v>37438</v>
          </cell>
          <cell r="C101">
            <v>224.71199999999999</v>
          </cell>
          <cell r="D101">
            <v>0.28999999999999998</v>
          </cell>
          <cell r="E101">
            <v>5.3</v>
          </cell>
          <cell r="F101">
            <v>8.69</v>
          </cell>
        </row>
        <row r="102">
          <cell r="B102">
            <v>37469</v>
          </cell>
          <cell r="C102">
            <v>226.96799999999999</v>
          </cell>
          <cell r="D102">
            <v>1</v>
          </cell>
          <cell r="E102">
            <v>6.36</v>
          </cell>
          <cell r="F102">
            <v>9.11</v>
          </cell>
        </row>
        <row r="103">
          <cell r="B103">
            <v>37500</v>
          </cell>
          <cell r="C103">
            <v>228.57599999999999</v>
          </cell>
          <cell r="D103">
            <v>0.71</v>
          </cell>
          <cell r="E103">
            <v>7.12</v>
          </cell>
          <cell r="F103">
            <v>9.2799999999999994</v>
          </cell>
        </row>
        <row r="104">
          <cell r="B104">
            <v>37530</v>
          </cell>
          <cell r="C104">
            <v>231.167</v>
          </cell>
          <cell r="D104">
            <v>1.1299999999999999</v>
          </cell>
          <cell r="E104">
            <v>8.33</v>
          </cell>
          <cell r="F104">
            <v>9.49</v>
          </cell>
        </row>
        <row r="105">
          <cell r="B105">
            <v>37561</v>
          </cell>
          <cell r="C105">
            <v>236.83</v>
          </cell>
          <cell r="D105">
            <v>2.4500000000000002</v>
          </cell>
          <cell r="E105">
            <v>10.98</v>
          </cell>
          <cell r="F105">
            <v>11.36</v>
          </cell>
        </row>
        <row r="106">
          <cell r="B106">
            <v>37591</v>
          </cell>
          <cell r="C106">
            <v>240.86099999999999</v>
          </cell>
          <cell r="D106">
            <v>1.7</v>
          </cell>
          <cell r="E106">
            <v>12.87</v>
          </cell>
          <cell r="F106">
            <v>12.87</v>
          </cell>
        </row>
        <row r="107">
          <cell r="B107">
            <v>37622</v>
          </cell>
          <cell r="C107">
            <v>244.489</v>
          </cell>
          <cell r="D107">
            <v>1.51</v>
          </cell>
          <cell r="E107">
            <v>1.51</v>
          </cell>
          <cell r="F107">
            <v>14.16</v>
          </cell>
        </row>
        <row r="108">
          <cell r="B108">
            <v>37653</v>
          </cell>
          <cell r="C108">
            <v>247.898</v>
          </cell>
          <cell r="D108">
            <v>1.39</v>
          </cell>
          <cell r="E108">
            <v>2.92</v>
          </cell>
          <cell r="F108">
            <v>15.09</v>
          </cell>
        </row>
        <row r="109">
          <cell r="B109">
            <v>37681</v>
          </cell>
          <cell r="C109">
            <v>251.31800000000001</v>
          </cell>
          <cell r="D109">
            <v>1.38</v>
          </cell>
          <cell r="E109">
            <v>4.34</v>
          </cell>
          <cell r="F109">
            <v>16.04</v>
          </cell>
        </row>
        <row r="110">
          <cell r="B110">
            <v>37712</v>
          </cell>
          <cell r="C110">
            <v>253.58500000000001</v>
          </cell>
          <cell r="D110">
            <v>0.9</v>
          </cell>
          <cell r="E110">
            <v>5.28</v>
          </cell>
          <cell r="F110">
            <v>16.7</v>
          </cell>
        </row>
        <row r="111">
          <cell r="B111">
            <v>37742</v>
          </cell>
          <cell r="C111">
            <v>260.77800000000002</v>
          </cell>
          <cell r="D111">
            <v>2.84</v>
          </cell>
          <cell r="E111">
            <v>8.27</v>
          </cell>
          <cell r="F111">
            <v>17.05</v>
          </cell>
        </row>
        <row r="112">
          <cell r="B112">
            <v>37773</v>
          </cell>
          <cell r="C112">
            <v>263.51600000000002</v>
          </cell>
          <cell r="D112">
            <v>1.05</v>
          </cell>
          <cell r="E112">
            <v>9.41</v>
          </cell>
          <cell r="F112">
            <v>17.61</v>
          </cell>
        </row>
        <row r="113">
          <cell r="B113">
            <v>37803</v>
          </cell>
          <cell r="C113">
            <v>266.13200000000001</v>
          </cell>
          <cell r="D113">
            <v>0.99</v>
          </cell>
          <cell r="E113">
            <v>10.49</v>
          </cell>
          <cell r="F113">
            <v>18.43</v>
          </cell>
        </row>
        <row r="114">
          <cell r="B114">
            <v>37834</v>
          </cell>
          <cell r="C114">
            <v>269.96699999999998</v>
          </cell>
          <cell r="D114">
            <v>1.44</v>
          </cell>
          <cell r="E114">
            <v>12.08</v>
          </cell>
          <cell r="F114">
            <v>18.940000000000001</v>
          </cell>
        </row>
        <row r="115">
          <cell r="B115">
            <v>37865</v>
          </cell>
          <cell r="C115">
            <v>270.55500000000001</v>
          </cell>
          <cell r="D115">
            <v>0.22</v>
          </cell>
          <cell r="E115">
            <v>12.33</v>
          </cell>
          <cell r="F115">
            <v>18.37</v>
          </cell>
        </row>
        <row r="116">
          <cell r="B116">
            <v>37895</v>
          </cell>
          <cell r="C116">
            <v>272.32499999999999</v>
          </cell>
          <cell r="D116">
            <v>0.65</v>
          </cell>
          <cell r="E116">
            <v>13.06</v>
          </cell>
          <cell r="F116">
            <v>17.8</v>
          </cell>
        </row>
        <row r="117">
          <cell r="B117">
            <v>37926</v>
          </cell>
          <cell r="C117">
            <v>275.15199999999999</v>
          </cell>
          <cell r="D117">
            <v>1.04</v>
          </cell>
          <cell r="E117">
            <v>14.24</v>
          </cell>
          <cell r="F117">
            <v>16.18</v>
          </cell>
        </row>
        <row r="118">
          <cell r="B118">
            <v>37956</v>
          </cell>
          <cell r="C118">
            <v>275.59399999999999</v>
          </cell>
          <cell r="D118">
            <v>0.16</v>
          </cell>
          <cell r="E118">
            <v>14.42</v>
          </cell>
          <cell r="F118">
            <v>14.42</v>
          </cell>
        </row>
        <row r="119">
          <cell r="B119">
            <v>37987</v>
          </cell>
          <cell r="C119">
            <v>276.49</v>
          </cell>
          <cell r="D119">
            <v>0.33</v>
          </cell>
          <cell r="E119">
            <v>0.33</v>
          </cell>
          <cell r="F119">
            <v>13.09</v>
          </cell>
        </row>
        <row r="120">
          <cell r="B120">
            <v>38018</v>
          </cell>
          <cell r="C120">
            <v>279.24299999999999</v>
          </cell>
          <cell r="D120">
            <v>1</v>
          </cell>
          <cell r="E120">
            <v>1.32</v>
          </cell>
          <cell r="F120">
            <v>12.64</v>
          </cell>
        </row>
        <row r="121">
          <cell r="B121">
            <v>38047</v>
          </cell>
          <cell r="C121">
            <v>282.47000000000003</v>
          </cell>
          <cell r="D121">
            <v>1.1599999999999999</v>
          </cell>
          <cell r="E121">
            <v>2.4900000000000002</v>
          </cell>
          <cell r="F121">
            <v>12.4</v>
          </cell>
        </row>
        <row r="122">
          <cell r="B122">
            <v>38078</v>
          </cell>
          <cell r="C122">
            <v>284.12799999999999</v>
          </cell>
          <cell r="D122">
            <v>0.59</v>
          </cell>
          <cell r="E122">
            <v>3.1</v>
          </cell>
          <cell r="F122">
            <v>12.04</v>
          </cell>
        </row>
        <row r="123">
          <cell r="B123">
            <v>38108</v>
          </cell>
          <cell r="C123">
            <v>289.31700000000001</v>
          </cell>
          <cell r="D123">
            <v>1.83</v>
          </cell>
          <cell r="E123">
            <v>4.9800000000000004</v>
          </cell>
          <cell r="F123">
            <v>10.94</v>
          </cell>
        </row>
        <row r="124">
          <cell r="B124">
            <v>38139</v>
          </cell>
          <cell r="C124">
            <v>291.34800000000001</v>
          </cell>
          <cell r="D124">
            <v>0.7</v>
          </cell>
          <cell r="E124">
            <v>5.72</v>
          </cell>
          <cell r="F124">
            <v>10.56</v>
          </cell>
        </row>
        <row r="125">
          <cell r="B125">
            <v>38169</v>
          </cell>
          <cell r="C125">
            <v>294.625</v>
          </cell>
          <cell r="D125">
            <v>1.1200000000000001</v>
          </cell>
          <cell r="E125">
            <v>6.91</v>
          </cell>
          <cell r="F125">
            <v>10.71</v>
          </cell>
        </row>
        <row r="126">
          <cell r="B126">
            <v>38200</v>
          </cell>
          <cell r="C126">
            <v>297.00299999999999</v>
          </cell>
          <cell r="D126">
            <v>0.81</v>
          </cell>
          <cell r="E126">
            <v>7.77</v>
          </cell>
          <cell r="F126">
            <v>10.01</v>
          </cell>
        </row>
        <row r="127">
          <cell r="B127">
            <v>38231</v>
          </cell>
          <cell r="C127">
            <v>298.72199999999998</v>
          </cell>
          <cell r="D127">
            <v>0.57999999999999996</v>
          </cell>
          <cell r="E127">
            <v>8.39</v>
          </cell>
          <cell r="F127">
            <v>10.41</v>
          </cell>
        </row>
        <row r="128">
          <cell r="B128">
            <v>38261</v>
          </cell>
          <cell r="C128">
            <v>302.27499999999998</v>
          </cell>
          <cell r="D128">
            <v>1.19</v>
          </cell>
          <cell r="E128">
            <v>9.68</v>
          </cell>
          <cell r="F128">
            <v>11</v>
          </cell>
        </row>
        <row r="129">
          <cell r="B129">
            <v>38292</v>
          </cell>
          <cell r="C129">
            <v>304.42899999999997</v>
          </cell>
          <cell r="D129">
            <v>0.71</v>
          </cell>
          <cell r="E129">
            <v>10.46</v>
          </cell>
          <cell r="F129">
            <v>10.64</v>
          </cell>
        </row>
        <row r="130">
          <cell r="B130">
            <v>38322</v>
          </cell>
          <cell r="C130">
            <v>305.97399999999999</v>
          </cell>
          <cell r="D130">
            <v>0.51</v>
          </cell>
          <cell r="E130">
            <v>11.02</v>
          </cell>
          <cell r="F130">
            <v>11.02</v>
          </cell>
        </row>
        <row r="131">
          <cell r="B131">
            <v>38353</v>
          </cell>
          <cell r="C131">
            <v>308.28399999999999</v>
          </cell>
          <cell r="D131">
            <v>0.75</v>
          </cell>
          <cell r="E131">
            <v>0.75</v>
          </cell>
          <cell r="F131">
            <v>11.5</v>
          </cell>
        </row>
        <row r="132">
          <cell r="B132">
            <v>38384</v>
          </cell>
          <cell r="C132">
            <v>309.64600000000002</v>
          </cell>
          <cell r="D132">
            <v>0.44</v>
          </cell>
          <cell r="E132">
            <v>1.2</v>
          </cell>
          <cell r="F132">
            <v>10.89</v>
          </cell>
        </row>
        <row r="133">
          <cell r="B133">
            <v>38412</v>
          </cell>
          <cell r="C133">
            <v>311.733</v>
          </cell>
          <cell r="D133">
            <v>0.67</v>
          </cell>
          <cell r="E133">
            <v>1.88</v>
          </cell>
          <cell r="F133">
            <v>10.36</v>
          </cell>
        </row>
        <row r="134">
          <cell r="B134">
            <v>38443</v>
          </cell>
          <cell r="C134">
            <v>313.97699999999998</v>
          </cell>
          <cell r="D134">
            <v>0.72</v>
          </cell>
          <cell r="E134">
            <v>2.62</v>
          </cell>
          <cell r="F134">
            <v>10.51</v>
          </cell>
        </row>
        <row r="135">
          <cell r="B135">
            <v>38473</v>
          </cell>
          <cell r="C135">
            <v>320.524</v>
          </cell>
          <cell r="D135">
            <v>2.09</v>
          </cell>
          <cell r="E135">
            <v>4.76</v>
          </cell>
          <cell r="F135">
            <v>10.79</v>
          </cell>
        </row>
        <row r="136">
          <cell r="B136">
            <v>38504</v>
          </cell>
          <cell r="C136">
            <v>322.97399999999999</v>
          </cell>
          <cell r="D136">
            <v>0.76</v>
          </cell>
          <cell r="E136">
            <v>5.56</v>
          </cell>
          <cell r="F136">
            <v>10.86</v>
          </cell>
        </row>
        <row r="137">
          <cell r="B137">
            <v>38534</v>
          </cell>
          <cell r="C137">
            <v>323.33199999999999</v>
          </cell>
          <cell r="D137">
            <v>0.11</v>
          </cell>
          <cell r="E137">
            <v>5.67</v>
          </cell>
          <cell r="F137">
            <v>9.74</v>
          </cell>
        </row>
        <row r="138">
          <cell r="B138">
            <v>38565</v>
          </cell>
          <cell r="C138">
            <v>323.38200000000001</v>
          </cell>
          <cell r="D138">
            <v>0.02</v>
          </cell>
          <cell r="E138">
            <v>5.69</v>
          </cell>
          <cell r="F138">
            <v>8.8800000000000008</v>
          </cell>
        </row>
        <row r="139">
          <cell r="B139">
            <v>38596</v>
          </cell>
          <cell r="C139">
            <v>324.16399999999999</v>
          </cell>
          <cell r="D139">
            <v>0.24</v>
          </cell>
          <cell r="E139">
            <v>5.94</v>
          </cell>
          <cell r="F139">
            <v>8.52</v>
          </cell>
        </row>
        <row r="140">
          <cell r="B140">
            <v>38626</v>
          </cell>
          <cell r="C140">
            <v>324.78199999999998</v>
          </cell>
          <cell r="D140">
            <v>0.19</v>
          </cell>
          <cell r="E140">
            <v>6.15</v>
          </cell>
          <cell r="F140">
            <v>7.45</v>
          </cell>
        </row>
        <row r="141">
          <cell r="B141">
            <v>38657</v>
          </cell>
          <cell r="C141">
            <v>325.70299999999997</v>
          </cell>
          <cell r="D141">
            <v>0.28000000000000003</v>
          </cell>
          <cell r="E141">
            <v>6.45</v>
          </cell>
          <cell r="F141">
            <v>6.99</v>
          </cell>
        </row>
        <row r="142">
          <cell r="B142">
            <v>38687</v>
          </cell>
          <cell r="C142">
            <v>326.91500000000002</v>
          </cell>
          <cell r="D142">
            <v>0.37</v>
          </cell>
          <cell r="E142">
            <v>6.84</v>
          </cell>
          <cell r="F142">
            <v>6.84</v>
          </cell>
        </row>
        <row r="143">
          <cell r="B143">
            <v>38718</v>
          </cell>
          <cell r="C143">
            <v>328.04199999999997</v>
          </cell>
          <cell r="D143">
            <v>0.34</v>
          </cell>
          <cell r="E143">
            <v>0.34</v>
          </cell>
          <cell r="F143">
            <v>6.41</v>
          </cell>
        </row>
        <row r="144">
          <cell r="B144">
            <v>38749</v>
          </cell>
          <cell r="C144">
            <v>328.65100000000001</v>
          </cell>
          <cell r="D144">
            <v>0.19</v>
          </cell>
          <cell r="E144">
            <v>0.53</v>
          </cell>
          <cell r="F144">
            <v>6.14</v>
          </cell>
        </row>
        <row r="145">
          <cell r="B145">
            <v>38777</v>
          </cell>
          <cell r="C145">
            <v>329.32</v>
          </cell>
          <cell r="D145">
            <v>0.2</v>
          </cell>
          <cell r="E145">
            <v>0.74</v>
          </cell>
          <cell r="F145">
            <v>5.64</v>
          </cell>
        </row>
        <row r="146">
          <cell r="B146">
            <v>38808</v>
          </cell>
          <cell r="C146">
            <v>330.50099999999998</v>
          </cell>
          <cell r="D146">
            <v>0.36</v>
          </cell>
          <cell r="E146">
            <v>1.1000000000000001</v>
          </cell>
          <cell r="F146">
            <v>5.26</v>
          </cell>
        </row>
        <row r="147">
          <cell r="B147">
            <v>38838</v>
          </cell>
          <cell r="C147">
            <v>334.86700000000002</v>
          </cell>
          <cell r="D147">
            <v>1.32</v>
          </cell>
          <cell r="E147">
            <v>2.4300000000000002</v>
          </cell>
          <cell r="F147">
            <v>4.47</v>
          </cell>
        </row>
        <row r="148">
          <cell r="B148">
            <v>38869</v>
          </cell>
          <cell r="C148">
            <v>337.892</v>
          </cell>
          <cell r="D148">
            <v>0.9</v>
          </cell>
          <cell r="E148">
            <v>3.36</v>
          </cell>
          <cell r="F148">
            <v>4.62</v>
          </cell>
        </row>
        <row r="149">
          <cell r="B149">
            <v>38899</v>
          </cell>
          <cell r="C149">
            <v>339.48399999999998</v>
          </cell>
          <cell r="D149">
            <v>0.47</v>
          </cell>
          <cell r="E149">
            <v>3.84</v>
          </cell>
          <cell r="F149">
            <v>5</v>
          </cell>
        </row>
        <row r="150">
          <cell r="B150">
            <v>38930</v>
          </cell>
          <cell r="C150">
            <v>340.28300000000002</v>
          </cell>
          <cell r="D150">
            <v>0.24</v>
          </cell>
          <cell r="E150">
            <v>4.09</v>
          </cell>
          <cell r="F150">
            <v>5.23</v>
          </cell>
        </row>
        <row r="151">
          <cell r="B151">
            <v>38961</v>
          </cell>
          <cell r="C151">
            <v>340.67</v>
          </cell>
          <cell r="D151">
            <v>0.11</v>
          </cell>
          <cell r="E151">
            <v>4.21</v>
          </cell>
          <cell r="F151">
            <v>5.09</v>
          </cell>
        </row>
        <row r="152">
          <cell r="B152">
            <v>38991</v>
          </cell>
          <cell r="C152">
            <v>341.36900000000003</v>
          </cell>
          <cell r="D152">
            <v>0.21</v>
          </cell>
          <cell r="E152">
            <v>4.42</v>
          </cell>
          <cell r="F152">
            <v>5.1100000000000003</v>
          </cell>
        </row>
        <row r="153">
          <cell r="B153">
            <v>39022</v>
          </cell>
          <cell r="C153">
            <v>342.15899999999999</v>
          </cell>
          <cell r="D153">
            <v>0.23</v>
          </cell>
          <cell r="E153">
            <v>4.66</v>
          </cell>
          <cell r="F153">
            <v>5.05</v>
          </cell>
        </row>
        <row r="154">
          <cell r="B154">
            <v>39052</v>
          </cell>
          <cell r="C154">
            <v>343.40100000000001</v>
          </cell>
          <cell r="D154">
            <v>0.36</v>
          </cell>
          <cell r="E154">
            <v>5.04</v>
          </cell>
          <cell r="F154">
            <v>5.04</v>
          </cell>
        </row>
        <row r="155">
          <cell r="B155">
            <v>39083</v>
          </cell>
          <cell r="C155">
            <v>344.94299999999998</v>
          </cell>
          <cell r="D155">
            <v>0.45</v>
          </cell>
          <cell r="E155">
            <v>0.45</v>
          </cell>
          <cell r="F155">
            <v>5.15</v>
          </cell>
        </row>
        <row r="156">
          <cell r="B156">
            <v>39114</v>
          </cell>
          <cell r="C156">
            <v>345.68200000000002</v>
          </cell>
          <cell r="D156">
            <v>0.21</v>
          </cell>
          <cell r="E156">
            <v>0.66</v>
          </cell>
          <cell r="F156">
            <v>5.18</v>
          </cell>
        </row>
        <row r="157">
          <cell r="B157">
            <v>39142</v>
          </cell>
          <cell r="C157">
            <v>346.61700000000002</v>
          </cell>
          <cell r="D157">
            <v>0.27</v>
          </cell>
          <cell r="E157">
            <v>0.94</v>
          </cell>
          <cell r="F157">
            <v>5.25</v>
          </cell>
        </row>
        <row r="158">
          <cell r="B158">
            <v>39173</v>
          </cell>
          <cell r="C158">
            <v>348.19400000000002</v>
          </cell>
          <cell r="D158">
            <v>0.45</v>
          </cell>
          <cell r="E158">
            <v>1.4</v>
          </cell>
          <cell r="F158">
            <v>5.35</v>
          </cell>
        </row>
        <row r="159">
          <cell r="B159">
            <v>39203</v>
          </cell>
          <cell r="C159">
            <v>352.20400000000001</v>
          </cell>
          <cell r="D159">
            <v>1.1499999999999999</v>
          </cell>
          <cell r="E159">
            <v>2.56</v>
          </cell>
          <cell r="F159">
            <v>5.18</v>
          </cell>
        </row>
        <row r="160">
          <cell r="B160">
            <v>39234</v>
          </cell>
          <cell r="C160">
            <v>355.45600000000002</v>
          </cell>
          <cell r="D160">
            <v>0.92</v>
          </cell>
          <cell r="E160">
            <v>3.51</v>
          </cell>
          <cell r="F160">
            <v>5.2</v>
          </cell>
        </row>
        <row r="161">
          <cell r="B161">
            <v>39264</v>
          </cell>
          <cell r="C161">
            <v>356.54500000000002</v>
          </cell>
          <cell r="D161">
            <v>0.31</v>
          </cell>
          <cell r="E161">
            <v>3.83</v>
          </cell>
          <cell r="F161">
            <v>5.03</v>
          </cell>
        </row>
        <row r="162">
          <cell r="B162">
            <v>39295</v>
          </cell>
          <cell r="C162">
            <v>357.46699999999998</v>
          </cell>
          <cell r="D162">
            <v>0.26</v>
          </cell>
          <cell r="E162">
            <v>4.0999999999999996</v>
          </cell>
          <cell r="F162">
            <v>5.05</v>
          </cell>
        </row>
        <row r="163">
          <cell r="B163">
            <v>39326</v>
          </cell>
          <cell r="C163">
            <v>359.27600000000001</v>
          </cell>
          <cell r="D163">
            <v>0.51</v>
          </cell>
          <cell r="E163">
            <v>4.62</v>
          </cell>
          <cell r="F163">
            <v>5.46</v>
          </cell>
        </row>
        <row r="164">
          <cell r="B164">
            <v>39356</v>
          </cell>
          <cell r="C164">
            <v>361.10199999999998</v>
          </cell>
          <cell r="D164">
            <v>0.51</v>
          </cell>
          <cell r="E164">
            <v>5.15</v>
          </cell>
          <cell r="F164">
            <v>5.78</v>
          </cell>
        </row>
        <row r="165">
          <cell r="B165">
            <v>39387</v>
          </cell>
          <cell r="C165">
            <v>362.40300000000002</v>
          </cell>
          <cell r="D165">
            <v>0.36</v>
          </cell>
          <cell r="E165">
            <v>5.53</v>
          </cell>
          <cell r="F165">
            <v>5.92</v>
          </cell>
        </row>
        <row r="166">
          <cell r="B166">
            <v>39417</v>
          </cell>
          <cell r="C166">
            <v>364.52499999999998</v>
          </cell>
          <cell r="D166">
            <v>0.59</v>
          </cell>
          <cell r="E166">
            <v>6.15</v>
          </cell>
          <cell r="F166">
            <v>6.15</v>
          </cell>
        </row>
        <row r="167">
          <cell r="B167">
            <v>39448</v>
          </cell>
          <cell r="C167">
            <v>365.90600000000001</v>
          </cell>
          <cell r="D167">
            <v>0.38</v>
          </cell>
          <cell r="E167">
            <v>0.38</v>
          </cell>
          <cell r="F167">
            <v>6.08</v>
          </cell>
        </row>
        <row r="168">
          <cell r="B168">
            <v>39479</v>
          </cell>
          <cell r="C168">
            <v>367.38200000000001</v>
          </cell>
          <cell r="D168">
            <v>0.4</v>
          </cell>
          <cell r="E168">
            <v>0.78</v>
          </cell>
          <cell r="F168">
            <v>6.28</v>
          </cell>
        </row>
        <row r="169">
          <cell r="B169">
            <v>39508</v>
          </cell>
          <cell r="C169">
            <v>369.81200000000001</v>
          </cell>
          <cell r="D169">
            <v>0.66</v>
          </cell>
          <cell r="E169">
            <v>1.45</v>
          </cell>
          <cell r="F169">
            <v>6.69</v>
          </cell>
        </row>
        <row r="170">
          <cell r="B170">
            <v>39539</v>
          </cell>
          <cell r="C170">
            <v>373.03100000000001</v>
          </cell>
          <cell r="D170">
            <v>0.87</v>
          </cell>
          <cell r="E170">
            <v>2.33</v>
          </cell>
          <cell r="F170">
            <v>7.13</v>
          </cell>
        </row>
        <row r="171">
          <cell r="B171">
            <v>39569</v>
          </cell>
          <cell r="C171">
            <v>380.58199999999999</v>
          </cell>
          <cell r="D171">
            <v>2.02</v>
          </cell>
          <cell r="E171">
            <v>4.4000000000000004</v>
          </cell>
          <cell r="F171">
            <v>8.06</v>
          </cell>
        </row>
        <row r="172">
          <cell r="B172">
            <v>39600</v>
          </cell>
          <cell r="C172">
            <v>387.90600000000001</v>
          </cell>
          <cell r="D172">
            <v>1.92</v>
          </cell>
          <cell r="E172">
            <v>6.41</v>
          </cell>
          <cell r="F172">
            <v>9.1300000000000008</v>
          </cell>
        </row>
        <row r="173">
          <cell r="B173">
            <v>39630</v>
          </cell>
          <cell r="C173">
            <v>393.55599999999998</v>
          </cell>
          <cell r="D173">
            <v>1.46</v>
          </cell>
          <cell r="E173">
            <v>7.96</v>
          </cell>
          <cell r="F173">
            <v>10.38</v>
          </cell>
        </row>
        <row r="174">
          <cell r="B174">
            <v>39661</v>
          </cell>
          <cell r="C174">
            <v>398.202</v>
          </cell>
          <cell r="D174">
            <v>1.18</v>
          </cell>
          <cell r="E174">
            <v>9.24</v>
          </cell>
          <cell r="F174">
            <v>11.4</v>
          </cell>
        </row>
        <row r="175">
          <cell r="B175">
            <v>39692</v>
          </cell>
          <cell r="C175">
            <v>401.97500000000002</v>
          </cell>
          <cell r="D175">
            <v>0.95</v>
          </cell>
          <cell r="E175">
            <v>10.27</v>
          </cell>
          <cell r="F175">
            <v>11.88</v>
          </cell>
        </row>
        <row r="176">
          <cell r="B176">
            <v>39722</v>
          </cell>
          <cell r="C176">
            <v>405.09</v>
          </cell>
          <cell r="D176">
            <v>0.77</v>
          </cell>
          <cell r="E176">
            <v>11.13</v>
          </cell>
          <cell r="F176">
            <v>12.18</v>
          </cell>
        </row>
        <row r="177">
          <cell r="B177">
            <v>39753</v>
          </cell>
          <cell r="C177">
            <v>407.10899999999998</v>
          </cell>
          <cell r="D177">
            <v>0.5</v>
          </cell>
          <cell r="E177">
            <v>11.68</v>
          </cell>
          <cell r="F177">
            <v>12.34</v>
          </cell>
        </row>
        <row r="178">
          <cell r="B178">
            <v>39783</v>
          </cell>
          <cell r="C178">
            <v>407.80700000000002</v>
          </cell>
          <cell r="D178">
            <v>0.17</v>
          </cell>
          <cell r="E178">
            <v>11.87</v>
          </cell>
          <cell r="F178">
            <v>11.87</v>
          </cell>
        </row>
        <row r="179">
          <cell r="B179">
            <v>39814</v>
          </cell>
          <cell r="C179">
            <v>409.166</v>
          </cell>
          <cell r="D179">
            <v>0.33</v>
          </cell>
          <cell r="E179">
            <v>0.33</v>
          </cell>
          <cell r="F179">
            <v>11.82</v>
          </cell>
        </row>
        <row r="180">
          <cell r="B180">
            <v>39845</v>
          </cell>
          <cell r="C180">
            <v>410.262</v>
          </cell>
          <cell r="D180">
            <v>0.27</v>
          </cell>
          <cell r="E180">
            <v>0.6</v>
          </cell>
          <cell r="F180">
            <v>11.67</v>
          </cell>
        </row>
        <row r="181">
          <cell r="B181">
            <v>39873</v>
          </cell>
          <cell r="C181">
            <v>409.21600000000001</v>
          </cell>
          <cell r="D181">
            <v>-0.25</v>
          </cell>
          <cell r="E181">
            <v>0.35</v>
          </cell>
          <cell r="F181">
            <v>10.66</v>
          </cell>
        </row>
        <row r="182">
          <cell r="B182">
            <v>39904</v>
          </cell>
          <cell r="C182">
            <v>409.04199999999997</v>
          </cell>
          <cell r="D182">
            <v>-0.04</v>
          </cell>
          <cell r="E182">
            <v>0.3</v>
          </cell>
          <cell r="F182">
            <v>9.65</v>
          </cell>
        </row>
        <row r="183">
          <cell r="B183">
            <v>39934</v>
          </cell>
          <cell r="C183">
            <v>414.74200000000002</v>
          </cell>
          <cell r="D183">
            <v>1.39</v>
          </cell>
          <cell r="E183">
            <v>1.7</v>
          </cell>
          <cell r="F183">
            <v>8.98</v>
          </cell>
        </row>
        <row r="184">
          <cell r="B184">
            <v>39965</v>
          </cell>
          <cell r="C184">
            <v>417.65699999999998</v>
          </cell>
          <cell r="D184">
            <v>0.7</v>
          </cell>
          <cell r="E184">
            <v>2.42</v>
          </cell>
          <cell r="F184">
            <v>7.67</v>
          </cell>
        </row>
        <row r="185">
          <cell r="B185">
            <v>39995</v>
          </cell>
          <cell r="C185">
            <v>418.75700000000001</v>
          </cell>
          <cell r="D185">
            <v>0.26</v>
          </cell>
          <cell r="E185">
            <v>2.69</v>
          </cell>
          <cell r="F185">
            <v>6.4</v>
          </cell>
        </row>
        <row r="186">
          <cell r="B186">
            <v>40026</v>
          </cell>
          <cell r="C186">
            <v>418.52800000000002</v>
          </cell>
          <cell r="D186">
            <v>-0.05</v>
          </cell>
          <cell r="E186">
            <v>2.63</v>
          </cell>
          <cell r="F186">
            <v>5.0999999999999996</v>
          </cell>
        </row>
        <row r="187">
          <cell r="B187">
            <v>40057</v>
          </cell>
          <cell r="C187">
            <v>419.14699999999999</v>
          </cell>
          <cell r="D187">
            <v>0.15</v>
          </cell>
          <cell r="E187">
            <v>2.78</v>
          </cell>
          <cell r="F187">
            <v>4.2699999999999996</v>
          </cell>
        </row>
        <row r="188">
          <cell r="B188">
            <v>40087</v>
          </cell>
          <cell r="C188">
            <v>419.40499999999997</v>
          </cell>
          <cell r="D188">
            <v>0.06</v>
          </cell>
          <cell r="E188">
            <v>2.84</v>
          </cell>
          <cell r="F188">
            <v>3.53</v>
          </cell>
        </row>
        <row r="189">
          <cell r="B189">
            <v>40118</v>
          </cell>
          <cell r="C189">
            <v>420.63499999999999</v>
          </cell>
          <cell r="D189">
            <v>0.28999999999999998</v>
          </cell>
          <cell r="E189">
            <v>3.15</v>
          </cell>
          <cell r="F189">
            <v>3.32</v>
          </cell>
        </row>
        <row r="190">
          <cell r="B190">
            <v>40148</v>
          </cell>
          <cell r="C190">
            <v>421.05099999999999</v>
          </cell>
          <cell r="D190">
            <v>0.1</v>
          </cell>
          <cell r="E190">
            <v>3.25</v>
          </cell>
          <cell r="F190">
            <v>3.25</v>
          </cell>
        </row>
        <row r="191">
          <cell r="B191">
            <v>40179</v>
          </cell>
          <cell r="C191">
            <v>423.74</v>
          </cell>
          <cell r="D191">
            <v>0.64</v>
          </cell>
          <cell r="E191">
            <v>0.64</v>
          </cell>
          <cell r="F191">
            <v>3.56</v>
          </cell>
        </row>
        <row r="192">
          <cell r="B192">
            <v>40210</v>
          </cell>
          <cell r="C192">
            <v>425.26799999999997</v>
          </cell>
          <cell r="D192">
            <v>0.36</v>
          </cell>
          <cell r="E192">
            <v>1</v>
          </cell>
          <cell r="F192">
            <v>3.66</v>
          </cell>
        </row>
        <row r="193">
          <cell r="B193">
            <v>40238</v>
          </cell>
          <cell r="C193">
            <v>428.476</v>
          </cell>
          <cell r="D193">
            <v>0.75</v>
          </cell>
          <cell r="E193">
            <v>1.76</v>
          </cell>
          <cell r="F193">
            <v>4.71</v>
          </cell>
        </row>
        <row r="194">
          <cell r="B194">
            <v>40269</v>
          </cell>
          <cell r="C194">
            <v>432.07900000000001</v>
          </cell>
          <cell r="D194">
            <v>0.84</v>
          </cell>
          <cell r="E194">
            <v>2.62</v>
          </cell>
          <cell r="F194">
            <v>5.63</v>
          </cell>
        </row>
        <row r="195">
          <cell r="B195">
            <v>40299</v>
          </cell>
          <cell r="C195">
            <v>439.91399999999999</v>
          </cell>
          <cell r="D195">
            <v>1.81</v>
          </cell>
          <cell r="E195">
            <v>4.4800000000000004</v>
          </cell>
          <cell r="F195">
            <v>6.07</v>
          </cell>
        </row>
        <row r="196">
          <cell r="B196">
            <v>40330</v>
          </cell>
          <cell r="C196">
            <v>444.71800000000002</v>
          </cell>
          <cell r="D196">
            <v>1.0900000000000001</v>
          </cell>
          <cell r="E196">
            <v>5.62</v>
          </cell>
          <cell r="F196">
            <v>6.48</v>
          </cell>
        </row>
        <row r="197">
          <cell r="B197">
            <v>40360</v>
          </cell>
          <cell r="C197">
            <v>446.68799999999999</v>
          </cell>
          <cell r="D197">
            <v>0.44</v>
          </cell>
          <cell r="E197">
            <v>6.09</v>
          </cell>
          <cell r="F197">
            <v>6.67</v>
          </cell>
        </row>
        <row r="198">
          <cell r="B198">
            <v>40391</v>
          </cell>
          <cell r="C198">
            <v>447.29599999999999</v>
          </cell>
          <cell r="D198">
            <v>0.14000000000000001</v>
          </cell>
          <cell r="E198">
            <v>6.23</v>
          </cell>
          <cell r="F198">
            <v>6.87</v>
          </cell>
        </row>
        <row r="199">
          <cell r="B199">
            <v>40422</v>
          </cell>
          <cell r="C199">
            <v>448.22199999999998</v>
          </cell>
          <cell r="D199">
            <v>0.21</v>
          </cell>
          <cell r="E199">
            <v>6.45</v>
          </cell>
          <cell r="F199">
            <v>6.94</v>
          </cell>
        </row>
        <row r="200">
          <cell r="B200">
            <v>40452</v>
          </cell>
          <cell r="C200">
            <v>449.10300000000001</v>
          </cell>
          <cell r="D200">
            <v>0.2</v>
          </cell>
          <cell r="E200">
            <v>6.66</v>
          </cell>
          <cell r="F200">
            <v>7.08</v>
          </cell>
        </row>
        <row r="201">
          <cell r="B201">
            <v>40483</v>
          </cell>
          <cell r="C201">
            <v>450.76299999999998</v>
          </cell>
          <cell r="D201">
            <v>0.37</v>
          </cell>
          <cell r="E201">
            <v>7.06</v>
          </cell>
          <cell r="F201">
            <v>7.16</v>
          </cell>
        </row>
        <row r="202">
          <cell r="B202">
            <v>40513</v>
          </cell>
          <cell r="C202">
            <v>453.76600000000002</v>
          </cell>
          <cell r="D202">
            <v>0.67</v>
          </cell>
          <cell r="E202">
            <v>7.77</v>
          </cell>
          <cell r="F202">
            <v>7.77</v>
          </cell>
        </row>
        <row r="203">
          <cell r="B203">
            <v>40544</v>
          </cell>
          <cell r="C203">
            <v>455.61900000000003</v>
          </cell>
          <cell r="D203">
            <v>0.41</v>
          </cell>
          <cell r="E203">
            <v>0.41</v>
          </cell>
          <cell r="F203">
            <v>7.52</v>
          </cell>
        </row>
        <row r="204">
          <cell r="B204">
            <v>40575</v>
          </cell>
          <cell r="C204">
            <v>456.91699999999997</v>
          </cell>
          <cell r="D204">
            <v>0.28000000000000003</v>
          </cell>
          <cell r="E204">
            <v>0.69</v>
          </cell>
          <cell r="F204">
            <v>7.44</v>
          </cell>
        </row>
        <row r="205">
          <cell r="B205">
            <v>40603</v>
          </cell>
          <cell r="C205">
            <v>458.887</v>
          </cell>
          <cell r="D205">
            <v>0.43</v>
          </cell>
          <cell r="E205">
            <v>1.1299999999999999</v>
          </cell>
          <cell r="F205">
            <v>7.1</v>
          </cell>
        </row>
        <row r="206">
          <cell r="B206">
            <v>40634</v>
          </cell>
          <cell r="C206">
            <v>463.76600000000002</v>
          </cell>
          <cell r="D206">
            <v>1.06</v>
          </cell>
          <cell r="E206">
            <v>2.2000000000000002</v>
          </cell>
          <cell r="F206">
            <v>7.33</v>
          </cell>
        </row>
        <row r="207">
          <cell r="B207">
            <v>40664</v>
          </cell>
          <cell r="C207">
            <v>477.40499999999997</v>
          </cell>
          <cell r="D207">
            <v>2.94</v>
          </cell>
          <cell r="E207">
            <v>5.21</v>
          </cell>
          <cell r="F207">
            <v>8.52</v>
          </cell>
        </row>
        <row r="208">
          <cell r="B208">
            <v>40695</v>
          </cell>
          <cell r="C208">
            <v>479.18299999999999</v>
          </cell>
          <cell r="D208">
            <v>0.37</v>
          </cell>
          <cell r="E208">
            <v>5.6</v>
          </cell>
          <cell r="F208">
            <v>7.75</v>
          </cell>
        </row>
        <row r="209">
          <cell r="B209">
            <v>40725</v>
          </cell>
          <cell r="C209">
            <v>481.33</v>
          </cell>
          <cell r="D209">
            <v>0.45</v>
          </cell>
          <cell r="E209">
            <v>6.07</v>
          </cell>
          <cell r="F209">
            <v>7.76</v>
          </cell>
        </row>
        <row r="210">
          <cell r="B210">
            <v>40756</v>
          </cell>
          <cell r="C210">
            <v>481.96600000000001</v>
          </cell>
          <cell r="D210">
            <v>0.13</v>
          </cell>
          <cell r="E210">
            <v>6.21</v>
          </cell>
          <cell r="F210">
            <v>7.75</v>
          </cell>
        </row>
        <row r="211">
          <cell r="B211">
            <v>40787</v>
          </cell>
          <cell r="C211">
            <v>482.65800000000002</v>
          </cell>
          <cell r="D211">
            <v>0.14000000000000001</v>
          </cell>
          <cell r="E211">
            <v>6.37</v>
          </cell>
          <cell r="F211">
            <v>7.68</v>
          </cell>
        </row>
        <row r="212">
          <cell r="B212">
            <v>40817</v>
          </cell>
          <cell r="C212">
            <v>483.75799999999998</v>
          </cell>
          <cell r="D212">
            <v>0.23</v>
          </cell>
          <cell r="E212">
            <v>6.61</v>
          </cell>
          <cell r="F212">
            <v>7.72</v>
          </cell>
        </row>
        <row r="213">
          <cell r="B213">
            <v>40848</v>
          </cell>
          <cell r="C213">
            <v>487.221</v>
          </cell>
          <cell r="D213">
            <v>0.72</v>
          </cell>
          <cell r="E213">
            <v>7.37</v>
          </cell>
          <cell r="F213">
            <v>8.09</v>
          </cell>
        </row>
        <row r="214">
          <cell r="B214">
            <v>40878</v>
          </cell>
          <cell r="C214">
            <v>487.74900000000002</v>
          </cell>
          <cell r="D214">
            <v>0.11</v>
          </cell>
          <cell r="E214">
            <v>7.49</v>
          </cell>
          <cell r="F214">
            <v>7.49</v>
          </cell>
        </row>
        <row r="215">
          <cell r="B215">
            <v>40909</v>
          </cell>
          <cell r="C215">
            <v>492.10599999999999</v>
          </cell>
          <cell r="D215">
            <v>0.89</v>
          </cell>
          <cell r="E215">
            <v>0.89</v>
          </cell>
          <cell r="F215">
            <v>8.01</v>
          </cell>
        </row>
        <row r="216">
          <cell r="B216">
            <v>40940</v>
          </cell>
          <cell r="C216">
            <v>493.584</v>
          </cell>
          <cell r="D216">
            <v>0.3</v>
          </cell>
          <cell r="E216">
            <v>1.2</v>
          </cell>
          <cell r="F216">
            <v>8.02</v>
          </cell>
        </row>
        <row r="217">
          <cell r="B217">
            <v>40969</v>
          </cell>
          <cell r="C217">
            <v>496.07900000000001</v>
          </cell>
          <cell r="D217">
            <v>0.51</v>
          </cell>
          <cell r="E217">
            <v>1.71</v>
          </cell>
          <cell r="F217">
            <v>8.1</v>
          </cell>
        </row>
        <row r="218">
          <cell r="B218">
            <v>41000</v>
          </cell>
          <cell r="C218">
            <v>499.791</v>
          </cell>
          <cell r="D218">
            <v>0.75</v>
          </cell>
          <cell r="E218">
            <v>2.4700000000000002</v>
          </cell>
          <cell r="F218">
            <v>7.77</v>
          </cell>
        </row>
        <row r="219">
          <cell r="B219">
            <v>41030</v>
          </cell>
          <cell r="C219">
            <v>509.18400000000003</v>
          </cell>
          <cell r="D219">
            <v>1.88</v>
          </cell>
          <cell r="E219">
            <v>4.3899999999999997</v>
          </cell>
          <cell r="F219">
            <v>6.66</v>
          </cell>
        </row>
        <row r="220">
          <cell r="B220">
            <v>41061</v>
          </cell>
          <cell r="C220">
            <v>512.90300000000002</v>
          </cell>
          <cell r="D220">
            <v>0.73</v>
          </cell>
          <cell r="E220">
            <v>5.16</v>
          </cell>
          <cell r="F220">
            <v>7.04</v>
          </cell>
        </row>
        <row r="221">
          <cell r="B221">
            <v>41091</v>
          </cell>
          <cell r="C221">
            <v>516.31799999999998</v>
          </cell>
          <cell r="D221">
            <v>0.67</v>
          </cell>
          <cell r="E221">
            <v>5.86</v>
          </cell>
          <cell r="F221">
            <v>7.27</v>
          </cell>
        </row>
        <row r="222">
          <cell r="B222">
            <v>41122</v>
          </cell>
          <cell r="C222">
            <v>517.65700000000004</v>
          </cell>
          <cell r="D222">
            <v>0.26</v>
          </cell>
          <cell r="E222">
            <v>6.13</v>
          </cell>
          <cell r="F222">
            <v>7.41</v>
          </cell>
        </row>
        <row r="223">
          <cell r="B223">
            <v>41153</v>
          </cell>
          <cell r="C223">
            <v>518.81600000000003</v>
          </cell>
          <cell r="D223">
            <v>0.22</v>
          </cell>
          <cell r="E223">
            <v>6.37</v>
          </cell>
          <cell r="F223">
            <v>7.49</v>
          </cell>
        </row>
        <row r="224">
          <cell r="B224">
            <v>41183</v>
          </cell>
          <cell r="C224">
            <v>519.90700000000004</v>
          </cell>
          <cell r="D224">
            <v>0.21</v>
          </cell>
          <cell r="E224">
            <v>6.59</v>
          </cell>
          <cell r="F224">
            <v>7.47</v>
          </cell>
        </row>
        <row r="225">
          <cell r="B225">
            <v>41214</v>
          </cell>
          <cell r="C225">
            <v>521.63800000000003</v>
          </cell>
          <cell r="D225">
            <v>0.33</v>
          </cell>
          <cell r="E225">
            <v>6.95</v>
          </cell>
          <cell r="F225">
            <v>7.06</v>
          </cell>
        </row>
        <row r="226">
          <cell r="B226">
            <v>41244</v>
          </cell>
          <cell r="C226">
            <v>522.47400000000005</v>
          </cell>
          <cell r="D226">
            <v>0.16</v>
          </cell>
          <cell r="E226">
            <v>7.12</v>
          </cell>
          <cell r="F226">
            <v>7.12</v>
          </cell>
        </row>
        <row r="227">
          <cell r="B227">
            <v>41275</v>
          </cell>
          <cell r="C227">
            <v>525.85</v>
          </cell>
          <cell r="D227">
            <v>0.65</v>
          </cell>
          <cell r="E227">
            <v>0.65</v>
          </cell>
          <cell r="F227">
            <v>6.86</v>
          </cell>
        </row>
        <row r="228">
          <cell r="B228">
            <v>41306</v>
          </cell>
          <cell r="C228">
            <v>529.029</v>
          </cell>
          <cell r="D228">
            <v>0.6</v>
          </cell>
          <cell r="E228">
            <v>1.25</v>
          </cell>
          <cell r="F228">
            <v>7.18</v>
          </cell>
        </row>
        <row r="229">
          <cell r="B229">
            <v>41334</v>
          </cell>
          <cell r="C229">
            <v>531.69100000000003</v>
          </cell>
          <cell r="D229">
            <v>0.5</v>
          </cell>
          <cell r="E229">
            <v>1.76</v>
          </cell>
          <cell r="F229">
            <v>7.18</v>
          </cell>
        </row>
        <row r="230">
          <cell r="B230">
            <v>41365</v>
          </cell>
          <cell r="C230">
            <v>535.601</v>
          </cell>
          <cell r="D230">
            <v>0.74</v>
          </cell>
          <cell r="E230">
            <v>2.5099999999999998</v>
          </cell>
          <cell r="F230">
            <v>7.16</v>
          </cell>
        </row>
        <row r="231">
          <cell r="B231">
            <v>41395</v>
          </cell>
          <cell r="C231">
            <v>547.65499999999997</v>
          </cell>
          <cell r="D231">
            <v>2.25</v>
          </cell>
          <cell r="E231">
            <v>4.82</v>
          </cell>
          <cell r="F231">
            <v>7.56</v>
          </cell>
        </row>
        <row r="232">
          <cell r="B232">
            <v>41426</v>
          </cell>
          <cell r="C232">
            <v>553.94799999999998</v>
          </cell>
          <cell r="D232">
            <v>1.1499999999999999</v>
          </cell>
          <cell r="E232">
            <v>6.02</v>
          </cell>
          <cell r="F232">
            <v>8</v>
          </cell>
        </row>
        <row r="233">
          <cell r="B233">
            <v>41456</v>
          </cell>
          <cell r="C233">
            <v>556.6</v>
          </cell>
          <cell r="D233">
            <v>0.48</v>
          </cell>
          <cell r="E233">
            <v>6.53</v>
          </cell>
          <cell r="F233">
            <v>7.8</v>
          </cell>
        </row>
        <row r="234">
          <cell r="B234">
            <v>41487</v>
          </cell>
          <cell r="C234">
            <v>558.34</v>
          </cell>
          <cell r="D234">
            <v>0.31</v>
          </cell>
          <cell r="E234">
            <v>6.86</v>
          </cell>
          <cell r="F234">
            <v>7.86</v>
          </cell>
        </row>
        <row r="235">
          <cell r="B235">
            <v>41518</v>
          </cell>
          <cell r="C235">
            <v>560.76700000000005</v>
          </cell>
          <cell r="D235">
            <v>0.43</v>
          </cell>
          <cell r="E235">
            <v>7.33</v>
          </cell>
          <cell r="F235">
            <v>8.09</v>
          </cell>
        </row>
        <row r="236">
          <cell r="B236">
            <v>41548</v>
          </cell>
          <cell r="C236">
            <v>562.24099999999999</v>
          </cell>
          <cell r="D236">
            <v>0.26</v>
          </cell>
          <cell r="E236">
            <v>7.61</v>
          </cell>
          <cell r="F236">
            <v>8.14</v>
          </cell>
        </row>
        <row r="237">
          <cell r="B237">
            <v>41579</v>
          </cell>
          <cell r="C237">
            <v>564.20100000000002</v>
          </cell>
          <cell r="D237">
            <v>0.35</v>
          </cell>
          <cell r="E237">
            <v>7.99</v>
          </cell>
          <cell r="F237">
            <v>8.16</v>
          </cell>
        </row>
        <row r="238">
          <cell r="B238">
            <v>41609</v>
          </cell>
          <cell r="C238">
            <v>564.76499999999999</v>
          </cell>
          <cell r="D238">
            <v>0.1</v>
          </cell>
          <cell r="E238">
            <v>8.09</v>
          </cell>
          <cell r="F238">
            <v>8.09</v>
          </cell>
        </row>
        <row r="239">
          <cell r="B239">
            <v>41640</v>
          </cell>
          <cell r="C239">
            <v>569.72</v>
          </cell>
          <cell r="D239">
            <v>0.88</v>
          </cell>
          <cell r="E239">
            <v>0.88</v>
          </cell>
          <cell r="F239">
            <v>8.34</v>
          </cell>
        </row>
        <row r="240">
          <cell r="B240">
            <v>41671</v>
          </cell>
          <cell r="C240">
            <v>571.577</v>
          </cell>
          <cell r="D240">
            <v>0.33</v>
          </cell>
          <cell r="E240">
            <v>1.21</v>
          </cell>
          <cell r="F240">
            <v>8.0399999999999991</v>
          </cell>
        </row>
        <row r="241">
          <cell r="B241">
            <v>41699</v>
          </cell>
          <cell r="C241">
            <v>573.15599999999995</v>
          </cell>
          <cell r="D241">
            <v>0.28000000000000003</v>
          </cell>
          <cell r="E241">
            <v>1.49</v>
          </cell>
          <cell r="F241">
            <v>7.8</v>
          </cell>
        </row>
        <row r="242">
          <cell r="B242">
            <v>41730</v>
          </cell>
          <cell r="C242">
            <v>578.22400000000005</v>
          </cell>
          <cell r="D242">
            <v>0.88</v>
          </cell>
          <cell r="E242">
            <v>2.38</v>
          </cell>
          <cell r="F242">
            <v>7.96</v>
          </cell>
        </row>
        <row r="243">
          <cell r="B243">
            <v>41760</v>
          </cell>
          <cell r="C243">
            <v>590.09900000000005</v>
          </cell>
          <cell r="D243">
            <v>2.0499999999999998</v>
          </cell>
          <cell r="E243">
            <v>4.49</v>
          </cell>
          <cell r="F243">
            <v>7.75</v>
          </cell>
        </row>
        <row r="244">
          <cell r="B244">
            <v>41791</v>
          </cell>
          <cell r="C244">
            <v>594.01300000000003</v>
          </cell>
          <cell r="D244">
            <v>0.66</v>
          </cell>
          <cell r="E244">
            <v>5.18</v>
          </cell>
          <cell r="F244">
            <v>7.23</v>
          </cell>
        </row>
        <row r="245">
          <cell r="B245">
            <v>41821</v>
          </cell>
          <cell r="C245">
            <v>598.44100000000003</v>
          </cell>
          <cell r="D245">
            <v>0.75</v>
          </cell>
          <cell r="E245">
            <v>5.96</v>
          </cell>
          <cell r="F245">
            <v>7.52</v>
          </cell>
        </row>
        <row r="246">
          <cell r="B246">
            <v>41852</v>
          </cell>
          <cell r="C246">
            <v>598.89800000000002</v>
          </cell>
          <cell r="D246">
            <v>0.08</v>
          </cell>
          <cell r="E246">
            <v>6.04</v>
          </cell>
          <cell r="F246">
            <v>7.26</v>
          </cell>
        </row>
        <row r="247">
          <cell r="B247">
            <v>41883</v>
          </cell>
          <cell r="C247">
            <v>599.82299999999998</v>
          </cell>
          <cell r="D247">
            <v>0.15</v>
          </cell>
          <cell r="E247">
            <v>6.21</v>
          </cell>
          <cell r="F247">
            <v>6.96</v>
          </cell>
        </row>
        <row r="248">
          <cell r="B248">
            <v>41913</v>
          </cell>
          <cell r="C248">
            <v>600.86500000000001</v>
          </cell>
          <cell r="D248">
            <v>0.17</v>
          </cell>
          <cell r="E248">
            <v>6.39</v>
          </cell>
          <cell r="F248">
            <v>6.87</v>
          </cell>
        </row>
        <row r="249">
          <cell r="B249">
            <v>41944</v>
          </cell>
          <cell r="C249">
            <v>603.524</v>
          </cell>
          <cell r="D249">
            <v>0.44</v>
          </cell>
          <cell r="E249">
            <v>6.86</v>
          </cell>
          <cell r="F249">
            <v>6.97</v>
          </cell>
        </row>
        <row r="250">
          <cell r="B250">
            <v>41974</v>
          </cell>
          <cell r="C250">
            <v>604.02599999999995</v>
          </cell>
          <cell r="D250">
            <v>0.08</v>
          </cell>
          <cell r="E250">
            <v>6.95</v>
          </cell>
          <cell r="F250">
            <v>6.95</v>
          </cell>
        </row>
        <row r="251">
          <cell r="B251">
            <v>42005</v>
          </cell>
          <cell r="C251">
            <v>609.56799999999998</v>
          </cell>
          <cell r="D251">
            <v>0.92</v>
          </cell>
          <cell r="E251">
            <v>0.92</v>
          </cell>
          <cell r="F251">
            <v>6.99</v>
          </cell>
        </row>
        <row r="252">
          <cell r="B252">
            <v>42036</v>
          </cell>
          <cell r="C252">
            <v>611.447</v>
          </cell>
          <cell r="D252">
            <v>0.31</v>
          </cell>
          <cell r="E252">
            <v>1.23</v>
          </cell>
          <cell r="F252">
            <v>6.98</v>
          </cell>
        </row>
        <row r="253">
          <cell r="B253">
            <v>42064</v>
          </cell>
          <cell r="C253">
            <v>615.24800000000005</v>
          </cell>
          <cell r="D253">
            <v>0.62</v>
          </cell>
          <cell r="E253">
            <v>1.86</v>
          </cell>
          <cell r="F253">
            <v>7.34</v>
          </cell>
        </row>
        <row r="254">
          <cell r="B254">
            <v>42095</v>
          </cell>
          <cell r="C254">
            <v>618.05999999999995</v>
          </cell>
          <cell r="D254">
            <v>0.46</v>
          </cell>
          <cell r="E254">
            <v>2.3199999999999998</v>
          </cell>
          <cell r="F254">
            <v>6.89</v>
          </cell>
        </row>
        <row r="255">
          <cell r="B255">
            <v>42125</v>
          </cell>
          <cell r="C255">
            <v>623.95100000000002</v>
          </cell>
          <cell r="D255">
            <v>0.95</v>
          </cell>
          <cell r="E255">
            <v>3.3</v>
          </cell>
          <cell r="F255">
            <v>5.74</v>
          </cell>
        </row>
        <row r="256">
          <cell r="B256">
            <v>42156</v>
          </cell>
          <cell r="C256">
            <v>635.40300000000002</v>
          </cell>
          <cell r="D256">
            <v>1.84</v>
          </cell>
          <cell r="E256">
            <v>5.19</v>
          </cell>
          <cell r="F256">
            <v>6.97</v>
          </cell>
        </row>
        <row r="257">
          <cell r="B257">
            <v>42186</v>
          </cell>
          <cell r="C257">
            <v>638.88</v>
          </cell>
          <cell r="D257">
            <v>0.55000000000000004</v>
          </cell>
          <cell r="E257">
            <v>5.77</v>
          </cell>
          <cell r="F257">
            <v>6.76</v>
          </cell>
        </row>
        <row r="258">
          <cell r="B258">
            <v>42217</v>
          </cell>
          <cell r="C258">
            <v>642.64400000000001</v>
          </cell>
          <cell r="D258">
            <v>0.59</v>
          </cell>
          <cell r="E258">
            <v>6.39</v>
          </cell>
          <cell r="F258">
            <v>7.3</v>
          </cell>
        </row>
        <row r="259">
          <cell r="B259">
            <v>42248</v>
          </cell>
          <cell r="C259">
            <v>644.04600000000005</v>
          </cell>
          <cell r="D259">
            <v>0.22</v>
          </cell>
          <cell r="E259">
            <v>6.63</v>
          </cell>
          <cell r="F259">
            <v>7.37</v>
          </cell>
        </row>
        <row r="260">
          <cell r="B260">
            <v>42278</v>
          </cell>
          <cell r="C260">
            <v>646.35500000000002</v>
          </cell>
          <cell r="D260">
            <v>0.36</v>
          </cell>
          <cell r="E260">
            <v>7.01</v>
          </cell>
          <cell r="F260">
            <v>7.57</v>
          </cell>
        </row>
        <row r="261">
          <cell r="B261">
            <v>42309</v>
          </cell>
          <cell r="C261">
            <v>648.54200000000003</v>
          </cell>
          <cell r="D261">
            <v>0.34</v>
          </cell>
          <cell r="E261">
            <v>7.37</v>
          </cell>
          <cell r="F261">
            <v>7.46</v>
          </cell>
        </row>
        <row r="262">
          <cell r="B262">
            <v>42339</v>
          </cell>
          <cell r="C262">
            <v>649.21600000000001</v>
          </cell>
          <cell r="D262">
            <v>0.1</v>
          </cell>
          <cell r="E262">
            <v>7.48</v>
          </cell>
          <cell r="F262">
            <v>7.48</v>
          </cell>
        </row>
        <row r="263">
          <cell r="B263">
            <v>42370</v>
          </cell>
          <cell r="C263">
            <v>651.75900000000001</v>
          </cell>
          <cell r="D263">
            <v>0.39</v>
          </cell>
          <cell r="E263">
            <v>0.39</v>
          </cell>
          <cell r="F263">
            <v>6.92</v>
          </cell>
        </row>
        <row r="264">
          <cell r="B264">
            <v>42401</v>
          </cell>
          <cell r="C264">
            <v>655.26300000000003</v>
          </cell>
          <cell r="D264">
            <v>0.54</v>
          </cell>
          <cell r="E264">
            <v>0.93</v>
          </cell>
          <cell r="F264">
            <v>7.17</v>
          </cell>
        </row>
        <row r="265">
          <cell r="B265">
            <v>42430</v>
          </cell>
          <cell r="C265">
            <v>659.44600000000003</v>
          </cell>
          <cell r="D265">
            <v>0.64</v>
          </cell>
          <cell r="E265">
            <v>1.58</v>
          </cell>
          <cell r="F265">
            <v>7.18</v>
          </cell>
        </row>
        <row r="266">
          <cell r="B266">
            <v>42461</v>
          </cell>
          <cell r="C266">
            <v>663.05700000000002</v>
          </cell>
          <cell r="D266">
            <v>0.55000000000000004</v>
          </cell>
          <cell r="E266">
            <v>2.13</v>
          </cell>
          <cell r="F266">
            <v>7.28</v>
          </cell>
        </row>
        <row r="267">
          <cell r="B267">
            <v>42491</v>
          </cell>
          <cell r="C267">
            <v>663.61</v>
          </cell>
          <cell r="D267">
            <v>0.08</v>
          </cell>
          <cell r="E267">
            <v>2.2200000000000002</v>
          </cell>
          <cell r="F267">
            <v>6.36</v>
          </cell>
        </row>
        <row r="268">
          <cell r="B268">
            <v>42522</v>
          </cell>
          <cell r="C268">
            <v>676.42</v>
          </cell>
          <cell r="D268">
            <v>1.93</v>
          </cell>
          <cell r="E268">
            <v>4.1900000000000004</v>
          </cell>
          <cell r="F268">
            <v>6.46</v>
          </cell>
        </row>
        <row r="269">
          <cell r="B269">
            <v>42552</v>
          </cell>
          <cell r="C269">
            <v>679.75099999999998</v>
          </cell>
          <cell r="D269">
            <v>0.49</v>
          </cell>
          <cell r="E269">
            <v>4.7</v>
          </cell>
          <cell r="F269">
            <v>6.4</v>
          </cell>
        </row>
        <row r="270">
          <cell r="B270">
            <v>42583</v>
          </cell>
          <cell r="C270">
            <v>681.75599999999997</v>
          </cell>
          <cell r="D270">
            <v>0.28999999999999998</v>
          </cell>
          <cell r="E270">
            <v>5.01</v>
          </cell>
          <cell r="F270">
            <v>6.09</v>
          </cell>
        </row>
        <row r="271">
          <cell r="B271">
            <v>42614</v>
          </cell>
          <cell r="C271">
            <v>684.02499999999998</v>
          </cell>
          <cell r="D271">
            <v>0.33</v>
          </cell>
          <cell r="E271">
            <v>5.36</v>
          </cell>
          <cell r="F271">
            <v>6.21</v>
          </cell>
        </row>
        <row r="272">
          <cell r="B272">
            <v>42644</v>
          </cell>
          <cell r="C272">
            <v>685.48900000000003</v>
          </cell>
          <cell r="D272">
            <v>0.21</v>
          </cell>
          <cell r="E272">
            <v>5.59</v>
          </cell>
          <cell r="F272">
            <v>6.05</v>
          </cell>
        </row>
        <row r="273">
          <cell r="B273">
            <v>42675</v>
          </cell>
          <cell r="C273">
            <v>686.60699999999997</v>
          </cell>
          <cell r="D273">
            <v>0.16</v>
          </cell>
          <cell r="E273">
            <v>5.76</v>
          </cell>
          <cell r="F273">
            <v>5.87</v>
          </cell>
        </row>
        <row r="274">
          <cell r="B274">
            <v>42705</v>
          </cell>
          <cell r="C274">
            <v>688.98500000000001</v>
          </cell>
          <cell r="D274">
            <v>0.35</v>
          </cell>
          <cell r="E274">
            <v>6.13</v>
          </cell>
          <cell r="F274">
            <v>6.13</v>
          </cell>
        </row>
        <row r="275">
          <cell r="B275">
            <v>42736</v>
          </cell>
          <cell r="C275">
            <v>691.79200000000003</v>
          </cell>
          <cell r="D275">
            <v>0.41</v>
          </cell>
          <cell r="E275">
            <v>0.41</v>
          </cell>
          <cell r="F275">
            <v>6.14</v>
          </cell>
        </row>
        <row r="276">
          <cell r="B276">
            <v>42767</v>
          </cell>
          <cell r="C276">
            <v>696.31399999999996</v>
          </cell>
          <cell r="D276">
            <v>0.65</v>
          </cell>
          <cell r="E276">
            <v>1.06</v>
          </cell>
          <cell r="F276">
            <v>6.26</v>
          </cell>
        </row>
        <row r="277">
          <cell r="B277">
            <v>42795</v>
          </cell>
          <cell r="C277">
            <v>697.41</v>
          </cell>
          <cell r="D277">
            <v>0.16</v>
          </cell>
          <cell r="E277">
            <v>1.22</v>
          </cell>
          <cell r="F277">
            <v>5.76</v>
          </cell>
        </row>
        <row r="278">
          <cell r="B278">
            <v>42826</v>
          </cell>
          <cell r="C278">
            <v>697.24400000000003</v>
          </cell>
          <cell r="D278">
            <v>-0.02</v>
          </cell>
          <cell r="E278">
            <v>1.2</v>
          </cell>
          <cell r="F278">
            <v>5.16</v>
          </cell>
        </row>
        <row r="279">
          <cell r="B279">
            <v>42856</v>
          </cell>
          <cell r="C279">
            <v>701.66399999999999</v>
          </cell>
          <cell r="D279">
            <v>0.63</v>
          </cell>
          <cell r="E279">
            <v>1.84</v>
          </cell>
          <cell r="F279">
            <v>5.73</v>
          </cell>
        </row>
        <row r="280">
          <cell r="B280">
            <v>42887</v>
          </cell>
          <cell r="C280">
            <v>708.197</v>
          </cell>
          <cell r="D280">
            <v>0.93</v>
          </cell>
          <cell r="E280">
            <v>2.79</v>
          </cell>
          <cell r="F280">
            <v>4.7</v>
          </cell>
        </row>
        <row r="281">
          <cell r="B281">
            <v>42917</v>
          </cell>
          <cell r="C281">
            <v>710.35500000000002</v>
          </cell>
          <cell r="D281">
            <v>0.3</v>
          </cell>
          <cell r="E281">
            <v>3.1</v>
          </cell>
          <cell r="F281">
            <v>4.5</v>
          </cell>
        </row>
        <row r="282">
          <cell r="B282">
            <v>42948</v>
          </cell>
          <cell r="C282">
            <v>712.88400000000001</v>
          </cell>
          <cell r="D282">
            <v>0.36</v>
          </cell>
          <cell r="E282">
            <v>3.47</v>
          </cell>
          <cell r="F282">
            <v>4.57</v>
          </cell>
        </row>
        <row r="283">
          <cell r="B283">
            <v>42979</v>
          </cell>
          <cell r="C283">
            <v>713.33</v>
          </cell>
          <cell r="D283">
            <v>0.06</v>
          </cell>
          <cell r="E283">
            <v>3.53</v>
          </cell>
          <cell r="F283">
            <v>4.28</v>
          </cell>
        </row>
        <row r="284">
          <cell r="B284">
            <v>43009</v>
          </cell>
          <cell r="C284">
            <v>715.52700000000004</v>
          </cell>
          <cell r="D284">
            <v>0.31</v>
          </cell>
          <cell r="E284">
            <v>3.85</v>
          </cell>
          <cell r="F284">
            <v>4.38</v>
          </cell>
        </row>
        <row r="285">
          <cell r="B285">
            <v>43040</v>
          </cell>
          <cell r="C285">
            <v>717.75099999999998</v>
          </cell>
          <cell r="D285">
            <v>0.31</v>
          </cell>
          <cell r="E285">
            <v>4.18</v>
          </cell>
          <cell r="F285">
            <v>4.54</v>
          </cell>
        </row>
        <row r="286">
          <cell r="B286">
            <v>43070</v>
          </cell>
          <cell r="C286">
            <v>718.27599999999995</v>
          </cell>
          <cell r="D286">
            <v>7.0000000000000007E-2</v>
          </cell>
          <cell r="E286">
            <v>4.25</v>
          </cell>
          <cell r="F286">
            <v>4.25</v>
          </cell>
        </row>
        <row r="287">
          <cell r="B287">
            <v>43101</v>
          </cell>
          <cell r="C287">
            <v>720.495</v>
          </cell>
          <cell r="D287">
            <v>0.31</v>
          </cell>
          <cell r="E287">
            <v>0.31</v>
          </cell>
          <cell r="F287">
            <v>4.1500000000000004</v>
          </cell>
        </row>
        <row r="288">
          <cell r="B288">
            <v>43132</v>
          </cell>
          <cell r="C288">
            <v>721.41399999999999</v>
          </cell>
          <cell r="D288">
            <v>0.13</v>
          </cell>
          <cell r="E288">
            <v>0.44</v>
          </cell>
          <cell r="F288">
            <v>3.6</v>
          </cell>
        </row>
        <row r="289">
          <cell r="B289">
            <v>43160</v>
          </cell>
          <cell r="C289">
            <v>723.16300000000001</v>
          </cell>
          <cell r="D289">
            <v>0.24</v>
          </cell>
          <cell r="E289">
            <v>0.68</v>
          </cell>
          <cell r="F289">
            <v>3.69</v>
          </cell>
        </row>
        <row r="290">
          <cell r="B290">
            <v>43191</v>
          </cell>
          <cell r="C290">
            <v>725.245</v>
          </cell>
          <cell r="D290">
            <v>0.28999999999999998</v>
          </cell>
          <cell r="E290">
            <v>0.97</v>
          </cell>
          <cell r="F290">
            <v>4.0199999999999996</v>
          </cell>
        </row>
        <row r="291">
          <cell r="B291">
            <v>43221</v>
          </cell>
          <cell r="C291">
            <v>726.923</v>
          </cell>
          <cell r="D291">
            <v>0.23</v>
          </cell>
          <cell r="E291">
            <v>1.2</v>
          </cell>
          <cell r="F291">
            <v>3.6</v>
          </cell>
        </row>
        <row r="292">
          <cell r="B292">
            <v>43252</v>
          </cell>
          <cell r="C292">
            <v>733.98400000000004</v>
          </cell>
          <cell r="D292">
            <v>0.97</v>
          </cell>
          <cell r="E292">
            <v>2.19</v>
          </cell>
          <cell r="F292">
            <v>3.64</v>
          </cell>
        </row>
        <row r="293">
          <cell r="B293">
            <v>43282</v>
          </cell>
          <cell r="C293">
            <v>738.48699999999997</v>
          </cell>
          <cell r="D293">
            <v>0.61</v>
          </cell>
          <cell r="E293">
            <v>2.81</v>
          </cell>
          <cell r="F293">
            <v>3.96</v>
          </cell>
        </row>
        <row r="294">
          <cell r="B294">
            <v>43313</v>
          </cell>
          <cell r="C294">
            <v>739.58299999999997</v>
          </cell>
          <cell r="D294">
            <v>0.15</v>
          </cell>
          <cell r="E294">
            <v>2.97</v>
          </cell>
          <cell r="F294">
            <v>3.75</v>
          </cell>
        </row>
        <row r="295">
          <cell r="B295">
            <v>43344</v>
          </cell>
          <cell r="C295">
            <v>741.30499999999995</v>
          </cell>
          <cell r="D295">
            <v>0.23</v>
          </cell>
          <cell r="E295">
            <v>3.21</v>
          </cell>
          <cell r="F295">
            <v>3.92</v>
          </cell>
        </row>
        <row r="296">
          <cell r="B296">
            <v>43374</v>
          </cell>
          <cell r="C296">
            <v>743.86599999999999</v>
          </cell>
          <cell r="D296">
            <v>0.35</v>
          </cell>
          <cell r="E296">
            <v>3.56</v>
          </cell>
          <cell r="F296">
            <v>3.96</v>
          </cell>
        </row>
        <row r="297">
          <cell r="B297">
            <v>43405</v>
          </cell>
          <cell r="C297">
            <v>744.86500000000001</v>
          </cell>
          <cell r="D297">
            <v>0.13</v>
          </cell>
          <cell r="E297">
            <v>3.7</v>
          </cell>
          <cell r="F297">
            <v>3.78</v>
          </cell>
        </row>
        <row r="298">
          <cell r="B298">
            <v>43435</v>
          </cell>
          <cell r="C298">
            <v>745.85599999999999</v>
          </cell>
          <cell r="D298">
            <v>0.13</v>
          </cell>
          <cell r="E298">
            <v>3.84</v>
          </cell>
          <cell r="F298">
            <v>3.84</v>
          </cell>
        </row>
        <row r="299">
          <cell r="B299">
            <v>43466</v>
          </cell>
          <cell r="C299">
            <v>749.51700000000005</v>
          </cell>
          <cell r="D299">
            <v>0.49</v>
          </cell>
          <cell r="E299">
            <v>0.49</v>
          </cell>
          <cell r="F299">
            <v>4.03</v>
          </cell>
        </row>
        <row r="300">
          <cell r="B300">
            <v>43497</v>
          </cell>
          <cell r="C300">
            <v>750.18</v>
          </cell>
          <cell r="D300">
            <v>0.09</v>
          </cell>
          <cell r="E300">
            <v>0.57999999999999996</v>
          </cell>
          <cell r="F300">
            <v>3.99</v>
          </cell>
        </row>
        <row r="301">
          <cell r="B301">
            <v>43525</v>
          </cell>
          <cell r="C301">
            <v>752.524</v>
          </cell>
          <cell r="D301">
            <v>0.31</v>
          </cell>
          <cell r="E301">
            <v>0.89</v>
          </cell>
          <cell r="F301">
            <v>4.0599999999999996</v>
          </cell>
        </row>
        <row r="302">
          <cell r="B302">
            <v>43556</v>
          </cell>
          <cell r="C302">
            <v>755.37300000000005</v>
          </cell>
          <cell r="D302">
            <v>0.38</v>
          </cell>
          <cell r="E302">
            <v>1.28</v>
          </cell>
          <cell r="F302">
            <v>4.1500000000000004</v>
          </cell>
        </row>
        <row r="303">
          <cell r="B303">
            <v>43586</v>
          </cell>
          <cell r="C303">
            <v>755.625</v>
          </cell>
          <cell r="D303">
            <v>0.03</v>
          </cell>
          <cell r="E303">
            <v>1.31</v>
          </cell>
          <cell r="F303">
            <v>3.95</v>
          </cell>
        </row>
        <row r="304">
          <cell r="B304">
            <v>43617</v>
          </cell>
          <cell r="C304">
            <v>762.30399999999997</v>
          </cell>
          <cell r="D304">
            <v>0.88</v>
          </cell>
          <cell r="E304">
            <v>2.21</v>
          </cell>
          <cell r="F304">
            <v>3.86</v>
          </cell>
        </row>
        <row r="305">
          <cell r="B305">
            <v>43647</v>
          </cell>
          <cell r="C305">
            <v>766.69899999999996</v>
          </cell>
          <cell r="D305">
            <v>0.57999999999999996</v>
          </cell>
          <cell r="E305">
            <v>2.79</v>
          </cell>
          <cell r="F305">
            <v>3.82</v>
          </cell>
        </row>
        <row r="306">
          <cell r="B306">
            <v>43678</v>
          </cell>
          <cell r="C306">
            <v>769.95100000000002</v>
          </cell>
          <cell r="D306">
            <v>0.42</v>
          </cell>
          <cell r="E306">
            <v>3.23</v>
          </cell>
          <cell r="F306">
            <v>4.1100000000000003</v>
          </cell>
        </row>
        <row r="307">
          <cell r="B307">
            <v>43709</v>
          </cell>
          <cell r="C307">
            <v>773.52</v>
          </cell>
          <cell r="D307">
            <v>0.46</v>
          </cell>
          <cell r="E307">
            <v>3.71</v>
          </cell>
          <cell r="F307">
            <v>4.3499999999999996</v>
          </cell>
        </row>
        <row r="308">
          <cell r="B308">
            <v>43739</v>
          </cell>
          <cell r="C308">
            <v>774.93899999999996</v>
          </cell>
          <cell r="D308">
            <v>0.18</v>
          </cell>
          <cell r="E308">
            <v>3.9</v>
          </cell>
          <cell r="F308">
            <v>4.18</v>
          </cell>
        </row>
        <row r="309">
          <cell r="B309">
            <v>43770</v>
          </cell>
          <cell r="C309">
            <v>775.22500000000002</v>
          </cell>
          <cell r="D309">
            <v>0.04</v>
          </cell>
          <cell r="E309">
            <v>3.94</v>
          </cell>
          <cell r="F309">
            <v>4.08</v>
          </cell>
        </row>
        <row r="310">
          <cell r="B310">
            <v>43800</v>
          </cell>
          <cell r="C310">
            <v>776.83900000000006</v>
          </cell>
          <cell r="D310">
            <v>0.21</v>
          </cell>
          <cell r="E310">
            <v>4.1500000000000004</v>
          </cell>
          <cell r="F310">
            <v>4.1500000000000004</v>
          </cell>
        </row>
        <row r="311">
          <cell r="B311">
            <v>43831</v>
          </cell>
          <cell r="C311">
            <v>779.76599999999996</v>
          </cell>
          <cell r="D311">
            <v>0.38</v>
          </cell>
          <cell r="E311">
            <v>0.38</v>
          </cell>
          <cell r="F311">
            <v>4.04</v>
          </cell>
        </row>
        <row r="312">
          <cell r="B312">
            <v>43862</v>
          </cell>
          <cell r="C312">
            <v>782.33600000000001</v>
          </cell>
          <cell r="D312">
            <v>0.33</v>
          </cell>
          <cell r="E312">
            <v>0.71</v>
          </cell>
          <cell r="F312">
            <v>4.29</v>
          </cell>
        </row>
        <row r="313">
          <cell r="B313">
            <v>43891</v>
          </cell>
          <cell r="C313">
            <v>784.33799999999997</v>
          </cell>
          <cell r="D313">
            <v>0.26</v>
          </cell>
          <cell r="E313">
            <v>0.97</v>
          </cell>
          <cell r="F313">
            <v>4.2300000000000004</v>
          </cell>
        </row>
        <row r="314">
          <cell r="B314">
            <v>43922</v>
          </cell>
          <cell r="C314">
            <v>786.07</v>
          </cell>
          <cell r="D314">
            <v>0.22</v>
          </cell>
          <cell r="E314">
            <v>1.19</v>
          </cell>
          <cell r="F314">
            <v>4.0599999999999996</v>
          </cell>
        </row>
        <row r="315">
          <cell r="B315">
            <v>43952</v>
          </cell>
          <cell r="C315">
            <v>787.66600000000005</v>
          </cell>
          <cell r="D315">
            <v>0.2</v>
          </cell>
          <cell r="E315">
            <v>1.39</v>
          </cell>
          <cell r="F315">
            <v>4.24</v>
          </cell>
        </row>
        <row r="316">
          <cell r="B316">
            <v>43983</v>
          </cell>
          <cell r="C316">
            <v>790.33100000000002</v>
          </cell>
          <cell r="D316">
            <v>0.34</v>
          </cell>
          <cell r="E316">
            <v>1.74</v>
          </cell>
          <cell r="F316">
            <v>3.68</v>
          </cell>
        </row>
        <row r="317">
          <cell r="B317">
            <v>44013</v>
          </cell>
          <cell r="C317">
            <v>799.58900000000006</v>
          </cell>
          <cell r="D317">
            <v>1.17</v>
          </cell>
          <cell r="E317">
            <v>2.93</v>
          </cell>
          <cell r="F317">
            <v>4.29</v>
          </cell>
        </row>
        <row r="318">
          <cell r="B318">
            <v>44044</v>
          </cell>
          <cell r="C318">
            <v>805.35599999999999</v>
          </cell>
          <cell r="D318">
            <v>0.72</v>
          </cell>
          <cell r="E318">
            <v>3.67</v>
          </cell>
          <cell r="F318">
            <v>4.5999999999999996</v>
          </cell>
        </row>
        <row r="319">
          <cell r="B319">
            <v>44075</v>
          </cell>
          <cell r="C319">
            <v>814.70100000000002</v>
          </cell>
          <cell r="D319">
            <v>1.1599999999999999</v>
          </cell>
          <cell r="E319">
            <v>4.87</v>
          </cell>
          <cell r="F319">
            <v>5.32</v>
          </cell>
        </row>
        <row r="320">
          <cell r="B320">
            <v>44105</v>
          </cell>
          <cell r="C320">
            <v>828.77800000000002</v>
          </cell>
          <cell r="D320">
            <v>1.73</v>
          </cell>
          <cell r="E320">
            <v>6.69</v>
          </cell>
          <cell r="F320">
            <v>6.95</v>
          </cell>
        </row>
        <row r="321">
          <cell r="B321">
            <v>44136</v>
          </cell>
          <cell r="C321">
            <v>839.38199999999995</v>
          </cell>
          <cell r="D321">
            <v>1.28</v>
          </cell>
          <cell r="E321">
            <v>8.0500000000000007</v>
          </cell>
          <cell r="F321">
            <v>8.2799999999999994</v>
          </cell>
        </row>
        <row r="322">
          <cell r="B322">
            <v>44166</v>
          </cell>
          <cell r="C322">
            <v>845.26800000000003</v>
          </cell>
          <cell r="D322">
            <v>0.7</v>
          </cell>
          <cell r="E322">
            <v>8.81</v>
          </cell>
          <cell r="F322">
            <v>8.81</v>
          </cell>
        </row>
        <row r="323">
          <cell r="B323">
            <v>44197</v>
          </cell>
          <cell r="C323">
            <v>852.80899999999997</v>
          </cell>
          <cell r="D323">
            <v>0.89</v>
          </cell>
          <cell r="E323">
            <v>0.89</v>
          </cell>
          <cell r="F323">
            <v>9.3699999999999992</v>
          </cell>
        </row>
        <row r="324">
          <cell r="B324">
            <v>44228</v>
          </cell>
          <cell r="C324">
            <v>868.92899999999997</v>
          </cell>
          <cell r="D324">
            <v>1.89</v>
          </cell>
          <cell r="E324">
            <v>2.8</v>
          </cell>
          <cell r="F324">
            <v>11.07</v>
          </cell>
        </row>
        <row r="325">
          <cell r="B325">
            <v>44256</v>
          </cell>
          <cell r="C325">
            <v>880.26499999999999</v>
          </cell>
          <cell r="D325">
            <v>1.3</v>
          </cell>
          <cell r="E325">
            <v>4.1399999999999997</v>
          </cell>
          <cell r="F325">
            <v>12.23</v>
          </cell>
        </row>
        <row r="326">
          <cell r="B326">
            <v>44287</v>
          </cell>
          <cell r="C326">
            <v>888.19100000000003</v>
          </cell>
          <cell r="D326">
            <v>0.9</v>
          </cell>
          <cell r="E326">
            <v>5.08</v>
          </cell>
          <cell r="F326">
            <v>12.99</v>
          </cell>
        </row>
        <row r="327">
          <cell r="B327">
            <v>44317</v>
          </cell>
          <cell r="C327">
            <v>907.899</v>
          </cell>
          <cell r="D327">
            <v>2.2200000000000002</v>
          </cell>
          <cell r="E327">
            <v>7.41</v>
          </cell>
          <cell r="F327">
            <v>15.26</v>
          </cell>
        </row>
        <row r="328">
          <cell r="B328">
            <v>44348</v>
          </cell>
          <cell r="C328">
            <v>927.51199999999994</v>
          </cell>
          <cell r="D328">
            <v>2.16</v>
          </cell>
          <cell r="E328">
            <v>9.73</v>
          </cell>
          <cell r="F328">
            <v>17.36</v>
          </cell>
        </row>
        <row r="329">
          <cell r="B329">
            <v>44378</v>
          </cell>
          <cell r="C329">
            <v>935.35900000000004</v>
          </cell>
          <cell r="D329">
            <v>0.85</v>
          </cell>
          <cell r="E329">
            <v>10.66</v>
          </cell>
          <cell r="F329">
            <v>16.98</v>
          </cell>
        </row>
        <row r="330">
          <cell r="B330">
            <v>44409</v>
          </cell>
          <cell r="C330">
            <v>939.69899999999996</v>
          </cell>
          <cell r="D330">
            <v>0.46</v>
          </cell>
          <cell r="E330">
            <v>11.17</v>
          </cell>
          <cell r="F330">
            <v>16.68</v>
          </cell>
        </row>
        <row r="331">
          <cell r="B331">
            <v>44440</v>
          </cell>
          <cell r="C331">
            <v>944.52</v>
          </cell>
          <cell r="D331">
            <v>0.51</v>
          </cell>
          <cell r="E331">
            <v>11.74</v>
          </cell>
          <cell r="F331">
            <v>15.93</v>
          </cell>
        </row>
        <row r="332">
          <cell r="B332">
            <v>44470</v>
          </cell>
          <cell r="C332">
            <v>952.596</v>
          </cell>
          <cell r="D332">
            <v>0.86</v>
          </cell>
          <cell r="E332">
            <v>12.7</v>
          </cell>
          <cell r="F332">
            <v>14.94</v>
          </cell>
        </row>
        <row r="333">
          <cell r="B333">
            <v>44501</v>
          </cell>
          <cell r="C333">
            <v>959.00099999999998</v>
          </cell>
          <cell r="D333">
            <v>0.67</v>
          </cell>
          <cell r="E333">
            <v>13.46</v>
          </cell>
          <cell r="F333">
            <v>14.25</v>
          </cell>
        </row>
        <row r="334">
          <cell r="B334">
            <v>44531</v>
          </cell>
          <cell r="C334">
            <v>962.23099999999999</v>
          </cell>
          <cell r="D334">
            <v>0.35</v>
          </cell>
          <cell r="E334">
            <v>14.03</v>
          </cell>
          <cell r="F334">
            <v>14.03</v>
          </cell>
        </row>
        <row r="335">
          <cell r="B335">
            <v>44562</v>
          </cell>
          <cell r="C335">
            <v>969.18399999999997</v>
          </cell>
          <cell r="D335">
            <v>0.71</v>
          </cell>
          <cell r="E335">
            <v>0.71</v>
          </cell>
          <cell r="F335">
            <v>13.65</v>
          </cell>
        </row>
        <row r="336">
          <cell r="B336">
            <v>44593</v>
          </cell>
          <cell r="C336">
            <v>972.904</v>
          </cell>
          <cell r="D336">
            <v>0.38</v>
          </cell>
          <cell r="E336">
            <v>1.1000000000000001</v>
          </cell>
          <cell r="F336">
            <v>11.97</v>
          </cell>
        </row>
        <row r="337">
          <cell r="B337">
            <v>44621</v>
          </cell>
          <cell r="C337">
            <v>981.24400000000003</v>
          </cell>
          <cell r="D337">
            <v>0.86</v>
          </cell>
          <cell r="E337">
            <v>1.97</v>
          </cell>
          <cell r="F337">
            <v>11.47</v>
          </cell>
        </row>
        <row r="338">
          <cell r="B338">
            <v>44652</v>
          </cell>
          <cell r="C338">
            <v>990.54300000000001</v>
          </cell>
          <cell r="D338">
            <v>0.95</v>
          </cell>
          <cell r="E338">
            <v>2.93</v>
          </cell>
          <cell r="F338">
            <v>11.52</v>
          </cell>
        </row>
        <row r="339">
          <cell r="B339">
            <v>44682</v>
          </cell>
          <cell r="C339">
            <v>1013.164</v>
          </cell>
          <cell r="D339">
            <v>2.2799999999999998</v>
          </cell>
          <cell r="E339">
            <v>5.28</v>
          </cell>
          <cell r="F339">
            <v>11.59</v>
          </cell>
        </row>
        <row r="340">
          <cell r="B340">
            <v>44713</v>
          </cell>
          <cell r="C340">
            <v>1034.8240000000001</v>
          </cell>
          <cell r="D340">
            <v>2.14</v>
          </cell>
          <cell r="E340">
            <v>7.53</v>
          </cell>
          <cell r="F340">
            <v>11.57</v>
          </cell>
        </row>
        <row r="341">
          <cell r="B341">
            <v>44743</v>
          </cell>
          <cell r="C341">
            <v>1043.76</v>
          </cell>
          <cell r="D341">
            <v>0.86</v>
          </cell>
          <cell r="E341">
            <v>8.4600000000000009</v>
          </cell>
          <cell r="F341">
            <v>11.59</v>
          </cell>
        </row>
        <row r="342">
          <cell r="B342">
            <v>44774</v>
          </cell>
          <cell r="C342">
            <v>1044.6790000000001</v>
          </cell>
          <cell r="D342">
            <v>0.09</v>
          </cell>
          <cell r="E342">
            <v>8.56</v>
          </cell>
          <cell r="F342">
            <v>11.17</v>
          </cell>
        </row>
        <row r="343">
          <cell r="B343">
            <v>44805</v>
          </cell>
          <cell r="C343">
            <v>1045.616</v>
          </cell>
          <cell r="D343">
            <v>0.09</v>
          </cell>
          <cell r="E343">
            <v>8.66</v>
          </cell>
          <cell r="F343">
            <v>10.7</v>
          </cell>
        </row>
        <row r="344">
          <cell r="B344" t="str">
            <v>Fonte: FGV</v>
          </cell>
        </row>
      </sheetData>
      <sheetData sheetId="9">
        <row r="6">
          <cell r="B6">
            <v>34547</v>
          </cell>
          <cell r="C6">
            <v>100</v>
          </cell>
          <cell r="D6" t="str">
            <v>...</v>
          </cell>
        </row>
        <row r="7">
          <cell r="B7">
            <v>34578</v>
          </cell>
          <cell r="C7">
            <v>101.53000000000002</v>
          </cell>
          <cell r="D7">
            <v>1.53</v>
          </cell>
        </row>
        <row r="8">
          <cell r="B8">
            <v>34608</v>
          </cell>
          <cell r="C8">
            <v>104.19008600000002</v>
          </cell>
          <cell r="D8">
            <v>2.62</v>
          </cell>
        </row>
        <row r="9">
          <cell r="B9">
            <v>34639</v>
          </cell>
          <cell r="C9">
            <v>107.11782741660002</v>
          </cell>
          <cell r="D9">
            <v>2.81</v>
          </cell>
        </row>
        <row r="10">
          <cell r="B10">
            <v>34669</v>
          </cell>
          <cell r="C10">
            <v>108.94954226542387</v>
          </cell>
          <cell r="D10">
            <v>1.71</v>
          </cell>
        </row>
        <row r="11">
          <cell r="B11">
            <v>34700</v>
          </cell>
          <cell r="C11">
            <v>110.80168448393607</v>
          </cell>
          <cell r="D11">
            <v>1.7</v>
          </cell>
        </row>
        <row r="12">
          <cell r="B12">
            <v>34731</v>
          </cell>
          <cell r="C12">
            <v>111.93186166567222</v>
          </cell>
          <cell r="D12">
            <v>1.02</v>
          </cell>
        </row>
        <row r="13">
          <cell r="B13">
            <v>34759</v>
          </cell>
          <cell r="C13">
            <v>113.66680552149015</v>
          </cell>
          <cell r="D13">
            <v>1.55</v>
          </cell>
        </row>
        <row r="14">
          <cell r="B14">
            <v>34790</v>
          </cell>
          <cell r="C14">
            <v>116.42890889566236</v>
          </cell>
          <cell r="D14">
            <v>2.4300000000000002</v>
          </cell>
        </row>
        <row r="15">
          <cell r="B15">
            <v>34820</v>
          </cell>
          <cell r="C15">
            <v>119.53756076317654</v>
          </cell>
          <cell r="D15">
            <v>2.67</v>
          </cell>
        </row>
        <row r="16">
          <cell r="B16">
            <v>34851</v>
          </cell>
          <cell r="C16">
            <v>122.23910963642433</v>
          </cell>
          <cell r="D16">
            <v>2.2599999999999998</v>
          </cell>
        </row>
        <row r="17">
          <cell r="B17">
            <v>34881</v>
          </cell>
          <cell r="C17">
            <v>125.12395262384395</v>
          </cell>
          <cell r="D17">
            <v>2.36</v>
          </cell>
        </row>
        <row r="18">
          <cell r="B18">
            <v>34912</v>
          </cell>
          <cell r="C18">
            <v>126.36267975482001</v>
          </cell>
          <cell r="D18">
            <v>0.99</v>
          </cell>
        </row>
        <row r="19">
          <cell r="B19">
            <v>34943</v>
          </cell>
          <cell r="C19">
            <v>127.61367028439273</v>
          </cell>
          <cell r="D19">
            <v>0.99</v>
          </cell>
        </row>
        <row r="20">
          <cell r="B20">
            <v>34973</v>
          </cell>
          <cell r="C20">
            <v>129.41302303540266</v>
          </cell>
          <cell r="D20">
            <v>1.41</v>
          </cell>
        </row>
        <row r="21">
          <cell r="B21">
            <v>35004</v>
          </cell>
          <cell r="C21">
            <v>131.31539447402307</v>
          </cell>
          <cell r="D21">
            <v>1.47</v>
          </cell>
        </row>
        <row r="22">
          <cell r="B22">
            <v>35034</v>
          </cell>
          <cell r="C22">
            <v>133.36391462781782</v>
          </cell>
          <cell r="D22">
            <v>1.56</v>
          </cell>
        </row>
        <row r="23">
          <cell r="B23">
            <v>35065</v>
          </cell>
          <cell r="C23">
            <v>135.15099108383058</v>
          </cell>
          <cell r="D23">
            <v>1.34</v>
          </cell>
        </row>
        <row r="24">
          <cell r="B24">
            <v>35096</v>
          </cell>
          <cell r="C24">
            <v>136.54304629199402</v>
          </cell>
          <cell r="D24">
            <v>1.03</v>
          </cell>
        </row>
        <row r="25">
          <cell r="B25">
            <v>35125</v>
          </cell>
          <cell r="C25">
            <v>137.02094695401601</v>
          </cell>
          <cell r="D25">
            <v>0.35</v>
          </cell>
        </row>
        <row r="26">
          <cell r="B26">
            <v>35156</v>
          </cell>
          <cell r="C26">
            <v>138.74741088563661</v>
          </cell>
          <cell r="D26">
            <v>1.26</v>
          </cell>
        </row>
        <row r="27">
          <cell r="B27">
            <v>35186</v>
          </cell>
          <cell r="C27">
            <v>140.44012929844138</v>
          </cell>
          <cell r="D27">
            <v>1.22</v>
          </cell>
        </row>
        <row r="28">
          <cell r="B28">
            <v>35217</v>
          </cell>
          <cell r="C28">
            <v>142.11136683709285</v>
          </cell>
          <cell r="D28">
            <v>1.19</v>
          </cell>
        </row>
        <row r="29">
          <cell r="B29">
            <v>35247</v>
          </cell>
          <cell r="C29">
            <v>143.68880300898459</v>
          </cell>
          <cell r="D29">
            <v>1.1100000000000001</v>
          </cell>
        </row>
        <row r="30">
          <cell r="B30">
            <v>35278</v>
          </cell>
          <cell r="C30">
            <v>144.32103374222413</v>
          </cell>
          <cell r="D30">
            <v>0.44</v>
          </cell>
        </row>
        <row r="31">
          <cell r="B31">
            <v>35309</v>
          </cell>
          <cell r="C31">
            <v>144.53751529283747</v>
          </cell>
          <cell r="D31">
            <v>0.15</v>
          </cell>
        </row>
        <row r="32">
          <cell r="B32">
            <v>35339</v>
          </cell>
          <cell r="C32">
            <v>144.97112783871597</v>
          </cell>
          <cell r="D32">
            <v>0.3</v>
          </cell>
        </row>
        <row r="33">
          <cell r="B33">
            <v>35370</v>
          </cell>
          <cell r="C33">
            <v>145.43503544779989</v>
          </cell>
          <cell r="D33">
            <v>0.32</v>
          </cell>
        </row>
        <row r="34">
          <cell r="B34">
            <v>35400</v>
          </cell>
          <cell r="C34">
            <v>146.11858011440455</v>
          </cell>
          <cell r="D34">
            <v>0.47</v>
          </cell>
        </row>
        <row r="35">
          <cell r="B35">
            <v>35431</v>
          </cell>
          <cell r="C35">
            <v>147.84277935975453</v>
          </cell>
          <cell r="D35">
            <v>1.18</v>
          </cell>
        </row>
        <row r="36">
          <cell r="B36">
            <v>35462</v>
          </cell>
          <cell r="C36">
            <v>148.58199325655329</v>
          </cell>
          <cell r="D36">
            <v>0.5</v>
          </cell>
        </row>
        <row r="37">
          <cell r="B37">
            <v>35490</v>
          </cell>
          <cell r="C37">
            <v>149.33976142216173</v>
          </cell>
          <cell r="D37">
            <v>0.51</v>
          </cell>
        </row>
        <row r="38">
          <cell r="B38">
            <v>35521</v>
          </cell>
          <cell r="C38">
            <v>150.65395132267673</v>
          </cell>
          <cell r="D38">
            <v>0.88</v>
          </cell>
        </row>
        <row r="39">
          <cell r="B39">
            <v>35551</v>
          </cell>
          <cell r="C39">
            <v>151.2716325230997</v>
          </cell>
          <cell r="D39">
            <v>0.41</v>
          </cell>
        </row>
        <row r="40">
          <cell r="B40">
            <v>35582</v>
          </cell>
          <cell r="C40">
            <v>152.08849933872443</v>
          </cell>
          <cell r="D40">
            <v>0.54</v>
          </cell>
        </row>
        <row r="41">
          <cell r="B41">
            <v>35612</v>
          </cell>
          <cell r="C41">
            <v>152.42309403726964</v>
          </cell>
          <cell r="D41">
            <v>0.22</v>
          </cell>
        </row>
        <row r="42">
          <cell r="B42">
            <v>35643</v>
          </cell>
          <cell r="C42">
            <v>152.39260941846217</v>
          </cell>
          <cell r="D42">
            <v>-0.02</v>
          </cell>
        </row>
        <row r="43">
          <cell r="B43">
            <v>35674</v>
          </cell>
          <cell r="C43">
            <v>152.48404498411324</v>
          </cell>
          <cell r="D43">
            <v>0.06</v>
          </cell>
        </row>
        <row r="44">
          <cell r="B44">
            <v>35704</v>
          </cell>
          <cell r="C44">
            <v>152.8347582875767</v>
          </cell>
          <cell r="D44">
            <v>0.23</v>
          </cell>
        </row>
        <row r="45">
          <cell r="B45">
            <v>35735</v>
          </cell>
          <cell r="C45">
            <v>153.0945773766656</v>
          </cell>
          <cell r="D45">
            <v>0.17</v>
          </cell>
        </row>
        <row r="46">
          <cell r="B46">
            <v>35765</v>
          </cell>
          <cell r="C46">
            <v>153.75288405938525</v>
          </cell>
          <cell r="D46">
            <v>0.43</v>
          </cell>
        </row>
        <row r="47">
          <cell r="B47">
            <v>35796</v>
          </cell>
          <cell r="C47">
            <v>154.84452953620689</v>
          </cell>
          <cell r="D47">
            <v>0.71</v>
          </cell>
        </row>
        <row r="48">
          <cell r="B48">
            <v>35827</v>
          </cell>
          <cell r="C48">
            <v>155.55681437207343</v>
          </cell>
          <cell r="D48">
            <v>0.46</v>
          </cell>
        </row>
        <row r="49">
          <cell r="B49">
            <v>35855</v>
          </cell>
          <cell r="C49">
            <v>156.0857075409385</v>
          </cell>
          <cell r="D49">
            <v>0.34</v>
          </cell>
        </row>
        <row r="50">
          <cell r="B50">
            <v>35886</v>
          </cell>
          <cell r="C50">
            <v>156.46031323903674</v>
          </cell>
          <cell r="D50">
            <v>0.24</v>
          </cell>
        </row>
        <row r="51">
          <cell r="B51">
            <v>35916</v>
          </cell>
          <cell r="C51">
            <v>157.24261480523191</v>
          </cell>
          <cell r="D51">
            <v>0.5</v>
          </cell>
        </row>
        <row r="52">
          <cell r="B52">
            <v>35947</v>
          </cell>
          <cell r="C52">
            <v>157.27406332819297</v>
          </cell>
          <cell r="D52">
            <v>0.02</v>
          </cell>
        </row>
        <row r="53">
          <cell r="B53">
            <v>35977</v>
          </cell>
          <cell r="C53">
            <v>157.08533445219913</v>
          </cell>
          <cell r="D53">
            <v>-0.12</v>
          </cell>
        </row>
        <row r="54">
          <cell r="B54">
            <v>36008</v>
          </cell>
          <cell r="C54">
            <v>156.28419924649293</v>
          </cell>
          <cell r="D54">
            <v>-0.51</v>
          </cell>
        </row>
        <row r="55">
          <cell r="B55">
            <v>36039</v>
          </cell>
          <cell r="C55">
            <v>155.94037400815066</v>
          </cell>
          <cell r="D55">
            <v>-0.22</v>
          </cell>
        </row>
        <row r="56">
          <cell r="B56">
            <v>36069</v>
          </cell>
          <cell r="C56">
            <v>155.97156208295229</v>
          </cell>
          <cell r="D56">
            <v>0.02</v>
          </cell>
        </row>
        <row r="57">
          <cell r="B57">
            <v>36100</v>
          </cell>
          <cell r="C57">
            <v>155.78439620845276</v>
          </cell>
          <cell r="D57">
            <v>-0.12</v>
          </cell>
        </row>
        <row r="58">
          <cell r="B58">
            <v>36130</v>
          </cell>
          <cell r="C58">
            <v>156.29848471594067</v>
          </cell>
          <cell r="D58">
            <v>0.33</v>
          </cell>
        </row>
        <row r="59">
          <cell r="B59">
            <v>36161</v>
          </cell>
          <cell r="C59">
            <v>157.39257410895223</v>
          </cell>
          <cell r="D59">
            <v>0.7</v>
          </cell>
        </row>
        <row r="60">
          <cell r="B60">
            <v>36192</v>
          </cell>
          <cell r="C60">
            <v>159.04519613709621</v>
          </cell>
          <cell r="D60">
            <v>1.05</v>
          </cell>
        </row>
        <row r="61">
          <cell r="B61">
            <v>36220</v>
          </cell>
          <cell r="C61">
            <v>160.79469329460426</v>
          </cell>
          <cell r="D61">
            <v>1.1000000000000001</v>
          </cell>
        </row>
        <row r="62">
          <cell r="B62">
            <v>36251</v>
          </cell>
          <cell r="C62">
            <v>161.69514357705404</v>
          </cell>
          <cell r="D62">
            <v>0.56000000000000005</v>
          </cell>
        </row>
        <row r="63">
          <cell r="B63">
            <v>36281</v>
          </cell>
          <cell r="C63">
            <v>162.18022900778519</v>
          </cell>
          <cell r="D63">
            <v>0.3</v>
          </cell>
        </row>
        <row r="64">
          <cell r="B64">
            <v>36312</v>
          </cell>
          <cell r="C64">
            <v>162.48837144289999</v>
          </cell>
          <cell r="D64">
            <v>0.19</v>
          </cell>
        </row>
        <row r="65">
          <cell r="B65">
            <v>36342</v>
          </cell>
          <cell r="C65">
            <v>164.25949469162759</v>
          </cell>
          <cell r="D65">
            <v>1.0900000000000001</v>
          </cell>
        </row>
        <row r="66">
          <cell r="B66">
            <v>36373</v>
          </cell>
          <cell r="C66">
            <v>165.17934786190071</v>
          </cell>
          <cell r="D66">
            <v>0.56000000000000005</v>
          </cell>
        </row>
        <row r="67">
          <cell r="B67">
            <v>36404</v>
          </cell>
          <cell r="C67">
            <v>165.69140384027261</v>
          </cell>
          <cell r="D67">
            <v>0.31</v>
          </cell>
        </row>
        <row r="68">
          <cell r="B68">
            <v>36434</v>
          </cell>
          <cell r="C68">
            <v>167.66313154597185</v>
          </cell>
          <cell r="D68">
            <v>1.19</v>
          </cell>
        </row>
        <row r="69">
          <cell r="B69">
            <v>36465</v>
          </cell>
          <cell r="C69">
            <v>169.2559312956586</v>
          </cell>
          <cell r="D69">
            <v>0.95</v>
          </cell>
        </row>
        <row r="70">
          <cell r="B70">
            <v>36495</v>
          </cell>
          <cell r="C70">
            <v>170.27146688343254</v>
          </cell>
          <cell r="D70">
            <v>0.6</v>
          </cell>
        </row>
        <row r="71">
          <cell r="B71">
            <v>36526</v>
          </cell>
          <cell r="C71">
            <v>171.32714997810982</v>
          </cell>
          <cell r="D71">
            <v>0.62</v>
          </cell>
        </row>
        <row r="72">
          <cell r="B72">
            <v>36557</v>
          </cell>
          <cell r="C72">
            <v>171.54987527308137</v>
          </cell>
          <cell r="D72">
            <v>0.13</v>
          </cell>
        </row>
        <row r="73">
          <cell r="B73">
            <v>36586</v>
          </cell>
          <cell r="C73">
            <v>171.92728499868215</v>
          </cell>
          <cell r="D73">
            <v>0.22</v>
          </cell>
        </row>
        <row r="74">
          <cell r="B74">
            <v>36617</v>
          </cell>
          <cell r="C74">
            <v>172.64937959567661</v>
          </cell>
          <cell r="D74">
            <v>0.42</v>
          </cell>
        </row>
        <row r="75">
          <cell r="B75">
            <v>36647</v>
          </cell>
          <cell r="C75">
            <v>172.66664453363617</v>
          </cell>
          <cell r="D75">
            <v>0.01</v>
          </cell>
        </row>
        <row r="76">
          <cell r="B76">
            <v>36678</v>
          </cell>
          <cell r="C76">
            <v>173.06377781606352</v>
          </cell>
          <cell r="D76">
            <v>0.23</v>
          </cell>
        </row>
        <row r="77">
          <cell r="B77">
            <v>36708</v>
          </cell>
          <cell r="C77">
            <v>175.85010463890214</v>
          </cell>
          <cell r="D77">
            <v>1.61</v>
          </cell>
        </row>
        <row r="78">
          <cell r="B78">
            <v>36739</v>
          </cell>
          <cell r="C78">
            <v>178.15374100967176</v>
          </cell>
          <cell r="D78">
            <v>1.31</v>
          </cell>
        </row>
        <row r="79">
          <cell r="B79">
            <v>36770</v>
          </cell>
          <cell r="C79">
            <v>178.56349461399401</v>
          </cell>
          <cell r="D79">
            <v>0.23</v>
          </cell>
        </row>
        <row r="80">
          <cell r="B80">
            <v>36800</v>
          </cell>
          <cell r="C80">
            <v>178.81348350645362</v>
          </cell>
          <cell r="D80">
            <v>0.14000000000000001</v>
          </cell>
        </row>
        <row r="81">
          <cell r="B81">
            <v>36831</v>
          </cell>
          <cell r="C81">
            <v>179.3856866536743</v>
          </cell>
          <cell r="D81">
            <v>0.32</v>
          </cell>
        </row>
        <row r="82">
          <cell r="B82">
            <v>36861</v>
          </cell>
          <cell r="C82">
            <v>180.44406220493099</v>
          </cell>
          <cell r="D82">
            <v>0.59</v>
          </cell>
        </row>
        <row r="83">
          <cell r="B83">
            <v>36892</v>
          </cell>
          <cell r="C83">
            <v>181.47259335949909</v>
          </cell>
          <cell r="D83">
            <v>0.56999999999999995</v>
          </cell>
        </row>
        <row r="84">
          <cell r="B84">
            <v>36923</v>
          </cell>
          <cell r="C84">
            <v>182.30736728895278</v>
          </cell>
          <cell r="D84">
            <v>0.46</v>
          </cell>
        </row>
        <row r="85">
          <cell r="B85">
            <v>36951</v>
          </cell>
          <cell r="C85">
            <v>183.00013528465081</v>
          </cell>
          <cell r="D85">
            <v>0.38</v>
          </cell>
        </row>
        <row r="86">
          <cell r="B86">
            <v>36982</v>
          </cell>
          <cell r="C86">
            <v>184.06153606930178</v>
          </cell>
          <cell r="D86">
            <v>0.57999999999999996</v>
          </cell>
        </row>
        <row r="87">
          <cell r="B87">
            <v>37012</v>
          </cell>
          <cell r="C87">
            <v>184.81618836718593</v>
          </cell>
          <cell r="D87">
            <v>0.41</v>
          </cell>
        </row>
        <row r="88">
          <cell r="B88">
            <v>37043</v>
          </cell>
          <cell r="C88">
            <v>185.7772325466953</v>
          </cell>
          <cell r="D88">
            <v>0.52</v>
          </cell>
        </row>
        <row r="89">
          <cell r="B89">
            <v>37073</v>
          </cell>
          <cell r="C89">
            <v>188.24806973956638</v>
          </cell>
          <cell r="D89">
            <v>1.33</v>
          </cell>
        </row>
        <row r="90">
          <cell r="B90">
            <v>37104</v>
          </cell>
          <cell r="C90">
            <v>189.56580622774331</v>
          </cell>
          <cell r="D90">
            <v>0.7</v>
          </cell>
        </row>
        <row r="91">
          <cell r="B91">
            <v>37135</v>
          </cell>
          <cell r="C91">
            <v>190.09659048518097</v>
          </cell>
          <cell r="D91">
            <v>0.28000000000000003</v>
          </cell>
        </row>
        <row r="92">
          <cell r="B92">
            <v>37165</v>
          </cell>
          <cell r="C92">
            <v>191.67439218620797</v>
          </cell>
          <cell r="D92">
            <v>0.83</v>
          </cell>
        </row>
        <row r="93">
          <cell r="B93">
            <v>37196</v>
          </cell>
          <cell r="C93">
            <v>193.03528037073008</v>
          </cell>
          <cell r="D93">
            <v>0.71</v>
          </cell>
        </row>
        <row r="94">
          <cell r="B94">
            <v>37226</v>
          </cell>
          <cell r="C94">
            <v>194.29000969313981</v>
          </cell>
          <cell r="D94">
            <v>0.65</v>
          </cell>
        </row>
        <row r="95">
          <cell r="B95">
            <v>37257</v>
          </cell>
          <cell r="C95">
            <v>195.30031774354416</v>
          </cell>
          <cell r="D95">
            <v>0.52</v>
          </cell>
        </row>
        <row r="96">
          <cell r="B96">
            <v>37288</v>
          </cell>
          <cell r="C96">
            <v>196.00339888742093</v>
          </cell>
          <cell r="D96">
            <v>0.36</v>
          </cell>
        </row>
        <row r="97">
          <cell r="B97">
            <v>37316</v>
          </cell>
          <cell r="C97">
            <v>197.17941928074546</v>
          </cell>
          <cell r="D97">
            <v>0.6</v>
          </cell>
        </row>
        <row r="98">
          <cell r="B98">
            <v>37347</v>
          </cell>
          <cell r="C98">
            <v>198.75685463499144</v>
          </cell>
          <cell r="D98">
            <v>0.8</v>
          </cell>
        </row>
        <row r="99">
          <cell r="B99">
            <v>37377</v>
          </cell>
          <cell r="C99">
            <v>199.17424402972492</v>
          </cell>
          <cell r="D99">
            <v>0.21</v>
          </cell>
        </row>
        <row r="100">
          <cell r="B100">
            <v>37408</v>
          </cell>
          <cell r="C100">
            <v>200.01077585464975</v>
          </cell>
          <cell r="D100">
            <v>0.42</v>
          </cell>
        </row>
        <row r="101">
          <cell r="B101">
            <v>37438</v>
          </cell>
          <cell r="C101">
            <v>202.39090408732008</v>
          </cell>
          <cell r="D101">
            <v>1.19</v>
          </cell>
        </row>
        <row r="102">
          <cell r="B102">
            <v>37469</v>
          </cell>
          <cell r="C102">
            <v>203.70644496388766</v>
          </cell>
          <cell r="D102">
            <v>0.65</v>
          </cell>
        </row>
        <row r="103">
          <cell r="B103">
            <v>37500</v>
          </cell>
          <cell r="C103">
            <v>205.17313136762766</v>
          </cell>
          <cell r="D103">
            <v>0.72</v>
          </cell>
        </row>
        <row r="104">
          <cell r="B104">
            <v>37530</v>
          </cell>
          <cell r="C104">
            <v>207.8608993885436</v>
          </cell>
          <cell r="D104">
            <v>1.31</v>
          </cell>
        </row>
        <row r="105">
          <cell r="B105">
            <v>37561</v>
          </cell>
          <cell r="C105">
            <v>214.13829855007762</v>
          </cell>
          <cell r="D105">
            <v>3.02</v>
          </cell>
        </row>
        <row r="106">
          <cell r="B106">
            <v>37591</v>
          </cell>
          <cell r="C106">
            <v>218.63520281962923</v>
          </cell>
          <cell r="D106">
            <v>2.1</v>
          </cell>
        </row>
        <row r="107">
          <cell r="B107">
            <v>37622</v>
          </cell>
          <cell r="C107">
            <v>223.55449488307087</v>
          </cell>
          <cell r="D107">
            <v>2.25</v>
          </cell>
        </row>
        <row r="108">
          <cell r="B108">
            <v>37653</v>
          </cell>
          <cell r="C108">
            <v>227.0643004527351</v>
          </cell>
          <cell r="D108">
            <v>1.57</v>
          </cell>
        </row>
        <row r="109">
          <cell r="B109">
            <v>37681</v>
          </cell>
          <cell r="C109">
            <v>229.85719134830373</v>
          </cell>
          <cell r="D109">
            <v>1.23</v>
          </cell>
        </row>
        <row r="110">
          <cell r="B110">
            <v>37712</v>
          </cell>
          <cell r="C110">
            <v>232.08680610438228</v>
          </cell>
          <cell r="D110">
            <v>0.97</v>
          </cell>
        </row>
        <row r="111">
          <cell r="B111">
            <v>37742</v>
          </cell>
          <cell r="C111">
            <v>233.50253562161902</v>
          </cell>
          <cell r="D111">
            <v>0.61</v>
          </cell>
        </row>
        <row r="112">
          <cell r="B112">
            <v>37773</v>
          </cell>
          <cell r="C112">
            <v>233.15228181818659</v>
          </cell>
          <cell r="D112">
            <v>-0.15</v>
          </cell>
        </row>
        <row r="113">
          <cell r="B113">
            <v>37803</v>
          </cell>
          <cell r="C113">
            <v>233.61858638182298</v>
          </cell>
          <cell r="D113">
            <v>0.2</v>
          </cell>
        </row>
        <row r="114">
          <cell r="B114">
            <v>37834</v>
          </cell>
          <cell r="C114">
            <v>234.41288957552121</v>
          </cell>
          <cell r="D114">
            <v>0.34</v>
          </cell>
        </row>
        <row r="115">
          <cell r="B115">
            <v>37865</v>
          </cell>
          <cell r="C115">
            <v>236.24131011421028</v>
          </cell>
          <cell r="D115">
            <v>0.78</v>
          </cell>
        </row>
        <row r="116">
          <cell r="B116">
            <v>37895</v>
          </cell>
          <cell r="C116">
            <v>236.92640991354148</v>
          </cell>
          <cell r="D116">
            <v>0.28999999999999998</v>
          </cell>
        </row>
        <row r="117">
          <cell r="B117">
            <v>37926</v>
          </cell>
          <cell r="C117">
            <v>237.73195970724754</v>
          </cell>
          <cell r="D117">
            <v>0.34</v>
          </cell>
        </row>
        <row r="118">
          <cell r="B118">
            <v>37956</v>
          </cell>
          <cell r="C118">
            <v>238.96816589772524</v>
          </cell>
          <cell r="D118">
            <v>0.52</v>
          </cell>
        </row>
        <row r="119">
          <cell r="B119">
            <v>37987</v>
          </cell>
          <cell r="C119">
            <v>240.78432395854796</v>
          </cell>
          <cell r="D119">
            <v>0.76</v>
          </cell>
        </row>
        <row r="120">
          <cell r="B120">
            <v>38018</v>
          </cell>
          <cell r="C120">
            <v>242.2531083346951</v>
          </cell>
          <cell r="D120">
            <v>0.61</v>
          </cell>
        </row>
        <row r="121">
          <cell r="B121">
            <v>38047</v>
          </cell>
          <cell r="C121">
            <v>243.39169794386814</v>
          </cell>
          <cell r="D121">
            <v>0.47</v>
          </cell>
        </row>
        <row r="122">
          <cell r="B122">
            <v>38078</v>
          </cell>
          <cell r="C122">
            <v>244.29224722626046</v>
          </cell>
          <cell r="D122">
            <v>0.37</v>
          </cell>
        </row>
        <row r="123">
          <cell r="B123">
            <v>38108</v>
          </cell>
          <cell r="C123">
            <v>245.53813768711441</v>
          </cell>
          <cell r="D123">
            <v>0.51</v>
          </cell>
        </row>
        <row r="124">
          <cell r="B124">
            <v>38139</v>
          </cell>
          <cell r="C124">
            <v>247.28145846469295</v>
          </cell>
          <cell r="D124">
            <v>0.71</v>
          </cell>
        </row>
        <row r="125">
          <cell r="B125">
            <v>38169</v>
          </cell>
          <cell r="C125">
            <v>249.53171973672167</v>
          </cell>
          <cell r="D125">
            <v>0.91</v>
          </cell>
        </row>
        <row r="126">
          <cell r="B126">
            <v>38200</v>
          </cell>
          <cell r="C126">
            <v>251.25348860290504</v>
          </cell>
          <cell r="D126">
            <v>0.69</v>
          </cell>
        </row>
        <row r="127">
          <cell r="B127">
            <v>38231</v>
          </cell>
          <cell r="C127">
            <v>252.08262511529463</v>
          </cell>
          <cell r="D127">
            <v>0.33</v>
          </cell>
        </row>
        <row r="128">
          <cell r="B128">
            <v>38261</v>
          </cell>
          <cell r="C128">
            <v>253.19178866580191</v>
          </cell>
          <cell r="D128">
            <v>0.44</v>
          </cell>
        </row>
        <row r="129">
          <cell r="B129">
            <v>38292</v>
          </cell>
          <cell r="C129">
            <v>254.93881200759591</v>
          </cell>
          <cell r="D129">
            <v>0.69</v>
          </cell>
        </row>
        <row r="130">
          <cell r="B130">
            <v>38322</v>
          </cell>
          <cell r="C130">
            <v>257.13128579086123</v>
          </cell>
          <cell r="D130">
            <v>0.86</v>
          </cell>
        </row>
        <row r="131">
          <cell r="B131">
            <v>38353</v>
          </cell>
          <cell r="C131">
            <v>258.62264724844823</v>
          </cell>
          <cell r="D131">
            <v>0.57999999999999996</v>
          </cell>
        </row>
        <row r="132">
          <cell r="B132">
            <v>38384</v>
          </cell>
          <cell r="C132">
            <v>260.14852086721407</v>
          </cell>
          <cell r="D132">
            <v>0.59</v>
          </cell>
        </row>
        <row r="133">
          <cell r="B133">
            <v>38412</v>
          </cell>
          <cell r="C133">
            <v>261.7354268445041</v>
          </cell>
          <cell r="D133">
            <v>0.61</v>
          </cell>
        </row>
        <row r="134">
          <cell r="B134">
            <v>38443</v>
          </cell>
          <cell r="C134">
            <v>264.01252505805127</v>
          </cell>
          <cell r="D134">
            <v>0.87</v>
          </cell>
        </row>
        <row r="135">
          <cell r="B135">
            <v>38473</v>
          </cell>
          <cell r="C135">
            <v>265.30618643083568</v>
          </cell>
          <cell r="D135">
            <v>0.49</v>
          </cell>
        </row>
        <row r="136">
          <cell r="B136">
            <v>38504</v>
          </cell>
          <cell r="C136">
            <v>265.25312519354952</v>
          </cell>
          <cell r="D136">
            <v>-0.02</v>
          </cell>
        </row>
        <row r="137">
          <cell r="B137">
            <v>38534</v>
          </cell>
          <cell r="C137">
            <v>265.91625800653338</v>
          </cell>
          <cell r="D137">
            <v>0.25</v>
          </cell>
        </row>
        <row r="138">
          <cell r="B138">
            <v>38565</v>
          </cell>
          <cell r="C138">
            <v>266.36831564514449</v>
          </cell>
          <cell r="D138">
            <v>0.17</v>
          </cell>
        </row>
        <row r="139">
          <cell r="B139">
            <v>38596</v>
          </cell>
          <cell r="C139">
            <v>267.3006047499025</v>
          </cell>
          <cell r="D139">
            <v>0.35</v>
          </cell>
        </row>
        <row r="140">
          <cell r="B140">
            <v>38626</v>
          </cell>
          <cell r="C140">
            <v>269.30535928552678</v>
          </cell>
          <cell r="D140">
            <v>0.75</v>
          </cell>
        </row>
        <row r="141">
          <cell r="B141">
            <v>38657</v>
          </cell>
          <cell r="C141">
            <v>270.78653876159717</v>
          </cell>
          <cell r="D141">
            <v>0.55000000000000004</v>
          </cell>
        </row>
        <row r="142">
          <cell r="B142">
            <v>38687</v>
          </cell>
          <cell r="C142">
            <v>271.76137030113892</v>
          </cell>
          <cell r="D142">
            <v>0.36</v>
          </cell>
        </row>
        <row r="143">
          <cell r="B143">
            <v>38718</v>
          </cell>
          <cell r="C143">
            <v>273.36476238591564</v>
          </cell>
          <cell r="D143">
            <v>0.59</v>
          </cell>
        </row>
        <row r="144">
          <cell r="B144">
            <v>38749</v>
          </cell>
          <cell r="C144">
            <v>274.48555791169787</v>
          </cell>
          <cell r="D144">
            <v>0.41</v>
          </cell>
        </row>
        <row r="145">
          <cell r="B145">
            <v>38777</v>
          </cell>
          <cell r="C145">
            <v>275.66584581071817</v>
          </cell>
          <cell r="D145">
            <v>0.43</v>
          </cell>
        </row>
        <row r="146">
          <cell r="B146">
            <v>38808</v>
          </cell>
          <cell r="C146">
            <v>276.24474408692066</v>
          </cell>
          <cell r="D146">
            <v>0.21</v>
          </cell>
        </row>
        <row r="147">
          <cell r="B147">
            <v>38838</v>
          </cell>
          <cell r="C147">
            <v>276.52098883100757</v>
          </cell>
          <cell r="D147">
            <v>0.1</v>
          </cell>
        </row>
        <row r="148">
          <cell r="B148">
            <v>38869</v>
          </cell>
          <cell r="C148">
            <v>275.94029475446246</v>
          </cell>
          <cell r="D148">
            <v>-0.21</v>
          </cell>
        </row>
        <row r="149">
          <cell r="B149">
            <v>38899</v>
          </cell>
          <cell r="C149">
            <v>276.46458131449594</v>
          </cell>
          <cell r="D149">
            <v>0.19</v>
          </cell>
        </row>
        <row r="150">
          <cell r="B150">
            <v>38930</v>
          </cell>
          <cell r="C150">
            <v>276.60281360515319</v>
          </cell>
          <cell r="D150">
            <v>0.05</v>
          </cell>
        </row>
        <row r="151">
          <cell r="B151">
            <v>38961</v>
          </cell>
          <cell r="C151">
            <v>277.18367951372403</v>
          </cell>
          <cell r="D151">
            <v>0.21</v>
          </cell>
        </row>
        <row r="152">
          <cell r="B152">
            <v>38991</v>
          </cell>
          <cell r="C152">
            <v>278.09838565611932</v>
          </cell>
          <cell r="D152">
            <v>0.33</v>
          </cell>
        </row>
        <row r="153">
          <cell r="B153">
            <v>39022</v>
          </cell>
          <cell r="C153">
            <v>278.96049065165334</v>
          </cell>
          <cell r="D153">
            <v>0.31</v>
          </cell>
        </row>
        <row r="154">
          <cell r="B154">
            <v>39052</v>
          </cell>
          <cell r="C154">
            <v>280.29950100678127</v>
          </cell>
          <cell r="D154">
            <v>0.48</v>
          </cell>
        </row>
        <row r="155">
          <cell r="B155">
            <v>39083</v>
          </cell>
          <cell r="C155">
            <v>281.53281881121109</v>
          </cell>
          <cell r="D155">
            <v>0.44</v>
          </cell>
        </row>
        <row r="156">
          <cell r="B156">
            <v>39114</v>
          </cell>
          <cell r="C156">
            <v>282.77156321398041</v>
          </cell>
          <cell r="D156">
            <v>0.44</v>
          </cell>
        </row>
        <row r="157">
          <cell r="B157">
            <v>39142</v>
          </cell>
          <cell r="C157">
            <v>283.81781799787217</v>
          </cell>
          <cell r="D157">
            <v>0.37</v>
          </cell>
        </row>
        <row r="158">
          <cell r="B158">
            <v>39173</v>
          </cell>
          <cell r="C158">
            <v>284.52736254286685</v>
          </cell>
          <cell r="D158">
            <v>0.25</v>
          </cell>
        </row>
        <row r="159">
          <cell r="B159">
            <v>39203</v>
          </cell>
          <cell r="C159">
            <v>285.32403915798687</v>
          </cell>
          <cell r="D159">
            <v>0.28000000000000003</v>
          </cell>
        </row>
        <row r="160">
          <cell r="B160">
            <v>39234</v>
          </cell>
          <cell r="C160">
            <v>286.12294646762922</v>
          </cell>
          <cell r="D160">
            <v>0.28000000000000003</v>
          </cell>
        </row>
        <row r="161">
          <cell r="B161">
            <v>39264</v>
          </cell>
          <cell r="C161">
            <v>286.80964153915153</v>
          </cell>
          <cell r="D161">
            <v>0.24</v>
          </cell>
        </row>
        <row r="162">
          <cell r="B162">
            <v>39295</v>
          </cell>
          <cell r="C162">
            <v>288.15764685438552</v>
          </cell>
          <cell r="D162">
            <v>0.47</v>
          </cell>
        </row>
        <row r="163">
          <cell r="B163">
            <v>39326</v>
          </cell>
          <cell r="C163">
            <v>288.6763306187234</v>
          </cell>
          <cell r="D163">
            <v>0.18</v>
          </cell>
        </row>
        <row r="164">
          <cell r="B164">
            <v>39356</v>
          </cell>
          <cell r="C164">
            <v>289.54235961057952</v>
          </cell>
          <cell r="D164">
            <v>0.3</v>
          </cell>
        </row>
        <row r="165">
          <cell r="B165">
            <v>39387</v>
          </cell>
          <cell r="C165">
            <v>290.64262057709971</v>
          </cell>
          <cell r="D165">
            <v>0.38</v>
          </cell>
        </row>
        <row r="166">
          <cell r="B166">
            <v>39417</v>
          </cell>
          <cell r="C166">
            <v>292.79337596937029</v>
          </cell>
          <cell r="D166">
            <v>0.74</v>
          </cell>
        </row>
        <row r="167">
          <cell r="B167">
            <v>39448</v>
          </cell>
          <cell r="C167">
            <v>294.37446019960493</v>
          </cell>
          <cell r="D167">
            <v>0.54</v>
          </cell>
        </row>
        <row r="168">
          <cell r="B168">
            <v>39479</v>
          </cell>
          <cell r="C168">
            <v>295.81689505458297</v>
          </cell>
          <cell r="D168">
            <v>0.49</v>
          </cell>
        </row>
        <row r="169">
          <cell r="B169">
            <v>39508</v>
          </cell>
          <cell r="C169">
            <v>297.23681615084496</v>
          </cell>
          <cell r="D169">
            <v>0.48</v>
          </cell>
        </row>
        <row r="170">
          <cell r="B170">
            <v>39539</v>
          </cell>
          <cell r="C170">
            <v>298.87161863967464</v>
          </cell>
          <cell r="D170">
            <v>0.55000000000000004</v>
          </cell>
        </row>
        <row r="171">
          <cell r="B171">
            <v>39569</v>
          </cell>
          <cell r="C171">
            <v>301.23270442692808</v>
          </cell>
          <cell r="D171">
            <v>0.79</v>
          </cell>
        </row>
        <row r="172">
          <cell r="B172">
            <v>39600</v>
          </cell>
          <cell r="C172">
            <v>303.46182643968734</v>
          </cell>
          <cell r="D172">
            <v>0.74</v>
          </cell>
        </row>
        <row r="173">
          <cell r="B173">
            <v>39630</v>
          </cell>
          <cell r="C173">
            <v>305.07017411981769</v>
          </cell>
          <cell r="D173">
            <v>0.53</v>
          </cell>
        </row>
        <row r="174">
          <cell r="B174">
            <v>39661</v>
          </cell>
          <cell r="C174">
            <v>305.92437060735318</v>
          </cell>
          <cell r="D174">
            <v>0.28000000000000003</v>
          </cell>
        </row>
        <row r="175">
          <cell r="B175">
            <v>39692</v>
          </cell>
          <cell r="C175">
            <v>306.71977397093229</v>
          </cell>
          <cell r="D175">
            <v>0.26</v>
          </cell>
        </row>
        <row r="176">
          <cell r="B176">
            <v>39722</v>
          </cell>
          <cell r="C176">
            <v>308.10001295380147</v>
          </cell>
          <cell r="D176">
            <v>0.45</v>
          </cell>
        </row>
        <row r="177">
          <cell r="B177">
            <v>39753</v>
          </cell>
          <cell r="C177">
            <v>309.20917300043516</v>
          </cell>
          <cell r="D177">
            <v>0.36</v>
          </cell>
        </row>
        <row r="178">
          <cell r="B178">
            <v>39783</v>
          </cell>
          <cell r="C178">
            <v>310.07495868483636</v>
          </cell>
          <cell r="D178">
            <v>0.28000000000000003</v>
          </cell>
        </row>
        <row r="179">
          <cell r="B179">
            <v>39814</v>
          </cell>
          <cell r="C179">
            <v>311.56331848652354</v>
          </cell>
          <cell r="D179">
            <v>0.48</v>
          </cell>
        </row>
        <row r="180">
          <cell r="B180">
            <v>39845</v>
          </cell>
          <cell r="C180">
            <v>313.27691673819942</v>
          </cell>
          <cell r="D180">
            <v>0.55000000000000004</v>
          </cell>
        </row>
        <row r="181">
          <cell r="B181">
            <v>39873</v>
          </cell>
          <cell r="C181">
            <v>313.90347057167583</v>
          </cell>
          <cell r="D181">
            <v>0.2</v>
          </cell>
        </row>
        <row r="182">
          <cell r="B182">
            <v>39904</v>
          </cell>
          <cell r="C182">
            <v>315.41020723041981</v>
          </cell>
          <cell r="D182">
            <v>0.48</v>
          </cell>
        </row>
        <row r="183">
          <cell r="B183">
            <v>39934</v>
          </cell>
          <cell r="C183">
            <v>316.89263520440278</v>
          </cell>
          <cell r="D183">
            <v>0.47</v>
          </cell>
        </row>
        <row r="184">
          <cell r="B184">
            <v>39965</v>
          </cell>
          <cell r="C184">
            <v>318.03344869113863</v>
          </cell>
          <cell r="D184">
            <v>0.36</v>
          </cell>
        </row>
        <row r="185">
          <cell r="B185">
            <v>39995</v>
          </cell>
          <cell r="C185">
            <v>318.79672896799735</v>
          </cell>
          <cell r="D185">
            <v>0.24</v>
          </cell>
        </row>
        <row r="186">
          <cell r="B186">
            <v>40026</v>
          </cell>
          <cell r="C186">
            <v>319.27492406144938</v>
          </cell>
          <cell r="D186">
            <v>0.15</v>
          </cell>
        </row>
        <row r="187">
          <cell r="B187">
            <v>40057</v>
          </cell>
          <cell r="C187">
            <v>320.04118387919686</v>
          </cell>
          <cell r="D187">
            <v>0.24</v>
          </cell>
        </row>
        <row r="188">
          <cell r="B188">
            <v>40087</v>
          </cell>
          <cell r="C188">
            <v>320.9372991940586</v>
          </cell>
          <cell r="D188">
            <v>0.28000000000000003</v>
          </cell>
        </row>
        <row r="189">
          <cell r="B189">
            <v>40118</v>
          </cell>
          <cell r="C189">
            <v>322.25314212075426</v>
          </cell>
          <cell r="D189">
            <v>0.41</v>
          </cell>
        </row>
        <row r="190">
          <cell r="B190">
            <v>40148</v>
          </cell>
          <cell r="C190">
            <v>323.44547874660105</v>
          </cell>
          <cell r="D190">
            <v>0.37</v>
          </cell>
        </row>
        <row r="191">
          <cell r="B191">
            <v>40179</v>
          </cell>
          <cell r="C191">
            <v>325.87131983720059</v>
          </cell>
          <cell r="D191">
            <v>0.75</v>
          </cell>
        </row>
        <row r="192">
          <cell r="B192">
            <v>40210</v>
          </cell>
          <cell r="C192">
            <v>328.41311613193074</v>
          </cell>
          <cell r="D192">
            <v>0.78</v>
          </cell>
        </row>
        <row r="193">
          <cell r="B193">
            <v>40238</v>
          </cell>
          <cell r="C193">
            <v>330.1208643358168</v>
          </cell>
          <cell r="D193">
            <v>0.52</v>
          </cell>
        </row>
        <row r="194">
          <cell r="B194">
            <v>40269</v>
          </cell>
          <cell r="C194">
            <v>332.00255326253097</v>
          </cell>
          <cell r="D194">
            <v>0.56999999999999995</v>
          </cell>
        </row>
        <row r="195">
          <cell r="B195">
            <v>40299</v>
          </cell>
          <cell r="C195">
            <v>333.43016424155985</v>
          </cell>
          <cell r="D195">
            <v>0.43</v>
          </cell>
        </row>
        <row r="196">
          <cell r="B196">
            <v>40330</v>
          </cell>
          <cell r="C196">
            <v>333.43016424155985</v>
          </cell>
          <cell r="D196">
            <v>0</v>
          </cell>
        </row>
        <row r="197">
          <cell r="B197">
            <v>40360</v>
          </cell>
          <cell r="C197">
            <v>333.46350725798402</v>
          </cell>
          <cell r="D197">
            <v>0.01</v>
          </cell>
        </row>
        <row r="198">
          <cell r="B198">
            <v>40391</v>
          </cell>
          <cell r="C198">
            <v>333.59689266088719</v>
          </cell>
          <cell r="D198">
            <v>0.04</v>
          </cell>
        </row>
        <row r="199">
          <cell r="B199">
            <v>40422</v>
          </cell>
          <cell r="C199">
            <v>335.09807867786117</v>
          </cell>
          <cell r="D199">
            <v>0.45</v>
          </cell>
        </row>
        <row r="200">
          <cell r="B200">
            <v>40452</v>
          </cell>
          <cell r="C200">
            <v>337.61131426794515</v>
          </cell>
          <cell r="D200">
            <v>0.75</v>
          </cell>
        </row>
        <row r="201">
          <cell r="B201">
            <v>40483</v>
          </cell>
          <cell r="C201">
            <v>340.41348817636907</v>
          </cell>
          <cell r="D201">
            <v>0.83</v>
          </cell>
        </row>
        <row r="202">
          <cell r="B202">
            <v>40513</v>
          </cell>
          <cell r="C202">
            <v>342.5580931518802</v>
          </cell>
          <cell r="D202">
            <v>0.63</v>
          </cell>
        </row>
        <row r="203">
          <cell r="B203">
            <v>40544</v>
          </cell>
          <cell r="C203">
            <v>345.40132532504077</v>
          </cell>
          <cell r="D203">
            <v>0.83</v>
          </cell>
        </row>
        <row r="204">
          <cell r="B204">
            <v>40575</v>
          </cell>
          <cell r="C204">
            <v>348.16453592764111</v>
          </cell>
          <cell r="D204">
            <v>0.8</v>
          </cell>
        </row>
        <row r="205">
          <cell r="B205">
            <v>40603</v>
          </cell>
          <cell r="C205">
            <v>350.91503576146948</v>
          </cell>
          <cell r="D205">
            <v>0.79</v>
          </cell>
        </row>
        <row r="206">
          <cell r="B206">
            <v>40634</v>
          </cell>
          <cell r="C206">
            <v>353.61708153683281</v>
          </cell>
          <cell r="D206">
            <v>0.77</v>
          </cell>
        </row>
        <row r="207">
          <cell r="B207">
            <v>40664</v>
          </cell>
          <cell r="C207">
            <v>355.27908182005592</v>
          </cell>
          <cell r="D207">
            <v>0.47</v>
          </cell>
        </row>
        <row r="208">
          <cell r="B208">
            <v>40695</v>
          </cell>
          <cell r="C208">
            <v>355.81200044278603</v>
          </cell>
          <cell r="D208">
            <v>0.15</v>
          </cell>
        </row>
        <row r="209">
          <cell r="B209">
            <v>40725</v>
          </cell>
          <cell r="C209">
            <v>356.38129964349451</v>
          </cell>
          <cell r="D209">
            <v>0.16</v>
          </cell>
        </row>
        <row r="210">
          <cell r="B210">
            <v>40756</v>
          </cell>
          <cell r="C210">
            <v>357.69991045217546</v>
          </cell>
          <cell r="D210">
            <v>0.37</v>
          </cell>
        </row>
        <row r="211">
          <cell r="B211">
            <v>40787</v>
          </cell>
          <cell r="C211">
            <v>359.595719977572</v>
          </cell>
          <cell r="D211">
            <v>0.53</v>
          </cell>
        </row>
        <row r="212">
          <cell r="B212">
            <v>40817</v>
          </cell>
          <cell r="C212">
            <v>361.14198157347556</v>
          </cell>
          <cell r="D212">
            <v>0.43</v>
          </cell>
        </row>
        <row r="213">
          <cell r="B213">
            <v>40848</v>
          </cell>
          <cell r="C213">
            <v>363.01991987765768</v>
          </cell>
          <cell r="D213">
            <v>0.52</v>
          </cell>
        </row>
        <row r="214">
          <cell r="B214">
            <v>40878</v>
          </cell>
          <cell r="C214">
            <v>364.83501947704593</v>
          </cell>
          <cell r="D214">
            <v>0.5</v>
          </cell>
        </row>
        <row r="215">
          <cell r="B215">
            <v>40909</v>
          </cell>
          <cell r="C215">
            <v>366.87809558611741</v>
          </cell>
          <cell r="D215">
            <v>0.56000000000000005</v>
          </cell>
        </row>
        <row r="216">
          <cell r="B216">
            <v>40940</v>
          </cell>
          <cell r="C216">
            <v>368.52904701625494</v>
          </cell>
          <cell r="D216">
            <v>0.45</v>
          </cell>
        </row>
        <row r="217">
          <cell r="B217">
            <v>40969</v>
          </cell>
          <cell r="C217">
            <v>369.30295801498909</v>
          </cell>
          <cell r="D217">
            <v>0.21</v>
          </cell>
        </row>
        <row r="218">
          <cell r="B218">
            <v>41000</v>
          </cell>
          <cell r="C218">
            <v>371.66649694628501</v>
          </cell>
          <cell r="D218">
            <v>0.64</v>
          </cell>
        </row>
        <row r="219">
          <cell r="B219">
            <v>41030</v>
          </cell>
          <cell r="C219">
            <v>373.00449633529166</v>
          </cell>
          <cell r="D219">
            <v>0.36</v>
          </cell>
        </row>
        <row r="220">
          <cell r="B220">
            <v>41061</v>
          </cell>
          <cell r="C220">
            <v>373.30289993235988</v>
          </cell>
          <cell r="D220">
            <v>0.08</v>
          </cell>
        </row>
        <row r="221">
          <cell r="B221">
            <v>41091</v>
          </cell>
          <cell r="C221">
            <v>374.90810240206901</v>
          </cell>
          <cell r="D221">
            <v>0.43</v>
          </cell>
        </row>
        <row r="222">
          <cell r="B222">
            <v>41122</v>
          </cell>
          <cell r="C222">
            <v>376.44522562191747</v>
          </cell>
          <cell r="D222">
            <v>0.41</v>
          </cell>
        </row>
        <row r="223">
          <cell r="B223">
            <v>41153</v>
          </cell>
          <cell r="C223">
            <v>378.59096340796242</v>
          </cell>
          <cell r="D223">
            <v>0.56999999999999995</v>
          </cell>
        </row>
        <row r="224">
          <cell r="B224">
            <v>41183</v>
          </cell>
          <cell r="C224">
            <v>380.82465009206942</v>
          </cell>
          <cell r="D224">
            <v>0.59</v>
          </cell>
        </row>
        <row r="225">
          <cell r="B225">
            <v>41214</v>
          </cell>
          <cell r="C225">
            <v>383.10959799262184</v>
          </cell>
          <cell r="D225">
            <v>0.6</v>
          </cell>
        </row>
        <row r="226">
          <cell r="B226">
            <v>41244</v>
          </cell>
          <cell r="C226">
            <v>386.13616381676354</v>
          </cell>
          <cell r="D226">
            <v>0.79</v>
          </cell>
        </row>
        <row r="227">
          <cell r="B227">
            <v>41275</v>
          </cell>
          <cell r="C227">
            <v>389.45693482558767</v>
          </cell>
          <cell r="D227">
            <v>0.86</v>
          </cell>
        </row>
        <row r="228">
          <cell r="B228">
            <v>41306</v>
          </cell>
          <cell r="C228">
            <v>391.79367643454117</v>
          </cell>
          <cell r="D228">
            <v>0.6</v>
          </cell>
        </row>
        <row r="229">
          <cell r="B229">
            <v>41334</v>
          </cell>
          <cell r="C229">
            <v>393.6351067137835</v>
          </cell>
          <cell r="D229">
            <v>0.47</v>
          </cell>
        </row>
        <row r="230">
          <cell r="B230">
            <v>41365</v>
          </cell>
          <cell r="C230">
            <v>395.80009980070935</v>
          </cell>
          <cell r="D230">
            <v>0.55000000000000004</v>
          </cell>
        </row>
        <row r="231">
          <cell r="B231">
            <v>41395</v>
          </cell>
          <cell r="C231">
            <v>397.26456016997201</v>
          </cell>
          <cell r="D231">
            <v>0.37</v>
          </cell>
        </row>
        <row r="232">
          <cell r="B232">
            <v>41426</v>
          </cell>
          <cell r="C232">
            <v>398.29744802641392</v>
          </cell>
          <cell r="D232">
            <v>0.26</v>
          </cell>
        </row>
        <row r="233">
          <cell r="B233">
            <v>41456</v>
          </cell>
          <cell r="C233">
            <v>398.41693726082184</v>
          </cell>
          <cell r="D233">
            <v>0.03</v>
          </cell>
        </row>
        <row r="234">
          <cell r="B234">
            <v>41487</v>
          </cell>
          <cell r="C234">
            <v>399.37313791024781</v>
          </cell>
          <cell r="D234">
            <v>0.24</v>
          </cell>
        </row>
        <row r="235">
          <cell r="B235">
            <v>41518</v>
          </cell>
          <cell r="C235">
            <v>400.7709438929337</v>
          </cell>
          <cell r="D235">
            <v>0.35</v>
          </cell>
        </row>
        <row r="236">
          <cell r="B236">
            <v>41548</v>
          </cell>
          <cell r="C236">
            <v>403.05533827312343</v>
          </cell>
          <cell r="D236">
            <v>0.56999999999999995</v>
          </cell>
        </row>
        <row r="237">
          <cell r="B237">
            <v>41579</v>
          </cell>
          <cell r="C237">
            <v>405.23183709979833</v>
          </cell>
          <cell r="D237">
            <v>0.54</v>
          </cell>
        </row>
        <row r="238">
          <cell r="B238">
            <v>41609</v>
          </cell>
          <cell r="C238">
            <v>408.95997000111652</v>
          </cell>
          <cell r="D238">
            <v>0.92</v>
          </cell>
        </row>
        <row r="239">
          <cell r="B239">
            <v>41640</v>
          </cell>
          <cell r="C239">
            <v>411.20924983612269</v>
          </cell>
          <cell r="D239">
            <v>0.55000000000000004</v>
          </cell>
        </row>
        <row r="240">
          <cell r="B240">
            <v>41671</v>
          </cell>
          <cell r="C240">
            <v>414.04659365999191</v>
          </cell>
          <cell r="D240">
            <v>0.69</v>
          </cell>
        </row>
        <row r="241">
          <cell r="B241">
            <v>41699</v>
          </cell>
          <cell r="C241">
            <v>417.85582232166388</v>
          </cell>
          <cell r="D241">
            <v>0.92</v>
          </cell>
        </row>
        <row r="242">
          <cell r="B242">
            <v>41730</v>
          </cell>
          <cell r="C242">
            <v>420.655456331219</v>
          </cell>
          <cell r="D242">
            <v>0.67</v>
          </cell>
        </row>
        <row r="243">
          <cell r="B243">
            <v>41760</v>
          </cell>
          <cell r="C243">
            <v>422.59047143034257</v>
          </cell>
          <cell r="D243">
            <v>0.46</v>
          </cell>
        </row>
        <row r="244">
          <cell r="B244">
            <v>41791</v>
          </cell>
          <cell r="C244">
            <v>424.28083331606393</v>
          </cell>
          <cell r="D244">
            <v>0.4</v>
          </cell>
        </row>
        <row r="245">
          <cell r="B245">
            <v>41821</v>
          </cell>
          <cell r="C245">
            <v>424.32326139939556</v>
          </cell>
          <cell r="D245">
            <v>0.01</v>
          </cell>
        </row>
        <row r="246">
          <cell r="B246">
            <v>41852</v>
          </cell>
          <cell r="C246">
            <v>425.384069552894</v>
          </cell>
          <cell r="D246">
            <v>0.25</v>
          </cell>
        </row>
        <row r="247">
          <cell r="B247">
            <v>41883</v>
          </cell>
          <cell r="C247">
            <v>427.80875874934554</v>
          </cell>
          <cell r="D247">
            <v>0.56999999999999995</v>
          </cell>
        </row>
        <row r="248">
          <cell r="B248">
            <v>41913</v>
          </cell>
          <cell r="C248">
            <v>429.60555553609277</v>
          </cell>
          <cell r="D248">
            <v>0.42</v>
          </cell>
        </row>
        <row r="249">
          <cell r="B249">
            <v>41944</v>
          </cell>
          <cell r="C249">
            <v>431.79654386932691</v>
          </cell>
          <cell r="D249">
            <v>0.51</v>
          </cell>
        </row>
        <row r="250">
          <cell r="B250">
            <v>41974</v>
          </cell>
          <cell r="C250">
            <v>435.16455691150765</v>
          </cell>
          <cell r="D250">
            <v>0.78</v>
          </cell>
        </row>
        <row r="251">
          <cell r="B251">
            <v>42005</v>
          </cell>
          <cell r="C251">
            <v>440.56059741721032</v>
          </cell>
          <cell r="D251">
            <v>1.24</v>
          </cell>
        </row>
        <row r="252">
          <cell r="B252">
            <v>42036</v>
          </cell>
          <cell r="C252">
            <v>445.93543670570028</v>
          </cell>
          <cell r="D252">
            <v>1.22</v>
          </cell>
        </row>
        <row r="253">
          <cell r="B253">
            <v>42064</v>
          </cell>
          <cell r="C253">
            <v>451.82178447021556</v>
          </cell>
          <cell r="D253">
            <v>1.32</v>
          </cell>
        </row>
        <row r="254">
          <cell r="B254">
            <v>42095</v>
          </cell>
          <cell r="C254">
            <v>455.02971913995412</v>
          </cell>
          <cell r="D254">
            <v>0.71</v>
          </cell>
        </row>
        <row r="255">
          <cell r="B255">
            <v>42125</v>
          </cell>
          <cell r="C255">
            <v>458.39693906158982</v>
          </cell>
          <cell r="D255">
            <v>0.74</v>
          </cell>
        </row>
        <row r="256">
          <cell r="B256">
            <v>42156</v>
          </cell>
          <cell r="C256">
            <v>462.01827488017636</v>
          </cell>
          <cell r="D256">
            <v>0.79</v>
          </cell>
        </row>
        <row r="257">
          <cell r="B257">
            <v>42186</v>
          </cell>
          <cell r="C257">
            <v>464.88278818443342</v>
          </cell>
          <cell r="D257">
            <v>0.62</v>
          </cell>
        </row>
        <row r="258">
          <cell r="B258">
            <v>42217</v>
          </cell>
          <cell r="C258">
            <v>465.90553031843916</v>
          </cell>
          <cell r="D258">
            <v>0.22</v>
          </cell>
        </row>
        <row r="259">
          <cell r="B259">
            <v>42248</v>
          </cell>
          <cell r="C259">
            <v>468.42142018215878</v>
          </cell>
          <cell r="D259">
            <v>0.54</v>
          </cell>
        </row>
        <row r="260">
          <cell r="B260">
            <v>42278</v>
          </cell>
          <cell r="C260">
            <v>472.26247582765245</v>
          </cell>
          <cell r="D260">
            <v>0.82</v>
          </cell>
        </row>
        <row r="261">
          <cell r="B261">
            <v>42309</v>
          </cell>
          <cell r="C261">
            <v>477.03232683351172</v>
          </cell>
          <cell r="D261">
            <v>1.01</v>
          </cell>
        </row>
        <row r="262">
          <cell r="B262">
            <v>42339</v>
          </cell>
          <cell r="C262">
            <v>481.61183717111345</v>
          </cell>
          <cell r="D262">
            <v>0.96</v>
          </cell>
        </row>
        <row r="263">
          <cell r="B263">
            <v>42370</v>
          </cell>
          <cell r="C263">
            <v>487.72830750318656</v>
          </cell>
          <cell r="D263">
            <v>1.27</v>
          </cell>
        </row>
        <row r="264">
          <cell r="B264">
            <v>42401</v>
          </cell>
          <cell r="C264">
            <v>492.11786227071519</v>
          </cell>
          <cell r="D264">
            <v>0.9</v>
          </cell>
        </row>
        <row r="265">
          <cell r="B265">
            <v>42430</v>
          </cell>
          <cell r="C265">
            <v>494.23396907847928</v>
          </cell>
          <cell r="D265">
            <v>0.43</v>
          </cell>
        </row>
        <row r="266">
          <cell r="B266">
            <v>42461</v>
          </cell>
          <cell r="C266">
            <v>497.24879628985798</v>
          </cell>
          <cell r="D266">
            <v>0.61</v>
          </cell>
        </row>
        <row r="267">
          <cell r="B267">
            <v>42491</v>
          </cell>
          <cell r="C267">
            <v>501.12733690091886</v>
          </cell>
          <cell r="D267">
            <v>0.78</v>
          </cell>
        </row>
        <row r="268">
          <cell r="B268">
            <v>42522</v>
          </cell>
          <cell r="C268">
            <v>502.88128258007208</v>
          </cell>
          <cell r="D268">
            <v>0.35</v>
          </cell>
        </row>
        <row r="269">
          <cell r="B269">
            <v>42552</v>
          </cell>
          <cell r="C269">
            <v>505.49626524948849</v>
          </cell>
          <cell r="D269">
            <v>0.52</v>
          </cell>
        </row>
        <row r="270">
          <cell r="B270">
            <v>42583</v>
          </cell>
          <cell r="C270">
            <v>507.72044881658621</v>
          </cell>
          <cell r="D270">
            <v>0.44</v>
          </cell>
        </row>
        <row r="271">
          <cell r="B271">
            <v>42614</v>
          </cell>
          <cell r="C271">
            <v>508.12662517563945</v>
          </cell>
          <cell r="D271">
            <v>0.08</v>
          </cell>
        </row>
        <row r="272">
          <cell r="B272">
            <v>42644</v>
          </cell>
          <cell r="C272">
            <v>509.44775440109606</v>
          </cell>
          <cell r="D272">
            <v>0.26</v>
          </cell>
        </row>
        <row r="273">
          <cell r="B273">
            <v>42675</v>
          </cell>
          <cell r="C273">
            <v>510.36476035901802</v>
          </cell>
          <cell r="D273">
            <v>0.18</v>
          </cell>
        </row>
        <row r="274">
          <cell r="B274">
            <v>42705</v>
          </cell>
          <cell r="C274">
            <v>511.89585464009502</v>
          </cell>
          <cell r="D274">
            <v>0.3</v>
          </cell>
        </row>
        <row r="275">
          <cell r="B275">
            <v>42736</v>
          </cell>
          <cell r="C275">
            <v>513.8410588877274</v>
          </cell>
          <cell r="D275">
            <v>0.38</v>
          </cell>
        </row>
        <row r="276">
          <cell r="B276">
            <v>42767</v>
          </cell>
          <cell r="C276">
            <v>515.53673438205692</v>
          </cell>
          <cell r="D276">
            <v>0.33</v>
          </cell>
        </row>
        <row r="277">
          <cell r="B277">
            <v>42795</v>
          </cell>
          <cell r="C277">
            <v>516.82557621801209</v>
          </cell>
          <cell r="D277">
            <v>0.25</v>
          </cell>
        </row>
        <row r="278">
          <cell r="B278">
            <v>42826</v>
          </cell>
          <cell r="C278">
            <v>517.54913202471732</v>
          </cell>
          <cell r="D278">
            <v>0.14000000000000001</v>
          </cell>
        </row>
        <row r="279">
          <cell r="B279">
            <v>42856</v>
          </cell>
          <cell r="C279">
            <v>519.153534333994</v>
          </cell>
          <cell r="D279">
            <v>0.31</v>
          </cell>
        </row>
        <row r="280">
          <cell r="B280">
            <v>42887</v>
          </cell>
          <cell r="C280">
            <v>517.95948120502578</v>
          </cell>
          <cell r="D280">
            <v>-0.23</v>
          </cell>
        </row>
        <row r="281">
          <cell r="B281">
            <v>42917</v>
          </cell>
          <cell r="C281">
            <v>519.20258395991777</v>
          </cell>
          <cell r="D281">
            <v>0.24</v>
          </cell>
        </row>
        <row r="282">
          <cell r="B282">
            <v>42948</v>
          </cell>
          <cell r="C282">
            <v>520.1890688694416</v>
          </cell>
          <cell r="D282">
            <v>0.19</v>
          </cell>
        </row>
        <row r="283">
          <cell r="B283">
            <v>42979</v>
          </cell>
          <cell r="C283">
            <v>521.02137137963268</v>
          </cell>
          <cell r="D283">
            <v>0.16</v>
          </cell>
        </row>
        <row r="284">
          <cell r="B284">
            <v>43009</v>
          </cell>
          <cell r="C284">
            <v>523.20966113942711</v>
          </cell>
          <cell r="D284">
            <v>0.42</v>
          </cell>
        </row>
        <row r="285">
          <cell r="B285">
            <v>43040</v>
          </cell>
          <cell r="C285">
            <v>524.67464819061752</v>
          </cell>
          <cell r="D285">
            <v>0.28000000000000003</v>
          </cell>
        </row>
        <row r="286">
          <cell r="B286">
            <v>43070</v>
          </cell>
          <cell r="C286">
            <v>526.9832166426562</v>
          </cell>
          <cell r="D286">
            <v>0.44</v>
          </cell>
        </row>
        <row r="287">
          <cell r="B287">
            <v>43101</v>
          </cell>
          <cell r="C287">
            <v>528.51146797091985</v>
          </cell>
          <cell r="D287">
            <v>0.28999999999999998</v>
          </cell>
        </row>
        <row r="288">
          <cell r="B288">
            <v>43132</v>
          </cell>
          <cell r="C288">
            <v>530.2027046684268</v>
          </cell>
          <cell r="D288">
            <v>0.32</v>
          </cell>
        </row>
        <row r="289">
          <cell r="B289">
            <v>43160</v>
          </cell>
          <cell r="C289">
            <v>530.6798871026283</v>
          </cell>
          <cell r="D289">
            <v>0.09</v>
          </cell>
        </row>
        <row r="290">
          <cell r="B290">
            <v>43191</v>
          </cell>
          <cell r="C290">
            <v>531.84738285425408</v>
          </cell>
          <cell r="D290">
            <v>0.22</v>
          </cell>
        </row>
        <row r="291">
          <cell r="B291">
            <v>43221</v>
          </cell>
          <cell r="C291">
            <v>533.97477238567114</v>
          </cell>
          <cell r="D291">
            <v>0.4</v>
          </cell>
        </row>
        <row r="292">
          <cell r="B292">
            <v>43252</v>
          </cell>
          <cell r="C292">
            <v>540.70285451773054</v>
          </cell>
          <cell r="D292">
            <v>1.26</v>
          </cell>
        </row>
        <row r="293">
          <cell r="B293">
            <v>43282</v>
          </cell>
          <cell r="C293">
            <v>542.48717393763911</v>
          </cell>
          <cell r="D293">
            <v>0.33</v>
          </cell>
        </row>
        <row r="294">
          <cell r="B294">
            <v>43313</v>
          </cell>
          <cell r="C294">
            <v>541.99893548109526</v>
          </cell>
          <cell r="D294">
            <v>-0.09</v>
          </cell>
        </row>
        <row r="295">
          <cell r="B295">
            <v>43344</v>
          </cell>
          <cell r="C295">
            <v>544.60053037140449</v>
          </cell>
          <cell r="D295">
            <v>0.48</v>
          </cell>
        </row>
        <row r="296">
          <cell r="B296">
            <v>43374</v>
          </cell>
          <cell r="C296">
            <v>547.0512327580758</v>
          </cell>
          <cell r="D296">
            <v>0.45</v>
          </cell>
        </row>
        <row r="297">
          <cell r="B297">
            <v>43405</v>
          </cell>
          <cell r="C297">
            <v>545.90242516928379</v>
          </cell>
          <cell r="D297">
            <v>-0.21</v>
          </cell>
        </row>
        <row r="298">
          <cell r="B298">
            <v>43435</v>
          </cell>
          <cell r="C298">
            <v>546.72127880703772</v>
          </cell>
          <cell r="D298">
            <v>0.15</v>
          </cell>
        </row>
        <row r="299">
          <cell r="B299">
            <v>43466</v>
          </cell>
          <cell r="C299">
            <v>548.47078689922034</v>
          </cell>
          <cell r="D299">
            <v>0.32</v>
          </cell>
        </row>
        <row r="300">
          <cell r="B300">
            <v>43497</v>
          </cell>
          <cell r="C300">
            <v>550.82921128288694</v>
          </cell>
          <cell r="D300">
            <v>0.43</v>
          </cell>
        </row>
        <row r="301">
          <cell r="B301">
            <v>43525</v>
          </cell>
          <cell r="C301">
            <v>554.96043036750859</v>
          </cell>
          <cell r="D301">
            <v>0.75</v>
          </cell>
        </row>
        <row r="302">
          <cell r="B302">
            <v>43556</v>
          </cell>
          <cell r="C302">
            <v>558.12370482060339</v>
          </cell>
          <cell r="D302">
            <v>0.56999999999999995</v>
          </cell>
        </row>
        <row r="303">
          <cell r="B303">
            <v>43586</v>
          </cell>
          <cell r="C303">
            <v>558.8492656368702</v>
          </cell>
          <cell r="D303">
            <v>0.13</v>
          </cell>
        </row>
        <row r="304">
          <cell r="B304">
            <v>43617</v>
          </cell>
          <cell r="C304">
            <v>558.90515056343384</v>
          </cell>
          <cell r="D304">
            <v>0.01</v>
          </cell>
        </row>
        <row r="305">
          <cell r="B305">
            <v>43647</v>
          </cell>
          <cell r="C305">
            <v>559.96707034950441</v>
          </cell>
          <cell r="D305">
            <v>0.19</v>
          </cell>
        </row>
        <row r="306">
          <cell r="B306">
            <v>43678</v>
          </cell>
          <cell r="C306">
            <v>560.58303412688895</v>
          </cell>
          <cell r="D306">
            <v>0.11</v>
          </cell>
        </row>
        <row r="307">
          <cell r="B307">
            <v>43709</v>
          </cell>
          <cell r="C307">
            <v>560.35880091323827</v>
          </cell>
          <cell r="D307">
            <v>-0.04</v>
          </cell>
        </row>
        <row r="308">
          <cell r="B308">
            <v>43739</v>
          </cell>
          <cell r="C308">
            <v>560.91915971415142</v>
          </cell>
          <cell r="D308">
            <v>0.1</v>
          </cell>
        </row>
        <row r="309">
          <cell r="B309">
            <v>43770</v>
          </cell>
          <cell r="C309">
            <v>563.77984742869364</v>
          </cell>
          <cell r="D309">
            <v>0.51</v>
          </cell>
        </row>
        <row r="310">
          <cell r="B310">
            <v>43800</v>
          </cell>
          <cell r="C310">
            <v>570.26331567412365</v>
          </cell>
          <cell r="D310">
            <v>1.1499999999999999</v>
          </cell>
        </row>
        <row r="311">
          <cell r="B311">
            <v>43831</v>
          </cell>
          <cell r="C311">
            <v>571.46086863703931</v>
          </cell>
          <cell r="D311">
            <v>0.21</v>
          </cell>
        </row>
        <row r="312">
          <cell r="B312">
            <v>43862</v>
          </cell>
          <cell r="C312">
            <v>572.88952080863191</v>
          </cell>
          <cell r="D312">
            <v>0.25</v>
          </cell>
        </row>
        <row r="313">
          <cell r="B313">
            <v>43891</v>
          </cell>
          <cell r="C313">
            <v>573.29054347319789</v>
          </cell>
          <cell r="D313">
            <v>7.0000000000000007E-2</v>
          </cell>
        </row>
        <row r="314">
          <cell r="B314">
            <v>43922</v>
          </cell>
          <cell r="C314">
            <v>571.51334278843103</v>
          </cell>
          <cell r="D314">
            <v>-0.31</v>
          </cell>
        </row>
        <row r="315">
          <cell r="B315">
            <v>43952</v>
          </cell>
          <cell r="C315">
            <v>569.34159208583503</v>
          </cell>
          <cell r="D315">
            <v>-0.38</v>
          </cell>
        </row>
        <row r="316">
          <cell r="B316">
            <v>43983</v>
          </cell>
          <cell r="C316">
            <v>570.82188022525816</v>
          </cell>
          <cell r="D316">
            <v>0.26</v>
          </cell>
        </row>
        <row r="317">
          <cell r="B317">
            <v>44013</v>
          </cell>
          <cell r="C317">
            <v>572.87683899406909</v>
          </cell>
          <cell r="D317">
            <v>0.36</v>
          </cell>
        </row>
        <row r="318">
          <cell r="B318">
            <v>44044</v>
          </cell>
          <cell r="C318">
            <v>574.25174340765489</v>
          </cell>
          <cell r="D318">
            <v>0.24</v>
          </cell>
        </row>
        <row r="319">
          <cell r="B319">
            <v>44075</v>
          </cell>
          <cell r="C319">
            <v>577.9269545654638</v>
          </cell>
          <cell r="D319">
            <v>0.64</v>
          </cell>
        </row>
        <row r="320">
          <cell r="B320">
            <v>44105</v>
          </cell>
          <cell r="C320">
            <v>582.89712637472678</v>
          </cell>
          <cell r="D320">
            <v>0.86</v>
          </cell>
        </row>
        <row r="321">
          <cell r="B321">
            <v>44136</v>
          </cell>
          <cell r="C321">
            <v>588.0849107994618</v>
          </cell>
          <cell r="D321">
            <v>0.89</v>
          </cell>
        </row>
        <row r="322">
          <cell r="B322">
            <v>44166</v>
          </cell>
          <cell r="C322">
            <v>596.02405709525453</v>
          </cell>
          <cell r="D322">
            <v>1.35</v>
          </cell>
        </row>
        <row r="323">
          <cell r="B323">
            <v>44197</v>
          </cell>
          <cell r="C323">
            <v>597.51411723799265</v>
          </cell>
          <cell r="D323">
            <v>0.25</v>
          </cell>
        </row>
        <row r="324">
          <cell r="B324">
            <v>44228</v>
          </cell>
          <cell r="C324">
            <v>602.6527386462393</v>
          </cell>
          <cell r="D324">
            <v>0.86</v>
          </cell>
        </row>
        <row r="325">
          <cell r="B325">
            <v>44256</v>
          </cell>
          <cell r="C325">
            <v>608.25740911564935</v>
          </cell>
          <cell r="D325">
            <v>0.93</v>
          </cell>
        </row>
        <row r="326">
          <cell r="B326">
            <v>44287</v>
          </cell>
          <cell r="C326">
            <v>610.14300708390795</v>
          </cell>
          <cell r="D326">
            <v>0.31</v>
          </cell>
        </row>
        <row r="327">
          <cell r="B327">
            <v>44317</v>
          </cell>
          <cell r="C327">
            <v>615.20719404270437</v>
          </cell>
          <cell r="D327">
            <v>0.83</v>
          </cell>
        </row>
        <row r="328">
          <cell r="B328">
            <v>44348</v>
          </cell>
          <cell r="C328">
            <v>618.46779217113078</v>
          </cell>
          <cell r="D328">
            <v>0.53</v>
          </cell>
        </row>
        <row r="329">
          <cell r="B329">
            <v>44378</v>
          </cell>
          <cell r="C329">
            <v>624.40508297597364</v>
          </cell>
          <cell r="D329">
            <v>0.96</v>
          </cell>
        </row>
        <row r="330">
          <cell r="B330">
            <v>44409</v>
          </cell>
          <cell r="C330">
            <v>629.83740719786454</v>
          </cell>
          <cell r="D330">
            <v>0.87</v>
          </cell>
        </row>
        <row r="331">
          <cell r="B331">
            <v>44440</v>
          </cell>
          <cell r="C331">
            <v>637.14352112135975</v>
          </cell>
          <cell r="D331">
            <v>1.1599999999999999</v>
          </cell>
        </row>
        <row r="332">
          <cell r="B332">
            <v>44470</v>
          </cell>
          <cell r="C332">
            <v>645.10781513537677</v>
          </cell>
          <cell r="D332">
            <v>1.25</v>
          </cell>
        </row>
        <row r="333">
          <cell r="B333">
            <v>44501</v>
          </cell>
          <cell r="C333">
            <v>651.23633937916293</v>
          </cell>
          <cell r="D333">
            <v>0.95</v>
          </cell>
        </row>
        <row r="334">
          <cell r="B334">
            <v>44531</v>
          </cell>
          <cell r="C334">
            <v>655.99036465663085</v>
          </cell>
          <cell r="D334">
            <v>0.73</v>
          </cell>
        </row>
        <row r="335">
          <cell r="B335">
            <v>44562</v>
          </cell>
          <cell r="C335">
            <v>659.53271262577675</v>
          </cell>
          <cell r="D335">
            <v>0.54</v>
          </cell>
        </row>
        <row r="336">
          <cell r="B336">
            <v>44593</v>
          </cell>
          <cell r="C336">
            <v>666.19399302329714</v>
          </cell>
          <cell r="D336">
            <v>1.01</v>
          </cell>
        </row>
        <row r="337">
          <cell r="B337">
            <v>44621</v>
          </cell>
          <cell r="C337">
            <v>676.9863357102746</v>
          </cell>
          <cell r="D337">
            <v>1.62</v>
          </cell>
        </row>
        <row r="338">
          <cell r="B338">
            <v>44652</v>
          </cell>
          <cell r="C338">
            <v>684.16239086880353</v>
          </cell>
          <cell r="D338">
            <v>1.06</v>
          </cell>
        </row>
        <row r="339">
          <cell r="B339">
            <v>44682</v>
          </cell>
          <cell r="C339">
            <v>687.37795410588683</v>
          </cell>
          <cell r="D339">
            <v>0.47</v>
          </cell>
        </row>
        <row r="340">
          <cell r="B340">
            <v>44713</v>
          </cell>
          <cell r="C340">
            <v>691.98338639839619</v>
          </cell>
          <cell r="D340">
            <v>0.67</v>
          </cell>
        </row>
        <row r="341">
          <cell r="B341">
            <v>44743</v>
          </cell>
          <cell r="C341">
            <v>687.2778993708871</v>
          </cell>
          <cell r="D341">
            <v>-0.68</v>
          </cell>
        </row>
        <row r="342">
          <cell r="B342">
            <v>44774</v>
          </cell>
          <cell r="C342">
            <v>684.80369893315185</v>
          </cell>
          <cell r="D342">
            <v>-0.36</v>
          </cell>
        </row>
        <row r="343">
          <cell r="B343">
            <v>44805</v>
          </cell>
          <cell r="C343">
            <v>682.81776820624566</v>
          </cell>
          <cell r="D343">
            <v>-0.28999999999999998</v>
          </cell>
        </row>
        <row r="344">
          <cell r="B344" t="str">
            <v>Fonte: IBGE - Índice Nacional de Preços ao Consumidor Amplo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"/>
      <sheetName val="CAPEX"/>
      <sheetName val="Aterros Sanitários"/>
      <sheetName val="Planta de Biometanização"/>
      <sheetName val="UTC"/>
      <sheetName val="Estação de Transbordo"/>
      <sheetName val="PEV Convencional"/>
      <sheetName val="PEV Básico"/>
      <sheetName val="Veículos e Equipamentos"/>
      <sheetName val="BDI"/>
      <sheetName val="INCC"/>
      <sheetName val="Memorial"/>
    </sheetNames>
    <sheetDataSet>
      <sheetData sheetId="0">
        <row r="11">
          <cell r="B11">
            <v>1.15E-2</v>
          </cell>
        </row>
        <row r="12">
          <cell r="B12">
            <v>5.0000000000000001E-4</v>
          </cell>
        </row>
        <row r="13">
          <cell r="B13">
            <v>6.4999999999999997E-3</v>
          </cell>
        </row>
        <row r="14">
          <cell r="B14">
            <v>6.2300000000000001E-2</v>
          </cell>
        </row>
        <row r="16">
          <cell r="B16">
            <v>0.22474058685057496</v>
          </cell>
        </row>
        <row r="17">
          <cell r="B17">
            <v>0.1109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>
            <v>2</v>
          </cell>
        </row>
        <row r="3">
          <cell r="B3">
            <v>6</v>
          </cell>
        </row>
        <row r="4">
          <cell r="B4">
            <v>0.1</v>
          </cell>
        </row>
        <row r="5">
          <cell r="B5">
            <v>0.39500000000000002</v>
          </cell>
        </row>
        <row r="6">
          <cell r="B6">
            <v>0.2</v>
          </cell>
        </row>
        <row r="7">
          <cell r="B7">
            <v>0.3</v>
          </cell>
        </row>
        <row r="8">
          <cell r="B8">
            <v>8</v>
          </cell>
        </row>
        <row r="11">
          <cell r="B11">
            <v>2.5</v>
          </cell>
        </row>
        <row r="13">
          <cell r="B13">
            <v>6</v>
          </cell>
        </row>
        <row r="17">
          <cell r="B17">
            <v>0.25</v>
          </cell>
        </row>
        <row r="18">
          <cell r="B18">
            <v>1</v>
          </cell>
        </row>
        <row r="19">
          <cell r="B19">
            <v>0.1605</v>
          </cell>
        </row>
        <row r="20">
          <cell r="B20">
            <v>0.1542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Resultados"/>
      <sheetName val="AUX VBA"/>
      <sheetName val="Premissas"/>
      <sheetName val="Macro"/>
      <sheetName val="Demanda"/>
      <sheetName val="O&amp;M Aux"/>
      <sheetName val="Investimento Aux"/>
      <sheetName val="Aporte de Recursos"/>
      <sheetName val="DFs Fis"/>
      <sheetName val="DFs Soc"/>
      <sheetName val="Fluxo de Caixa"/>
      <sheetName val="U&amp;F mensal"/>
      <sheetName val="U&amp;F BNDES Mensal"/>
      <sheetName val="U&amp;F anual"/>
      <sheetName val="U&amp;F BNDES"/>
      <sheetName val="U&amp;F Data Base"/>
      <sheetName val="ICSD"/>
      <sheetName val="TIR"/>
      <sheetName val="Apoio IFRS"/>
      <sheetName val="Receita"/>
      <sheetName val="O&amp;M"/>
      <sheetName val="Investimentos"/>
      <sheetName val="Ativos Fis"/>
      <sheetName val="Ativos Soc"/>
      <sheetName val="Impostos Fis"/>
      <sheetName val="Impostos Soc"/>
      <sheetName val="Dividendos"/>
      <sheetName val="Desembolsos.1"/>
      <sheetName val="Desembolsos.2"/>
      <sheetName val="Financiamento"/>
      <sheetName val="Fin.LP.1"/>
      <sheetName val="Fin.LP.2"/>
      <sheetName val="Fin.LP.3"/>
      <sheetName val="Fin.LP.4"/>
      <sheetName val="Fin.LP.5"/>
      <sheetName val="Fin.LP.6"/>
      <sheetName val="Fin.LP.7"/>
      <sheetName val="Fin.LP.8"/>
      <sheetName val="Fin.LP.9"/>
      <sheetName val="Fin.LP.10"/>
      <sheetName val="Sheet2"/>
      <sheetName val="Sheet1"/>
      <sheetName val="PN &gt;&gt;&gt;"/>
      <sheetName val="A.1.BAL_PATR"/>
      <sheetName val="A.2.DRE"/>
      <sheetName val="A.6.ESTRUT_CAP"/>
      <sheetName val="B.FLUXO_CAIXA"/>
      <sheetName val="C.1.RECEITAS_E_TRIBUTOS"/>
      <sheetName val="C.2.DESPESAS_OP"/>
      <sheetName val="C.3.BENS "/>
      <sheetName val="C.4.SEGUROS"/>
      <sheetName val="C.5.DESP_ PRE_OPER"/>
      <sheetName val="C.6.SERV_DIVIDA"/>
    </sheetNames>
    <sheetDataSet>
      <sheetData sheetId="0"/>
      <sheetData sheetId="1">
        <row r="77">
          <cell r="H77">
            <v>0.83359548708491393</v>
          </cell>
        </row>
      </sheetData>
      <sheetData sheetId="2"/>
      <sheetData sheetId="3">
        <row r="7">
          <cell r="C7">
            <v>41275</v>
          </cell>
        </row>
        <row r="14">
          <cell r="C14">
            <v>50891</v>
          </cell>
        </row>
      </sheetData>
      <sheetData sheetId="4"/>
      <sheetData sheetId="5"/>
      <sheetData sheetId="6"/>
      <sheetData sheetId="7"/>
      <sheetData sheetId="8">
        <row r="36">
          <cell r="P36">
            <v>0</v>
          </cell>
        </row>
      </sheetData>
      <sheetData sheetId="9"/>
      <sheetData sheetId="10"/>
      <sheetData sheetId="11"/>
      <sheetData sheetId="12">
        <row r="18">
          <cell r="P18">
            <v>0</v>
          </cell>
        </row>
      </sheetData>
      <sheetData sheetId="13"/>
      <sheetData sheetId="14">
        <row r="11">
          <cell r="B11" t="str">
            <v>EPC - Sistemas - Nacionais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_R$"/>
      <sheetName val="Report_US$"/>
      <sheetName val="GRAPHS"/>
      <sheetName val="Prem-IS"/>
      <sheetName val="Prem-BS"/>
      <sheetName val="Anual_R$"/>
      <sheetName val="Anual_US$"/>
      <sheetName val="multiples"/>
      <sheetName val="WACC"/>
      <sheetName val="dados"/>
      <sheetName val="Celular"/>
      <sheetName val="tabela1"/>
      <sheetName val="tabela2"/>
      <sheetName val="tabela3"/>
      <sheetName val="tabela4"/>
      <sheetName val="market"/>
      <sheetName val="results"/>
      <sheetName val="CPU"/>
      <sheetName val="GerRel"/>
      <sheetName val="Composições"/>
      <sheetName val="Insumos"/>
      <sheetName val="Serviços"/>
      <sheetName val="Configuration"/>
      <sheetName val="Funding"/>
      <sheetName val="Macroeconomics"/>
      <sheetName val="BUDGET"/>
      <sheetName val="DO NOT USE PRINT! Macro Data"/>
      <sheetName val="Sheet1"/>
      <sheetName val="Control"/>
      <sheetName val="Profit &amp; Loss"/>
      <sheetName val="Project Enigma Valuation V01  "/>
      <sheetName val="gráfico"/>
      <sheetName val="BRP_1Q01"/>
      <sheetName val="RBE ACT mi"/>
      <sheetName val="Economias SANSYS"/>
      <sheetName val="9.1 - GERAL - Comex"/>
      <sheetName val="fluxo de caixa"/>
      <sheetName val="Constants"/>
      <sheetName val="POP cost"/>
      <sheetName val="Painel de Controle"/>
      <sheetName val="MOB-2.11"/>
      <sheetName val="Fec-2.12"/>
      <sheetName val="PLQ - Recuperação Base de Quant"/>
      <sheetName val="Métricas"/>
      <sheetName val="Recape Drenos"/>
      <sheetName val="BASE DE DADOS 1"/>
      <sheetName val="CBUQ MÊ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2">
          <cell r="E12" t="str">
            <v>a=blpH(E10,"EQY_WEIGHTED_AVG_PX,PX_LAST,PX_VOLUME","1/1/1998"," ",0,TRUE,"D","C","C",TRUE,1296,4)</v>
          </cell>
          <cell r="AI12" t="str">
            <v>a=blpH(AI10,"EQY_WEIGHTED_AVG_PX,PX_LAST,PX_VOLUME","1/1/1998"," ",0,TRUE,"D","C","C",TRUE,1296,4)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7">
          <cell r="E7">
            <v>0</v>
          </cell>
        </row>
      </sheetData>
      <sheetData sheetId="43"/>
      <sheetData sheetId="44"/>
      <sheetData sheetId="45"/>
      <sheetData sheetId="4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"/>
      <sheetName val="Bloomberg bonds"/>
      <sheetName val="Tropical Beta active days"/>
    </sheetNames>
    <sheetDataSet>
      <sheetData sheetId="0" refreshError="1">
        <row r="4">
          <cell r="A4">
            <v>37138</v>
          </cell>
          <cell r="C4">
            <v>37138</v>
          </cell>
          <cell r="E4">
            <v>35065</v>
          </cell>
          <cell r="G4">
            <v>35065</v>
          </cell>
          <cell r="I4">
            <v>37137</v>
          </cell>
          <cell r="K4">
            <v>35173</v>
          </cell>
          <cell r="M4">
            <v>37137</v>
          </cell>
          <cell r="O4">
            <v>37137</v>
          </cell>
          <cell r="Q4">
            <v>37138</v>
          </cell>
          <cell r="S4">
            <v>37138</v>
          </cell>
          <cell r="U4">
            <v>37174</v>
          </cell>
        </row>
      </sheetData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edas"/>
      <sheetName val="Tropical Beta active days"/>
      <sheetName val="Bloomberg bonds"/>
      <sheetName val="Série EMB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ída"/>
      <sheetName val="Sheet2"/>
      <sheetName val="Entrada"/>
    </sheetNames>
    <sheetDataSet>
      <sheetData sheetId="0"/>
      <sheetData sheetId="1" refreshError="1">
        <row r="4">
          <cell r="G4">
            <v>37665.370833333334</v>
          </cell>
          <cell r="H4">
            <v>10710</v>
          </cell>
        </row>
      </sheetData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port Codes"/>
      <sheetName val="Airport Codes IATA (2)"/>
      <sheetName val="Bookings Raw Data 0-50000"/>
      <sheetName val="Bookings Raw Data 50001-100000"/>
      <sheetName val="Bookings Raw Data 100001-133971"/>
      <sheetName val="Other LED Start"/>
      <sheetName val="Other LED End"/>
      <sheetName val="Destinations"/>
      <sheetName val="Extract"/>
      <sheetName val="Summary"/>
    </sheetNames>
    <sheetDataSet>
      <sheetData sheetId="0" refreshError="1"/>
      <sheetData sheetId="1" refreshError="1"/>
      <sheetData sheetId="2" refreshError="1">
        <row r="1">
          <cell r="A1" t="str">
            <v>TVLDT</v>
          </cell>
          <cell r="B1" t="str">
            <v>PNT_ORG_APT</v>
          </cell>
          <cell r="C1" t="str">
            <v>POS_CTRY_CD</v>
          </cell>
          <cell r="D1" t="str">
            <v>ORG</v>
          </cell>
          <cell r="E1" t="str">
            <v>ORG AIRPORT/CITY NAME</v>
          </cell>
          <cell r="F1" t="str">
            <v>AL1</v>
          </cell>
          <cell r="G1" t="str">
            <v>CNX1</v>
          </cell>
          <cell r="H1" t="str">
            <v>CNX1 AIRPORT/CITY NAME</v>
          </cell>
          <cell r="I1" t="str">
            <v>AL2</v>
          </cell>
          <cell r="J1" t="str">
            <v>CNX2</v>
          </cell>
          <cell r="K1" t="str">
            <v>CNX2 AIRPORT/CITY NAME</v>
          </cell>
          <cell r="L1" t="str">
            <v>AL3</v>
          </cell>
          <cell r="M1" t="str">
            <v>CNX3</v>
          </cell>
          <cell r="N1" t="str">
            <v>CNX3 AIRPORT/CITY NAME</v>
          </cell>
          <cell r="O1" t="str">
            <v>AL4</v>
          </cell>
          <cell r="P1" t="str">
            <v>DST</v>
          </cell>
          <cell r="Q1" t="str">
            <v>DST AIRPORT/CITY NAME</v>
          </cell>
          <cell r="R1" t="str">
            <v>FIRST CLASS</v>
          </cell>
          <cell r="S1" t="str">
            <v>BUSINESS CLASS</v>
          </cell>
          <cell r="T1" t="str">
            <v>FULL ECONOMY</v>
          </cell>
          <cell r="U1" t="str">
            <v>RESTRICTED ECONOMY</v>
          </cell>
          <cell r="V1" t="str">
            <v>DISCOUNTED ECONOMY</v>
          </cell>
          <cell r="W1" t="str">
            <v>TOTAL BOOKINGS</v>
          </cell>
          <cell r="X1" t="str">
            <v>ADJUSTED TOTAL</v>
          </cell>
        </row>
        <row r="11877">
          <cell r="X11877">
            <v>0</v>
          </cell>
          <cell r="Y1187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"/>
      <sheetName val="Estudante Estadual"/>
      <sheetName val="Estudantes Munic-Fed"/>
      <sheetName val="DivDir"/>
      <sheetName val="gEE"/>
      <sheetName val="gEMF"/>
      <sheetName val="gEST"/>
      <sheetName val="SerieDU"/>
      <sheetName val="SerieSAB"/>
      <sheetName val="SerieDOM"/>
      <sheetName val="GVar"/>
      <sheetName val="DiasTípicos "/>
      <sheetName val="TabDinMédia"/>
      <sheetName val="RankingDU"/>
      <sheetName val="GrafRankingDU"/>
      <sheetName val="RankingTotalMês"/>
      <sheetName val="RankingSáb"/>
      <sheetName val="GrafRankingaSAB"/>
      <sheetName val="GrafRankingTotal Mês"/>
      <sheetName val="Gráf1"/>
      <sheetName val="RelDiário"/>
      <sheetName val="Simul Transf ESTUD oxd 2003"/>
      <sheetName val="GráfExpectativa Estudan ROC"/>
      <sheetName val="Base Graf ROC"/>
      <sheetName val="GrafRankingDU (2)"/>
      <sheetName val="GrafRankingTotal Mês (2)"/>
      <sheetName val="TabRecDU"/>
      <sheetName val="TabRecSáb"/>
      <sheetName val="TabRecDom"/>
      <sheetName val="DiasTípicos (2)"/>
      <sheetName val="TabMédDep Sáb"/>
      <sheetName val="BaseSaz "/>
      <sheetName val="gSazo"/>
      <sheetName val="gSazo (2)"/>
      <sheetName val="gTendência"/>
      <sheetName val="Gráfico1"/>
      <sheetName val="Plan1"/>
      <sheetName val="FatPrev"/>
      <sheetName val="Prev2000"/>
      <sheetName val="Prev2001"/>
      <sheetName val="Prev2001Corrig"/>
      <sheetName val="Prev2002"/>
      <sheetName val="Prev2003"/>
      <sheetName val="Prev2003 Rev1"/>
      <sheetName val="Prev2004"/>
      <sheetName val="gL1"/>
      <sheetName val="gL2"/>
      <sheetName val="BaseFator"/>
      <sheetName val="TabDinTabFatDias"/>
      <sheetName val="TabDinTabFatPrev"/>
      <sheetName val="Gráf2"/>
      <sheetName val="TabDinTabFatReal"/>
      <sheetName val="DifFatReal e Prev "/>
      <sheetName val="Plan19"/>
      <sheetName val="Plan20"/>
      <sheetName val="TabDinTabFatReal Orçam"/>
      <sheetName val="gFatores"/>
      <sheetName val="MÉDIA EST."/>
      <sheetName val="TabDinDesvPad"/>
      <sheetName val="TabConsul"/>
      <sheetName val="TabMáxDU"/>
      <sheetName val="TabMáxSáb"/>
      <sheetName val="Plan9"/>
      <sheetName val="TabDinTotEstudnovas"/>
      <sheetName val="Plan7"/>
      <sheetName val="Plan6"/>
      <sheetName val="Plan2"/>
      <sheetName val="BDEntrGratisEstudantes"/>
      <sheetName val="Serie"/>
      <sheetName val="Plan8"/>
      <sheetName val="Plan12"/>
      <sheetName val="Plan11"/>
      <sheetName val="Plan13"/>
      <sheetName val="Plan14"/>
      <sheetName val="Plan10"/>
      <sheetName val="DifFatReal e Prev"/>
      <sheetName val="Plan3"/>
      <sheetName val="Plan4"/>
      <sheetName val="Plan5"/>
      <sheetName val="Plan16"/>
      <sheetName val="TabDinTabFat"/>
      <sheetName val="Plan17"/>
      <sheetName val="Plan18"/>
      <sheetName val="Plan15"/>
      <sheetName val="girene"/>
      <sheetName val="TabDinMáxSis"/>
      <sheetName val="TabDinRecordeSis "/>
      <sheetName val="TabDinMínimoSis"/>
      <sheetName val="DiasTípicos"/>
      <sheetName val="Gráf3"/>
      <sheetName val="gSazo Base Set03"/>
      <sheetName val="gSazo Base Set03 PrevXreal"/>
      <sheetName val="gSazo Base Ago04"/>
      <sheetName val="gSazo Base Ago04 PrevxReal"/>
      <sheetName val="gTendência Ago04"/>
      <sheetName val="Prev2005"/>
      <sheetName val="Prev2005 Nova sazon."/>
      <sheetName val="Prev2005 Nova sazon. rev1"/>
      <sheetName val="Estudantes Outros"/>
      <sheetName val="Gráf4"/>
      <sheetName val="SerieDU Estadual"/>
      <sheetName val="Consulta_DIGICO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>
        <row r="5">
          <cell r="G5" t="str">
            <v>TRANSPORTE - PLANEJAMENTO E CONTROLE</v>
          </cell>
        </row>
        <row r="6">
          <cell r="G6" t="str">
            <v>Área de Indicadores</v>
          </cell>
        </row>
        <row r="7">
          <cell r="G7" t="str">
            <v>EXPURGO DE DIAS ATÍPICOS PARA MÉDIA DIÁRIA DEPURADA DE ESTUDANTES</v>
          </cell>
        </row>
        <row r="9">
          <cell r="F9">
            <v>39326</v>
          </cell>
          <cell r="I9" t="str">
            <v>DIAS EXPURGADOS :</v>
          </cell>
        </row>
        <row r="10">
          <cell r="I10" t="str">
            <v>7 setembro - Feriado Independência</v>
          </cell>
          <cell r="J10">
            <v>0</v>
          </cell>
        </row>
        <row r="11">
          <cell r="D11" t="str">
            <v>DIA</v>
          </cell>
          <cell r="E11" t="str">
            <v>D SEM</v>
          </cell>
          <cell r="F11" t="str">
            <v>EXPURGO</v>
          </cell>
          <cell r="G11" t="str">
            <v>ENTRADAS ESTUDANTES</v>
          </cell>
          <cell r="I11" t="str">
            <v>24 setembro - início bloqueio estudantes não cadastrados</v>
          </cell>
          <cell r="N11" t="str">
            <v>Atualizar Régua</v>
          </cell>
        </row>
        <row r="12">
          <cell r="I12" t="str">
            <v>25 setembro - Bloqueio estudantes não cadastrados</v>
          </cell>
        </row>
        <row r="13">
          <cell r="C13">
            <v>0.13905554222328881</v>
          </cell>
          <cell r="D13">
            <v>39326</v>
          </cell>
          <cell r="E13">
            <v>7</v>
          </cell>
          <cell r="F13">
            <v>2980</v>
          </cell>
          <cell r="G13">
            <v>31165</v>
          </cell>
          <cell r="H13" t="str">
            <v>ATI</v>
          </cell>
          <cell r="I13" t="str">
            <v>26 setembro - Bloqueio estudantes não cadastrados</v>
          </cell>
          <cell r="M13" t="e">
            <v>#REF!</v>
          </cell>
          <cell r="N13">
            <v>0</v>
          </cell>
        </row>
        <row r="14">
          <cell r="C14">
            <v>0</v>
          </cell>
          <cell r="D14">
            <v>39327</v>
          </cell>
          <cell r="E14">
            <v>1</v>
          </cell>
          <cell r="F14">
            <v>0</v>
          </cell>
          <cell r="G14">
            <v>26059</v>
          </cell>
          <cell r="H14" t="str">
            <v>ATI</v>
          </cell>
          <cell r="I14" t="str">
            <v>27 setembro - Bloqueio estudantes não cadastrados</v>
          </cell>
          <cell r="M14" t="e">
            <v>#REF!</v>
          </cell>
          <cell r="N14">
            <v>0</v>
          </cell>
        </row>
        <row r="15">
          <cell r="C15">
            <v>0.93157880702877105</v>
          </cell>
          <cell r="D15">
            <v>39328</v>
          </cell>
          <cell r="E15">
            <v>2</v>
          </cell>
          <cell r="F15">
            <v>19964</v>
          </cell>
          <cell r="G15">
            <v>19964</v>
          </cell>
          <cell r="H15" t="str">
            <v>####</v>
          </cell>
          <cell r="I15" t="str">
            <v>28 setembro - Bloqueio estudantes não cadastrados</v>
          </cell>
          <cell r="M15" t="e">
            <v>#REF!</v>
          </cell>
          <cell r="N15">
            <v>0</v>
          </cell>
        </row>
        <row r="16">
          <cell r="C16">
            <v>1.0085726475215315</v>
          </cell>
          <cell r="D16">
            <v>39329</v>
          </cell>
          <cell r="E16">
            <v>3</v>
          </cell>
          <cell r="F16">
            <v>21614</v>
          </cell>
          <cell r="G16">
            <v>21614</v>
          </cell>
          <cell r="H16" t="str">
            <v>####</v>
          </cell>
          <cell r="I16" t="str">
            <v>22 - Demanda reduzida influência feriado Tiradentes</v>
          </cell>
          <cell r="M16" t="e">
            <v>#REF!</v>
          </cell>
          <cell r="N16">
            <v>0</v>
          </cell>
        </row>
        <row r="17">
          <cell r="C17">
            <v>0.99382716049382713</v>
          </cell>
          <cell r="D17">
            <v>39330</v>
          </cell>
          <cell r="E17">
            <v>4</v>
          </cell>
          <cell r="F17">
            <v>21298</v>
          </cell>
          <cell r="G17">
            <v>21298</v>
          </cell>
          <cell r="H17" t="str">
            <v>####</v>
          </cell>
          <cell r="I17">
            <v>0</v>
          </cell>
          <cell r="M17" t="e">
            <v>#REF!</v>
          </cell>
          <cell r="N17" t="str">
            <v>Atípico</v>
          </cell>
        </row>
        <row r="18">
          <cell r="C18">
            <v>0.95715009465909395</v>
          </cell>
          <cell r="D18">
            <v>39331</v>
          </cell>
          <cell r="E18">
            <v>5</v>
          </cell>
          <cell r="F18">
            <v>20512</v>
          </cell>
          <cell r="G18">
            <v>20512</v>
          </cell>
          <cell r="H18" t="str">
            <v>####</v>
          </cell>
          <cell r="I18" t="str">
            <v xml:space="preserve">Domingo Oper. : </v>
          </cell>
          <cell r="M18" t="e">
            <v>#REF!</v>
          </cell>
          <cell r="N18" t="str">
            <v>Atípico</v>
          </cell>
        </row>
        <row r="19">
          <cell r="C19">
            <v>2.7064501506546142E-3</v>
          </cell>
          <cell r="D19">
            <v>39332</v>
          </cell>
          <cell r="E19">
            <v>6</v>
          </cell>
          <cell r="F19">
            <v>58</v>
          </cell>
          <cell r="G19">
            <v>26614</v>
          </cell>
          <cell r="H19" t="str">
            <v>ATI</v>
          </cell>
          <cell r="I19" t="str">
            <v>7 -  Jogo Maracanã + Sol forte - demanda elevada</v>
          </cell>
          <cell r="M19" t="e">
            <v>#REF!</v>
          </cell>
          <cell r="N19" t="str">
            <v>Atípico</v>
          </cell>
        </row>
        <row r="20">
          <cell r="C20">
            <v>2.5197984161267101E-3</v>
          </cell>
          <cell r="D20">
            <v>39333</v>
          </cell>
          <cell r="E20">
            <v>7</v>
          </cell>
          <cell r="F20">
            <v>54</v>
          </cell>
          <cell r="G20">
            <v>26658</v>
          </cell>
          <cell r="H20" t="str">
            <v>ATI</v>
          </cell>
          <cell r="I20">
            <v>0</v>
          </cell>
          <cell r="M20" t="e">
            <v>#REF!</v>
          </cell>
          <cell r="N20" t="str">
            <v>Atípico</v>
          </cell>
        </row>
        <row r="21">
          <cell r="C21">
            <v>0</v>
          </cell>
          <cell r="D21">
            <v>39334</v>
          </cell>
          <cell r="E21">
            <v>1</v>
          </cell>
          <cell r="F21">
            <v>0</v>
          </cell>
          <cell r="G21">
            <v>25824</v>
          </cell>
          <cell r="H21" t="str">
            <v>ATI</v>
          </cell>
          <cell r="I21">
            <v>0</v>
          </cell>
          <cell r="M21" t="e">
            <v>#REF!</v>
          </cell>
          <cell r="N21" t="str">
            <v>Atípico</v>
          </cell>
        </row>
        <row r="22">
          <cell r="C22">
            <v>0.95285710476495211</v>
          </cell>
          <cell r="D22">
            <v>39335</v>
          </cell>
          <cell r="E22">
            <v>2</v>
          </cell>
          <cell r="F22">
            <v>20420</v>
          </cell>
          <cell r="G22">
            <v>20420</v>
          </cell>
          <cell r="H22" t="str">
            <v>####</v>
          </cell>
          <cell r="I22" t="str">
            <v xml:space="preserve">Dias Úteis Atípicos: </v>
          </cell>
          <cell r="M22" t="e">
            <v>#REF!</v>
          </cell>
          <cell r="N22">
            <v>0</v>
          </cell>
        </row>
        <row r="23">
          <cell r="C23">
            <v>1.0024131402821108</v>
          </cell>
          <cell r="D23">
            <v>39336</v>
          </cell>
          <cell r="E23">
            <v>3</v>
          </cell>
          <cell r="F23">
            <v>21482</v>
          </cell>
          <cell r="G23">
            <v>21482</v>
          </cell>
          <cell r="H23" t="str">
            <v>####</v>
          </cell>
          <cell r="I23" t="str">
            <v>1[seg] - Feriado Dia do Trabalho - demanda reduzida</v>
          </cell>
          <cell r="M23" t="e">
            <v>#REF!</v>
          </cell>
          <cell r="N23">
            <v>0</v>
          </cell>
        </row>
        <row r="24">
          <cell r="C24">
            <v>0.98566114710823138</v>
          </cell>
          <cell r="D24">
            <v>39337</v>
          </cell>
          <cell r="E24">
            <v>4</v>
          </cell>
          <cell r="F24">
            <v>21123</v>
          </cell>
          <cell r="G24">
            <v>21123</v>
          </cell>
          <cell r="H24" t="str">
            <v>####</v>
          </cell>
          <cell r="I24">
            <v>39326</v>
          </cell>
          <cell r="M24" t="e">
            <v>#REF!</v>
          </cell>
          <cell r="N24">
            <v>0</v>
          </cell>
        </row>
        <row r="25">
          <cell r="C25">
            <v>1.0310641815321442</v>
          </cell>
          <cell r="D25">
            <v>39338</v>
          </cell>
          <cell r="E25">
            <v>5</v>
          </cell>
          <cell r="F25">
            <v>22096</v>
          </cell>
          <cell r="G25">
            <v>22096</v>
          </cell>
          <cell r="H25" t="str">
            <v>####</v>
          </cell>
          <cell r="I25" t="str">
            <v>DIAS NO MÊS :</v>
          </cell>
          <cell r="L25">
            <v>30</v>
          </cell>
          <cell r="M25" t="e">
            <v>#REF!</v>
          </cell>
          <cell r="N25">
            <v>0</v>
          </cell>
        </row>
        <row r="26">
          <cell r="C26">
            <v>1.0737607658054023</v>
          </cell>
          <cell r="D26">
            <v>39339</v>
          </cell>
          <cell r="E26">
            <v>6</v>
          </cell>
          <cell r="F26">
            <v>23011</v>
          </cell>
          <cell r="G26">
            <v>23011</v>
          </cell>
          <cell r="H26" t="str">
            <v>####</v>
          </cell>
          <cell r="I26" t="str">
            <v>DIAS NÃO OPERACIONAIS:</v>
          </cell>
          <cell r="L26">
            <v>5</v>
          </cell>
          <cell r="M26" t="e">
            <v>#REF!</v>
          </cell>
          <cell r="N26">
            <v>0</v>
          </cell>
        </row>
        <row r="27">
          <cell r="C27">
            <v>0.14064208196677599</v>
          </cell>
          <cell r="D27">
            <v>39340</v>
          </cell>
          <cell r="E27">
            <v>7</v>
          </cell>
          <cell r="F27">
            <v>3014</v>
          </cell>
          <cell r="G27">
            <v>27112</v>
          </cell>
          <cell r="H27" t="str">
            <v>ATI</v>
          </cell>
          <cell r="I27" t="str">
            <v xml:space="preserve">DIAS OPERACIONAIS     : </v>
          </cell>
          <cell r="L27">
            <v>25</v>
          </cell>
          <cell r="M27" t="e">
            <v>#REF!</v>
          </cell>
          <cell r="N27" t="str">
            <v>Atípico</v>
          </cell>
        </row>
        <row r="28">
          <cell r="C28">
            <v>0</v>
          </cell>
          <cell r="D28">
            <v>39341</v>
          </cell>
          <cell r="E28">
            <v>1</v>
          </cell>
          <cell r="F28">
            <v>0</v>
          </cell>
          <cell r="G28">
            <v>26586</v>
          </cell>
          <cell r="H28" t="str">
            <v>ATI</v>
          </cell>
          <cell r="M28" t="e">
            <v>#REF!</v>
          </cell>
          <cell r="N28">
            <v>0</v>
          </cell>
        </row>
        <row r="29">
          <cell r="C29">
            <v>0.79639628829693632</v>
          </cell>
          <cell r="D29">
            <v>39342</v>
          </cell>
          <cell r="E29">
            <v>2</v>
          </cell>
          <cell r="F29">
            <v>17067</v>
          </cell>
          <cell r="G29">
            <v>17067</v>
          </cell>
          <cell r="H29" t="str">
            <v>ATI</v>
          </cell>
          <cell r="I29" t="str">
            <v xml:space="preserve">DIAS SÁBADOS        : </v>
          </cell>
          <cell r="L29">
            <v>5</v>
          </cell>
          <cell r="M29" t="e">
            <v>#REF!</v>
          </cell>
          <cell r="N29">
            <v>0</v>
          </cell>
        </row>
        <row r="30">
          <cell r="C30">
            <v>1.052669119803749</v>
          </cell>
          <cell r="D30">
            <v>39343</v>
          </cell>
          <cell r="E30">
            <v>3</v>
          </cell>
          <cell r="F30">
            <v>22559</v>
          </cell>
          <cell r="G30">
            <v>22559</v>
          </cell>
          <cell r="H30" t="str">
            <v>####</v>
          </cell>
          <cell r="I30" t="str">
            <v xml:space="preserve">DIAS SÁBADOS  TÍPICOS      : </v>
          </cell>
          <cell r="L30">
            <v>3</v>
          </cell>
          <cell r="M30" t="e">
            <v>#REF!</v>
          </cell>
          <cell r="N30">
            <v>0</v>
          </cell>
        </row>
        <row r="31">
          <cell r="C31">
            <v>1.0816468015892062</v>
          </cell>
          <cell r="D31">
            <v>39344</v>
          </cell>
          <cell r="E31">
            <v>4</v>
          </cell>
          <cell r="F31">
            <v>23180</v>
          </cell>
          <cell r="G31">
            <v>23180</v>
          </cell>
          <cell r="H31" t="str">
            <v>####</v>
          </cell>
          <cell r="I31" t="str">
            <v>SABADOS ATÍPICOS : 2</v>
          </cell>
          <cell r="L31">
            <v>2</v>
          </cell>
          <cell r="M31" t="e">
            <v>#REF!</v>
          </cell>
          <cell r="N31">
            <v>0</v>
          </cell>
        </row>
        <row r="32">
          <cell r="C32">
            <v>1.084073274138069</v>
          </cell>
          <cell r="D32">
            <v>39345</v>
          </cell>
          <cell r="E32">
            <v>5</v>
          </cell>
          <cell r="F32">
            <v>23232</v>
          </cell>
          <cell r="G32">
            <v>23232</v>
          </cell>
          <cell r="H32" t="str">
            <v>####</v>
          </cell>
          <cell r="I32" t="str">
            <v>DIAS DOM OPER</v>
          </cell>
          <cell r="K32" t="str">
            <v>:</v>
          </cell>
          <cell r="L32">
            <v>0</v>
          </cell>
          <cell r="M32" t="e">
            <v>#REF!</v>
          </cell>
          <cell r="N32">
            <v>0</v>
          </cell>
        </row>
        <row r="33">
          <cell r="C33">
            <v>1.0483294669759753</v>
          </cell>
          <cell r="D33">
            <v>39346</v>
          </cell>
          <cell r="E33">
            <v>6</v>
          </cell>
          <cell r="F33">
            <v>22466</v>
          </cell>
          <cell r="G33">
            <v>22466</v>
          </cell>
          <cell r="H33" t="str">
            <v>####</v>
          </cell>
          <cell r="I33" t="str">
            <v xml:space="preserve">DIAS ÚTEIS            : </v>
          </cell>
          <cell r="L33">
            <v>20</v>
          </cell>
          <cell r="M33" t="e">
            <v>#REF!</v>
          </cell>
          <cell r="N33">
            <v>0</v>
          </cell>
        </row>
        <row r="34">
          <cell r="C34">
            <v>0.10863130949524039</v>
          </cell>
          <cell r="D34">
            <v>39347</v>
          </cell>
          <cell r="E34">
            <v>7</v>
          </cell>
          <cell r="F34">
            <v>2328</v>
          </cell>
          <cell r="G34">
            <v>25708</v>
          </cell>
          <cell r="H34" t="str">
            <v>ATI</v>
          </cell>
          <cell r="I34" t="str">
            <v xml:space="preserve">DIAS ÚTEIS ATíPICOS   : </v>
          </cell>
          <cell r="L34">
            <v>6</v>
          </cell>
          <cell r="M34" t="e">
            <v>#REF!</v>
          </cell>
          <cell r="N34">
            <v>0</v>
          </cell>
        </row>
        <row r="35">
          <cell r="C35">
            <v>0</v>
          </cell>
          <cell r="D35">
            <v>39348</v>
          </cell>
          <cell r="E35">
            <v>1</v>
          </cell>
          <cell r="F35">
            <v>0</v>
          </cell>
          <cell r="G35">
            <v>26941</v>
          </cell>
          <cell r="H35" t="str">
            <v>ATI</v>
          </cell>
          <cell r="I35" t="str">
            <v xml:space="preserve">DIAS ÚTEIS TíPICOS   : </v>
          </cell>
          <cell r="L35">
            <v>14</v>
          </cell>
          <cell r="M35" t="e">
            <v>#REF!</v>
          </cell>
          <cell r="N35">
            <v>0</v>
          </cell>
        </row>
        <row r="36">
          <cell r="C36">
            <v>0.28627709783217342</v>
          </cell>
          <cell r="D36">
            <v>39349</v>
          </cell>
          <cell r="E36">
            <v>2</v>
          </cell>
          <cell r="F36">
            <v>6135</v>
          </cell>
          <cell r="G36">
            <v>26077</v>
          </cell>
          <cell r="H36" t="str">
            <v>ATI</v>
          </cell>
          <cell r="M36" t="e">
            <v>#REF!</v>
          </cell>
          <cell r="N36">
            <v>0</v>
          </cell>
        </row>
        <row r="37">
          <cell r="C37">
            <v>0.31180172252886434</v>
          </cell>
          <cell r="D37">
            <v>39350</v>
          </cell>
          <cell r="E37">
            <v>3</v>
          </cell>
          <cell r="F37">
            <v>6682</v>
          </cell>
          <cell r="G37">
            <v>28683</v>
          </cell>
          <cell r="H37" t="str">
            <v>ATI</v>
          </cell>
          <cell r="I37" t="str">
            <v xml:space="preserve">DIAS MÉDIA DEPUR. : </v>
          </cell>
          <cell r="L37">
            <v>14</v>
          </cell>
          <cell r="M37" t="e">
            <v>#REF!</v>
          </cell>
          <cell r="N37">
            <v>0</v>
          </cell>
        </row>
        <row r="38">
          <cell r="C38">
            <v>0.33214676159240597</v>
          </cell>
          <cell r="D38">
            <v>39351</v>
          </cell>
          <cell r="E38">
            <v>4</v>
          </cell>
          <cell r="F38">
            <v>7118</v>
          </cell>
          <cell r="G38">
            <v>23243</v>
          </cell>
          <cell r="H38" t="str">
            <v>ATI</v>
          </cell>
          <cell r="M38" t="e">
            <v>#REF!</v>
          </cell>
          <cell r="N38">
            <v>0</v>
          </cell>
        </row>
        <row r="39">
          <cell r="C39">
            <v>0.32981361491080713</v>
          </cell>
          <cell r="D39">
            <v>39352</v>
          </cell>
          <cell r="E39">
            <v>5</v>
          </cell>
          <cell r="F39">
            <v>7068</v>
          </cell>
          <cell r="G39">
            <v>25657</v>
          </cell>
          <cell r="H39" t="str">
            <v>ATI</v>
          </cell>
          <cell r="M39" t="e">
            <v>#REF!</v>
          </cell>
          <cell r="N39">
            <v>0</v>
          </cell>
        </row>
        <row r="40">
          <cell r="C40">
            <v>0.32762045703010428</v>
          </cell>
          <cell r="D40">
            <v>39353</v>
          </cell>
          <cell r="E40">
            <v>6</v>
          </cell>
          <cell r="F40">
            <v>7021</v>
          </cell>
          <cell r="G40">
            <v>26510</v>
          </cell>
          <cell r="H40" t="str">
            <v>ATI</v>
          </cell>
          <cell r="M40" t="e">
            <v>#REF!</v>
          </cell>
          <cell r="N40">
            <v>0</v>
          </cell>
        </row>
        <row r="41">
          <cell r="C41">
            <v>7.643388528917687E-2</v>
          </cell>
          <cell r="D41">
            <v>39354</v>
          </cell>
          <cell r="E41">
            <v>7</v>
          </cell>
          <cell r="F41">
            <v>1638</v>
          </cell>
          <cell r="G41">
            <v>27004</v>
          </cell>
          <cell r="H41" t="str">
            <v>ATI</v>
          </cell>
          <cell r="L41">
            <v>14</v>
          </cell>
          <cell r="M41" t="e">
            <v>#REF!</v>
          </cell>
          <cell r="N41">
            <v>0</v>
          </cell>
        </row>
        <row r="42">
          <cell r="C42">
            <v>0</v>
          </cell>
          <cell r="D42">
            <v>39355</v>
          </cell>
          <cell r="E42">
            <v>1</v>
          </cell>
          <cell r="F42">
            <v>0</v>
          </cell>
          <cell r="G42">
            <v>25613</v>
          </cell>
          <cell r="H42" t="str">
            <v>ATI</v>
          </cell>
          <cell r="M42" t="e">
            <v>#REF!</v>
          </cell>
          <cell r="N42" t="str">
            <v>Atípico</v>
          </cell>
        </row>
        <row r="43">
          <cell r="C43">
            <v>0</v>
          </cell>
          <cell r="D43">
            <v>39082</v>
          </cell>
          <cell r="E43">
            <v>1</v>
          </cell>
          <cell r="F43">
            <v>0</v>
          </cell>
          <cell r="G43">
            <v>960</v>
          </cell>
          <cell r="H43" t="str">
            <v>ATI</v>
          </cell>
          <cell r="M43" t="e">
            <v>#REF!</v>
          </cell>
          <cell r="N43">
            <v>0</v>
          </cell>
        </row>
        <row r="44">
          <cell r="J44" t="str">
            <v>INTERACOES</v>
          </cell>
          <cell r="M44" t="e">
            <v>#REF!</v>
          </cell>
          <cell r="N44">
            <v>0</v>
          </cell>
        </row>
        <row r="45">
          <cell r="C45">
            <v>16.057648721435619</v>
          </cell>
          <cell r="H45" t="str">
            <v>---------------</v>
          </cell>
          <cell r="I45" t="str">
            <v>---------------</v>
          </cell>
          <cell r="J45" t="str">
            <v>---------------</v>
          </cell>
          <cell r="K45" t="str">
            <v>---------------</v>
          </cell>
        </row>
        <row r="46">
          <cell r="G46">
            <v>300024</v>
          </cell>
          <cell r="H46" t="str">
            <v>1</v>
          </cell>
          <cell r="I46" t="str">
            <v>2</v>
          </cell>
          <cell r="J46" t="str">
            <v>3</v>
          </cell>
          <cell r="K46" t="str">
            <v>4</v>
          </cell>
        </row>
        <row r="47">
          <cell r="F47">
            <v>344120</v>
          </cell>
          <cell r="G47">
            <v>21430.285714285714</v>
          </cell>
          <cell r="L47" t="str">
            <v>Erro Estimativa</v>
          </cell>
          <cell r="N47" t="str">
            <v>MÉDIA  Sábados</v>
          </cell>
        </row>
        <row r="48">
          <cell r="E48" t="str">
            <v>MÉDIA  depur.</v>
          </cell>
          <cell r="G48">
            <v>21430.285714285714</v>
          </cell>
          <cell r="I48" t="str">
            <v>Média Projetada  &gt;&gt;&gt; :</v>
          </cell>
          <cell r="K48">
            <v>386746.73654924065</v>
          </cell>
          <cell r="L48">
            <v>-0.94458832179038388</v>
          </cell>
          <cell r="M48">
            <v>0.78896132753824144</v>
          </cell>
          <cell r="N48">
            <v>16907.666666666668</v>
          </cell>
        </row>
        <row r="50">
          <cell r="E50" t="str">
            <v>DESV. PADRÃO</v>
          </cell>
          <cell r="G50">
            <v>1576.5409436290499</v>
          </cell>
          <cell r="L50" t="str">
            <v>ajustar fórmula&gt;&gt;&gt;</v>
          </cell>
          <cell r="N50">
            <v>8872.0446534794519</v>
          </cell>
        </row>
        <row r="51">
          <cell r="C51">
            <v>6.4686609821746593E-2</v>
          </cell>
        </row>
        <row r="52">
          <cell r="F52" t="str">
            <v>DESVIO P+</v>
          </cell>
          <cell r="G52">
            <v>24520.305963798652</v>
          </cell>
          <cell r="N52">
            <v>34296.874187486392</v>
          </cell>
        </row>
        <row r="54">
          <cell r="F54" t="str">
            <v>DESVIO P-</v>
          </cell>
          <cell r="G54">
            <v>18340.265464772776</v>
          </cell>
          <cell r="N54">
            <v>-481.54085415305599</v>
          </cell>
        </row>
        <row r="58">
          <cell r="F58" t="str">
            <v>C.VAR.</v>
          </cell>
          <cell r="G58">
            <v>7.3566025420655351E-2</v>
          </cell>
          <cell r="I58" t="str">
            <v>(*)</v>
          </cell>
          <cell r="N58">
            <v>0.52473501095042396</v>
          </cell>
        </row>
      </sheetData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set a 26dez01"/>
      <sheetName val="01mar a 30abr02"/>
      <sheetName val="02jan a 28fev02"/>
      <sheetName val="02mai a 25mai01"/>
      <sheetName val="20mai a 14set01"/>
      <sheetName val="Plan19"/>
      <sheetName val="Set a Dez2000"/>
      <sheetName val="Out 2000"/>
      <sheetName val="Nov2000"/>
      <sheetName val="Dez2000"/>
      <sheetName val="Set2000 2DU14A158"/>
      <sheetName val="Plan9"/>
      <sheetName val="Plan10"/>
      <sheetName val="ValoresMédiaMensal L2"/>
      <sheetName val="ValoresTabDinMédia L2"/>
      <sheetName val="Fatores DU Típicos Queda Oferta"/>
      <sheetName val="Perda Demanda Trem Batido I"/>
      <sheetName val="Perda Demanda Trem Batido II"/>
      <sheetName val="Linha1"/>
      <sheetName val="Linha2"/>
      <sheetName val="ValoresTabDinMédiaLugOferPicos"/>
      <sheetName val="ValoresTabDinSoma"/>
      <sheetName val="BaseRegressão"/>
      <sheetName val="Reg DL2 f(LugOferReal L2 pm+pt)"/>
      <sheetName val="Reg dPVN (LugOfReal L2 pm)"/>
      <sheetName val="Reg dPVN (LugOfReal L2 pm+pt)"/>
      <sheetName val="Expurg BaseRegressão "/>
      <sheetName val="L2 d lug of pm"/>
      <sheetName val="L2 f lug ofrt pm PVN"/>
      <sheetName val="RegExp dL2(LugOf Real L2 pm+pt)"/>
      <sheetName val="TabDinSoma"/>
      <sheetName val="Plan2"/>
      <sheetName val="Plan3"/>
      <sheetName val="DiasTípicos"/>
      <sheetName val="Base Vinculos AtualizaçãoMensal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Dat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erciais"/>
      <sheetName val="CAPEX"/>
      <sheetName val="OPEX"/>
      <sheetName val="Financiamento"/>
      <sheetName val="Cálculos"/>
      <sheetName val="Premissas Rec"/>
      <sheetName val="Premissas I"/>
      <sheetName val="Premissas II"/>
      <sheetName val="Tarifárias"/>
      <sheetName val="Base OPEX"/>
      <sheetName val="Listas"/>
    </sheetNames>
    <sheetDataSet>
      <sheetData sheetId="0"/>
      <sheetData sheetId="1"/>
      <sheetData sheetId="2"/>
      <sheetData sheetId="3"/>
      <sheetData sheetId="4"/>
      <sheetData sheetId="5">
        <row r="6">
          <cell r="I6">
            <v>41305</v>
          </cell>
        </row>
      </sheetData>
      <sheetData sheetId="6">
        <row r="6">
          <cell r="D6">
            <v>41122</v>
          </cell>
          <cell r="I6">
            <v>5.2200000000000003E-2</v>
          </cell>
        </row>
        <row r="7">
          <cell r="D7">
            <v>41456</v>
          </cell>
          <cell r="I7">
            <v>7.9000000000000001E-2</v>
          </cell>
        </row>
        <row r="8">
          <cell r="D8">
            <v>41456</v>
          </cell>
        </row>
        <row r="9">
          <cell r="D9">
            <v>41974</v>
          </cell>
          <cell r="I9">
            <v>7.7452800000000099E-2</v>
          </cell>
        </row>
        <row r="10">
          <cell r="D10">
            <v>43070</v>
          </cell>
        </row>
        <row r="11">
          <cell r="D11">
            <v>3</v>
          </cell>
          <cell r="I11">
            <v>0.2</v>
          </cell>
        </row>
        <row r="16">
          <cell r="J16">
            <v>41487</v>
          </cell>
        </row>
        <row r="18">
          <cell r="J18">
            <v>0.02</v>
          </cell>
        </row>
        <row r="41">
          <cell r="D41">
            <v>41548</v>
          </cell>
        </row>
        <row r="48">
          <cell r="D48">
            <v>3</v>
          </cell>
        </row>
        <row r="49">
          <cell r="D49">
            <v>12</v>
          </cell>
        </row>
        <row r="52">
          <cell r="D52">
            <v>0.3</v>
          </cell>
        </row>
        <row r="53">
          <cell r="D53">
            <v>5.0000000000000001E-3</v>
          </cell>
        </row>
        <row r="61">
          <cell r="D61">
            <v>42736</v>
          </cell>
        </row>
        <row r="81">
          <cell r="D81">
            <v>43831</v>
          </cell>
        </row>
        <row r="101">
          <cell r="D101">
            <v>44562</v>
          </cell>
        </row>
        <row r="121">
          <cell r="D121">
            <v>45292</v>
          </cell>
        </row>
      </sheetData>
      <sheetData sheetId="7">
        <row r="4">
          <cell r="D4">
            <v>40892</v>
          </cell>
        </row>
        <row r="7">
          <cell r="D7">
            <v>41105</v>
          </cell>
        </row>
        <row r="11">
          <cell r="D11">
            <v>41105</v>
          </cell>
        </row>
        <row r="12">
          <cell r="D12">
            <v>22</v>
          </cell>
        </row>
        <row r="163">
          <cell r="D163">
            <v>2023</v>
          </cell>
        </row>
        <row r="224">
          <cell r="D224">
            <v>7.5999999999999998E-2</v>
          </cell>
        </row>
        <row r="288">
          <cell r="D288">
            <v>543315</v>
          </cell>
        </row>
        <row r="332">
          <cell r="E332">
            <v>43830</v>
          </cell>
        </row>
        <row r="398">
          <cell r="E398">
            <v>7</v>
          </cell>
          <cell r="F398">
            <v>8</v>
          </cell>
          <cell r="G398">
            <v>9</v>
          </cell>
          <cell r="H398">
            <v>10</v>
          </cell>
          <cell r="I398">
            <v>11</v>
          </cell>
          <cell r="J398">
            <v>12</v>
          </cell>
        </row>
        <row r="400">
          <cell r="E400" t="e">
            <v>#REF!</v>
          </cell>
          <cell r="F400">
            <v>0</v>
          </cell>
          <cell r="G400">
            <v>0</v>
          </cell>
          <cell r="H400" t="e">
            <v>#REF!</v>
          </cell>
          <cell r="I400">
            <v>0</v>
          </cell>
          <cell r="J400">
            <v>0</v>
          </cell>
        </row>
      </sheetData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s"/>
      <sheetName val="OUTPUT"/>
      <sheetName val="Premissas"/>
      <sheetName val="Organograma Completo"/>
      <sheetName val="Veículos-Entrada"/>
      <sheetName val="Vig Seg"/>
      <sheetName val="Mobília"/>
      <sheetName val="Transp.Funcionarios"/>
      <sheetName val="Investimentos Totais"/>
      <sheetName val="Custos Totais"/>
      <sheetName val="Custo Adm"/>
      <sheetName val="Custos Oper"/>
      <sheetName val="Orçamento de Pessoal"/>
      <sheetName val="Pessoal-Entrada"/>
      <sheetName val="Arrecadadores"/>
      <sheetName val="Veículos"/>
      <sheetName val="Invest Detalhados"/>
      <sheetName val="Cargos"/>
      <sheetName val="Gráf1"/>
      <sheetName val="Gráf2"/>
      <sheetName val="Gráf3"/>
      <sheetName val="Gráf5"/>
      <sheetName val="Custos Totais - ANO"/>
      <sheetName val="Gráf7"/>
      <sheetName val="UT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>
            <v>1</v>
          </cell>
          <cell r="B9" t="str">
            <v>CARGO</v>
          </cell>
          <cell r="C9" t="str">
            <v>CÓD DEPTO</v>
          </cell>
          <cell r="D9" t="str">
            <v>DESCRIÇÃO
DEPARTAMENTO</v>
          </cell>
          <cell r="E9" t="str">
            <v>ADM / OPER</v>
          </cell>
          <cell r="F9" t="str">
            <v>OPER</v>
          </cell>
          <cell r="G9" t="str">
            <v>UNIFORME</v>
          </cell>
          <cell r="H9" t="str">
            <v>VALOR DO UNIFORME</v>
          </cell>
          <cell r="I9" t="str">
            <v>ESCALA</v>
          </cell>
          <cell r="J9" t="str">
            <v>SALÁRIO BASE</v>
          </cell>
          <cell r="K9" t="str">
            <v>CORRIGIR BASE?
S / N</v>
          </cell>
          <cell r="L9">
            <v>1</v>
          </cell>
          <cell r="M9">
            <v>2</v>
          </cell>
          <cell r="N9">
            <v>3</v>
          </cell>
          <cell r="O9">
            <v>4</v>
          </cell>
          <cell r="P9">
            <v>5</v>
          </cell>
          <cell r="Q9">
            <v>6</v>
          </cell>
          <cell r="R9">
            <v>7</v>
          </cell>
          <cell r="S9">
            <v>7</v>
          </cell>
        </row>
        <row r="10">
          <cell r="A10">
            <v>2</v>
          </cell>
          <cell r="B10" t="str">
            <v>Presidente do Conselho de Administração</v>
          </cell>
          <cell r="C10" t="str">
            <v>1.</v>
          </cell>
          <cell r="D10" t="str">
            <v>CONSELHO DE ADMINISTRAÇÃO</v>
          </cell>
          <cell r="E10" t="str">
            <v>ADM</v>
          </cell>
          <cell r="F10" t="str">
            <v>GER</v>
          </cell>
          <cell r="G10" t="str">
            <v>NENHUM</v>
          </cell>
          <cell r="H10">
            <v>0</v>
          </cell>
          <cell r="I10" t="str">
            <v>N</v>
          </cell>
          <cell r="J10">
            <v>510</v>
          </cell>
          <cell r="K10" t="str">
            <v>N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</row>
        <row r="11">
          <cell r="A11">
            <v>3</v>
          </cell>
          <cell r="B11" t="str">
            <v>Conselheiro</v>
          </cell>
          <cell r="C11" t="str">
            <v>1.</v>
          </cell>
          <cell r="D11" t="str">
            <v>CONSELHO DE ADMINISTRAÇÃO</v>
          </cell>
          <cell r="E11" t="str">
            <v>ADM</v>
          </cell>
          <cell r="F11" t="str">
            <v>GER</v>
          </cell>
          <cell r="G11" t="str">
            <v>NENHUM</v>
          </cell>
          <cell r="H11">
            <v>0</v>
          </cell>
          <cell r="I11" t="str">
            <v>N</v>
          </cell>
          <cell r="J11">
            <v>510</v>
          </cell>
          <cell r="K11" t="str">
            <v>N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</row>
        <row r="12">
          <cell r="A12">
            <v>4</v>
          </cell>
          <cell r="B12" t="str">
            <v>Diretor-Presidente</v>
          </cell>
          <cell r="C12" t="str">
            <v>2.</v>
          </cell>
          <cell r="D12" t="str">
            <v>PRESIDÊNCIA</v>
          </cell>
          <cell r="E12" t="str">
            <v>ADM</v>
          </cell>
          <cell r="F12" t="str">
            <v>GER</v>
          </cell>
          <cell r="G12" t="str">
            <v>NENHUM</v>
          </cell>
          <cell r="H12">
            <v>0</v>
          </cell>
          <cell r="I12" t="str">
            <v>N</v>
          </cell>
          <cell r="J12">
            <v>31000</v>
          </cell>
          <cell r="K12" t="str">
            <v>N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</row>
        <row r="13">
          <cell r="A13">
            <v>5</v>
          </cell>
          <cell r="B13" t="str">
            <v>Secretária Executiva</v>
          </cell>
          <cell r="C13" t="str">
            <v>2.</v>
          </cell>
          <cell r="D13" t="str">
            <v>PRESIDÊNCIA</v>
          </cell>
          <cell r="E13" t="str">
            <v>ADM</v>
          </cell>
          <cell r="F13" t="str">
            <v>GER</v>
          </cell>
          <cell r="G13" t="str">
            <v>Tipo 02</v>
          </cell>
          <cell r="H13">
            <v>269</v>
          </cell>
          <cell r="I13" t="str">
            <v>N</v>
          </cell>
          <cell r="J13">
            <v>2500</v>
          </cell>
          <cell r="K13" t="str">
            <v>N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</row>
        <row r="14">
          <cell r="A14">
            <v>6</v>
          </cell>
          <cell r="B14" t="str">
            <v>Motorista da Presidência</v>
          </cell>
          <cell r="C14" t="str">
            <v>2.</v>
          </cell>
          <cell r="D14" t="str">
            <v>PRESIDÊNCIA</v>
          </cell>
          <cell r="E14" t="str">
            <v>ADM</v>
          </cell>
          <cell r="F14" t="str">
            <v>GER</v>
          </cell>
          <cell r="G14" t="str">
            <v>Tipo 08</v>
          </cell>
          <cell r="H14">
            <v>152</v>
          </cell>
          <cell r="I14" t="str">
            <v>N</v>
          </cell>
          <cell r="J14">
            <v>862</v>
          </cell>
          <cell r="K14" t="str">
            <v>N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</row>
        <row r="15">
          <cell r="A15">
            <v>7</v>
          </cell>
          <cell r="B15" t="str">
            <v>Gestor do Contrato de Concessão</v>
          </cell>
          <cell r="C15" t="str">
            <v>3.</v>
          </cell>
          <cell r="D15" t="str">
            <v>ASSESSORIA DE GERÊNCIA DO CONTRATO</v>
          </cell>
          <cell r="E15" t="str">
            <v>ADM</v>
          </cell>
          <cell r="F15" t="str">
            <v>GER</v>
          </cell>
          <cell r="G15" t="str">
            <v>NENHUM</v>
          </cell>
          <cell r="H15">
            <v>0</v>
          </cell>
          <cell r="I15" t="str">
            <v>N</v>
          </cell>
          <cell r="J15">
            <v>9500</v>
          </cell>
          <cell r="K15" t="str">
            <v>N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</row>
        <row r="16">
          <cell r="A16">
            <v>8</v>
          </cell>
          <cell r="B16" t="str">
            <v>Analista de Business Plan</v>
          </cell>
          <cell r="C16" t="str">
            <v>3.</v>
          </cell>
          <cell r="D16" t="str">
            <v>ASSESSORIA DE GERÊNCIA DO CONTRATO</v>
          </cell>
          <cell r="E16" t="str">
            <v>ADM</v>
          </cell>
          <cell r="F16" t="str">
            <v>GER</v>
          </cell>
          <cell r="G16" t="str">
            <v>NENHUM</v>
          </cell>
          <cell r="H16">
            <v>0</v>
          </cell>
          <cell r="I16" t="str">
            <v>N</v>
          </cell>
          <cell r="J16">
            <v>3500</v>
          </cell>
          <cell r="K16" t="str">
            <v>N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</row>
        <row r="17">
          <cell r="A17">
            <v>9</v>
          </cell>
          <cell r="B17" t="str">
            <v>Analista de Qualidade</v>
          </cell>
          <cell r="C17" t="str">
            <v>3.</v>
          </cell>
          <cell r="D17" t="str">
            <v>ASSESSORIA DE GERÊNCIA DO CONTRATO</v>
          </cell>
          <cell r="E17" t="str">
            <v>ADM</v>
          </cell>
          <cell r="F17" t="str">
            <v>GER</v>
          </cell>
          <cell r="G17" t="str">
            <v>NENHUM</v>
          </cell>
          <cell r="H17">
            <v>0</v>
          </cell>
          <cell r="I17" t="str">
            <v>N</v>
          </cell>
          <cell r="J17">
            <v>3500</v>
          </cell>
          <cell r="K17" t="str">
            <v>N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</row>
        <row r="18">
          <cell r="A18">
            <v>10</v>
          </cell>
          <cell r="B18" t="str">
            <v>Analista de Comunicação</v>
          </cell>
          <cell r="C18" t="str">
            <v>4.</v>
          </cell>
          <cell r="D18" t="str">
            <v>ASSESSORIA DE COMUNICAÇÃO E MARKETING</v>
          </cell>
          <cell r="E18" t="str">
            <v>ADM</v>
          </cell>
          <cell r="F18" t="str">
            <v>GER</v>
          </cell>
          <cell r="G18" t="str">
            <v>NENHUM</v>
          </cell>
          <cell r="H18">
            <v>0</v>
          </cell>
          <cell r="I18" t="str">
            <v>N</v>
          </cell>
          <cell r="J18">
            <v>6500</v>
          </cell>
          <cell r="K18" t="str">
            <v>N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</row>
        <row r="19">
          <cell r="A19">
            <v>11</v>
          </cell>
          <cell r="B19" t="str">
            <v>Assistente de Marketing</v>
          </cell>
          <cell r="C19" t="str">
            <v>4.</v>
          </cell>
          <cell r="D19" t="str">
            <v>ASSESSORIA DE COMUNICAÇÃO E MARKETING</v>
          </cell>
          <cell r="E19" t="str">
            <v>ADM</v>
          </cell>
          <cell r="F19" t="str">
            <v>GER</v>
          </cell>
          <cell r="G19" t="str">
            <v>NENHUM</v>
          </cell>
          <cell r="H19">
            <v>0</v>
          </cell>
          <cell r="I19" t="str">
            <v>N</v>
          </cell>
          <cell r="J19">
            <v>1600</v>
          </cell>
          <cell r="K19" t="str">
            <v>N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</row>
        <row r="20">
          <cell r="A20">
            <v>12</v>
          </cell>
          <cell r="B20" t="str">
            <v>Advogado Pleno</v>
          </cell>
          <cell r="C20" t="str">
            <v>5.</v>
          </cell>
          <cell r="D20" t="str">
            <v>ASSESSORIA JURÍDICA</v>
          </cell>
          <cell r="E20" t="str">
            <v>ADM</v>
          </cell>
          <cell r="F20" t="str">
            <v>GER</v>
          </cell>
          <cell r="G20" t="str">
            <v>NENHUM</v>
          </cell>
          <cell r="H20">
            <v>0</v>
          </cell>
          <cell r="I20" t="str">
            <v>N</v>
          </cell>
          <cell r="J20">
            <v>7500</v>
          </cell>
          <cell r="K20" t="str">
            <v>N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</row>
        <row r="21">
          <cell r="A21">
            <v>13</v>
          </cell>
          <cell r="B21" t="str">
            <v>Advogado Júnior</v>
          </cell>
          <cell r="C21" t="str">
            <v>5.</v>
          </cell>
          <cell r="D21" t="str">
            <v>ASSESSORIA JURÍDICA</v>
          </cell>
          <cell r="E21" t="str">
            <v>ADM</v>
          </cell>
          <cell r="F21" t="str">
            <v>GER</v>
          </cell>
          <cell r="G21" t="str">
            <v>NENHUM</v>
          </cell>
          <cell r="H21">
            <v>0</v>
          </cell>
          <cell r="I21" t="str">
            <v>N</v>
          </cell>
          <cell r="J21">
            <v>2200</v>
          </cell>
          <cell r="K21" t="str">
            <v>N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</row>
        <row r="22">
          <cell r="A22">
            <v>14</v>
          </cell>
          <cell r="B22" t="str">
            <v>Coordenadora de Desenvolvimento Social</v>
          </cell>
          <cell r="C22" t="str">
            <v>6.</v>
          </cell>
          <cell r="D22" t="str">
            <v>ASSESSORIA DE DESENVOLVIMENTO SOCIAL</v>
          </cell>
          <cell r="E22" t="str">
            <v>ADM</v>
          </cell>
          <cell r="F22" t="str">
            <v>GER</v>
          </cell>
          <cell r="G22" t="str">
            <v>NENHUM</v>
          </cell>
          <cell r="H22">
            <v>0</v>
          </cell>
          <cell r="I22" t="str">
            <v>N</v>
          </cell>
          <cell r="J22">
            <v>4000</v>
          </cell>
          <cell r="K22" t="str">
            <v>N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</row>
        <row r="23">
          <cell r="A23">
            <v>15</v>
          </cell>
          <cell r="B23" t="str">
            <v>Assistente Social</v>
          </cell>
          <cell r="C23" t="str">
            <v>6.</v>
          </cell>
          <cell r="D23" t="str">
            <v>ASSESSORIA DE DESENVOLVIMENTO SOCIAL</v>
          </cell>
          <cell r="E23" t="str">
            <v>ADM</v>
          </cell>
          <cell r="F23" t="str">
            <v>GER</v>
          </cell>
          <cell r="G23" t="str">
            <v>NENHUM</v>
          </cell>
          <cell r="H23">
            <v>0</v>
          </cell>
          <cell r="I23" t="str">
            <v>N</v>
          </cell>
          <cell r="J23">
            <v>2500</v>
          </cell>
          <cell r="K23" t="str">
            <v>N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</row>
        <row r="24">
          <cell r="A24">
            <v>16</v>
          </cell>
          <cell r="B24" t="str">
            <v>Superintendente de Engenharia e Operações</v>
          </cell>
          <cell r="C24" t="str">
            <v>7.</v>
          </cell>
          <cell r="D24" t="str">
            <v>SUPERINTENDÊNCIA DE ENGENHARIA E OPERAÇÕES</v>
          </cell>
          <cell r="E24" t="str">
            <v>ADM</v>
          </cell>
          <cell r="F24" t="str">
            <v>GER</v>
          </cell>
          <cell r="G24" t="str">
            <v>NENHUM</v>
          </cell>
          <cell r="H24">
            <v>0</v>
          </cell>
          <cell r="I24" t="str">
            <v>N</v>
          </cell>
          <cell r="J24">
            <v>22500</v>
          </cell>
          <cell r="K24" t="str">
            <v>N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</row>
        <row r="25">
          <cell r="A25">
            <v>17</v>
          </cell>
          <cell r="B25" t="str">
            <v>Gerente de Operações</v>
          </cell>
          <cell r="C25" t="str">
            <v>7.2</v>
          </cell>
          <cell r="D25" t="str">
            <v>GERÊNCIA DE OPERAÇÕES</v>
          </cell>
          <cell r="E25" t="str">
            <v>ADM</v>
          </cell>
          <cell r="F25" t="str">
            <v>GER</v>
          </cell>
          <cell r="G25" t="str">
            <v>Tipo 07</v>
          </cell>
          <cell r="H25">
            <v>382.42</v>
          </cell>
          <cell r="I25" t="str">
            <v>N</v>
          </cell>
          <cell r="J25">
            <v>13200</v>
          </cell>
          <cell r="K25" t="str">
            <v>N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</row>
        <row r="26">
          <cell r="A26">
            <v>18</v>
          </cell>
          <cell r="B26" t="str">
            <v>Coordenador de Operação Viária</v>
          </cell>
          <cell r="C26" t="str">
            <v>7.2.1</v>
          </cell>
          <cell r="D26" t="str">
            <v>COORDENAÇÃO DE OPERAÇÃO VIÁRIA</v>
          </cell>
          <cell r="E26" t="str">
            <v>ADM</v>
          </cell>
          <cell r="F26" t="str">
            <v>TRAF</v>
          </cell>
          <cell r="G26" t="str">
            <v>Tipo 01</v>
          </cell>
          <cell r="H26">
            <v>434.74</v>
          </cell>
          <cell r="I26" t="str">
            <v>N</v>
          </cell>
          <cell r="J26">
            <v>4000</v>
          </cell>
          <cell r="K26" t="str">
            <v>N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</row>
        <row r="27">
          <cell r="A27">
            <v>19</v>
          </cell>
          <cell r="B27" t="str">
            <v>Inspetor de Tráfego</v>
          </cell>
          <cell r="C27" t="str">
            <v>7.2.1</v>
          </cell>
          <cell r="D27" t="str">
            <v>COORDENAÇÃO DE OPERAÇÃO VIÁRIA</v>
          </cell>
          <cell r="E27" t="str">
            <v>OPER</v>
          </cell>
          <cell r="F27" t="str">
            <v>TRAF</v>
          </cell>
          <cell r="G27" t="str">
            <v>Tipo 01</v>
          </cell>
          <cell r="H27">
            <v>434.74</v>
          </cell>
          <cell r="I27" t="str">
            <v>S</v>
          </cell>
          <cell r="J27">
            <v>1100</v>
          </cell>
          <cell r="K27" t="str">
            <v>N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</row>
        <row r="28">
          <cell r="A28">
            <v>20</v>
          </cell>
          <cell r="B28" t="str">
            <v>Operador de Guincho Leve</v>
          </cell>
          <cell r="C28" t="str">
            <v>7.2.1</v>
          </cell>
          <cell r="D28" t="str">
            <v>COORDENAÇÃO DE OPERAÇÃO VIÁRIA</v>
          </cell>
          <cell r="E28" t="str">
            <v>OPER</v>
          </cell>
          <cell r="F28" t="str">
            <v>TRAF</v>
          </cell>
          <cell r="G28" t="str">
            <v>Tipo 01</v>
          </cell>
          <cell r="H28">
            <v>434.74</v>
          </cell>
          <cell r="I28" t="str">
            <v>S</v>
          </cell>
          <cell r="J28">
            <v>1150</v>
          </cell>
          <cell r="K28" t="str">
            <v>N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</row>
        <row r="29">
          <cell r="A29">
            <v>21</v>
          </cell>
          <cell r="B29" t="str">
            <v>Operador de Guincho Super Pesado</v>
          </cell>
          <cell r="C29" t="str">
            <v>7.2.1</v>
          </cell>
          <cell r="D29" t="str">
            <v>COORDENAÇÃO DE OPERAÇÃO VIÁRIA</v>
          </cell>
          <cell r="E29" t="str">
            <v>OPER</v>
          </cell>
          <cell r="F29" t="str">
            <v>TRAF</v>
          </cell>
          <cell r="G29" t="str">
            <v>Tipo 01</v>
          </cell>
          <cell r="H29">
            <v>434.74</v>
          </cell>
          <cell r="I29" t="str">
            <v>S</v>
          </cell>
          <cell r="J29">
            <v>1300</v>
          </cell>
          <cell r="K29" t="str">
            <v>N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</row>
        <row r="30">
          <cell r="A30">
            <v>22</v>
          </cell>
          <cell r="B30" t="str">
            <v>Motorista Carro Pipa / Boiadeiro</v>
          </cell>
          <cell r="C30" t="str">
            <v>7.2.1</v>
          </cell>
          <cell r="D30" t="str">
            <v>COORDENAÇÃO DE OPERAÇÃO VIÁRIA</v>
          </cell>
          <cell r="E30" t="str">
            <v>OPER</v>
          </cell>
          <cell r="F30" t="str">
            <v>TRAF</v>
          </cell>
          <cell r="G30" t="str">
            <v>Tipo 01</v>
          </cell>
          <cell r="H30">
            <v>434.74</v>
          </cell>
          <cell r="I30" t="str">
            <v>S</v>
          </cell>
          <cell r="J30">
            <v>1300</v>
          </cell>
          <cell r="K30" t="str">
            <v>N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</row>
        <row r="31">
          <cell r="A31">
            <v>23</v>
          </cell>
          <cell r="B31" t="str">
            <v>Coordenador de Pedágio</v>
          </cell>
          <cell r="C31" t="str">
            <v>7.2.4</v>
          </cell>
          <cell r="D31" t="str">
            <v>COORDENAÇÃO DE OPERAÇÃO DO PEDÁGIO</v>
          </cell>
          <cell r="E31" t="str">
            <v>ADM</v>
          </cell>
          <cell r="F31" t="str">
            <v>PEDG</v>
          </cell>
          <cell r="G31" t="str">
            <v>Tipo 03</v>
          </cell>
          <cell r="H31">
            <v>457.06</v>
          </cell>
          <cell r="I31" t="str">
            <v>N</v>
          </cell>
          <cell r="J31">
            <v>4000</v>
          </cell>
          <cell r="K31" t="str">
            <v>N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</row>
        <row r="32">
          <cell r="A32">
            <v>24</v>
          </cell>
          <cell r="B32" t="str">
            <v>Operador de Pesagem - Balanças 1 e 2</v>
          </cell>
          <cell r="C32" t="str">
            <v>7.2.4</v>
          </cell>
          <cell r="D32" t="str">
            <v>COORDENAÇÃO DE OPERAÇÃO DO PEDÁGIO</v>
          </cell>
          <cell r="E32" t="str">
            <v>OPER</v>
          </cell>
          <cell r="F32" t="str">
            <v>FISC</v>
          </cell>
          <cell r="G32" t="str">
            <v>Tipo 04</v>
          </cell>
          <cell r="H32">
            <v>482.56</v>
          </cell>
          <cell r="I32" t="str">
            <v>S</v>
          </cell>
          <cell r="J32">
            <v>800</v>
          </cell>
          <cell r="K32" t="str">
            <v>N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</row>
        <row r="33">
          <cell r="A33">
            <v>25</v>
          </cell>
          <cell r="B33" t="str">
            <v>Controlador do Pedágio</v>
          </cell>
          <cell r="C33" t="str">
            <v>7.2.4</v>
          </cell>
          <cell r="D33" t="str">
            <v>COORDENAÇÃO DE OPERAÇÃO DO PEDÁGIO</v>
          </cell>
          <cell r="E33" t="str">
            <v>OPER</v>
          </cell>
          <cell r="F33" t="str">
            <v>PEDG</v>
          </cell>
          <cell r="G33" t="str">
            <v>Tipo 03</v>
          </cell>
          <cell r="H33">
            <v>457.06</v>
          </cell>
          <cell r="I33" t="str">
            <v>S</v>
          </cell>
          <cell r="J33">
            <v>1400</v>
          </cell>
          <cell r="K33" t="str">
            <v>N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</row>
        <row r="34">
          <cell r="A34">
            <v>26</v>
          </cell>
          <cell r="B34" t="str">
            <v>Tesoureiro do Pedágio</v>
          </cell>
          <cell r="C34" t="str">
            <v>7.2.4</v>
          </cell>
          <cell r="D34" t="str">
            <v>COORDENAÇÃO DE OPERAÇÃO DO PEDÁGIO</v>
          </cell>
          <cell r="E34" t="str">
            <v>OPER</v>
          </cell>
          <cell r="F34" t="str">
            <v>PEDG</v>
          </cell>
          <cell r="G34" t="str">
            <v>Tipo 03</v>
          </cell>
          <cell r="H34">
            <v>457.06</v>
          </cell>
          <cell r="I34" t="str">
            <v>S</v>
          </cell>
          <cell r="J34">
            <v>1400</v>
          </cell>
          <cell r="K34" t="str">
            <v>N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A35">
            <v>27</v>
          </cell>
          <cell r="B35" t="str">
            <v>Arrecadadores</v>
          </cell>
          <cell r="C35" t="str">
            <v>7.2.4</v>
          </cell>
          <cell r="D35" t="str">
            <v>COORDENAÇÃO DE OPERAÇÃO DO PEDÁGIO</v>
          </cell>
          <cell r="E35" t="str">
            <v>OPER</v>
          </cell>
          <cell r="F35" t="str">
            <v>PEDG</v>
          </cell>
          <cell r="G35" t="str">
            <v>Tipo 04</v>
          </cell>
          <cell r="H35">
            <v>482.56</v>
          </cell>
          <cell r="I35" t="str">
            <v>S</v>
          </cell>
          <cell r="J35">
            <v>800</v>
          </cell>
          <cell r="K35" t="str">
            <v>N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</row>
        <row r="36">
          <cell r="A36">
            <v>28</v>
          </cell>
          <cell r="B36" t="str">
            <v>Arrecadador de Pista</v>
          </cell>
          <cell r="C36" t="str">
            <v>7.2.4</v>
          </cell>
          <cell r="D36" t="str">
            <v>COORDENAÇÃO DE OPERAÇÃO DO PEDÁGIO</v>
          </cell>
          <cell r="E36" t="str">
            <v>OPER</v>
          </cell>
          <cell r="F36" t="str">
            <v>PEDG</v>
          </cell>
          <cell r="G36" t="str">
            <v>Tipo 04</v>
          </cell>
          <cell r="H36">
            <v>482.56</v>
          </cell>
          <cell r="I36" t="str">
            <v>S</v>
          </cell>
          <cell r="J36">
            <v>646</v>
          </cell>
          <cell r="K36" t="str">
            <v>N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</row>
        <row r="37">
          <cell r="A37">
            <v>29</v>
          </cell>
          <cell r="B37" t="str">
            <v>Inspetor de Tráfego - Inicial</v>
          </cell>
          <cell r="C37" t="str">
            <v>7.2.1</v>
          </cell>
          <cell r="D37" t="str">
            <v>COORDENAÇÃO DE OPERAÇÃO VIÁRIA</v>
          </cell>
          <cell r="E37" t="str">
            <v>OPER</v>
          </cell>
          <cell r="F37" t="str">
            <v>TRAF</v>
          </cell>
          <cell r="G37" t="str">
            <v>Tipo 01</v>
          </cell>
          <cell r="H37">
            <v>434.74</v>
          </cell>
          <cell r="I37" t="str">
            <v>S</v>
          </cell>
          <cell r="J37">
            <v>1100</v>
          </cell>
          <cell r="K37" t="str">
            <v>N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</row>
        <row r="38">
          <cell r="A38">
            <v>30</v>
          </cell>
          <cell r="B38" t="str">
            <v>Papa-Fila</v>
          </cell>
          <cell r="C38" t="str">
            <v>7.2.4</v>
          </cell>
          <cell r="D38" t="str">
            <v>COORDENAÇÃO DE OPERAÇÃO DO PEDÁGIO</v>
          </cell>
          <cell r="E38" t="str">
            <v>OPER</v>
          </cell>
          <cell r="F38" t="str">
            <v>PEDG</v>
          </cell>
          <cell r="G38" t="str">
            <v>Tipo 04</v>
          </cell>
          <cell r="H38">
            <v>482.56</v>
          </cell>
          <cell r="I38" t="str">
            <v>S</v>
          </cell>
          <cell r="J38">
            <v>510</v>
          </cell>
          <cell r="K38" t="str">
            <v>N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</row>
        <row r="39">
          <cell r="A39">
            <v>31</v>
          </cell>
          <cell r="B39" t="str">
            <v>Supervisor de CCO</v>
          </cell>
          <cell r="C39" t="str">
            <v>7.2.2</v>
          </cell>
          <cell r="D39" t="str">
            <v>CENTRO DE CONTROLE OPERACIONAL (CCO)</v>
          </cell>
          <cell r="E39" t="str">
            <v>OPER</v>
          </cell>
          <cell r="F39" t="str">
            <v>TRAF</v>
          </cell>
          <cell r="G39" t="str">
            <v>Tipo 03</v>
          </cell>
          <cell r="H39">
            <v>457.06</v>
          </cell>
          <cell r="I39" t="str">
            <v>S</v>
          </cell>
          <cell r="J39">
            <v>2510</v>
          </cell>
          <cell r="K39" t="str">
            <v>N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</row>
        <row r="40">
          <cell r="A40">
            <v>32</v>
          </cell>
          <cell r="B40" t="str">
            <v>Operador de CCO</v>
          </cell>
          <cell r="C40" t="str">
            <v>7.2.2</v>
          </cell>
          <cell r="D40" t="str">
            <v>CENTRO DE CONTROLE OPERACIONAL (CCO)</v>
          </cell>
          <cell r="E40" t="str">
            <v>OPER</v>
          </cell>
          <cell r="F40" t="str">
            <v>TRAF</v>
          </cell>
          <cell r="G40" t="str">
            <v>Tipo 03</v>
          </cell>
          <cell r="H40">
            <v>457.06</v>
          </cell>
          <cell r="I40" t="str">
            <v>S</v>
          </cell>
          <cell r="J40">
            <v>1500</v>
          </cell>
          <cell r="K40" t="str">
            <v>N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</row>
        <row r="41">
          <cell r="A41">
            <v>33</v>
          </cell>
          <cell r="B41" t="str">
            <v>Atendente de 0800</v>
          </cell>
          <cell r="C41" t="str">
            <v>7.2.2</v>
          </cell>
          <cell r="D41" t="str">
            <v>CENTRO DE CONTROLE OPERACIONAL (CCO)</v>
          </cell>
          <cell r="E41" t="str">
            <v>OPER</v>
          </cell>
          <cell r="F41" t="str">
            <v>TRAF</v>
          </cell>
          <cell r="G41" t="str">
            <v>Tipo 02</v>
          </cell>
          <cell r="H41">
            <v>269</v>
          </cell>
          <cell r="I41" t="str">
            <v>S</v>
          </cell>
          <cell r="J41">
            <v>680</v>
          </cell>
          <cell r="K41" t="str">
            <v>N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</row>
        <row r="42">
          <cell r="A42">
            <v>34</v>
          </cell>
          <cell r="B42" t="str">
            <v>Coordenador de CCA</v>
          </cell>
          <cell r="C42" t="str">
            <v>7.2.3</v>
          </cell>
          <cell r="D42" t="str">
            <v>CENTRO DE CONTROLE DE ARRECADAÇÃO (CCA)</v>
          </cell>
          <cell r="E42" t="str">
            <v>ADM</v>
          </cell>
          <cell r="F42" t="str">
            <v>PEDG</v>
          </cell>
          <cell r="G42" t="str">
            <v>NENHUM</v>
          </cell>
          <cell r="H42">
            <v>0</v>
          </cell>
          <cell r="I42" t="str">
            <v>N</v>
          </cell>
          <cell r="J42">
            <v>4000</v>
          </cell>
          <cell r="K42" t="str">
            <v>N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</row>
        <row r="43">
          <cell r="A43">
            <v>35</v>
          </cell>
          <cell r="B43" t="str">
            <v>Supervisor de CCA</v>
          </cell>
          <cell r="C43" t="str">
            <v>7.2.3</v>
          </cell>
          <cell r="D43" t="str">
            <v>CENTRO DE CONTROLE DE ARRECADAÇÃO (CCA)</v>
          </cell>
          <cell r="E43" t="str">
            <v>ADM</v>
          </cell>
          <cell r="F43" t="str">
            <v>PEDG</v>
          </cell>
          <cell r="G43" t="str">
            <v>NENHUM</v>
          </cell>
          <cell r="H43">
            <v>0</v>
          </cell>
          <cell r="I43" t="str">
            <v>N</v>
          </cell>
          <cell r="J43">
            <v>2500</v>
          </cell>
          <cell r="K43" t="str">
            <v>N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</row>
        <row r="44">
          <cell r="A44">
            <v>36</v>
          </cell>
          <cell r="B44" t="str">
            <v>Analista de CCA</v>
          </cell>
          <cell r="C44" t="str">
            <v>7.2.3</v>
          </cell>
          <cell r="D44" t="str">
            <v>CENTRO DE CONTROLE DE ARRECADAÇÃO (CCA)</v>
          </cell>
          <cell r="E44" t="str">
            <v>ADM</v>
          </cell>
          <cell r="F44" t="str">
            <v>PEDG</v>
          </cell>
          <cell r="G44" t="str">
            <v>NENHUM</v>
          </cell>
          <cell r="H44">
            <v>0</v>
          </cell>
          <cell r="I44" t="str">
            <v>N</v>
          </cell>
          <cell r="J44">
            <v>1600</v>
          </cell>
          <cell r="K44" t="str">
            <v>N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</row>
        <row r="45">
          <cell r="A45">
            <v>37</v>
          </cell>
          <cell r="B45" t="str">
            <v>Gerente de Engenharia</v>
          </cell>
          <cell r="C45" t="str">
            <v>7.1</v>
          </cell>
          <cell r="D45" t="str">
            <v>GERÊNCIA DE ENGENHARIA</v>
          </cell>
          <cell r="E45" t="str">
            <v>ADM</v>
          </cell>
          <cell r="F45" t="str">
            <v>GER</v>
          </cell>
          <cell r="G45" t="str">
            <v>Tipo 07</v>
          </cell>
          <cell r="H45">
            <v>382.42</v>
          </cell>
          <cell r="I45" t="str">
            <v>N</v>
          </cell>
          <cell r="J45">
            <v>15000</v>
          </cell>
          <cell r="K45" t="str">
            <v>N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</row>
        <row r="46">
          <cell r="A46">
            <v>38</v>
          </cell>
          <cell r="B46" t="str">
            <v>Motorista Pool - Engenharia</v>
          </cell>
          <cell r="C46" t="str">
            <v>7.1</v>
          </cell>
          <cell r="D46" t="str">
            <v>GERÊNCIA DE ENGENHARIA</v>
          </cell>
          <cell r="E46" t="str">
            <v>ADM</v>
          </cell>
          <cell r="F46" t="str">
            <v>GER</v>
          </cell>
          <cell r="G46" t="str">
            <v>Tipo 08</v>
          </cell>
          <cell r="H46">
            <v>152</v>
          </cell>
          <cell r="I46" t="str">
            <v>N</v>
          </cell>
          <cell r="J46">
            <v>862</v>
          </cell>
          <cell r="K46" t="str">
            <v>N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</row>
        <row r="47">
          <cell r="A47">
            <v>39</v>
          </cell>
          <cell r="B47" t="str">
            <v>Coordenador de Obras</v>
          </cell>
          <cell r="C47" t="str">
            <v>7.1.1</v>
          </cell>
          <cell r="D47" t="str">
            <v>COORDENAÇÃO DE OBRAS</v>
          </cell>
          <cell r="E47" t="str">
            <v>ADM</v>
          </cell>
          <cell r="F47" t="str">
            <v>GER</v>
          </cell>
          <cell r="G47" t="str">
            <v>Tipo 07</v>
          </cell>
          <cell r="H47">
            <v>382.42</v>
          </cell>
          <cell r="I47" t="str">
            <v>N</v>
          </cell>
          <cell r="J47">
            <v>10500</v>
          </cell>
          <cell r="K47" t="str">
            <v>N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</row>
        <row r="48">
          <cell r="A48">
            <v>40</v>
          </cell>
          <cell r="B48" t="str">
            <v>Técnico em Rodovias</v>
          </cell>
          <cell r="C48" t="str">
            <v>7.1.1</v>
          </cell>
          <cell r="D48" t="str">
            <v>COORDENAÇÃO DE OBRAS</v>
          </cell>
          <cell r="E48" t="str">
            <v>ADM</v>
          </cell>
          <cell r="F48" t="str">
            <v>GER</v>
          </cell>
          <cell r="G48" t="str">
            <v>Tipo 07</v>
          </cell>
          <cell r="H48">
            <v>382.42</v>
          </cell>
          <cell r="I48" t="str">
            <v>N</v>
          </cell>
          <cell r="J48">
            <v>4000</v>
          </cell>
          <cell r="K48" t="str">
            <v>N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</row>
        <row r="49">
          <cell r="A49">
            <v>41</v>
          </cell>
          <cell r="B49" t="str">
            <v>Técnico Ambiental</v>
          </cell>
          <cell r="C49" t="str">
            <v>7.1.1</v>
          </cell>
          <cell r="D49" t="str">
            <v>COORDENAÇÃO DE OBRAS</v>
          </cell>
          <cell r="E49" t="str">
            <v>ADM</v>
          </cell>
          <cell r="F49" t="str">
            <v>GER</v>
          </cell>
          <cell r="G49" t="str">
            <v>Tipo 07</v>
          </cell>
          <cell r="H49">
            <v>382.42</v>
          </cell>
          <cell r="I49" t="str">
            <v>N</v>
          </cell>
          <cell r="J49">
            <v>3000</v>
          </cell>
          <cell r="K49" t="str">
            <v>N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</row>
        <row r="50">
          <cell r="A50">
            <v>42</v>
          </cell>
          <cell r="B50" t="str">
            <v>Analista Logístico</v>
          </cell>
          <cell r="C50" t="str">
            <v>7.2.2</v>
          </cell>
          <cell r="D50" t="str">
            <v>CENTRO DE CONTROLE OPERACIONAL (CCO)</v>
          </cell>
          <cell r="E50" t="str">
            <v>OPER</v>
          </cell>
          <cell r="F50" t="str">
            <v>TRAF</v>
          </cell>
          <cell r="G50" t="str">
            <v>Tipo 02</v>
          </cell>
          <cell r="H50">
            <v>269</v>
          </cell>
          <cell r="I50" t="str">
            <v>S</v>
          </cell>
          <cell r="J50">
            <v>3000</v>
          </cell>
          <cell r="K50" t="str">
            <v>N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</row>
        <row r="51">
          <cell r="A51">
            <v>43</v>
          </cell>
          <cell r="B51" t="str">
            <v>Operador de Pesagem - Balanças 3 e 4</v>
          </cell>
          <cell r="C51" t="str">
            <v>7.2.4</v>
          </cell>
          <cell r="D51" t="str">
            <v>COORDENAÇÃO DE OPERAÇÃO DO PEDÁGIO</v>
          </cell>
          <cell r="E51" t="str">
            <v>OPER</v>
          </cell>
          <cell r="F51" t="str">
            <v>FISC</v>
          </cell>
          <cell r="G51" t="str">
            <v>Tipo 04</v>
          </cell>
          <cell r="H51">
            <v>482.56</v>
          </cell>
          <cell r="I51" t="str">
            <v>S</v>
          </cell>
          <cell r="J51">
            <v>800</v>
          </cell>
          <cell r="K51" t="str">
            <v>N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</row>
        <row r="52">
          <cell r="A52">
            <v>44</v>
          </cell>
          <cell r="C52">
            <v>0</v>
          </cell>
          <cell r="D52">
            <v>0</v>
          </cell>
          <cell r="E52" t="str">
            <v>ADM</v>
          </cell>
          <cell r="F52" t="str">
            <v>GER</v>
          </cell>
          <cell r="G52" t="str">
            <v>NENHUM</v>
          </cell>
          <cell r="H52">
            <v>0</v>
          </cell>
          <cell r="I52" t="str">
            <v>N</v>
          </cell>
          <cell r="J52">
            <v>0</v>
          </cell>
          <cell r="K52" t="str">
            <v>N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</row>
        <row r="53">
          <cell r="A53">
            <v>45</v>
          </cell>
          <cell r="C53">
            <v>0</v>
          </cell>
          <cell r="D53">
            <v>0</v>
          </cell>
          <cell r="E53" t="str">
            <v>ADM</v>
          </cell>
          <cell r="F53" t="str">
            <v>GER</v>
          </cell>
          <cell r="G53" t="str">
            <v>NENHUM</v>
          </cell>
          <cell r="H53">
            <v>0</v>
          </cell>
          <cell r="I53" t="str">
            <v>N</v>
          </cell>
          <cell r="J53">
            <v>0</v>
          </cell>
          <cell r="K53" t="str">
            <v>N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</row>
        <row r="54">
          <cell r="A54">
            <v>46</v>
          </cell>
          <cell r="B54" t="str">
            <v>Coordenador de Conservação</v>
          </cell>
          <cell r="C54" t="str">
            <v>7.1.3</v>
          </cell>
          <cell r="D54" t="str">
            <v>COORDENAÇÃO DE CONSERVAÇÃO</v>
          </cell>
          <cell r="E54" t="str">
            <v>ADM</v>
          </cell>
          <cell r="F54" t="str">
            <v>CONS</v>
          </cell>
          <cell r="G54" t="str">
            <v>Tipo 07</v>
          </cell>
          <cell r="H54">
            <v>382.42</v>
          </cell>
          <cell r="I54" t="str">
            <v>N</v>
          </cell>
          <cell r="J54">
            <v>6500</v>
          </cell>
          <cell r="K54" t="str">
            <v>N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</row>
        <row r="55">
          <cell r="A55">
            <v>47</v>
          </cell>
          <cell r="B55" t="str">
            <v>Analista de Conservação - Técnico em Rodovias</v>
          </cell>
          <cell r="C55" t="str">
            <v>7.1.3</v>
          </cell>
          <cell r="D55" t="str">
            <v>COORDENAÇÃO DE CONSERVAÇÃO</v>
          </cell>
          <cell r="E55" t="str">
            <v>ADM</v>
          </cell>
          <cell r="F55" t="str">
            <v>CONS</v>
          </cell>
          <cell r="G55" t="str">
            <v>Tipo 07</v>
          </cell>
          <cell r="H55">
            <v>382.42</v>
          </cell>
          <cell r="I55" t="str">
            <v>N</v>
          </cell>
          <cell r="J55">
            <v>2400</v>
          </cell>
          <cell r="K55" t="str">
            <v>N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</row>
        <row r="56">
          <cell r="A56">
            <v>48</v>
          </cell>
          <cell r="B56" t="str">
            <v>Técnico Eletricista</v>
          </cell>
          <cell r="C56" t="str">
            <v>7.1.3</v>
          </cell>
          <cell r="D56" t="str">
            <v>COORDENAÇÃO DE CONSERVAÇÃO</v>
          </cell>
          <cell r="E56" t="str">
            <v>ADM</v>
          </cell>
          <cell r="F56" t="str">
            <v>CONS</v>
          </cell>
          <cell r="G56" t="str">
            <v>Tipo 06</v>
          </cell>
          <cell r="H56">
            <v>557.78</v>
          </cell>
          <cell r="I56" t="str">
            <v>S</v>
          </cell>
          <cell r="J56">
            <v>862</v>
          </cell>
          <cell r="K56" t="str">
            <v>N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</row>
        <row r="57">
          <cell r="A57">
            <v>49</v>
          </cell>
          <cell r="B57" t="str">
            <v>Técnico em Serviços Gerais</v>
          </cell>
          <cell r="C57" t="str">
            <v>7.1.3</v>
          </cell>
          <cell r="D57" t="str">
            <v>COORDENAÇÃO DE CONSERVAÇÃO</v>
          </cell>
          <cell r="E57" t="str">
            <v>ADM</v>
          </cell>
          <cell r="F57" t="str">
            <v>CONS</v>
          </cell>
          <cell r="G57" t="str">
            <v>Tipo 06</v>
          </cell>
          <cell r="H57">
            <v>557.78</v>
          </cell>
          <cell r="I57" t="str">
            <v>S</v>
          </cell>
          <cell r="J57">
            <v>862</v>
          </cell>
          <cell r="K57" t="str">
            <v>N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</row>
        <row r="58">
          <cell r="A58">
            <v>50</v>
          </cell>
          <cell r="B58" t="str">
            <v>Supervisor de Manutenção</v>
          </cell>
          <cell r="C58" t="str">
            <v>7.1.3</v>
          </cell>
          <cell r="D58" t="str">
            <v>COORDENAÇÃO DE CONSERVAÇÃO</v>
          </cell>
          <cell r="E58" t="str">
            <v>ADM</v>
          </cell>
          <cell r="F58" t="str">
            <v>CONS</v>
          </cell>
          <cell r="G58" t="str">
            <v>Tipo 07</v>
          </cell>
          <cell r="H58">
            <v>382.42</v>
          </cell>
          <cell r="I58" t="str">
            <v>N</v>
          </cell>
          <cell r="J58">
            <v>2400</v>
          </cell>
          <cell r="K58" t="str">
            <v>N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</row>
        <row r="59">
          <cell r="A59">
            <v>51</v>
          </cell>
          <cell r="B59" t="str">
            <v>Gerente de Sistemas</v>
          </cell>
          <cell r="C59" t="str">
            <v>7.3</v>
          </cell>
          <cell r="D59" t="str">
            <v>GERÊNCIA DE TI E SISTEMAS</v>
          </cell>
          <cell r="E59" t="str">
            <v>ADM</v>
          </cell>
          <cell r="F59" t="str">
            <v>GER</v>
          </cell>
          <cell r="G59" t="str">
            <v>Tipo 05</v>
          </cell>
          <cell r="H59">
            <v>534.02</v>
          </cell>
          <cell r="I59" t="str">
            <v>N</v>
          </cell>
          <cell r="J59">
            <v>9200</v>
          </cell>
          <cell r="K59" t="str">
            <v>N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</row>
        <row r="60">
          <cell r="A60">
            <v>52</v>
          </cell>
          <cell r="B60" t="str">
            <v>Coordenador de TI</v>
          </cell>
          <cell r="C60" t="str">
            <v>7.3.1</v>
          </cell>
          <cell r="D60" t="str">
            <v>COORDENAÇÃO DE INFRAESTRUTURA DE TI</v>
          </cell>
          <cell r="E60" t="str">
            <v>ADM</v>
          </cell>
          <cell r="F60" t="str">
            <v>GER</v>
          </cell>
          <cell r="G60" t="str">
            <v>Tipo 05</v>
          </cell>
          <cell r="H60">
            <v>534.02</v>
          </cell>
          <cell r="I60" t="str">
            <v>N</v>
          </cell>
          <cell r="J60">
            <v>5000</v>
          </cell>
          <cell r="K60" t="str">
            <v>N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</row>
        <row r="61">
          <cell r="A61">
            <v>53</v>
          </cell>
          <cell r="B61" t="str">
            <v>Técnico Help-Desk Diurno</v>
          </cell>
          <cell r="C61" t="str">
            <v>7.3.1</v>
          </cell>
          <cell r="D61" t="str">
            <v>COORDENAÇÃO DE INFRAESTRUTURA DE TI</v>
          </cell>
          <cell r="E61" t="str">
            <v>ADM</v>
          </cell>
          <cell r="F61" t="str">
            <v>GER</v>
          </cell>
          <cell r="G61" t="str">
            <v>NENHUM</v>
          </cell>
          <cell r="H61">
            <v>0</v>
          </cell>
          <cell r="I61" t="str">
            <v>N</v>
          </cell>
          <cell r="J61">
            <v>1600</v>
          </cell>
          <cell r="K61" t="str">
            <v>N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</row>
        <row r="62">
          <cell r="A62">
            <v>54</v>
          </cell>
          <cell r="B62" t="str">
            <v>Técnico em Eletrônica Diurno</v>
          </cell>
          <cell r="C62" t="str">
            <v>7.3.1</v>
          </cell>
          <cell r="D62" t="str">
            <v>COORDENAÇÃO DE INFRAESTRUTURA DE TI</v>
          </cell>
          <cell r="E62" t="str">
            <v>OPER</v>
          </cell>
          <cell r="F62" t="str">
            <v>GER</v>
          </cell>
          <cell r="G62" t="str">
            <v>Tipo 05</v>
          </cell>
          <cell r="H62">
            <v>534.02</v>
          </cell>
          <cell r="I62" t="str">
            <v>S</v>
          </cell>
          <cell r="J62">
            <v>1600</v>
          </cell>
          <cell r="K62" t="str">
            <v>N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</row>
        <row r="63">
          <cell r="A63">
            <v>55</v>
          </cell>
          <cell r="B63" t="str">
            <v>Técnico em Eletrônica Noturno</v>
          </cell>
          <cell r="C63" t="str">
            <v>7.3.1</v>
          </cell>
          <cell r="D63" t="str">
            <v>COORDENAÇÃO DE INFRAESTRUTURA DE TI</v>
          </cell>
          <cell r="E63" t="str">
            <v>OPER</v>
          </cell>
          <cell r="F63" t="str">
            <v>GER</v>
          </cell>
          <cell r="G63" t="str">
            <v>Tipo 05</v>
          </cell>
          <cell r="H63">
            <v>534.02</v>
          </cell>
          <cell r="I63" t="str">
            <v>S</v>
          </cell>
          <cell r="J63">
            <v>1600</v>
          </cell>
          <cell r="K63" t="str">
            <v>N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</row>
        <row r="64">
          <cell r="A64">
            <v>56</v>
          </cell>
          <cell r="B64" t="str">
            <v>Coordenador de Sistemas</v>
          </cell>
          <cell r="C64" t="str">
            <v>7.3.2</v>
          </cell>
          <cell r="D64" t="str">
            <v>COORDENAÇÃO DE SISTEMAS</v>
          </cell>
          <cell r="E64" t="str">
            <v>ADM</v>
          </cell>
          <cell r="F64" t="str">
            <v>GER</v>
          </cell>
          <cell r="G64" t="str">
            <v>Tipo 05</v>
          </cell>
          <cell r="H64">
            <v>534.02</v>
          </cell>
          <cell r="I64" t="str">
            <v>N</v>
          </cell>
          <cell r="J64">
            <v>5000</v>
          </cell>
          <cell r="K64" t="str">
            <v>N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</row>
        <row r="65">
          <cell r="A65">
            <v>57</v>
          </cell>
          <cell r="B65" t="str">
            <v>Coordenador de Automação</v>
          </cell>
          <cell r="C65" t="str">
            <v>7.3.3</v>
          </cell>
          <cell r="D65" t="str">
            <v>COORDENADOR DE AUTOMAÇÃO</v>
          </cell>
          <cell r="E65" t="str">
            <v>ADM</v>
          </cell>
          <cell r="F65" t="str">
            <v>GER</v>
          </cell>
          <cell r="G65" t="str">
            <v>Tipo 05</v>
          </cell>
          <cell r="H65">
            <v>534.02</v>
          </cell>
          <cell r="I65" t="str">
            <v>N</v>
          </cell>
          <cell r="J65">
            <v>6400</v>
          </cell>
          <cell r="K65" t="str">
            <v>N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</row>
        <row r="66">
          <cell r="A66">
            <v>58</v>
          </cell>
          <cell r="B66" t="str">
            <v>Superintendente Administrativo - Financeiro</v>
          </cell>
          <cell r="C66" t="str">
            <v>8.</v>
          </cell>
          <cell r="D66" t="str">
            <v>SUPERINTENDÊNCIA ADMINISTRATIVA - FINANCEIRA</v>
          </cell>
          <cell r="E66" t="str">
            <v>ADM</v>
          </cell>
          <cell r="F66" t="str">
            <v>GER</v>
          </cell>
          <cell r="G66" t="str">
            <v>NENHUM</v>
          </cell>
          <cell r="H66">
            <v>0</v>
          </cell>
          <cell r="I66" t="str">
            <v>N</v>
          </cell>
          <cell r="J66">
            <v>22500</v>
          </cell>
          <cell r="K66" t="str">
            <v>N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</row>
        <row r="67">
          <cell r="A67">
            <v>59</v>
          </cell>
          <cell r="B67" t="str">
            <v>Gerente Administrativo-Financeiro</v>
          </cell>
          <cell r="C67" t="str">
            <v>8.1</v>
          </cell>
          <cell r="D67" t="str">
            <v>GERÊNCIA ADMINISTRATIVA-FINANCEIRA</v>
          </cell>
          <cell r="E67" t="str">
            <v>ADM</v>
          </cell>
          <cell r="F67" t="str">
            <v>GER</v>
          </cell>
          <cell r="G67" t="str">
            <v>NENHUM</v>
          </cell>
          <cell r="H67">
            <v>0</v>
          </cell>
          <cell r="I67" t="str">
            <v>N</v>
          </cell>
          <cell r="J67">
            <v>9500</v>
          </cell>
          <cell r="K67" t="str">
            <v>N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</row>
        <row r="68">
          <cell r="A68">
            <v>60</v>
          </cell>
          <cell r="B68" t="str">
            <v>Coordenador Administrativo</v>
          </cell>
          <cell r="C68" t="str">
            <v>8.1.1</v>
          </cell>
          <cell r="D68" t="str">
            <v>COORDENAÇÃO ADMINISTRATIVA</v>
          </cell>
          <cell r="E68" t="str">
            <v>ADM</v>
          </cell>
          <cell r="F68" t="str">
            <v>GER</v>
          </cell>
          <cell r="G68" t="str">
            <v>NENHUM</v>
          </cell>
          <cell r="H68">
            <v>0</v>
          </cell>
          <cell r="I68" t="str">
            <v>N</v>
          </cell>
          <cell r="J68">
            <v>4000</v>
          </cell>
          <cell r="K68" t="str">
            <v>N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</row>
        <row r="69">
          <cell r="A69">
            <v>61</v>
          </cell>
          <cell r="B69" t="str">
            <v>Analista Administrativo</v>
          </cell>
          <cell r="C69" t="str">
            <v>8.1.1</v>
          </cell>
          <cell r="D69" t="str">
            <v>COORDENAÇÃO ADMINISTRATIVA</v>
          </cell>
          <cell r="E69" t="str">
            <v>ADM</v>
          </cell>
          <cell r="F69" t="str">
            <v>GER</v>
          </cell>
          <cell r="G69" t="str">
            <v>NENHUM</v>
          </cell>
          <cell r="H69">
            <v>0</v>
          </cell>
          <cell r="I69" t="str">
            <v>N</v>
          </cell>
          <cell r="J69">
            <v>2200</v>
          </cell>
          <cell r="K69" t="str">
            <v>N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</row>
        <row r="70">
          <cell r="A70">
            <v>62</v>
          </cell>
          <cell r="B70" t="str">
            <v>Mensageiro</v>
          </cell>
          <cell r="C70" t="str">
            <v>8.1.1</v>
          </cell>
          <cell r="D70" t="str">
            <v>COORDENAÇÃO ADMINISTRATIVA</v>
          </cell>
          <cell r="E70" t="str">
            <v>ADM</v>
          </cell>
          <cell r="F70" t="str">
            <v>GER</v>
          </cell>
          <cell r="G70" t="str">
            <v>Tipo 08</v>
          </cell>
          <cell r="H70">
            <v>152</v>
          </cell>
          <cell r="I70" t="str">
            <v>N</v>
          </cell>
          <cell r="J70">
            <v>510</v>
          </cell>
          <cell r="K70" t="str">
            <v>N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</row>
        <row r="71">
          <cell r="A71">
            <v>63</v>
          </cell>
          <cell r="B71" t="str">
            <v>Motorista</v>
          </cell>
          <cell r="C71" t="str">
            <v>8.1.1</v>
          </cell>
          <cell r="D71" t="str">
            <v>COORDENAÇÃO ADMINISTRATIVA</v>
          </cell>
          <cell r="E71" t="str">
            <v>ADM</v>
          </cell>
          <cell r="F71" t="str">
            <v>GER</v>
          </cell>
          <cell r="G71" t="str">
            <v>Tipo 08</v>
          </cell>
          <cell r="H71">
            <v>152</v>
          </cell>
          <cell r="I71" t="str">
            <v>N</v>
          </cell>
          <cell r="J71">
            <v>862</v>
          </cell>
          <cell r="K71" t="str">
            <v>N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</row>
        <row r="72">
          <cell r="A72">
            <v>64</v>
          </cell>
          <cell r="B72" t="str">
            <v>Assistente Administrativo</v>
          </cell>
          <cell r="C72" t="str">
            <v>8.1.1</v>
          </cell>
          <cell r="D72" t="str">
            <v>COORDENAÇÃO ADMINISTRATIVA</v>
          </cell>
          <cell r="E72" t="str">
            <v>ADM</v>
          </cell>
          <cell r="F72" t="str">
            <v>GER</v>
          </cell>
          <cell r="G72" t="str">
            <v>Tipo 08</v>
          </cell>
          <cell r="H72">
            <v>152</v>
          </cell>
          <cell r="I72" t="str">
            <v>N</v>
          </cell>
          <cell r="J72">
            <v>862</v>
          </cell>
          <cell r="K72" t="str">
            <v>N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</row>
        <row r="73">
          <cell r="A73">
            <v>65</v>
          </cell>
          <cell r="B73" t="str">
            <v>Copeiro</v>
          </cell>
          <cell r="C73" t="str">
            <v>8.1.1</v>
          </cell>
          <cell r="D73" t="str">
            <v>COORDENAÇÃO ADMINISTRATIVA</v>
          </cell>
          <cell r="E73" t="str">
            <v>ADM</v>
          </cell>
          <cell r="F73" t="str">
            <v>GER</v>
          </cell>
          <cell r="G73" t="str">
            <v>Tipo 08</v>
          </cell>
          <cell r="H73">
            <v>152</v>
          </cell>
          <cell r="I73" t="str">
            <v>N</v>
          </cell>
          <cell r="J73">
            <v>643</v>
          </cell>
          <cell r="K73" t="str">
            <v>N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</row>
        <row r="74">
          <cell r="A74">
            <v>66</v>
          </cell>
          <cell r="B74" t="str">
            <v>Faxineira</v>
          </cell>
          <cell r="C74" t="str">
            <v>8.1.1</v>
          </cell>
          <cell r="D74" t="str">
            <v>COORDENAÇÃO ADMINISTRATIVA</v>
          </cell>
          <cell r="E74" t="str">
            <v>ADM</v>
          </cell>
          <cell r="F74" t="str">
            <v>GER</v>
          </cell>
          <cell r="G74" t="str">
            <v>Tipo 08</v>
          </cell>
          <cell r="H74">
            <v>152</v>
          </cell>
          <cell r="I74" t="str">
            <v>N</v>
          </cell>
          <cell r="J74">
            <v>510</v>
          </cell>
          <cell r="K74" t="str">
            <v>N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</row>
        <row r="75">
          <cell r="A75">
            <v>67</v>
          </cell>
          <cell r="B75" t="str">
            <v>Recepcionista</v>
          </cell>
          <cell r="C75" t="str">
            <v>8.1.1</v>
          </cell>
          <cell r="D75" t="str">
            <v>COORDENAÇÃO ADMINISTRATIVA</v>
          </cell>
          <cell r="E75" t="str">
            <v>ADM</v>
          </cell>
          <cell r="F75" t="str">
            <v>GER</v>
          </cell>
          <cell r="G75" t="str">
            <v>Tipo 02</v>
          </cell>
          <cell r="H75">
            <v>269</v>
          </cell>
          <cell r="I75" t="str">
            <v>N</v>
          </cell>
          <cell r="J75">
            <v>765</v>
          </cell>
          <cell r="K75" t="str">
            <v>N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</row>
        <row r="76">
          <cell r="A76">
            <v>68</v>
          </cell>
          <cell r="B76" t="str">
            <v>Coordenador Financeiro</v>
          </cell>
          <cell r="C76" t="str">
            <v>8.1.5</v>
          </cell>
          <cell r="D76" t="str">
            <v>COORDENAÇÃO FINANCEIRA</v>
          </cell>
          <cell r="E76" t="str">
            <v>ADM</v>
          </cell>
          <cell r="F76" t="str">
            <v>GER</v>
          </cell>
          <cell r="G76" t="str">
            <v>NENHUM</v>
          </cell>
          <cell r="H76">
            <v>0</v>
          </cell>
          <cell r="I76" t="str">
            <v>N</v>
          </cell>
          <cell r="J76">
            <v>5000</v>
          </cell>
          <cell r="K76" t="str">
            <v>N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</row>
        <row r="77">
          <cell r="A77">
            <v>69</v>
          </cell>
          <cell r="B77" t="str">
            <v>Analista Financeiro</v>
          </cell>
          <cell r="C77" t="str">
            <v>8.1.5</v>
          </cell>
          <cell r="D77" t="str">
            <v>COORDENAÇÃO FINANCEIRA</v>
          </cell>
          <cell r="E77" t="str">
            <v>ADM</v>
          </cell>
          <cell r="F77" t="str">
            <v>GER</v>
          </cell>
          <cell r="G77" t="str">
            <v>NENHUM</v>
          </cell>
          <cell r="H77">
            <v>0</v>
          </cell>
          <cell r="I77" t="str">
            <v>N</v>
          </cell>
          <cell r="J77">
            <v>2200</v>
          </cell>
          <cell r="K77" t="str">
            <v>N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</row>
        <row r="78">
          <cell r="A78">
            <v>70</v>
          </cell>
          <cell r="B78" t="str">
            <v>Assistente Financeiro</v>
          </cell>
          <cell r="C78" t="str">
            <v>8.1.5</v>
          </cell>
          <cell r="D78" t="str">
            <v>COORDENAÇÃO FINANCEIRA</v>
          </cell>
          <cell r="E78" t="str">
            <v>ADM</v>
          </cell>
          <cell r="F78" t="str">
            <v>GER</v>
          </cell>
          <cell r="G78" t="str">
            <v>NENHUM</v>
          </cell>
          <cell r="H78">
            <v>0</v>
          </cell>
          <cell r="I78" t="str">
            <v>N</v>
          </cell>
          <cell r="J78">
            <v>1600</v>
          </cell>
          <cell r="K78" t="str">
            <v>N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</row>
        <row r="79">
          <cell r="A79">
            <v>71</v>
          </cell>
          <cell r="B79" t="str">
            <v>Analista Contábil</v>
          </cell>
          <cell r="C79" t="str">
            <v>8.1.5</v>
          </cell>
          <cell r="D79" t="str">
            <v>COORDENAÇÃO FINANCEIRA</v>
          </cell>
          <cell r="E79" t="str">
            <v>ADM</v>
          </cell>
          <cell r="F79" t="str">
            <v>GER</v>
          </cell>
          <cell r="G79" t="str">
            <v>NENHUM</v>
          </cell>
          <cell r="H79">
            <v>0</v>
          </cell>
          <cell r="I79" t="str">
            <v>N</v>
          </cell>
          <cell r="J79">
            <v>3000</v>
          </cell>
          <cell r="K79" t="str">
            <v>N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</row>
        <row r="80">
          <cell r="A80">
            <v>72</v>
          </cell>
          <cell r="B80" t="str">
            <v>Assistente Contábil</v>
          </cell>
          <cell r="C80" t="str">
            <v>8.1.5</v>
          </cell>
          <cell r="D80" t="str">
            <v>COORDENAÇÃO FINANCEIRA</v>
          </cell>
          <cell r="E80" t="str">
            <v>ADM</v>
          </cell>
          <cell r="F80" t="str">
            <v>GER</v>
          </cell>
          <cell r="G80" t="str">
            <v>NENHUM</v>
          </cell>
          <cell r="H80">
            <v>0</v>
          </cell>
          <cell r="I80" t="str">
            <v>N</v>
          </cell>
          <cell r="J80">
            <v>1600</v>
          </cell>
          <cell r="K80" t="str">
            <v>N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</row>
        <row r="81">
          <cell r="A81">
            <v>73</v>
          </cell>
          <cell r="B81" t="str">
            <v>Coordenador de Recursos Humanos</v>
          </cell>
          <cell r="C81" t="str">
            <v>8.1.2</v>
          </cell>
          <cell r="D81" t="str">
            <v>COORDENAÇÃO DE RECURSOS HUMANOS</v>
          </cell>
          <cell r="E81" t="str">
            <v>ADM</v>
          </cell>
          <cell r="F81" t="str">
            <v>GER</v>
          </cell>
          <cell r="G81" t="str">
            <v>NENHUM</v>
          </cell>
          <cell r="H81">
            <v>0</v>
          </cell>
          <cell r="I81" t="str">
            <v>N</v>
          </cell>
          <cell r="J81">
            <v>4000</v>
          </cell>
          <cell r="K81" t="str">
            <v>N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</row>
        <row r="82">
          <cell r="A82">
            <v>74</v>
          </cell>
          <cell r="B82" t="str">
            <v>Assistente de Recursos Humanos</v>
          </cell>
          <cell r="C82" t="str">
            <v>8.1.2</v>
          </cell>
          <cell r="D82" t="str">
            <v>COORDENAÇÃO DE RECURSOS HUMANOS</v>
          </cell>
          <cell r="E82" t="str">
            <v>ADM</v>
          </cell>
          <cell r="F82" t="str">
            <v>GER</v>
          </cell>
          <cell r="G82" t="str">
            <v>NENHUM</v>
          </cell>
          <cell r="H82">
            <v>0</v>
          </cell>
          <cell r="I82" t="str">
            <v>N</v>
          </cell>
          <cell r="J82">
            <v>2200</v>
          </cell>
          <cell r="K82" t="str">
            <v>N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</row>
        <row r="83">
          <cell r="A83">
            <v>75</v>
          </cell>
          <cell r="B83" t="str">
            <v>Coordenador de Pessoal</v>
          </cell>
          <cell r="C83" t="str">
            <v>8.1.3</v>
          </cell>
          <cell r="D83" t="str">
            <v>COORDENAÇÃO DE PESSOAL</v>
          </cell>
          <cell r="E83" t="str">
            <v>ADM</v>
          </cell>
          <cell r="F83" t="str">
            <v>GER</v>
          </cell>
          <cell r="G83" t="str">
            <v>NENHUM</v>
          </cell>
          <cell r="H83">
            <v>0</v>
          </cell>
          <cell r="I83" t="str">
            <v>N</v>
          </cell>
          <cell r="J83">
            <v>4000</v>
          </cell>
          <cell r="K83" t="str">
            <v>N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</row>
        <row r="84">
          <cell r="A84">
            <v>76</v>
          </cell>
          <cell r="B84" t="str">
            <v>Assistente de Pessoal</v>
          </cell>
          <cell r="C84" t="str">
            <v>8.1.3</v>
          </cell>
          <cell r="D84" t="str">
            <v>COORDENAÇÃO DE PESSOAL</v>
          </cell>
          <cell r="E84" t="str">
            <v>ADM</v>
          </cell>
          <cell r="F84" t="str">
            <v>GER</v>
          </cell>
          <cell r="G84" t="str">
            <v>NENHUM</v>
          </cell>
          <cell r="H84">
            <v>0</v>
          </cell>
          <cell r="I84" t="str">
            <v>N</v>
          </cell>
          <cell r="J84">
            <v>2200</v>
          </cell>
          <cell r="K84" t="str">
            <v>N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</row>
        <row r="85">
          <cell r="A85">
            <v>77</v>
          </cell>
          <cell r="B85" t="str">
            <v>Técnico de Segurança do Trabalhao</v>
          </cell>
          <cell r="C85" t="str">
            <v>8.1.3</v>
          </cell>
          <cell r="D85" t="str">
            <v>COORDENAÇÃO DE PESSOAL</v>
          </cell>
          <cell r="E85" t="str">
            <v>ADM</v>
          </cell>
          <cell r="F85" t="str">
            <v>GER</v>
          </cell>
          <cell r="G85" t="str">
            <v>NENHUM</v>
          </cell>
          <cell r="H85">
            <v>0</v>
          </cell>
          <cell r="I85" t="str">
            <v>N</v>
          </cell>
          <cell r="J85">
            <v>2500</v>
          </cell>
          <cell r="K85" t="str">
            <v>N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</row>
        <row r="86">
          <cell r="A86">
            <v>78</v>
          </cell>
          <cell r="B86" t="str">
            <v>Engenheiro de Segurança do Trabalho</v>
          </cell>
          <cell r="C86" t="str">
            <v>8.1.3</v>
          </cell>
          <cell r="D86" t="str">
            <v>COORDENAÇÃO DE PESSOAL</v>
          </cell>
          <cell r="E86" t="str">
            <v>ADM</v>
          </cell>
          <cell r="F86" t="str">
            <v>GER</v>
          </cell>
          <cell r="G86" t="str">
            <v>NENHUM</v>
          </cell>
          <cell r="H86">
            <v>0</v>
          </cell>
          <cell r="I86" t="str">
            <v>N</v>
          </cell>
          <cell r="J86">
            <v>6000</v>
          </cell>
          <cell r="K86" t="str">
            <v>N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</row>
        <row r="87">
          <cell r="A87">
            <v>79</v>
          </cell>
          <cell r="B87" t="str">
            <v>Médico de Segurança do Trabalho</v>
          </cell>
          <cell r="C87" t="str">
            <v>8.1.3</v>
          </cell>
          <cell r="D87" t="str">
            <v>COORDENAÇÃO DE PESSOAL</v>
          </cell>
          <cell r="E87" t="str">
            <v>ADM</v>
          </cell>
          <cell r="F87" t="str">
            <v>GER</v>
          </cell>
          <cell r="G87" t="str">
            <v>NENHUM</v>
          </cell>
          <cell r="H87">
            <v>0</v>
          </cell>
          <cell r="I87" t="str">
            <v>N</v>
          </cell>
          <cell r="J87">
            <v>7000</v>
          </cell>
          <cell r="K87" t="str">
            <v>N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</row>
        <row r="88">
          <cell r="A88">
            <v>80</v>
          </cell>
          <cell r="B88" t="str">
            <v>Auxiliar de Enfermagem de Segurança do Trabalho</v>
          </cell>
          <cell r="C88" t="str">
            <v>8.1.3</v>
          </cell>
          <cell r="D88" t="str">
            <v>COORDENAÇÃO DE PESSOAL</v>
          </cell>
          <cell r="E88" t="str">
            <v>ADM</v>
          </cell>
          <cell r="F88" t="str">
            <v>GER</v>
          </cell>
          <cell r="G88" t="str">
            <v>NENHUM</v>
          </cell>
          <cell r="H88">
            <v>0</v>
          </cell>
          <cell r="I88" t="str">
            <v>N</v>
          </cell>
          <cell r="J88">
            <v>1500</v>
          </cell>
          <cell r="K88" t="str">
            <v>N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</row>
        <row r="89">
          <cell r="A89">
            <v>81</v>
          </cell>
          <cell r="B89" t="str">
            <v>Enfermeiro de Segurança do Trabalho</v>
          </cell>
          <cell r="C89" t="str">
            <v>8.1.3</v>
          </cell>
          <cell r="D89" t="str">
            <v>COORDENAÇÃO DE PESSOAL</v>
          </cell>
          <cell r="E89" t="str">
            <v>ADM</v>
          </cell>
          <cell r="F89" t="str">
            <v>GER</v>
          </cell>
          <cell r="G89" t="str">
            <v>NENHUM</v>
          </cell>
          <cell r="H89">
            <v>0</v>
          </cell>
          <cell r="I89" t="str">
            <v>N</v>
          </cell>
          <cell r="J89">
            <v>3000</v>
          </cell>
          <cell r="K89" t="str">
            <v>N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</row>
        <row r="90">
          <cell r="A90">
            <v>82</v>
          </cell>
          <cell r="B90" t="str">
            <v>Coordenador de Suprimentos</v>
          </cell>
          <cell r="C90" t="str">
            <v>8.1.4</v>
          </cell>
          <cell r="D90" t="str">
            <v>COORDENAÇÃO DE SUPRIMENTOS</v>
          </cell>
          <cell r="E90" t="str">
            <v>ADM</v>
          </cell>
          <cell r="F90" t="str">
            <v>GER</v>
          </cell>
          <cell r="G90" t="str">
            <v>NENHUM</v>
          </cell>
          <cell r="H90">
            <v>0</v>
          </cell>
          <cell r="I90" t="str">
            <v>N</v>
          </cell>
          <cell r="J90">
            <v>4000</v>
          </cell>
          <cell r="K90" t="str">
            <v>N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</row>
        <row r="91">
          <cell r="A91">
            <v>83</v>
          </cell>
          <cell r="B91" t="str">
            <v>Analista de Compras - Comprador</v>
          </cell>
          <cell r="C91" t="str">
            <v>8.1.4</v>
          </cell>
          <cell r="D91" t="str">
            <v>COORDENAÇÃO DE SUPRIMENTOS</v>
          </cell>
          <cell r="E91" t="str">
            <v>ADM</v>
          </cell>
          <cell r="F91" t="str">
            <v>GER</v>
          </cell>
          <cell r="G91" t="str">
            <v>NENHUM</v>
          </cell>
          <cell r="H91">
            <v>0</v>
          </cell>
          <cell r="I91" t="str">
            <v>N</v>
          </cell>
          <cell r="J91">
            <v>2000</v>
          </cell>
          <cell r="K91" t="str">
            <v>N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</row>
        <row r="92">
          <cell r="A92">
            <v>84</v>
          </cell>
          <cell r="B92" t="str">
            <v>Almoxarife</v>
          </cell>
          <cell r="C92" t="str">
            <v>8.1.4</v>
          </cell>
          <cell r="D92" t="str">
            <v>COORDENAÇÃO DE SUPRIMENTOS</v>
          </cell>
          <cell r="E92" t="str">
            <v>ADM</v>
          </cell>
          <cell r="F92" t="str">
            <v>GER</v>
          </cell>
          <cell r="G92" t="str">
            <v>NENHUM</v>
          </cell>
          <cell r="H92">
            <v>0</v>
          </cell>
          <cell r="I92" t="str">
            <v>N</v>
          </cell>
          <cell r="J92">
            <v>1500</v>
          </cell>
          <cell r="K92" t="str">
            <v>N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</row>
        <row r="93">
          <cell r="A93">
            <v>85</v>
          </cell>
          <cell r="E93" t="str">
            <v>ADM</v>
          </cell>
          <cell r="F93" t="str">
            <v>GER</v>
          </cell>
          <cell r="G93" t="str">
            <v>NENHUM</v>
          </cell>
          <cell r="H93">
            <v>0</v>
          </cell>
          <cell r="I93" t="str">
            <v>N</v>
          </cell>
          <cell r="J93">
            <v>0</v>
          </cell>
          <cell r="K93" t="str">
            <v>N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</row>
        <row r="94">
          <cell r="A94">
            <v>86</v>
          </cell>
          <cell r="E94" t="str">
            <v>ADM</v>
          </cell>
          <cell r="F94" t="str">
            <v>GER</v>
          </cell>
          <cell r="G94" t="str">
            <v>NENHUM</v>
          </cell>
          <cell r="H94">
            <v>0</v>
          </cell>
          <cell r="I94" t="str">
            <v>N</v>
          </cell>
          <cell r="J94">
            <v>0</v>
          </cell>
          <cell r="K94" t="str">
            <v>N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</row>
        <row r="95">
          <cell r="A95">
            <v>87</v>
          </cell>
          <cell r="E95" t="str">
            <v>ADM</v>
          </cell>
          <cell r="F95" t="str">
            <v>GER</v>
          </cell>
          <cell r="G95" t="str">
            <v>NENHUM</v>
          </cell>
          <cell r="H95">
            <v>0</v>
          </cell>
          <cell r="I95" t="str">
            <v>N</v>
          </cell>
          <cell r="J95">
            <v>0</v>
          </cell>
          <cell r="K95" t="str">
            <v>N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</row>
        <row r="96">
          <cell r="A96">
            <v>88</v>
          </cell>
          <cell r="E96" t="str">
            <v>ADM</v>
          </cell>
          <cell r="F96" t="str">
            <v>GER</v>
          </cell>
          <cell r="G96" t="str">
            <v>NENHUM</v>
          </cell>
          <cell r="H96">
            <v>0</v>
          </cell>
          <cell r="I96" t="str">
            <v>N</v>
          </cell>
          <cell r="J96">
            <v>0</v>
          </cell>
          <cell r="K96" t="str">
            <v>N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</row>
        <row r="97">
          <cell r="A97">
            <v>89</v>
          </cell>
          <cell r="E97" t="str">
            <v>ADM</v>
          </cell>
          <cell r="F97" t="str">
            <v>GER</v>
          </cell>
          <cell r="G97" t="str">
            <v>NENHUM</v>
          </cell>
          <cell r="H97">
            <v>0</v>
          </cell>
          <cell r="I97" t="str">
            <v>N</v>
          </cell>
          <cell r="J97">
            <v>0</v>
          </cell>
          <cell r="K97" t="str">
            <v>N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</row>
        <row r="98">
          <cell r="A98">
            <v>90</v>
          </cell>
          <cell r="E98" t="str">
            <v>ADM</v>
          </cell>
          <cell r="F98" t="str">
            <v>GER</v>
          </cell>
          <cell r="G98" t="str">
            <v>NENHUM</v>
          </cell>
          <cell r="H98">
            <v>0</v>
          </cell>
          <cell r="I98" t="str">
            <v>N</v>
          </cell>
          <cell r="J98">
            <v>0</v>
          </cell>
          <cell r="K98" t="str">
            <v>N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</row>
        <row r="99">
          <cell r="A99">
            <v>91</v>
          </cell>
          <cell r="E99" t="str">
            <v>ADM</v>
          </cell>
          <cell r="F99" t="str">
            <v>GER</v>
          </cell>
          <cell r="G99" t="str">
            <v>NENHUM</v>
          </cell>
          <cell r="H99">
            <v>0</v>
          </cell>
          <cell r="I99" t="str">
            <v>N</v>
          </cell>
          <cell r="J99">
            <v>0</v>
          </cell>
          <cell r="K99" t="str">
            <v>N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</row>
        <row r="100">
          <cell r="A100">
            <v>92</v>
          </cell>
          <cell r="E100" t="str">
            <v>ADM</v>
          </cell>
          <cell r="F100" t="str">
            <v>GER</v>
          </cell>
          <cell r="G100" t="str">
            <v>NENHUM</v>
          </cell>
          <cell r="H100">
            <v>0</v>
          </cell>
          <cell r="I100" t="str">
            <v>N</v>
          </cell>
          <cell r="J100">
            <v>0</v>
          </cell>
          <cell r="K100" t="str">
            <v>N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</row>
        <row r="101">
          <cell r="A101">
            <v>93</v>
          </cell>
          <cell r="E101" t="str">
            <v>ADM</v>
          </cell>
          <cell r="F101" t="str">
            <v>GER</v>
          </cell>
          <cell r="G101" t="str">
            <v>NENHUM</v>
          </cell>
          <cell r="H101">
            <v>0</v>
          </cell>
          <cell r="I101" t="str">
            <v>N</v>
          </cell>
          <cell r="J101">
            <v>0</v>
          </cell>
          <cell r="K101" t="str">
            <v>N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</row>
        <row r="102">
          <cell r="A102">
            <v>94</v>
          </cell>
          <cell r="E102" t="str">
            <v>ADM</v>
          </cell>
          <cell r="F102" t="str">
            <v>GER</v>
          </cell>
          <cell r="G102" t="str">
            <v>NENHUM</v>
          </cell>
          <cell r="H102">
            <v>0</v>
          </cell>
          <cell r="I102" t="str">
            <v>N</v>
          </cell>
          <cell r="J102">
            <v>0</v>
          </cell>
          <cell r="K102" t="str">
            <v>N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</row>
        <row r="103">
          <cell r="A103">
            <v>95</v>
          </cell>
          <cell r="E103" t="str">
            <v>ADM</v>
          </cell>
          <cell r="F103" t="str">
            <v>GER</v>
          </cell>
          <cell r="G103" t="str">
            <v>NENHUM</v>
          </cell>
          <cell r="H103">
            <v>0</v>
          </cell>
          <cell r="I103" t="str">
            <v>N</v>
          </cell>
          <cell r="J103">
            <v>0</v>
          </cell>
          <cell r="K103" t="str">
            <v>N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</row>
        <row r="104">
          <cell r="A104">
            <v>96</v>
          </cell>
          <cell r="E104" t="str">
            <v>ADM</v>
          </cell>
          <cell r="F104" t="str">
            <v>GER</v>
          </cell>
          <cell r="G104" t="str">
            <v>NENHUM</v>
          </cell>
          <cell r="H104">
            <v>0</v>
          </cell>
          <cell r="I104" t="str">
            <v>N</v>
          </cell>
          <cell r="J104">
            <v>0</v>
          </cell>
          <cell r="K104" t="str">
            <v>N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</row>
        <row r="105">
          <cell r="A105">
            <v>97</v>
          </cell>
          <cell r="E105" t="str">
            <v>ADM</v>
          </cell>
          <cell r="F105" t="str">
            <v>GER</v>
          </cell>
          <cell r="G105" t="str">
            <v>NENHUM</v>
          </cell>
          <cell r="H105">
            <v>0</v>
          </cell>
          <cell r="I105" t="str">
            <v>N</v>
          </cell>
          <cell r="J105">
            <v>0</v>
          </cell>
          <cell r="K105" t="str">
            <v>N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</row>
        <row r="106">
          <cell r="A106">
            <v>98</v>
          </cell>
          <cell r="E106" t="str">
            <v>ADM</v>
          </cell>
          <cell r="F106" t="str">
            <v>GER</v>
          </cell>
          <cell r="G106" t="str">
            <v>NENHUM</v>
          </cell>
          <cell r="H106">
            <v>0</v>
          </cell>
          <cell r="I106" t="str">
            <v>N</v>
          </cell>
          <cell r="J106">
            <v>0</v>
          </cell>
          <cell r="K106" t="str">
            <v>N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</row>
        <row r="107">
          <cell r="A107">
            <v>99</v>
          </cell>
          <cell r="E107" t="str">
            <v>ADM</v>
          </cell>
          <cell r="F107" t="str">
            <v>GER</v>
          </cell>
          <cell r="G107" t="str">
            <v>NENHUM</v>
          </cell>
          <cell r="H107">
            <v>0</v>
          </cell>
          <cell r="I107" t="str">
            <v>N</v>
          </cell>
          <cell r="J107">
            <v>0</v>
          </cell>
          <cell r="K107" t="str">
            <v>N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</row>
        <row r="108">
          <cell r="A108">
            <v>100</v>
          </cell>
          <cell r="E108" t="str">
            <v>ADM</v>
          </cell>
          <cell r="F108" t="str">
            <v>GER</v>
          </cell>
          <cell r="G108" t="str">
            <v>NENHUM</v>
          </cell>
          <cell r="H108">
            <v>0</v>
          </cell>
          <cell r="I108" t="str">
            <v>N</v>
          </cell>
          <cell r="J108">
            <v>0</v>
          </cell>
          <cell r="K108" t="str">
            <v>N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</row>
        <row r="109">
          <cell r="A109">
            <v>101</v>
          </cell>
          <cell r="E109" t="str">
            <v>ADM</v>
          </cell>
          <cell r="F109" t="str">
            <v>GER</v>
          </cell>
          <cell r="G109" t="str">
            <v>NENHUM</v>
          </cell>
          <cell r="H109">
            <v>0</v>
          </cell>
          <cell r="I109" t="str">
            <v>N</v>
          </cell>
          <cell r="J109">
            <v>0</v>
          </cell>
          <cell r="K109" t="str">
            <v>N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</row>
        <row r="110">
          <cell r="A110">
            <v>102</v>
          </cell>
          <cell r="E110" t="str">
            <v>ADM</v>
          </cell>
          <cell r="F110" t="str">
            <v>GER</v>
          </cell>
          <cell r="G110" t="str">
            <v>NENHUM</v>
          </cell>
          <cell r="H110">
            <v>0</v>
          </cell>
          <cell r="I110" t="str">
            <v>N</v>
          </cell>
          <cell r="J110">
            <v>0</v>
          </cell>
          <cell r="K110" t="str">
            <v>N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</row>
        <row r="111">
          <cell r="A111">
            <v>103</v>
          </cell>
          <cell r="E111" t="str">
            <v>ADM</v>
          </cell>
          <cell r="F111" t="str">
            <v>GER</v>
          </cell>
          <cell r="G111" t="str">
            <v>NENHUM</v>
          </cell>
          <cell r="H111">
            <v>0</v>
          </cell>
          <cell r="I111" t="str">
            <v>N</v>
          </cell>
          <cell r="J111">
            <v>0</v>
          </cell>
          <cell r="K111" t="str">
            <v>N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</row>
        <row r="112">
          <cell r="A112">
            <v>104</v>
          </cell>
          <cell r="E112" t="str">
            <v>ADM</v>
          </cell>
          <cell r="F112" t="str">
            <v>GER</v>
          </cell>
          <cell r="G112" t="str">
            <v>NENHUM</v>
          </cell>
          <cell r="H112">
            <v>0</v>
          </cell>
          <cell r="I112" t="str">
            <v>N</v>
          </cell>
          <cell r="J112">
            <v>0</v>
          </cell>
          <cell r="K112" t="str">
            <v>N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</row>
        <row r="113">
          <cell r="A113">
            <v>105</v>
          </cell>
          <cell r="E113" t="str">
            <v>ADM</v>
          </cell>
          <cell r="F113" t="str">
            <v>GER</v>
          </cell>
          <cell r="G113" t="str">
            <v>NENHUM</v>
          </cell>
          <cell r="H113">
            <v>0</v>
          </cell>
          <cell r="I113" t="str">
            <v>N</v>
          </cell>
          <cell r="J113">
            <v>0</v>
          </cell>
          <cell r="K113" t="str">
            <v>N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</row>
        <row r="114">
          <cell r="A114">
            <v>106</v>
          </cell>
          <cell r="E114" t="str">
            <v>ADM</v>
          </cell>
          <cell r="F114" t="str">
            <v>GER</v>
          </cell>
          <cell r="G114" t="str">
            <v>NENHUM</v>
          </cell>
          <cell r="H114">
            <v>0</v>
          </cell>
          <cell r="I114" t="str">
            <v>N</v>
          </cell>
          <cell r="J114">
            <v>0</v>
          </cell>
          <cell r="K114" t="str">
            <v>N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</row>
        <row r="115">
          <cell r="A115">
            <v>107</v>
          </cell>
          <cell r="E115" t="str">
            <v>ADM</v>
          </cell>
          <cell r="F115" t="str">
            <v>GER</v>
          </cell>
          <cell r="G115" t="str">
            <v>NENHUM</v>
          </cell>
          <cell r="H115">
            <v>0</v>
          </cell>
          <cell r="I115" t="str">
            <v>N</v>
          </cell>
          <cell r="J115">
            <v>0</v>
          </cell>
          <cell r="K115" t="str">
            <v>N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</row>
        <row r="116">
          <cell r="A116">
            <v>108</v>
          </cell>
          <cell r="E116" t="str">
            <v>ADM</v>
          </cell>
          <cell r="F116" t="str">
            <v>GER</v>
          </cell>
          <cell r="G116" t="str">
            <v>NENHUM</v>
          </cell>
          <cell r="H116">
            <v>0</v>
          </cell>
          <cell r="I116" t="str">
            <v>N</v>
          </cell>
          <cell r="J116">
            <v>0</v>
          </cell>
          <cell r="K116" t="str">
            <v>N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</row>
        <row r="117">
          <cell r="A117">
            <v>109</v>
          </cell>
          <cell r="E117" t="str">
            <v>ADM</v>
          </cell>
          <cell r="F117" t="str">
            <v>GER</v>
          </cell>
          <cell r="G117" t="str">
            <v>NENHUM</v>
          </cell>
          <cell r="H117">
            <v>0</v>
          </cell>
          <cell r="I117" t="str">
            <v>N</v>
          </cell>
          <cell r="J117">
            <v>0</v>
          </cell>
          <cell r="K117" t="str">
            <v>N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</row>
        <row r="118">
          <cell r="A118">
            <v>110</v>
          </cell>
          <cell r="E118" t="str">
            <v>ADM</v>
          </cell>
          <cell r="F118" t="str">
            <v>GER</v>
          </cell>
          <cell r="G118" t="str">
            <v>NENHUM</v>
          </cell>
          <cell r="H118">
            <v>0</v>
          </cell>
          <cell r="I118" t="str">
            <v>N</v>
          </cell>
          <cell r="J118">
            <v>0</v>
          </cell>
          <cell r="K118" t="str">
            <v>N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</row>
        <row r="119">
          <cell r="A119">
            <v>111</v>
          </cell>
          <cell r="E119" t="str">
            <v>ADM</v>
          </cell>
          <cell r="F119" t="str">
            <v>GER</v>
          </cell>
          <cell r="G119" t="str">
            <v>NENHUM</v>
          </cell>
          <cell r="H119">
            <v>0</v>
          </cell>
          <cell r="I119" t="str">
            <v>N</v>
          </cell>
          <cell r="J119">
            <v>0</v>
          </cell>
          <cell r="K119" t="str">
            <v>N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</row>
        <row r="120">
          <cell r="A120">
            <v>112</v>
          </cell>
          <cell r="E120" t="str">
            <v>ADM</v>
          </cell>
          <cell r="F120" t="str">
            <v>GER</v>
          </cell>
          <cell r="G120" t="str">
            <v>NENHUM</v>
          </cell>
          <cell r="H120">
            <v>0</v>
          </cell>
          <cell r="I120" t="str">
            <v>N</v>
          </cell>
          <cell r="J120">
            <v>0</v>
          </cell>
          <cell r="K120" t="str">
            <v>N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</row>
        <row r="121">
          <cell r="A121">
            <v>113</v>
          </cell>
          <cell r="E121" t="str">
            <v>ADM</v>
          </cell>
          <cell r="F121" t="str">
            <v>GER</v>
          </cell>
          <cell r="G121" t="str">
            <v>NENHUM</v>
          </cell>
          <cell r="H121">
            <v>0</v>
          </cell>
          <cell r="I121" t="str">
            <v>N</v>
          </cell>
          <cell r="J121">
            <v>0</v>
          </cell>
          <cell r="K121" t="str">
            <v>N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</row>
        <row r="122">
          <cell r="A122">
            <v>114</v>
          </cell>
          <cell r="E122" t="str">
            <v>ADM</v>
          </cell>
          <cell r="F122" t="str">
            <v>GER</v>
          </cell>
          <cell r="G122" t="str">
            <v>NENHUM</v>
          </cell>
          <cell r="H122">
            <v>0</v>
          </cell>
          <cell r="I122" t="str">
            <v>N</v>
          </cell>
          <cell r="J122">
            <v>0</v>
          </cell>
          <cell r="K122" t="str">
            <v>N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</row>
        <row r="123">
          <cell r="A123">
            <v>115</v>
          </cell>
          <cell r="E123" t="str">
            <v>ADM</v>
          </cell>
          <cell r="F123" t="str">
            <v>GER</v>
          </cell>
          <cell r="G123" t="str">
            <v>NENHUM</v>
          </cell>
          <cell r="H123">
            <v>0</v>
          </cell>
          <cell r="I123" t="str">
            <v>N</v>
          </cell>
          <cell r="J123">
            <v>0</v>
          </cell>
          <cell r="K123" t="str">
            <v>N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</row>
        <row r="124">
          <cell r="A124">
            <v>116</v>
          </cell>
          <cell r="E124" t="str">
            <v>ADM</v>
          </cell>
          <cell r="F124" t="str">
            <v>GER</v>
          </cell>
          <cell r="G124" t="str">
            <v>NENHUM</v>
          </cell>
          <cell r="H124">
            <v>0</v>
          </cell>
          <cell r="I124" t="str">
            <v>N</v>
          </cell>
          <cell r="J124">
            <v>0</v>
          </cell>
          <cell r="K124" t="str">
            <v>N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</row>
        <row r="125">
          <cell r="A125">
            <v>117</v>
          </cell>
          <cell r="E125" t="str">
            <v>ADM</v>
          </cell>
          <cell r="F125" t="str">
            <v>GER</v>
          </cell>
          <cell r="G125" t="str">
            <v>NENHUM</v>
          </cell>
          <cell r="H125">
            <v>0</v>
          </cell>
          <cell r="I125" t="str">
            <v>N</v>
          </cell>
          <cell r="J125">
            <v>0</v>
          </cell>
          <cell r="K125" t="str">
            <v>N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</row>
        <row r="126">
          <cell r="A126">
            <v>118</v>
          </cell>
          <cell r="E126" t="str">
            <v>ADM</v>
          </cell>
          <cell r="F126" t="str">
            <v>GER</v>
          </cell>
          <cell r="G126" t="str">
            <v>NENHUM</v>
          </cell>
          <cell r="H126">
            <v>0</v>
          </cell>
          <cell r="I126" t="str">
            <v>N</v>
          </cell>
          <cell r="J126">
            <v>0</v>
          </cell>
          <cell r="K126" t="str">
            <v>N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</row>
        <row r="127">
          <cell r="A127">
            <v>119</v>
          </cell>
          <cell r="E127" t="str">
            <v>ADM</v>
          </cell>
          <cell r="F127" t="str">
            <v>GER</v>
          </cell>
          <cell r="G127" t="str">
            <v>NENHUM</v>
          </cell>
          <cell r="H127">
            <v>0</v>
          </cell>
          <cell r="I127" t="str">
            <v>N</v>
          </cell>
          <cell r="J127">
            <v>0</v>
          </cell>
          <cell r="K127" t="str">
            <v>N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</row>
        <row r="128">
          <cell r="A128">
            <v>120</v>
          </cell>
          <cell r="E128" t="str">
            <v>ADM</v>
          </cell>
          <cell r="F128" t="str">
            <v>GER</v>
          </cell>
          <cell r="G128" t="str">
            <v>NENHUM</v>
          </cell>
          <cell r="H128">
            <v>0</v>
          </cell>
          <cell r="I128" t="str">
            <v>N</v>
          </cell>
          <cell r="J128">
            <v>0</v>
          </cell>
          <cell r="K128" t="str">
            <v>N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1</v>
          </cell>
          <cell r="S128">
            <v>1</v>
          </cell>
        </row>
        <row r="129">
          <cell r="A129">
            <v>121</v>
          </cell>
          <cell r="E129" t="str">
            <v>ADM</v>
          </cell>
          <cell r="F129" t="str">
            <v>GER</v>
          </cell>
          <cell r="G129" t="str">
            <v>NENHUM</v>
          </cell>
          <cell r="H129">
            <v>0</v>
          </cell>
          <cell r="I129" t="str">
            <v>N</v>
          </cell>
          <cell r="J129">
            <v>0</v>
          </cell>
          <cell r="K129" t="str">
            <v>N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</row>
        <row r="130">
          <cell r="A130">
            <v>122</v>
          </cell>
          <cell r="E130" t="str">
            <v>ADM</v>
          </cell>
          <cell r="F130" t="str">
            <v>GER</v>
          </cell>
          <cell r="G130" t="str">
            <v>NENHUM</v>
          </cell>
          <cell r="H130">
            <v>0</v>
          </cell>
          <cell r="I130" t="str">
            <v>N</v>
          </cell>
          <cell r="J130">
            <v>0</v>
          </cell>
          <cell r="K130" t="str">
            <v>N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</row>
        <row r="131">
          <cell r="A131">
            <v>123</v>
          </cell>
          <cell r="E131" t="str">
            <v>ADM</v>
          </cell>
          <cell r="F131" t="str">
            <v>GER</v>
          </cell>
          <cell r="G131" t="str">
            <v>NENHUM</v>
          </cell>
          <cell r="H131">
            <v>0</v>
          </cell>
          <cell r="I131" t="str">
            <v>N</v>
          </cell>
          <cell r="J131">
            <v>0</v>
          </cell>
          <cell r="K131" t="str">
            <v>N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</row>
        <row r="132">
          <cell r="A132">
            <v>124</v>
          </cell>
          <cell r="E132" t="str">
            <v>ADM</v>
          </cell>
          <cell r="F132" t="str">
            <v>GER</v>
          </cell>
          <cell r="G132" t="str">
            <v>NENHUM</v>
          </cell>
          <cell r="H132">
            <v>0</v>
          </cell>
          <cell r="I132" t="str">
            <v>N</v>
          </cell>
          <cell r="J132">
            <v>0</v>
          </cell>
          <cell r="K132" t="str">
            <v>N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</row>
        <row r="133">
          <cell r="A133">
            <v>125</v>
          </cell>
          <cell r="E133" t="str">
            <v>ADM</v>
          </cell>
          <cell r="F133" t="str">
            <v>GER</v>
          </cell>
          <cell r="G133" t="str">
            <v>NENHUM</v>
          </cell>
          <cell r="H133">
            <v>0</v>
          </cell>
          <cell r="I133" t="str">
            <v>N</v>
          </cell>
          <cell r="J133">
            <v>0</v>
          </cell>
          <cell r="K133" t="str">
            <v>N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1</v>
          </cell>
          <cell r="S133">
            <v>1</v>
          </cell>
        </row>
        <row r="134">
          <cell r="A134">
            <v>126</v>
          </cell>
          <cell r="E134" t="str">
            <v>ADM</v>
          </cell>
          <cell r="F134" t="str">
            <v>GER</v>
          </cell>
          <cell r="G134" t="str">
            <v>NENHUM</v>
          </cell>
          <cell r="H134">
            <v>0</v>
          </cell>
          <cell r="I134" t="str">
            <v>N</v>
          </cell>
          <cell r="J134">
            <v>0</v>
          </cell>
          <cell r="K134" t="str">
            <v>N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</row>
        <row r="135">
          <cell r="A135">
            <v>127</v>
          </cell>
          <cell r="E135" t="str">
            <v>ADM</v>
          </cell>
          <cell r="F135" t="str">
            <v>GER</v>
          </cell>
          <cell r="G135" t="str">
            <v>NENHUM</v>
          </cell>
          <cell r="H135">
            <v>0</v>
          </cell>
          <cell r="I135" t="str">
            <v>N</v>
          </cell>
          <cell r="J135">
            <v>0</v>
          </cell>
          <cell r="K135" t="str">
            <v>N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</row>
        <row r="136">
          <cell r="A136">
            <v>128</v>
          </cell>
          <cell r="E136" t="str">
            <v>ADM</v>
          </cell>
          <cell r="F136" t="str">
            <v>GER</v>
          </cell>
          <cell r="G136" t="str">
            <v>NENHUM</v>
          </cell>
          <cell r="H136">
            <v>0</v>
          </cell>
          <cell r="I136" t="str">
            <v>N</v>
          </cell>
          <cell r="J136">
            <v>0</v>
          </cell>
          <cell r="K136" t="str">
            <v>N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</row>
        <row r="137">
          <cell r="A137">
            <v>129</v>
          </cell>
          <cell r="E137" t="str">
            <v>ADM</v>
          </cell>
          <cell r="F137" t="str">
            <v>GER</v>
          </cell>
          <cell r="G137" t="str">
            <v>NENHUM</v>
          </cell>
          <cell r="H137">
            <v>0</v>
          </cell>
          <cell r="I137" t="str">
            <v>N</v>
          </cell>
          <cell r="J137">
            <v>0</v>
          </cell>
          <cell r="K137" t="str">
            <v>N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</row>
        <row r="138">
          <cell r="A138">
            <v>130</v>
          </cell>
          <cell r="E138" t="str">
            <v>ADM</v>
          </cell>
          <cell r="F138" t="str">
            <v>GER</v>
          </cell>
          <cell r="G138" t="str">
            <v>NENHUM</v>
          </cell>
          <cell r="H138">
            <v>0</v>
          </cell>
          <cell r="I138" t="str">
            <v>N</v>
          </cell>
          <cell r="J138">
            <v>0</v>
          </cell>
          <cell r="K138" t="str">
            <v>N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</row>
        <row r="139">
          <cell r="A139">
            <v>131</v>
          </cell>
          <cell r="E139" t="str">
            <v>ADM</v>
          </cell>
          <cell r="F139" t="str">
            <v>GER</v>
          </cell>
          <cell r="G139" t="str">
            <v>NENHUM</v>
          </cell>
          <cell r="H139">
            <v>0</v>
          </cell>
          <cell r="I139" t="str">
            <v>N</v>
          </cell>
          <cell r="J139">
            <v>0</v>
          </cell>
          <cell r="K139" t="str">
            <v>N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</row>
        <row r="140">
          <cell r="A140">
            <v>132</v>
          </cell>
          <cell r="E140" t="str">
            <v>ADM</v>
          </cell>
          <cell r="F140" t="str">
            <v>GER</v>
          </cell>
          <cell r="G140" t="str">
            <v>NENHUM</v>
          </cell>
          <cell r="H140">
            <v>0</v>
          </cell>
          <cell r="I140" t="str">
            <v>N</v>
          </cell>
          <cell r="J140">
            <v>0</v>
          </cell>
          <cell r="K140" t="str">
            <v>N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</row>
        <row r="141">
          <cell r="A141">
            <v>133</v>
          </cell>
          <cell r="E141" t="str">
            <v>ADM</v>
          </cell>
          <cell r="F141" t="str">
            <v>GER</v>
          </cell>
          <cell r="G141" t="str">
            <v>NENHUM</v>
          </cell>
          <cell r="H141">
            <v>0</v>
          </cell>
          <cell r="I141" t="str">
            <v>N</v>
          </cell>
          <cell r="J141">
            <v>0</v>
          </cell>
          <cell r="K141" t="str">
            <v>N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</row>
        <row r="142">
          <cell r="A142">
            <v>134</v>
          </cell>
          <cell r="E142" t="str">
            <v>ADM</v>
          </cell>
          <cell r="F142" t="str">
            <v>GER</v>
          </cell>
          <cell r="G142" t="str">
            <v>NENHUM</v>
          </cell>
          <cell r="H142">
            <v>0</v>
          </cell>
          <cell r="I142" t="str">
            <v>N</v>
          </cell>
          <cell r="J142">
            <v>0</v>
          </cell>
          <cell r="K142" t="str">
            <v>N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</row>
        <row r="143">
          <cell r="A143">
            <v>135</v>
          </cell>
          <cell r="E143" t="str">
            <v>ADM</v>
          </cell>
          <cell r="F143" t="str">
            <v>GER</v>
          </cell>
          <cell r="G143" t="str">
            <v>NENHUM</v>
          </cell>
          <cell r="H143">
            <v>0</v>
          </cell>
          <cell r="I143" t="str">
            <v>N</v>
          </cell>
          <cell r="J143">
            <v>0</v>
          </cell>
          <cell r="K143" t="str">
            <v>N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</row>
        <row r="144">
          <cell r="A144">
            <v>136</v>
          </cell>
          <cell r="E144" t="str">
            <v>ADM</v>
          </cell>
          <cell r="F144" t="str">
            <v>GER</v>
          </cell>
          <cell r="G144" t="str">
            <v>NENHUM</v>
          </cell>
          <cell r="H144">
            <v>0</v>
          </cell>
          <cell r="I144" t="str">
            <v>N</v>
          </cell>
          <cell r="J144">
            <v>0</v>
          </cell>
          <cell r="K144" t="str">
            <v>N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</row>
        <row r="145">
          <cell r="A145">
            <v>137</v>
          </cell>
          <cell r="E145" t="str">
            <v>ADM</v>
          </cell>
          <cell r="F145" t="str">
            <v>GER</v>
          </cell>
          <cell r="G145" t="str">
            <v>NENHUM</v>
          </cell>
          <cell r="H145">
            <v>0</v>
          </cell>
          <cell r="I145" t="str">
            <v>N</v>
          </cell>
          <cell r="J145">
            <v>0</v>
          </cell>
          <cell r="K145" t="str">
            <v>N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1</v>
          </cell>
        </row>
        <row r="146">
          <cell r="A146">
            <v>138</v>
          </cell>
          <cell r="E146" t="str">
            <v>ADM</v>
          </cell>
          <cell r="F146" t="str">
            <v>GER</v>
          </cell>
          <cell r="G146" t="str">
            <v>NENHUM</v>
          </cell>
          <cell r="H146">
            <v>0</v>
          </cell>
          <cell r="I146" t="str">
            <v>N</v>
          </cell>
          <cell r="J146">
            <v>0</v>
          </cell>
          <cell r="K146" t="str">
            <v>N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por Natureza (3)"/>
      <sheetName val="Dir_ Operações"/>
      <sheetName val="Comparativo por Categoria"/>
      <sheetName val="Comparativos"/>
      <sheetName val="Notas"/>
      <sheetName val="Comparativos (Pessoal)"/>
      <sheetName val="Apresentação"/>
      <sheetName val="Diferenças Pessoal"/>
      <sheetName val="TB por Categoria"/>
      <sheetName val="TB por Natureza"/>
      <sheetName val="TB por Natureza (2)"/>
      <sheetName val="TB por Natureza (4)"/>
      <sheetName val="TB por Natureza (v.Mar-13)"/>
      <sheetName val="TB por Conta"/>
      <sheetName val="TB por Conta (2)"/>
      <sheetName val="TB por Conta (3)"/>
      <sheetName val="TB por Diretoria"/>
      <sheetName val="Balancete 2012"/>
      <sheetName val="TB por Tipo CTR"/>
      <sheetName val="Corte_Presidencia"/>
      <sheetName val="Corte_DAF"/>
      <sheetName val="MAPEAMENTO CONTRATOS"/>
      <sheetName val="TB por Tipo CTR (2)"/>
      <sheetName val="TB por Tipo CTR (3)"/>
      <sheetName val="Consolidado"/>
      <sheetName val="01 Landside "/>
      <sheetName val="02 Airside"/>
      <sheetName val="03 Terminal"/>
      <sheetName val="04 Maintenance"/>
      <sheetName val="04 Maintenance anterior"/>
      <sheetName val="05 Security"/>
      <sheetName val="05 Security anterior"/>
      <sheetName val="06 Safety Original"/>
      <sheetName val="06 Safety"/>
      <sheetName val="07 Emergency"/>
      <sheetName val="08 Rel. Usuarios"/>
      <sheetName val="09 CGA "/>
      <sheetName val="10 TECA"/>
      <sheetName val="11 TI"/>
      <sheetName val="12 Regulatorio"/>
      <sheetName val="14 Comercial Gestão"/>
      <sheetName val="15 Des Imobiliario"/>
      <sheetName val="16 Cias Aereas"/>
      <sheetName val="17 Varejo"/>
      <sheetName val="18 Diretor Comercial"/>
      <sheetName val="19 RH"/>
      <sheetName val="20 ADM"/>
      <sheetName val="20 Eng Projeto"/>
      <sheetName val="21 RI"/>
      <sheetName val="22 Comunicação"/>
      <sheetName val="Organograma"/>
      <sheetName val="23 Eng Projetos"/>
      <sheetName val="Plano Contas"/>
      <sheetName val="Nova Diretriz Presidente"/>
      <sheetName val="Relatorio Contratos"/>
      <sheetName val="Folha1"/>
      <sheetName val="Contratos X OPEX"/>
      <sheetName val="TABELAS"/>
      <sheetName val="Contratos X OPEX (BKP)"/>
      <sheetName val="TB por Tipo CTR (4)"/>
    </sheetNames>
    <sheetDataSet>
      <sheetData sheetId="0"/>
      <sheetData sheetId="1"/>
      <sheetData sheetId="2"/>
      <sheetData sheetId="3">
        <row r="29">
          <cell r="Q29">
            <v>90796.972186690866</v>
          </cell>
        </row>
      </sheetData>
      <sheetData sheetId="4"/>
      <sheetData sheetId="5"/>
      <sheetData sheetId="6"/>
      <sheetData sheetId="7"/>
      <sheetData sheetId="8"/>
      <sheetData sheetId="9">
        <row r="3">
          <cell r="A3" t="str">
            <v>Soma de Ano 2013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0">
          <cell r="P10" t="str">
            <v>4 - SALARIOS HORAS NORMAIS</v>
          </cell>
        </row>
        <row r="11">
          <cell r="P11" t="str">
            <v>4 - HONORARIOS DA DIRETORIA</v>
          </cell>
        </row>
        <row r="12">
          <cell r="P12" t="str">
            <v>4 - SALARIOS HORAS EXTRAS - 50%</v>
          </cell>
        </row>
        <row r="13">
          <cell r="P13" t="str">
            <v>4 - DESCANSO SEMANAL REMUNERADO</v>
          </cell>
        </row>
        <row r="14">
          <cell r="P14" t="str">
            <v>4 - SALARIOS HORAS EXTRAS - FOLGA</v>
          </cell>
        </row>
        <row r="15">
          <cell r="P15" t="str">
            <v>4 - SALARIOS HORAS EXTRAS - FERIADO</v>
          </cell>
        </row>
        <row r="16">
          <cell r="P16" t="str">
            <v>4 - COMISSOES</v>
          </cell>
        </row>
        <row r="17">
          <cell r="P17" t="str">
            <v>4 - BOLSA ESTÁ‹GIO</v>
          </cell>
        </row>
        <row r="18">
          <cell r="P18" t="str">
            <v>4 - GRATIFICACOES</v>
          </cell>
        </row>
        <row r="19">
          <cell r="P19" t="str">
            <v>4 - GRATIFICACOES INDEDUTIVEIS</v>
          </cell>
        </row>
        <row r="20">
          <cell r="P20" t="str">
            <v>4 - GRATIFICAÇÃO DE CONFIANÇA</v>
          </cell>
        </row>
        <row r="21">
          <cell r="P21" t="str">
            <v>4 - GRATIFICAÇÃO DE F‘RIAS</v>
          </cell>
        </row>
        <row r="22">
          <cell r="P22" t="str">
            <v>4 - MÃO DE OBRA TEMPORÁ‹RIO</v>
          </cell>
        </row>
        <row r="23">
          <cell r="P23" t="str">
            <v>4 - VANTAGEM PESSOAL</v>
          </cell>
        </row>
        <row r="24">
          <cell r="P24" t="str">
            <v>4 - QUEBRA DE CAIXA</v>
          </cell>
        </row>
        <row r="25">
          <cell r="P25" t="str">
            <v>4 - MÉ‘DIA PESSOAL</v>
          </cell>
        </row>
        <row r="26">
          <cell r="P26" t="str">
            <v>4 - PARTICIPACOES NOS LUCROS</v>
          </cell>
        </row>
        <row r="27">
          <cell r="P27" t="str">
            <v>4 - PROVISOES PARTICIPACOES NOS LUCROS</v>
          </cell>
        </row>
        <row r="28">
          <cell r="P28" t="str">
            <v>4 - OUTRAS REMUNERACOES</v>
          </cell>
        </row>
        <row r="29">
          <cell r="P29" t="str">
            <v>4 - INSS</v>
          </cell>
        </row>
        <row r="30">
          <cell r="P30" t="str">
            <v>4 - INSS TERCEIROS</v>
          </cell>
        </row>
        <row r="31">
          <cell r="P31" t="str">
            <v>4 - FGTS</v>
          </cell>
        </row>
        <row r="32">
          <cell r="P32" t="str">
            <v>4 - FGTS   RESCISAO CONTRATO</v>
          </cell>
        </row>
        <row r="33">
          <cell r="P33" t="str">
            <v>4 - FERIAS</v>
          </cell>
        </row>
        <row r="34">
          <cell r="P34" t="str">
            <v>4 - ENCARGOS S  FERIAS</v>
          </cell>
        </row>
        <row r="35">
          <cell r="P35" t="str">
            <v>4 - 13 SALARIO</v>
          </cell>
        </row>
        <row r="36">
          <cell r="P36" t="str">
            <v>4 - ENCARGOS S DECIMO TERCEIRO SALARIO</v>
          </cell>
        </row>
        <row r="37">
          <cell r="P37" t="str">
            <v>4 - ADICIONAL NOTURNO</v>
          </cell>
        </row>
        <row r="38">
          <cell r="P38" t="str">
            <v>4 - ADICIONAL INSALUBRIDADE</v>
          </cell>
        </row>
        <row r="39">
          <cell r="P39" t="str">
            <v>4 - ADICIONAL PERICULOSIDADE</v>
          </cell>
        </row>
        <row r="40">
          <cell r="P40" t="str">
            <v>4 - ADICIONAL DE TURNO</v>
          </cell>
        </row>
        <row r="41">
          <cell r="P41" t="str">
            <v>4 - RESCISOES TRABALHISTAS</v>
          </cell>
        </row>
        <row r="42">
          <cell r="P42" t="str">
            <v>4 - ACORDOS TRABALHISTAS</v>
          </cell>
        </row>
        <row r="43">
          <cell r="P43" t="str">
            <v>4 - OUTROS ENCARGOS E ADICIONAIS</v>
          </cell>
        </row>
        <row r="44">
          <cell r="P44" t="str">
            <v>4 - VALE TRANSPORTE</v>
          </cell>
        </row>
        <row r="45">
          <cell r="P45" t="str">
            <v>4 - TRANSPORTE DE PESSOAL</v>
          </cell>
        </row>
        <row r="46">
          <cell r="P46" t="str">
            <v>4 - REFEITORIO</v>
          </cell>
        </row>
        <row r="47">
          <cell r="P47" t="str">
            <v>4 - VALE REFEICAO</v>
          </cell>
        </row>
        <row r="48">
          <cell r="P48" t="str">
            <v>4 - VALE ALIMENTACAO</v>
          </cell>
        </row>
        <row r="49">
          <cell r="P49" t="str">
            <v>4 - ASSISTENCIA MEDICA</v>
          </cell>
        </row>
        <row r="50">
          <cell r="P50" t="str">
            <v>4 - ASSISTENCIA ODONTOLOGICA</v>
          </cell>
        </row>
        <row r="51">
          <cell r="P51" t="str">
            <v>4 - SEGURO VIDA</v>
          </cell>
        </row>
        <row r="52">
          <cell r="P52" t="str">
            <v>4 - CESTA BASICA</v>
          </cell>
        </row>
        <row r="53">
          <cell r="P53" t="str">
            <v>4 - AUXILIO MORADIA</v>
          </cell>
        </row>
        <row r="54">
          <cell r="P54" t="str">
            <v>4 - AUXILIO FUNERAL</v>
          </cell>
        </row>
        <row r="55">
          <cell r="P55" t="str">
            <v>4 - AUXULIO CRECHE</v>
          </cell>
        </row>
        <row r="56">
          <cell r="P56" t="str">
            <v>4 - ADICIONAL DE INSTRUÃO</v>
          </cell>
        </row>
        <row r="57">
          <cell r="P57" t="str">
            <v>4 - AUXILIO EDUCACIONAL</v>
          </cell>
        </row>
        <row r="58">
          <cell r="P58" t="str">
            <v>4 - MENOR APRENDIZ</v>
          </cell>
        </row>
        <row r="59">
          <cell r="P59" t="str">
            <v>4 - PREVIDENCIA PRIVADA</v>
          </cell>
        </row>
        <row r="60">
          <cell r="P60" t="str">
            <v>4 - OUTROS BENEFICIOS INDEDUTIVEIS</v>
          </cell>
        </row>
        <row r="61">
          <cell r="P61" t="str">
            <v>4 - OUTROS BENEFICIOS</v>
          </cell>
        </row>
        <row r="62">
          <cell r="P62" t="str">
            <v>4 - TREINAMENTO - CURSOS, PALESTRAS E SEMINA</v>
          </cell>
        </row>
        <row r="63">
          <cell r="P63" t="str">
            <v>4 - ESTAGIÁ‹RIO</v>
          </cell>
        </row>
        <row r="64">
          <cell r="P64" t="str">
            <v>4 - SEGURANCA NO TRABALHO</v>
          </cell>
        </row>
        <row r="65">
          <cell r="P65" t="str">
            <v>4 - MOVIMENTACAO DE EMPREGADOS</v>
          </cell>
        </row>
        <row r="66">
          <cell r="P66" t="str">
            <v>4 - SERVIÇOS MÉ‘DICOS/HOSP - EMPREGADOS</v>
          </cell>
        </row>
        <row r="67">
          <cell r="P67" t="str">
            <v>4 - OUTROS CUSTOS DE PESSOAL</v>
          </cell>
        </row>
        <row r="68">
          <cell r="P68" t="str">
            <v>4 - SERVICO MEDICO E AMBULATORIAL</v>
          </cell>
        </row>
        <row r="69">
          <cell r="P69" t="str">
            <v>4 - SERVICO DE FRETE</v>
          </cell>
        </row>
        <row r="70">
          <cell r="P70" t="str">
            <v>4 - SERVICO DE TRANSPORTES - CUSTO</v>
          </cell>
        </row>
        <row r="71">
          <cell r="P71" t="str">
            <v>4 - SERVICO DE CONSULTORIA E AUDITORIA</v>
          </cell>
        </row>
        <row r="72">
          <cell r="P72" t="str">
            <v>4 - SERVICO DE MANUTENCAO OPERACIONAL</v>
          </cell>
        </row>
        <row r="73">
          <cell r="P73" t="str">
            <v>4 - SERVICO DE CONSERVACAO E LIMPEZA OPERACI</v>
          </cell>
        </row>
        <row r="74">
          <cell r="P74" t="str">
            <v>4 - SERVICOS MOVIMEN CARRINHO / CARGAS</v>
          </cell>
        </row>
        <row r="75">
          <cell r="P75" t="str">
            <v>4 - SERVICO DE ENGENHARIA E CONSTRUCAO</v>
          </cell>
        </row>
        <row r="76">
          <cell r="P76" t="str">
            <v>4 - TERCEREIZACAO DE FROTA DE ONIBUS</v>
          </cell>
        </row>
        <row r="77">
          <cell r="P77" t="str">
            <v>4 - OUTROS SERVICOS DIRETOS</v>
          </cell>
        </row>
        <row r="78">
          <cell r="P78" t="str">
            <v>4 - SERVIÇO DE VIGILÂŒNCIA</v>
          </cell>
        </row>
        <row r="79">
          <cell r="P79" t="str">
            <v>4 - SERVICO DE CONSERVACAO E LIMPEZA</v>
          </cell>
        </row>
        <row r="80">
          <cell r="P80" t="str">
            <v>4 - SERVICO DE RECURSOS HUMANOS</v>
          </cell>
        </row>
        <row r="81">
          <cell r="P81" t="str">
            <v>4 - SERVICO DE CONSULTORIA E AUDITORIA</v>
          </cell>
        </row>
        <row r="82">
          <cell r="P82" t="str">
            <v>4 - ASSESSORIA JURIDICA</v>
          </cell>
        </row>
        <row r="83">
          <cell r="P83" t="str">
            <v>4 - CONSULTORIA EM INFORMATICA</v>
          </cell>
        </row>
        <row r="84">
          <cell r="P84" t="str">
            <v>4 - REPASSE - EMPRESAS AEROPORTUARIAS</v>
          </cell>
        </row>
        <row r="85">
          <cell r="P85" t="str">
            <v>4 - OUTROS SERVICOS INDIRETOS</v>
          </cell>
        </row>
        <row r="86">
          <cell r="P86" t="str">
            <v>4 - AGUA E ESGOTO</v>
          </cell>
        </row>
        <row r="87">
          <cell r="P87" t="str">
            <v>4 - ENERGIA ELETRICA</v>
          </cell>
        </row>
        <row r="88">
          <cell r="P88" t="str">
            <v>4 - ALUGUEL DE IMOVEIS</v>
          </cell>
        </row>
        <row r="89">
          <cell r="P89" t="str">
            <v>4 - CONDOMINIO DE IMÓVEIS</v>
          </cell>
        </row>
        <row r="90">
          <cell r="P90" t="str">
            <v>4 - ALUGUEL DE VAGAS DE GARAGEM</v>
          </cell>
        </row>
        <row r="91">
          <cell r="P91" t="str">
            <v>4 - IPTU</v>
          </cell>
        </row>
        <row r="92">
          <cell r="P92" t="str">
            <v>4 - MANUTENCAO / REPAROS PREDIAIS</v>
          </cell>
        </row>
        <row r="93">
          <cell r="P93" t="str">
            <v>4 - OUTROS CUSTOS DE OCUPACAO</v>
          </cell>
        </row>
        <row r="94">
          <cell r="P94" t="str">
            <v>4 - MATERIAIS DE ESCRITORIO E INFORMATICA</v>
          </cell>
        </row>
        <row r="95">
          <cell r="P95" t="str">
            <v>4 - MALOTES E CORREIOS</v>
          </cell>
        </row>
        <row r="96">
          <cell r="P96" t="str">
            <v>4 - COPIAS E ENCADERNACOES</v>
          </cell>
        </row>
        <row r="97">
          <cell r="P97" t="str">
            <v>4 - SERVICOS GRAFICOS</v>
          </cell>
        </row>
        <row r="98">
          <cell r="P98" t="str">
            <v>4 - TELECOMUNICACAO FIXA E MOVEL</v>
          </cell>
        </row>
        <row r="99">
          <cell r="P99" t="str">
            <v>4 - INTERNET / LINK</v>
          </cell>
        </row>
        <row r="100">
          <cell r="P100" t="str">
            <v>4 - ALUGUEL DE BENS MËVEIS</v>
          </cell>
        </row>
        <row r="101">
          <cell r="P101" t="str">
            <v>4 - OUTROS CUSTOS DE ESCRITORIO E COMUNICACA</v>
          </cell>
        </row>
        <row r="102">
          <cell r="P102" t="str">
            <v>4 - DEPRECIACAO</v>
          </cell>
        </row>
        <row r="103">
          <cell r="P103" t="str">
            <v>4 - AMORTIZACAO - SOFTWARE</v>
          </cell>
        </row>
        <row r="104">
          <cell r="P104" t="str">
            <v>4 - AMORTIZACAO - GRU - INVEST PARA  CONCESS</v>
          </cell>
        </row>
        <row r="105">
          <cell r="P105" t="str">
            <v>4 - AMORTIZACAO - MARCAS E PATENTES</v>
          </cell>
        </row>
        <row r="106">
          <cell r="P106" t="str">
            <v>4 - AMORTIZACAO - OUTROS</v>
          </cell>
        </row>
        <row r="107">
          <cell r="P107" t="str">
            <v>4 - CUSTO COM MATERIAIS DE OPERACAO</v>
          </cell>
        </row>
        <row r="108">
          <cell r="P108" t="str">
            <v>4 - CUSTO COM MATERIAIS DE CONSUMO</v>
          </cell>
        </row>
        <row r="109">
          <cell r="P109" t="str">
            <v>4 - CUSTO DE MATERIAIS DE MANUTENCAO E LIMPE</v>
          </cell>
        </row>
        <row r="110">
          <cell r="P110" t="str">
            <v>4 - CUSTO COM SERVICO RESPOSTA EMERGENCIA</v>
          </cell>
        </row>
        <row r="111">
          <cell r="P111" t="str">
            <v>4 - CUSTOS COM VIAGENS</v>
          </cell>
        </row>
        <row r="112">
          <cell r="P112" t="str">
            <v>4 - CUSTO DE COMBUSTIVEL</v>
          </cell>
        </row>
        <row r="113">
          <cell r="P113" t="str">
            <v>4 - ALUGUEL DE BENS MËVEIS - CUSTO</v>
          </cell>
        </row>
        <row r="114">
          <cell r="P114" t="str">
            <v>4 - CUSTO COM MANUTENCAO DE BENS MOVEIS</v>
          </cell>
        </row>
        <row r="115">
          <cell r="P115" t="str">
            <v>4 - BENS DE PEQUENO VALOR</v>
          </cell>
        </row>
        <row r="116">
          <cell r="P116" t="str">
            <v>4 - CUSTOS COM VEICULOS</v>
          </cell>
        </row>
        <row r="117">
          <cell r="P117" t="str">
            <v>4 - CUSTOS COM VEICULOS DEDUTIVEIS (MULTA)</v>
          </cell>
        </row>
        <row r="118">
          <cell r="P118" t="str">
            <v>4 - TAXA AGENCIA REGULADORA</v>
          </cell>
        </row>
        <row r="119">
          <cell r="P119" t="str">
            <v>4 - CREDITOS DE PIS SOBRE INSUMOS</v>
          </cell>
        </row>
        <row r="120">
          <cell r="P120" t="str">
            <v>4 - CREDITOS DE COFINS SOBRE INSUMOS</v>
          </cell>
        </row>
        <row r="121">
          <cell r="P121" t="str">
            <v>4 - PROVISO DE MANUTENÇÃO</v>
          </cell>
        </row>
        <row r="122">
          <cell r="P122" t="str">
            <v>4 - GASTOS COM UNIFORME</v>
          </cell>
        </row>
        <row r="123">
          <cell r="P123" t="str">
            <v>4 - OUTROS CUSTOS</v>
          </cell>
        </row>
        <row r="124">
          <cell r="P124" t="str">
            <v>4 - CUSTO DE CONSTRUÇÃO</v>
          </cell>
        </row>
        <row r="125">
          <cell r="P125" t="str">
            <v>5 - SALARIOS HORAS NORMAIS</v>
          </cell>
        </row>
        <row r="126">
          <cell r="P126" t="str">
            <v>5 - HONORARIOS DA DIRETORIA</v>
          </cell>
        </row>
        <row r="127">
          <cell r="P127" t="str">
            <v>5 - SALARIOS HORAS EXTRAS - 50%</v>
          </cell>
        </row>
        <row r="128">
          <cell r="P128" t="str">
            <v>5 - DESCANSO SEMANAL REMUNERADO</v>
          </cell>
        </row>
        <row r="129">
          <cell r="P129" t="str">
            <v>5 - SALARIOS HORAS EXTRAS - FOLGA</v>
          </cell>
        </row>
        <row r="130">
          <cell r="P130" t="str">
            <v>5 - SALARIOS HORAS EXTRAS - FERIADO</v>
          </cell>
        </row>
        <row r="131">
          <cell r="P131" t="str">
            <v>5 - COMISSOES</v>
          </cell>
        </row>
        <row r="132">
          <cell r="P132" t="str">
            <v>5 - BOLSA ESTÁ‹GIO</v>
          </cell>
        </row>
        <row r="133">
          <cell r="P133" t="str">
            <v>5 - GRATIFICACOES</v>
          </cell>
        </row>
        <row r="134">
          <cell r="P134" t="str">
            <v>5 - GRATIFICACOES INDEDUTÍ•VEIS</v>
          </cell>
        </row>
        <row r="135">
          <cell r="P135" t="str">
            <v>5 - GRATIFICAÇÃO DE CONFIANÇA</v>
          </cell>
        </row>
        <row r="136">
          <cell r="P136" t="str">
            <v>5 - GRATIFICAÇÃO DE F‘RIAS</v>
          </cell>
        </row>
        <row r="137">
          <cell r="P137" t="str">
            <v>5 - MÃO DE OBRA TEMPORÁ‹RIO</v>
          </cell>
        </row>
        <row r="138">
          <cell r="P138" t="str">
            <v>5 - VANTAGEM PESSOAL</v>
          </cell>
        </row>
        <row r="139">
          <cell r="P139" t="str">
            <v>5 - QUEBRA DE CAIXA</v>
          </cell>
        </row>
        <row r="140">
          <cell r="P140" t="str">
            <v>5 - MÉ‘DIA PESSOAL</v>
          </cell>
        </row>
        <row r="141">
          <cell r="P141" t="str">
            <v>5 - PARTICIPACOES NOS LUCROS</v>
          </cell>
        </row>
        <row r="142">
          <cell r="P142" t="str">
            <v>5 - PARTICIPACOES NOS LUCROS ADMINISTRADORES</v>
          </cell>
        </row>
        <row r="143">
          <cell r="P143" t="str">
            <v>5 - PROVISÃO PARTICIPACOES NOS LUCROS</v>
          </cell>
        </row>
        <row r="144">
          <cell r="P144" t="str">
            <v>5 - INSS</v>
          </cell>
        </row>
        <row r="145">
          <cell r="P145" t="str">
            <v>5 - INSS TERCEIROS</v>
          </cell>
        </row>
        <row r="146">
          <cell r="P146" t="str">
            <v>5 - FGTS</v>
          </cell>
        </row>
        <row r="147">
          <cell r="P147" t="str">
            <v>5 - FGTS  RESCISAO CONTRATO</v>
          </cell>
        </row>
        <row r="148">
          <cell r="P148" t="str">
            <v>5 - FERIAS</v>
          </cell>
        </row>
        <row r="149">
          <cell r="P149" t="str">
            <v>5 - ENCARGOS FERIAS</v>
          </cell>
        </row>
        <row r="150">
          <cell r="P150" t="str">
            <v>5 - 13 SALARIO</v>
          </cell>
        </row>
        <row r="151">
          <cell r="P151" t="str">
            <v>5 - ENCARGOS S DECIMO TERCEIRO SALARIO</v>
          </cell>
        </row>
        <row r="152">
          <cell r="P152" t="str">
            <v>5 - ADICIONAL NOTURNO</v>
          </cell>
        </row>
        <row r="153">
          <cell r="P153" t="str">
            <v>5 - ADICIONAL INSALUBRIDADE</v>
          </cell>
        </row>
        <row r="154">
          <cell r="P154" t="str">
            <v>5 - ADICIONAL PERICULOSIDADE</v>
          </cell>
        </row>
        <row r="155">
          <cell r="P155" t="str">
            <v>5 - ADICIONAL DE TURNO</v>
          </cell>
        </row>
        <row r="156">
          <cell r="P156" t="str">
            <v>5 - RESCISOES TRABALHISTAS</v>
          </cell>
        </row>
        <row r="157">
          <cell r="P157" t="str">
            <v>5 - ACORDOS TRABALHISTAS</v>
          </cell>
        </row>
        <row r="158">
          <cell r="P158" t="str">
            <v>5 - OUTROS ENCARGOS E ADICIONAIS</v>
          </cell>
        </row>
        <row r="159">
          <cell r="P159" t="str">
            <v>5 - VALE TRANSPORTE</v>
          </cell>
        </row>
        <row r="160">
          <cell r="P160" t="str">
            <v>5 - TRANSPORTE DE PESSOAL</v>
          </cell>
        </row>
        <row r="161">
          <cell r="P161" t="str">
            <v>5 - REFEITORIO</v>
          </cell>
        </row>
        <row r="162">
          <cell r="P162" t="str">
            <v>5 - VALE REFEICAO</v>
          </cell>
        </row>
        <row r="163">
          <cell r="P163" t="str">
            <v>5 - VALE ALIMENTACAO</v>
          </cell>
        </row>
        <row r="164">
          <cell r="P164" t="str">
            <v>5 - ASSISTENCIA MEDICA</v>
          </cell>
        </row>
        <row r="165">
          <cell r="P165" t="str">
            <v>5 - ASSISTENCIA ODONTOLOGICA</v>
          </cell>
        </row>
        <row r="166">
          <cell r="P166" t="str">
            <v>5 - SEGURO VIDA</v>
          </cell>
        </row>
        <row r="167">
          <cell r="P167" t="str">
            <v>5 - CESTA BASICA</v>
          </cell>
        </row>
        <row r="168">
          <cell r="P168" t="str">
            <v>5 - AUXILIO EDUCACIONAL</v>
          </cell>
        </row>
        <row r="169">
          <cell r="P169" t="str">
            <v>5 - PREVIDENCIA PRIVADA</v>
          </cell>
        </row>
        <row r="170">
          <cell r="P170" t="str">
            <v>5 - MENOR APRENDIZ</v>
          </cell>
        </row>
        <row r="171">
          <cell r="P171" t="str">
            <v>5 - AUXILIO MORADIA</v>
          </cell>
        </row>
        <row r="172">
          <cell r="P172" t="str">
            <v>5 - AUXILIO FUNERAL</v>
          </cell>
        </row>
        <row r="173">
          <cell r="P173" t="str">
            <v>5 - AUXULIO CRECHE</v>
          </cell>
        </row>
        <row r="174">
          <cell r="P174" t="str">
            <v>5 - ADICIONAL DE INSTRUÃO</v>
          </cell>
        </row>
        <row r="175">
          <cell r="P175" t="str">
            <v>5 - OUTROS BENEFICIOS INDEDUTIVEIS</v>
          </cell>
        </row>
        <row r="176">
          <cell r="P176" t="str">
            <v>5 - OUTROS BENEFICIOS</v>
          </cell>
        </row>
        <row r="177">
          <cell r="P177" t="str">
            <v>5 - TREINAMENTO - CURSOS, PALESTRAS E SEMINA</v>
          </cell>
        </row>
        <row r="178">
          <cell r="P178" t="str">
            <v>5 - ESTAGI‹RIO</v>
          </cell>
        </row>
        <row r="179">
          <cell r="P179" t="str">
            <v>5 - SEGURANCA NO TRABALHO</v>
          </cell>
        </row>
        <row r="180">
          <cell r="P180" t="str">
            <v>5 - OUTRAS DESPESAS DE PESSOAL INDEDUTIVEIS</v>
          </cell>
        </row>
        <row r="181">
          <cell r="P181" t="str">
            <v>5 - OUTRAS DESPESAS DE PESSOAL</v>
          </cell>
        </row>
        <row r="182">
          <cell r="P182" t="str">
            <v>5 - AGUA E ESGOTO - G&amp;A</v>
          </cell>
        </row>
        <row r="183">
          <cell r="P183" t="str">
            <v>5 - ENERGIA ELETRICA</v>
          </cell>
        </row>
        <row r="184">
          <cell r="P184" t="str">
            <v>5 - ALUGUEL DE IMOVEIS - G&amp;A</v>
          </cell>
        </row>
        <row r="185">
          <cell r="P185" t="str">
            <v>5 - CONDOMINIO DE IMËVEIS - G&amp;A</v>
          </cell>
        </row>
        <row r="186">
          <cell r="P186" t="str">
            <v>5 - IPTU - G&amp;A</v>
          </cell>
        </row>
        <row r="187">
          <cell r="P187" t="str">
            <v>5 - MANUTENCAO / REPAROS PREDIAIS - G&amp;A - SE</v>
          </cell>
        </row>
        <row r="188">
          <cell r="P188" t="str">
            <v>5 - MANUTENCAO / REPAROS PREDIAIS - G&amp;A - MA</v>
          </cell>
        </row>
        <row r="189">
          <cell r="P189" t="str">
            <v>5 - MATERIAIS DE ESCRITORIO E INFORMATICA -</v>
          </cell>
        </row>
        <row r="190">
          <cell r="P190" t="str">
            <v>5 - ALUGUEL DE BENS MËVEIS - G&amp;A</v>
          </cell>
        </row>
        <row r="191">
          <cell r="P191" t="str">
            <v>5 - MALOTES E CORREIOS - G&amp;A</v>
          </cell>
        </row>
        <row r="192">
          <cell r="P192" t="str">
            <v>5 - COPIAS E ENCADERNACOES - G&amp;A</v>
          </cell>
        </row>
        <row r="193">
          <cell r="P193" t="str">
            <v>5 - TELECOMUNICACAO FIXA E MOVEL - G&amp;A</v>
          </cell>
        </row>
        <row r="194">
          <cell r="P194" t="str">
            <v>5 - INTERNET / LINK - G&amp;A</v>
          </cell>
        </row>
        <row r="195">
          <cell r="P195" t="str">
            <v>5 - OUTROS MATERIAIS - G&amp;A</v>
          </cell>
        </row>
        <row r="196">
          <cell r="P196" t="str">
            <v>5 - CONTABILIDADE E AUDITORIA</v>
          </cell>
        </row>
        <row r="197">
          <cell r="P197" t="str">
            <v>5 - CONSULTORIA E ASSESSORIA</v>
          </cell>
        </row>
        <row r="198">
          <cell r="P198" t="str">
            <v>5 - ASSESSORIA JURIDICA</v>
          </cell>
        </row>
        <row r="199">
          <cell r="P199" t="str">
            <v>5 - SUPORTE E MANUT INFORMATICA   PJ</v>
          </cell>
        </row>
        <row r="200">
          <cell r="P200" t="str">
            <v>5 - CONSERVACAO E LIMPEZA   PJ</v>
          </cell>
        </row>
        <row r="201">
          <cell r="P201" t="str">
            <v>5 - VIGILANCIA E SEGURANCA</v>
          </cell>
        </row>
        <row r="202">
          <cell r="P202" t="str">
            <v>5 - SERVICOS COMPARTILHADOS</v>
          </cell>
        </row>
        <row r="203">
          <cell r="P203" t="str">
            <v>5 - SERVICO TERCEIRO PESSOA FISICA   PF</v>
          </cell>
        </row>
        <row r="204">
          <cell r="P204" t="str">
            <v>5 - ASSESSORIA DE IMPRENSA</v>
          </cell>
        </row>
        <row r="205">
          <cell r="P205" t="str">
            <v>5 - PROVISOES DE SERVICOS</v>
          </cell>
        </row>
        <row r="206">
          <cell r="P206" t="str">
            <v>5 - SERVICOS DE COBRANÇA</v>
          </cell>
        </row>
        <row r="207">
          <cell r="P207" t="str">
            <v>5 - OUTROS SERVICOS TERCEIROS   PJ</v>
          </cell>
        </row>
        <row r="208">
          <cell r="P208" t="str">
            <v>5 - DESPESAS COM VIAGENS - G&amp;A</v>
          </cell>
        </row>
        <row r="209">
          <cell r="P209" t="str">
            <v>5 - DEPRECIACAO - G&amp;A</v>
          </cell>
        </row>
        <row r="210">
          <cell r="P210" t="str">
            <v>5 - AMORTIZACAO - SOFTWARE</v>
          </cell>
        </row>
        <row r="211">
          <cell r="P211" t="str">
            <v>5 - AMORTIZACAO - OUTROS</v>
          </cell>
        </row>
        <row r="212">
          <cell r="P212" t="str">
            <v>5 - SEGUROS</v>
          </cell>
        </row>
        <row r="213">
          <cell r="P213" t="str">
            <v>5 - CARTA DE FIANCA</v>
          </cell>
        </row>
        <row r="214">
          <cell r="P214" t="str">
            <v>5 - DESPESAS COM TAXAS, LEGALIZACOES E CARTO</v>
          </cell>
        </row>
        <row r="215">
          <cell r="P215" t="str">
            <v>5 - OUTROS IMPOSTOS E TAXAS</v>
          </cell>
        </row>
        <row r="216">
          <cell r="P216" t="str">
            <v>5 - MULTAS INDEDUTIVEIS</v>
          </cell>
        </row>
        <row r="217">
          <cell r="P217" t="str">
            <v>5 - MULTAS DEDUTIVEIS</v>
          </cell>
        </row>
        <row r="218">
          <cell r="P218" t="str">
            <v>5 - CONDUCOES E REFEICOES</v>
          </cell>
        </row>
        <row r="219">
          <cell r="P219" t="str">
            <v>5 - COMUNICACAO INTERNA</v>
          </cell>
        </row>
        <row r="220">
          <cell r="P220" t="str">
            <v>5 - MOVIMENTACAO DE EMPREGADOS</v>
          </cell>
        </row>
        <row r="221">
          <cell r="P221" t="str">
            <v>5 - RECRUTAMENTO E SELECAO PESSOAL</v>
          </cell>
        </row>
        <row r="222">
          <cell r="P222" t="str">
            <v>5 - DESPESAS COM VEICULOS - PESSOAL PRODUCAO</v>
          </cell>
        </row>
        <row r="223">
          <cell r="P223" t="str">
            <v>5 - GASTOS COM UNIFORME</v>
          </cell>
        </row>
        <row r="224">
          <cell r="P224" t="str">
            <v>5 - SERVIÃOS M‘DICOS/HOSP - EMPREGADOS</v>
          </cell>
        </row>
        <row r="225">
          <cell r="P225" t="str">
            <v>5 - MATERIAL PROMOCIONAL INSTITUCIONAL</v>
          </cell>
        </row>
        <row r="226">
          <cell r="P226" t="str">
            <v>5 - BRINDES</v>
          </cell>
        </row>
        <row r="227">
          <cell r="P227" t="str">
            <v>5 - REPRESENTACAO</v>
          </cell>
        </row>
        <row r="228">
          <cell r="P228" t="str">
            <v>5 - EVENTOS</v>
          </cell>
        </row>
        <row r="229">
          <cell r="P229" t="str">
            <v>5 - SERVICOS GRAFICOS</v>
          </cell>
        </row>
        <row r="230">
          <cell r="P230" t="str">
            <v>5 - DESPESAS INDEDUTIVEIS</v>
          </cell>
        </row>
        <row r="231">
          <cell r="P231" t="str">
            <v>5 - DOACOES NAO DEDUTIVEIS</v>
          </cell>
        </row>
        <row r="232">
          <cell r="P232" t="str">
            <v>5 - DOACOES DEDUTIVEIS</v>
          </cell>
        </row>
        <row r="233">
          <cell r="P233" t="str">
            <v>5 - PATROCINIO LEI ROUANET</v>
          </cell>
        </row>
        <row r="234">
          <cell r="P234" t="str">
            <v>5 - COMBUSTIVEIS</v>
          </cell>
        </row>
        <row r="235">
          <cell r="P235" t="str">
            <v>5 - DESPESAS LEGAIS E JUDICIAIS</v>
          </cell>
        </row>
        <row r="236">
          <cell r="P236" t="str">
            <v>5 - DESPESAS COM PUBLICACAO E ANUNCIOS</v>
          </cell>
        </row>
        <row r="237">
          <cell r="P237" t="str">
            <v>5 - CONFRATERNIZAÇÃO E EVENTOS</v>
          </cell>
        </row>
        <row r="238">
          <cell r="P238" t="str">
            <v>5 - DESPESAS DIVERSAS</v>
          </cell>
        </row>
        <row r="239">
          <cell r="P239" t="str">
            <v>5 - DEVEDORES DUVIDOSOS - CONSTITUIÃO</v>
          </cell>
        </row>
        <row r="240">
          <cell r="P240" t="str">
            <v>5 - DEVEDORES DUVIDOSOS - PERDAS</v>
          </cell>
        </row>
        <row r="241">
          <cell r="P241" t="str">
            <v>5 - DEVEDORES DUVIDOSOS - REVERSO</v>
          </cell>
        </row>
        <row r="242">
          <cell r="P242" t="str">
            <v>5 - DEVEDORES DUVIDOSOS - ATUALIZAÇÃO MONET‹</v>
          </cell>
        </row>
        <row r="243">
          <cell r="P243" t="str">
            <v>5 - DESP VEND GERAIS PESSOAL</v>
          </cell>
        </row>
        <row r="244">
          <cell r="P244" t="str">
            <v>5 - DESP VEND GERAIS VIAGENS</v>
          </cell>
        </row>
        <row r="245">
          <cell r="P245" t="str">
            <v>5 - DESP VEND GERAIS TERCEIROS</v>
          </cell>
        </row>
        <row r="246">
          <cell r="P246" t="str">
            <v>5 - DESP VEND GERAIS MATERIAIS</v>
          </cell>
        </row>
        <row r="247">
          <cell r="P247" t="str">
            <v>5 - DESP VEND GERAIS ALUGUEIS</v>
          </cell>
        </row>
        <row r="248">
          <cell r="P248" t="str">
            <v>5 - DESP VEND GERAIS DEPRECIACAO</v>
          </cell>
        </row>
        <row r="249">
          <cell r="P249" t="str">
            <v>5 - DESP VENDA SERVICO PUBLICIDADE E PROPAGA</v>
          </cell>
        </row>
        <row r="250">
          <cell r="P250" t="str">
            <v>5 - DESP VEND PROMOCAO</v>
          </cell>
        </row>
        <row r="251">
          <cell r="P251" t="str">
            <v>5 - DESP VEND GERAIS OUTRAS</v>
          </cell>
        </row>
        <row r="252">
          <cell r="P252" t="str">
            <v>6 - OUTORGA FIXA - DIREITO EMPLORAÇÃO AEROP</v>
          </cell>
        </row>
        <row r="253">
          <cell r="P253" t="str">
            <v>6 - OUTORGA VARIÁVEL - DIREITO USO % FATURAM</v>
          </cell>
        </row>
      </sheetData>
      <sheetData sheetId="53">
        <row r="18">
          <cell r="R18">
            <v>3140698.56</v>
          </cell>
        </row>
      </sheetData>
      <sheetData sheetId="54"/>
      <sheetData sheetId="55"/>
      <sheetData sheetId="56"/>
      <sheetData sheetId="57">
        <row r="5">
          <cell r="C5" t="str">
            <v>REMUNERAÇÕES</v>
          </cell>
        </row>
        <row r="6">
          <cell r="C6" t="str">
            <v>ENCARGOS / BENEFÍCIOS</v>
          </cell>
        </row>
        <row r="7">
          <cell r="C7" t="str">
            <v>RECRUTAMENTO E SELEÇÃO</v>
          </cell>
        </row>
        <row r="8">
          <cell r="C8" t="str">
            <v>TREINAMENTO</v>
          </cell>
        </row>
        <row r="9">
          <cell r="C9" t="str">
            <v>MATERIAL</v>
          </cell>
        </row>
        <row r="10">
          <cell r="C10" t="str">
            <v>LIMPEZA</v>
          </cell>
        </row>
        <row r="11">
          <cell r="C11" t="str">
            <v>MANUTENÇÃO CIVIL</v>
          </cell>
        </row>
        <row r="12">
          <cell r="C12" t="str">
            <v>MANUTENÇÃO ELÉTRICA</v>
          </cell>
        </row>
        <row r="13">
          <cell r="C13" t="str">
            <v>MANUTENÇÃO MECÂNICA</v>
          </cell>
        </row>
        <row r="14">
          <cell r="C14" t="str">
            <v>SEGURANÇA</v>
          </cell>
        </row>
        <row r="15">
          <cell r="C15" t="str">
            <v>TRANSPORTE</v>
          </cell>
        </row>
        <row r="16">
          <cell r="C16" t="str">
            <v>VEÍCULOS / COMBUSTÍVEL</v>
          </cell>
        </row>
        <row r="17">
          <cell r="C17" t="str">
            <v>MEIO AMBIENTE</v>
          </cell>
        </row>
        <row r="18">
          <cell r="C18" t="str">
            <v>SERVIÇOS GERAIS</v>
          </cell>
        </row>
        <row r="19">
          <cell r="C19" t="str">
            <v>TI</v>
          </cell>
        </row>
        <row r="20">
          <cell r="C20" t="str">
            <v>CONSULTORIA</v>
          </cell>
        </row>
        <row r="21">
          <cell r="C21" t="str">
            <v>COMUNICAÇÃO / PUBLICIDADE / MARKETING</v>
          </cell>
        </row>
        <row r="22">
          <cell r="C22" t="str">
            <v>UTILIDADES E SERVIÇOS PÚBLICOS</v>
          </cell>
        </row>
        <row r="23">
          <cell r="C23" t="str">
            <v>DEPESAS JURÍDICAS</v>
          </cell>
        </row>
        <row r="24">
          <cell r="C24" t="str">
            <v>VIAGENS</v>
          </cell>
        </row>
        <row r="25">
          <cell r="C25" t="str">
            <v>TELEFONIA (FIXA / MÓVEL)</v>
          </cell>
        </row>
        <row r="26">
          <cell r="C26" t="str">
            <v>SERVIÇO COBRANÇA S/ REPASSE EMBARQUE</v>
          </cell>
        </row>
        <row r="27">
          <cell r="C27" t="str">
            <v>DESPESAS GERAIS</v>
          </cell>
        </row>
        <row r="28">
          <cell r="C28" t="str">
            <v>SEGUROS</v>
          </cell>
        </row>
        <row r="29">
          <cell r="C29" t="str">
            <v>FINANCEIRA</v>
          </cell>
        </row>
        <row r="30">
          <cell r="C30" t="str">
            <v>DEPRECIACAO / AMORTIZAÇÃO</v>
          </cell>
        </row>
        <row r="31">
          <cell r="C31" t="str">
            <v>OUTORGA</v>
          </cell>
        </row>
        <row r="32">
          <cell r="C32" t="str">
            <v>RECUPERAÇÃO PIS / COFINS</v>
          </cell>
        </row>
        <row r="33">
          <cell r="C33" t="str">
            <v xml:space="preserve">RECLASSIF P/ATIVO IMOB </v>
          </cell>
        </row>
        <row r="34">
          <cell r="C34" t="str">
            <v>PENDENTE</v>
          </cell>
        </row>
        <row r="35">
          <cell r="C35" t="str">
            <v>EXPURGO</v>
          </cell>
        </row>
        <row r="55">
          <cell r="C55" t="str">
            <v>SD Serviços Diversos</v>
          </cell>
        </row>
        <row r="56">
          <cell r="C56" t="str">
            <v>CT Contratos Não Contínuos</v>
          </cell>
        </row>
        <row r="57">
          <cell r="C57" t="str">
            <v>CT Contratos Contínuos</v>
          </cell>
        </row>
        <row r="58">
          <cell r="C58" t="str">
            <v>PS Contratos Não Contínuos</v>
          </cell>
        </row>
        <row r="59">
          <cell r="C59" t="str">
            <v>PS Contratos Contínuos</v>
          </cell>
        </row>
        <row r="60">
          <cell r="C60" t="str">
            <v>Fornecimento Material</v>
          </cell>
        </row>
        <row r="61">
          <cell r="C61" t="str">
            <v>N/A</v>
          </cell>
        </row>
      </sheetData>
      <sheetData sheetId="58"/>
      <sheetData sheetId="5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EGENDA"/>
      <sheetName val="TO DO"/>
      <sheetName val="MODELO&gt;&gt;"/>
      <sheetName val="Premissas"/>
      <sheetName val="Result"/>
      <sheetName val="CONTROLE"/>
      <sheetName val="MF"/>
      <sheetName val="Timing"/>
      <sheetName val="MacroEco"/>
      <sheetName val=" IPCA"/>
      <sheetName val="MÁSCARAS&gt;&gt;"/>
      <sheetName val="MDem"/>
      <sheetName val="GRU_1"/>
      <sheetName val="GRU_2"/>
      <sheetName val="GRU_3"/>
      <sheetName val="VCP_1"/>
      <sheetName val="VCP_2"/>
      <sheetName val="VCP_3"/>
      <sheetName val="CGH_1"/>
      <sheetName val="CGH_2"/>
      <sheetName val="CGH_3"/>
      <sheetName val="NOVO_2"/>
      <sheetName val="NOVO_3"/>
      <sheetName val="MCapex"/>
      <sheetName val="MCGRU_1"/>
      <sheetName val="MCGRU_2"/>
      <sheetName val="MCGRU_3"/>
      <sheetName val="MCVCP_1"/>
      <sheetName val="MCVCP_2"/>
      <sheetName val="MCVCP_3"/>
      <sheetName val="MCCGH_1"/>
      <sheetName val="MCCGH_2"/>
      <sheetName val="MCCGH_3"/>
      <sheetName val="MCNOVO_2"/>
      <sheetName val="MCNOVO_3"/>
      <sheetName val="MCCAT_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1">
          <cell r="J1">
            <v>2021</v>
          </cell>
        </row>
      </sheetData>
      <sheetData sheetId="7">
        <row r="4">
          <cell r="I4">
            <v>2020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OES BPC"/>
      <sheetName val="FORMULAS SAP (2)"/>
      <sheetName val="pessoal 2015"/>
      <sheetName val="Parametros_DSR"/>
      <sheetName val="Premissas"/>
      <sheetName val="Parametros"/>
      <sheetName val="HC rascunho"/>
      <sheetName val="Meritos"/>
      <sheetName val="Base_Rescisoes"/>
      <sheetName val="Rescisoes"/>
      <sheetName val="Ticket HE"/>
      <sheetName val="Adicional_Instrucao"/>
      <sheetName val="Vale_Transporte"/>
      <sheetName val="Serv_Medicos_Hosp"/>
      <sheetName val="Horas_Extras_50%"/>
      <sheetName val="Horas_Extras_Folga"/>
      <sheetName val="Horas_Extras_Feriado"/>
      <sheetName val="Adicional_Noturno"/>
      <sheetName val="Outros_Beneficios"/>
      <sheetName val="Valores_Fixos"/>
      <sheetName val="Plan8"/>
      <sheetName val="PLANO_DE_CONTAS"/>
      <sheetName val="Assistencia_Medica_e_odonto"/>
      <sheetName val="Previdencia_privada"/>
      <sheetName val="Obs"/>
      <sheetName val="medica"/>
      <sheetName val="odonto"/>
      <sheetName val="PLR"/>
      <sheetName val="Base_media_por_cargo"/>
      <sheetName val="HC"/>
      <sheetName val="Plan3"/>
      <sheetName val="BASE_JUlHO"/>
      <sheetName val="CUSTO"/>
      <sheetName val="Plan2"/>
      <sheetName val="plan 2 colada"/>
      <sheetName val="forecast 7mais5"/>
      <sheetName val="Plan1"/>
      <sheetName val="Receita_Orcada"/>
      <sheetName val="Afastados"/>
      <sheetName val="FORECAST POR CONTA CONTABIL"/>
      <sheetName val="FORECAST 7+5"/>
      <sheetName val="Custo 2015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1">
          <cell r="C11" t="str">
            <v>IM001ARREMREMUNERACAODiretoria Administrativo-FinaceiraGerência de Recursos HumanosESTAGIARIO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1"/>
      <sheetName val="FEV1"/>
      <sheetName val="MAR1"/>
      <sheetName val="ABR1"/>
      <sheetName val="MAI1"/>
      <sheetName val="JUN1"/>
      <sheetName val="JUL1"/>
      <sheetName val="AGO1"/>
      <sheetName val="SET1"/>
      <sheetName val="OUT1"/>
      <sheetName val="NOV1"/>
      <sheetName val="DEZ1"/>
      <sheetName val="CIAS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SUMO"/>
      <sheetName val="Gráfico"/>
      <sheetName val="Gráfico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 t="str">
            <v xml:space="preserve">SIGLA </v>
          </cell>
          <cell r="C2" t="str">
            <v>NOME DA CIA</v>
          </cell>
        </row>
        <row r="3">
          <cell r="B3" t="str">
            <v>AAL</v>
          </cell>
          <cell r="C3" t="str">
            <v>AMERICAN AIRLINES</v>
          </cell>
        </row>
        <row r="4">
          <cell r="B4" t="str">
            <v>ACA</v>
          </cell>
          <cell r="C4" t="str">
            <v>AIR CANADA</v>
          </cell>
        </row>
        <row r="5">
          <cell r="B5" t="str">
            <v>AFR</v>
          </cell>
          <cell r="C5" t="str">
            <v>AIR FRANCE</v>
          </cell>
        </row>
        <row r="6">
          <cell r="B6" t="str">
            <v>AMX</v>
          </cell>
          <cell r="C6" t="str">
            <v>AEROMEXICO</v>
          </cell>
        </row>
        <row r="7">
          <cell r="B7" t="str">
            <v>ARG</v>
          </cell>
          <cell r="C7" t="str">
            <v>AEROLINEAS ARGENTINAS</v>
          </cell>
        </row>
        <row r="8">
          <cell r="B8" t="str">
            <v>ARE</v>
          </cell>
          <cell r="C8" t="str">
            <v>LAN COLOMBIANA *</v>
          </cell>
        </row>
        <row r="9">
          <cell r="B9" t="str">
            <v>AUT</v>
          </cell>
          <cell r="C9" t="str">
            <v>AUSTRAL LINEAS AEREAS ( Passageiros )</v>
          </cell>
        </row>
        <row r="10">
          <cell r="B10" t="str">
            <v>AWE</v>
          </cell>
          <cell r="C10" t="str">
            <v>US AIRWAYS</v>
          </cell>
        </row>
        <row r="11">
          <cell r="B11" t="str">
            <v>AVA</v>
          </cell>
          <cell r="C11" t="str">
            <v>AVIANCA ( incorporou a Ocean Air )</v>
          </cell>
        </row>
        <row r="12">
          <cell r="B12" t="str">
            <v>AZA</v>
          </cell>
          <cell r="C12" t="str">
            <v>ALITALIA</v>
          </cell>
        </row>
        <row r="13">
          <cell r="B13" t="str">
            <v>BAW</v>
          </cell>
          <cell r="C13" t="str">
            <v>BRITISH AIRWAYS</v>
          </cell>
        </row>
        <row r="14">
          <cell r="B14" t="str">
            <v>BOV</v>
          </cell>
          <cell r="C14" t="str">
            <v>BOLIVIANA DE AVIACION</v>
          </cell>
        </row>
        <row r="15">
          <cell r="B15" t="str">
            <v>CCA</v>
          </cell>
          <cell r="C15" t="str">
            <v>AIR CHINA</v>
          </cell>
        </row>
        <row r="16">
          <cell r="B16" t="str">
            <v>CMP</v>
          </cell>
          <cell r="C16" t="str">
            <v>COPA AIRLINES</v>
          </cell>
        </row>
        <row r="17">
          <cell r="B17" t="str">
            <v>CUB</v>
          </cell>
          <cell r="C17" t="str">
            <v>CUBANA DE AVIACION</v>
          </cell>
        </row>
        <row r="18">
          <cell r="B18" t="str">
            <v>DAL</v>
          </cell>
          <cell r="C18" t="str">
            <v>DELTA AIRLINES</v>
          </cell>
        </row>
        <row r="19">
          <cell r="B19" t="str">
            <v>DLH</v>
          </cell>
          <cell r="C19" t="str">
            <v>LUFTHANSA</v>
          </cell>
        </row>
        <row r="20">
          <cell r="B20" t="str">
            <v>DSM</v>
          </cell>
          <cell r="C20" t="str">
            <v>LAN ARGENTINA *</v>
          </cell>
        </row>
        <row r="21">
          <cell r="B21" t="str">
            <v>DTA</v>
          </cell>
          <cell r="C21" t="str">
            <v>ANGOLA AIRLINES</v>
          </cell>
        </row>
        <row r="22">
          <cell r="B22" t="str">
            <v>ETD</v>
          </cell>
          <cell r="C22" t="str">
            <v>ETIHAD AIRWAYS</v>
          </cell>
        </row>
        <row r="23">
          <cell r="B23" t="str">
            <v>ETH</v>
          </cell>
          <cell r="C23" t="str">
            <v>ETHIOPIAN AIRLINES</v>
          </cell>
        </row>
        <row r="24">
          <cell r="B24" t="str">
            <v>IBE</v>
          </cell>
          <cell r="C24" t="str">
            <v>IBÉRIA</v>
          </cell>
        </row>
        <row r="25">
          <cell r="B25" t="str">
            <v>KAL</v>
          </cell>
          <cell r="C25" t="str">
            <v>KOREAN AIRLINES</v>
          </cell>
        </row>
        <row r="26">
          <cell r="B26" t="str">
            <v>KLM</v>
          </cell>
          <cell r="C26" t="str">
            <v>KLM</v>
          </cell>
        </row>
        <row r="27">
          <cell r="B27" t="str">
            <v>LAN</v>
          </cell>
          <cell r="C27" t="str">
            <v>LANCHILE*</v>
          </cell>
        </row>
        <row r="28">
          <cell r="B28" t="str">
            <v>LAP</v>
          </cell>
          <cell r="C28" t="str">
            <v>LAP AIR PARAGUAY -  ( Obs: Voa com a TAM )</v>
          </cell>
        </row>
        <row r="29">
          <cell r="B29" t="str">
            <v>LPE</v>
          </cell>
          <cell r="C29" t="str">
            <v>LAN PERÚ *</v>
          </cell>
        </row>
        <row r="30">
          <cell r="B30" t="str">
            <v>QTR</v>
          </cell>
          <cell r="C30" t="str">
            <v>QATAR AIRWAYS COMPANY</v>
          </cell>
        </row>
        <row r="31">
          <cell r="B31" t="str">
            <v>SAA</v>
          </cell>
          <cell r="C31" t="str">
            <v>SOUTH AFRICAN AIRWAYS</v>
          </cell>
        </row>
        <row r="32">
          <cell r="B32" t="str">
            <v>SIA</v>
          </cell>
          <cell r="C32" t="str">
            <v>SINGAPORE  AIRLINES</v>
          </cell>
        </row>
        <row r="33">
          <cell r="B33" t="str">
            <v>SWR</v>
          </cell>
          <cell r="C33" t="str">
            <v>SWISS INTERNATIONAL AIR LINES</v>
          </cell>
        </row>
        <row r="34">
          <cell r="B34" t="str">
            <v>TAE</v>
          </cell>
          <cell r="C34" t="str">
            <v>TAME - LINEA AEREA DEL ECUADOR</v>
          </cell>
        </row>
        <row r="35">
          <cell r="B35" t="str">
            <v>TAP</v>
          </cell>
          <cell r="C35" t="str">
            <v>AIR PORTUGAL</v>
          </cell>
        </row>
        <row r="36">
          <cell r="B36" t="str">
            <v>THY</v>
          </cell>
          <cell r="C36" t="str">
            <v>TURKISH AIRLINES INC.</v>
          </cell>
        </row>
        <row r="37">
          <cell r="B37" t="str">
            <v>TPU</v>
          </cell>
          <cell r="C37" t="str">
            <v>TRANSAMERICAN AIRLINES - TACA PERU</v>
          </cell>
        </row>
        <row r="38">
          <cell r="B38" t="str">
            <v>UAL</v>
          </cell>
          <cell r="C38" t="str">
            <v>UNITED AIRLINES</v>
          </cell>
        </row>
        <row r="39">
          <cell r="B39" t="str">
            <v>UAE</v>
          </cell>
          <cell r="C39" t="str">
            <v>EMIRATES AIRLINES</v>
          </cell>
        </row>
        <row r="40">
          <cell r="B40" t="str">
            <v>WHT</v>
          </cell>
          <cell r="C40" t="str">
            <v>WHITE AIRWAYS S.A</v>
          </cell>
        </row>
        <row r="41">
          <cell r="B41" t="str">
            <v>ABX</v>
          </cell>
          <cell r="C41" t="str">
            <v>AIRBONE EXPRESS ( Cargueira )</v>
          </cell>
        </row>
        <row r="42">
          <cell r="B42" t="str">
            <v>ABD</v>
          </cell>
          <cell r="C42" t="str">
            <v>AIR ATLANTA ICELANDIC ( Cargueira )</v>
          </cell>
        </row>
        <row r="43">
          <cell r="B43" t="str">
            <v>ADB</v>
          </cell>
          <cell r="C43" t="str">
            <v>ANTONOV DESIGN BUREAU ( Cargueira )</v>
          </cell>
        </row>
        <row r="44">
          <cell r="B44" t="str">
            <v>ANS</v>
          </cell>
          <cell r="C44" t="str">
            <v xml:space="preserve">ANDES LINEAS AEREAS S.A ( Passageiros ) </v>
          </cell>
        </row>
        <row r="45">
          <cell r="B45" t="str">
            <v>PCP</v>
          </cell>
          <cell r="C45" t="str">
            <v>AEROLINEAS PRINCIPAL S.A</v>
          </cell>
        </row>
        <row r="46">
          <cell r="B46" t="str">
            <v>AOG</v>
          </cell>
          <cell r="C46" t="str">
            <v xml:space="preserve">AEROVIP S.A ( Passageiros ) </v>
          </cell>
        </row>
        <row r="47">
          <cell r="B47" t="str">
            <v>ATN</v>
          </cell>
          <cell r="C47" t="str">
            <v>AIR TRANSPORT INTERNATIONAL ( Cargueira )</v>
          </cell>
        </row>
        <row r="48">
          <cell r="B48" t="str">
            <v>AEU</v>
          </cell>
          <cell r="C48" t="str">
            <v>ASTRAEUS AIRLINES ( Passageiros )</v>
          </cell>
        </row>
        <row r="49">
          <cell r="B49" t="str">
            <v>BLE</v>
          </cell>
          <cell r="C49" t="str">
            <v xml:space="preserve">BLUE LINE ( Passageiros ) </v>
          </cell>
        </row>
        <row r="50">
          <cell r="B50" t="str">
            <v>VCV</v>
          </cell>
          <cell r="C50" t="str">
            <v xml:space="preserve">CONVIASA ( Passageiros ) </v>
          </cell>
        </row>
        <row r="51">
          <cell r="B51" t="str">
            <v>CKS</v>
          </cell>
          <cell r="C51" t="str">
            <v>KALITTA AIR ( Cargueira )</v>
          </cell>
        </row>
        <row r="52">
          <cell r="B52" t="str">
            <v>DYA</v>
          </cell>
          <cell r="C52" t="str">
            <v>DYNAMIC AIR ( Passageiros )</v>
          </cell>
        </row>
        <row r="53">
          <cell r="B53" t="str">
            <v>FDX</v>
          </cell>
          <cell r="C53" t="str">
            <v>FEDERAL EXPRESS</v>
          </cell>
        </row>
        <row r="54">
          <cell r="B54" t="str">
            <v>GEC</v>
          </cell>
          <cell r="C54" t="str">
            <v>LUFTHANSA CARGO ( Cargueira )</v>
          </cell>
        </row>
        <row r="55">
          <cell r="B55" t="str">
            <v>GTI</v>
          </cell>
          <cell r="C55" t="str">
            <v>ATLAS AIR ( Cargueira )</v>
          </cell>
        </row>
        <row r="56">
          <cell r="B56" t="str">
            <v>JAN</v>
          </cell>
          <cell r="C56" t="str">
            <v>JORDAN AVIATION ( Passageiros )</v>
          </cell>
        </row>
        <row r="57">
          <cell r="B57" t="str">
            <v>LCO</v>
          </cell>
          <cell r="C57" t="str">
            <v>LAN CARGO</v>
          </cell>
        </row>
        <row r="58">
          <cell r="B58" t="str">
            <v>LYC</v>
          </cell>
          <cell r="C58" t="str">
            <v>LYNDEN AIR CARGO ( Cargueira )</v>
          </cell>
        </row>
        <row r="59">
          <cell r="B59" t="str">
            <v>MEM</v>
          </cell>
          <cell r="C59" t="str">
            <v>MERIDIAN LTD</v>
          </cell>
        </row>
        <row r="60">
          <cell r="B60" t="str">
            <v>MJC</v>
          </cell>
          <cell r="C60" t="str">
            <v xml:space="preserve">MACAIR JET S.A ( Passageiros ) </v>
          </cell>
        </row>
        <row r="61">
          <cell r="B61" t="str">
            <v>MLI</v>
          </cell>
          <cell r="C61" t="str">
            <v>MAIS LINHAS AÉREAS ( Passageiros - Charters )</v>
          </cell>
        </row>
        <row r="62">
          <cell r="B62" t="str">
            <v>MPH</v>
          </cell>
          <cell r="C62" t="str">
            <v xml:space="preserve">STAR PERU ( Passageiros ) </v>
          </cell>
        </row>
        <row r="63">
          <cell r="B63" t="str">
            <v>PCP</v>
          </cell>
          <cell r="C63" t="str">
            <v>PRINCIPAL AIRLINES ( Passageiros - Grupo U2 )</v>
          </cell>
        </row>
        <row r="64">
          <cell r="B64" t="str">
            <v>QAF</v>
          </cell>
          <cell r="C64" t="str">
            <v xml:space="preserve">QATAR AMIRIL FLIGHT ( Passageiros ) </v>
          </cell>
        </row>
        <row r="65">
          <cell r="B65" t="str">
            <v>QCL</v>
          </cell>
          <cell r="C65" t="str">
            <v>AIR CLASS</v>
          </cell>
        </row>
        <row r="66">
          <cell r="B66" t="str">
            <v>RYN</v>
          </cell>
          <cell r="C66" t="str">
            <v>RYAN INTERNATIONAL AIRLINES  ( Passageiros )</v>
          </cell>
        </row>
        <row r="67">
          <cell r="B67" t="str">
            <v>RZO</v>
          </cell>
          <cell r="C67" t="str">
            <v>SATA INTERNACIONAL ( Passageiros )</v>
          </cell>
        </row>
        <row r="68">
          <cell r="B68" t="str">
            <v>SRU</v>
          </cell>
          <cell r="C68" t="str">
            <v>MARTINAIR HOLLAND ( Cargueira )</v>
          </cell>
        </row>
        <row r="69">
          <cell r="B69" t="str">
            <v>UKL</v>
          </cell>
          <cell r="C69" t="str">
            <v>UKRAINE AIR ALIANCE AIRLINES</v>
          </cell>
        </row>
        <row r="70">
          <cell r="B70" t="str">
            <v>MST</v>
          </cell>
          <cell r="C70" t="str">
            <v>MASTER TOP AIRLINES ( Cargueira )</v>
          </cell>
        </row>
        <row r="71">
          <cell r="B71" t="str">
            <v>LMJ</v>
          </cell>
          <cell r="C71" t="str">
            <v xml:space="preserve">MASTERJET ( Passageiros ) </v>
          </cell>
        </row>
        <row r="72">
          <cell r="B72" t="str">
            <v>POT</v>
          </cell>
          <cell r="C72" t="str">
            <v>POLET AIR CARGO ( Cargueira )</v>
          </cell>
        </row>
        <row r="73">
          <cell r="B73" t="str">
            <v>TPA</v>
          </cell>
          <cell r="C73" t="str">
            <v>TAMPA CARGO ( Cargueira )</v>
          </cell>
        </row>
        <row r="74">
          <cell r="B74" t="str">
            <v>MMZ</v>
          </cell>
          <cell r="C74" t="str">
            <v xml:space="preserve">EUROATLANTIC AIRWAYS ( Passageiros ) </v>
          </cell>
        </row>
        <row r="75">
          <cell r="B75" t="str">
            <v>RBY</v>
          </cell>
          <cell r="C75" t="str">
            <v>VISION AIRLINES ( Passageiros )</v>
          </cell>
        </row>
        <row r="76">
          <cell r="B76" t="str">
            <v>GLO</v>
          </cell>
          <cell r="C76" t="str">
            <v xml:space="preserve">GOL TRANSPORTES AEREOS LTDA ( Passageiros ) </v>
          </cell>
        </row>
        <row r="77">
          <cell r="B77" t="str">
            <v>ONE</v>
          </cell>
          <cell r="C77" t="str">
            <v xml:space="preserve">OCEAN AIR ( Passageiros, incorporada pela Avianca ) </v>
          </cell>
        </row>
        <row r="78">
          <cell r="B78" t="str">
            <v>PTB</v>
          </cell>
          <cell r="C78" t="str">
            <v xml:space="preserve">PASSAREDO TRANSPORTES AÉREOS ( Passageiros ) </v>
          </cell>
        </row>
        <row r="79">
          <cell r="B79" t="str">
            <v>RIO</v>
          </cell>
          <cell r="C79" t="str">
            <v>RIO LINHAS AEREAS ( Cargueira )</v>
          </cell>
        </row>
        <row r="80">
          <cell r="B80" t="str">
            <v>SID</v>
          </cell>
          <cell r="C80" t="str">
            <v>SIDERAL  LINHAS AEREAS LTDA  ( Cargueira )</v>
          </cell>
        </row>
        <row r="81">
          <cell r="B81" t="str">
            <v>TAM</v>
          </cell>
          <cell r="C81" t="str">
            <v xml:space="preserve">TRANSPORTES AÉREOS MARILIA ( Passageiros ) </v>
          </cell>
        </row>
        <row r="82">
          <cell r="B82" t="str">
            <v>TIB</v>
          </cell>
          <cell r="C82" t="str">
            <v>TIB/TRIP ( Passageiros )</v>
          </cell>
        </row>
        <row r="83">
          <cell r="B83" t="str">
            <v>TUS</v>
          </cell>
          <cell r="C83" t="str">
            <v>ABSA AEROLINEAS BRASILEIRAS ( Cargueira )</v>
          </cell>
        </row>
        <row r="84">
          <cell r="B84" t="str">
            <v>TTL</v>
          </cell>
          <cell r="C84" t="str">
            <v>TOTAL ( Cargueira )</v>
          </cell>
        </row>
        <row r="85">
          <cell r="B85" t="str">
            <v>AZU</v>
          </cell>
          <cell r="C85" t="str">
            <v xml:space="preserve">AZUL LINHAS AÉREAS BRASILEIRAS ( Passageiros ) </v>
          </cell>
        </row>
        <row r="86">
          <cell r="B86" t="str">
            <v>WTJ</v>
          </cell>
          <cell r="C86" t="str">
            <v xml:space="preserve">WHITEJETS TRANSPORTES AÉREOS  ( Passageiros ) 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alance"/>
      <sheetName val="with project"/>
      <sheetName val="without project"/>
      <sheetName val="DIAG1"/>
      <sheetName val="DIAG2"/>
      <sheetName val="DIAG3"/>
      <sheetName val="DIAG4"/>
      <sheetName val="DIAG5"/>
      <sheetName val="DIAG6"/>
      <sheetName val="SENSITIVITY"/>
      <sheetName val="DIAG7"/>
      <sheetName val="DIAG8"/>
      <sheetName val="DIAG9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C11">
            <v>1</v>
          </cell>
        </row>
        <row r="13">
          <cell r="C13">
            <v>1</v>
          </cell>
        </row>
        <row r="15">
          <cell r="C15">
            <v>1</v>
          </cell>
        </row>
        <row r="17">
          <cell r="C17">
            <v>1</v>
          </cell>
        </row>
      </sheetData>
      <sheetData sheetId="11"/>
      <sheetData sheetId="12"/>
      <sheetData sheetId="13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entado"/>
      <sheetName val="Ordens"/>
      <sheetName val="Capex"/>
      <sheetName val="Capex Base Total"/>
      <sheetName val="Portifólio"/>
      <sheetName val="Por Tipo (2)"/>
      <sheetName val="Por Tipo"/>
      <sheetName val="Por Portfólio"/>
      <sheetName val="6º Aditivo"/>
      <sheetName val="Não Recorrente"/>
      <sheetName val="Recorrente"/>
      <sheetName val="Clausula 8ª"/>
      <sheetName val="Spare Parts"/>
      <sheetName val="Marcel"/>
      <sheetName val="4.1"/>
      <sheetName val="Grupo 6º Aditivo"/>
    </sheetNames>
    <sheetDataSet>
      <sheetData sheetId="0"/>
      <sheetData sheetId="1">
        <row r="2">
          <cell r="A2">
            <v>100000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>
            <v>200152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-CAPEX"/>
      <sheetName val="PLANO CONTABIL"/>
      <sheetName val="DE-PARA"/>
      <sheetName val="PLANO CONTABIL-INF"/>
      <sheetName val="PLANO CONTABIL-INF (2)"/>
      <sheetName val="PLANO CONTABIL-INF (3)"/>
      <sheetName val="CC"/>
      <sheetName val="CC (2)"/>
      <sheetName val="UG"/>
      <sheetName val="UG (2)"/>
      <sheetName val="CTR-OPEX"/>
      <sheetName val="CTR-OPEX 2"/>
      <sheetName val="OS"/>
      <sheetName val="MAT"/>
      <sheetName val="CTR-N CONT"/>
      <sheetName val="DADOS"/>
      <sheetName val="RELAT-1"/>
      <sheetName val="RELAT-2"/>
      <sheetName val="Folha4"/>
      <sheetName val="Dados- SBGR"/>
      <sheetName val="Folha3"/>
      <sheetName val="Build-up Serv Terc"/>
      <sheetName val="Build-up Apresentação"/>
      <sheetName val="Comparativo"/>
      <sheetName val="REPORT 1-BUDGET"/>
      <sheetName val="REPORT 2-BUDGET"/>
      <sheetName val="REPORT 3-BUDGET"/>
      <sheetName val="REPORT 4-BUDGET"/>
      <sheetName val="TECA"/>
      <sheetName val="CTR-TI"/>
      <sheetName val="CTR-RI"/>
      <sheetName val="Juridico"/>
      <sheetName val="Eng Projeto"/>
      <sheetName val="Pessoal"/>
      <sheetName val="BASE BUDGET"/>
      <sheetName val="OPEX MODELO"/>
      <sheetName val="Dados- SBGR (2)"/>
      <sheetName val="CC-INFRAERO"/>
      <sheetName val="Dados- SBGR (3)"/>
      <sheetName val="TABELAS"/>
      <sheetName val="JOBURG"/>
      <sheetName val="GG"/>
      <sheetName val="DRE-INFRAERO"/>
      <sheetName val="Folha2"/>
      <sheetName val="RECEITA - 2012"/>
      <sheetName val="RECEITA - 2011"/>
      <sheetName val="BP GRU"/>
      <sheetName val="NOTAS"/>
      <sheetName val="Comparacao_Infraero"/>
    </sheetNames>
    <sheetDataSet>
      <sheetData sheetId="0"/>
      <sheetData sheetId="1">
        <row r="4">
          <cell r="R4" t="str">
            <v xml:space="preserve"> - </v>
          </cell>
        </row>
        <row r="5">
          <cell r="R5" t="str">
            <v xml:space="preserve"> - </v>
          </cell>
        </row>
        <row r="6">
          <cell r="R6" t="str">
            <v xml:space="preserve"> - </v>
          </cell>
        </row>
        <row r="7">
          <cell r="R7" t="str">
            <v xml:space="preserve"> - </v>
          </cell>
        </row>
        <row r="8">
          <cell r="R8" t="str">
            <v xml:space="preserve"> - </v>
          </cell>
        </row>
        <row r="9">
          <cell r="R9" t="str">
            <v>3.1.1.01.01.001.000 - RECEITA DE POUSO DOMÉSTICO - FATURADA</v>
          </cell>
        </row>
        <row r="10">
          <cell r="R10" t="str">
            <v>3.1.1.01.01.002.000 - RECEITA DE POUSO DOMÉSTICO - À VISTA</v>
          </cell>
        </row>
        <row r="11">
          <cell r="R11" t="str">
            <v xml:space="preserve"> - </v>
          </cell>
        </row>
        <row r="12">
          <cell r="R12" t="str">
            <v>3.1.1.01.02.001.000 - RECEITA DE POUSO INTERNACIONAL - FATURADA</v>
          </cell>
        </row>
        <row r="13">
          <cell r="R13" t="str">
            <v>3.1.1.01.02.002.000 - RECEITA DE POUSO INTERNACIONAL - À VISTA</v>
          </cell>
        </row>
        <row r="14">
          <cell r="R14" t="str">
            <v xml:space="preserve"> - </v>
          </cell>
        </row>
        <row r="15">
          <cell r="R15" t="str">
            <v>3.1.1.01.03.001.000 - RECEITA DE PERMANÊNCIA DOMÉSTICA - FATURADA</v>
          </cell>
        </row>
        <row r="16">
          <cell r="R16" t="str">
            <v>3.1.1.01.03.002.000 - RECEITA DE PERMANÊNCIA DOMÉSTICA - À VISTA</v>
          </cell>
        </row>
        <row r="17">
          <cell r="R17" t="str">
            <v xml:space="preserve"> - </v>
          </cell>
        </row>
        <row r="18">
          <cell r="R18" t="str">
            <v>3.1.1.01.04.001.000 - RECEITA DE PERMANÊNCIA INTERNACIONAL - FATURADA</v>
          </cell>
        </row>
        <row r="19">
          <cell r="R19" t="str">
            <v>3.1.1.01.04.002.000 - RECEITA DE PERMANÊNCIA INTERNACIONAL - À VISTA</v>
          </cell>
        </row>
        <row r="20">
          <cell r="R20" t="str">
            <v xml:space="preserve"> - </v>
          </cell>
        </row>
        <row r="21">
          <cell r="R21" t="str">
            <v>3.1.1.01.05.001.000 - RECEITA DE EMBARQUE DOMÉSTICO - FATURADA</v>
          </cell>
        </row>
        <row r="22">
          <cell r="R22" t="str">
            <v>3.1.1.01.05.002.000 - RECEITA DE EMBARQUE DOMÉSTICO - À VISTA</v>
          </cell>
        </row>
        <row r="23">
          <cell r="R23" t="str">
            <v xml:space="preserve"> - </v>
          </cell>
        </row>
        <row r="24">
          <cell r="R24" t="str">
            <v>3.1.1.01.06.001.000 - RECEITA DE EMBARQUE INTERNACIONAL - FATURADA</v>
          </cell>
        </row>
        <row r="25">
          <cell r="R25" t="str">
            <v>3.1.1.01.06.002.000 - RECEITA DE EMBARQUE INTERNACIONAL - À VISTA</v>
          </cell>
        </row>
        <row r="26">
          <cell r="R26" t="str">
            <v xml:space="preserve"> - </v>
          </cell>
        </row>
        <row r="27">
          <cell r="R27" t="str">
            <v>3.1.1.01.07.001.000 - RECEITA DE ARMAZENAGEM E CAPATAZIA IMPORTAÇÃO – DAI FATURADA</v>
          </cell>
        </row>
        <row r="28">
          <cell r="R28" t="str">
            <v>3.1.1.01.07.002.000 - RECEITA DE ARMAZENAGEM E CAPATAZIA IMPORTAÇÃO – DAI À VISTA</v>
          </cell>
        </row>
        <row r="29">
          <cell r="R29" t="str">
            <v xml:space="preserve"> - </v>
          </cell>
        </row>
        <row r="30">
          <cell r="R30" t="str">
            <v>3.1.1.01.08.001.000 - RECEITA DE ARMAZENAGEM E CAPATAZIA EXPORTAÇÃO - TECA DAPE - FATURADA</v>
          </cell>
        </row>
        <row r="31">
          <cell r="R31" t="str">
            <v>3.1.1.01.08.002.000 - RECEITA DE ARMAZENAGEM E CAPATAZIA EXPORTAÇÃO - TECA DAPE - À VISTA</v>
          </cell>
        </row>
        <row r="32">
          <cell r="R32" t="str">
            <v xml:space="preserve"> - </v>
          </cell>
        </row>
        <row r="33">
          <cell r="R33" t="str">
            <v>3.1.1.01.09.001.000 - RECEITA DE ARMAZENAGEM E CAPATAZIA EXPORTAÇÃO - TECA DAE - FATURADA</v>
          </cell>
        </row>
        <row r="34">
          <cell r="R34" t="str">
            <v>3.1.1.01.09.002.000 - RECEITA DE ARMAZENAGEM E CAPATAZIA EXPORTAÇÃO - TECA DAE - À VISTA</v>
          </cell>
        </row>
        <row r="35">
          <cell r="R35" t="str">
            <v xml:space="preserve"> - </v>
          </cell>
        </row>
        <row r="36">
          <cell r="R36" t="str">
            <v>3.1.1.01.10.001.000 - RECEITA TECA – CARGA NACIONAL - FATURADA</v>
          </cell>
        </row>
        <row r="37">
          <cell r="R37" t="str">
            <v>3.1.1.01.10.002.000 - RECEITA TECA – CARGA NACIONAL - À VISTA</v>
          </cell>
        </row>
        <row r="38">
          <cell r="R38" t="str">
            <v xml:space="preserve"> - </v>
          </cell>
        </row>
        <row r="39">
          <cell r="R39" t="str">
            <v>3.1.1.01.11.001.000 - RECEITA TECA – INTERNAÇÃO - FATURADA</v>
          </cell>
        </row>
        <row r="40">
          <cell r="R40" t="str">
            <v>3.1.1.01.11.002.000 - RECEITA TECA – INTERNAÇÃO - À VISTA</v>
          </cell>
        </row>
        <row r="41">
          <cell r="R41" t="str">
            <v xml:space="preserve"> - </v>
          </cell>
        </row>
        <row r="42">
          <cell r="R42" t="str">
            <v>3.1.1.01.12.001.000 - RECEITA DE CONEXÃO DOMÉSTICA - FATURADA</v>
          </cell>
        </row>
        <row r="43">
          <cell r="R43" t="str">
            <v>3.1.1.01.12.002.000 - RECEITA DE CONEXÃO DOMÉSTICA – A VISTA</v>
          </cell>
        </row>
        <row r="44">
          <cell r="R44" t="str">
            <v xml:space="preserve"> - </v>
          </cell>
        </row>
        <row r="45">
          <cell r="R45" t="str">
            <v>3.1.1.01.13.001.000 - RECEITA DE CONEXÃO INTERNACIONAL - FATURADA</v>
          </cell>
        </row>
        <row r="46">
          <cell r="R46" t="str">
            <v>3.1.1.01.13.002.000 - RECEITA DE CONEXÃO INTERNACIONAL – A VISTA</v>
          </cell>
        </row>
        <row r="47">
          <cell r="R47" t="str">
            <v xml:space="preserve"> - </v>
          </cell>
        </row>
        <row r="48">
          <cell r="R48" t="str">
            <v>3.1.1.01.14.001.000 - RECEITA - POOL COMBUSTÍVEL</v>
          </cell>
        </row>
        <row r="49">
          <cell r="R49" t="str">
            <v>3.1.1.01.14.002.000 - TELEFONIA EXPLORADA</v>
          </cell>
        </row>
        <row r="50">
          <cell r="R50" t="str">
            <v>3.1.1.01.14.003.000 - ENERGIA ELÉTRICA EXPLORADA</v>
          </cell>
        </row>
        <row r="51">
          <cell r="R51" t="str">
            <v>3.1.1.01.14.004.000 - ÁGUA E ESGOTO EXPLORADOS</v>
          </cell>
        </row>
        <row r="52">
          <cell r="R52" t="str">
            <v>3.1.1.01.14.005.000 - TRATAMENTO DE LIXO EXPLORADO</v>
          </cell>
        </row>
        <row r="53">
          <cell r="R53" t="str">
            <v>3.1.1.01.14.006.000 - ESTACIONAMENTO VEÍCULOS EXPLORADO</v>
          </cell>
        </row>
        <row r="54">
          <cell r="R54" t="str">
            <v>3.1.1.01.14.007.000 - VEICULAÇÃO DE ANUNCIOS</v>
          </cell>
        </row>
        <row r="55">
          <cell r="R55" t="str">
            <v xml:space="preserve"> - </v>
          </cell>
        </row>
        <row r="56">
          <cell r="R56" t="str">
            <v>3.1.1.01.15.001.000 - OUTDOORS</v>
          </cell>
        </row>
        <row r="57">
          <cell r="R57" t="str">
            <v>3.1.1.01.15.002.000 - PAINEIS QUINZENAIS</v>
          </cell>
        </row>
        <row r="58">
          <cell r="R58" t="str">
            <v>3.1.1.01.15.003.000 - ADESIVOS DE PAREDE</v>
          </cell>
        </row>
        <row r="59">
          <cell r="R59" t="str">
            <v>3.1.1.01.15.004.000 - JORNAIS /REVISTAS</v>
          </cell>
        </row>
        <row r="60">
          <cell r="R60" t="str">
            <v>3.1.1.01.15.005.000 - RECEITA COM ALUGUEL DE ESPACO FISICO</v>
          </cell>
        </row>
        <row r="61">
          <cell r="R61" t="str">
            <v>3.1.1.01.15.006.000 - LOJAS</v>
          </cell>
        </row>
        <row r="62">
          <cell r="R62" t="str">
            <v>3.1.1.01.15.007.000 - QUIOSQUES</v>
          </cell>
        </row>
        <row r="63">
          <cell r="R63" t="str">
            <v>3.1.1.01.15.008.000 - VENDING MACHINES</v>
          </cell>
        </row>
        <row r="64">
          <cell r="R64" t="str">
            <v>3.1.1.01.15.009.000 - CAIXAS ELETRÔNICO</v>
          </cell>
        </row>
        <row r="65">
          <cell r="R65" t="str">
            <v>3.1.1.01.15.010.000 - BANCOS</v>
          </cell>
        </row>
        <row r="66">
          <cell r="R66" t="str">
            <v>3.1.1.01.15.999.000 - OUTRAS RECEITAS ACESSORIAS</v>
          </cell>
        </row>
        <row r="67">
          <cell r="R67" t="str">
            <v xml:space="preserve"> - </v>
          </cell>
        </row>
        <row r="68">
          <cell r="R68" t="str">
            <v xml:space="preserve"> - </v>
          </cell>
        </row>
        <row r="69">
          <cell r="R69" t="str">
            <v>3.1.1.02.01.001.000 - PIS CUMULATIVO</v>
          </cell>
        </row>
        <row r="70">
          <cell r="R70" t="str">
            <v>3.1.1.02.01.002.000 - COFINS CUMULATIVO</v>
          </cell>
        </row>
        <row r="71">
          <cell r="R71" t="str">
            <v>3.1.1.02.01.003.000 - PIS NÃO CUMULATIVO</v>
          </cell>
        </row>
        <row r="72">
          <cell r="R72" t="str">
            <v>3.1.1.02.01.004.000 - COFINS NÃO CUMULATIVO</v>
          </cell>
        </row>
        <row r="73">
          <cell r="R73" t="str">
            <v>3.1.1.02.01.005.000 - ISS</v>
          </cell>
        </row>
        <row r="74">
          <cell r="R74" t="str">
            <v>3.1.1.02.01.006.000 - TAXA AGENCIA REGULADORA</v>
          </cell>
        </row>
        <row r="75">
          <cell r="R75" t="str">
            <v xml:space="preserve"> - </v>
          </cell>
        </row>
        <row r="76">
          <cell r="R76" t="str">
            <v xml:space="preserve"> - </v>
          </cell>
        </row>
        <row r="77">
          <cell r="R77" t="str">
            <v xml:space="preserve"> - </v>
          </cell>
        </row>
        <row r="78">
          <cell r="R78" t="str">
            <v xml:space="preserve"> - </v>
          </cell>
        </row>
        <row r="79">
          <cell r="R79" t="str">
            <v>3.2.1.01.01.001.000 - RECEITA DE CONSTRUCAO</v>
          </cell>
        </row>
        <row r="80">
          <cell r="R80" t="str">
            <v xml:space="preserve"> - </v>
          </cell>
        </row>
        <row r="81">
          <cell r="R81" t="str">
            <v xml:space="preserve"> - </v>
          </cell>
        </row>
        <row r="82">
          <cell r="R82" t="str">
            <v xml:space="preserve"> - </v>
          </cell>
        </row>
        <row r="83">
          <cell r="R83" t="str">
            <v xml:space="preserve"> - </v>
          </cell>
        </row>
        <row r="84">
          <cell r="R84" t="str">
            <v xml:space="preserve"> - </v>
          </cell>
        </row>
        <row r="85">
          <cell r="R85" t="str">
            <v>4.1.1.01.01.001.000 - SALARIOS HORAS NORMAIS</v>
          </cell>
        </row>
        <row r="86">
          <cell r="R86" t="str">
            <v>4.1.1.01.01.002.000 - HONORARIOS DA DIRETORIA</v>
          </cell>
        </row>
        <row r="87">
          <cell r="R87" t="str">
            <v>4.1.1.01.01.003.000 - SALARIOS HORAS EXTRAS - 50%</v>
          </cell>
        </row>
        <row r="88">
          <cell r="R88" t="str">
            <v>4.1.1.01.01.004.000 - DESCANSO SEMANAL REMUNERADO</v>
          </cell>
        </row>
        <row r="89">
          <cell r="R89" t="str">
            <v>4.1.1.01.01.005.000 - SALARIOS HORAS EXTRAS - FOLGA</v>
          </cell>
        </row>
        <row r="90">
          <cell r="R90" t="str">
            <v>4.1.1.01.01.006.000 - SALARIOS HORAS EXTRAS - FERIADO</v>
          </cell>
        </row>
        <row r="91">
          <cell r="R91" t="str">
            <v>4.1.1.01.01.007.000 - COMISSOES</v>
          </cell>
        </row>
        <row r="92">
          <cell r="R92" t="str">
            <v>4.1.1.01.01.008.000 - BOLSA ESTÁGIO</v>
          </cell>
        </row>
        <row r="93">
          <cell r="R93" t="str">
            <v>4.1.1.01.01.009.000 - GRATIFICACOES</v>
          </cell>
        </row>
        <row r="94">
          <cell r="R94" t="str">
            <v>4.1.1.01.01.010.000 - GRATIFICACOES INDEDUTIVEIS</v>
          </cell>
        </row>
        <row r="95">
          <cell r="R95" t="str">
            <v>4.1.1.01.01.011.000 - GRATIFICAÇÃO DE CONFIANÇA</v>
          </cell>
        </row>
        <row r="96">
          <cell r="R96" t="str">
            <v>4.1.1.01.01.012.000 - GRATIFICAÇÃO DE FÉRIAS</v>
          </cell>
        </row>
        <row r="97">
          <cell r="R97" t="str">
            <v>4.1.1.01.01.013.000 - MÃO DE OBRA TEMPORÁRIO</v>
          </cell>
        </row>
        <row r="98">
          <cell r="R98" t="str">
            <v>4.1.1.01.01.014.000 - VANTAGEM PESSOAL</v>
          </cell>
        </row>
        <row r="99">
          <cell r="R99" t="str">
            <v>4.1.1.01.01.015.000 - QUEBRA DE CAIXA</v>
          </cell>
        </row>
        <row r="100">
          <cell r="R100" t="str">
            <v>4.1.1.01.01.016.000 - MÉDIA PESSOAL</v>
          </cell>
        </row>
        <row r="101">
          <cell r="R101" t="str">
            <v>4.1.1.01.01.017.000 - PARTICIPACOES NOS LUCROS</v>
          </cell>
        </row>
        <row r="102">
          <cell r="R102" t="str">
            <v>4.1.1.01.01.018.000 - PROVISOES PARTICIPACOES NOS LUCROS</v>
          </cell>
        </row>
        <row r="103">
          <cell r="R103" t="str">
            <v>4.1.1.01.01.999.000 - OUTRAS REMUNERACOES</v>
          </cell>
        </row>
        <row r="104">
          <cell r="R104" t="str">
            <v xml:space="preserve"> - </v>
          </cell>
        </row>
        <row r="105">
          <cell r="R105" t="str">
            <v xml:space="preserve"> - </v>
          </cell>
        </row>
        <row r="106">
          <cell r="R106" t="str">
            <v>4.1.1.02.01.001.000 - INSS</v>
          </cell>
        </row>
        <row r="107">
          <cell r="R107" t="str">
            <v>4.1.1.02.01.002.000 - INSS TERCEIROS</v>
          </cell>
        </row>
        <row r="108">
          <cell r="R108" t="str">
            <v>4.1.1.02.01.003.000 - FGTS</v>
          </cell>
        </row>
        <row r="109">
          <cell r="R109" t="str">
            <v>4.1.1.02.01.004.000 - FGTS   RESCISAO CONTRATO</v>
          </cell>
        </row>
        <row r="110">
          <cell r="R110" t="str">
            <v>4.1.1.02.01.005.000 - FERIAS</v>
          </cell>
        </row>
        <row r="111">
          <cell r="R111" t="str">
            <v>4.1.1.02.01.006.000 - ENCARGOS S  FERIAS</v>
          </cell>
        </row>
        <row r="112">
          <cell r="R112" t="str">
            <v>4.1.1.02.01.007.000 - 13 SALARIO</v>
          </cell>
        </row>
        <row r="113">
          <cell r="R113" t="str">
            <v>4.1.1.02.01.008.000 - ENCARGOS S DECIMO TERCEIRO SALARIO</v>
          </cell>
        </row>
        <row r="114">
          <cell r="R114" t="str">
            <v>4.1.1.02.01.009.000 - ADICIONAL NOTURNO</v>
          </cell>
        </row>
        <row r="115">
          <cell r="R115" t="str">
            <v>4.1.1.02.01.010.000 - ADICIONAL INSALUBRIDADE</v>
          </cell>
        </row>
        <row r="116">
          <cell r="R116" t="str">
            <v>4.1.1.02.01.011.000 - ADICIONAL PERICULOSIDADE</v>
          </cell>
        </row>
        <row r="117">
          <cell r="R117" t="str">
            <v>4.1.1.02.01.012.000 - ADICIONAL DE TURNO</v>
          </cell>
        </row>
        <row r="118">
          <cell r="R118" t="str">
            <v>4.1.1.02.01.013.000 - RESCISOES TRABALHISTAS</v>
          </cell>
        </row>
        <row r="119">
          <cell r="R119" t="str">
            <v>4.1.1.02.01.014.000 - ACORDOS TRABALHISTAS</v>
          </cell>
        </row>
        <row r="120">
          <cell r="R120" t="str">
            <v>4.1.1.02.01.999.000 - OUTROS ENCARGOS E ADICIONAIS</v>
          </cell>
        </row>
        <row r="121">
          <cell r="R121" t="str">
            <v xml:space="preserve"> - </v>
          </cell>
        </row>
        <row r="122">
          <cell r="R122" t="str">
            <v xml:space="preserve"> - </v>
          </cell>
        </row>
        <row r="123">
          <cell r="R123" t="str">
            <v>4.1.1.03.01.001.000 - VALE TRANSPORTE</v>
          </cell>
        </row>
        <row r="124">
          <cell r="R124" t="str">
            <v>4.1.1.03.01.002.000 - TRANSPORTE DE PESSOAL</v>
          </cell>
        </row>
        <row r="125">
          <cell r="R125" t="str">
            <v>4.1.1.03.01.003.000 - REFEITORIO</v>
          </cell>
        </row>
        <row r="126">
          <cell r="R126" t="str">
            <v>4.1.1.03.01.004.000 - VALE REFEICAO</v>
          </cell>
        </row>
        <row r="127">
          <cell r="R127" t="str">
            <v>4.1.1.03.01.005.000 - VALE ALIMENTACAO</v>
          </cell>
        </row>
        <row r="128">
          <cell r="R128" t="str">
            <v>4.1.1.03.01.006.000 - ASSISTENCIA MEDICA</v>
          </cell>
        </row>
        <row r="129">
          <cell r="R129" t="str">
            <v>4.1.1.03.01.007.000 - ASSISTENCIA ODONTOLOGICA</v>
          </cell>
        </row>
        <row r="130">
          <cell r="R130" t="str">
            <v>4.1.1.03.01.008.000 - SEGURO VIDA</v>
          </cell>
        </row>
        <row r="131">
          <cell r="R131" t="str">
            <v>4.1.1.03.01.009.000 - CESTA BASICA</v>
          </cell>
        </row>
        <row r="132">
          <cell r="R132" t="str">
            <v>4.1.1.03.01.010.000 - AUXILIO MORADIA</v>
          </cell>
        </row>
        <row r="133">
          <cell r="R133" t="str">
            <v>4.1.1.03.01.011.000 - AUXILIO FUNERAL</v>
          </cell>
        </row>
        <row r="134">
          <cell r="R134" t="str">
            <v>4.1.1.03.01.012.000 - AUXULIO CRECHE</v>
          </cell>
        </row>
        <row r="135">
          <cell r="R135" t="str">
            <v>4.1.1.03.01.013.000 - ADICIONAL DE INSTRUÇÃO</v>
          </cell>
        </row>
        <row r="136">
          <cell r="R136" t="str">
            <v>4.1.1.03.01.014.000 - AUXILIO EDUCACIONAL</v>
          </cell>
        </row>
        <row r="137">
          <cell r="R137" t="str">
            <v>4.1.1.03.01.015.000 - MENOR APRENDIZ</v>
          </cell>
        </row>
        <row r="138">
          <cell r="R138" t="str">
            <v>4.1.1.03.01.016.000 - PREVIDENCIA PRIVADA</v>
          </cell>
        </row>
        <row r="139">
          <cell r="R139" t="str">
            <v>4.1.1.03.01.998.000 - OUTROS BENEFICIOS INDEDUTIVEIS</v>
          </cell>
        </row>
        <row r="140">
          <cell r="R140" t="str">
            <v>4.1.1.03.01.999.000 - OUTROS BENEFICIOS</v>
          </cell>
        </row>
        <row r="141">
          <cell r="R141" t="str">
            <v xml:space="preserve"> - </v>
          </cell>
        </row>
        <row r="142">
          <cell r="R142" t="str">
            <v xml:space="preserve"> - </v>
          </cell>
        </row>
        <row r="143">
          <cell r="R143" t="str">
            <v>4.1.1.04.01.001.000 - TREINAMENTO - CURSOS, PALESTRAS E SEMINARIOS</v>
          </cell>
        </row>
        <row r="144">
          <cell r="R144" t="str">
            <v xml:space="preserve"> - </v>
          </cell>
        </row>
        <row r="145">
          <cell r="R145" t="str">
            <v xml:space="preserve"> - </v>
          </cell>
        </row>
        <row r="146">
          <cell r="R146" t="str">
            <v>4.1.1.05.01.001.000 - ESTAGIÁRIO</v>
          </cell>
        </row>
        <row r="147">
          <cell r="R147" t="str">
            <v>4.1.1.05.01.002.000 - SEGURANCA NO TRABALHO</v>
          </cell>
        </row>
        <row r="148">
          <cell r="R148" t="str">
            <v>4.1.1.05.01.003.000 - MOVIMENTACAO DE EMPREGADOS</v>
          </cell>
        </row>
        <row r="149">
          <cell r="R149" t="str">
            <v>4.1.1.05.01.004.000 - SERVIÇOS MÉDICOS/HOSP - EMPREGADOS</v>
          </cell>
        </row>
        <row r="150">
          <cell r="R150" t="str">
            <v>4.1.1.05.01.999.000 - OUTROS CUSTOS DE PESSOAL</v>
          </cell>
        </row>
        <row r="151">
          <cell r="R151" t="str">
            <v xml:space="preserve"> - </v>
          </cell>
        </row>
        <row r="152">
          <cell r="R152" t="str">
            <v xml:space="preserve"> - </v>
          </cell>
        </row>
        <row r="153">
          <cell r="R153" t="str">
            <v>4.1.1.06.01.001.000 - SERVICO MEDICO E AMBULATORIAL</v>
          </cell>
        </row>
        <row r="154">
          <cell r="R154" t="str">
            <v>4.1.1.06.01.002.000 - SERVICO DE FRETE</v>
          </cell>
        </row>
        <row r="155">
          <cell r="R155" t="str">
            <v>4.1.1.06.01.003.000 - SERVICO DE TRANSPORTES DE VALORES</v>
          </cell>
        </row>
        <row r="156">
          <cell r="R156" t="str">
            <v>4.1.1.06.01.004.000 - SERVICO DE CONSULTORIA E AUDITORIA</v>
          </cell>
        </row>
        <row r="157">
          <cell r="R157" t="str">
            <v>4.1.1.06.01.005.000 - SERVICO DE MANUTENCAO OPERACIONAL</v>
          </cell>
        </row>
        <row r="158">
          <cell r="R158" t="str">
            <v>4.1.1.06.01.006.000 - SERVICO DE CONSERVACAO E LIMPEZA OPERACIONAL</v>
          </cell>
        </row>
        <row r="159">
          <cell r="R159" t="str">
            <v>4.1.1.06.01.007.000 - SERVICOS DE GUINCHO E MECANICO</v>
          </cell>
        </row>
        <row r="160">
          <cell r="R160" t="str">
            <v>4.1.1.06.01.008.000 - SERVICO DE ENGENHARIA E CONSTRUCAO</v>
          </cell>
        </row>
        <row r="161">
          <cell r="R161" t="str">
            <v>4.1.1.06.01.009.000 - TERCEREIZACAO DE FROTA DE ONIBUS</v>
          </cell>
        </row>
        <row r="162">
          <cell r="R162" t="str">
            <v>4.1.1.06.01.999.000 - OUTROS SERVICOS DIRETOS</v>
          </cell>
        </row>
        <row r="163">
          <cell r="R163" t="str">
            <v xml:space="preserve"> - </v>
          </cell>
        </row>
        <row r="164">
          <cell r="R164" t="str">
            <v xml:space="preserve"> - </v>
          </cell>
        </row>
        <row r="165">
          <cell r="R165" t="str">
            <v>4.1.1.07.01.001.000 - SERVIÇO DE VIGILÂNCIA</v>
          </cell>
        </row>
        <row r="166">
          <cell r="R166" t="str">
            <v>4.1.1.07.01.002.000 - SERVICO DE CONSERVACAO E LIMPEZA</v>
          </cell>
        </row>
        <row r="167">
          <cell r="R167" t="str">
            <v>4.1.1.07.01.003.000 - SERVICO DE RECURSOS HUMANOS</v>
          </cell>
        </row>
        <row r="168">
          <cell r="R168" t="str">
            <v>4.1.1.07.01.004.000 - SERVICO DE CONSULTORIA E AUDITORIA</v>
          </cell>
        </row>
        <row r="169">
          <cell r="R169" t="str">
            <v>4.1.1.07.01.005.000 - ASSESSORIA JURIDICA</v>
          </cell>
        </row>
        <row r="170">
          <cell r="R170" t="str">
            <v>4.1.1.07.01.006.000 - CONSULTORIA EM INFORMATICA</v>
          </cell>
        </row>
        <row r="171">
          <cell r="R171" t="str">
            <v>4.1.1.07.01.007.000 - SERVICOS FETRANSPOR</v>
          </cell>
        </row>
        <row r="172">
          <cell r="R172" t="str">
            <v>4.1.1.07.01.999.000 - OUTROS SERVICOS INDIRETOS</v>
          </cell>
        </row>
        <row r="173">
          <cell r="R173" t="str">
            <v xml:space="preserve"> - </v>
          </cell>
        </row>
        <row r="174">
          <cell r="R174" t="str">
            <v xml:space="preserve"> - </v>
          </cell>
        </row>
        <row r="175">
          <cell r="R175" t="str">
            <v>4.1.1.08.01.001.000 - AGUA E ESGOTO</v>
          </cell>
        </row>
        <row r="176">
          <cell r="R176" t="str">
            <v>4.1.1.08.01.002.000 - ENERGIA ELETRICA</v>
          </cell>
        </row>
        <row r="177">
          <cell r="R177" t="str">
            <v xml:space="preserve">4.1.1.08.01.003.000 - ALUGUEL DE IMOVEIS </v>
          </cell>
        </row>
        <row r="178">
          <cell r="R178" t="str">
            <v>4.1.1.08.01.004.000 - CONDOMINIO DE IMÓVEIS</v>
          </cell>
        </row>
        <row r="179">
          <cell r="R179" t="str">
            <v>4.1.1.08.01.005.000 - ALUGUEL DE VAGAS DE GARAGEM</v>
          </cell>
        </row>
        <row r="180">
          <cell r="R180" t="str">
            <v>4.1.1.08.01.006.000 - IPTU</v>
          </cell>
        </row>
        <row r="181">
          <cell r="R181" t="str">
            <v>4.1.1.08.01.007.000 - MANUTENCAO / REPAROS PREDIAIS</v>
          </cell>
        </row>
        <row r="182">
          <cell r="R182" t="str">
            <v>4.1.1.08.01.999.000 - OUTROS CUSTOS DE OCUPACAO</v>
          </cell>
        </row>
        <row r="183">
          <cell r="R183" t="str">
            <v xml:space="preserve"> - </v>
          </cell>
        </row>
        <row r="184">
          <cell r="R184" t="str">
            <v>4.1.1.08.02.001.000 - MATERIAIS DE ESCRITORIO E INFORMATICA</v>
          </cell>
        </row>
        <row r="185">
          <cell r="R185" t="str">
            <v>4.1.1.08.02.002.000 - MALOTES E CORREIOS</v>
          </cell>
        </row>
        <row r="186">
          <cell r="R186" t="str">
            <v>4.1.1.08.02.003.000 - COPIAS E ENCADERNACOES</v>
          </cell>
        </row>
        <row r="187">
          <cell r="R187" t="str">
            <v>4.1.1.08.02.004.000 - SERVICOS GRAFICOS</v>
          </cell>
        </row>
        <row r="188">
          <cell r="R188" t="str">
            <v>4.1.1.08.02.005.000 - TELECOMUNICACAO FIXA E MOVEL</v>
          </cell>
        </row>
        <row r="189">
          <cell r="R189" t="str">
            <v>4.1.1.08.02.006.000 - INTERNET / LINK</v>
          </cell>
        </row>
        <row r="190">
          <cell r="R190" t="str">
            <v>4.1.1.08.02.007.000 - ALUGUEL DE BENS MÓVEIS</v>
          </cell>
        </row>
        <row r="191">
          <cell r="R191" t="str">
            <v>4.1.1.08.02.999.000 - OUTROS CUSTOS DE ESCRITORIO E COMUNICACAO</v>
          </cell>
        </row>
        <row r="192">
          <cell r="R192" t="str">
            <v xml:space="preserve"> - </v>
          </cell>
        </row>
        <row r="193">
          <cell r="R193" t="str">
            <v xml:space="preserve"> - </v>
          </cell>
        </row>
        <row r="194">
          <cell r="R194" t="str">
            <v>4.1.1.09.01.001.000 - DEPRECIACAO</v>
          </cell>
        </row>
        <row r="195">
          <cell r="R195" t="str">
            <v>4.1.1.09.01.002.000 - AMORTIZACAO - SOFTWARE</v>
          </cell>
        </row>
        <row r="196">
          <cell r="R196" t="str">
            <v>4.1.1.09.01.003.000 - AMORTIZACAO - GRU - INVEST PARA  CONCESSAO</v>
          </cell>
        </row>
        <row r="197">
          <cell r="R197" t="str">
            <v>4.1.1.09.01.004.000 - AMORTIZACAO - MARCAS E PATENTES</v>
          </cell>
        </row>
        <row r="198">
          <cell r="R198" t="str">
            <v>4.1.1.09.01.999.000 - AMORTIZACAO - OUTROS</v>
          </cell>
        </row>
        <row r="199">
          <cell r="R199" t="str">
            <v xml:space="preserve"> - </v>
          </cell>
        </row>
        <row r="200">
          <cell r="R200" t="str">
            <v xml:space="preserve"> - </v>
          </cell>
        </row>
        <row r="201">
          <cell r="R201" t="str">
            <v>4.1.1.10.01.001.000 - CUSTO COM MATERIAIS DE OPERACAO</v>
          </cell>
        </row>
        <row r="202">
          <cell r="R202" t="str">
            <v>4.1.1.10.01.002.000 - CUSTO COM MATERIAIS DE CONSUMO</v>
          </cell>
        </row>
        <row r="203">
          <cell r="R203" t="str">
            <v>4.1.1.10.01.003.000 - CUSTO DE MATERIAIS DE MANUTENCAO E LIMPEZA</v>
          </cell>
        </row>
        <row r="204">
          <cell r="R204" t="str">
            <v xml:space="preserve"> - </v>
          </cell>
        </row>
        <row r="205">
          <cell r="R205" t="str">
            <v xml:space="preserve"> - </v>
          </cell>
        </row>
        <row r="206">
          <cell r="R206" t="str">
            <v>4.1.1.11.01.001.000 - CUSTOS COM VIAGENS</v>
          </cell>
        </row>
        <row r="207">
          <cell r="R207" t="str">
            <v xml:space="preserve"> - </v>
          </cell>
        </row>
        <row r="208">
          <cell r="R208" t="str">
            <v xml:space="preserve"> - </v>
          </cell>
        </row>
        <row r="209">
          <cell r="R209" t="str">
            <v>4.1.1.12.01.001.000 - CUSTO DE COMBUSTIVEL</v>
          </cell>
        </row>
        <row r="210">
          <cell r="R210" t="str">
            <v>4.1.1.12.01.002.000 - ALUGUEL DE BENS MÓVEIS - CUSTO</v>
          </cell>
        </row>
        <row r="211">
          <cell r="R211" t="str">
            <v>4.1.1.12.01.003.000 - CUSTO COM MANUTENCAO DE BENS MOVEIS</v>
          </cell>
        </row>
        <row r="212">
          <cell r="R212" t="str">
            <v>4.1.1.12.01.004.000 - PASSAGEM E HOSPEDAGEM - CUSTO</v>
          </cell>
        </row>
        <row r="213">
          <cell r="R213" t="str">
            <v>4.1.1.12.01.005.000 - CUSTOS COM VEICULOS</v>
          </cell>
        </row>
        <row r="214">
          <cell r="R214" t="str">
            <v>4.1.1.12.01.006.000 - CUSTOS COM VEICULOS DEDUTIVEIS (MULTA)</v>
          </cell>
        </row>
        <row r="215">
          <cell r="R215" t="str">
            <v>4.1.1.12.01.007.000 - TAXA AGENCIA REGULADORA</v>
          </cell>
        </row>
        <row r="216">
          <cell r="R216" t="str">
            <v>4.1.1.12.01.008.000 - CREDITOS DE PIS SOBRE INSUMOS</v>
          </cell>
        </row>
        <row r="217">
          <cell r="R217" t="str">
            <v>4.1.1.12.01.009.000 - CREDITOS DE COFINS SOBRE INSUMOS</v>
          </cell>
        </row>
        <row r="218">
          <cell r="R218" t="str">
            <v>4.1.1.12.01.010.000 - PROVISÃO DE MANUTENÇÃO</v>
          </cell>
        </row>
        <row r="219">
          <cell r="R219" t="str">
            <v>4.1.1.12.01.011.000 - GASTOS COM UNIFORME</v>
          </cell>
        </row>
        <row r="220">
          <cell r="R220" t="str">
            <v>4.1.1.12.01.999.000 - OUTROS CUSTOS</v>
          </cell>
        </row>
        <row r="221">
          <cell r="R221" t="str">
            <v xml:space="preserve"> - </v>
          </cell>
        </row>
        <row r="222">
          <cell r="R222" t="str">
            <v xml:space="preserve"> - </v>
          </cell>
        </row>
        <row r="223">
          <cell r="R223" t="str">
            <v xml:space="preserve"> - </v>
          </cell>
        </row>
        <row r="224">
          <cell r="R224" t="str">
            <v xml:space="preserve"> - </v>
          </cell>
        </row>
        <row r="225">
          <cell r="R225" t="str">
            <v>4.2.1.01.01.001.000 - CUSTO DE CONSTRUCAO</v>
          </cell>
        </row>
        <row r="226">
          <cell r="R226" t="str">
            <v xml:space="preserve"> - </v>
          </cell>
        </row>
        <row r="227">
          <cell r="R227" t="str">
            <v xml:space="preserve"> - </v>
          </cell>
        </row>
        <row r="228">
          <cell r="R228" t="str">
            <v xml:space="preserve"> - </v>
          </cell>
        </row>
        <row r="229">
          <cell r="R229" t="str">
            <v xml:space="preserve"> - </v>
          </cell>
        </row>
        <row r="230">
          <cell r="R230" t="str">
            <v xml:space="preserve"> - </v>
          </cell>
        </row>
        <row r="231">
          <cell r="R231" t="str">
            <v>5.1.1.01.01.001.000 - SALARIOS HORAS NORMAIS</v>
          </cell>
        </row>
        <row r="232">
          <cell r="R232" t="str">
            <v>5.1.1.01.01.002.000 - HONORARIOS DA DIRETORIA</v>
          </cell>
        </row>
        <row r="233">
          <cell r="R233" t="str">
            <v>5.1.1.01.01.003.000 - SALARIOS HORAS EXTRAS - 50%</v>
          </cell>
        </row>
        <row r="234">
          <cell r="R234" t="str">
            <v>5.1.1.01.01.004.000 - DESCANSO SEMANAL REMUNERADO</v>
          </cell>
        </row>
        <row r="235">
          <cell r="R235" t="str">
            <v>5.1.1.01.01.005.000 - SALARIOS HORAS EXTRAS - FOLGA</v>
          </cell>
        </row>
        <row r="236">
          <cell r="R236" t="str">
            <v>5.1.1.01.01.006.000 - SALARIOS HORAS EXTRAS - FERIADO</v>
          </cell>
        </row>
        <row r="237">
          <cell r="R237" t="str">
            <v>5.1.1.01.01.007.000 - COMISSOES</v>
          </cell>
        </row>
        <row r="238">
          <cell r="R238" t="str">
            <v>5.1.1.01.01.008.000 - BOLSA ESTÁGIO</v>
          </cell>
        </row>
        <row r="239">
          <cell r="R239" t="str">
            <v>5.1.1.01.01.009.000 - GRATIFICACOES</v>
          </cell>
        </row>
        <row r="240">
          <cell r="R240" t="str">
            <v>5.1.1.01.01.010.000 - GRATIFICACOES INDEDUTÍVEIS</v>
          </cell>
        </row>
        <row r="241">
          <cell r="R241" t="str">
            <v>5.1.1.01.01.011.000 - GRATIFICAÇÃO DE CONFIANÇA</v>
          </cell>
        </row>
        <row r="242">
          <cell r="R242" t="str">
            <v>5.1.1.01.01.012.000 - GRATIFICAÇÃO DE FÉRIAS</v>
          </cell>
        </row>
        <row r="243">
          <cell r="R243" t="str">
            <v>5.1.1.01.01.013.000 - MÃO DE OBRA TEMPORÁRIO</v>
          </cell>
        </row>
        <row r="244">
          <cell r="R244" t="str">
            <v>5.1.1.01.01.014.000 - VANTAGEM PESSOAL</v>
          </cell>
        </row>
        <row r="245">
          <cell r="R245" t="str">
            <v>5.1.1.01.01.015.000 - QUEBRA DE CAIXA</v>
          </cell>
        </row>
        <row r="246">
          <cell r="R246" t="str">
            <v>5.1.1.01.01.016.000 - MÉDIA PESSOAL</v>
          </cell>
        </row>
        <row r="247">
          <cell r="R247" t="str">
            <v>5.1.1.01.01.017.000 - PARTICIPACOES NOS LUCROS</v>
          </cell>
        </row>
        <row r="248">
          <cell r="R248" t="str">
            <v>5.1.1.01.01.018.000 - PARTICIPACOES NOS LUCROS ADMINISTRADORES</v>
          </cell>
        </row>
        <row r="249">
          <cell r="R249" t="str">
            <v>5.1.1.01.01.019.000 - PROVISÃO PARTICIPACOES NOS LUCROS</v>
          </cell>
        </row>
        <row r="250">
          <cell r="R250" t="str">
            <v xml:space="preserve"> - </v>
          </cell>
        </row>
        <row r="251">
          <cell r="R251" t="str">
            <v xml:space="preserve"> - </v>
          </cell>
        </row>
        <row r="252">
          <cell r="R252" t="str">
            <v>5.1.1.02.01.001.000 - INSS</v>
          </cell>
        </row>
        <row r="253">
          <cell r="R253" t="str">
            <v>5.1.1.02.01.002.000 - INSS TERCEIROS</v>
          </cell>
        </row>
        <row r="254">
          <cell r="R254" t="str">
            <v>5.1.1.02.01.003.000 - FGTS</v>
          </cell>
        </row>
        <row r="255">
          <cell r="R255" t="str">
            <v>5.1.1.02.01.004.000 - FGTS  RESCISAO CONTRATO</v>
          </cell>
        </row>
        <row r="256">
          <cell r="R256" t="str">
            <v>5.1.1.02.01.005.000 - FERIAS</v>
          </cell>
        </row>
        <row r="257">
          <cell r="R257" t="str">
            <v>5.1.1.02.01.006.000 - ENCARGOS FERIAS</v>
          </cell>
        </row>
        <row r="258">
          <cell r="R258" t="str">
            <v>5.1.1.02.01.007.000 - 13 SALARIO</v>
          </cell>
        </row>
        <row r="259">
          <cell r="R259" t="str">
            <v>5.1.1.02.01.008.000 - ENCARGOS S DECIMO TERCEIRO SALARIO</v>
          </cell>
        </row>
        <row r="260">
          <cell r="R260" t="str">
            <v>5.1.1.02.01.009.000 - ADICIONAL NOTURNO</v>
          </cell>
        </row>
        <row r="261">
          <cell r="R261" t="str">
            <v>5.1.1.02.01.010.000 - ADICIONAL INSALUBRIDADE</v>
          </cell>
        </row>
        <row r="262">
          <cell r="R262" t="str">
            <v>5.1.1.02.01.011.000 - ADICIONAL PERICULOSIDADE</v>
          </cell>
        </row>
        <row r="263">
          <cell r="R263" t="str">
            <v>5.1.1.02.01.012.000 - ADICIONAL DE TURNO</v>
          </cell>
        </row>
        <row r="264">
          <cell r="R264" t="str">
            <v>5.1.1.02.01.013.000 - RESCISOES TRABALHISTAS</v>
          </cell>
        </row>
        <row r="265">
          <cell r="R265" t="str">
            <v>5.1.1.02.01.014.000 - ACORDOS TRABALHISTAS</v>
          </cell>
        </row>
        <row r="266">
          <cell r="R266" t="str">
            <v>5.1.1.02.01.999.000 - OUTROS ENCARGOS E ADICIONAIS</v>
          </cell>
        </row>
        <row r="267">
          <cell r="R267" t="str">
            <v xml:space="preserve"> - </v>
          </cell>
        </row>
        <row r="268">
          <cell r="R268" t="str">
            <v xml:space="preserve"> - </v>
          </cell>
        </row>
        <row r="269">
          <cell r="R269" t="str">
            <v>5.1.1.03.01.001.000 - VALE TRANSPORTE</v>
          </cell>
        </row>
        <row r="270">
          <cell r="R270" t="str">
            <v>5.1.1.03.01.002.000 - TRANSPORTE DE PESSOAL</v>
          </cell>
        </row>
        <row r="271">
          <cell r="R271" t="str">
            <v>5.1.1.03.01.003.000 - REFEITORIO</v>
          </cell>
        </row>
        <row r="272">
          <cell r="R272" t="str">
            <v>5.1.1.03.01.004.000 - VALE REFEICAO</v>
          </cell>
        </row>
        <row r="273">
          <cell r="R273" t="str">
            <v>5.1.1.03.01.005.000 - VALE ALIMENTACAO</v>
          </cell>
        </row>
        <row r="274">
          <cell r="R274" t="str">
            <v>5.1.1.03.01.006.000 - ASSISTENCIA MEDICA</v>
          </cell>
        </row>
        <row r="275">
          <cell r="R275" t="str">
            <v>5.1.1.03.01.007.000 - ASSISTENCIA ODONTOLOGICA</v>
          </cell>
        </row>
        <row r="276">
          <cell r="R276" t="str">
            <v>5.1.1.03.01.008.000 - SEGURO VIDA</v>
          </cell>
        </row>
        <row r="277">
          <cell r="R277" t="str">
            <v>5.1.1.03.01.009.000 - CESTA BASICA</v>
          </cell>
        </row>
        <row r="278">
          <cell r="R278" t="str">
            <v>5.1.1.03.01.010.000 - AUXILIO EDUCACIONAL</v>
          </cell>
        </row>
        <row r="279">
          <cell r="R279" t="str">
            <v>5.1.1.03.01.011.000 - PREVIDENCIA PRIVADA</v>
          </cell>
        </row>
        <row r="280">
          <cell r="R280" t="str">
            <v>5.1.1.03.01.012.000 - MENOR APRENDIZ</v>
          </cell>
        </row>
        <row r="281">
          <cell r="R281" t="str">
            <v>5.1.1.03.01.013.000 - AUXILIO MORADIA</v>
          </cell>
        </row>
        <row r="282">
          <cell r="R282" t="str">
            <v>5.1.1.03.01.014.000 - AUXILIO FUNERAL</v>
          </cell>
        </row>
        <row r="283">
          <cell r="R283" t="str">
            <v>5.1.1.03.01.015.000 - AUXULIO CRECHE</v>
          </cell>
        </row>
        <row r="284">
          <cell r="R284" t="str">
            <v>5.1.1.03.01.016.000 - ADICIONAL DE INSTRUÇÃO</v>
          </cell>
        </row>
        <row r="285">
          <cell r="R285" t="str">
            <v>5.1.1.03.01.998.000 - OUTROS BENEFICIOS INDEDUTIVEIS</v>
          </cell>
        </row>
        <row r="286">
          <cell r="R286" t="str">
            <v>5.1.1.03.01.999.000 - OUTROS BENEFICIOS</v>
          </cell>
        </row>
        <row r="287">
          <cell r="R287" t="str">
            <v xml:space="preserve"> - </v>
          </cell>
        </row>
        <row r="288">
          <cell r="R288" t="str">
            <v xml:space="preserve"> - </v>
          </cell>
        </row>
        <row r="289">
          <cell r="R289" t="str">
            <v>5.1.1.04.01.001.000 - TREINAMENTO - CURSOS, PALESTRAS E SEMINARIOS</v>
          </cell>
        </row>
        <row r="290">
          <cell r="R290" t="str">
            <v xml:space="preserve"> - </v>
          </cell>
        </row>
        <row r="291">
          <cell r="R291" t="str">
            <v xml:space="preserve"> - </v>
          </cell>
        </row>
        <row r="292">
          <cell r="R292" t="str">
            <v>5.1.1.05.01.001.000 - ESTAGIÁRIO</v>
          </cell>
        </row>
        <row r="293">
          <cell r="R293" t="str">
            <v>5.1.1.05.01.002.000 - SEGURANCA NO TRABALHO</v>
          </cell>
        </row>
        <row r="294">
          <cell r="R294" t="str">
            <v>5.1.1.05.01.998.000 - OUTRAS DESPESAS DE PESSOAL INDEDUTIVEIS</v>
          </cell>
        </row>
        <row r="295">
          <cell r="R295" t="str">
            <v>5.1.1.05.01.999.000 - OUTRAS DESPESAS DE PESSOAL</v>
          </cell>
        </row>
        <row r="296">
          <cell r="R296" t="str">
            <v xml:space="preserve"> - </v>
          </cell>
        </row>
        <row r="297">
          <cell r="R297" t="str">
            <v xml:space="preserve"> - </v>
          </cell>
        </row>
        <row r="298">
          <cell r="R298" t="str">
            <v>5.1.1.06.01.001.000 - AGUA E ESGOTO - G&amp;A</v>
          </cell>
        </row>
        <row r="299">
          <cell r="R299" t="str">
            <v>5.1.1.06.01.002.000 - ENERGIA ELETRICA</v>
          </cell>
        </row>
        <row r="300">
          <cell r="R300" t="str">
            <v>5.1.1.06.01.003.000 - ALUGUEL DE IMOVEIS - G&amp;A</v>
          </cell>
        </row>
        <row r="301">
          <cell r="R301" t="str">
            <v>5.1.1.06.01.004.000 - CONDOMINIO DE IMÓVEIS - G&amp;A</v>
          </cell>
        </row>
        <row r="302">
          <cell r="R302" t="str">
            <v>5.1.1.06.01.005.000 - IPTU - G&amp;A</v>
          </cell>
        </row>
        <row r="303">
          <cell r="R303" t="str">
            <v>5.1.1.06.01.006.000 - MANUTENCAO / REPAROS PREDIAIS - G&amp;A - SERVICOS</v>
          </cell>
        </row>
        <row r="304">
          <cell r="R304" t="str">
            <v>5.1.1.06.01.007.000 - MANUTENCAO / REPAROS PREDIAIS - G&amp;A - MATERIAIS</v>
          </cell>
        </row>
        <row r="305">
          <cell r="R305" t="str">
            <v xml:space="preserve"> - </v>
          </cell>
        </row>
        <row r="306">
          <cell r="R306" t="str">
            <v>5.1.1.06.02.001.000 - MATERIAIS DE ESCRITORIO E INFORMATICA - G&amp;A</v>
          </cell>
        </row>
        <row r="307">
          <cell r="R307" t="str">
            <v>5.1.1.06.02.002.000 - ALUGUEL DE BENS MÓVEIS - G&amp;A</v>
          </cell>
        </row>
        <row r="308">
          <cell r="R308" t="str">
            <v>5.1.1.06.02.003.000 - MALOTES E CORREIOS - G&amp;A</v>
          </cell>
        </row>
        <row r="309">
          <cell r="R309" t="str">
            <v>5.1.1.06.02.004.000 - COPIAS E ENCADERNACOES - G&amp;A</v>
          </cell>
        </row>
        <row r="310">
          <cell r="R310" t="str">
            <v>5.1.1.06.02.005.000 - TELECOMUNICACAO FIXA E MOVEL - G&amp;A</v>
          </cell>
        </row>
        <row r="311">
          <cell r="R311" t="str">
            <v>5.1.1.06.02.006.000 - INTERNET / LINK - G&amp;A</v>
          </cell>
        </row>
        <row r="312">
          <cell r="R312" t="str">
            <v xml:space="preserve">5.1.1.06.02.999.000 - OUTROS MATERIAIS - G&amp;A </v>
          </cell>
        </row>
        <row r="313">
          <cell r="R313" t="str">
            <v xml:space="preserve"> - </v>
          </cell>
        </row>
        <row r="314">
          <cell r="R314" t="str">
            <v xml:space="preserve"> - </v>
          </cell>
        </row>
        <row r="315">
          <cell r="R315" t="str">
            <v>5.1.1.07.01.001.000 - CONTABILIDADE E AUDITORIA</v>
          </cell>
        </row>
        <row r="316">
          <cell r="R316" t="str">
            <v>5.1.1.07.01.002.000 - CONSULTORIA E ASSESSORIA</v>
          </cell>
        </row>
        <row r="317">
          <cell r="R317" t="str">
            <v>5.1.1.07.01.003.000 - ASSESSORIA JURIDICA</v>
          </cell>
        </row>
        <row r="318">
          <cell r="R318" t="str">
            <v>5.1.1.07.01.004.000 - SUPORTE E MANUT INFORMATICA   PJ</v>
          </cell>
        </row>
        <row r="319">
          <cell r="R319" t="str">
            <v>5.1.1.07.01.005.000 - CONSERVACAO E LIMPEZA   PJ</v>
          </cell>
        </row>
        <row r="320">
          <cell r="R320" t="str">
            <v>5.1.1.07.01.006.000 - VIGILANCIA E SEGURANCA</v>
          </cell>
        </row>
        <row r="321">
          <cell r="R321" t="str">
            <v>5.1.1.07.01.007.000 - SERVICOS COMPARTILHADOS</v>
          </cell>
        </row>
        <row r="322">
          <cell r="R322" t="str">
            <v>5.1.1.07.01.008.000 - SERVICO TERCEIRO PESSOA FISICA   PF</v>
          </cell>
        </row>
        <row r="323">
          <cell r="R323" t="str">
            <v>5.1.1.07.01.009.000 - ASSESSORIA DE IMPRENSA</v>
          </cell>
        </row>
        <row r="324">
          <cell r="R324" t="str">
            <v>5.1.1.07.01.010.000 - PROVISOES DE SERVICOS</v>
          </cell>
        </row>
        <row r="325">
          <cell r="R325" t="str">
            <v>5.1.1.07.01.999.000 - OUTROS SERVICOS TERCEIROS   PJ</v>
          </cell>
        </row>
        <row r="326">
          <cell r="R326" t="str">
            <v xml:space="preserve"> - </v>
          </cell>
        </row>
        <row r="327">
          <cell r="R327" t="str">
            <v xml:space="preserve"> - </v>
          </cell>
        </row>
        <row r="328">
          <cell r="R328" t="str">
            <v>5.1.1.08.01.001.000 - DESPESAS COM VIAGENS - G&amp;A</v>
          </cell>
        </row>
        <row r="329">
          <cell r="R329" t="str">
            <v xml:space="preserve"> - </v>
          </cell>
        </row>
        <row r="330">
          <cell r="R330" t="str">
            <v xml:space="preserve"> - </v>
          </cell>
        </row>
        <row r="331">
          <cell r="R331" t="str">
            <v>5.1.1.09.01.001.000 - DEPRECIACAO - G&amp;A</v>
          </cell>
        </row>
        <row r="332">
          <cell r="R332" t="str">
            <v>5.1.1.09.01.002.000 - AMORTIZACAO - SOFTWARE</v>
          </cell>
        </row>
        <row r="333">
          <cell r="R333" t="str">
            <v>5.1.1.09.01.999.000 - AMORTIZACAO - OUTROS</v>
          </cell>
        </row>
        <row r="334">
          <cell r="R334" t="str">
            <v xml:space="preserve"> - </v>
          </cell>
        </row>
        <row r="335">
          <cell r="R335" t="str">
            <v xml:space="preserve"> - </v>
          </cell>
        </row>
        <row r="336">
          <cell r="R336" t="str">
            <v>5.1.1.10.01.001.000 - SEGUROS</v>
          </cell>
        </row>
        <row r="337">
          <cell r="R337" t="str">
            <v>5.1.1.10.01.002.000 - CARTA DE FIANCA</v>
          </cell>
        </row>
        <row r="338">
          <cell r="R338" t="str">
            <v xml:space="preserve"> - </v>
          </cell>
        </row>
        <row r="339">
          <cell r="R339" t="str">
            <v>5.1.1.10.02.001.000 - DESPESAS COM TAXAS, LEGALIZACOES E CARTORIOS</v>
          </cell>
        </row>
        <row r="340">
          <cell r="R340" t="str">
            <v>5.1.1.10.02.999.000 - OUTROS IMPOSTOS E TAXAS</v>
          </cell>
        </row>
        <row r="341">
          <cell r="R341" t="str">
            <v xml:space="preserve"> - </v>
          </cell>
        </row>
        <row r="342">
          <cell r="R342" t="str">
            <v>5.1.1.10.03.001.000 - MULTAS INDEDUTIVEIS</v>
          </cell>
        </row>
        <row r="343">
          <cell r="R343" t="str">
            <v>5.1.1.10.03.002.000 - MULTAS DEDUTIVEIS</v>
          </cell>
        </row>
        <row r="344">
          <cell r="R344" t="str">
            <v xml:space="preserve"> - </v>
          </cell>
        </row>
        <row r="345">
          <cell r="R345" t="str">
            <v>5.1.1.10.04.001.000 - CONDUCOES E REFEICOES</v>
          </cell>
        </row>
        <row r="346">
          <cell r="R346" t="str">
            <v>5.1.1.10.04.002.000 - COMUNICACAO INTERNA</v>
          </cell>
        </row>
        <row r="347">
          <cell r="R347" t="str">
            <v>5.1.1.10.04.003.000 - MOVIMENTACAO DE EMPREGADOS</v>
          </cell>
        </row>
        <row r="348">
          <cell r="R348" t="str">
            <v>5.1.1.10.04.004.000 - RECRUTAMENTO E SELECAO PESSOAL</v>
          </cell>
        </row>
        <row r="349">
          <cell r="R349" t="str">
            <v>5.1.1.10.04.005.000 - DESPESAS COM VEICULOS - PESSOAL PRODUCAO</v>
          </cell>
        </row>
        <row r="350">
          <cell r="R350" t="str">
            <v>5.1.1.10.04.006.000 - GASTOS COM UNIFORME</v>
          </cell>
        </row>
        <row r="351">
          <cell r="R351" t="str">
            <v>5.1.1.10.04.007.000 - SERVIÇOS MÉDICOS/HOSP - EMPREGADOS</v>
          </cell>
        </row>
        <row r="352">
          <cell r="R352" t="str">
            <v>5.1.1.10.04.008.000 - MATERIAL PROMOCIONAL INSTITUCIONAL</v>
          </cell>
        </row>
        <row r="353">
          <cell r="R353" t="str">
            <v>5.1.1.10.04.009.000 - BRINDES</v>
          </cell>
        </row>
        <row r="354">
          <cell r="R354" t="str">
            <v>5.1.1.10.04.010.000 - REPRESENTACAO</v>
          </cell>
        </row>
        <row r="355">
          <cell r="R355" t="str">
            <v>5.1.1.10.04.011.000 - EVENTOS</v>
          </cell>
        </row>
        <row r="356">
          <cell r="R356" t="str">
            <v>5.1.1.10.04.012.000 - SERVICOS GRAFICOS</v>
          </cell>
        </row>
        <row r="357">
          <cell r="R357" t="str">
            <v>5.1.1.10.04.013.000 - DESPESAS INDEDUTIVEIS</v>
          </cell>
        </row>
        <row r="358">
          <cell r="R358" t="str">
            <v>5.1.1.10.04.014.000 - DOACOES NAO DEDUTIVEIS</v>
          </cell>
        </row>
        <row r="359">
          <cell r="R359" t="str">
            <v>5.1.1.10.04.015.000 - DOACOES DEDUTIVEIS</v>
          </cell>
        </row>
        <row r="360">
          <cell r="R360" t="str">
            <v>5.1.1.10.04.016.000 - PATROCINIO LEI ROUANET</v>
          </cell>
        </row>
        <row r="361">
          <cell r="R361" t="str">
            <v>5.1.1.10.04.017.000 - COMBUSTIVEIS</v>
          </cell>
        </row>
        <row r="362">
          <cell r="R362" t="str">
            <v>5.1.1.10.04.018.000 - DESPESAS LEGAIS E JUDICIAIS</v>
          </cell>
        </row>
        <row r="363">
          <cell r="R363" t="str">
            <v>5.1.1.10.04.019.000 - DESPESAS COM PUBLICACAO E ANUNCIOS</v>
          </cell>
        </row>
        <row r="364">
          <cell r="R364" t="str">
            <v>5.1.1.10.04.020.000 - CONFRATERNIZAÇÃO E EVENTOS</v>
          </cell>
        </row>
        <row r="365">
          <cell r="R365" t="str">
            <v>5.1.1.10.04.021.000 - DESPESAS DIVERSAS</v>
          </cell>
        </row>
        <row r="366">
          <cell r="R366" t="str">
            <v xml:space="preserve"> - </v>
          </cell>
        </row>
        <row r="367">
          <cell r="R367" t="str">
            <v xml:space="preserve"> - </v>
          </cell>
        </row>
        <row r="368">
          <cell r="R368" t="str">
            <v xml:space="preserve"> - </v>
          </cell>
        </row>
        <row r="369">
          <cell r="R369" t="str">
            <v>5.1.2.01.01.001.000 - DEVEDORES DUVIDOSOS - CONSTITUIÇÃO</v>
          </cell>
        </row>
        <row r="370">
          <cell r="R370" t="str">
            <v>5.1.2.01.01.002.000 - DEVEDORES DUVIDOSOS – PERDAS</v>
          </cell>
        </row>
        <row r="371">
          <cell r="R371" t="str">
            <v>5.1.2.01.01.003.000 - DEVEDORES DUVIDOSOS - REVERSÃO</v>
          </cell>
        </row>
        <row r="372">
          <cell r="R372" t="str">
            <v>5.1.2.01.01.004.000 - DEVEDORES DUVIDOSOS – ATUALIZAÇÃO MONETÁRIA</v>
          </cell>
        </row>
        <row r="373">
          <cell r="R373" t="str">
            <v xml:space="preserve"> - </v>
          </cell>
        </row>
        <row r="374">
          <cell r="R374" t="str">
            <v>5.1.2.01.02.001.000 - DESP VEND GERAIS PESSOAL</v>
          </cell>
        </row>
        <row r="375">
          <cell r="R375" t="str">
            <v>5.1.2.01.02.002.000 - DESP VEND GERAIS VIAGENS</v>
          </cell>
        </row>
        <row r="376">
          <cell r="R376" t="str">
            <v>5.1.2.01.02.003.000 - DESP VEND GERAIS TERCEIROS</v>
          </cell>
        </row>
        <row r="377">
          <cell r="R377" t="str">
            <v>5.1.2.01.02.004.000 - DESP VEND GERAIS MATERIAIS</v>
          </cell>
        </row>
        <row r="378">
          <cell r="R378" t="str">
            <v>5.1.2.01.02.005.000 - DESP VEND GERAIS ALUGUEIS</v>
          </cell>
        </row>
        <row r="379">
          <cell r="R379" t="str">
            <v>5.1.2.01.02.006.000 - DESP VEND GERAIS DEPRECIACAO</v>
          </cell>
        </row>
        <row r="380">
          <cell r="R380" t="str">
            <v>5.1.2.01.02.007.000 - DESP VENDA SERVICO PUBLICIDADE E PROPAGANDA</v>
          </cell>
        </row>
        <row r="381">
          <cell r="R381" t="str">
            <v>5.1.2.01.02.008.000 - DESP VEND PROMOCAO</v>
          </cell>
        </row>
        <row r="382">
          <cell r="R382" t="str">
            <v>5.1.2.01.02.999.000 - DESP VEND GERAIS OUTRAS</v>
          </cell>
        </row>
        <row r="383">
          <cell r="R383" t="str">
            <v xml:space="preserve"> - </v>
          </cell>
        </row>
        <row r="384">
          <cell r="R384" t="str">
            <v xml:space="preserve"> - </v>
          </cell>
        </row>
        <row r="385">
          <cell r="R385" t="str">
            <v xml:space="preserve"> - </v>
          </cell>
        </row>
        <row r="386">
          <cell r="R386" t="str">
            <v xml:space="preserve"> - </v>
          </cell>
        </row>
        <row r="387">
          <cell r="R387" t="str">
            <v xml:space="preserve"> - </v>
          </cell>
        </row>
        <row r="388">
          <cell r="R388" t="str">
            <v>6.1.1.01.01.001.000 - DESPESA COM PROVISAO PARA RISCOS FISCAIS</v>
          </cell>
        </row>
        <row r="389">
          <cell r="R389" t="str">
            <v>6.1.1.01.01.002.000 - DESPESA COM PROVISAO PARA RISCOS TRABALHISTAS</v>
          </cell>
        </row>
        <row r="390">
          <cell r="R390" t="str">
            <v>6.1.1.01.01.003.000 - DESPESA COM PROVISAO PARA RISCOS CIVEIS</v>
          </cell>
        </row>
        <row r="391">
          <cell r="R391" t="str">
            <v>6.1.1.01.01.004.000 - DESPESA COM PROVISAO PARA RISCOS/PASSIVOS AMBIENTAIS</v>
          </cell>
        </row>
        <row r="392">
          <cell r="R392" t="str">
            <v>6.1.1.01.01.999.000 - DESPESA COM PROVISAO PARA RISCOS DE OUTROS LITIGIOS</v>
          </cell>
        </row>
        <row r="393">
          <cell r="R393" t="str">
            <v xml:space="preserve"> - </v>
          </cell>
        </row>
        <row r="394">
          <cell r="R394" t="str">
            <v>6.1.1.01.02.001.000 - REDUCAO AO VALOR RECUPERAVEL - ESTOQUES</v>
          </cell>
        </row>
        <row r="395">
          <cell r="R395" t="str">
            <v>6.1.1.01.02.002.000 - REDUCAO AO VALOR RECUPERAVEL - INVESTIMENTOS</v>
          </cell>
        </row>
        <row r="396">
          <cell r="R396" t="str">
            <v>6.1.1.01.02.003.000 - REDUCAO AO VALOR RECUPERAVEL - IMOBILIZADO</v>
          </cell>
        </row>
        <row r="397">
          <cell r="R397" t="str">
            <v>6.1.1.01.02.004.000 - REDUCAO AO VALOR RECUPERAVEL - INTANGIVEL</v>
          </cell>
        </row>
        <row r="398">
          <cell r="R398" t="str">
            <v>6.1.1.01.02.005.000 - REDUCAO AO VALOR RECUPERAVEL - AGIOS</v>
          </cell>
        </row>
        <row r="399">
          <cell r="R399" t="str">
            <v xml:space="preserve"> - </v>
          </cell>
        </row>
        <row r="400">
          <cell r="R400" t="str">
            <v xml:space="preserve"> - </v>
          </cell>
        </row>
        <row r="401">
          <cell r="R401" t="str">
            <v>6.1.1.02.01.001.000 - PROVISÃO DE PERDA IMPAIRMENT</v>
          </cell>
        </row>
        <row r="402">
          <cell r="R402" t="str">
            <v>6.1.1.02.01.999.000 - OUTRAS DESPESAS OPERACIONAIS</v>
          </cell>
        </row>
        <row r="403">
          <cell r="R403" t="str">
            <v xml:space="preserve"> - </v>
          </cell>
        </row>
        <row r="404">
          <cell r="R404" t="str">
            <v xml:space="preserve"> - </v>
          </cell>
        </row>
        <row r="405">
          <cell r="R405" t="str">
            <v xml:space="preserve"> - </v>
          </cell>
        </row>
        <row r="406">
          <cell r="R406" t="str">
            <v>6.1.2.01.01.999.000 - OUTRAS RECEITAS OPERACIONAIS</v>
          </cell>
        </row>
        <row r="407">
          <cell r="R407" t="str">
            <v xml:space="preserve"> - </v>
          </cell>
        </row>
        <row r="408">
          <cell r="R408" t="str">
            <v xml:space="preserve"> - </v>
          </cell>
        </row>
        <row r="409">
          <cell r="R409" t="str">
            <v xml:space="preserve"> - </v>
          </cell>
        </row>
        <row r="410">
          <cell r="R410" t="str">
            <v>6.1.3.01.01.001.000 - RECEITA NA ALIENACAO DE INVESTIMENTOS</v>
          </cell>
        </row>
        <row r="411">
          <cell r="R411" t="str">
            <v>6.1.3.01.01.002.000 - RECEITA NA ALIENACAO DE IMOBILIZADO</v>
          </cell>
        </row>
        <row r="412">
          <cell r="R412" t="str">
            <v>6.1.3.01.01.003.000 - RECEITA NA ALIENACAO DE INTANGIVEL</v>
          </cell>
        </row>
        <row r="413">
          <cell r="R413" t="str">
            <v>6.1.3.01.01.004.000 - RECEITA NA VENDA DE SUCATAS/ATIVOS DIVERSOS</v>
          </cell>
        </row>
        <row r="414">
          <cell r="R414" t="str">
            <v xml:space="preserve"> - </v>
          </cell>
        </row>
        <row r="415">
          <cell r="R415" t="str">
            <v>6.1.3.01.02.001.000 - ICMS SOBRE VENDA DE ATIVOS</v>
          </cell>
        </row>
        <row r="416">
          <cell r="R416" t="str">
            <v>6.1.3.01.02.002.000 - PIS SOBRE VENDA DE ATIVOS</v>
          </cell>
        </row>
        <row r="417">
          <cell r="R417" t="str">
            <v>6.1.3.01.02.003.000 - COFINS SOBRE VENDA DE ATIVOS</v>
          </cell>
        </row>
        <row r="418">
          <cell r="R418" t="str">
            <v xml:space="preserve"> - </v>
          </cell>
        </row>
        <row r="419">
          <cell r="R419" t="str">
            <v>6.1.3.01.03.001.000 - CUSTO NA ALIENACAO DE INVESTIMENTOS</v>
          </cell>
        </row>
        <row r="420">
          <cell r="R420" t="str">
            <v>6.1.3.01.03.002.000 - CUSTO NA ALIENACAO DE IMOBILIZADO</v>
          </cell>
        </row>
        <row r="421">
          <cell r="R421" t="str">
            <v>6.1.3.01.03.003.000 - CUSTO NA ALIENACAO DE INTANGIVEL</v>
          </cell>
        </row>
        <row r="422">
          <cell r="R422" t="str">
            <v>6.1.3.01.03.004.000 - CUSTO NA VENDA DE SUCATAS/ATIVOS DIVERSOS</v>
          </cell>
        </row>
        <row r="423">
          <cell r="R423" t="str">
            <v xml:space="preserve"> - </v>
          </cell>
        </row>
        <row r="424">
          <cell r="R424" t="str">
            <v xml:space="preserve"> - </v>
          </cell>
        </row>
        <row r="425">
          <cell r="R425" t="str">
            <v xml:space="preserve"> - </v>
          </cell>
        </row>
        <row r="426">
          <cell r="R426" t="str">
            <v>6.1.4.01.01.001.000 - RESULTADO DE EQUIVALENCIA PATRIMONIAL - EMPRESA</v>
          </cell>
        </row>
        <row r="427">
          <cell r="R427" t="str">
            <v xml:space="preserve"> - </v>
          </cell>
        </row>
        <row r="428">
          <cell r="R428" t="str">
            <v xml:space="preserve"> - </v>
          </cell>
        </row>
        <row r="429">
          <cell r="R429" t="str">
            <v xml:space="preserve"> - </v>
          </cell>
        </row>
        <row r="430">
          <cell r="R430" t="str">
            <v xml:space="preserve"> - </v>
          </cell>
        </row>
        <row r="431">
          <cell r="R431" t="str">
            <v xml:space="preserve"> - </v>
          </cell>
        </row>
        <row r="432">
          <cell r="R432" t="str">
            <v>7.1.1.01.01.001.000 - DESCONTOS OBTIDOS</v>
          </cell>
        </row>
        <row r="433">
          <cell r="R433" t="str">
            <v>7.1.1.01.01.002.000 - JUROS ATIVOS</v>
          </cell>
        </row>
        <row r="434">
          <cell r="R434" t="str">
            <v>7.1.1.01.01.003.000 - JUROS SOBRE APLICACOES FINANCEIRAS</v>
          </cell>
        </row>
        <row r="435">
          <cell r="R435" t="str">
            <v>7.1.1.01.01.004.000 - OPERACOES DE HEDGE</v>
          </cell>
        </row>
        <row r="436">
          <cell r="R436" t="str">
            <v>7.1.1.01.01.005.000 - JUROS SOBRE DEBÊNTURES</v>
          </cell>
        </row>
        <row r="437">
          <cell r="R437" t="str">
            <v>7.1.1.01.01.006.000 - VARIACAO MONETARIA ATIVA</v>
          </cell>
        </row>
        <row r="438">
          <cell r="R438" t="str">
            <v>7.1.1.01.01.007.000 - VARIACOES CAMBIAIS ATIVAS</v>
          </cell>
        </row>
        <row r="439">
          <cell r="R439" t="str">
            <v>7.1.1.01.01.008.000 - REMUNERACAO DE CLIENTES</v>
          </cell>
        </row>
        <row r="440">
          <cell r="R440" t="str">
            <v>7.1.1.01.01.009.000 - AJUSTE A VALOR PRESENTE</v>
          </cell>
        </row>
        <row r="441">
          <cell r="R441" t="str">
            <v>7.1.1.01.01.010.000 - JSCP - ATIVO</v>
          </cell>
        </row>
        <row r="442">
          <cell r="R442" t="str">
            <v>7.1.1.01.01.999.000 - OUTROS</v>
          </cell>
        </row>
        <row r="443">
          <cell r="R443" t="str">
            <v xml:space="preserve"> - </v>
          </cell>
        </row>
        <row r="444">
          <cell r="R444" t="str">
            <v>7.1.1.01.02.001.000 - RECEITAS FINANCEIRAS - INVEPAR</v>
          </cell>
        </row>
        <row r="445">
          <cell r="R445" t="str">
            <v>7.1.1.01.02.002.000 - RECEITAS FINANCEIRAS - METRORIO</v>
          </cell>
        </row>
        <row r="446">
          <cell r="R446" t="str">
            <v>7.1.1.01.02.003.000 - RECEITAS FINANCEIRAS - LAMSA</v>
          </cell>
        </row>
        <row r="447">
          <cell r="R447" t="str">
            <v>7.1.1.01.02.004.000 - RECEITAS FINANCEIRAS - CART</v>
          </cell>
        </row>
        <row r="448">
          <cell r="R448" t="str">
            <v>7.1.1.01.02.005.000 - RECEITAS FINANCEIRAS - CLN</v>
          </cell>
        </row>
        <row r="449">
          <cell r="R449" t="str">
            <v>7.1.1.01.02.006.000 - RECEITAS FINANCEIRAS - INFRAERO</v>
          </cell>
        </row>
        <row r="450">
          <cell r="R450" t="str">
            <v>7.1.1.01.02.007.000 - RECEITAS FINANCEIRAS - GRU HOLDING</v>
          </cell>
        </row>
        <row r="451">
          <cell r="R451" t="str">
            <v xml:space="preserve"> - </v>
          </cell>
        </row>
        <row r="452">
          <cell r="R452" t="str">
            <v>7.1.1.01.03.001.000 - COMISSOES E DESPESAS BANCARIAS</v>
          </cell>
        </row>
        <row r="453">
          <cell r="R453" t="str">
            <v>7.1.1.01.03.002.000 - JUROS PASSIVOS</v>
          </cell>
        </row>
        <row r="454">
          <cell r="R454" t="str">
            <v>7.1.1.01.03.003.000 - OPERACOES DE HEDGE</v>
          </cell>
        </row>
        <row r="455">
          <cell r="R455" t="str">
            <v>7.1.1.01.03.004.000 - VARIACAO MONETARIA PASSIVA</v>
          </cell>
        </row>
        <row r="456">
          <cell r="R456" t="str">
            <v>7.1.1.01.03.005.000 - VARIACOES CAMBIAIS PASSIVAS</v>
          </cell>
        </row>
        <row r="457">
          <cell r="R457" t="str">
            <v>7.1.1.01.03.006.000 - JUROS SOBRE DEBÊNTURES</v>
          </cell>
        </row>
        <row r="458">
          <cell r="R458" t="str">
            <v>7.1.1.01.03.007.000 - AJUSTE A VALOR PRESENTE</v>
          </cell>
        </row>
        <row r="459">
          <cell r="R459" t="str">
            <v>7.1.1.01.03.008.000 - DESPESA COM CARTAO DE CREDITO/DEBITO</v>
          </cell>
        </row>
        <row r="460">
          <cell r="R460" t="str">
            <v>7.1.1.01.03.009.000 - IOF - PASSIVO</v>
          </cell>
        </row>
        <row r="461">
          <cell r="R461" t="str">
            <v>7.1.1.01.03.010.000 - PERDA COM APLICAÇÕES FINANCEIRAS</v>
          </cell>
        </row>
        <row r="462">
          <cell r="R462" t="str">
            <v>7.1.1.01.03.011.000 - JSCP - PASSIVO</v>
          </cell>
        </row>
        <row r="463">
          <cell r="R463" t="str">
            <v>7.1.1.01.03.999.000 - OUTROS</v>
          </cell>
        </row>
        <row r="464">
          <cell r="R464" t="str">
            <v xml:space="preserve"> - </v>
          </cell>
        </row>
        <row r="465">
          <cell r="R465" t="str">
            <v>7.1.1.01.04.001.000 - DESPESAS FINANCEIRAS - INVEPAR</v>
          </cell>
        </row>
        <row r="466">
          <cell r="R466" t="str">
            <v>7.1.1.01.04.002.000 - DESPESAS FINANCEIRAS - METRORIO</v>
          </cell>
        </row>
        <row r="467">
          <cell r="R467" t="str">
            <v>7.1.1.01.04.003.000 - DESPESAS FINANCEIRAS - LAMSA</v>
          </cell>
        </row>
        <row r="468">
          <cell r="R468" t="str">
            <v>7.1.1.01.04.004.000 - DESPESAS FINANCEIRAS - CART</v>
          </cell>
        </row>
        <row r="469">
          <cell r="R469" t="str">
            <v>7.1.1.01.04.005.000 - DESPESAS FINANCEIRAS - CLN</v>
          </cell>
        </row>
        <row r="470">
          <cell r="R470" t="str">
            <v>7.1.1.01.04.006.000 - DESPESAS FINANCEIRAS - INFRAERO</v>
          </cell>
        </row>
        <row r="471">
          <cell r="R471" t="str">
            <v>7.1.1.01.04.007.000 - DESPESAS FINANCEIRAS - GRU HOLDING</v>
          </cell>
        </row>
        <row r="472">
          <cell r="R472" t="str">
            <v xml:space="preserve"> - </v>
          </cell>
        </row>
        <row r="473">
          <cell r="R473" t="str">
            <v xml:space="preserve"> - </v>
          </cell>
        </row>
        <row r="474">
          <cell r="R474" t="str">
            <v xml:space="preserve"> - </v>
          </cell>
        </row>
        <row r="475">
          <cell r="R475" t="str">
            <v xml:space="preserve"> - </v>
          </cell>
        </row>
        <row r="476">
          <cell r="R476" t="str">
            <v>7.2.1.01.01.001.000 - IMPOSTO DE RENDA CORRENTE</v>
          </cell>
        </row>
        <row r="477">
          <cell r="R477" t="str">
            <v>7.2.1.01.01.002.000 - CONTRIBUICAO SOCIAL CORRENTE</v>
          </cell>
        </row>
        <row r="478">
          <cell r="R478" t="str">
            <v xml:space="preserve"> - </v>
          </cell>
        </row>
        <row r="479">
          <cell r="R479" t="str">
            <v>7.2.1.01.02.001.000 - IMPOSTO DE RENDA DIFERIDO</v>
          </cell>
        </row>
        <row r="480">
          <cell r="R480" t="str">
            <v>7.2.1.01.02.002.000 - CONTRIBUICAO SOCIAL DIFERIDO</v>
          </cell>
        </row>
      </sheetData>
      <sheetData sheetId="2"/>
      <sheetData sheetId="3"/>
      <sheetData sheetId="4"/>
      <sheetData sheetId="5"/>
      <sheetData sheetId="6"/>
      <sheetData sheetId="7">
        <row r="6">
          <cell r="I6" t="str">
            <v>DESCRIÇÃO</v>
          </cell>
        </row>
        <row r="7">
          <cell r="I7" t="str">
            <v>LOGÍSTICA DE CARGA</v>
          </cell>
        </row>
        <row r="8">
          <cell r="I8" t="str">
            <v>TERMINAL DE CARGA AÉREA (TECA) / IMPORTAÇÃO</v>
          </cell>
        </row>
        <row r="9">
          <cell r="I9" t="str">
            <v>TERMINAL DE CARGA AÉREA (TECA) / EXPORTAÇÃO</v>
          </cell>
        </row>
        <row r="10">
          <cell r="I10" t="str">
            <v>TERMINAL DE CARGA AÉREA (TECA) CARGA NACIONAL</v>
          </cell>
        </row>
        <row r="11">
          <cell r="I11" t="str">
            <v>SECRETARIA DE FINANÇAS</v>
          </cell>
        </row>
        <row r="12">
          <cell r="I12" t="str">
            <v>ANVISA</v>
          </cell>
        </row>
        <row r="13">
          <cell r="I13" t="str">
            <v>SECRETARIA DA RECEITA FEDERAL</v>
          </cell>
        </row>
        <row r="14">
          <cell r="I14" t="str">
            <v>VIGIAGRO</v>
          </cell>
        </row>
        <row r="15">
          <cell r="I15" t="str">
            <v>SALAS DE PRÉ EMBARQUE, DE DESEMBARQUE, SAGUÃO E ÁREAS COMUNS</v>
          </cell>
        </row>
        <row r="16">
          <cell r="I16" t="str">
            <v>CIRCUITO FECHADO DE TELEVISÃO</v>
          </cell>
        </row>
        <row r="17">
          <cell r="I17" t="str">
            <v>ACESSO AERONAVE / TEPAX / AERONAVE</v>
          </cell>
        </row>
        <row r="18">
          <cell r="I18" t="str">
            <v>FACILIDADES AOS USUÁRIOS</v>
          </cell>
        </row>
        <row r="19">
          <cell r="I19" t="str">
            <v>SISTEMAS DE ORIENTAÇÃO AOS USUÁRIOS</v>
          </cell>
        </row>
        <row r="20">
          <cell r="I20" t="str">
            <v>SISTEMA DE EMBARQUE</v>
          </cell>
        </row>
        <row r="21">
          <cell r="I21" t="str">
            <v>RAIOS X DE BAGAGEM / DETECTORES DE EXPLOSIVOS E DE METAIS</v>
          </cell>
        </row>
        <row r="22">
          <cell r="I22" t="str">
            <v>SERVIÇO MÉDICO DE EMERGÊNCIA</v>
          </cell>
        </row>
        <row r="23">
          <cell r="I23" t="str">
            <v>AR CONDICIONADO CENTRAL / EXAUSTOR</v>
          </cell>
        </row>
        <row r="24">
          <cell r="I24" t="str">
            <v>DEFESA SANITÁRIA, ANIMAL E VEGETAL</v>
          </cell>
        </row>
        <row r="25">
          <cell r="I25" t="str">
            <v>POLÍCIA FEDERAL</v>
          </cell>
        </row>
        <row r="26">
          <cell r="I26" t="str">
            <v>SAÚDE PÚBLICA</v>
          </cell>
        </row>
        <row r="27">
          <cell r="I27" t="str">
            <v>POLÍCIA MILITAR</v>
          </cell>
        </row>
        <row r="28">
          <cell r="I28" t="str">
            <v>POLÍCIA CIVIL</v>
          </cell>
        </row>
        <row r="29">
          <cell r="I29" t="str">
            <v>JUIZADO DA INFÂNCIA E DO ADOLESCENTE E AÇÕES CÍVEIS</v>
          </cell>
        </row>
        <row r="30">
          <cell r="I30" t="str">
            <v>SEGURANÇA OPERACIONAL SGSO ADM.</v>
          </cell>
        </row>
        <row r="31">
          <cell r="I31" t="str">
            <v>PISTAS</v>
          </cell>
        </row>
        <row r="32">
          <cell r="I32" t="str">
            <v>PÁTIO DE MANOBRAS / ÁREA DE ESTADIA</v>
          </cell>
        </row>
        <row r="33">
          <cell r="I33" t="str">
            <v>SERVIÇO ESPECIALIZADO CONTRA INCÊNDIO EM AERONAVES</v>
          </cell>
        </row>
        <row r="34">
          <cell r="I34" t="str">
            <v>SERVIÇO DE REMOÇÃO DE EMERGÊNCIA MÉDICA</v>
          </cell>
        </row>
        <row r="35">
          <cell r="I35" t="str">
            <v>EQUIPAMENTO DE RAMPA</v>
          </cell>
        </row>
        <row r="36">
          <cell r="I36" t="str">
            <v>SEGURANÇA OPERACIONAL SGSO</v>
          </cell>
        </row>
        <row r="37">
          <cell r="I37" t="str">
            <v>NAVEGAÇÃO AÉREA</v>
          </cell>
        </row>
        <row r="38">
          <cell r="I38" t="str">
            <v>CONTROLE DE TRÁFEGO AÉREO EM APROXIMAÇÃO</v>
          </cell>
        </row>
        <row r="39">
          <cell r="I39" t="str">
            <v>TELECOMUNICAÇÕES E AUXÍLIOS À NAVEGAÇÃO AÉREA EM APROXIMAÇÃO</v>
          </cell>
        </row>
        <row r="40">
          <cell r="I40" t="str">
            <v>CONTROLE DE TRÁFEGO AÉREO EM ROTA</v>
          </cell>
        </row>
        <row r="41">
          <cell r="I41" t="str">
            <v>TELECOMUNICAÇÕES E AUXÍLIOS À NAVEGAÇÃO AÉREA EM ROTA</v>
          </cell>
        </row>
        <row r="42">
          <cell r="I42" t="str">
            <v>CONTROLE DE TRÁFEGO AÉREO BIVALENTE</v>
          </cell>
        </row>
        <row r="43">
          <cell r="I43" t="str">
            <v>TELECOMUNICAÇÕES E AUXÍLIOS À NAVEGAÇÃO AÉREA BIVALENTE</v>
          </cell>
        </row>
        <row r="44">
          <cell r="I44" t="str">
            <v>METEOROLOGIA</v>
          </cell>
        </row>
        <row r="45">
          <cell r="I45" t="str">
            <v>INFORMAÇÕES AERONÁUTICAS</v>
          </cell>
        </row>
        <row r="46">
          <cell r="I46" t="str">
            <v>APOIO OPERACIONAL</v>
          </cell>
        </row>
        <row r="47">
          <cell r="I47" t="str">
            <v>MANUTENÇÃO NAVEGAÇÃO AÉREA EXECUÇÃO</v>
          </cell>
        </row>
        <row r="48">
          <cell r="I48" t="str">
            <v>PROTEÇÃO AO VÔO</v>
          </cell>
        </row>
        <row r="49">
          <cell r="I49" t="str">
            <v>TERMINAL DE PASSAGEIROS (TEPAX) CONCESSÃO</v>
          </cell>
        </row>
        <row r="50">
          <cell r="I50" t="str">
            <v>TERMINAL DE CARGA AÉREA (TECA) CONCESSÃO</v>
          </cell>
        </row>
        <row r="51">
          <cell r="I51" t="str">
            <v>ÁREAS EXTERNAS CONCESSÃO</v>
          </cell>
        </row>
        <row r="52">
          <cell r="I52" t="str">
            <v>TERMINAL DE COURIER (TECO) CONCESSÃO</v>
          </cell>
        </row>
        <row r="53">
          <cell r="I53" t="str">
            <v>ESTACIONAMENTO DE VEÍCULOS CONCESSÃO</v>
          </cell>
        </row>
        <row r="54">
          <cell r="I54" t="str">
            <v>TELECOMUNICAÇÕES AEROPORTUÁRIAS ADM.</v>
          </cell>
        </row>
        <row r="55">
          <cell r="I55" t="str">
            <v>TELECOMUNICAÇÕES AEROPORTUÁRIAS COMERCIAL</v>
          </cell>
        </row>
        <row r="56">
          <cell r="I56" t="str">
            <v>ENERGIA ELÉTRICA EXPLORADA</v>
          </cell>
        </row>
        <row r="57">
          <cell r="I57" t="str">
            <v>ÁGUA E ESGOTO EXPLORADOS</v>
          </cell>
        </row>
        <row r="58">
          <cell r="I58" t="str">
            <v>TRATAMENTO DE LIXO EXPLORADO</v>
          </cell>
        </row>
        <row r="59">
          <cell r="I59" t="str">
            <v>ESTACIONAMENTO DE VEÍCULOS EXPLORADO</v>
          </cell>
        </row>
        <row r="60">
          <cell r="I60" t="str">
            <v>INFORMAÇÕES METEOROLÓGICAS</v>
          </cell>
        </row>
        <row r="61">
          <cell r="I61" t="str">
            <v>TELECOMUNICAÇÕES AERONÁUTICAS</v>
          </cell>
        </row>
        <row r="62">
          <cell r="I62" t="str">
            <v>PRESIDENTE / SUPERINTENDENTE</v>
          </cell>
        </row>
        <row r="63">
          <cell r="I63" t="str">
            <v>JURÍDICA</v>
          </cell>
        </row>
        <row r="64">
          <cell r="I64" t="str">
            <v>PLANEJAMENTO E GESTÃO</v>
          </cell>
        </row>
        <row r="65">
          <cell r="I65" t="str">
            <v>MARKETING E COMUNICAÇÃO SOCIAL</v>
          </cell>
        </row>
        <row r="66">
          <cell r="I66" t="str">
            <v>MEIO AMBIENTE E ENERGIA</v>
          </cell>
        </row>
        <row r="67">
          <cell r="I67" t="str">
            <v>ADMINISTRAÇÃO</v>
          </cell>
        </row>
        <row r="68">
          <cell r="I68" t="str">
            <v>RECURSOS MATERIAIS</v>
          </cell>
        </row>
        <row r="69">
          <cell r="I69" t="str">
            <v>TECNOLOGIA DA INFORMAÇÃO</v>
          </cell>
        </row>
        <row r="70">
          <cell r="I70" t="str">
            <v>FINANCEIRA</v>
          </cell>
        </row>
        <row r="71">
          <cell r="I71" t="str">
            <v>CONTROLADORIA</v>
          </cell>
        </row>
        <row r="72">
          <cell r="I72" t="str">
            <v>FINANÇAS</v>
          </cell>
        </row>
        <row r="73">
          <cell r="I73" t="str">
            <v>COMERCIAL</v>
          </cell>
        </row>
        <row r="74">
          <cell r="I74" t="str">
            <v>RELAÇÕES COMERCIAIS</v>
          </cell>
        </row>
        <row r="75">
          <cell r="I75" t="str">
            <v>OPERAÇÕES</v>
          </cell>
        </row>
        <row r="76">
          <cell r="I76" t="str">
            <v>GESTÃO OPERACIONAL / OPERAÇÕES AEROPORTUÁRIAS</v>
          </cell>
        </row>
        <row r="77">
          <cell r="I77" t="str">
            <v>SEGURANÇA AEROPORTUÁRIA</v>
          </cell>
        </row>
        <row r="78">
          <cell r="I78" t="str">
            <v>ENGENHARIA</v>
          </cell>
        </row>
        <row r="79">
          <cell r="I79" t="str">
            <v>OBRAS</v>
          </cell>
        </row>
        <row r="80">
          <cell r="I80" t="str">
            <v>ESTUDOS E PROJETOS DE EMPREENDIMENTOS</v>
          </cell>
        </row>
        <row r="81">
          <cell r="I81" t="str">
            <v>MANUTENÇÃO</v>
          </cell>
        </row>
        <row r="82">
          <cell r="I82" t="str">
            <v>RECURSOS HUMANOS</v>
          </cell>
        </row>
        <row r="83">
          <cell r="I83" t="str">
            <v>OUVIDORIA</v>
          </cell>
        </row>
        <row r="84">
          <cell r="I84" t="str">
            <v>LICITAÇÕES</v>
          </cell>
        </row>
        <row r="85">
          <cell r="I85" t="str">
            <v>RELAÇÕES TRABALHISTAS</v>
          </cell>
        </row>
        <row r="86">
          <cell r="I86" t="str">
            <v>SEGURANÇA E SAÚDE NO TRABALHO</v>
          </cell>
        </row>
        <row r="87">
          <cell r="I87" t="str">
            <v>CONTROLE EMPRESARIAL</v>
          </cell>
        </row>
        <row r="88">
          <cell r="I88" t="str">
            <v>ACESSIBILIDADE</v>
          </cell>
        </row>
        <row r="89">
          <cell r="I89" t="str">
            <v>ESTACIONAMENTO DE VEÍCULOS NÃO EXPLORADO COMERCIALMENTE</v>
          </cell>
        </row>
        <row r="90">
          <cell r="I90" t="str">
            <v>VIAS DE ACESSO AO AEROPORTO</v>
          </cell>
        </row>
        <row r="91">
          <cell r="I91" t="str">
            <v>ARRUAMENTO INTERNO</v>
          </cell>
        </row>
        <row r="92">
          <cell r="I92" t="str">
            <v>ENERGIA ELÉTRICA CONSUMIDA</v>
          </cell>
        </row>
        <row r="93">
          <cell r="I93" t="str">
            <v>ÁGUA E ESGOTO CONSUMIDOS</v>
          </cell>
        </row>
        <row r="94">
          <cell r="I94" t="str">
            <v>TRATAMENTO DE LIXO CONSUMIDO</v>
          </cell>
        </row>
        <row r="95">
          <cell r="I95" t="str">
            <v>MANUTENÇÃO AEROPORTUÁRIA EXECUÇÃO</v>
          </cell>
        </row>
        <row r="96">
          <cell r="I96" t="str">
            <v>AVIAÇÃO CIVIL</v>
          </cell>
        </row>
        <row r="97">
          <cell r="I97" t="str">
            <v>COMANDO DA AERONÁUTICA</v>
          </cell>
        </row>
        <row r="98">
          <cell r="I98" t="str">
            <v>RECEITA FEDERAL</v>
          </cell>
        </row>
        <row r="99">
          <cell r="I99" t="str">
            <v>EMPREENDIMENTO TEMPORÁRIO SBGR</v>
          </cell>
        </row>
        <row r="100">
          <cell r="I100" t="str">
            <v>PESSOAL CEDIDO A OUTROS ÓRGÃOS (COMÔNUS)</v>
          </cell>
        </row>
      </sheetData>
      <sheetData sheetId="8"/>
      <sheetData sheetId="9">
        <row r="5">
          <cell r="G5" t="str">
            <v>Presidência / Superintendência</v>
          </cell>
        </row>
        <row r="6">
          <cell r="G6" t="str">
            <v>Gerência Operações - Air Side</v>
          </cell>
        </row>
        <row r="7">
          <cell r="G7" t="str">
            <v>Gerência Operações - Land Side</v>
          </cell>
        </row>
        <row r="8">
          <cell r="G8" t="str">
            <v>Gerência Operações - Terminal</v>
          </cell>
        </row>
        <row r="9">
          <cell r="G9" t="str">
            <v>Gerência Eng.Operações e Manutenção</v>
          </cell>
        </row>
        <row r="10">
          <cell r="G10" t="str">
            <v>Gerência Safety</v>
          </cell>
        </row>
        <row r="11">
          <cell r="G11" t="str">
            <v>Gerência Security</v>
          </cell>
        </row>
        <row r="12">
          <cell r="G12" t="str">
            <v>Gerência Comercial Cia Aéreas</v>
          </cell>
        </row>
        <row r="13">
          <cell r="G13" t="str">
            <v>Gerência Comercial Passageiros Varejo</v>
          </cell>
        </row>
        <row r="14">
          <cell r="G14" t="str">
            <v>Gerência Comercial Passageiros Serviços</v>
          </cell>
        </row>
        <row r="15">
          <cell r="G15" t="str">
            <v>Gerência Desenvolvimento Imobiliário</v>
          </cell>
        </row>
        <row r="16">
          <cell r="G16" t="str">
            <v>Gerência Comercial de Varejo e Publicidade</v>
          </cell>
        </row>
        <row r="17">
          <cell r="G17" t="str">
            <v>Gerência Planejamento</v>
          </cell>
        </row>
        <row r="18">
          <cell r="G18" t="str">
            <v>Gerência Obras</v>
          </cell>
        </row>
        <row r="19">
          <cell r="G19" t="str">
            <v>Gerência Comissionamento</v>
          </cell>
        </row>
        <row r="20">
          <cell r="G20" t="str">
            <v>Gerência Escritório Projetos PMO</v>
          </cell>
        </row>
        <row r="21">
          <cell r="G21" t="str">
            <v>Gerência de Comunicação</v>
          </cell>
        </row>
        <row r="22">
          <cell r="G22" t="str">
            <v>Gerência de Relações Institucionais</v>
          </cell>
        </row>
        <row r="23">
          <cell r="G23" t="str">
            <v>Gerência de Atendimento ao Cliente</v>
          </cell>
        </row>
        <row r="24">
          <cell r="G24" t="str">
            <v>Diretoria de Assuntos Regulatórios</v>
          </cell>
        </row>
        <row r="25">
          <cell r="G25" t="str">
            <v>Gerência Jurídica</v>
          </cell>
        </row>
        <row r="26">
          <cell r="G26" t="str">
            <v>Gerência Administrativa-Financeira</v>
          </cell>
        </row>
        <row r="27">
          <cell r="G27" t="str">
            <v>Gerência Recursos Humanos</v>
          </cell>
        </row>
        <row r="28">
          <cell r="G28" t="str">
            <v>Gerência Suprimentos</v>
          </cell>
        </row>
        <row r="29">
          <cell r="G29" t="str">
            <v>Gerência Infraestrutura e Sistemas</v>
          </cell>
        </row>
        <row r="30">
          <cell r="G30" t="str">
            <v>Gerência Projetos</v>
          </cell>
        </row>
        <row r="31">
          <cell r="G31" t="str">
            <v>Gerência Suporte e Serviços</v>
          </cell>
        </row>
        <row r="32">
          <cell r="G32" t="str">
            <v>Gerência Comercial de Cargas</v>
          </cell>
        </row>
        <row r="33">
          <cell r="G33" t="str">
            <v>Gerência Operações de Cargas</v>
          </cell>
        </row>
        <row r="34">
          <cell r="G34" t="str">
            <v>Governança Corporativa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5">
          <cell r="B5" t="str">
            <v>PESSOAL</v>
          </cell>
        </row>
        <row r="6">
          <cell r="B6" t="str">
            <v>MATERIAL</v>
          </cell>
        </row>
        <row r="7">
          <cell r="B7" t="str">
            <v>SERVIÇOS DE TERCEIROS - Oper / Man</v>
          </cell>
        </row>
        <row r="8">
          <cell r="B8" t="str">
            <v>SERVIÇOS DE TERCEIROS - Adm/RI/TI</v>
          </cell>
        </row>
        <row r="9">
          <cell r="B9" t="str">
            <v>DESPESAS GERAIS</v>
          </cell>
        </row>
        <row r="10">
          <cell r="B10" t="str">
            <v>COMUNICAÇÃO / PUBLICIDADE / MKT</v>
          </cell>
        </row>
        <row r="11">
          <cell r="B11" t="str">
            <v>SEGUROS</v>
          </cell>
        </row>
        <row r="12">
          <cell r="B12" t="str">
            <v>UTILIDADES E SERVIÇOS PÚBLICOS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"/>
      <sheetName val="CC (2)"/>
      <sheetName val="PLANO CONTABIL"/>
      <sheetName val="UG (2)"/>
      <sheetName val="REPORT BUDGET 0"/>
      <sheetName val="REPORT BUDGET 1"/>
      <sheetName val="REPORT BUDGET 2"/>
      <sheetName val="REPORT BUDGET 3"/>
      <sheetName val="REPORT BUDGET 4"/>
      <sheetName val="REPORT BUDGET 5 Por Gerencia"/>
      <sheetName val="REPORT Detalhado"/>
      <sheetName val="REPORT CONTRATOS"/>
      <sheetName val="Reclassificações"/>
      <sheetName val="Folha1"/>
      <sheetName val="BASE BUDGET"/>
      <sheetName val="CTR-OPEX"/>
      <sheetName val="TECA"/>
      <sheetName val="CTR-TI"/>
      <sheetName val="CTR-RI"/>
      <sheetName val="Seguro"/>
      <sheetName val="Dados- SBGR (2)"/>
      <sheetName val="Dados- SBGR (3)"/>
      <sheetName val="GG"/>
      <sheetName val="DRE-INFRAERO"/>
      <sheetName val="TABELAS"/>
      <sheetName val="Fornecimento e Serviços"/>
      <sheetName val="Relatorio Contratos"/>
      <sheetName val="Contratos X OPEX"/>
    </sheetNames>
    <sheetDataSet>
      <sheetData sheetId="0"/>
      <sheetData sheetId="1"/>
      <sheetData sheetId="2">
        <row r="4">
          <cell r="S4" t="str">
            <v xml:space="preserve"> - </v>
          </cell>
        </row>
        <row r="5">
          <cell r="S5" t="str">
            <v xml:space="preserve"> - </v>
          </cell>
        </row>
        <row r="6">
          <cell r="S6" t="str">
            <v xml:space="preserve"> - </v>
          </cell>
        </row>
        <row r="7">
          <cell r="S7" t="str">
            <v xml:space="preserve"> - </v>
          </cell>
        </row>
        <row r="8">
          <cell r="S8" t="str">
            <v xml:space="preserve"> - </v>
          </cell>
        </row>
        <row r="9">
          <cell r="S9" t="str">
            <v>3.1.1.01.01.001.000 - RECEITA DE POUSO DOMÉSTICO - FATURADA</v>
          </cell>
        </row>
        <row r="10">
          <cell r="S10" t="str">
            <v>3.1.1.01.01.002.000 - RECEITA DE POUSO DOMÉSTICO - À VISTA</v>
          </cell>
        </row>
        <row r="11">
          <cell r="S11" t="str">
            <v xml:space="preserve"> - </v>
          </cell>
        </row>
        <row r="12">
          <cell r="S12" t="str">
            <v>3.1.1.01.02.001.000 - RECEITA DE POUSO INTERNACIONAL - FATURADA</v>
          </cell>
        </row>
        <row r="13">
          <cell r="S13" t="str">
            <v>3.1.1.01.02.002.000 - RECEITA DE POUSO INTERNACIONAL - À VISTA</v>
          </cell>
        </row>
        <row r="14">
          <cell r="S14" t="str">
            <v xml:space="preserve"> - </v>
          </cell>
        </row>
        <row r="15">
          <cell r="S15" t="str">
            <v>3.1.1.01.03.001.000 - RECEITA DE PERMANÊNCIA DOMÉSTICA - FATURADA</v>
          </cell>
        </row>
        <row r="16">
          <cell r="S16" t="str">
            <v>3.1.1.01.03.002.000 - RECEITA DE PERMANÊNCIA DOMÉSTICA - À VISTA</v>
          </cell>
        </row>
        <row r="17">
          <cell r="S17" t="str">
            <v xml:space="preserve"> - </v>
          </cell>
        </row>
        <row r="18">
          <cell r="S18" t="str">
            <v>3.1.1.01.04.001.000 - RECEITA DE PERMANÊNCIA INTERNACIONAL - FATURADA</v>
          </cell>
        </row>
        <row r="19">
          <cell r="S19" t="str">
            <v>3.1.1.01.04.002.000 - RECEITA DE PERMANÊNCIA INTERNACIONAL - À VISTA</v>
          </cell>
        </row>
        <row r="20">
          <cell r="S20" t="str">
            <v xml:space="preserve"> - </v>
          </cell>
        </row>
        <row r="21">
          <cell r="S21" t="str">
            <v>3.1.1.01.05.001.000 - RECEITA DE EMBARQUE DOMÉSTICO - FATURADA</v>
          </cell>
        </row>
        <row r="22">
          <cell r="S22" t="str">
            <v>3.1.1.01.05.002.000 - RECEITA DE EMBARQUE DOMÉSTICO - À VISTA</v>
          </cell>
        </row>
        <row r="23">
          <cell r="S23" t="str">
            <v xml:space="preserve"> - </v>
          </cell>
        </row>
        <row r="24">
          <cell r="S24" t="str">
            <v>3.1.1.01.06.001.000 - RECEITA DE EMBARQUE INTERNACIONAL - FATURADA</v>
          </cell>
        </row>
        <row r="25">
          <cell r="S25" t="str">
            <v>3.1.1.01.06.002.000 - RECEITA DE EMBARQUE INTERNACIONAL - À VISTA</v>
          </cell>
        </row>
        <row r="26">
          <cell r="S26" t="str">
            <v xml:space="preserve"> - </v>
          </cell>
        </row>
        <row r="27">
          <cell r="S27" t="str">
            <v>3.1.1.01.07.001.000 - RECEITA DE ARMAZENAGEM E CAPATAZIA IMPORTAÇÃO – DAI FATURADA</v>
          </cell>
        </row>
        <row r="28">
          <cell r="S28" t="str">
            <v>3.1.1.01.07.002.000 - RECEITA DE ARMAZENAGEM E CAPATAZIA IMPORTAÇÃO – DAI À VISTA</v>
          </cell>
        </row>
        <row r="29">
          <cell r="S29" t="str">
            <v xml:space="preserve"> - </v>
          </cell>
        </row>
        <row r="30">
          <cell r="S30" t="str">
            <v>3.1.1.01.08.001.000 - RECEITA DE ARMAZENAGEM E CAPATAZIA EXPORTAÇÃO - TECA DAPE - FATURADA</v>
          </cell>
        </row>
        <row r="31">
          <cell r="S31" t="str">
            <v>3.1.1.01.08.002.000 - RECEITA DE ARMAZENAGEM E CAPATAZIA EXPORTAÇÃO - TECA DAPE - À VISTA</v>
          </cell>
        </row>
        <row r="32">
          <cell r="S32" t="str">
            <v xml:space="preserve"> - </v>
          </cell>
        </row>
        <row r="33">
          <cell r="S33" t="str">
            <v>3.1.1.01.09.001.000 - RECEITA DE ARMAZENAGEM E CAPATAZIA EXPORTAÇÃO - TECA DAE - FATURADA</v>
          </cell>
        </row>
        <row r="34">
          <cell r="S34" t="str">
            <v>3.1.1.01.09.002.000 - RECEITA DE ARMAZENAGEM E CAPATAZIA EXPORTAÇÃO - TECA DAE - À VISTA</v>
          </cell>
        </row>
        <row r="35">
          <cell r="S35" t="str">
            <v xml:space="preserve"> - </v>
          </cell>
        </row>
        <row r="36">
          <cell r="S36" t="str">
            <v>3.1.1.01.10.001.000 - RECEITA TECA – CARGA NACIONAL - FATURADA</v>
          </cell>
        </row>
        <row r="37">
          <cell r="S37" t="str">
            <v>3.1.1.01.10.002.000 - RECEITA TECA – CARGA NACIONAL - À VISTA</v>
          </cell>
        </row>
        <row r="38">
          <cell r="S38" t="str">
            <v xml:space="preserve"> - </v>
          </cell>
        </row>
        <row r="39">
          <cell r="S39" t="str">
            <v>3.1.1.01.11.001.000 - RECEITA TECA – INTERNAÇÃO - FATURADA</v>
          </cell>
        </row>
        <row r="40">
          <cell r="S40" t="str">
            <v>3.1.1.01.11.002.000 - RECEITA TECA – INTERNAÇÃO - À VISTA</v>
          </cell>
        </row>
        <row r="41">
          <cell r="S41" t="str">
            <v xml:space="preserve"> - </v>
          </cell>
        </row>
        <row r="42">
          <cell r="S42" t="str">
            <v>3.1.1.01.12.001.000 - RECEITA DE CONEXÃO DOMÉSTICA - FATURADA</v>
          </cell>
        </row>
        <row r="43">
          <cell r="S43" t="str">
            <v>3.1.1.01.12.002.000 - RECEITA DE CONEXÃO DOMÉSTICA – A VISTA</v>
          </cell>
        </row>
        <row r="44">
          <cell r="S44" t="str">
            <v xml:space="preserve"> - </v>
          </cell>
        </row>
        <row r="45">
          <cell r="S45" t="str">
            <v>3.1.1.01.13.001.000 - RECEITA DE CONEXÃO INTERNACIONAL - FATURADA</v>
          </cell>
        </row>
        <row r="46">
          <cell r="S46" t="str">
            <v>3.1.1.01.13.002.000 - RECEITA DE CONEXÃO INTERNACIONAL – A VISTA</v>
          </cell>
        </row>
        <row r="47">
          <cell r="S47" t="str">
            <v xml:space="preserve"> - </v>
          </cell>
        </row>
        <row r="48">
          <cell r="S48" t="str">
            <v>3.1.1.01.14.001.000 - RECEITA - POOL COMBUSTÍVEL</v>
          </cell>
        </row>
        <row r="49">
          <cell r="S49" t="str">
            <v>3.1.1.01.14.002.000 - TELEFONIA EXPLORADA</v>
          </cell>
        </row>
        <row r="50">
          <cell r="S50" t="str">
            <v>3.1.1.01.14.003.000 - ENERGIA ELÉTRICA EXPLORADA</v>
          </cell>
        </row>
        <row r="51">
          <cell r="S51" t="str">
            <v>3.1.1.01.14.004.000 - ÁGUA E ESGOTO EXPLORADOS</v>
          </cell>
        </row>
        <row r="52">
          <cell r="S52" t="str">
            <v>3.1.1.01.14.005.000 - TRATAMENTO DE LIXO EXPLORADO</v>
          </cell>
        </row>
        <row r="53">
          <cell r="S53" t="str">
            <v>3.1.1.01.14.006.000 - ESTACIONAMENTO VEÍCULOS EXPLORADO</v>
          </cell>
        </row>
        <row r="54">
          <cell r="S54" t="str">
            <v>3.1.1.01.14.007.000 - VEICULAÇÃO DE ANUNCIOS</v>
          </cell>
        </row>
        <row r="55">
          <cell r="S55" t="str">
            <v xml:space="preserve"> - </v>
          </cell>
        </row>
        <row r="56">
          <cell r="S56" t="str">
            <v>3.1.1.01.15.001.000 - OUTDOORS</v>
          </cell>
        </row>
        <row r="57">
          <cell r="S57" t="str">
            <v>3.1.1.01.15.002.000 - PAINEIS QUINZENAIS</v>
          </cell>
        </row>
        <row r="58">
          <cell r="S58" t="str">
            <v>3.1.1.01.15.003.000 - ADESIVOS DE PAREDE</v>
          </cell>
        </row>
        <row r="59">
          <cell r="S59" t="str">
            <v>3.1.1.01.15.004.000 - JORNAIS /REVISTAS</v>
          </cell>
        </row>
        <row r="60">
          <cell r="S60" t="str">
            <v>3.1.1.01.15.005.000 - RECEITA COM ALUGUEL DE ESPACO FISICO</v>
          </cell>
        </row>
        <row r="61">
          <cell r="S61" t="str">
            <v>3.1.1.01.15.006.000 - LOJAS</v>
          </cell>
        </row>
        <row r="62">
          <cell r="S62" t="str">
            <v>3.1.1.01.15.007.000 - QUIOSQUES</v>
          </cell>
        </row>
        <row r="63">
          <cell r="S63" t="str">
            <v>3.1.1.01.15.008.000 - VENDING MACHINES</v>
          </cell>
        </row>
        <row r="64">
          <cell r="S64" t="str">
            <v>3.1.1.01.15.009.000 - CAIXAS ELETRÔNICO</v>
          </cell>
        </row>
        <row r="65">
          <cell r="S65" t="str">
            <v>3.1.1.01.15.010.000 - BANCOS</v>
          </cell>
        </row>
        <row r="66">
          <cell r="S66" t="str">
            <v>3.1.1.01.15.999.000 - OUTRAS RECEITAS ACESSORIAS</v>
          </cell>
        </row>
        <row r="67">
          <cell r="S67" t="str">
            <v xml:space="preserve"> - </v>
          </cell>
        </row>
        <row r="68">
          <cell r="S68" t="str">
            <v xml:space="preserve"> - </v>
          </cell>
        </row>
        <row r="69">
          <cell r="S69" t="str">
            <v>3.1.1.02.01.001.000 - PIS CUMULATIVO</v>
          </cell>
        </row>
        <row r="70">
          <cell r="S70" t="str">
            <v>3.1.1.02.01.002.000 - COFINS CUMULATIVO</v>
          </cell>
        </row>
        <row r="71">
          <cell r="S71" t="str">
            <v>3.1.1.02.01.003.000 - PIS NÃO CUMULATIVO</v>
          </cell>
        </row>
        <row r="72">
          <cell r="S72" t="str">
            <v>3.1.1.02.01.004.000 - COFINS NÃO CUMULATIVO</v>
          </cell>
        </row>
        <row r="73">
          <cell r="S73" t="str">
            <v>3.1.1.02.01.005.000 - ISS</v>
          </cell>
        </row>
        <row r="74">
          <cell r="S74" t="str">
            <v>3.1.1.02.01.006.000 - TAXA AGENCIA REGULADORA</v>
          </cell>
        </row>
        <row r="75">
          <cell r="S75" t="str">
            <v xml:space="preserve"> - </v>
          </cell>
        </row>
        <row r="76">
          <cell r="S76" t="str">
            <v xml:space="preserve"> - </v>
          </cell>
        </row>
        <row r="77">
          <cell r="S77" t="str">
            <v xml:space="preserve"> - </v>
          </cell>
        </row>
        <row r="78">
          <cell r="S78" t="str">
            <v xml:space="preserve"> - </v>
          </cell>
        </row>
        <row r="79">
          <cell r="S79" t="str">
            <v>3.2.1.01.01.001.000 - RECEITA DE CONSTRUCAO</v>
          </cell>
        </row>
        <row r="80">
          <cell r="S80" t="str">
            <v xml:space="preserve"> - </v>
          </cell>
        </row>
        <row r="81">
          <cell r="S81" t="str">
            <v xml:space="preserve"> - </v>
          </cell>
        </row>
        <row r="82">
          <cell r="S82" t="str">
            <v xml:space="preserve"> - </v>
          </cell>
        </row>
        <row r="83">
          <cell r="S83" t="str">
            <v>4.1.1.01.00.000.000 - REMUNERACOES - CUSTO</v>
          </cell>
        </row>
        <row r="84">
          <cell r="S84" t="str">
            <v>4.1.1.01.01.000.000 - REMUNERACOES - CUSTO</v>
          </cell>
        </row>
        <row r="85">
          <cell r="S85" t="str">
            <v>4.1.1.01.01.001.000 - SALARIOS HORAS NORMAIS</v>
          </cell>
        </row>
        <row r="86">
          <cell r="S86" t="str">
            <v>4.1.1.01.01.002.000 - HONORARIOS DA DIRETORIA</v>
          </cell>
        </row>
        <row r="87">
          <cell r="S87" t="str">
            <v>4.1.1.01.01.003.000 - SALARIOS HORAS EXTRAS - 50%</v>
          </cell>
        </row>
        <row r="88">
          <cell r="S88" t="str">
            <v>4.1.1.01.01.004.000 - DESCANSO SEMANAL REMUNERADO</v>
          </cell>
        </row>
        <row r="89">
          <cell r="S89" t="str">
            <v>4.1.1.01.01.005.000 - SALARIOS HORAS EXTRAS - FOLGA</v>
          </cell>
        </row>
        <row r="90">
          <cell r="S90" t="str">
            <v>4.1.1.01.01.006.000 - SALARIOS HORAS EXTRAS - FERIADO</v>
          </cell>
        </row>
        <row r="91">
          <cell r="S91" t="str">
            <v>4.1.1.01.01.007.000 - COMISSOES</v>
          </cell>
        </row>
        <row r="92">
          <cell r="S92" t="str">
            <v>4.1.1.01.01.008.000 - BOLSA ESTÁGIO</v>
          </cell>
        </row>
        <row r="93">
          <cell r="S93" t="str">
            <v>4.1.1.01.01.009.000 - GRATIFICACOES</v>
          </cell>
        </row>
        <row r="94">
          <cell r="S94" t="str">
            <v>4.1.1.01.01.010.000 - GRATIFICACOES INDEDUTIVEIS</v>
          </cell>
        </row>
        <row r="95">
          <cell r="S95" t="str">
            <v>4.1.1.01.01.011.000 - GRATIFICAÇÃO DE CONFIANÇA</v>
          </cell>
        </row>
        <row r="96">
          <cell r="S96" t="str">
            <v>4.1.1.01.01.012.000 - GRATIFICAÇÃO DE FÉRIAS</v>
          </cell>
        </row>
        <row r="97">
          <cell r="S97" t="str">
            <v>4.1.1.01.01.013.000 - MÃO DE OBRA TEMPORÁRIO</v>
          </cell>
        </row>
        <row r="98">
          <cell r="S98" t="str">
            <v>4.1.1.01.01.014.000 - VANTAGEM PESSOAL</v>
          </cell>
        </row>
        <row r="99">
          <cell r="S99" t="str">
            <v>4.1.1.01.01.015.000 - QUEBRA DE CAIXA</v>
          </cell>
        </row>
        <row r="100">
          <cell r="S100" t="str">
            <v>4.1.1.01.01.016.000 - MÉDIA PESSOAL</v>
          </cell>
        </row>
        <row r="101">
          <cell r="S101" t="str">
            <v>4.1.1.01.01.017.000 - PARTICIPACOES NOS LUCROS</v>
          </cell>
        </row>
        <row r="102">
          <cell r="S102" t="str">
            <v>4.1.1.01.01.018.000 - PROVISOES PARTICIPACOES NOS LUCROS</v>
          </cell>
        </row>
        <row r="103">
          <cell r="S103" t="str">
            <v>4.1.1.01.01.999.000 - OUTRAS REMUNERACOES</v>
          </cell>
        </row>
        <row r="104">
          <cell r="S104" t="str">
            <v>4.1.1.02.00.000.000 - ENCARGOS SOCIAIS E ADICIONAIS - CUSTO</v>
          </cell>
        </row>
        <row r="105">
          <cell r="S105">
            <v>0</v>
          </cell>
        </row>
        <row r="106">
          <cell r="S106" t="str">
            <v>4.1.1.02.01.001.000 - INSS</v>
          </cell>
        </row>
        <row r="107">
          <cell r="S107" t="str">
            <v>4.1.1.02.01.002.000 - INSS TERCEIROS</v>
          </cell>
        </row>
        <row r="108">
          <cell r="S108" t="str">
            <v>4.1.1.02.01.003.000 - FGTS</v>
          </cell>
        </row>
        <row r="109">
          <cell r="S109" t="str">
            <v>4.1.1.02.01.004.000 - FGTS   RESCISAO CONTRATO</v>
          </cell>
        </row>
        <row r="110">
          <cell r="S110" t="str">
            <v>4.1.1.02.01.005.000 - FERIAS</v>
          </cell>
        </row>
        <row r="111">
          <cell r="S111" t="str">
            <v>4.1.1.02.01.006.000 - ENCARGOS S  FERIAS</v>
          </cell>
        </row>
        <row r="112">
          <cell r="S112" t="str">
            <v>4.1.1.02.01.007.000 - 13 SALARIO</v>
          </cell>
        </row>
        <row r="113">
          <cell r="S113" t="str">
            <v>4.1.1.02.01.008.000 - ENCARGOS S DECIMO TERCEIRO SALARIO</v>
          </cell>
        </row>
        <row r="114">
          <cell r="S114" t="str">
            <v>4.1.1.02.01.009.000 - ADICIONAL NOTURNO</v>
          </cell>
        </row>
        <row r="115">
          <cell r="S115" t="str">
            <v>4.1.1.02.01.010.000 - ADICIONAL INSALUBRIDADE</v>
          </cell>
        </row>
        <row r="116">
          <cell r="S116" t="str">
            <v>4.1.1.02.01.011.000 - ADICIONAL PERICULOSIDADE</v>
          </cell>
        </row>
        <row r="117">
          <cell r="S117" t="str">
            <v>4.1.1.02.01.012.000 - ADICIONAL DE TURNO</v>
          </cell>
        </row>
        <row r="118">
          <cell r="S118" t="str">
            <v>4.1.1.02.01.013.000 - RESCISOES TRABALHISTAS</v>
          </cell>
        </row>
        <row r="119">
          <cell r="S119" t="str">
            <v>4.1.1.02.01.014.000 - ACORDOS TRABALHISTAS</v>
          </cell>
        </row>
        <row r="120">
          <cell r="S120" t="str">
            <v>4.1.1.02.01.999.000 - OUTROS ENCARGOS E ADICIONAIS</v>
          </cell>
        </row>
        <row r="121">
          <cell r="S121" t="str">
            <v>4.1.1.03.00.000.000 - BENEFICIOS A EMPREGADOS - CUSTO</v>
          </cell>
        </row>
        <row r="122">
          <cell r="S122">
            <v>0</v>
          </cell>
        </row>
        <row r="123">
          <cell r="S123" t="str">
            <v>4.1.1.03.01.001.000 - VALE TRANSPORTE</v>
          </cell>
        </row>
        <row r="124">
          <cell r="S124" t="str">
            <v>4.1.1.03.01.002.000 - TRANSPORTE DE PESSOAL</v>
          </cell>
        </row>
        <row r="125">
          <cell r="S125" t="str">
            <v>4.1.1.03.01.003.000 - REFEITORIO</v>
          </cell>
        </row>
        <row r="126">
          <cell r="S126" t="str">
            <v>4.1.1.03.01.004.000 - VALE REFEICAO</v>
          </cell>
        </row>
        <row r="127">
          <cell r="S127" t="str">
            <v>4.1.1.03.01.005.000 - VALE ALIMENTACAO</v>
          </cell>
        </row>
        <row r="128">
          <cell r="S128" t="str">
            <v>4.1.1.03.01.006.000 - ASSISTENCIA MEDICA</v>
          </cell>
        </row>
        <row r="129">
          <cell r="S129" t="str">
            <v>4.1.1.03.01.007.000 - ASSISTENCIA ODONTOLOGICA</v>
          </cell>
        </row>
        <row r="130">
          <cell r="S130" t="str">
            <v>4.1.1.03.01.008.000 - SEGURO VIDA</v>
          </cell>
        </row>
        <row r="131">
          <cell r="S131" t="str">
            <v>4.1.1.03.01.009.000 - CESTA BASICA</v>
          </cell>
        </row>
        <row r="132">
          <cell r="S132" t="str">
            <v>4.1.1.03.01.010.000 - AUXILIO MORADIA</v>
          </cell>
        </row>
        <row r="133">
          <cell r="S133" t="str">
            <v>4.1.1.03.01.011.000 - AUXILIO FUNERAL</v>
          </cell>
        </row>
        <row r="134">
          <cell r="S134" t="str">
            <v>4.1.1.03.01.012.000 - AUXULIO CRECHE</v>
          </cell>
        </row>
        <row r="135">
          <cell r="S135" t="str">
            <v>4.1.1.03.01.013.000 - ADICIONAL DE INSTRUÇÃO</v>
          </cell>
        </row>
        <row r="136">
          <cell r="S136" t="str">
            <v>4.1.1.03.01.014.000 - AUXILIO EDUCACIONAL</v>
          </cell>
        </row>
        <row r="137">
          <cell r="S137" t="str">
            <v>4.1.1.03.01.015.000 - MENOR APRENDIZ</v>
          </cell>
        </row>
        <row r="138">
          <cell r="S138" t="str">
            <v>4.1.1.03.01.016.000 - PREVIDENCIA PRIVADA</v>
          </cell>
        </row>
        <row r="139">
          <cell r="S139" t="str">
            <v>4.1.1.03.01.998.000 - OUTROS BENEFICIOS INDEDUTIVEIS</v>
          </cell>
        </row>
        <row r="140">
          <cell r="S140" t="str">
            <v>4.1.1.03.01.999.000 - OUTROS BENEFICIOS</v>
          </cell>
        </row>
        <row r="141">
          <cell r="S141" t="str">
            <v>4.1.1.04.00.000.000 - TREINAMENTO PESSOAL - CUSTO</v>
          </cell>
        </row>
        <row r="142">
          <cell r="S142">
            <v>0</v>
          </cell>
        </row>
        <row r="143">
          <cell r="S143" t="str">
            <v>4.1.1.04.01.001.000 - TREINAMENTO - CURSOS, PALESTRAS E SEMINARIOS</v>
          </cell>
        </row>
        <row r="144">
          <cell r="S144" t="str">
            <v xml:space="preserve">4.1.1.05.00.000.000 - OUTROS CUSTOS DE PESSOAL </v>
          </cell>
        </row>
        <row r="145">
          <cell r="S145">
            <v>0</v>
          </cell>
        </row>
        <row r="146">
          <cell r="S146" t="str">
            <v>4.1.1.05.01.001.000 - ESTAGIÁRIO</v>
          </cell>
        </row>
        <row r="147">
          <cell r="S147" t="str">
            <v>4.1.1.05.01.002.000 - SEGURANCA NO TRABALHO</v>
          </cell>
        </row>
        <row r="148">
          <cell r="S148" t="str">
            <v>4.1.1.05.01.003.000 - MOVIMENTACAO DE EMPREGADOS</v>
          </cell>
        </row>
        <row r="149">
          <cell r="S149" t="str">
            <v>4.1.1.05.01.004.000 - SERVIÇOS MÉDICOS/HOSP - EMPREGADOS</v>
          </cell>
        </row>
        <row r="150">
          <cell r="S150" t="str">
            <v>4.1.1.05.01.999.000 - OUTROS CUSTOS DE PESSOAL</v>
          </cell>
        </row>
        <row r="151">
          <cell r="S151" t="str">
            <v xml:space="preserve"> - </v>
          </cell>
        </row>
        <row r="152">
          <cell r="S152" t="str">
            <v xml:space="preserve"> - </v>
          </cell>
        </row>
        <row r="153">
          <cell r="S153" t="str">
            <v>4.1.1.06.01.001.000 - SERVICO MEDICO E AMBULATORIAL</v>
          </cell>
        </row>
        <row r="154">
          <cell r="S154" t="str">
            <v>4.1.1.06.01.002.000 - SERVICO DE FRETE</v>
          </cell>
        </row>
        <row r="155">
          <cell r="S155" t="str">
            <v>4.1.1.06.01.003.000 - SERVICO DE TRANSPORTES DE VALORES</v>
          </cell>
        </row>
        <row r="156">
          <cell r="S156" t="str">
            <v>4.1.1.06.01.004.000 - SERVICO DE CONSULTORIA E AUDITORIA</v>
          </cell>
        </row>
        <row r="157">
          <cell r="S157" t="str">
            <v>4.1.1.06.01.005.000 - SERVICO DE MANUTENCAO OPERACIONAL</v>
          </cell>
        </row>
        <row r="158">
          <cell r="S158" t="str">
            <v>4.1.1.06.01.006.000 - SERVICO DE CONSERVACAO E LIMPEZA OPERACIONAL</v>
          </cell>
        </row>
        <row r="159">
          <cell r="S159" t="str">
            <v>4.1.1.06.01.007.000 - SERVICOS DE GUINCHO E MECANICO</v>
          </cell>
        </row>
        <row r="160">
          <cell r="S160" t="str">
            <v>4.1.1.06.01.008.000 - SERVICO DE ENGENHARIA E CONSTRUCAO</v>
          </cell>
        </row>
        <row r="161">
          <cell r="S161" t="str">
            <v>4.1.1.06.01.009.000 - TERCEREIZACAO DE FROTA DE ONIBUS</v>
          </cell>
        </row>
        <row r="162">
          <cell r="S162" t="str">
            <v>4.1.1.06.01.010.000 - SERV INSPECAO E RAIO X</v>
          </cell>
        </row>
        <row r="163">
          <cell r="S163" t="str">
            <v>4.1.1.06.01.999.000 - OUTROS SERVICOS DIRETOS</v>
          </cell>
        </row>
        <row r="164">
          <cell r="S164" t="str">
            <v xml:space="preserve"> - </v>
          </cell>
        </row>
        <row r="165">
          <cell r="S165" t="str">
            <v xml:space="preserve"> - </v>
          </cell>
        </row>
        <row r="166">
          <cell r="S166" t="str">
            <v>4.1.1.07.01.001.000 - SERVIÇO DE VIGILÂNCIA</v>
          </cell>
        </row>
        <row r="167">
          <cell r="S167" t="str">
            <v>4.1.1.07.01.002.000 - SERVICO DE CONSERVACAO E LIMPEZA</v>
          </cell>
        </row>
        <row r="168">
          <cell r="S168" t="str">
            <v>4.1.1.07.01.003.000 - SERVICO DE RECURSOS HUMANOS</v>
          </cell>
        </row>
        <row r="169">
          <cell r="S169" t="str">
            <v>4.1.1.07.01.004.000 - SERVICO DE CONSULTORIA E AUDITORIA</v>
          </cell>
        </row>
        <row r="170">
          <cell r="S170" t="str">
            <v>4.1.1.07.01.005.000 - ASSESSORIA JURIDICA</v>
          </cell>
        </row>
        <row r="171">
          <cell r="S171" t="str">
            <v>4.1.1.07.01.006.000 - CONSULTORIA EM INFORMATICA</v>
          </cell>
        </row>
        <row r="172">
          <cell r="S172" t="str">
            <v>4.1.1.07.01.007.000 - SERVICOS FETRANSPOR</v>
          </cell>
        </row>
        <row r="173">
          <cell r="S173" t="str">
            <v>4.1.1.07.01.999.000 - OUTROS SERVICOS INDIRETOS</v>
          </cell>
        </row>
        <row r="174">
          <cell r="S174" t="str">
            <v xml:space="preserve"> - </v>
          </cell>
        </row>
        <row r="175">
          <cell r="S175" t="str">
            <v xml:space="preserve"> - </v>
          </cell>
        </row>
        <row r="176">
          <cell r="S176" t="str">
            <v>4.1.1.08.01.001.000 - AGUA E ESGOTO</v>
          </cell>
        </row>
        <row r="177">
          <cell r="S177" t="str">
            <v>4.1.1.08.01.002.000 - ENERGIA ELETRICA</v>
          </cell>
        </row>
        <row r="178">
          <cell r="S178" t="str">
            <v xml:space="preserve">4.1.1.08.01.003.000 - ALUGUEL DE IMOVEIS </v>
          </cell>
        </row>
        <row r="179">
          <cell r="S179" t="str">
            <v>4.1.1.08.01.004.000 - CONDOMINIO DE IMÓVEIS</v>
          </cell>
        </row>
        <row r="180">
          <cell r="S180" t="str">
            <v>4.1.1.08.01.005.000 - ALUGUEL DE VAGAS DE GARAGEM</v>
          </cell>
        </row>
        <row r="181">
          <cell r="S181" t="str">
            <v>4.1.1.08.01.006.000 - IPTU</v>
          </cell>
        </row>
        <row r="182">
          <cell r="S182" t="str">
            <v>4.1.1.08.01.007.000 - MANUTENCAO / REPAROS PREDIAIS</v>
          </cell>
        </row>
        <row r="183">
          <cell r="S183" t="str">
            <v>4.1.1.08.01.999.000 - OUTROS CUSTOS DE OCUPACAO</v>
          </cell>
        </row>
        <row r="184">
          <cell r="S184" t="str">
            <v xml:space="preserve"> - </v>
          </cell>
        </row>
        <row r="185">
          <cell r="S185" t="str">
            <v>4.1.1.08.02.001.000 - MATERIAIS DE ESCRITORIO E INFORMATICA</v>
          </cell>
        </row>
        <row r="186">
          <cell r="S186" t="str">
            <v>4.1.1.08.02.002.000 - MALOTES E CORREIOS</v>
          </cell>
        </row>
        <row r="187">
          <cell r="S187" t="str">
            <v>4.1.1.08.02.003.000 - COPIAS E ENCADERNACOES</v>
          </cell>
        </row>
        <row r="188">
          <cell r="S188" t="str">
            <v>4.1.1.08.02.004.000 - SERVICOS GRAFICOS</v>
          </cell>
        </row>
        <row r="189">
          <cell r="S189" t="str">
            <v>4.1.1.08.02.005.000 - TELECOMUNICACAO FIXA E MOVEL</v>
          </cell>
        </row>
        <row r="190">
          <cell r="S190" t="str">
            <v>4.1.1.08.02.006.000 - INTERNET / LINK</v>
          </cell>
        </row>
        <row r="191">
          <cell r="S191" t="str">
            <v>4.1.1.08.02.007.000 - ALUGUEL DE BENS MÓVEIS</v>
          </cell>
        </row>
        <row r="192">
          <cell r="S192" t="str">
            <v>4.1.1.08.02.999.000 - OUTROS CUSTOS DE ESCRITORIO E COMUNICACAO</v>
          </cell>
        </row>
        <row r="193">
          <cell r="S193" t="str">
            <v xml:space="preserve"> - </v>
          </cell>
        </row>
        <row r="194">
          <cell r="S194" t="str">
            <v xml:space="preserve"> - </v>
          </cell>
        </row>
        <row r="195">
          <cell r="S195" t="str">
            <v>4.1.1.09.01.001.000 - DEPRECIACAO</v>
          </cell>
        </row>
        <row r="196">
          <cell r="S196" t="str">
            <v>4.1.1.09.01.002.000 - AMORTIZACAO - SOFTWARE</v>
          </cell>
        </row>
        <row r="197">
          <cell r="S197" t="str">
            <v>4.1.1.09.01.003.000 - AMORTIZACAO - GRU - INVEST PARA  CONCESSAO</v>
          </cell>
        </row>
        <row r="198">
          <cell r="S198" t="str">
            <v>4.1.1.09.01.004.000 - AMORTIZACAO - MARCAS E PATENTES</v>
          </cell>
        </row>
        <row r="199">
          <cell r="S199" t="str">
            <v>4.1.1.09.01.999.000 - AMORTIZACAO - OUTROS</v>
          </cell>
        </row>
        <row r="200">
          <cell r="S200" t="str">
            <v xml:space="preserve"> - </v>
          </cell>
        </row>
        <row r="201">
          <cell r="S201" t="str">
            <v xml:space="preserve"> - </v>
          </cell>
        </row>
        <row r="202">
          <cell r="S202" t="str">
            <v>4.1.1.10.01.001.000 - CUSTO COM MATERIAIS DE OPERACAO</v>
          </cell>
        </row>
        <row r="203">
          <cell r="S203" t="str">
            <v>4.1.1.10.01.002.000 - CUSTO COM MATERIAIS DE CONSUMO</v>
          </cell>
        </row>
        <row r="204">
          <cell r="S204" t="str">
            <v>4.1.1.10.01.003.000 - CUSTO DE MATERIAIS DE MANUTENCAO E LIMPEZA</v>
          </cell>
        </row>
        <row r="205">
          <cell r="S205" t="str">
            <v>4.1.1.10.01.004.000 - CUSTO COM SERVICO RESPOSTA EMERGENCIA</v>
          </cell>
        </row>
        <row r="206">
          <cell r="S206" t="str">
            <v xml:space="preserve"> - </v>
          </cell>
        </row>
        <row r="207">
          <cell r="S207" t="str">
            <v xml:space="preserve"> - </v>
          </cell>
        </row>
        <row r="208">
          <cell r="S208" t="str">
            <v>4.1.1.11.01.001.000 - CUSTOS COM VIAGENS</v>
          </cell>
        </row>
        <row r="209">
          <cell r="S209" t="str">
            <v xml:space="preserve"> - </v>
          </cell>
        </row>
        <row r="210">
          <cell r="S210" t="str">
            <v xml:space="preserve"> - </v>
          </cell>
        </row>
        <row r="211">
          <cell r="S211" t="str">
            <v>4.1.1.12.01.001.000 - CUSTO DE COMBUSTIVEL</v>
          </cell>
        </row>
        <row r="212">
          <cell r="S212" t="str">
            <v>4.1.1.12.01.002.000 - ALUGUEL DE BENS MÓVEIS - CUSTO</v>
          </cell>
        </row>
        <row r="213">
          <cell r="S213" t="str">
            <v>4.1.1.12.01.003.000 - CUSTO COM MANUTENCAO DE BENS MOVEIS</v>
          </cell>
        </row>
        <row r="214">
          <cell r="S214" t="str">
            <v>4.1.1.12.01.004.000 - BENS DE PEQUENO VALOR</v>
          </cell>
        </row>
        <row r="215">
          <cell r="S215" t="str">
            <v>4.1.1.12.01.005.000 - CUSTOS COM VEICULOS</v>
          </cell>
        </row>
        <row r="216">
          <cell r="S216" t="str">
            <v>4.1.1.12.01.006.000 - CUSTOS COM VEICULOS DEDUTIVEIS (MULTA)</v>
          </cell>
        </row>
        <row r="217">
          <cell r="S217" t="str">
            <v>4.1.1.12.01.007.000 - TAXA AGENCIA REGULADORA</v>
          </cell>
        </row>
        <row r="218">
          <cell r="S218" t="str">
            <v>4.1.1.12.01.008.000 - CREDITOS DE PIS SOBRE INSUMOS</v>
          </cell>
        </row>
        <row r="219">
          <cell r="S219" t="str">
            <v>4.1.1.12.01.009.000 - CREDITOS DE COFINS SOBRE INSUMOS</v>
          </cell>
        </row>
        <row r="220">
          <cell r="S220" t="str">
            <v>4.1.1.12.01.010.000 - PROVISÃO DE MANUTENÇÃO</v>
          </cell>
        </row>
        <row r="221">
          <cell r="S221" t="str">
            <v>4.1.1.12.01.011.000 - GASTOS COM UNIFORME</v>
          </cell>
        </row>
        <row r="222">
          <cell r="S222" t="str">
            <v>4.1.1.12.01.999.000 - OUTROS CUSTOS</v>
          </cell>
        </row>
        <row r="223">
          <cell r="S223" t="str">
            <v xml:space="preserve"> - </v>
          </cell>
        </row>
        <row r="224">
          <cell r="S224" t="str">
            <v xml:space="preserve"> - </v>
          </cell>
        </row>
        <row r="225">
          <cell r="S225" t="str">
            <v xml:space="preserve"> - </v>
          </cell>
        </row>
        <row r="226">
          <cell r="S226" t="str">
            <v xml:space="preserve"> - </v>
          </cell>
        </row>
        <row r="227">
          <cell r="S227" t="str">
            <v>4.2.1.01.01.001.000 - CUSTO DE CONSTRUCAO</v>
          </cell>
        </row>
        <row r="228">
          <cell r="S228" t="str">
            <v xml:space="preserve"> - </v>
          </cell>
        </row>
        <row r="229">
          <cell r="S229" t="str">
            <v xml:space="preserve"> - </v>
          </cell>
        </row>
        <row r="230">
          <cell r="S230" t="str">
            <v xml:space="preserve"> - </v>
          </cell>
        </row>
        <row r="231">
          <cell r="S231" t="str">
            <v>5.1.1.01.00.000.000 - REMUNERACOES - G&amp;A</v>
          </cell>
        </row>
        <row r="232">
          <cell r="S232" t="str">
            <v>5.1.1.01.01.000.000 - REMUNERACOES - G&amp;A</v>
          </cell>
        </row>
        <row r="233">
          <cell r="S233" t="str">
            <v>5.1.1.01.01.001.000 - SALARIOS HORAS NORMAIS</v>
          </cell>
        </row>
        <row r="234">
          <cell r="S234" t="str">
            <v>5.1.1.01.01.002.000 - HONORARIOS DA DIRETORIA</v>
          </cell>
        </row>
        <row r="235">
          <cell r="S235" t="str">
            <v>5.1.1.01.01.003.000 - SALARIOS HORAS EXTRAS - 50%</v>
          </cell>
        </row>
        <row r="236">
          <cell r="S236" t="str">
            <v>5.1.1.01.01.004.000 - DESCANSO SEMANAL REMUNERADO</v>
          </cell>
        </row>
        <row r="237">
          <cell r="S237" t="str">
            <v>5.1.1.01.01.005.000 - SALARIOS HORAS EXTRAS - FOLGA</v>
          </cell>
        </row>
        <row r="238">
          <cell r="S238" t="str">
            <v>5.1.1.01.01.006.000 - SALARIOS HORAS EXTRAS - FERIADO</v>
          </cell>
        </row>
        <row r="239">
          <cell r="S239" t="str">
            <v>5.1.1.01.01.007.000 - COMISSOES</v>
          </cell>
        </row>
        <row r="240">
          <cell r="S240" t="str">
            <v>5.1.1.01.01.008.000 - BOLSA ESTÁGIO</v>
          </cell>
        </row>
        <row r="241">
          <cell r="S241" t="str">
            <v>5.1.1.01.01.009.000 - GRATIFICACOES</v>
          </cell>
        </row>
        <row r="242">
          <cell r="S242" t="str">
            <v>5.1.1.01.01.010.000 - GRATIFICACOES INDEDUTÍVEIS</v>
          </cell>
        </row>
        <row r="243">
          <cell r="S243" t="str">
            <v>5.1.1.01.01.011.000 - GRATIFICAÇÃO DE CONFIANÇA</v>
          </cell>
        </row>
        <row r="244">
          <cell r="S244" t="str">
            <v>5.1.1.01.01.012.000 - GRATIFICAÇÃO DE FÉRIAS</v>
          </cell>
        </row>
        <row r="245">
          <cell r="S245" t="str">
            <v>5.1.1.01.01.013.000 - MÃO DE OBRA TEMPORÁRIO</v>
          </cell>
        </row>
        <row r="246">
          <cell r="S246" t="str">
            <v>5.1.1.01.01.014.000 - VANTAGEM PESSOAL</v>
          </cell>
        </row>
        <row r="247">
          <cell r="S247" t="str">
            <v>5.1.1.01.01.015.000 - QUEBRA DE CAIXA</v>
          </cell>
        </row>
        <row r="248">
          <cell r="S248" t="str">
            <v>5.1.1.01.01.016.000 - MÉDIA PESSOAL</v>
          </cell>
        </row>
        <row r="249">
          <cell r="S249" t="str">
            <v>5.1.1.01.01.017.000 - PARTICIPACOES NOS LUCROS</v>
          </cell>
        </row>
        <row r="250">
          <cell r="S250" t="str">
            <v>5.1.1.01.01.018.000 - PARTICIPACOES NOS LUCROS ADMINISTRADORES</v>
          </cell>
        </row>
        <row r="251">
          <cell r="S251" t="str">
            <v>5.1.1.01.01.019.000 - PROVISÃO PARTICIPACOES NOS LUCROS</v>
          </cell>
        </row>
        <row r="252">
          <cell r="S252" t="str">
            <v>5.1.1.02.00.000.000 - ENCARGOS SOCIAIS E ADICIONAIS - G&amp;A</v>
          </cell>
        </row>
        <row r="253">
          <cell r="S253">
            <v>0</v>
          </cell>
        </row>
        <row r="254">
          <cell r="S254" t="str">
            <v>5.1.1.02.01.001.000 - INSS</v>
          </cell>
        </row>
        <row r="255">
          <cell r="S255" t="str">
            <v>5.1.1.02.01.002.000 - INSS TERCEIROS</v>
          </cell>
        </row>
        <row r="256">
          <cell r="S256" t="str">
            <v>5.1.1.02.01.003.000 - FGTS</v>
          </cell>
        </row>
        <row r="257">
          <cell r="S257" t="str">
            <v>5.1.1.02.01.004.000 - FGTS  RESCISAO CONTRATO</v>
          </cell>
        </row>
        <row r="258">
          <cell r="S258" t="str">
            <v>5.1.1.02.01.005.000 - FERIAS</v>
          </cell>
        </row>
        <row r="259">
          <cell r="S259" t="str">
            <v>5.1.1.02.01.006.000 - ENCARGOS FERIAS</v>
          </cell>
        </row>
        <row r="260">
          <cell r="S260" t="str">
            <v>5.1.1.02.01.007.000 - 13 SALARIO</v>
          </cell>
        </row>
        <row r="261">
          <cell r="S261" t="str">
            <v>5.1.1.02.01.008.000 - ENCARGOS S DECIMO TERCEIRO SALARIO</v>
          </cell>
        </row>
        <row r="262">
          <cell r="S262" t="str">
            <v>5.1.1.02.01.009.000 - ADICIONAL NOTURNO</v>
          </cell>
        </row>
        <row r="263">
          <cell r="S263" t="str">
            <v>5.1.1.02.01.010.000 - ADICIONAL INSALUBRIDADE</v>
          </cell>
        </row>
        <row r="264">
          <cell r="S264" t="str">
            <v>5.1.1.02.01.011.000 - ADICIONAL PERICULOSIDADE</v>
          </cell>
        </row>
        <row r="265">
          <cell r="S265" t="str">
            <v>5.1.1.02.01.012.000 - ADICIONAL DE TURNO</v>
          </cell>
        </row>
        <row r="266">
          <cell r="S266" t="str">
            <v>5.1.1.02.01.013.000 - RESCISOES TRABALHISTAS</v>
          </cell>
        </row>
        <row r="267">
          <cell r="S267" t="str">
            <v>5.1.1.02.01.014.000 - ACORDOS TRABALHISTAS</v>
          </cell>
        </row>
        <row r="268">
          <cell r="S268" t="str">
            <v>5.1.1.02.01.999.000 - OUTROS ENCARGOS E ADICIONAIS</v>
          </cell>
        </row>
        <row r="269">
          <cell r="S269" t="str">
            <v>5.1.1.03.00.000.000 - BENEFICIOS A EMPREGADOS - G&amp;A</v>
          </cell>
        </row>
        <row r="270">
          <cell r="S270">
            <v>0</v>
          </cell>
        </row>
        <row r="271">
          <cell r="S271" t="str">
            <v>5.1.1.03.01.001.000 - VALE TRANSPORTE</v>
          </cell>
        </row>
        <row r="272">
          <cell r="S272" t="str">
            <v>5.1.1.03.01.002.000 - TRANSPORTE DE PESSOAL</v>
          </cell>
        </row>
        <row r="273">
          <cell r="S273" t="str">
            <v>5.1.1.03.01.003.000 - REFEITORIO</v>
          </cell>
        </row>
        <row r="274">
          <cell r="S274" t="str">
            <v>5.1.1.03.01.004.000 - VALE REFEICAO</v>
          </cell>
        </row>
        <row r="275">
          <cell r="S275" t="str">
            <v>5.1.1.03.01.005.000 - VALE ALIMENTACAO</v>
          </cell>
        </row>
        <row r="276">
          <cell r="S276" t="str">
            <v>5.1.1.03.01.006.000 - ASSISTENCIA MEDICA</v>
          </cell>
        </row>
        <row r="277">
          <cell r="S277" t="str">
            <v>5.1.1.03.01.007.000 - ASSISTENCIA ODONTOLOGICA</v>
          </cell>
        </row>
        <row r="278">
          <cell r="S278" t="str">
            <v>5.1.1.03.01.008.000 - SEGURO VIDA</v>
          </cell>
        </row>
        <row r="279">
          <cell r="S279" t="str">
            <v>5.1.1.03.01.009.000 - CESTA BASICA</v>
          </cell>
        </row>
        <row r="280">
          <cell r="S280" t="str">
            <v>5.1.1.03.01.010.000 - AUXILIO EDUCACIONAL</v>
          </cell>
        </row>
        <row r="281">
          <cell r="S281" t="str">
            <v>5.1.1.03.01.011.000 - PREVIDENCIA PRIVADA</v>
          </cell>
        </row>
        <row r="282">
          <cell r="S282" t="str">
            <v>5.1.1.03.01.012.000 - MENOR APRENDIZ</v>
          </cell>
        </row>
        <row r="283">
          <cell r="S283" t="str">
            <v>5.1.1.03.01.013.000 - AUXILIO MORADIA</v>
          </cell>
        </row>
        <row r="284">
          <cell r="S284" t="str">
            <v>5.1.1.03.01.014.000 - AUXILIO FUNERAL</v>
          </cell>
        </row>
        <row r="285">
          <cell r="S285" t="str">
            <v>5.1.1.03.01.015.000 - AUXULIO CRECHE</v>
          </cell>
        </row>
        <row r="286">
          <cell r="S286" t="str">
            <v>5.1.1.03.01.016.000 - ADICIONAL DE INSTRUÇÃO</v>
          </cell>
        </row>
        <row r="287">
          <cell r="S287" t="str">
            <v>5.1.1.03.01.998.000 - OUTROS BENEFICIOS INDEDUTIVEIS</v>
          </cell>
        </row>
        <row r="288">
          <cell r="S288" t="str">
            <v>5.1.1.03.01.999.000 - OUTROS BENEFICIOS</v>
          </cell>
        </row>
        <row r="289">
          <cell r="S289" t="str">
            <v>5.1.1.04.00.000.000 - TREINAMENTO PESSOAL - G&amp;A</v>
          </cell>
        </row>
        <row r="290">
          <cell r="S290">
            <v>0</v>
          </cell>
        </row>
        <row r="291">
          <cell r="S291" t="str">
            <v>5.1.1.04.01.001.000 - TREINAMENTO - CURSOS, PALESTRAS E SEMINARIOS</v>
          </cell>
        </row>
        <row r="292">
          <cell r="S292" t="str">
            <v xml:space="preserve">5.1.1.05.00.000.000 - OUTRAS DESPESAS DE PESSOAL </v>
          </cell>
        </row>
        <row r="293">
          <cell r="S293">
            <v>0</v>
          </cell>
        </row>
        <row r="294">
          <cell r="S294" t="str">
            <v>5.1.1.05.01.001.000 - ESTAGIÁRIO</v>
          </cell>
        </row>
        <row r="295">
          <cell r="S295" t="str">
            <v>5.1.1.05.01.002.000 - SEGURANCA NO TRABALHO</v>
          </cell>
        </row>
        <row r="296">
          <cell r="S296" t="str">
            <v>5.1.1.05.01.998.000 - OUTRAS DESPESAS DE PESSOAL INDEDUTIVEIS</v>
          </cell>
        </row>
        <row r="297">
          <cell r="S297" t="str">
            <v>5.1.1.05.01.999.000 - OUTRAS DESPESAS DE PESSOAL</v>
          </cell>
        </row>
        <row r="298">
          <cell r="S298" t="str">
            <v xml:space="preserve"> - </v>
          </cell>
        </row>
        <row r="299">
          <cell r="S299" t="str">
            <v xml:space="preserve"> - </v>
          </cell>
        </row>
        <row r="300">
          <cell r="S300" t="str">
            <v>5.1.1.06.01.001.000 - AGUA E ESGOTO - G&amp;A</v>
          </cell>
        </row>
        <row r="301">
          <cell r="S301" t="str">
            <v>5.1.1.06.01.002.000 - ENERGIA ELETRICA</v>
          </cell>
        </row>
        <row r="302">
          <cell r="S302" t="str">
            <v>5.1.1.06.01.003.000 - ALUGUEL DE IMOVEIS - G&amp;A</v>
          </cell>
        </row>
        <row r="303">
          <cell r="S303" t="str">
            <v>5.1.1.06.01.004.000 - CONDOMINIO DE IMÓVEIS - G&amp;A</v>
          </cell>
        </row>
        <row r="304">
          <cell r="S304" t="str">
            <v>5.1.1.06.01.005.000 - IPTU - G&amp;A</v>
          </cell>
        </row>
        <row r="305">
          <cell r="S305" t="str">
            <v>5.1.1.06.01.006.000 - MANUTENCAO / REPAROS PREDIAIS - G&amp;A - SERVICOS</v>
          </cell>
        </row>
        <row r="306">
          <cell r="S306" t="str">
            <v>5.1.1.06.01.007.000 - MANUTENCAO / REPAROS PREDIAIS - G&amp;A - MATERIAIS</v>
          </cell>
        </row>
        <row r="307">
          <cell r="S307" t="str">
            <v xml:space="preserve"> - </v>
          </cell>
        </row>
        <row r="308">
          <cell r="S308" t="str">
            <v>5.1.1.06.02.001.000 - MATERIAIS DE ESCRITORIO E INFORMATICA - G&amp;A</v>
          </cell>
        </row>
        <row r="309">
          <cell r="S309" t="str">
            <v>5.1.1.06.02.002.000 - ALUGUEL DE BENS MÓVEIS - G&amp;A</v>
          </cell>
        </row>
        <row r="310">
          <cell r="S310" t="str">
            <v>5.1.1.06.02.003.000 - MALOTES E CORREIOS - G&amp;A</v>
          </cell>
        </row>
        <row r="311">
          <cell r="S311" t="str">
            <v>5.1.1.06.02.004.000 - COPIAS E ENCADERNACOES - G&amp;A</v>
          </cell>
        </row>
        <row r="312">
          <cell r="S312" t="str">
            <v>5.1.1.06.02.005.000 - TELECOMUNICACAO FIXA E MOVEL - G&amp;A</v>
          </cell>
        </row>
        <row r="313">
          <cell r="S313" t="str">
            <v>5.1.1.06.02.006.000 - INTERNET / LINK - G&amp;A</v>
          </cell>
        </row>
        <row r="314">
          <cell r="S314" t="str">
            <v xml:space="preserve">5.1.1.06.02.999.000 - OUTROS MATERIAIS - G&amp;A </v>
          </cell>
        </row>
        <row r="315">
          <cell r="S315" t="str">
            <v xml:space="preserve"> - </v>
          </cell>
        </row>
        <row r="316">
          <cell r="S316" t="str">
            <v xml:space="preserve"> - </v>
          </cell>
        </row>
        <row r="317">
          <cell r="S317" t="str">
            <v>5.1.1.07.01.001.000 - CONTABILIDADE E AUDITORIA</v>
          </cell>
        </row>
        <row r="318">
          <cell r="S318" t="str">
            <v>5.1.1.07.01.002.000 - CONSULTORIA E ASSESSORIA</v>
          </cell>
        </row>
        <row r="319">
          <cell r="S319" t="str">
            <v>5.1.1.07.01.003.000 - ASSESSORIA JURIDICA</v>
          </cell>
        </row>
        <row r="320">
          <cell r="S320" t="str">
            <v>5.1.1.07.01.004.000 - SUPORTE E MANUT INFORMATICA   PJ</v>
          </cell>
        </row>
        <row r="321">
          <cell r="S321" t="str">
            <v>5.1.1.07.01.005.000 - CONSERVACAO E LIMPEZA   PJ</v>
          </cell>
        </row>
        <row r="322">
          <cell r="S322" t="str">
            <v>5.1.1.07.01.006.000 - VIGILANCIA E SEGURANCA</v>
          </cell>
        </row>
        <row r="323">
          <cell r="S323" t="str">
            <v>5.1.1.07.01.007.000 - SERVICOS COMPARTILHADOS</v>
          </cell>
        </row>
        <row r="324">
          <cell r="S324" t="str">
            <v>5.1.1.07.01.008.000 - SERVICO TERCEIRO PESSOA FISICA   PF</v>
          </cell>
        </row>
        <row r="325">
          <cell r="S325" t="str">
            <v>5.1.1.07.01.009.000 - ASSESSORIA DE IMPRENSA</v>
          </cell>
        </row>
        <row r="326">
          <cell r="S326" t="str">
            <v>5.1.1.07.01.010.000 - PROVISOES DE SERVICOS</v>
          </cell>
        </row>
        <row r="327">
          <cell r="S327" t="str">
            <v>5.1.1.07.01.999.000 - OUTROS SERVICOS TERCEIROS   PJ</v>
          </cell>
        </row>
        <row r="328">
          <cell r="S328" t="str">
            <v xml:space="preserve"> - </v>
          </cell>
        </row>
        <row r="329">
          <cell r="S329" t="str">
            <v xml:space="preserve"> - </v>
          </cell>
        </row>
        <row r="330">
          <cell r="S330" t="str">
            <v>5.1.1.08.01.001.000 - DESPESAS COM VIAGENS - G&amp;A</v>
          </cell>
        </row>
        <row r="331">
          <cell r="S331" t="str">
            <v xml:space="preserve"> - </v>
          </cell>
        </row>
        <row r="332">
          <cell r="S332" t="str">
            <v xml:space="preserve"> - </v>
          </cell>
        </row>
        <row r="333">
          <cell r="S333" t="str">
            <v>5.1.1.09.01.001.000 - DEPRECIACAO - G&amp;A</v>
          </cell>
        </row>
        <row r="334">
          <cell r="S334" t="str">
            <v>5.1.1.09.01.002.000 - AMORTIZACAO - SOFTWARE</v>
          </cell>
        </row>
        <row r="335">
          <cell r="S335" t="str">
            <v>5.1.1.09.01.999.000 - AMORTIZACAO - OUTROS</v>
          </cell>
        </row>
        <row r="336">
          <cell r="S336" t="str">
            <v xml:space="preserve"> - </v>
          </cell>
        </row>
        <row r="337">
          <cell r="S337" t="str">
            <v xml:space="preserve"> - </v>
          </cell>
        </row>
        <row r="338">
          <cell r="S338" t="str">
            <v>5.1.1.10.01.001.000 - SEGUROS</v>
          </cell>
        </row>
        <row r="339">
          <cell r="S339" t="str">
            <v>5.1.1.10.01.002.000 - CARTA DE FIANCA</v>
          </cell>
        </row>
        <row r="340">
          <cell r="S340" t="str">
            <v xml:space="preserve"> - </v>
          </cell>
        </row>
        <row r="341">
          <cell r="S341" t="str">
            <v>5.1.1.10.02.001.000 - DESPESAS COM TAXAS, LEGALIZACOES E CARTORIOS</v>
          </cell>
        </row>
        <row r="342">
          <cell r="S342" t="str">
            <v>5.1.1.10.02.999.000 - OUTROS IMPOSTOS E TAXAS</v>
          </cell>
        </row>
        <row r="343">
          <cell r="S343" t="str">
            <v xml:space="preserve"> - </v>
          </cell>
        </row>
        <row r="344">
          <cell r="S344" t="str">
            <v>5.1.1.10.03.001.000 - MULTAS INDEDUTIVEIS</v>
          </cell>
        </row>
        <row r="345">
          <cell r="S345" t="str">
            <v>5.1.1.10.03.002.000 - MULTAS DEDUTIVEIS</v>
          </cell>
        </row>
        <row r="346">
          <cell r="S346" t="str">
            <v xml:space="preserve"> - </v>
          </cell>
        </row>
        <row r="347">
          <cell r="S347" t="str">
            <v>5.1.1.10.04.001.000 - CONDUCOES E REFEICOES</v>
          </cell>
        </row>
        <row r="348">
          <cell r="S348" t="str">
            <v>5.1.1.10.04.002.000 - COMUNICACAO INTERNA</v>
          </cell>
        </row>
        <row r="349">
          <cell r="S349" t="str">
            <v>5.1.1.10.04.003.000 - MOVIMENTACAO DE EMPREGADOS</v>
          </cell>
        </row>
        <row r="350">
          <cell r="S350" t="str">
            <v>5.1.1.10.04.004.000 - RECRUTAMENTO E SELECAO PESSOAL</v>
          </cell>
        </row>
        <row r="351">
          <cell r="S351" t="str">
            <v>5.1.1.10.04.005.000 - DESPESAS COM VEICULOS - PESSOAL PRODUCAO</v>
          </cell>
        </row>
        <row r="352">
          <cell r="S352" t="str">
            <v>5.1.1.10.04.006.000 - GASTOS COM UNIFORME</v>
          </cell>
        </row>
        <row r="353">
          <cell r="S353" t="str">
            <v>5.1.1.10.04.007.000 - SERVIÇOS MÉDICOS/HOSP - EMPREGADOS</v>
          </cell>
        </row>
        <row r="354">
          <cell r="S354" t="str">
            <v>5.1.1.10.04.008.000 - MATERIAL PROMOCIONAL INSTITUCIONAL</v>
          </cell>
        </row>
        <row r="355">
          <cell r="S355" t="str">
            <v>5.1.1.10.04.009.000 - BRINDES</v>
          </cell>
        </row>
        <row r="356">
          <cell r="S356" t="str">
            <v>5.1.1.10.04.010.000 - REPRESENTACAO</v>
          </cell>
        </row>
        <row r="357">
          <cell r="S357" t="str">
            <v>5.1.1.10.04.011.000 - EVENTOS</v>
          </cell>
        </row>
        <row r="358">
          <cell r="S358" t="str">
            <v>5.1.1.10.04.012.000 - SERVICOS GRAFICOS</v>
          </cell>
        </row>
        <row r="359">
          <cell r="S359" t="str">
            <v>5.1.1.10.04.013.000 - DESPESAS INDEDUTIVEIS</v>
          </cell>
        </row>
        <row r="360">
          <cell r="S360" t="str">
            <v>5.1.1.10.04.014.000 - DOACOES NAO DEDUTIVEIS</v>
          </cell>
        </row>
        <row r="361">
          <cell r="S361" t="str">
            <v>5.1.1.10.04.015.000 - DOACOES DEDUTIVEIS</v>
          </cell>
        </row>
        <row r="362">
          <cell r="S362" t="str">
            <v>5.1.1.10.04.016.000 - PATROCINIO LEI ROUANET</v>
          </cell>
        </row>
        <row r="363">
          <cell r="S363" t="str">
            <v>5.1.1.10.04.017.000 - COMBUSTIVEIS</v>
          </cell>
        </row>
        <row r="364">
          <cell r="S364" t="str">
            <v>5.1.1.10.04.018.000 - DESPESAS LEGAIS E JUDICIAIS</v>
          </cell>
        </row>
        <row r="365">
          <cell r="S365" t="str">
            <v>5.1.1.10.04.019.000 - DESPESAS COM PUBLICACAO E ANUNCIOS</v>
          </cell>
        </row>
        <row r="366">
          <cell r="S366" t="str">
            <v>5.1.1.10.04.020.000 - CONFRATERNIZAÇÃO E EVENTOS</v>
          </cell>
        </row>
        <row r="367">
          <cell r="S367" t="str">
            <v>5.1.1.10.04.021.000 - DESPESAS DIVERSAS</v>
          </cell>
        </row>
        <row r="368">
          <cell r="S368" t="str">
            <v xml:space="preserve"> - </v>
          </cell>
        </row>
        <row r="369">
          <cell r="S369" t="str">
            <v xml:space="preserve"> - </v>
          </cell>
        </row>
        <row r="370">
          <cell r="S370" t="str">
            <v xml:space="preserve"> - </v>
          </cell>
        </row>
        <row r="371">
          <cell r="S371" t="str">
            <v xml:space="preserve"> - </v>
          </cell>
        </row>
        <row r="372">
          <cell r="S372" t="str">
            <v>5.2.1.01.01.001.000 - DEVEDORES DUVIDOSOS - CONSTITUIÇÃO</v>
          </cell>
        </row>
        <row r="373">
          <cell r="S373" t="str">
            <v>5.2.1.01.01.002.000 - DEVEDORES DUVIDOSOS – PERDAS</v>
          </cell>
        </row>
        <row r="374">
          <cell r="S374" t="str">
            <v>5.2.1.01.01.003.000 - DEVEDORES DUVIDOSOS - REVERSÃO</v>
          </cell>
        </row>
        <row r="375">
          <cell r="S375" t="str">
            <v>5.2.1.01.01.004.000 - DEVEDORES DUVIDOSOS – ATUALIZAÇÃO MONETÁRIA</v>
          </cell>
        </row>
        <row r="376">
          <cell r="S376" t="str">
            <v xml:space="preserve"> - </v>
          </cell>
        </row>
        <row r="377">
          <cell r="S377" t="str">
            <v>5.2.1.01.02.001.000 - DESP VEND GERAIS PESSOAL</v>
          </cell>
        </row>
        <row r="378">
          <cell r="S378" t="str">
            <v>5.2.1.01.02.002.000 - DESP VEND GERAIS VIAGENS</v>
          </cell>
        </row>
        <row r="379">
          <cell r="S379" t="str">
            <v>5.2.1.01.02.003.000 - DESP VEND GERAIS TERCEIROS</v>
          </cell>
        </row>
        <row r="380">
          <cell r="S380" t="str">
            <v>5.2.1.01.02.004.000 - DESP VEND GERAIS MATERIAIS</v>
          </cell>
        </row>
        <row r="381">
          <cell r="S381" t="str">
            <v>5.2.1.01.02.005.000 - DESP VEND GERAIS ALUGUEIS</v>
          </cell>
        </row>
        <row r="382">
          <cell r="S382" t="str">
            <v>5.2.1.01.02.006.000 - DESP VEND GERAIS DEPRECIACAO</v>
          </cell>
        </row>
        <row r="383">
          <cell r="S383" t="str">
            <v>5.2.1.01.02.007.000 - DESP VENDA SERVICO PUBLICIDADE E PROPAGANDA</v>
          </cell>
        </row>
        <row r="384">
          <cell r="S384" t="str">
            <v>5.2.1.01.02.008.000 - DESP VEND PROMOCAO</v>
          </cell>
        </row>
        <row r="385">
          <cell r="S385" t="str">
            <v>5.2.1.01.02.999.000 - DESP VEND GERAIS OUTRAS</v>
          </cell>
        </row>
        <row r="386">
          <cell r="S386" t="str">
            <v xml:space="preserve"> - </v>
          </cell>
        </row>
        <row r="387">
          <cell r="S387" t="str">
            <v xml:space="preserve"> - </v>
          </cell>
        </row>
        <row r="388">
          <cell r="S388" t="str">
            <v xml:space="preserve"> - </v>
          </cell>
        </row>
        <row r="389">
          <cell r="S389" t="str">
            <v xml:space="preserve"> - </v>
          </cell>
        </row>
        <row r="390">
          <cell r="S390" t="str">
            <v xml:space="preserve"> - </v>
          </cell>
        </row>
        <row r="391">
          <cell r="S391" t="str">
            <v>6.1.1.01.01.001.000 - DESPESA COM PROVISAO PARA RISCOS FISCAIS</v>
          </cell>
        </row>
        <row r="392">
          <cell r="S392" t="str">
            <v>6.1.1.01.01.002.000 - DESPESA COM PROVISAO PARA RISCOS TRABALHISTAS</v>
          </cell>
        </row>
        <row r="393">
          <cell r="S393" t="str">
            <v>6.1.1.01.01.003.000 - DESPESA COM PROVISAO PARA RISCOS CIVEIS</v>
          </cell>
        </row>
        <row r="394">
          <cell r="S394" t="str">
            <v>6.1.1.01.01.004.000 - DESPESA COM PROVISAO PARA RISCOS/PASSIVOS AMBIENTAIS</v>
          </cell>
        </row>
        <row r="395">
          <cell r="S395" t="str">
            <v>6.1.1.01.01.999.000 - DESPESA COM PROVISAO PARA RISCOS DE OUTROS LITIGIOS</v>
          </cell>
        </row>
        <row r="396">
          <cell r="S396" t="str">
            <v xml:space="preserve"> - </v>
          </cell>
        </row>
        <row r="397">
          <cell r="S397" t="str">
            <v>6.1.1.01.02.001.000 - REDUCAO AO VALOR RECUPERAVEL - ESTOQUES</v>
          </cell>
        </row>
        <row r="398">
          <cell r="S398" t="str">
            <v>6.1.1.01.02.002.000 - REDUCAO AO VALOR RECUPERAVEL - INVESTIMENTOS</v>
          </cell>
        </row>
        <row r="399">
          <cell r="S399" t="str">
            <v>6.1.1.01.02.003.000 - REDUCAO AO VALOR RECUPERAVEL - IMOBILIZADO</v>
          </cell>
        </row>
        <row r="400">
          <cell r="S400" t="str">
            <v>6.1.1.01.02.004.000 - REDUCAO AO VALOR RECUPERAVEL - INTANGIVEL</v>
          </cell>
        </row>
        <row r="401">
          <cell r="S401" t="str">
            <v>6.1.1.01.02.005.000 - REDUCAO AO VALOR RECUPERAVEL - AGIOS</v>
          </cell>
        </row>
        <row r="402">
          <cell r="S402" t="str">
            <v xml:space="preserve"> - </v>
          </cell>
        </row>
        <row r="403">
          <cell r="S403" t="str">
            <v xml:space="preserve"> - </v>
          </cell>
        </row>
        <row r="404">
          <cell r="S404" t="str">
            <v>6.1.1.02.01.001.000 - PROVISÃO DE PERDA IMPAIRMENT</v>
          </cell>
        </row>
        <row r="405">
          <cell r="S405" t="str">
            <v>6.1.1.02.01.003.000 - OUTORGA VARIÁVEL - DIREITO USO % FATURAM</v>
          </cell>
        </row>
        <row r="406">
          <cell r="S406" t="str">
            <v>6.1.1.02.01.999.000 - OUTRAS DESPESAS OPERACIONAIS</v>
          </cell>
        </row>
        <row r="407">
          <cell r="S407" t="str">
            <v xml:space="preserve"> - </v>
          </cell>
        </row>
        <row r="408">
          <cell r="S408" t="str">
            <v xml:space="preserve"> - </v>
          </cell>
        </row>
        <row r="409">
          <cell r="S409" t="str">
            <v xml:space="preserve"> - </v>
          </cell>
        </row>
        <row r="410">
          <cell r="S410" t="str">
            <v>6.1.2.01.01.999.000 - OUTRAS RECEITAS OPERACIONAIS</v>
          </cell>
        </row>
        <row r="411">
          <cell r="S411" t="str">
            <v xml:space="preserve"> - </v>
          </cell>
        </row>
        <row r="412">
          <cell r="S412" t="str">
            <v xml:space="preserve"> - </v>
          </cell>
        </row>
        <row r="413">
          <cell r="S413" t="str">
            <v xml:space="preserve"> - </v>
          </cell>
        </row>
        <row r="414">
          <cell r="S414" t="str">
            <v>6.1.3.01.01.001.000 - RECEITA NA ALIENACAO DE INVESTIMENTOS</v>
          </cell>
        </row>
        <row r="415">
          <cell r="S415" t="str">
            <v>6.1.3.01.01.002.000 - RECEITA NA ALIENACAO DE IMOBILIZADO</v>
          </cell>
        </row>
        <row r="416">
          <cell r="S416" t="str">
            <v>6.1.3.01.01.003.000 - RECEITA NA ALIENACAO DE INTANGIVEL</v>
          </cell>
        </row>
        <row r="417">
          <cell r="S417" t="str">
            <v>6.1.3.01.01.004.000 - RECEITA NA VENDA DE SUCATAS/ATIVOS DIVERSOS</v>
          </cell>
        </row>
        <row r="418">
          <cell r="S418" t="str">
            <v xml:space="preserve"> - </v>
          </cell>
        </row>
        <row r="419">
          <cell r="S419" t="str">
            <v>6.1.3.01.02.001.000 - ICMS SOBRE VENDA DE ATIVOS</v>
          </cell>
        </row>
        <row r="420">
          <cell r="S420" t="str">
            <v>6.1.3.01.02.002.000 - PIS SOBRE VENDA DE ATIVOS</v>
          </cell>
        </row>
        <row r="421">
          <cell r="S421" t="str">
            <v>6.1.3.01.02.003.000 - COFINS SOBRE VENDA DE ATIVOS</v>
          </cell>
        </row>
        <row r="422">
          <cell r="S422" t="str">
            <v xml:space="preserve"> - </v>
          </cell>
        </row>
        <row r="423">
          <cell r="S423" t="str">
            <v>6.1.3.01.03.001.000 - CUSTO NA ALIENACAO DE INVESTIMENTOS</v>
          </cell>
        </row>
        <row r="424">
          <cell r="S424" t="str">
            <v>6.1.3.01.03.002.000 - CUSTO NA ALIENACAO DE IMOBILIZADO</v>
          </cell>
        </row>
        <row r="425">
          <cell r="S425" t="str">
            <v>6.1.3.01.03.003.000 - CUSTO NA ALIENACAO DE INTANGIVEL</v>
          </cell>
        </row>
        <row r="426">
          <cell r="S426" t="str">
            <v>6.1.3.01.03.004.000 - CUSTO NA VENDA DE SUCATAS/ATIVOS DIVERSOS</v>
          </cell>
        </row>
        <row r="427">
          <cell r="S427" t="str">
            <v xml:space="preserve"> - </v>
          </cell>
        </row>
        <row r="428">
          <cell r="S428" t="str">
            <v xml:space="preserve"> - </v>
          </cell>
        </row>
        <row r="429">
          <cell r="S429" t="str">
            <v xml:space="preserve"> - </v>
          </cell>
        </row>
        <row r="430">
          <cell r="S430" t="str">
            <v>6.1.4.01.01.001.000 - RESULTADO DE EQUIVALENCIA PATRIMONIAL - EMPRESA</v>
          </cell>
        </row>
        <row r="431">
          <cell r="S431" t="str">
            <v xml:space="preserve"> - </v>
          </cell>
        </row>
        <row r="432">
          <cell r="S432" t="str">
            <v xml:space="preserve"> - </v>
          </cell>
        </row>
        <row r="433">
          <cell r="S433" t="str">
            <v xml:space="preserve"> - </v>
          </cell>
        </row>
        <row r="434">
          <cell r="S434" t="str">
            <v xml:space="preserve"> - </v>
          </cell>
        </row>
        <row r="435">
          <cell r="S435" t="str">
            <v xml:space="preserve"> - </v>
          </cell>
        </row>
        <row r="436">
          <cell r="S436" t="str">
            <v>7.1.1.01.01.001.000 - DESCONTOS OBTIDOS</v>
          </cell>
        </row>
        <row r="437">
          <cell r="S437" t="str">
            <v>7.1.1.01.01.002.000 - JUROS ATIVOS</v>
          </cell>
        </row>
        <row r="438">
          <cell r="S438" t="str">
            <v>7.1.1.01.01.003.000 - JUROS SOBRE APLICACOES FINANCEIRAS</v>
          </cell>
        </row>
        <row r="439">
          <cell r="S439" t="str">
            <v>7.1.1.01.01.004.000 - OPERACOES DE HEDGE</v>
          </cell>
        </row>
        <row r="440">
          <cell r="S440" t="str">
            <v>7.1.1.01.01.005.000 - JUROS SOBRE DEBÊNTURES</v>
          </cell>
        </row>
        <row r="441">
          <cell r="S441" t="str">
            <v>7.1.1.01.01.006.000 - VARIACAO MONETARIA ATIVA</v>
          </cell>
        </row>
        <row r="442">
          <cell r="S442" t="str">
            <v>7.1.1.01.01.007.000 - VARIACOES CAMBIAIS ATIVAS</v>
          </cell>
        </row>
        <row r="443">
          <cell r="S443" t="str">
            <v>7.1.1.01.01.008.000 - REMUNERACAO DE CLIENTES</v>
          </cell>
        </row>
        <row r="444">
          <cell r="S444" t="str">
            <v>7.1.1.01.01.009.000 - AJUSTE A VALOR PRESENTE</v>
          </cell>
        </row>
        <row r="445">
          <cell r="S445" t="str">
            <v>7.1.1.01.01.010.000 - JSCP - ATIVO</v>
          </cell>
        </row>
        <row r="446">
          <cell r="S446" t="str">
            <v>7.1.1.01.01.999.000 - OUTROS</v>
          </cell>
        </row>
        <row r="447">
          <cell r="S447" t="str">
            <v xml:space="preserve"> - </v>
          </cell>
        </row>
        <row r="448">
          <cell r="S448" t="str">
            <v>7.1.1.01.02.001.000 - RECEITAS FINANCEIRAS - INVEPAR</v>
          </cell>
        </row>
        <row r="449">
          <cell r="S449" t="str">
            <v>7.1.1.01.02.002.000 - RECEITAS FINANCEIRAS - METRORIO</v>
          </cell>
        </row>
        <row r="450">
          <cell r="S450" t="str">
            <v>7.1.1.01.02.003.000 - RECEITAS FINANCEIRAS - LAMSA</v>
          </cell>
        </row>
        <row r="451">
          <cell r="S451" t="str">
            <v>7.1.1.01.02.004.000 - RECEITAS FINANCEIRAS - CART</v>
          </cell>
        </row>
        <row r="452">
          <cell r="S452" t="str">
            <v>7.1.1.01.02.005.000 - RECEITAS FINANCEIRAS - CLN</v>
          </cell>
        </row>
        <row r="453">
          <cell r="S453" t="str">
            <v>7.1.1.01.02.006.000 - RECEITAS FINANCEIRAS - INFRAERO</v>
          </cell>
        </row>
        <row r="454">
          <cell r="S454" t="str">
            <v>7.1.1.01.02.007.000 - RECEITAS FINANCEIRAS - GRU HOLDING</v>
          </cell>
        </row>
        <row r="455">
          <cell r="S455" t="str">
            <v xml:space="preserve"> - </v>
          </cell>
        </row>
        <row r="456">
          <cell r="S456" t="str">
            <v>7.1.1.01.03.001.000 - COMISSOES E DESPESAS BANCARIAS</v>
          </cell>
        </row>
        <row r="457">
          <cell r="S457" t="str">
            <v>7.1.1.01.03.002.000 - JUROS PASSIVOS</v>
          </cell>
        </row>
        <row r="458">
          <cell r="S458" t="str">
            <v>7.1.1.01.03.003.000 - OPERACOES DE HEDGE</v>
          </cell>
        </row>
        <row r="459">
          <cell r="S459" t="str">
            <v>7.1.1.01.03.004.000 - VARIACAO MONETARIA PASSIVA</v>
          </cell>
        </row>
        <row r="460">
          <cell r="S460" t="str">
            <v>7.1.1.01.03.005.000 - VARIACOES CAMBIAIS PASSIVAS</v>
          </cell>
        </row>
        <row r="461">
          <cell r="S461" t="str">
            <v>7.1.1.01.03.006.000 - JUROS SOBRE DEBÊNTURES</v>
          </cell>
        </row>
        <row r="462">
          <cell r="S462" t="str">
            <v>7.1.1.01.03.007.000 - AJUSTE A VALOR PRESENTE</v>
          </cell>
        </row>
        <row r="463">
          <cell r="S463" t="str">
            <v>7.1.1.01.03.008.000 - DESPESA COM CARTAO DE CREDITO/DEBITO</v>
          </cell>
        </row>
        <row r="464">
          <cell r="S464" t="str">
            <v>7.1.1.01.03.009.000 - IOF - PASSIVO</v>
          </cell>
        </row>
        <row r="465">
          <cell r="S465" t="str">
            <v>7.1.1.01.03.010.000 - PERDA COM APLICAÇÕES FINANCEIRAS</v>
          </cell>
        </row>
        <row r="466">
          <cell r="S466" t="str">
            <v>7.1.1.01.03.011.000 - JSCP - PASSIVO</v>
          </cell>
        </row>
        <row r="467">
          <cell r="S467" t="str">
            <v>7.1.1.01.03.999.000 - OUTROS</v>
          </cell>
        </row>
        <row r="468">
          <cell r="S468" t="str">
            <v xml:space="preserve"> - </v>
          </cell>
        </row>
        <row r="469">
          <cell r="S469" t="str">
            <v>7.1.1.01.04.001.000 - DESPESAS FINANCEIRAS - INVEPAR</v>
          </cell>
        </row>
        <row r="470">
          <cell r="S470" t="str">
            <v>7.1.1.01.04.002.000 - DESPESAS FINANCEIRAS - METRORIO</v>
          </cell>
        </row>
        <row r="471">
          <cell r="S471" t="str">
            <v>7.1.1.01.04.003.000 - DESPESAS FINANCEIRAS - LAMSA</v>
          </cell>
        </row>
        <row r="472">
          <cell r="S472" t="str">
            <v>7.1.1.01.04.004.000 - DESPESAS FINANCEIRAS - CART</v>
          </cell>
        </row>
        <row r="473">
          <cell r="S473" t="str">
            <v>7.1.1.01.04.005.000 - DESPESAS FINANCEIRAS - CLN</v>
          </cell>
        </row>
        <row r="474">
          <cell r="S474" t="str">
            <v>7.1.1.01.04.006.000 - DESPESAS FINANCEIRAS - INFRAERO</v>
          </cell>
        </row>
        <row r="475">
          <cell r="S475" t="str">
            <v>7.1.1.01.04.007.000 - DESPESAS FINANCEIRAS - GRU HOLDING</v>
          </cell>
        </row>
        <row r="476">
          <cell r="S476" t="str">
            <v xml:space="preserve"> - </v>
          </cell>
        </row>
        <row r="477">
          <cell r="S477" t="str">
            <v xml:space="preserve"> - </v>
          </cell>
        </row>
        <row r="478">
          <cell r="S478" t="str">
            <v xml:space="preserve"> - </v>
          </cell>
        </row>
        <row r="479">
          <cell r="S479" t="str">
            <v xml:space="preserve"> - </v>
          </cell>
        </row>
        <row r="480">
          <cell r="S480" t="str">
            <v>7.2.1.01.01.001.000 - IMPOSTO DE RENDA CORRENTE</v>
          </cell>
        </row>
        <row r="481">
          <cell r="S481" t="str">
            <v>7.2.1.01.01.002.000 - CONTRIBUICAO SOCIAL CORRENTE</v>
          </cell>
        </row>
        <row r="482">
          <cell r="S482" t="str">
            <v xml:space="preserve"> - </v>
          </cell>
        </row>
        <row r="483">
          <cell r="S483" t="str">
            <v>7.2.1.01.02.001.000 - IMPOSTO DE RENDA DIFERIDO</v>
          </cell>
        </row>
        <row r="484">
          <cell r="S484" t="str">
            <v>7.2.1.01.02.002.000 - CONTRIBUICAO SOCIAL DIFERIDO</v>
          </cell>
        </row>
      </sheetData>
      <sheetData sheetId="3">
        <row r="5">
          <cell r="G5" t="str">
            <v>Presidência / Superintendência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C4" t="str">
            <v>FOLHA</v>
          </cell>
        </row>
      </sheetData>
      <sheetData sheetId="25"/>
      <sheetData sheetId="26"/>
      <sheetData sheetId="2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 Final"/>
      <sheetName val="DRE_IFRS"/>
      <sheetName val="BP_Calc"/>
      <sheetName val="BP"/>
      <sheetName val="DRE_Calc"/>
      <sheetName val="FC_Calc"/>
      <sheetName val="lamsa2010"/>
      <sheetName val="LISTA"/>
      <sheetName val="Plano ctas"/>
      <sheetName val="Balancete (2)"/>
      <sheetName val="Plan1"/>
      <sheetName val="Apuração"/>
      <sheetName val="Instruções"/>
      <sheetName val="Balancete"/>
      <sheetName val="Cadastro Modelo"/>
      <sheetName val="BP_s_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--------</v>
          </cell>
        </row>
        <row r="2">
          <cell r="A2" t="str">
            <v>LINHA AM</v>
          </cell>
        </row>
        <row r="3">
          <cell r="A3" t="str">
            <v>--------</v>
          </cell>
        </row>
        <row r="5">
          <cell r="A5" t="str">
            <v>Conta</v>
          </cell>
        </row>
        <row r="6">
          <cell r="A6" t="str">
            <v>--------</v>
          </cell>
        </row>
        <row r="7">
          <cell r="A7">
            <v>10000000</v>
          </cell>
        </row>
        <row r="8">
          <cell r="A8">
            <v>11000000</v>
          </cell>
        </row>
        <row r="9">
          <cell r="A9">
            <v>11100000</v>
          </cell>
        </row>
        <row r="10">
          <cell r="A10">
            <v>11101000</v>
          </cell>
        </row>
        <row r="11">
          <cell r="A11">
            <v>11101000</v>
          </cell>
        </row>
        <row r="12">
          <cell r="A12">
            <v>11101000</v>
          </cell>
        </row>
        <row r="13">
          <cell r="A13">
            <v>11101000</v>
          </cell>
        </row>
        <row r="14">
          <cell r="A14">
            <v>11101000</v>
          </cell>
        </row>
        <row r="15">
          <cell r="A15">
            <v>11101000</v>
          </cell>
        </row>
        <row r="16">
          <cell r="A16">
            <v>11101000</v>
          </cell>
        </row>
        <row r="17">
          <cell r="A17">
            <v>11101000</v>
          </cell>
        </row>
        <row r="18">
          <cell r="A18">
            <v>11101000</v>
          </cell>
        </row>
        <row r="19">
          <cell r="A19">
            <v>11102000</v>
          </cell>
        </row>
        <row r="20">
          <cell r="A20">
            <v>11102000</v>
          </cell>
        </row>
        <row r="21">
          <cell r="A21">
            <v>11102000</v>
          </cell>
        </row>
        <row r="22">
          <cell r="A22">
            <v>11102000</v>
          </cell>
        </row>
        <row r="23">
          <cell r="A23">
            <v>11102000</v>
          </cell>
        </row>
        <row r="24">
          <cell r="A24">
            <v>11102000</v>
          </cell>
        </row>
        <row r="25">
          <cell r="A25">
            <v>11102000</v>
          </cell>
        </row>
        <row r="26">
          <cell r="A26">
            <v>11102000</v>
          </cell>
        </row>
        <row r="27">
          <cell r="A27">
            <v>11102000</v>
          </cell>
        </row>
        <row r="28">
          <cell r="A28">
            <v>11102000</v>
          </cell>
        </row>
        <row r="29">
          <cell r="A29">
            <v>11102000</v>
          </cell>
        </row>
        <row r="30">
          <cell r="A30">
            <v>11102000</v>
          </cell>
        </row>
        <row r="31">
          <cell r="A31">
            <v>11102000</v>
          </cell>
        </row>
        <row r="32">
          <cell r="A32">
            <v>11102000</v>
          </cell>
        </row>
        <row r="33">
          <cell r="A33">
            <v>11102000</v>
          </cell>
        </row>
        <row r="34">
          <cell r="A34">
            <v>11102000</v>
          </cell>
        </row>
        <row r="35">
          <cell r="A35">
            <v>11102000</v>
          </cell>
        </row>
        <row r="36">
          <cell r="A36">
            <v>11102000</v>
          </cell>
        </row>
        <row r="37">
          <cell r="A37">
            <v>11102000</v>
          </cell>
        </row>
        <row r="38">
          <cell r="A38">
            <v>11102000</v>
          </cell>
        </row>
        <row r="39">
          <cell r="A39">
            <v>11103000</v>
          </cell>
        </row>
        <row r="40">
          <cell r="A40">
            <v>11103000</v>
          </cell>
        </row>
        <row r="41">
          <cell r="A41">
            <v>11103000</v>
          </cell>
        </row>
        <row r="42">
          <cell r="A42">
            <v>11103000</v>
          </cell>
        </row>
        <row r="43">
          <cell r="A43">
            <v>11103000</v>
          </cell>
        </row>
        <row r="44">
          <cell r="A44">
            <v>11103000</v>
          </cell>
        </row>
        <row r="45">
          <cell r="A45">
            <v>11103000</v>
          </cell>
        </row>
        <row r="46">
          <cell r="A46">
            <v>11103000</v>
          </cell>
        </row>
        <row r="47">
          <cell r="A47">
            <v>11103000</v>
          </cell>
        </row>
        <row r="48">
          <cell r="A48">
            <v>11103000</v>
          </cell>
        </row>
        <row r="49">
          <cell r="A49">
            <v>11103000</v>
          </cell>
        </row>
        <row r="50">
          <cell r="A50">
            <v>11103000</v>
          </cell>
        </row>
        <row r="51">
          <cell r="A51">
            <v>11103000</v>
          </cell>
        </row>
        <row r="52">
          <cell r="A52">
            <v>11103000</v>
          </cell>
        </row>
        <row r="53">
          <cell r="A53">
            <v>11103000</v>
          </cell>
        </row>
        <row r="54">
          <cell r="A54">
            <v>11104000</v>
          </cell>
        </row>
        <row r="55">
          <cell r="A55">
            <v>11104000</v>
          </cell>
        </row>
        <row r="56">
          <cell r="A56">
            <v>11200000</v>
          </cell>
        </row>
        <row r="57">
          <cell r="A57">
            <v>11202000</v>
          </cell>
        </row>
        <row r="58">
          <cell r="A58">
            <v>11202000</v>
          </cell>
        </row>
        <row r="59">
          <cell r="A59">
            <v>11202000</v>
          </cell>
        </row>
        <row r="60">
          <cell r="A60">
            <v>11202000</v>
          </cell>
        </row>
        <row r="61">
          <cell r="A61">
            <v>11203000</v>
          </cell>
        </row>
        <row r="62">
          <cell r="A62">
            <v>11203000</v>
          </cell>
        </row>
        <row r="63">
          <cell r="A63">
            <v>11204000</v>
          </cell>
        </row>
        <row r="64">
          <cell r="A64" t="str">
            <v>--------</v>
          </cell>
        </row>
        <row r="65">
          <cell r="A65" t="str">
            <v>_x000C_-------</v>
          </cell>
        </row>
        <row r="66">
          <cell r="A66" t="str">
            <v>LINHA AM</v>
          </cell>
        </row>
        <row r="67">
          <cell r="A67" t="str">
            <v>--------</v>
          </cell>
        </row>
        <row r="69">
          <cell r="A69" t="str">
            <v>Conta</v>
          </cell>
        </row>
        <row r="70">
          <cell r="A70" t="str">
            <v>--------</v>
          </cell>
        </row>
        <row r="71">
          <cell r="A71">
            <v>11204000</v>
          </cell>
        </row>
        <row r="72">
          <cell r="A72">
            <v>11204000</v>
          </cell>
        </row>
        <row r="73">
          <cell r="A73">
            <v>11205000</v>
          </cell>
        </row>
        <row r="74">
          <cell r="A74">
            <v>11205000</v>
          </cell>
        </row>
        <row r="75">
          <cell r="A75">
            <v>11205000</v>
          </cell>
        </row>
        <row r="76">
          <cell r="A76">
            <v>11205000</v>
          </cell>
        </row>
        <row r="77">
          <cell r="A77">
            <v>11206000</v>
          </cell>
        </row>
        <row r="78">
          <cell r="A78">
            <v>11206000</v>
          </cell>
        </row>
        <row r="79">
          <cell r="A79">
            <v>11206000</v>
          </cell>
        </row>
        <row r="80">
          <cell r="A80">
            <v>11207000</v>
          </cell>
        </row>
        <row r="81">
          <cell r="A81">
            <v>11208000</v>
          </cell>
        </row>
        <row r="82">
          <cell r="A82">
            <v>11208000</v>
          </cell>
        </row>
        <row r="83">
          <cell r="A83">
            <v>11208000</v>
          </cell>
        </row>
        <row r="84">
          <cell r="A84">
            <v>11208000</v>
          </cell>
        </row>
        <row r="85">
          <cell r="A85">
            <v>11209000</v>
          </cell>
        </row>
        <row r="86">
          <cell r="A86">
            <v>11209000</v>
          </cell>
        </row>
        <row r="87">
          <cell r="A87">
            <v>11400000</v>
          </cell>
        </row>
        <row r="88">
          <cell r="A88">
            <v>11401000</v>
          </cell>
        </row>
        <row r="89">
          <cell r="A89">
            <v>11401000</v>
          </cell>
        </row>
        <row r="90">
          <cell r="A90">
            <v>11401000</v>
          </cell>
        </row>
        <row r="91">
          <cell r="A91">
            <v>11401000</v>
          </cell>
        </row>
        <row r="92">
          <cell r="A92">
            <v>11401000</v>
          </cell>
        </row>
        <row r="93">
          <cell r="A93">
            <v>11401000</v>
          </cell>
        </row>
        <row r="94">
          <cell r="A94">
            <v>11401000</v>
          </cell>
        </row>
        <row r="95">
          <cell r="A95">
            <v>11401000</v>
          </cell>
        </row>
        <row r="96">
          <cell r="A96">
            <v>11401000</v>
          </cell>
        </row>
        <row r="97">
          <cell r="A97">
            <v>11401000</v>
          </cell>
        </row>
        <row r="98">
          <cell r="A98">
            <v>11401000</v>
          </cell>
        </row>
        <row r="99">
          <cell r="A99">
            <v>11401000</v>
          </cell>
        </row>
        <row r="100">
          <cell r="A100">
            <v>11401000</v>
          </cell>
        </row>
        <row r="101">
          <cell r="A101">
            <v>11401000</v>
          </cell>
        </row>
        <row r="102">
          <cell r="A102">
            <v>11401000</v>
          </cell>
        </row>
        <row r="103">
          <cell r="A103">
            <v>11401000</v>
          </cell>
        </row>
        <row r="104">
          <cell r="A104">
            <v>11401000</v>
          </cell>
        </row>
        <row r="105">
          <cell r="A105">
            <v>11401000</v>
          </cell>
        </row>
        <row r="106">
          <cell r="A106">
            <v>11401000</v>
          </cell>
        </row>
        <row r="107">
          <cell r="A107">
            <v>11500000</v>
          </cell>
        </row>
        <row r="108">
          <cell r="A108">
            <v>11500000</v>
          </cell>
        </row>
        <row r="109">
          <cell r="A109">
            <v>11900000</v>
          </cell>
        </row>
        <row r="110">
          <cell r="A110">
            <v>11901000</v>
          </cell>
        </row>
        <row r="111">
          <cell r="A111">
            <v>11901000</v>
          </cell>
        </row>
        <row r="112">
          <cell r="A112">
            <v>11902000</v>
          </cell>
        </row>
        <row r="113">
          <cell r="A113">
            <v>11902000</v>
          </cell>
        </row>
        <row r="114">
          <cell r="A114">
            <v>11902000</v>
          </cell>
        </row>
        <row r="115">
          <cell r="A115">
            <v>11902000</v>
          </cell>
        </row>
        <row r="116">
          <cell r="A116">
            <v>11902000</v>
          </cell>
        </row>
        <row r="117">
          <cell r="A117">
            <v>11902000</v>
          </cell>
        </row>
        <row r="118">
          <cell r="A118">
            <v>11902000</v>
          </cell>
        </row>
        <row r="119">
          <cell r="A119">
            <v>11902000</v>
          </cell>
        </row>
        <row r="120">
          <cell r="A120">
            <v>11902000</v>
          </cell>
        </row>
        <row r="121">
          <cell r="A121">
            <v>11903000</v>
          </cell>
        </row>
        <row r="122">
          <cell r="A122">
            <v>11903000</v>
          </cell>
        </row>
        <row r="123">
          <cell r="A123">
            <v>11904000</v>
          </cell>
        </row>
        <row r="124">
          <cell r="A124">
            <v>11904000</v>
          </cell>
        </row>
        <row r="125">
          <cell r="A125">
            <v>11904000</v>
          </cell>
        </row>
        <row r="126">
          <cell r="A126">
            <v>11904000</v>
          </cell>
        </row>
        <row r="127">
          <cell r="A127">
            <v>11904000</v>
          </cell>
        </row>
        <row r="128">
          <cell r="A128" t="str">
            <v>--------</v>
          </cell>
        </row>
        <row r="129">
          <cell r="A129" t="str">
            <v>_x000C_-------</v>
          </cell>
        </row>
        <row r="130">
          <cell r="A130" t="str">
            <v>LINHA AM</v>
          </cell>
        </row>
        <row r="131">
          <cell r="A131" t="str">
            <v>--------</v>
          </cell>
        </row>
        <row r="133">
          <cell r="A133" t="str">
            <v>Conta</v>
          </cell>
        </row>
        <row r="134">
          <cell r="A134" t="str">
            <v>--------</v>
          </cell>
        </row>
        <row r="135">
          <cell r="A135">
            <v>11905000</v>
          </cell>
        </row>
        <row r="136">
          <cell r="A136">
            <v>11905000</v>
          </cell>
        </row>
        <row r="137">
          <cell r="A137">
            <v>11905000</v>
          </cell>
        </row>
        <row r="138">
          <cell r="A138">
            <v>11905000</v>
          </cell>
        </row>
        <row r="139">
          <cell r="A139">
            <v>11905000</v>
          </cell>
        </row>
        <row r="140">
          <cell r="A140">
            <v>11905000</v>
          </cell>
        </row>
        <row r="141">
          <cell r="A141">
            <v>11905000</v>
          </cell>
        </row>
        <row r="142">
          <cell r="A142">
            <v>11905000</v>
          </cell>
        </row>
        <row r="143">
          <cell r="A143">
            <v>11906000</v>
          </cell>
        </row>
        <row r="144">
          <cell r="A144">
            <v>11906000</v>
          </cell>
        </row>
        <row r="145">
          <cell r="A145">
            <v>12000000</v>
          </cell>
        </row>
        <row r="146">
          <cell r="A146">
            <v>12010100</v>
          </cell>
        </row>
        <row r="147">
          <cell r="A147">
            <v>12010100</v>
          </cell>
        </row>
        <row r="148">
          <cell r="A148">
            <v>12010100</v>
          </cell>
        </row>
        <row r="149">
          <cell r="A149">
            <v>12101000</v>
          </cell>
        </row>
        <row r="150">
          <cell r="A150">
            <v>12101000</v>
          </cell>
        </row>
        <row r="151">
          <cell r="A151">
            <v>12101000</v>
          </cell>
        </row>
        <row r="152">
          <cell r="A152">
            <v>12101000</v>
          </cell>
        </row>
        <row r="153">
          <cell r="A153">
            <v>12101000</v>
          </cell>
        </row>
        <row r="154">
          <cell r="A154">
            <v>12102000</v>
          </cell>
        </row>
        <row r="155">
          <cell r="A155">
            <v>12102000</v>
          </cell>
        </row>
        <row r="156">
          <cell r="A156">
            <v>12102000</v>
          </cell>
        </row>
        <row r="157">
          <cell r="A157">
            <v>12500000</v>
          </cell>
        </row>
        <row r="158">
          <cell r="A158">
            <v>12500000</v>
          </cell>
        </row>
        <row r="159">
          <cell r="A159">
            <v>12500000</v>
          </cell>
        </row>
        <row r="160">
          <cell r="A160">
            <v>12500000</v>
          </cell>
        </row>
        <row r="161">
          <cell r="A161">
            <v>13100000</v>
          </cell>
        </row>
        <row r="162">
          <cell r="A162">
            <v>13200000</v>
          </cell>
        </row>
        <row r="163">
          <cell r="A163">
            <v>13201000</v>
          </cell>
        </row>
        <row r="164">
          <cell r="A164">
            <v>13201100</v>
          </cell>
        </row>
        <row r="165">
          <cell r="A165">
            <v>13201200</v>
          </cell>
        </row>
        <row r="166">
          <cell r="A166">
            <v>13201905</v>
          </cell>
        </row>
        <row r="167">
          <cell r="A167">
            <v>13201910</v>
          </cell>
        </row>
        <row r="168">
          <cell r="A168">
            <v>13201915</v>
          </cell>
        </row>
        <row r="169">
          <cell r="A169">
            <v>13201915</v>
          </cell>
        </row>
        <row r="170">
          <cell r="A170">
            <v>13201915</v>
          </cell>
        </row>
        <row r="171">
          <cell r="A171">
            <v>13201915</v>
          </cell>
        </row>
        <row r="172">
          <cell r="A172">
            <v>13201920</v>
          </cell>
        </row>
        <row r="173">
          <cell r="A173">
            <v>13201920</v>
          </cell>
        </row>
        <row r="174">
          <cell r="A174">
            <v>13201920</v>
          </cell>
        </row>
        <row r="175">
          <cell r="A175">
            <v>13201920</v>
          </cell>
        </row>
        <row r="176">
          <cell r="A176">
            <v>13201920</v>
          </cell>
        </row>
        <row r="177">
          <cell r="A177">
            <v>13201920</v>
          </cell>
        </row>
        <row r="178">
          <cell r="A178">
            <v>13201925</v>
          </cell>
        </row>
        <row r="179">
          <cell r="A179">
            <v>13201925</v>
          </cell>
        </row>
        <row r="180">
          <cell r="A180">
            <v>13201925</v>
          </cell>
        </row>
        <row r="181">
          <cell r="A181">
            <v>13201925</v>
          </cell>
        </row>
        <row r="182">
          <cell r="A182">
            <v>13201925</v>
          </cell>
        </row>
        <row r="183">
          <cell r="A183">
            <v>13201925</v>
          </cell>
        </row>
        <row r="184">
          <cell r="A184">
            <v>13201925</v>
          </cell>
        </row>
        <row r="185">
          <cell r="A185">
            <v>13201925</v>
          </cell>
        </row>
        <row r="186">
          <cell r="A186">
            <v>13201925</v>
          </cell>
        </row>
        <row r="187">
          <cell r="A187">
            <v>13201925</v>
          </cell>
        </row>
        <row r="188">
          <cell r="A188">
            <v>13201925</v>
          </cell>
        </row>
        <row r="189">
          <cell r="A189">
            <v>13201925</v>
          </cell>
        </row>
        <row r="190">
          <cell r="A190">
            <v>13201925</v>
          </cell>
        </row>
        <row r="191">
          <cell r="A191">
            <v>13201925</v>
          </cell>
        </row>
        <row r="192">
          <cell r="A192" t="str">
            <v>--------</v>
          </cell>
        </row>
        <row r="193">
          <cell r="A193" t="str">
            <v>_x000C_-------</v>
          </cell>
        </row>
        <row r="194">
          <cell r="A194" t="str">
            <v>LINHA AM</v>
          </cell>
        </row>
        <row r="195">
          <cell r="A195" t="str">
            <v>--------</v>
          </cell>
        </row>
        <row r="197">
          <cell r="A197" t="str">
            <v>Conta</v>
          </cell>
        </row>
        <row r="198">
          <cell r="A198" t="str">
            <v>--------</v>
          </cell>
        </row>
        <row r="199">
          <cell r="A199">
            <v>13201930</v>
          </cell>
        </row>
        <row r="200">
          <cell r="A200">
            <v>13201935</v>
          </cell>
        </row>
        <row r="201">
          <cell r="A201">
            <v>13201935</v>
          </cell>
        </row>
        <row r="202">
          <cell r="A202">
            <v>13201935</v>
          </cell>
        </row>
        <row r="203">
          <cell r="A203">
            <v>13201940</v>
          </cell>
        </row>
        <row r="204">
          <cell r="A204">
            <v>13201945</v>
          </cell>
        </row>
        <row r="205">
          <cell r="A205">
            <v>13201950</v>
          </cell>
        </row>
        <row r="206">
          <cell r="A206">
            <v>13201950</v>
          </cell>
        </row>
        <row r="207">
          <cell r="A207">
            <v>13201950</v>
          </cell>
        </row>
        <row r="208">
          <cell r="A208">
            <v>13201950</v>
          </cell>
        </row>
        <row r="209">
          <cell r="A209">
            <v>13201950</v>
          </cell>
        </row>
        <row r="210">
          <cell r="A210">
            <v>13201950</v>
          </cell>
        </row>
        <row r="211">
          <cell r="A211">
            <v>13201950</v>
          </cell>
        </row>
        <row r="212">
          <cell r="A212">
            <v>13201955</v>
          </cell>
        </row>
        <row r="213">
          <cell r="A213">
            <v>13201955</v>
          </cell>
        </row>
        <row r="214">
          <cell r="A214">
            <v>13201955</v>
          </cell>
        </row>
        <row r="215">
          <cell r="A215">
            <v>13201955</v>
          </cell>
        </row>
        <row r="216">
          <cell r="A216">
            <v>13201955</v>
          </cell>
        </row>
        <row r="217">
          <cell r="A217">
            <v>13201955</v>
          </cell>
        </row>
        <row r="218">
          <cell r="A218">
            <v>13201960</v>
          </cell>
        </row>
        <row r="219">
          <cell r="A219">
            <v>13201960</v>
          </cell>
        </row>
        <row r="220">
          <cell r="A220">
            <v>13201960</v>
          </cell>
        </row>
        <row r="221">
          <cell r="A221">
            <v>13201960</v>
          </cell>
        </row>
        <row r="222">
          <cell r="A222">
            <v>13201960</v>
          </cell>
        </row>
        <row r="223">
          <cell r="A223">
            <v>13201960</v>
          </cell>
        </row>
        <row r="224">
          <cell r="A224">
            <v>13201960</v>
          </cell>
        </row>
        <row r="225">
          <cell r="A225">
            <v>13201960</v>
          </cell>
        </row>
        <row r="226">
          <cell r="A226">
            <v>13201960</v>
          </cell>
        </row>
        <row r="227">
          <cell r="A227">
            <v>13201960</v>
          </cell>
        </row>
        <row r="228">
          <cell r="A228">
            <v>13201960</v>
          </cell>
        </row>
        <row r="229">
          <cell r="A229">
            <v>13201965</v>
          </cell>
        </row>
        <row r="230">
          <cell r="A230">
            <v>13201970</v>
          </cell>
        </row>
        <row r="231">
          <cell r="A231">
            <v>13201975</v>
          </cell>
        </row>
        <row r="232">
          <cell r="A232">
            <v>13202100</v>
          </cell>
        </row>
        <row r="233">
          <cell r="A233">
            <v>13202100</v>
          </cell>
        </row>
        <row r="234">
          <cell r="A234">
            <v>13202200</v>
          </cell>
        </row>
        <row r="235">
          <cell r="A235">
            <v>13202200</v>
          </cell>
        </row>
        <row r="236">
          <cell r="A236">
            <v>13202900</v>
          </cell>
        </row>
        <row r="237">
          <cell r="A237">
            <v>13202905</v>
          </cell>
        </row>
        <row r="238">
          <cell r="A238">
            <v>13202910</v>
          </cell>
        </row>
        <row r="239">
          <cell r="A239">
            <v>13202915</v>
          </cell>
        </row>
        <row r="240">
          <cell r="A240">
            <v>13202920</v>
          </cell>
        </row>
        <row r="241">
          <cell r="A241">
            <v>13202925</v>
          </cell>
        </row>
        <row r="242">
          <cell r="A242">
            <v>13202930</v>
          </cell>
        </row>
        <row r="243">
          <cell r="A243">
            <v>13202935</v>
          </cell>
        </row>
        <row r="244">
          <cell r="A244">
            <v>13202940</v>
          </cell>
        </row>
        <row r="245">
          <cell r="A245">
            <v>13202945</v>
          </cell>
        </row>
        <row r="246">
          <cell r="A246">
            <v>13202950</v>
          </cell>
        </row>
        <row r="247">
          <cell r="A247">
            <v>13202955</v>
          </cell>
        </row>
        <row r="248">
          <cell r="A248">
            <v>13202960</v>
          </cell>
        </row>
        <row r="249">
          <cell r="A249">
            <v>13202965</v>
          </cell>
        </row>
        <row r="250">
          <cell r="A250">
            <v>13202970</v>
          </cell>
        </row>
        <row r="251">
          <cell r="A251">
            <v>13202975</v>
          </cell>
        </row>
        <row r="252">
          <cell r="A252">
            <v>13300000</v>
          </cell>
        </row>
        <row r="253">
          <cell r="A253">
            <v>13301000</v>
          </cell>
        </row>
        <row r="254">
          <cell r="A254">
            <v>13301000</v>
          </cell>
        </row>
        <row r="255">
          <cell r="A255">
            <v>13301000</v>
          </cell>
        </row>
        <row r="256">
          <cell r="A256" t="str">
            <v>--------</v>
          </cell>
        </row>
        <row r="257">
          <cell r="A257" t="str">
            <v>_x000C_-------</v>
          </cell>
        </row>
        <row r="258">
          <cell r="A258" t="str">
            <v>LINHA AM</v>
          </cell>
        </row>
        <row r="259">
          <cell r="A259" t="str">
            <v>--------</v>
          </cell>
        </row>
        <row r="261">
          <cell r="A261" t="str">
            <v>Conta</v>
          </cell>
        </row>
        <row r="262">
          <cell r="A262" t="str">
            <v>--------</v>
          </cell>
        </row>
        <row r="263">
          <cell r="A263">
            <v>13301000</v>
          </cell>
        </row>
        <row r="264">
          <cell r="A264">
            <v>13301000</v>
          </cell>
        </row>
        <row r="265">
          <cell r="A265">
            <v>13301000</v>
          </cell>
        </row>
        <row r="266">
          <cell r="A266">
            <v>13301001</v>
          </cell>
        </row>
        <row r="267">
          <cell r="A267">
            <v>13301002</v>
          </cell>
        </row>
        <row r="268">
          <cell r="A268">
            <v>13302000</v>
          </cell>
        </row>
        <row r="269">
          <cell r="A269">
            <v>13302000</v>
          </cell>
        </row>
        <row r="270">
          <cell r="A270">
            <v>13303000</v>
          </cell>
        </row>
        <row r="271">
          <cell r="A271">
            <v>13303000</v>
          </cell>
        </row>
        <row r="272">
          <cell r="A272">
            <v>13304000</v>
          </cell>
        </row>
        <row r="273">
          <cell r="A273">
            <v>13304000</v>
          </cell>
        </row>
        <row r="274">
          <cell r="A274">
            <v>13305000</v>
          </cell>
        </row>
        <row r="275">
          <cell r="A275">
            <v>13305000</v>
          </cell>
        </row>
        <row r="276">
          <cell r="A276">
            <v>13306000</v>
          </cell>
        </row>
        <row r="277">
          <cell r="A277">
            <v>13306000</v>
          </cell>
        </row>
        <row r="278">
          <cell r="A278">
            <v>13307000</v>
          </cell>
        </row>
        <row r="279">
          <cell r="A279">
            <v>13307000</v>
          </cell>
        </row>
        <row r="280">
          <cell r="A280">
            <v>13308000</v>
          </cell>
        </row>
        <row r="281">
          <cell r="A281">
            <v>13308000</v>
          </cell>
        </row>
        <row r="282">
          <cell r="A282">
            <v>13309000</v>
          </cell>
        </row>
        <row r="283">
          <cell r="A283">
            <v>13309000</v>
          </cell>
        </row>
        <row r="284">
          <cell r="A284">
            <v>13310000</v>
          </cell>
        </row>
        <row r="285">
          <cell r="A285">
            <v>13310000</v>
          </cell>
        </row>
        <row r="286">
          <cell r="A286">
            <v>13311000</v>
          </cell>
        </row>
        <row r="287">
          <cell r="A287">
            <v>13311000</v>
          </cell>
        </row>
        <row r="288">
          <cell r="A288">
            <v>13312000</v>
          </cell>
        </row>
        <row r="289">
          <cell r="A289">
            <v>13312000</v>
          </cell>
        </row>
        <row r="290">
          <cell r="A290">
            <v>13313000</v>
          </cell>
        </row>
        <row r="291">
          <cell r="A291">
            <v>13313000</v>
          </cell>
        </row>
        <row r="292">
          <cell r="A292">
            <v>13314000</v>
          </cell>
        </row>
        <row r="293">
          <cell r="A293">
            <v>13314000</v>
          </cell>
        </row>
        <row r="294">
          <cell r="A294">
            <v>13315000</v>
          </cell>
        </row>
        <row r="295">
          <cell r="A295">
            <v>13315000</v>
          </cell>
        </row>
        <row r="296">
          <cell r="A296">
            <v>13316000</v>
          </cell>
        </row>
        <row r="297">
          <cell r="A297">
            <v>13316000</v>
          </cell>
        </row>
        <row r="298">
          <cell r="A298">
            <v>13400000</v>
          </cell>
        </row>
        <row r="299">
          <cell r="A299">
            <v>13401000</v>
          </cell>
        </row>
        <row r="300">
          <cell r="A300">
            <v>13401000</v>
          </cell>
        </row>
        <row r="301">
          <cell r="A301">
            <v>13401000</v>
          </cell>
        </row>
        <row r="302">
          <cell r="A302">
            <v>13402000</v>
          </cell>
        </row>
        <row r="303">
          <cell r="A303">
            <v>13402000</v>
          </cell>
        </row>
        <row r="304">
          <cell r="A304">
            <v>13402000</v>
          </cell>
        </row>
        <row r="305">
          <cell r="A305">
            <v>13500000</v>
          </cell>
        </row>
        <row r="306">
          <cell r="A306">
            <v>13501000</v>
          </cell>
        </row>
        <row r="307">
          <cell r="A307">
            <v>13501000</v>
          </cell>
        </row>
        <row r="308">
          <cell r="A308">
            <v>13501000</v>
          </cell>
        </row>
        <row r="309">
          <cell r="A309">
            <v>13501000</v>
          </cell>
        </row>
        <row r="310">
          <cell r="A310">
            <v>13501000</v>
          </cell>
        </row>
        <row r="311">
          <cell r="A311">
            <v>13501000</v>
          </cell>
        </row>
        <row r="312">
          <cell r="A312">
            <v>13501000</v>
          </cell>
        </row>
        <row r="313">
          <cell r="A313">
            <v>13501000</v>
          </cell>
        </row>
        <row r="314">
          <cell r="A314">
            <v>13502000</v>
          </cell>
        </row>
        <row r="315">
          <cell r="A315">
            <v>13502000</v>
          </cell>
        </row>
        <row r="316">
          <cell r="A316">
            <v>13502000</v>
          </cell>
        </row>
        <row r="317">
          <cell r="A317">
            <v>13502000</v>
          </cell>
        </row>
        <row r="318">
          <cell r="A318">
            <v>13502000</v>
          </cell>
        </row>
        <row r="319">
          <cell r="A319">
            <v>13502000</v>
          </cell>
        </row>
        <row r="320">
          <cell r="A320" t="str">
            <v>--------</v>
          </cell>
        </row>
        <row r="321">
          <cell r="A321" t="str">
            <v>_x000C_-------</v>
          </cell>
        </row>
        <row r="322">
          <cell r="A322" t="str">
            <v>LINHA AM</v>
          </cell>
        </row>
        <row r="323">
          <cell r="A323" t="str">
            <v>--------</v>
          </cell>
        </row>
        <row r="325">
          <cell r="A325" t="str">
            <v>Conta</v>
          </cell>
        </row>
        <row r="326">
          <cell r="A326" t="str">
            <v>--------</v>
          </cell>
        </row>
        <row r="327">
          <cell r="A327">
            <v>13502000</v>
          </cell>
        </row>
        <row r="328">
          <cell r="A328">
            <v>13502000</v>
          </cell>
        </row>
        <row r="329">
          <cell r="A329">
            <v>13502000</v>
          </cell>
        </row>
        <row r="330">
          <cell r="A330">
            <v>13503000</v>
          </cell>
        </row>
        <row r="331">
          <cell r="A331">
            <v>13503000</v>
          </cell>
        </row>
        <row r="332">
          <cell r="A332">
            <v>13503000</v>
          </cell>
        </row>
        <row r="333">
          <cell r="A333">
            <v>13503000</v>
          </cell>
        </row>
        <row r="334">
          <cell r="A334">
            <v>13503000</v>
          </cell>
        </row>
        <row r="335">
          <cell r="A335">
            <v>13503000</v>
          </cell>
        </row>
        <row r="336">
          <cell r="A336">
            <v>13503000</v>
          </cell>
        </row>
        <row r="337">
          <cell r="A337">
            <v>13503000</v>
          </cell>
        </row>
        <row r="338">
          <cell r="A338">
            <v>13503000</v>
          </cell>
        </row>
        <row r="339">
          <cell r="A339">
            <v>13503000</v>
          </cell>
        </row>
        <row r="340">
          <cell r="A340">
            <v>13503000</v>
          </cell>
        </row>
        <row r="341">
          <cell r="A341">
            <v>20000000</v>
          </cell>
        </row>
        <row r="342">
          <cell r="A342">
            <v>21000000</v>
          </cell>
        </row>
        <row r="343">
          <cell r="A343">
            <v>21100000</v>
          </cell>
        </row>
        <row r="344">
          <cell r="A344">
            <v>21101000</v>
          </cell>
        </row>
        <row r="345">
          <cell r="A345">
            <v>21101000</v>
          </cell>
        </row>
        <row r="346">
          <cell r="A346">
            <v>21102000</v>
          </cell>
        </row>
        <row r="347">
          <cell r="A347">
            <v>21103000</v>
          </cell>
        </row>
        <row r="348">
          <cell r="A348">
            <v>21200000</v>
          </cell>
        </row>
        <row r="349">
          <cell r="A349">
            <v>21201000</v>
          </cell>
        </row>
        <row r="350">
          <cell r="A350">
            <v>21201000</v>
          </cell>
        </row>
        <row r="351">
          <cell r="A351">
            <v>21201000</v>
          </cell>
        </row>
        <row r="352">
          <cell r="A352">
            <v>21201000</v>
          </cell>
        </row>
        <row r="353">
          <cell r="A353">
            <v>21202000</v>
          </cell>
        </row>
        <row r="354">
          <cell r="A354">
            <v>21202000</v>
          </cell>
        </row>
        <row r="355">
          <cell r="A355">
            <v>21202000</v>
          </cell>
        </row>
        <row r="356">
          <cell r="A356">
            <v>21202000</v>
          </cell>
        </row>
        <row r="357">
          <cell r="A357">
            <v>21203000</v>
          </cell>
        </row>
        <row r="358">
          <cell r="A358">
            <v>21203000</v>
          </cell>
        </row>
        <row r="359">
          <cell r="A359">
            <v>21203000</v>
          </cell>
        </row>
        <row r="360">
          <cell r="A360">
            <v>21203000</v>
          </cell>
        </row>
        <row r="361">
          <cell r="A361">
            <v>21204000</v>
          </cell>
        </row>
        <row r="362">
          <cell r="A362">
            <v>21204000</v>
          </cell>
        </row>
        <row r="363">
          <cell r="A363">
            <v>21204000</v>
          </cell>
        </row>
        <row r="364">
          <cell r="A364">
            <v>21204000</v>
          </cell>
        </row>
        <row r="365">
          <cell r="A365">
            <v>21300000</v>
          </cell>
        </row>
        <row r="366">
          <cell r="A366">
            <v>21301000</v>
          </cell>
        </row>
        <row r="367">
          <cell r="A367">
            <v>21301000</v>
          </cell>
        </row>
        <row r="368">
          <cell r="A368">
            <v>21301000</v>
          </cell>
        </row>
        <row r="369">
          <cell r="A369">
            <v>21301000</v>
          </cell>
        </row>
        <row r="370">
          <cell r="A370">
            <v>21301000</v>
          </cell>
        </row>
        <row r="371">
          <cell r="A371">
            <v>21302000</v>
          </cell>
        </row>
        <row r="372">
          <cell r="A372">
            <v>21302000</v>
          </cell>
        </row>
        <row r="373">
          <cell r="A373">
            <v>21302000</v>
          </cell>
        </row>
        <row r="374">
          <cell r="A374">
            <v>21303000</v>
          </cell>
        </row>
        <row r="375">
          <cell r="A375">
            <v>21303000</v>
          </cell>
        </row>
        <row r="376">
          <cell r="A376">
            <v>21303000</v>
          </cell>
        </row>
        <row r="377">
          <cell r="A377">
            <v>21303000</v>
          </cell>
        </row>
        <row r="378">
          <cell r="A378">
            <v>21303000</v>
          </cell>
        </row>
        <row r="379">
          <cell r="A379">
            <v>21303000</v>
          </cell>
        </row>
        <row r="380">
          <cell r="A380">
            <v>21303000</v>
          </cell>
        </row>
        <row r="381">
          <cell r="A381">
            <v>21303000</v>
          </cell>
        </row>
        <row r="382">
          <cell r="A382">
            <v>21303000</v>
          </cell>
        </row>
        <row r="383">
          <cell r="A383">
            <v>21303000</v>
          </cell>
        </row>
        <row r="384">
          <cell r="A384" t="str">
            <v>--------</v>
          </cell>
        </row>
        <row r="385">
          <cell r="A385" t="str">
            <v>_x000C_-------</v>
          </cell>
        </row>
        <row r="386">
          <cell r="A386" t="str">
            <v>LINHA AM</v>
          </cell>
        </row>
        <row r="387">
          <cell r="A387" t="str">
            <v>--------</v>
          </cell>
        </row>
        <row r="389">
          <cell r="A389" t="str">
            <v>Conta</v>
          </cell>
        </row>
        <row r="390">
          <cell r="A390" t="str">
            <v>--------</v>
          </cell>
        </row>
        <row r="391">
          <cell r="A391">
            <v>21304000</v>
          </cell>
        </row>
        <row r="392">
          <cell r="A392">
            <v>21304000</v>
          </cell>
        </row>
        <row r="393">
          <cell r="A393">
            <v>21400000</v>
          </cell>
        </row>
        <row r="394">
          <cell r="A394">
            <v>21401000</v>
          </cell>
        </row>
        <row r="395">
          <cell r="A395">
            <v>21401000</v>
          </cell>
        </row>
        <row r="396">
          <cell r="A396">
            <v>21401000</v>
          </cell>
        </row>
        <row r="397">
          <cell r="A397">
            <v>21401000</v>
          </cell>
        </row>
        <row r="398">
          <cell r="A398">
            <v>21401000</v>
          </cell>
        </row>
        <row r="399">
          <cell r="A399">
            <v>21401000</v>
          </cell>
        </row>
        <row r="400">
          <cell r="A400">
            <v>21401000</v>
          </cell>
        </row>
        <row r="401">
          <cell r="A401">
            <v>21401000</v>
          </cell>
        </row>
        <row r="402">
          <cell r="A402">
            <v>21402000</v>
          </cell>
        </row>
        <row r="403">
          <cell r="A403">
            <v>21402000</v>
          </cell>
        </row>
        <row r="404">
          <cell r="A404">
            <v>21402000</v>
          </cell>
        </row>
        <row r="405">
          <cell r="A405">
            <v>21402000</v>
          </cell>
        </row>
        <row r="406">
          <cell r="A406">
            <v>21402000</v>
          </cell>
        </row>
        <row r="407">
          <cell r="A407">
            <v>21500000</v>
          </cell>
        </row>
        <row r="408">
          <cell r="A408">
            <v>21501000</v>
          </cell>
        </row>
        <row r="409">
          <cell r="A409">
            <v>21501000</v>
          </cell>
        </row>
        <row r="410">
          <cell r="A410">
            <v>21501000</v>
          </cell>
        </row>
        <row r="411">
          <cell r="A411">
            <v>21501000</v>
          </cell>
        </row>
        <row r="412">
          <cell r="A412">
            <v>21501000</v>
          </cell>
        </row>
        <row r="413">
          <cell r="A413">
            <v>21501000</v>
          </cell>
        </row>
        <row r="414">
          <cell r="A414">
            <v>21501000</v>
          </cell>
        </row>
        <row r="415">
          <cell r="A415">
            <v>21501000</v>
          </cell>
        </row>
        <row r="416">
          <cell r="A416">
            <v>21600000</v>
          </cell>
        </row>
        <row r="417">
          <cell r="A417">
            <v>21601000</v>
          </cell>
        </row>
        <row r="418">
          <cell r="A418">
            <v>21601000</v>
          </cell>
        </row>
        <row r="419">
          <cell r="A419">
            <v>21601000</v>
          </cell>
        </row>
        <row r="420">
          <cell r="A420">
            <v>21602000</v>
          </cell>
        </row>
        <row r="421">
          <cell r="A421">
            <v>21602000</v>
          </cell>
        </row>
        <row r="422">
          <cell r="A422">
            <v>21602000</v>
          </cell>
        </row>
        <row r="423">
          <cell r="A423">
            <v>21603000</v>
          </cell>
        </row>
        <row r="424">
          <cell r="A424">
            <v>21603000</v>
          </cell>
        </row>
        <row r="425">
          <cell r="A425">
            <v>21603000</v>
          </cell>
        </row>
        <row r="426">
          <cell r="A426">
            <v>21603000</v>
          </cell>
        </row>
        <row r="427">
          <cell r="A427">
            <v>21900000</v>
          </cell>
        </row>
        <row r="428">
          <cell r="A428">
            <v>21901000</v>
          </cell>
        </row>
        <row r="429">
          <cell r="A429">
            <v>21901000</v>
          </cell>
        </row>
        <row r="430">
          <cell r="A430">
            <v>21902000</v>
          </cell>
        </row>
        <row r="431">
          <cell r="A431">
            <v>21902000</v>
          </cell>
        </row>
        <row r="432">
          <cell r="A432">
            <v>21904000</v>
          </cell>
        </row>
        <row r="433">
          <cell r="A433">
            <v>21904000</v>
          </cell>
        </row>
        <row r="434">
          <cell r="A434">
            <v>22000000</v>
          </cell>
        </row>
        <row r="435">
          <cell r="A435">
            <v>22100000</v>
          </cell>
        </row>
        <row r="436">
          <cell r="A436">
            <v>22101000</v>
          </cell>
        </row>
        <row r="437">
          <cell r="A437">
            <v>22101000</v>
          </cell>
        </row>
        <row r="438">
          <cell r="A438">
            <v>22101000</v>
          </cell>
        </row>
        <row r="439">
          <cell r="A439">
            <v>22101000</v>
          </cell>
        </row>
        <row r="440">
          <cell r="A440">
            <v>22102000</v>
          </cell>
        </row>
        <row r="441">
          <cell r="A441">
            <v>22102000</v>
          </cell>
        </row>
        <row r="442">
          <cell r="A442">
            <v>22102000</v>
          </cell>
        </row>
        <row r="443">
          <cell r="A443">
            <v>22102000</v>
          </cell>
        </row>
        <row r="444">
          <cell r="A444">
            <v>22200000</v>
          </cell>
        </row>
        <row r="445">
          <cell r="A445">
            <v>22201000</v>
          </cell>
        </row>
        <row r="446">
          <cell r="A446">
            <v>22201000</v>
          </cell>
        </row>
        <row r="447">
          <cell r="A447">
            <v>22301000</v>
          </cell>
        </row>
        <row r="448">
          <cell r="A448" t="str">
            <v>--------</v>
          </cell>
        </row>
        <row r="449">
          <cell r="A449" t="str">
            <v>_x000C_-------</v>
          </cell>
        </row>
        <row r="450">
          <cell r="A450" t="str">
            <v>LINHA AM</v>
          </cell>
        </row>
        <row r="451">
          <cell r="A451" t="str">
            <v>--------</v>
          </cell>
        </row>
        <row r="453">
          <cell r="A453" t="str">
            <v>Conta</v>
          </cell>
        </row>
        <row r="454">
          <cell r="A454" t="str">
            <v>--------</v>
          </cell>
        </row>
        <row r="455">
          <cell r="A455">
            <v>22301000</v>
          </cell>
        </row>
        <row r="456">
          <cell r="A456">
            <v>22301000</v>
          </cell>
        </row>
        <row r="457">
          <cell r="A457">
            <v>22301000</v>
          </cell>
        </row>
        <row r="458">
          <cell r="A458">
            <v>22901000</v>
          </cell>
        </row>
        <row r="459">
          <cell r="A459">
            <v>22901000</v>
          </cell>
        </row>
        <row r="460">
          <cell r="A460">
            <v>22902000</v>
          </cell>
        </row>
        <row r="461">
          <cell r="A461">
            <v>22902000</v>
          </cell>
        </row>
        <row r="462">
          <cell r="A462">
            <v>23000000</v>
          </cell>
        </row>
        <row r="463">
          <cell r="A463">
            <v>23100000</v>
          </cell>
        </row>
        <row r="464">
          <cell r="A464">
            <v>23101000</v>
          </cell>
        </row>
        <row r="465">
          <cell r="A465">
            <v>23101000</v>
          </cell>
        </row>
        <row r="466">
          <cell r="A466">
            <v>24000000</v>
          </cell>
        </row>
        <row r="467">
          <cell r="A467">
            <v>24100000</v>
          </cell>
        </row>
        <row r="468">
          <cell r="A468">
            <v>24101000</v>
          </cell>
        </row>
        <row r="469">
          <cell r="A469">
            <v>24101000</v>
          </cell>
        </row>
        <row r="470">
          <cell r="A470">
            <v>24200000</v>
          </cell>
        </row>
        <row r="471">
          <cell r="A471">
            <v>24201000</v>
          </cell>
        </row>
        <row r="472">
          <cell r="A472">
            <v>24201000</v>
          </cell>
        </row>
        <row r="473">
          <cell r="A473">
            <v>24201000</v>
          </cell>
        </row>
        <row r="474">
          <cell r="A474">
            <v>24300000</v>
          </cell>
        </row>
        <row r="475">
          <cell r="A475">
            <v>24301000</v>
          </cell>
        </row>
        <row r="476">
          <cell r="A476">
            <v>24302000</v>
          </cell>
        </row>
        <row r="477">
          <cell r="A477">
            <v>24303000</v>
          </cell>
        </row>
        <row r="478">
          <cell r="A478">
            <v>24304000</v>
          </cell>
        </row>
        <row r="479">
          <cell r="A479">
            <v>24401000</v>
          </cell>
        </row>
        <row r="480">
          <cell r="A480">
            <v>24401000</v>
          </cell>
        </row>
        <row r="481">
          <cell r="A481">
            <v>40000000</v>
          </cell>
        </row>
        <row r="482">
          <cell r="A482">
            <v>41000000</v>
          </cell>
        </row>
        <row r="483">
          <cell r="A483">
            <v>41100000</v>
          </cell>
        </row>
        <row r="484">
          <cell r="A484">
            <v>41101000</v>
          </cell>
        </row>
        <row r="485">
          <cell r="A485">
            <v>41101000</v>
          </cell>
        </row>
        <row r="486">
          <cell r="A486">
            <v>41101000</v>
          </cell>
        </row>
        <row r="487">
          <cell r="A487">
            <v>41101000</v>
          </cell>
        </row>
        <row r="488">
          <cell r="A488">
            <v>41101000</v>
          </cell>
        </row>
        <row r="489">
          <cell r="A489">
            <v>41101000</v>
          </cell>
        </row>
        <row r="490">
          <cell r="A490">
            <v>41101000</v>
          </cell>
        </row>
        <row r="491">
          <cell r="A491">
            <v>41101000</v>
          </cell>
        </row>
        <row r="492">
          <cell r="A492">
            <v>41101000</v>
          </cell>
        </row>
        <row r="493">
          <cell r="A493">
            <v>41101000</v>
          </cell>
        </row>
        <row r="494">
          <cell r="A494">
            <v>41101000</v>
          </cell>
        </row>
        <row r="495">
          <cell r="A495">
            <v>41101000</v>
          </cell>
        </row>
        <row r="496">
          <cell r="A496">
            <v>41101000</v>
          </cell>
        </row>
        <row r="497">
          <cell r="A497">
            <v>41101000</v>
          </cell>
        </row>
        <row r="498">
          <cell r="A498">
            <v>41101000</v>
          </cell>
        </row>
        <row r="499">
          <cell r="A499">
            <v>41101000</v>
          </cell>
        </row>
        <row r="500">
          <cell r="A500">
            <v>41102000</v>
          </cell>
        </row>
        <row r="501">
          <cell r="A501">
            <v>41102000</v>
          </cell>
        </row>
        <row r="502">
          <cell r="A502">
            <v>41102000</v>
          </cell>
        </row>
        <row r="503">
          <cell r="A503">
            <v>41102000</v>
          </cell>
        </row>
        <row r="504">
          <cell r="A504">
            <v>41102000</v>
          </cell>
        </row>
        <row r="505">
          <cell r="A505">
            <v>41102000</v>
          </cell>
        </row>
        <row r="506">
          <cell r="A506">
            <v>41102000</v>
          </cell>
        </row>
        <row r="507">
          <cell r="A507">
            <v>41102000</v>
          </cell>
        </row>
        <row r="508">
          <cell r="A508">
            <v>41102000</v>
          </cell>
        </row>
        <row r="509">
          <cell r="A509">
            <v>41102000</v>
          </cell>
        </row>
        <row r="510">
          <cell r="A510">
            <v>41102000</v>
          </cell>
        </row>
        <row r="511">
          <cell r="A511">
            <v>41102000</v>
          </cell>
        </row>
        <row r="512">
          <cell r="A512" t="str">
            <v>--------</v>
          </cell>
        </row>
        <row r="513">
          <cell r="A513" t="str">
            <v>_x000C_-------</v>
          </cell>
        </row>
        <row r="514">
          <cell r="A514" t="str">
            <v>LINHA AM</v>
          </cell>
        </row>
        <row r="515">
          <cell r="A515" t="str">
            <v>--------</v>
          </cell>
        </row>
        <row r="517">
          <cell r="A517" t="str">
            <v>Conta</v>
          </cell>
        </row>
        <row r="518">
          <cell r="A518" t="str">
            <v>--------</v>
          </cell>
        </row>
        <row r="519">
          <cell r="A519">
            <v>41102000</v>
          </cell>
        </row>
        <row r="520">
          <cell r="A520">
            <v>41102000</v>
          </cell>
        </row>
        <row r="521">
          <cell r="A521">
            <v>41102000</v>
          </cell>
        </row>
        <row r="522">
          <cell r="A522">
            <v>41102000</v>
          </cell>
        </row>
        <row r="523">
          <cell r="A523">
            <v>41103000</v>
          </cell>
        </row>
        <row r="524">
          <cell r="A524">
            <v>41103000</v>
          </cell>
        </row>
        <row r="525">
          <cell r="A525">
            <v>41103000</v>
          </cell>
        </row>
        <row r="526">
          <cell r="A526">
            <v>41103000</v>
          </cell>
        </row>
        <row r="527">
          <cell r="A527">
            <v>41103000</v>
          </cell>
        </row>
        <row r="528">
          <cell r="A528">
            <v>41103000</v>
          </cell>
        </row>
        <row r="529">
          <cell r="A529">
            <v>41103000</v>
          </cell>
        </row>
        <row r="530">
          <cell r="A530">
            <v>41103000</v>
          </cell>
        </row>
        <row r="531">
          <cell r="A531">
            <v>41103000</v>
          </cell>
        </row>
        <row r="532">
          <cell r="A532">
            <v>41103000</v>
          </cell>
        </row>
        <row r="533">
          <cell r="A533">
            <v>41103000</v>
          </cell>
        </row>
        <row r="534">
          <cell r="A534">
            <v>41103000</v>
          </cell>
        </row>
        <row r="535">
          <cell r="A535">
            <v>41103000</v>
          </cell>
        </row>
        <row r="536">
          <cell r="A536">
            <v>41103000</v>
          </cell>
        </row>
        <row r="537">
          <cell r="A537">
            <v>41103000</v>
          </cell>
        </row>
        <row r="538">
          <cell r="A538">
            <v>41103000</v>
          </cell>
        </row>
        <row r="539">
          <cell r="A539">
            <v>41103000</v>
          </cell>
        </row>
        <row r="540">
          <cell r="A540">
            <v>41103000</v>
          </cell>
        </row>
        <row r="541">
          <cell r="A541">
            <v>41103000</v>
          </cell>
        </row>
        <row r="542">
          <cell r="A542">
            <v>41103000</v>
          </cell>
        </row>
        <row r="543">
          <cell r="A543">
            <v>41104000</v>
          </cell>
        </row>
        <row r="544">
          <cell r="A544">
            <v>41104000</v>
          </cell>
        </row>
        <row r="545">
          <cell r="A545">
            <v>41104000</v>
          </cell>
        </row>
        <row r="546">
          <cell r="A546">
            <v>41104000</v>
          </cell>
        </row>
        <row r="547">
          <cell r="A547">
            <v>41104000</v>
          </cell>
        </row>
        <row r="548">
          <cell r="A548">
            <v>41104000</v>
          </cell>
        </row>
        <row r="549">
          <cell r="A549">
            <v>41104000</v>
          </cell>
        </row>
        <row r="550">
          <cell r="A550">
            <v>41104000</v>
          </cell>
        </row>
        <row r="551">
          <cell r="A551">
            <v>41104000</v>
          </cell>
        </row>
        <row r="552">
          <cell r="A552">
            <v>41104000</v>
          </cell>
        </row>
        <row r="553">
          <cell r="A553">
            <v>41104000</v>
          </cell>
        </row>
        <row r="554">
          <cell r="A554">
            <v>41104000</v>
          </cell>
        </row>
        <row r="555">
          <cell r="A555">
            <v>41104000</v>
          </cell>
        </row>
        <row r="556">
          <cell r="A556">
            <v>41104000</v>
          </cell>
        </row>
        <row r="557">
          <cell r="A557">
            <v>41104000</v>
          </cell>
        </row>
        <row r="558">
          <cell r="A558">
            <v>41104000</v>
          </cell>
        </row>
        <row r="559">
          <cell r="A559">
            <v>41104000</v>
          </cell>
        </row>
        <row r="560">
          <cell r="A560">
            <v>41104000</v>
          </cell>
        </row>
        <row r="561">
          <cell r="A561">
            <v>41105000</v>
          </cell>
        </row>
        <row r="562">
          <cell r="A562">
            <v>41105000</v>
          </cell>
        </row>
        <row r="563">
          <cell r="A563">
            <v>41105000</v>
          </cell>
        </row>
        <row r="564">
          <cell r="A564">
            <v>41105000</v>
          </cell>
        </row>
        <row r="565">
          <cell r="A565">
            <v>41105000</v>
          </cell>
        </row>
        <row r="566">
          <cell r="A566">
            <v>41105000</v>
          </cell>
        </row>
        <row r="567">
          <cell r="A567">
            <v>41105000</v>
          </cell>
        </row>
        <row r="568">
          <cell r="A568">
            <v>41105000</v>
          </cell>
        </row>
        <row r="569">
          <cell r="A569">
            <v>41105000</v>
          </cell>
        </row>
        <row r="570">
          <cell r="A570">
            <v>41105000</v>
          </cell>
        </row>
        <row r="571">
          <cell r="A571">
            <v>41105000</v>
          </cell>
        </row>
        <row r="572">
          <cell r="A572">
            <v>41105000</v>
          </cell>
        </row>
        <row r="573">
          <cell r="A573">
            <v>41105000</v>
          </cell>
        </row>
        <row r="574">
          <cell r="A574">
            <v>41105000</v>
          </cell>
        </row>
        <row r="575">
          <cell r="A575">
            <v>41105000</v>
          </cell>
        </row>
        <row r="576">
          <cell r="A576" t="str">
            <v>--------</v>
          </cell>
        </row>
        <row r="577">
          <cell r="A577" t="str">
            <v>_x000C_-------</v>
          </cell>
        </row>
        <row r="578">
          <cell r="A578" t="str">
            <v>LINHA AM</v>
          </cell>
        </row>
        <row r="579">
          <cell r="A579" t="str">
            <v>--------</v>
          </cell>
        </row>
        <row r="581">
          <cell r="A581" t="str">
            <v>Conta</v>
          </cell>
        </row>
        <row r="582">
          <cell r="A582" t="str">
            <v>--------</v>
          </cell>
        </row>
        <row r="583">
          <cell r="A583">
            <v>41105000</v>
          </cell>
        </row>
        <row r="584">
          <cell r="A584">
            <v>41105000</v>
          </cell>
        </row>
        <row r="585">
          <cell r="A585">
            <v>41105000</v>
          </cell>
        </row>
        <row r="586">
          <cell r="A586">
            <v>41105000</v>
          </cell>
        </row>
        <row r="587">
          <cell r="A587">
            <v>41106000</v>
          </cell>
        </row>
        <row r="588">
          <cell r="A588">
            <v>41106000</v>
          </cell>
        </row>
        <row r="589">
          <cell r="A589">
            <v>41106000</v>
          </cell>
        </row>
        <row r="590">
          <cell r="A590">
            <v>41106000</v>
          </cell>
        </row>
        <row r="591">
          <cell r="A591">
            <v>41106000</v>
          </cell>
        </row>
        <row r="592">
          <cell r="A592">
            <v>41106000</v>
          </cell>
        </row>
        <row r="593">
          <cell r="A593">
            <v>41106000</v>
          </cell>
        </row>
        <row r="594">
          <cell r="A594">
            <v>41106000</v>
          </cell>
        </row>
        <row r="595">
          <cell r="A595">
            <v>41106000</v>
          </cell>
        </row>
        <row r="596">
          <cell r="A596">
            <v>41106000</v>
          </cell>
        </row>
        <row r="597">
          <cell r="A597">
            <v>41106000</v>
          </cell>
        </row>
        <row r="598">
          <cell r="A598">
            <v>41106000</v>
          </cell>
        </row>
        <row r="599">
          <cell r="A599">
            <v>41106000</v>
          </cell>
        </row>
        <row r="600">
          <cell r="A600">
            <v>41106000</v>
          </cell>
        </row>
        <row r="601">
          <cell r="A601">
            <v>41106000</v>
          </cell>
        </row>
        <row r="602">
          <cell r="A602">
            <v>41106000</v>
          </cell>
        </row>
        <row r="603">
          <cell r="A603">
            <v>41106000</v>
          </cell>
        </row>
        <row r="604">
          <cell r="A604">
            <v>41107000</v>
          </cell>
        </row>
        <row r="605">
          <cell r="A605">
            <v>41107000</v>
          </cell>
        </row>
        <row r="606">
          <cell r="A606">
            <v>41107000</v>
          </cell>
        </row>
        <row r="607">
          <cell r="A607">
            <v>41107000</v>
          </cell>
        </row>
        <row r="608">
          <cell r="A608">
            <v>41107000</v>
          </cell>
        </row>
        <row r="609">
          <cell r="A609">
            <v>41107000</v>
          </cell>
        </row>
        <row r="610">
          <cell r="A610">
            <v>41107000</v>
          </cell>
        </row>
        <row r="611">
          <cell r="A611">
            <v>41107000</v>
          </cell>
        </row>
        <row r="612">
          <cell r="A612">
            <v>41107000</v>
          </cell>
        </row>
        <row r="613">
          <cell r="A613">
            <v>41107000</v>
          </cell>
        </row>
        <row r="614">
          <cell r="A614">
            <v>41107000</v>
          </cell>
        </row>
        <row r="615">
          <cell r="A615">
            <v>41107000</v>
          </cell>
        </row>
        <row r="616">
          <cell r="A616">
            <v>41107000</v>
          </cell>
        </row>
        <row r="617">
          <cell r="A617">
            <v>41107000</v>
          </cell>
        </row>
        <row r="618">
          <cell r="A618">
            <v>41108000</v>
          </cell>
        </row>
        <row r="619">
          <cell r="A619">
            <v>41108000</v>
          </cell>
        </row>
        <row r="620">
          <cell r="A620">
            <v>41108000</v>
          </cell>
        </row>
        <row r="621">
          <cell r="A621">
            <v>41108000</v>
          </cell>
        </row>
        <row r="622">
          <cell r="A622">
            <v>41108000</v>
          </cell>
        </row>
        <row r="623">
          <cell r="A623">
            <v>41108000</v>
          </cell>
        </row>
        <row r="624">
          <cell r="A624">
            <v>41108000</v>
          </cell>
        </row>
        <row r="625">
          <cell r="A625">
            <v>41108000</v>
          </cell>
        </row>
        <row r="626">
          <cell r="A626">
            <v>41108000</v>
          </cell>
        </row>
        <row r="627">
          <cell r="A627">
            <v>41108000</v>
          </cell>
        </row>
        <row r="628">
          <cell r="A628">
            <v>41108000</v>
          </cell>
        </row>
        <row r="629">
          <cell r="A629">
            <v>41108000</v>
          </cell>
        </row>
        <row r="630">
          <cell r="A630">
            <v>41108000</v>
          </cell>
        </row>
        <row r="631">
          <cell r="A631">
            <v>41108000</v>
          </cell>
        </row>
        <row r="632">
          <cell r="A632">
            <v>41108000</v>
          </cell>
        </row>
        <row r="633">
          <cell r="A633">
            <v>41108000</v>
          </cell>
        </row>
        <row r="634">
          <cell r="A634">
            <v>41108000</v>
          </cell>
        </row>
        <row r="635">
          <cell r="A635">
            <v>41108000</v>
          </cell>
        </row>
        <row r="636">
          <cell r="A636">
            <v>41109000</v>
          </cell>
        </row>
        <row r="637">
          <cell r="A637">
            <v>41109000</v>
          </cell>
        </row>
        <row r="638">
          <cell r="A638">
            <v>41109000</v>
          </cell>
        </row>
        <row r="639">
          <cell r="A639">
            <v>41109000</v>
          </cell>
        </row>
        <row r="640">
          <cell r="A640" t="str">
            <v>--------</v>
          </cell>
        </row>
        <row r="641">
          <cell r="A641" t="str">
            <v>_x000C_-------</v>
          </cell>
        </row>
        <row r="642">
          <cell r="A642" t="str">
            <v>LINHA AM</v>
          </cell>
        </row>
        <row r="643">
          <cell r="A643" t="str">
            <v>--------</v>
          </cell>
        </row>
        <row r="645">
          <cell r="A645" t="str">
            <v>Conta</v>
          </cell>
        </row>
        <row r="646">
          <cell r="A646" t="str">
            <v>--------</v>
          </cell>
        </row>
        <row r="647">
          <cell r="A647">
            <v>41109000</v>
          </cell>
        </row>
        <row r="648">
          <cell r="A648">
            <v>41109000</v>
          </cell>
        </row>
        <row r="649">
          <cell r="A649">
            <v>41109000</v>
          </cell>
        </row>
        <row r="650">
          <cell r="A650">
            <v>41109000</v>
          </cell>
        </row>
        <row r="651">
          <cell r="A651">
            <v>41109000</v>
          </cell>
        </row>
        <row r="652">
          <cell r="A652">
            <v>41109000</v>
          </cell>
        </row>
        <row r="653">
          <cell r="A653">
            <v>41109000</v>
          </cell>
        </row>
        <row r="654">
          <cell r="A654">
            <v>41109000</v>
          </cell>
        </row>
        <row r="655">
          <cell r="A655">
            <v>41109000</v>
          </cell>
        </row>
        <row r="656">
          <cell r="A656">
            <v>41109000</v>
          </cell>
        </row>
        <row r="657">
          <cell r="A657">
            <v>41110000</v>
          </cell>
        </row>
        <row r="658">
          <cell r="A658">
            <v>41110000</v>
          </cell>
        </row>
        <row r="659">
          <cell r="A659">
            <v>41110000</v>
          </cell>
        </row>
        <row r="660">
          <cell r="A660">
            <v>41110000</v>
          </cell>
        </row>
        <row r="661">
          <cell r="A661">
            <v>41110000</v>
          </cell>
        </row>
        <row r="662">
          <cell r="A662">
            <v>41110000</v>
          </cell>
        </row>
        <row r="663">
          <cell r="A663">
            <v>41110000</v>
          </cell>
        </row>
        <row r="664">
          <cell r="A664">
            <v>41110000</v>
          </cell>
        </row>
        <row r="665">
          <cell r="A665">
            <v>41110000</v>
          </cell>
        </row>
        <row r="666">
          <cell r="A666">
            <v>41110000</v>
          </cell>
        </row>
        <row r="667">
          <cell r="A667">
            <v>41110000</v>
          </cell>
        </row>
        <row r="668">
          <cell r="A668">
            <v>41110000</v>
          </cell>
        </row>
        <row r="669">
          <cell r="A669">
            <v>41110000</v>
          </cell>
        </row>
        <row r="670">
          <cell r="A670">
            <v>41110000</v>
          </cell>
        </row>
        <row r="671">
          <cell r="A671">
            <v>41110000</v>
          </cell>
        </row>
        <row r="672">
          <cell r="A672">
            <v>41111000</v>
          </cell>
        </row>
        <row r="673">
          <cell r="A673">
            <v>41111000</v>
          </cell>
        </row>
        <row r="674">
          <cell r="A674">
            <v>41111000</v>
          </cell>
        </row>
        <row r="675">
          <cell r="A675">
            <v>41111000</v>
          </cell>
        </row>
        <row r="676">
          <cell r="A676">
            <v>41111000</v>
          </cell>
        </row>
        <row r="677">
          <cell r="A677">
            <v>41111000</v>
          </cell>
        </row>
        <row r="678">
          <cell r="A678">
            <v>41111000</v>
          </cell>
        </row>
        <row r="679">
          <cell r="A679">
            <v>41111000</v>
          </cell>
        </row>
        <row r="680">
          <cell r="A680">
            <v>41111000</v>
          </cell>
        </row>
        <row r="681">
          <cell r="A681">
            <v>41111000</v>
          </cell>
        </row>
        <row r="682">
          <cell r="A682">
            <v>41111000</v>
          </cell>
        </row>
        <row r="683">
          <cell r="A683">
            <v>41111000</v>
          </cell>
        </row>
        <row r="684">
          <cell r="A684">
            <v>41111000</v>
          </cell>
        </row>
        <row r="685">
          <cell r="A685">
            <v>41199000</v>
          </cell>
        </row>
        <row r="686">
          <cell r="A686">
            <v>41199000</v>
          </cell>
        </row>
        <row r="687">
          <cell r="A687">
            <v>41199000</v>
          </cell>
        </row>
        <row r="688">
          <cell r="A688">
            <v>41199000</v>
          </cell>
        </row>
        <row r="689">
          <cell r="A689">
            <v>41199000</v>
          </cell>
        </row>
        <row r="690">
          <cell r="A690">
            <v>41199000</v>
          </cell>
        </row>
        <row r="691">
          <cell r="A691">
            <v>41199000</v>
          </cell>
        </row>
        <row r="692">
          <cell r="A692">
            <v>41199000</v>
          </cell>
        </row>
        <row r="693">
          <cell r="A693">
            <v>41199000</v>
          </cell>
        </row>
        <row r="694">
          <cell r="A694">
            <v>41199000</v>
          </cell>
        </row>
        <row r="695">
          <cell r="A695">
            <v>41199000</v>
          </cell>
        </row>
        <row r="696">
          <cell r="A696">
            <v>41199000</v>
          </cell>
        </row>
        <row r="697">
          <cell r="A697">
            <v>41199000</v>
          </cell>
        </row>
        <row r="698">
          <cell r="A698">
            <v>41199000</v>
          </cell>
        </row>
        <row r="699">
          <cell r="A699">
            <v>41199000</v>
          </cell>
        </row>
        <row r="700">
          <cell r="A700">
            <v>41199000</v>
          </cell>
        </row>
        <row r="701">
          <cell r="A701">
            <v>41199000</v>
          </cell>
        </row>
        <row r="702">
          <cell r="A702">
            <v>41199000</v>
          </cell>
        </row>
        <row r="703">
          <cell r="A703">
            <v>41200000</v>
          </cell>
        </row>
        <row r="704">
          <cell r="A704" t="str">
            <v>--------</v>
          </cell>
        </row>
        <row r="705">
          <cell r="A705" t="str">
            <v>_x000C_-------</v>
          </cell>
        </row>
        <row r="706">
          <cell r="A706" t="str">
            <v>LINHA AM</v>
          </cell>
        </row>
        <row r="707">
          <cell r="A707" t="str">
            <v>--------</v>
          </cell>
        </row>
        <row r="709">
          <cell r="A709" t="str">
            <v>Conta</v>
          </cell>
        </row>
        <row r="710">
          <cell r="A710" t="str">
            <v>--------</v>
          </cell>
        </row>
        <row r="711">
          <cell r="A711">
            <v>41201000</v>
          </cell>
        </row>
        <row r="712">
          <cell r="A712">
            <v>41201000</v>
          </cell>
        </row>
        <row r="713">
          <cell r="A713">
            <v>41201000</v>
          </cell>
        </row>
        <row r="714">
          <cell r="A714">
            <v>41202000</v>
          </cell>
        </row>
        <row r="715">
          <cell r="A715">
            <v>41202000</v>
          </cell>
        </row>
        <row r="716">
          <cell r="A716">
            <v>41202000</v>
          </cell>
        </row>
        <row r="717">
          <cell r="A717">
            <v>41203000</v>
          </cell>
        </row>
        <row r="718">
          <cell r="A718">
            <v>41203000</v>
          </cell>
        </row>
        <row r="719">
          <cell r="A719">
            <v>41203000</v>
          </cell>
        </row>
        <row r="720">
          <cell r="A720">
            <v>41203000</v>
          </cell>
        </row>
        <row r="721">
          <cell r="A721">
            <v>41203000</v>
          </cell>
        </row>
        <row r="722">
          <cell r="A722">
            <v>41204000</v>
          </cell>
        </row>
        <row r="723">
          <cell r="A723">
            <v>41204000</v>
          </cell>
        </row>
        <row r="724">
          <cell r="A724">
            <v>41204000</v>
          </cell>
        </row>
        <row r="725">
          <cell r="A725">
            <v>41204000</v>
          </cell>
        </row>
        <row r="726">
          <cell r="A726">
            <v>41204000</v>
          </cell>
        </row>
        <row r="727">
          <cell r="A727">
            <v>41204000</v>
          </cell>
        </row>
        <row r="728">
          <cell r="A728">
            <v>41204000</v>
          </cell>
        </row>
        <row r="729">
          <cell r="A729">
            <v>41205000</v>
          </cell>
        </row>
        <row r="730">
          <cell r="A730">
            <v>41205000</v>
          </cell>
        </row>
        <row r="731">
          <cell r="A731">
            <v>41205000</v>
          </cell>
        </row>
        <row r="732">
          <cell r="A732">
            <v>41205000</v>
          </cell>
        </row>
        <row r="733">
          <cell r="A733">
            <v>41206000</v>
          </cell>
        </row>
        <row r="734">
          <cell r="A734">
            <v>41206000</v>
          </cell>
        </row>
        <row r="735">
          <cell r="A735">
            <v>41206000</v>
          </cell>
        </row>
        <row r="736">
          <cell r="A736">
            <v>41206000</v>
          </cell>
        </row>
        <row r="737">
          <cell r="A737">
            <v>41206000</v>
          </cell>
        </row>
        <row r="738">
          <cell r="A738">
            <v>41207000</v>
          </cell>
        </row>
        <row r="739">
          <cell r="A739">
            <v>41207000</v>
          </cell>
        </row>
        <row r="740">
          <cell r="A740">
            <v>41207000</v>
          </cell>
        </row>
        <row r="741">
          <cell r="A741">
            <v>41207000</v>
          </cell>
        </row>
        <row r="742">
          <cell r="A742">
            <v>41207000</v>
          </cell>
        </row>
        <row r="743">
          <cell r="A743">
            <v>41207000</v>
          </cell>
        </row>
        <row r="744">
          <cell r="A744">
            <v>41207000</v>
          </cell>
        </row>
        <row r="745">
          <cell r="A745">
            <v>41207000</v>
          </cell>
        </row>
        <row r="746">
          <cell r="A746">
            <v>41208000</v>
          </cell>
        </row>
        <row r="747">
          <cell r="A747">
            <v>41208000</v>
          </cell>
        </row>
        <row r="748">
          <cell r="A748">
            <v>41208000</v>
          </cell>
        </row>
        <row r="749">
          <cell r="A749">
            <v>41209000</v>
          </cell>
        </row>
        <row r="750">
          <cell r="A750">
            <v>41209000</v>
          </cell>
        </row>
        <row r="751">
          <cell r="A751">
            <v>41209000</v>
          </cell>
        </row>
        <row r="752">
          <cell r="A752">
            <v>41209000</v>
          </cell>
        </row>
        <row r="753">
          <cell r="A753">
            <v>41210000</v>
          </cell>
        </row>
        <row r="754">
          <cell r="A754">
            <v>41210000</v>
          </cell>
        </row>
        <row r="755">
          <cell r="A755">
            <v>41210000</v>
          </cell>
        </row>
        <row r="756">
          <cell r="A756">
            <v>41211000</v>
          </cell>
        </row>
        <row r="757">
          <cell r="A757">
            <v>41211000</v>
          </cell>
        </row>
        <row r="758">
          <cell r="A758">
            <v>41212000</v>
          </cell>
        </row>
        <row r="759">
          <cell r="A759">
            <v>41212000</v>
          </cell>
        </row>
        <row r="760">
          <cell r="A760">
            <v>41212000</v>
          </cell>
        </row>
        <row r="761">
          <cell r="A761">
            <v>41212000</v>
          </cell>
        </row>
        <row r="762">
          <cell r="A762">
            <v>41212000</v>
          </cell>
        </row>
        <row r="763">
          <cell r="A763">
            <v>41212000</v>
          </cell>
        </row>
        <row r="764">
          <cell r="A764">
            <v>41212000</v>
          </cell>
        </row>
        <row r="765">
          <cell r="A765">
            <v>41213000</v>
          </cell>
        </row>
        <row r="766">
          <cell r="A766">
            <v>41213000</v>
          </cell>
        </row>
        <row r="767">
          <cell r="A767">
            <v>41213000</v>
          </cell>
        </row>
        <row r="768">
          <cell r="A768" t="str">
            <v>--------</v>
          </cell>
        </row>
        <row r="769">
          <cell r="A769" t="str">
            <v>_x000C_-------</v>
          </cell>
        </row>
        <row r="770">
          <cell r="A770" t="str">
            <v>LINHA AM</v>
          </cell>
        </row>
        <row r="771">
          <cell r="A771" t="str">
            <v>--------</v>
          </cell>
        </row>
        <row r="773">
          <cell r="A773" t="str">
            <v>Conta</v>
          </cell>
        </row>
        <row r="774">
          <cell r="A774" t="str">
            <v>--------</v>
          </cell>
        </row>
        <row r="775">
          <cell r="A775">
            <v>41213000</v>
          </cell>
        </row>
        <row r="776">
          <cell r="A776">
            <v>41213000</v>
          </cell>
        </row>
        <row r="777">
          <cell r="A777">
            <v>41213000</v>
          </cell>
        </row>
        <row r="778">
          <cell r="A778">
            <v>41214000</v>
          </cell>
        </row>
        <row r="779">
          <cell r="A779">
            <v>41214000</v>
          </cell>
        </row>
        <row r="780">
          <cell r="A780">
            <v>41214000</v>
          </cell>
        </row>
        <row r="781">
          <cell r="A781">
            <v>41214000</v>
          </cell>
        </row>
        <row r="782">
          <cell r="A782">
            <v>41214000</v>
          </cell>
        </row>
        <row r="783">
          <cell r="A783">
            <v>41214000</v>
          </cell>
        </row>
        <row r="784">
          <cell r="A784">
            <v>41214000</v>
          </cell>
        </row>
        <row r="785">
          <cell r="A785">
            <v>41215000</v>
          </cell>
        </row>
        <row r="786">
          <cell r="A786">
            <v>41215000</v>
          </cell>
        </row>
        <row r="787">
          <cell r="A787">
            <v>41215000</v>
          </cell>
        </row>
        <row r="788">
          <cell r="A788">
            <v>41215000</v>
          </cell>
        </row>
        <row r="789">
          <cell r="A789">
            <v>41215000</v>
          </cell>
        </row>
        <row r="790">
          <cell r="A790">
            <v>41215000</v>
          </cell>
        </row>
        <row r="791">
          <cell r="A791">
            <v>41215000</v>
          </cell>
        </row>
        <row r="792">
          <cell r="A792">
            <v>41215000</v>
          </cell>
        </row>
        <row r="793">
          <cell r="A793">
            <v>41216000</v>
          </cell>
        </row>
        <row r="794">
          <cell r="A794">
            <v>41217000</v>
          </cell>
        </row>
        <row r="795">
          <cell r="A795">
            <v>41217000</v>
          </cell>
        </row>
        <row r="796">
          <cell r="A796">
            <v>41218000</v>
          </cell>
        </row>
        <row r="797">
          <cell r="A797">
            <v>41219000</v>
          </cell>
        </row>
        <row r="798">
          <cell r="A798">
            <v>41219000</v>
          </cell>
        </row>
        <row r="799">
          <cell r="A799">
            <v>41219000</v>
          </cell>
        </row>
        <row r="800">
          <cell r="A800">
            <v>41219000</v>
          </cell>
        </row>
        <row r="801">
          <cell r="A801">
            <v>41219000</v>
          </cell>
        </row>
        <row r="802">
          <cell r="A802">
            <v>41219000</v>
          </cell>
        </row>
        <row r="803">
          <cell r="A803">
            <v>41219000</v>
          </cell>
        </row>
        <row r="804">
          <cell r="A804">
            <v>41219000</v>
          </cell>
        </row>
        <row r="805">
          <cell r="A805">
            <v>41220000</v>
          </cell>
        </row>
        <row r="806">
          <cell r="A806">
            <v>41222000</v>
          </cell>
        </row>
        <row r="807">
          <cell r="A807">
            <v>41222000</v>
          </cell>
        </row>
        <row r="808">
          <cell r="A808">
            <v>41222000</v>
          </cell>
        </row>
        <row r="809">
          <cell r="A809">
            <v>41223000</v>
          </cell>
        </row>
        <row r="810">
          <cell r="A810">
            <v>41223000</v>
          </cell>
        </row>
        <row r="811">
          <cell r="A811">
            <v>41223000</v>
          </cell>
        </row>
        <row r="812">
          <cell r="A812">
            <v>41224000</v>
          </cell>
        </row>
        <row r="813">
          <cell r="A813">
            <v>41224000</v>
          </cell>
        </row>
        <row r="814">
          <cell r="A814">
            <v>41228000</v>
          </cell>
        </row>
        <row r="815">
          <cell r="A815">
            <v>41228000</v>
          </cell>
        </row>
        <row r="816">
          <cell r="A816">
            <v>41228000</v>
          </cell>
        </row>
        <row r="817">
          <cell r="A817">
            <v>41228000</v>
          </cell>
        </row>
        <row r="818">
          <cell r="A818">
            <v>41228000</v>
          </cell>
        </row>
        <row r="819">
          <cell r="A819">
            <v>41230000</v>
          </cell>
        </row>
        <row r="820">
          <cell r="A820">
            <v>41230000</v>
          </cell>
        </row>
        <row r="821">
          <cell r="A821">
            <v>41230000</v>
          </cell>
        </row>
        <row r="822">
          <cell r="A822">
            <v>41230000</v>
          </cell>
        </row>
        <row r="823">
          <cell r="A823">
            <v>41230000</v>
          </cell>
        </row>
        <row r="824">
          <cell r="A824">
            <v>41231000</v>
          </cell>
        </row>
        <row r="825">
          <cell r="A825">
            <v>41231000</v>
          </cell>
        </row>
        <row r="826">
          <cell r="A826">
            <v>41231000</v>
          </cell>
        </row>
        <row r="827">
          <cell r="A827">
            <v>41231000</v>
          </cell>
        </row>
        <row r="828">
          <cell r="A828">
            <v>41299000</v>
          </cell>
        </row>
        <row r="829">
          <cell r="A829">
            <v>41299000</v>
          </cell>
        </row>
        <row r="830">
          <cell r="A830">
            <v>41299000</v>
          </cell>
        </row>
        <row r="831">
          <cell r="A831">
            <v>41299000</v>
          </cell>
        </row>
        <row r="832">
          <cell r="A832" t="str">
            <v>--------</v>
          </cell>
        </row>
        <row r="833">
          <cell r="A833" t="str">
            <v>_x000C_-------</v>
          </cell>
        </row>
        <row r="834">
          <cell r="A834" t="str">
            <v>LINHA AM</v>
          </cell>
        </row>
        <row r="835">
          <cell r="A835" t="str">
            <v>--------</v>
          </cell>
        </row>
        <row r="837">
          <cell r="A837" t="str">
            <v>Conta</v>
          </cell>
        </row>
        <row r="838">
          <cell r="A838" t="str">
            <v>--------</v>
          </cell>
        </row>
        <row r="839">
          <cell r="A839">
            <v>41299000</v>
          </cell>
        </row>
        <row r="840">
          <cell r="A840">
            <v>41299000</v>
          </cell>
        </row>
        <row r="841">
          <cell r="A841">
            <v>41299000</v>
          </cell>
        </row>
        <row r="842">
          <cell r="A842">
            <v>41299000</v>
          </cell>
        </row>
        <row r="843">
          <cell r="A843">
            <v>41299000</v>
          </cell>
        </row>
        <row r="844">
          <cell r="A844">
            <v>41299000</v>
          </cell>
        </row>
        <row r="845">
          <cell r="A845">
            <v>41299000</v>
          </cell>
        </row>
        <row r="846">
          <cell r="A846">
            <v>41299000</v>
          </cell>
        </row>
        <row r="847">
          <cell r="A847">
            <v>41299000</v>
          </cell>
        </row>
        <row r="848">
          <cell r="A848">
            <v>41299000</v>
          </cell>
        </row>
        <row r="849">
          <cell r="A849">
            <v>41300000</v>
          </cell>
        </row>
        <row r="850">
          <cell r="A850">
            <v>41301000</v>
          </cell>
        </row>
        <row r="851">
          <cell r="A851">
            <v>41301000</v>
          </cell>
        </row>
        <row r="852">
          <cell r="A852">
            <v>41302000</v>
          </cell>
        </row>
        <row r="853">
          <cell r="A853">
            <v>41302000</v>
          </cell>
        </row>
        <row r="854">
          <cell r="A854">
            <v>41303000</v>
          </cell>
        </row>
        <row r="855">
          <cell r="A855">
            <v>41303000</v>
          </cell>
        </row>
        <row r="856">
          <cell r="A856">
            <v>41303000</v>
          </cell>
        </row>
        <row r="857">
          <cell r="A857">
            <v>41303000</v>
          </cell>
        </row>
        <row r="858">
          <cell r="A858">
            <v>41303000</v>
          </cell>
        </row>
        <row r="859">
          <cell r="A859">
            <v>41303000</v>
          </cell>
        </row>
        <row r="860">
          <cell r="A860">
            <v>41303000</v>
          </cell>
        </row>
        <row r="861">
          <cell r="A861">
            <v>41303000</v>
          </cell>
        </row>
        <row r="862">
          <cell r="A862">
            <v>41303000</v>
          </cell>
        </row>
        <row r="863">
          <cell r="A863">
            <v>41303000</v>
          </cell>
        </row>
        <row r="864">
          <cell r="A864">
            <v>41303000</v>
          </cell>
        </row>
        <row r="865">
          <cell r="A865">
            <v>41303000</v>
          </cell>
        </row>
        <row r="866">
          <cell r="A866">
            <v>41304000</v>
          </cell>
        </row>
        <row r="867">
          <cell r="A867">
            <v>41304000</v>
          </cell>
        </row>
        <row r="868">
          <cell r="A868">
            <v>41304000</v>
          </cell>
        </row>
        <row r="869">
          <cell r="A869">
            <v>41305000</v>
          </cell>
        </row>
        <row r="870">
          <cell r="A870">
            <v>41305000</v>
          </cell>
        </row>
        <row r="871">
          <cell r="A871">
            <v>41305000</v>
          </cell>
        </row>
        <row r="872">
          <cell r="A872">
            <v>41305000</v>
          </cell>
        </row>
        <row r="873">
          <cell r="A873">
            <v>41305000</v>
          </cell>
        </row>
        <row r="874">
          <cell r="A874">
            <v>41305000</v>
          </cell>
        </row>
        <row r="875">
          <cell r="A875">
            <v>41305000</v>
          </cell>
        </row>
        <row r="876">
          <cell r="A876">
            <v>41305000</v>
          </cell>
        </row>
        <row r="877">
          <cell r="A877">
            <v>41305000</v>
          </cell>
        </row>
        <row r="878">
          <cell r="A878">
            <v>41305000</v>
          </cell>
        </row>
        <row r="879">
          <cell r="A879">
            <v>41305000</v>
          </cell>
        </row>
        <row r="880">
          <cell r="A880">
            <v>41305000</v>
          </cell>
        </row>
        <row r="881">
          <cell r="A881">
            <v>41305000</v>
          </cell>
        </row>
        <row r="882">
          <cell r="A882">
            <v>41306000</v>
          </cell>
        </row>
        <row r="883">
          <cell r="A883">
            <v>41306000</v>
          </cell>
        </row>
        <row r="884">
          <cell r="A884">
            <v>41306000</v>
          </cell>
        </row>
        <row r="885">
          <cell r="A885">
            <v>41306000</v>
          </cell>
        </row>
        <row r="886">
          <cell r="A886">
            <v>41306000</v>
          </cell>
        </row>
        <row r="887">
          <cell r="A887">
            <v>41306000</v>
          </cell>
        </row>
        <row r="888">
          <cell r="A888">
            <v>41306000</v>
          </cell>
        </row>
        <row r="889">
          <cell r="A889">
            <v>41306000</v>
          </cell>
        </row>
        <row r="890">
          <cell r="A890">
            <v>41306000</v>
          </cell>
        </row>
        <row r="891">
          <cell r="A891">
            <v>41306000</v>
          </cell>
        </row>
        <row r="892">
          <cell r="A892">
            <v>41306000</v>
          </cell>
        </row>
        <row r="893">
          <cell r="A893">
            <v>41306000</v>
          </cell>
        </row>
        <row r="894">
          <cell r="A894">
            <v>41306000</v>
          </cell>
        </row>
        <row r="895">
          <cell r="A895">
            <v>41306000</v>
          </cell>
        </row>
        <row r="896">
          <cell r="A896" t="str">
            <v>--------</v>
          </cell>
        </row>
        <row r="897">
          <cell r="A897" t="str">
            <v>_x000C_-------</v>
          </cell>
        </row>
        <row r="898">
          <cell r="A898" t="str">
            <v>LINHA AM</v>
          </cell>
        </row>
        <row r="899">
          <cell r="A899" t="str">
            <v>--------</v>
          </cell>
        </row>
        <row r="901">
          <cell r="A901" t="str">
            <v>Conta</v>
          </cell>
        </row>
        <row r="902">
          <cell r="A902" t="str">
            <v>--------</v>
          </cell>
        </row>
        <row r="903">
          <cell r="A903">
            <v>41306000</v>
          </cell>
        </row>
        <row r="904">
          <cell r="A904">
            <v>41306000</v>
          </cell>
        </row>
        <row r="905">
          <cell r="A905">
            <v>41306000</v>
          </cell>
        </row>
        <row r="906">
          <cell r="A906">
            <v>41307000</v>
          </cell>
        </row>
        <row r="907">
          <cell r="A907">
            <v>41307000</v>
          </cell>
        </row>
        <row r="908">
          <cell r="A908">
            <v>41307000</v>
          </cell>
        </row>
        <row r="909">
          <cell r="A909">
            <v>41308000</v>
          </cell>
        </row>
        <row r="910">
          <cell r="A910">
            <v>41308000</v>
          </cell>
        </row>
        <row r="911">
          <cell r="A911">
            <v>41308000</v>
          </cell>
        </row>
        <row r="912">
          <cell r="A912">
            <v>41308000</v>
          </cell>
        </row>
        <row r="913">
          <cell r="A913">
            <v>41308000</v>
          </cell>
        </row>
        <row r="914">
          <cell r="A914">
            <v>41308000</v>
          </cell>
        </row>
        <row r="915">
          <cell r="A915">
            <v>41310000</v>
          </cell>
        </row>
        <row r="916">
          <cell r="A916">
            <v>41310000</v>
          </cell>
        </row>
        <row r="917">
          <cell r="A917">
            <v>41310000</v>
          </cell>
        </row>
        <row r="918">
          <cell r="A918">
            <v>41310000</v>
          </cell>
        </row>
        <row r="919">
          <cell r="A919">
            <v>41310000</v>
          </cell>
        </row>
        <row r="920">
          <cell r="A920">
            <v>41310000</v>
          </cell>
        </row>
        <row r="921">
          <cell r="A921">
            <v>41310000</v>
          </cell>
        </row>
        <row r="922">
          <cell r="A922">
            <v>41310000</v>
          </cell>
        </row>
        <row r="923">
          <cell r="A923">
            <v>41310000</v>
          </cell>
        </row>
        <row r="924">
          <cell r="A924">
            <v>41310000</v>
          </cell>
        </row>
        <row r="925">
          <cell r="A925">
            <v>41310000</v>
          </cell>
        </row>
        <row r="926">
          <cell r="A926">
            <v>41310000</v>
          </cell>
        </row>
        <row r="927">
          <cell r="A927">
            <v>41310000</v>
          </cell>
        </row>
        <row r="928">
          <cell r="A928">
            <v>41310000</v>
          </cell>
        </row>
        <row r="929">
          <cell r="A929">
            <v>41310000</v>
          </cell>
        </row>
        <row r="930">
          <cell r="A930">
            <v>41310000</v>
          </cell>
        </row>
        <row r="931">
          <cell r="A931">
            <v>41311000</v>
          </cell>
        </row>
        <row r="932">
          <cell r="A932">
            <v>41311000</v>
          </cell>
        </row>
        <row r="933">
          <cell r="A933">
            <v>41311000</v>
          </cell>
        </row>
        <row r="934">
          <cell r="A934">
            <v>41311000</v>
          </cell>
        </row>
        <row r="935">
          <cell r="A935">
            <v>41311000</v>
          </cell>
        </row>
        <row r="936">
          <cell r="A936">
            <v>41311000</v>
          </cell>
        </row>
        <row r="937">
          <cell r="A937">
            <v>41311000</v>
          </cell>
        </row>
        <row r="938">
          <cell r="A938">
            <v>41311000</v>
          </cell>
        </row>
        <row r="939">
          <cell r="A939">
            <v>41311000</v>
          </cell>
        </row>
        <row r="940">
          <cell r="A940">
            <v>41311000</v>
          </cell>
        </row>
        <row r="941">
          <cell r="A941">
            <v>41311000</v>
          </cell>
        </row>
        <row r="942">
          <cell r="A942">
            <v>41312000</v>
          </cell>
        </row>
        <row r="943">
          <cell r="A943">
            <v>41312000</v>
          </cell>
        </row>
        <row r="944">
          <cell r="A944">
            <v>41312000</v>
          </cell>
        </row>
        <row r="945">
          <cell r="A945">
            <v>41312000</v>
          </cell>
        </row>
        <row r="946">
          <cell r="A946">
            <v>41312000</v>
          </cell>
        </row>
        <row r="947">
          <cell r="A947">
            <v>41312000</v>
          </cell>
        </row>
        <row r="948">
          <cell r="A948">
            <v>41312000</v>
          </cell>
        </row>
        <row r="949">
          <cell r="A949">
            <v>41312000</v>
          </cell>
        </row>
        <row r="950">
          <cell r="A950">
            <v>41312000</v>
          </cell>
        </row>
        <row r="951">
          <cell r="A951">
            <v>41312000</v>
          </cell>
        </row>
        <row r="952">
          <cell r="A952">
            <v>41312000</v>
          </cell>
        </row>
        <row r="953">
          <cell r="A953">
            <v>41312000</v>
          </cell>
        </row>
        <row r="954">
          <cell r="A954">
            <v>41312000</v>
          </cell>
        </row>
        <row r="955">
          <cell r="A955">
            <v>41312000</v>
          </cell>
        </row>
        <row r="956">
          <cell r="A956">
            <v>41312000</v>
          </cell>
        </row>
        <row r="957">
          <cell r="A957">
            <v>41312000</v>
          </cell>
        </row>
        <row r="958">
          <cell r="A958">
            <v>41312000</v>
          </cell>
        </row>
        <row r="959">
          <cell r="A959">
            <v>41312000</v>
          </cell>
        </row>
        <row r="960">
          <cell r="A960" t="str">
            <v>--------</v>
          </cell>
        </row>
        <row r="961">
          <cell r="A961" t="str">
            <v>_x000C_-------</v>
          </cell>
        </row>
        <row r="962">
          <cell r="A962" t="str">
            <v>LINHA AM</v>
          </cell>
        </row>
        <row r="963">
          <cell r="A963" t="str">
            <v>--------</v>
          </cell>
        </row>
        <row r="965">
          <cell r="A965" t="str">
            <v>Conta</v>
          </cell>
        </row>
        <row r="966">
          <cell r="A966" t="str">
            <v>--------</v>
          </cell>
        </row>
        <row r="967">
          <cell r="A967">
            <v>41312000</v>
          </cell>
        </row>
        <row r="968">
          <cell r="A968">
            <v>41319000</v>
          </cell>
        </row>
        <row r="969">
          <cell r="A969">
            <v>41319000</v>
          </cell>
        </row>
        <row r="970">
          <cell r="A970">
            <v>41320000</v>
          </cell>
        </row>
        <row r="971">
          <cell r="A971">
            <v>41320000</v>
          </cell>
        </row>
        <row r="972">
          <cell r="A972">
            <v>41320000</v>
          </cell>
        </row>
        <row r="973">
          <cell r="A973">
            <v>41320000</v>
          </cell>
        </row>
        <row r="974">
          <cell r="A974">
            <v>41320000</v>
          </cell>
        </row>
        <row r="975">
          <cell r="A975">
            <v>41320000</v>
          </cell>
        </row>
        <row r="976">
          <cell r="A976">
            <v>41320000</v>
          </cell>
        </row>
        <row r="977">
          <cell r="A977">
            <v>41320000</v>
          </cell>
        </row>
        <row r="978">
          <cell r="A978">
            <v>41320000</v>
          </cell>
        </row>
        <row r="979">
          <cell r="A979">
            <v>41321000</v>
          </cell>
        </row>
        <row r="980">
          <cell r="A980">
            <v>41321000</v>
          </cell>
        </row>
        <row r="981">
          <cell r="A981">
            <v>41321000</v>
          </cell>
        </row>
        <row r="982">
          <cell r="A982">
            <v>41321000</v>
          </cell>
        </row>
        <row r="983">
          <cell r="A983">
            <v>41321000</v>
          </cell>
        </row>
        <row r="984">
          <cell r="A984">
            <v>41321000</v>
          </cell>
        </row>
        <row r="985">
          <cell r="A985">
            <v>41321000</v>
          </cell>
        </row>
        <row r="986">
          <cell r="A986">
            <v>41321000</v>
          </cell>
        </row>
        <row r="987">
          <cell r="A987">
            <v>41321000</v>
          </cell>
        </row>
        <row r="988">
          <cell r="A988">
            <v>41321000</v>
          </cell>
        </row>
        <row r="989">
          <cell r="A989">
            <v>41321000</v>
          </cell>
        </row>
        <row r="990">
          <cell r="A990">
            <v>41321000</v>
          </cell>
        </row>
        <row r="991">
          <cell r="A991">
            <v>41321000</v>
          </cell>
        </row>
        <row r="992">
          <cell r="A992">
            <v>41321000</v>
          </cell>
        </row>
        <row r="993">
          <cell r="A993">
            <v>41322000</v>
          </cell>
        </row>
        <row r="994">
          <cell r="A994">
            <v>41322000</v>
          </cell>
        </row>
        <row r="995">
          <cell r="A995">
            <v>41322000</v>
          </cell>
        </row>
        <row r="996">
          <cell r="A996">
            <v>41322000</v>
          </cell>
        </row>
        <row r="997">
          <cell r="A997">
            <v>41322000</v>
          </cell>
        </row>
        <row r="998">
          <cell r="A998">
            <v>41322000</v>
          </cell>
        </row>
        <row r="999">
          <cell r="A999">
            <v>41322000</v>
          </cell>
        </row>
        <row r="1000">
          <cell r="A1000">
            <v>41322000</v>
          </cell>
        </row>
        <row r="1001">
          <cell r="A1001">
            <v>41322000</v>
          </cell>
        </row>
        <row r="1002">
          <cell r="A1002">
            <v>41322000</v>
          </cell>
        </row>
        <row r="1003">
          <cell r="A1003">
            <v>41322000</v>
          </cell>
        </row>
        <row r="1004">
          <cell r="A1004">
            <v>41323000</v>
          </cell>
        </row>
        <row r="1005">
          <cell r="A1005">
            <v>41323000</v>
          </cell>
        </row>
        <row r="1006">
          <cell r="A1006">
            <v>41323000</v>
          </cell>
        </row>
        <row r="1007">
          <cell r="A1007">
            <v>41323000</v>
          </cell>
        </row>
        <row r="1008">
          <cell r="A1008">
            <v>41323000</v>
          </cell>
        </row>
        <row r="1009">
          <cell r="A1009">
            <v>41323000</v>
          </cell>
        </row>
        <row r="1010">
          <cell r="A1010">
            <v>41323000</v>
          </cell>
        </row>
        <row r="1011">
          <cell r="A1011">
            <v>41323000</v>
          </cell>
        </row>
        <row r="1012">
          <cell r="A1012">
            <v>41324000</v>
          </cell>
        </row>
        <row r="1013">
          <cell r="A1013">
            <v>41324000</v>
          </cell>
        </row>
        <row r="1014">
          <cell r="A1014">
            <v>41324000</v>
          </cell>
        </row>
        <row r="1015">
          <cell r="A1015">
            <v>41324000</v>
          </cell>
        </row>
        <row r="1016">
          <cell r="A1016">
            <v>41324000</v>
          </cell>
        </row>
        <row r="1017">
          <cell r="A1017">
            <v>41324000</v>
          </cell>
        </row>
        <row r="1018">
          <cell r="A1018">
            <v>41324000</v>
          </cell>
        </row>
        <row r="1019">
          <cell r="A1019">
            <v>41324000</v>
          </cell>
        </row>
        <row r="1020">
          <cell r="A1020">
            <v>41324000</v>
          </cell>
        </row>
        <row r="1021">
          <cell r="A1021">
            <v>41325000</v>
          </cell>
        </row>
        <row r="1022">
          <cell r="A1022">
            <v>41326000</v>
          </cell>
        </row>
        <row r="1023">
          <cell r="A1023">
            <v>41327000</v>
          </cell>
        </row>
        <row r="1024">
          <cell r="A1024" t="str">
            <v>--------</v>
          </cell>
        </row>
        <row r="1025">
          <cell r="A1025" t="str">
            <v>_x000C_-------</v>
          </cell>
        </row>
        <row r="1026">
          <cell r="A1026" t="str">
            <v>LINHA AM</v>
          </cell>
        </row>
        <row r="1027">
          <cell r="A1027" t="str">
            <v>--------</v>
          </cell>
        </row>
        <row r="1029">
          <cell r="A1029" t="str">
            <v>Conta</v>
          </cell>
        </row>
        <row r="1030">
          <cell r="A1030" t="str">
            <v>--------</v>
          </cell>
        </row>
        <row r="1031">
          <cell r="A1031">
            <v>41327000</v>
          </cell>
        </row>
        <row r="1032">
          <cell r="A1032">
            <v>41327000</v>
          </cell>
        </row>
        <row r="1033">
          <cell r="A1033">
            <v>41330000</v>
          </cell>
        </row>
        <row r="1034">
          <cell r="A1034">
            <v>41330000</v>
          </cell>
        </row>
        <row r="1035">
          <cell r="A1035">
            <v>41330000</v>
          </cell>
        </row>
        <row r="1036">
          <cell r="A1036">
            <v>41330000</v>
          </cell>
        </row>
        <row r="1037">
          <cell r="A1037">
            <v>41330000</v>
          </cell>
        </row>
        <row r="1038">
          <cell r="A1038">
            <v>41330000</v>
          </cell>
        </row>
        <row r="1039">
          <cell r="A1039">
            <v>41330000</v>
          </cell>
        </row>
        <row r="1040">
          <cell r="A1040">
            <v>41330000</v>
          </cell>
        </row>
        <row r="1041">
          <cell r="A1041">
            <v>41330000</v>
          </cell>
        </row>
        <row r="1042">
          <cell r="A1042">
            <v>41330000</v>
          </cell>
        </row>
        <row r="1043">
          <cell r="A1043">
            <v>41330000</v>
          </cell>
        </row>
        <row r="1044">
          <cell r="A1044">
            <v>41330000</v>
          </cell>
        </row>
        <row r="1045">
          <cell r="A1045">
            <v>41331000</v>
          </cell>
        </row>
        <row r="1046">
          <cell r="A1046">
            <v>41331000</v>
          </cell>
        </row>
        <row r="1047">
          <cell r="A1047">
            <v>41331000</v>
          </cell>
        </row>
        <row r="1048">
          <cell r="A1048">
            <v>41331000</v>
          </cell>
        </row>
        <row r="1049">
          <cell r="A1049">
            <v>41331000</v>
          </cell>
        </row>
        <row r="1050">
          <cell r="A1050">
            <v>41331000</v>
          </cell>
        </row>
        <row r="1051">
          <cell r="A1051">
            <v>41331000</v>
          </cell>
        </row>
        <row r="1052">
          <cell r="A1052">
            <v>41331000</v>
          </cell>
        </row>
        <row r="1053">
          <cell r="A1053">
            <v>41331000</v>
          </cell>
        </row>
        <row r="1054">
          <cell r="A1054">
            <v>41332000</v>
          </cell>
        </row>
        <row r="1055">
          <cell r="A1055">
            <v>41332000</v>
          </cell>
        </row>
        <row r="1056">
          <cell r="A1056">
            <v>41332000</v>
          </cell>
        </row>
        <row r="1057">
          <cell r="A1057">
            <v>41332000</v>
          </cell>
        </row>
        <row r="1058">
          <cell r="A1058">
            <v>41332000</v>
          </cell>
        </row>
        <row r="1059">
          <cell r="A1059">
            <v>41340000</v>
          </cell>
        </row>
        <row r="1060">
          <cell r="A1060">
            <v>41340000</v>
          </cell>
        </row>
        <row r="1061">
          <cell r="A1061">
            <v>41340000</v>
          </cell>
        </row>
        <row r="1062">
          <cell r="A1062">
            <v>41340000</v>
          </cell>
        </row>
        <row r="1063">
          <cell r="A1063">
            <v>41340000</v>
          </cell>
        </row>
        <row r="1064">
          <cell r="A1064">
            <v>41340000</v>
          </cell>
        </row>
        <row r="1065">
          <cell r="A1065">
            <v>41340000</v>
          </cell>
        </row>
        <row r="1066">
          <cell r="A1066">
            <v>41340000</v>
          </cell>
        </row>
        <row r="1067">
          <cell r="A1067">
            <v>41340000</v>
          </cell>
        </row>
        <row r="1068">
          <cell r="A1068">
            <v>41340000</v>
          </cell>
        </row>
        <row r="1069">
          <cell r="A1069">
            <v>41340000</v>
          </cell>
        </row>
        <row r="1070">
          <cell r="A1070">
            <v>41340000</v>
          </cell>
        </row>
        <row r="1071">
          <cell r="A1071">
            <v>41340000</v>
          </cell>
        </row>
        <row r="1072">
          <cell r="A1072">
            <v>41340000</v>
          </cell>
        </row>
        <row r="1073">
          <cell r="A1073">
            <v>41340000</v>
          </cell>
        </row>
        <row r="1074">
          <cell r="A1074">
            <v>41340000</v>
          </cell>
        </row>
        <row r="1075">
          <cell r="A1075">
            <v>41341000</v>
          </cell>
        </row>
        <row r="1076">
          <cell r="A1076">
            <v>41341000</v>
          </cell>
        </row>
        <row r="1077">
          <cell r="A1077">
            <v>41341000</v>
          </cell>
        </row>
        <row r="1078">
          <cell r="A1078">
            <v>41341000</v>
          </cell>
        </row>
        <row r="1079">
          <cell r="A1079">
            <v>41341000</v>
          </cell>
        </row>
        <row r="1080">
          <cell r="A1080">
            <v>41341000</v>
          </cell>
        </row>
        <row r="1081">
          <cell r="A1081">
            <v>41341000</v>
          </cell>
        </row>
        <row r="1082">
          <cell r="A1082">
            <v>41341000</v>
          </cell>
        </row>
        <row r="1083">
          <cell r="A1083">
            <v>41341000</v>
          </cell>
        </row>
        <row r="1084">
          <cell r="A1084">
            <v>41342000</v>
          </cell>
        </row>
        <row r="1085">
          <cell r="A1085">
            <v>41342000</v>
          </cell>
        </row>
        <row r="1086">
          <cell r="A1086">
            <v>41342000</v>
          </cell>
        </row>
        <row r="1087">
          <cell r="A1087">
            <v>41342000</v>
          </cell>
        </row>
        <row r="1088">
          <cell r="A1088" t="str">
            <v>--------</v>
          </cell>
        </row>
        <row r="1089">
          <cell r="A1089" t="str">
            <v>_x000C_-------</v>
          </cell>
        </row>
        <row r="1090">
          <cell r="A1090" t="str">
            <v>LINHA AM</v>
          </cell>
        </row>
        <row r="1091">
          <cell r="A1091" t="str">
            <v>--------</v>
          </cell>
        </row>
        <row r="1093">
          <cell r="A1093" t="str">
            <v>Conta</v>
          </cell>
        </row>
        <row r="1094">
          <cell r="A1094" t="str">
            <v>--------</v>
          </cell>
        </row>
        <row r="1095">
          <cell r="A1095">
            <v>41342000</v>
          </cell>
        </row>
        <row r="1096">
          <cell r="A1096">
            <v>41343000</v>
          </cell>
        </row>
        <row r="1097">
          <cell r="A1097">
            <v>41343000</v>
          </cell>
        </row>
        <row r="1098">
          <cell r="A1098">
            <v>41343000</v>
          </cell>
        </row>
        <row r="1099">
          <cell r="A1099">
            <v>41343000</v>
          </cell>
        </row>
        <row r="1100">
          <cell r="A1100">
            <v>41343000</v>
          </cell>
        </row>
        <row r="1101">
          <cell r="A1101">
            <v>41343000</v>
          </cell>
        </row>
        <row r="1102">
          <cell r="A1102">
            <v>41343000</v>
          </cell>
        </row>
        <row r="1103">
          <cell r="A1103">
            <v>41343000</v>
          </cell>
        </row>
        <row r="1104">
          <cell r="A1104">
            <v>41343000</v>
          </cell>
        </row>
        <row r="1105">
          <cell r="A1105">
            <v>41343000</v>
          </cell>
        </row>
        <row r="1106">
          <cell r="A1106">
            <v>41343000</v>
          </cell>
        </row>
        <row r="1107">
          <cell r="A1107">
            <v>41343000</v>
          </cell>
        </row>
        <row r="1108">
          <cell r="A1108">
            <v>41343000</v>
          </cell>
        </row>
        <row r="1109">
          <cell r="A1109">
            <v>41343000</v>
          </cell>
        </row>
        <row r="1110">
          <cell r="A1110">
            <v>41343000</v>
          </cell>
        </row>
        <row r="1111">
          <cell r="A1111">
            <v>41343000</v>
          </cell>
        </row>
        <row r="1112">
          <cell r="A1112">
            <v>41343000</v>
          </cell>
        </row>
        <row r="1113">
          <cell r="A1113">
            <v>41343000</v>
          </cell>
        </row>
        <row r="1114">
          <cell r="A1114">
            <v>41343000</v>
          </cell>
        </row>
        <row r="1115">
          <cell r="A1115">
            <v>41344000</v>
          </cell>
        </row>
        <row r="1116">
          <cell r="A1116">
            <v>41344000</v>
          </cell>
        </row>
        <row r="1117">
          <cell r="A1117">
            <v>41344000</v>
          </cell>
        </row>
        <row r="1118">
          <cell r="A1118">
            <v>41344000</v>
          </cell>
        </row>
        <row r="1119">
          <cell r="A1119">
            <v>41345000</v>
          </cell>
        </row>
        <row r="1120">
          <cell r="A1120">
            <v>41345000</v>
          </cell>
        </row>
        <row r="1121">
          <cell r="A1121">
            <v>41345000</v>
          </cell>
        </row>
        <row r="1122">
          <cell r="A1122">
            <v>41350000</v>
          </cell>
        </row>
        <row r="1123">
          <cell r="A1123">
            <v>41350000</v>
          </cell>
        </row>
        <row r="1124">
          <cell r="A1124">
            <v>41350000</v>
          </cell>
        </row>
        <row r="1125">
          <cell r="A1125">
            <v>41350000</v>
          </cell>
        </row>
        <row r="1126">
          <cell r="A1126">
            <v>41350000</v>
          </cell>
        </row>
        <row r="1127">
          <cell r="A1127">
            <v>41350000</v>
          </cell>
        </row>
        <row r="1128">
          <cell r="A1128">
            <v>41350000</v>
          </cell>
        </row>
        <row r="1129">
          <cell r="A1129">
            <v>41350000</v>
          </cell>
        </row>
        <row r="1130">
          <cell r="A1130">
            <v>41350000</v>
          </cell>
        </row>
        <row r="1131">
          <cell r="A1131">
            <v>41350000</v>
          </cell>
        </row>
        <row r="1132">
          <cell r="A1132">
            <v>41350000</v>
          </cell>
        </row>
        <row r="1133">
          <cell r="A1133">
            <v>41350000</v>
          </cell>
        </row>
        <row r="1134">
          <cell r="A1134">
            <v>41351000</v>
          </cell>
        </row>
        <row r="1135">
          <cell r="A1135">
            <v>41351000</v>
          </cell>
        </row>
        <row r="1136">
          <cell r="A1136">
            <v>41351000</v>
          </cell>
        </row>
        <row r="1137">
          <cell r="A1137">
            <v>41351000</v>
          </cell>
        </row>
        <row r="1138">
          <cell r="A1138">
            <v>41351000</v>
          </cell>
        </row>
        <row r="1139">
          <cell r="A1139">
            <v>41351000</v>
          </cell>
        </row>
        <row r="1140">
          <cell r="A1140">
            <v>41351000</v>
          </cell>
        </row>
        <row r="1141">
          <cell r="A1141">
            <v>41352000</v>
          </cell>
        </row>
        <row r="1142">
          <cell r="A1142">
            <v>41352000</v>
          </cell>
        </row>
        <row r="1143">
          <cell r="A1143">
            <v>41352000</v>
          </cell>
        </row>
        <row r="1144">
          <cell r="A1144">
            <v>41352000</v>
          </cell>
        </row>
        <row r="1145">
          <cell r="A1145">
            <v>41353000</v>
          </cell>
        </row>
        <row r="1146">
          <cell r="A1146">
            <v>41353000</v>
          </cell>
        </row>
        <row r="1147">
          <cell r="A1147">
            <v>41353000</v>
          </cell>
        </row>
        <row r="1148">
          <cell r="A1148">
            <v>41353000</v>
          </cell>
        </row>
        <row r="1149">
          <cell r="A1149">
            <v>41353000</v>
          </cell>
        </row>
        <row r="1150">
          <cell r="A1150">
            <v>41353000</v>
          </cell>
        </row>
        <row r="1151">
          <cell r="A1151">
            <v>41353000</v>
          </cell>
        </row>
        <row r="1152">
          <cell r="A1152" t="str">
            <v>--------</v>
          </cell>
        </row>
        <row r="1153">
          <cell r="A1153" t="str">
            <v>_x000C_-------</v>
          </cell>
        </row>
        <row r="1154">
          <cell r="A1154" t="str">
            <v>LINHA AM</v>
          </cell>
        </row>
        <row r="1155">
          <cell r="A1155" t="str">
            <v>--------</v>
          </cell>
        </row>
        <row r="1157">
          <cell r="A1157" t="str">
            <v>Conta</v>
          </cell>
        </row>
        <row r="1158">
          <cell r="A1158" t="str">
            <v>--------</v>
          </cell>
        </row>
        <row r="1159">
          <cell r="A1159">
            <v>41399000</v>
          </cell>
        </row>
        <row r="1160">
          <cell r="A1160">
            <v>41399000</v>
          </cell>
        </row>
        <row r="1161">
          <cell r="A1161">
            <v>41399000</v>
          </cell>
        </row>
        <row r="1162">
          <cell r="A1162">
            <v>41399000</v>
          </cell>
        </row>
        <row r="1163">
          <cell r="A1163">
            <v>41399000</v>
          </cell>
        </row>
        <row r="1164">
          <cell r="A1164">
            <v>41399000</v>
          </cell>
        </row>
        <row r="1165">
          <cell r="A1165">
            <v>41399000</v>
          </cell>
        </row>
        <row r="1166">
          <cell r="A1166">
            <v>41399000</v>
          </cell>
        </row>
        <row r="1167">
          <cell r="A1167">
            <v>41399000</v>
          </cell>
        </row>
        <row r="1168">
          <cell r="A1168">
            <v>41399000</v>
          </cell>
        </row>
        <row r="1169">
          <cell r="A1169">
            <v>41399000</v>
          </cell>
        </row>
        <row r="1170">
          <cell r="A1170">
            <v>41399000</v>
          </cell>
        </row>
        <row r="1171">
          <cell r="A1171">
            <v>41399000</v>
          </cell>
        </row>
        <row r="1172">
          <cell r="A1172">
            <v>41399000</v>
          </cell>
        </row>
        <row r="1173">
          <cell r="A1173">
            <v>41399000</v>
          </cell>
        </row>
        <row r="1174">
          <cell r="A1174">
            <v>41399000</v>
          </cell>
        </row>
        <row r="1175">
          <cell r="A1175">
            <v>41399000</v>
          </cell>
        </row>
        <row r="1176">
          <cell r="A1176">
            <v>41399000</v>
          </cell>
        </row>
        <row r="1177">
          <cell r="A1177">
            <v>41399000</v>
          </cell>
        </row>
        <row r="1178">
          <cell r="A1178">
            <v>41399000</v>
          </cell>
        </row>
        <row r="1179">
          <cell r="A1179">
            <v>41399000</v>
          </cell>
        </row>
        <row r="1180">
          <cell r="A1180">
            <v>41400000</v>
          </cell>
        </row>
        <row r="1181">
          <cell r="A1181">
            <v>41401000</v>
          </cell>
        </row>
        <row r="1182">
          <cell r="A1182">
            <v>41401000</v>
          </cell>
        </row>
        <row r="1183">
          <cell r="A1183">
            <v>41402000</v>
          </cell>
        </row>
        <row r="1184">
          <cell r="A1184">
            <v>41402000</v>
          </cell>
        </row>
        <row r="1185">
          <cell r="A1185">
            <v>41403000</v>
          </cell>
        </row>
        <row r="1186">
          <cell r="A1186">
            <v>41403000</v>
          </cell>
        </row>
        <row r="1187">
          <cell r="A1187">
            <v>41403000</v>
          </cell>
        </row>
        <row r="1188">
          <cell r="A1188">
            <v>41403000</v>
          </cell>
        </row>
        <row r="1189">
          <cell r="A1189">
            <v>41403000</v>
          </cell>
        </row>
        <row r="1190">
          <cell r="A1190">
            <v>41403000</v>
          </cell>
        </row>
        <row r="1191">
          <cell r="A1191">
            <v>41403000</v>
          </cell>
        </row>
        <row r="1192">
          <cell r="A1192">
            <v>41404000</v>
          </cell>
        </row>
        <row r="1193">
          <cell r="A1193">
            <v>41404000</v>
          </cell>
        </row>
        <row r="1194">
          <cell r="A1194">
            <v>41500000</v>
          </cell>
        </row>
        <row r="1195">
          <cell r="A1195">
            <v>41501000</v>
          </cell>
        </row>
        <row r="1196">
          <cell r="A1196">
            <v>41501000</v>
          </cell>
        </row>
        <row r="1197">
          <cell r="A1197">
            <v>41501000</v>
          </cell>
        </row>
        <row r="1198">
          <cell r="A1198">
            <v>41501000</v>
          </cell>
        </row>
        <row r="1199">
          <cell r="A1199">
            <v>41502000</v>
          </cell>
        </row>
        <row r="1200">
          <cell r="A1200">
            <v>41502000</v>
          </cell>
        </row>
        <row r="1201">
          <cell r="A1201">
            <v>41503000</v>
          </cell>
        </row>
        <row r="1202">
          <cell r="A1202">
            <v>41503000</v>
          </cell>
        </row>
        <row r="1203">
          <cell r="A1203">
            <v>41503000</v>
          </cell>
        </row>
        <row r="1204">
          <cell r="A1204">
            <v>41504000</v>
          </cell>
        </row>
        <row r="1205">
          <cell r="A1205">
            <v>41504000</v>
          </cell>
        </row>
        <row r="1206">
          <cell r="A1206">
            <v>41504000</v>
          </cell>
        </row>
        <row r="1207">
          <cell r="A1207">
            <v>41504000</v>
          </cell>
        </row>
        <row r="1208">
          <cell r="A1208">
            <v>41504000</v>
          </cell>
        </row>
        <row r="1209">
          <cell r="A1209">
            <v>41505000</v>
          </cell>
        </row>
        <row r="1210">
          <cell r="A1210">
            <v>41505000</v>
          </cell>
        </row>
        <row r="1211">
          <cell r="A1211">
            <v>41505000</v>
          </cell>
        </row>
        <row r="1212">
          <cell r="A1212">
            <v>41506000</v>
          </cell>
        </row>
        <row r="1213">
          <cell r="A1213">
            <v>41506000</v>
          </cell>
        </row>
        <row r="1214">
          <cell r="A1214">
            <v>41506000</v>
          </cell>
        </row>
        <row r="1215">
          <cell r="A1215">
            <v>41507000</v>
          </cell>
        </row>
        <row r="1216">
          <cell r="A1216" t="str">
            <v>--------</v>
          </cell>
        </row>
        <row r="1217">
          <cell r="A1217" t="str">
            <v>_x000C_-------</v>
          </cell>
        </row>
        <row r="1218">
          <cell r="A1218" t="str">
            <v>LINHA AM</v>
          </cell>
        </row>
        <row r="1219">
          <cell r="A1219" t="str">
            <v>--------</v>
          </cell>
        </row>
        <row r="1221">
          <cell r="A1221" t="str">
            <v>Conta</v>
          </cell>
        </row>
        <row r="1222">
          <cell r="A1222" t="str">
            <v>--------</v>
          </cell>
        </row>
        <row r="1223">
          <cell r="A1223">
            <v>41600000</v>
          </cell>
        </row>
        <row r="1224">
          <cell r="A1224">
            <v>41700000</v>
          </cell>
        </row>
        <row r="1225">
          <cell r="A1225">
            <v>41701000</v>
          </cell>
        </row>
        <row r="1226">
          <cell r="A1226">
            <v>41701000</v>
          </cell>
        </row>
        <row r="1227">
          <cell r="A1227">
            <v>41900000</v>
          </cell>
        </row>
        <row r="1228">
          <cell r="A1228">
            <v>41901000</v>
          </cell>
        </row>
        <row r="1229">
          <cell r="A1229">
            <v>42000000</v>
          </cell>
        </row>
        <row r="1230">
          <cell r="A1230">
            <v>42100000</v>
          </cell>
        </row>
        <row r="1231">
          <cell r="A1231">
            <v>42101000</v>
          </cell>
        </row>
        <row r="1232">
          <cell r="A1232">
            <v>42101000</v>
          </cell>
        </row>
        <row r="1233">
          <cell r="A1233">
            <v>42102000</v>
          </cell>
        </row>
        <row r="1234">
          <cell r="A1234">
            <v>42200000</v>
          </cell>
        </row>
        <row r="1235">
          <cell r="A1235">
            <v>42200000</v>
          </cell>
        </row>
        <row r="1236">
          <cell r="A1236">
            <v>50000000</v>
          </cell>
        </row>
        <row r="1237">
          <cell r="A1237">
            <v>51000000</v>
          </cell>
        </row>
        <row r="1238">
          <cell r="A1238">
            <v>51100000</v>
          </cell>
        </row>
        <row r="1239">
          <cell r="A1239">
            <v>51101000</v>
          </cell>
        </row>
        <row r="1240">
          <cell r="A1240">
            <v>51102000</v>
          </cell>
        </row>
        <row r="1241">
          <cell r="A1241">
            <v>51102000</v>
          </cell>
        </row>
        <row r="1242">
          <cell r="A1242">
            <v>51103000</v>
          </cell>
        </row>
        <row r="1243">
          <cell r="A1243">
            <v>51103000</v>
          </cell>
        </row>
        <row r="1244">
          <cell r="A1244">
            <v>51200000</v>
          </cell>
        </row>
        <row r="1245">
          <cell r="A1245">
            <v>51201000</v>
          </cell>
        </row>
        <row r="1246">
          <cell r="A1246">
            <v>51201000</v>
          </cell>
        </row>
        <row r="1247">
          <cell r="A1247">
            <v>51202000</v>
          </cell>
        </row>
        <row r="1248">
          <cell r="A1248">
            <v>51202000</v>
          </cell>
        </row>
        <row r="1249">
          <cell r="A1249">
            <v>51203000</v>
          </cell>
        </row>
        <row r="1250">
          <cell r="A1250">
            <v>51203000</v>
          </cell>
        </row>
        <row r="1251">
          <cell r="A1251">
            <v>51300000</v>
          </cell>
        </row>
        <row r="1252">
          <cell r="A1252">
            <v>51301000</v>
          </cell>
        </row>
        <row r="1253">
          <cell r="A1253">
            <v>51901000</v>
          </cell>
        </row>
        <row r="1254">
          <cell r="A1254">
            <v>52000000</v>
          </cell>
        </row>
        <row r="1255">
          <cell r="A1255">
            <v>52100000</v>
          </cell>
        </row>
        <row r="1256">
          <cell r="A1256">
            <v>52101000</v>
          </cell>
        </row>
        <row r="1257">
          <cell r="A1257">
            <v>52101000</v>
          </cell>
        </row>
        <row r="1258">
          <cell r="A1258">
            <v>52101000</v>
          </cell>
        </row>
        <row r="1259">
          <cell r="A1259">
            <v>52101000</v>
          </cell>
        </row>
        <row r="1260">
          <cell r="A1260">
            <v>52101000</v>
          </cell>
        </row>
        <row r="1261">
          <cell r="A1261">
            <v>52101000</v>
          </cell>
        </row>
        <row r="1262">
          <cell r="A1262">
            <v>52101000</v>
          </cell>
        </row>
        <row r="1263">
          <cell r="A1263">
            <v>52102000</v>
          </cell>
        </row>
        <row r="1264">
          <cell r="A1264">
            <v>52102000</v>
          </cell>
        </row>
        <row r="1265">
          <cell r="A1265">
            <v>52103000</v>
          </cell>
        </row>
        <row r="1266">
          <cell r="A1266">
            <v>52103000</v>
          </cell>
        </row>
        <row r="1267">
          <cell r="A1267">
            <v>52104000</v>
          </cell>
        </row>
        <row r="1268">
          <cell r="A1268">
            <v>52104000</v>
          </cell>
        </row>
        <row r="1269">
          <cell r="A1269">
            <v>52199000</v>
          </cell>
        </row>
        <row r="1270">
          <cell r="A1270">
            <v>52199000</v>
          </cell>
        </row>
        <row r="1271">
          <cell r="A1271">
            <v>52199000</v>
          </cell>
        </row>
        <row r="1272">
          <cell r="A1272">
            <v>52200000</v>
          </cell>
        </row>
        <row r="1273">
          <cell r="A1273">
            <v>52201000</v>
          </cell>
        </row>
        <row r="1274">
          <cell r="A1274">
            <v>53000000</v>
          </cell>
        </row>
        <row r="1275">
          <cell r="A1275">
            <v>53100000</v>
          </cell>
        </row>
        <row r="1276">
          <cell r="A1276">
            <v>53101000</v>
          </cell>
        </row>
        <row r="1277">
          <cell r="A1277">
            <v>53102000</v>
          </cell>
        </row>
        <row r="1278">
          <cell r="A1278">
            <v>53103000</v>
          </cell>
        </row>
        <row r="1279">
          <cell r="A1279">
            <v>53104000</v>
          </cell>
        </row>
        <row r="1280">
          <cell r="A1280" t="str">
            <v>--------</v>
          </cell>
        </row>
        <row r="1281">
          <cell r="A1281" t="str">
            <v>_x000C_-------</v>
          </cell>
        </row>
        <row r="1282">
          <cell r="A1282" t="str">
            <v>LINHA AM</v>
          </cell>
        </row>
        <row r="1283">
          <cell r="A1283" t="str">
            <v>--------</v>
          </cell>
        </row>
        <row r="1285">
          <cell r="A1285" t="str">
            <v>Conta</v>
          </cell>
        </row>
        <row r="1286">
          <cell r="A1286" t="str">
            <v>--------</v>
          </cell>
        </row>
        <row r="1287">
          <cell r="A1287">
            <v>53199000</v>
          </cell>
        </row>
        <row r="1288">
          <cell r="A1288">
            <v>60000000</v>
          </cell>
        </row>
        <row r="1289">
          <cell r="A1289">
            <v>61000000</v>
          </cell>
        </row>
        <row r="1290">
          <cell r="A1290">
            <v>61100000</v>
          </cell>
        </row>
        <row r="1291">
          <cell r="A1291">
            <v>61101000</v>
          </cell>
        </row>
        <row r="1292">
          <cell r="A1292">
            <v>61101000</v>
          </cell>
        </row>
        <row r="1293">
          <cell r="A1293">
            <v>61101000</v>
          </cell>
        </row>
        <row r="1294">
          <cell r="A1294">
            <v>61101000</v>
          </cell>
        </row>
        <row r="1295">
          <cell r="A1295">
            <v>61101000</v>
          </cell>
        </row>
        <row r="1296">
          <cell r="A1296">
            <v>61101000</v>
          </cell>
        </row>
        <row r="1297">
          <cell r="A1297">
            <v>61101000</v>
          </cell>
        </row>
        <row r="1298">
          <cell r="A1298">
            <v>61101000</v>
          </cell>
        </row>
        <row r="1299">
          <cell r="A1299">
            <v>61101000</v>
          </cell>
        </row>
        <row r="1300">
          <cell r="A1300">
            <v>61101000</v>
          </cell>
        </row>
        <row r="1301">
          <cell r="A1301">
            <v>61101000</v>
          </cell>
        </row>
        <row r="1302">
          <cell r="A1302">
            <v>61101000</v>
          </cell>
        </row>
        <row r="1303">
          <cell r="A1303">
            <v>61101000</v>
          </cell>
        </row>
        <row r="1304">
          <cell r="A1304">
            <v>61101000</v>
          </cell>
        </row>
        <row r="1305">
          <cell r="A1305">
            <v>61101000</v>
          </cell>
        </row>
        <row r="1306">
          <cell r="A1306">
            <v>61101000</v>
          </cell>
        </row>
        <row r="1307">
          <cell r="A1307">
            <v>61101000</v>
          </cell>
        </row>
        <row r="1308">
          <cell r="A1308">
            <v>61101000</v>
          </cell>
        </row>
        <row r="1309">
          <cell r="A1309">
            <v>61101000</v>
          </cell>
        </row>
        <row r="1310">
          <cell r="A1310">
            <v>61101000</v>
          </cell>
        </row>
        <row r="1311">
          <cell r="A1311">
            <v>61101000</v>
          </cell>
        </row>
        <row r="1312">
          <cell r="A1312">
            <v>61101000</v>
          </cell>
        </row>
        <row r="1313">
          <cell r="A1313">
            <v>61101000</v>
          </cell>
        </row>
        <row r="1314">
          <cell r="A1314">
            <v>61101000</v>
          </cell>
        </row>
        <row r="1315">
          <cell r="A1315">
            <v>61101000</v>
          </cell>
        </row>
        <row r="1316">
          <cell r="A1316">
            <v>61101000</v>
          </cell>
        </row>
        <row r="1317">
          <cell r="A1317">
            <v>61101000</v>
          </cell>
        </row>
        <row r="1318">
          <cell r="A1318">
            <v>61101000</v>
          </cell>
        </row>
        <row r="1319">
          <cell r="A1319">
            <v>61101000</v>
          </cell>
        </row>
        <row r="1320">
          <cell r="A1320">
            <v>61101000</v>
          </cell>
        </row>
        <row r="1321">
          <cell r="A1321">
            <v>61102000</v>
          </cell>
        </row>
        <row r="1322">
          <cell r="A1322">
            <v>61102000</v>
          </cell>
        </row>
        <row r="1323">
          <cell r="A1323">
            <v>61102000</v>
          </cell>
        </row>
        <row r="1324">
          <cell r="A1324">
            <v>61102000</v>
          </cell>
        </row>
        <row r="1325">
          <cell r="A1325">
            <v>61102000</v>
          </cell>
        </row>
        <row r="1326">
          <cell r="A1326">
            <v>61102000</v>
          </cell>
        </row>
        <row r="1327">
          <cell r="A1327">
            <v>61102000</v>
          </cell>
        </row>
        <row r="1328">
          <cell r="A1328">
            <v>61102000</v>
          </cell>
        </row>
        <row r="1329">
          <cell r="A1329">
            <v>61102000</v>
          </cell>
        </row>
        <row r="1330">
          <cell r="A1330">
            <v>61102000</v>
          </cell>
        </row>
        <row r="1331">
          <cell r="A1331">
            <v>61102000</v>
          </cell>
        </row>
        <row r="1332">
          <cell r="A1332">
            <v>61102000</v>
          </cell>
        </row>
        <row r="1333">
          <cell r="A1333">
            <v>61102000</v>
          </cell>
        </row>
        <row r="1334">
          <cell r="A1334">
            <v>61102000</v>
          </cell>
        </row>
        <row r="1335">
          <cell r="A1335">
            <v>61102000</v>
          </cell>
        </row>
        <row r="1336">
          <cell r="A1336">
            <v>61102000</v>
          </cell>
        </row>
        <row r="1337">
          <cell r="A1337">
            <v>61102000</v>
          </cell>
        </row>
        <row r="1338">
          <cell r="A1338">
            <v>61102000</v>
          </cell>
        </row>
        <row r="1339">
          <cell r="A1339">
            <v>61102000</v>
          </cell>
        </row>
        <row r="1340">
          <cell r="A1340">
            <v>61102000</v>
          </cell>
        </row>
        <row r="1341">
          <cell r="A1341">
            <v>61102000</v>
          </cell>
        </row>
        <row r="1342">
          <cell r="A1342">
            <v>61102000</v>
          </cell>
        </row>
        <row r="1343">
          <cell r="A1343">
            <v>61102000</v>
          </cell>
        </row>
        <row r="1344">
          <cell r="A1344" t="str">
            <v>--------</v>
          </cell>
        </row>
        <row r="1345">
          <cell r="A1345" t="str">
            <v>_x000C_-------</v>
          </cell>
        </row>
        <row r="1346">
          <cell r="A1346" t="str">
            <v>LINHA AM</v>
          </cell>
        </row>
        <row r="1347">
          <cell r="A1347" t="str">
            <v>--------</v>
          </cell>
        </row>
        <row r="1349">
          <cell r="A1349" t="str">
            <v>Conta</v>
          </cell>
        </row>
        <row r="1350">
          <cell r="A1350" t="str">
            <v>--------</v>
          </cell>
        </row>
        <row r="1351">
          <cell r="A1351">
            <v>61103000</v>
          </cell>
        </row>
        <row r="1352">
          <cell r="A1352">
            <v>61103000</v>
          </cell>
        </row>
        <row r="1353">
          <cell r="A1353">
            <v>61103000</v>
          </cell>
        </row>
        <row r="1354">
          <cell r="A1354">
            <v>61103000</v>
          </cell>
        </row>
        <row r="1355">
          <cell r="A1355">
            <v>61103000</v>
          </cell>
        </row>
        <row r="1356">
          <cell r="A1356">
            <v>61103000</v>
          </cell>
        </row>
        <row r="1357">
          <cell r="A1357">
            <v>61103000</v>
          </cell>
        </row>
        <row r="1358">
          <cell r="A1358">
            <v>61103000</v>
          </cell>
        </row>
        <row r="1359">
          <cell r="A1359">
            <v>61103000</v>
          </cell>
        </row>
        <row r="1360">
          <cell r="A1360">
            <v>61103000</v>
          </cell>
        </row>
        <row r="1361">
          <cell r="A1361">
            <v>61103000</v>
          </cell>
        </row>
        <row r="1362">
          <cell r="A1362">
            <v>61103000</v>
          </cell>
        </row>
        <row r="1363">
          <cell r="A1363">
            <v>61103000</v>
          </cell>
        </row>
        <row r="1364">
          <cell r="A1364">
            <v>61103000</v>
          </cell>
        </row>
        <row r="1365">
          <cell r="A1365">
            <v>61103000</v>
          </cell>
        </row>
        <row r="1366">
          <cell r="A1366">
            <v>61103000</v>
          </cell>
        </row>
        <row r="1367">
          <cell r="A1367">
            <v>61103000</v>
          </cell>
        </row>
        <row r="1368">
          <cell r="A1368">
            <v>61103000</v>
          </cell>
        </row>
        <row r="1369">
          <cell r="A1369">
            <v>61103000</v>
          </cell>
        </row>
        <row r="1370">
          <cell r="A1370">
            <v>61103000</v>
          </cell>
        </row>
        <row r="1371">
          <cell r="A1371">
            <v>61103000</v>
          </cell>
        </row>
        <row r="1372">
          <cell r="A1372">
            <v>61103000</v>
          </cell>
        </row>
        <row r="1373">
          <cell r="A1373">
            <v>61103000</v>
          </cell>
        </row>
        <row r="1374">
          <cell r="A1374">
            <v>61103000</v>
          </cell>
        </row>
        <row r="1375">
          <cell r="A1375">
            <v>61103000</v>
          </cell>
        </row>
        <row r="1376">
          <cell r="A1376">
            <v>61103000</v>
          </cell>
        </row>
        <row r="1377">
          <cell r="A1377">
            <v>61103000</v>
          </cell>
        </row>
        <row r="1378">
          <cell r="A1378">
            <v>61103000</v>
          </cell>
        </row>
        <row r="1379">
          <cell r="A1379">
            <v>61103000</v>
          </cell>
        </row>
        <row r="1380">
          <cell r="A1380">
            <v>61103000</v>
          </cell>
        </row>
        <row r="1381">
          <cell r="A1381">
            <v>61103000</v>
          </cell>
        </row>
        <row r="1382">
          <cell r="A1382">
            <v>61103000</v>
          </cell>
        </row>
        <row r="1383">
          <cell r="A1383">
            <v>61103000</v>
          </cell>
        </row>
        <row r="1384">
          <cell r="A1384">
            <v>61103000</v>
          </cell>
        </row>
        <row r="1385">
          <cell r="A1385">
            <v>61103000</v>
          </cell>
        </row>
        <row r="1386">
          <cell r="A1386">
            <v>61103000</v>
          </cell>
        </row>
        <row r="1387">
          <cell r="A1387">
            <v>61103000</v>
          </cell>
        </row>
        <row r="1388">
          <cell r="A1388">
            <v>61103000</v>
          </cell>
        </row>
        <row r="1389">
          <cell r="A1389">
            <v>61103000</v>
          </cell>
        </row>
        <row r="1390">
          <cell r="A1390">
            <v>61104000</v>
          </cell>
        </row>
        <row r="1391">
          <cell r="A1391">
            <v>61104000</v>
          </cell>
        </row>
        <row r="1392">
          <cell r="A1392">
            <v>61104000</v>
          </cell>
        </row>
        <row r="1393">
          <cell r="A1393">
            <v>61104000</v>
          </cell>
        </row>
        <row r="1394">
          <cell r="A1394">
            <v>61104000</v>
          </cell>
        </row>
        <row r="1395">
          <cell r="A1395">
            <v>61104000</v>
          </cell>
        </row>
        <row r="1396">
          <cell r="A1396">
            <v>61104000</v>
          </cell>
        </row>
        <row r="1397">
          <cell r="A1397">
            <v>61104000</v>
          </cell>
        </row>
        <row r="1398">
          <cell r="A1398">
            <v>61104000</v>
          </cell>
        </row>
        <row r="1399">
          <cell r="A1399">
            <v>61104000</v>
          </cell>
        </row>
        <row r="1400">
          <cell r="A1400">
            <v>61104000</v>
          </cell>
        </row>
        <row r="1401">
          <cell r="A1401">
            <v>61104000</v>
          </cell>
        </row>
        <row r="1402">
          <cell r="A1402">
            <v>61104000</v>
          </cell>
        </row>
        <row r="1403">
          <cell r="A1403">
            <v>61104000</v>
          </cell>
        </row>
        <row r="1404">
          <cell r="A1404">
            <v>61104000</v>
          </cell>
        </row>
        <row r="1405">
          <cell r="A1405">
            <v>61104000</v>
          </cell>
        </row>
        <row r="1406">
          <cell r="A1406">
            <v>61104000</v>
          </cell>
        </row>
        <row r="1407">
          <cell r="A1407">
            <v>61104000</v>
          </cell>
        </row>
        <row r="1408">
          <cell r="A1408" t="str">
            <v>--------</v>
          </cell>
        </row>
        <row r="1409">
          <cell r="A1409" t="str">
            <v>_x000C_-------</v>
          </cell>
        </row>
        <row r="1410">
          <cell r="A1410" t="str">
            <v>LINHA AM</v>
          </cell>
        </row>
        <row r="1411">
          <cell r="A1411" t="str">
            <v>--------</v>
          </cell>
        </row>
        <row r="1413">
          <cell r="A1413" t="str">
            <v>Conta</v>
          </cell>
        </row>
        <row r="1414">
          <cell r="A1414" t="str">
            <v>--------</v>
          </cell>
        </row>
        <row r="1415">
          <cell r="A1415">
            <v>61104000</v>
          </cell>
        </row>
        <row r="1416">
          <cell r="A1416">
            <v>61104000</v>
          </cell>
        </row>
        <row r="1417">
          <cell r="A1417">
            <v>61104000</v>
          </cell>
        </row>
        <row r="1418">
          <cell r="A1418">
            <v>61104000</v>
          </cell>
        </row>
        <row r="1419">
          <cell r="A1419">
            <v>61104000</v>
          </cell>
        </row>
        <row r="1420">
          <cell r="A1420">
            <v>61104000</v>
          </cell>
        </row>
        <row r="1421">
          <cell r="A1421">
            <v>61104000</v>
          </cell>
        </row>
        <row r="1422">
          <cell r="A1422">
            <v>61104000</v>
          </cell>
        </row>
        <row r="1423">
          <cell r="A1423">
            <v>61104000</v>
          </cell>
        </row>
        <row r="1424">
          <cell r="A1424">
            <v>61104000</v>
          </cell>
        </row>
        <row r="1425">
          <cell r="A1425">
            <v>61104000</v>
          </cell>
        </row>
        <row r="1426">
          <cell r="A1426">
            <v>61105000</v>
          </cell>
        </row>
        <row r="1427">
          <cell r="A1427">
            <v>61105000</v>
          </cell>
        </row>
        <row r="1428">
          <cell r="A1428">
            <v>61105000</v>
          </cell>
        </row>
        <row r="1429">
          <cell r="A1429">
            <v>61105000</v>
          </cell>
        </row>
        <row r="1430">
          <cell r="A1430">
            <v>61105000</v>
          </cell>
        </row>
        <row r="1431">
          <cell r="A1431">
            <v>61105000</v>
          </cell>
        </row>
        <row r="1432">
          <cell r="A1432">
            <v>61105000</v>
          </cell>
        </row>
        <row r="1433">
          <cell r="A1433">
            <v>61105000</v>
          </cell>
        </row>
        <row r="1434">
          <cell r="A1434">
            <v>61105000</v>
          </cell>
        </row>
        <row r="1435">
          <cell r="A1435">
            <v>61105000</v>
          </cell>
        </row>
        <row r="1436">
          <cell r="A1436">
            <v>61105000</v>
          </cell>
        </row>
        <row r="1437">
          <cell r="A1437">
            <v>61105000</v>
          </cell>
        </row>
        <row r="1438">
          <cell r="A1438">
            <v>61105000</v>
          </cell>
        </row>
        <row r="1439">
          <cell r="A1439">
            <v>61105000</v>
          </cell>
        </row>
        <row r="1440">
          <cell r="A1440">
            <v>61105000</v>
          </cell>
        </row>
        <row r="1441">
          <cell r="A1441">
            <v>61105000</v>
          </cell>
        </row>
        <row r="1442">
          <cell r="A1442">
            <v>61105000</v>
          </cell>
        </row>
        <row r="1443">
          <cell r="A1443">
            <v>61105000</v>
          </cell>
        </row>
        <row r="1444">
          <cell r="A1444">
            <v>61105000</v>
          </cell>
        </row>
        <row r="1445">
          <cell r="A1445">
            <v>61105000</v>
          </cell>
        </row>
        <row r="1446">
          <cell r="A1446">
            <v>61105000</v>
          </cell>
        </row>
        <row r="1447">
          <cell r="A1447">
            <v>61105000</v>
          </cell>
        </row>
        <row r="1448">
          <cell r="A1448">
            <v>61105000</v>
          </cell>
        </row>
        <row r="1449">
          <cell r="A1449">
            <v>61105000</v>
          </cell>
        </row>
        <row r="1450">
          <cell r="A1450">
            <v>61105000</v>
          </cell>
        </row>
        <row r="1451">
          <cell r="A1451">
            <v>61105000</v>
          </cell>
        </row>
        <row r="1452">
          <cell r="A1452">
            <v>61105000</v>
          </cell>
        </row>
        <row r="1453">
          <cell r="A1453">
            <v>61105000</v>
          </cell>
        </row>
        <row r="1454">
          <cell r="A1454">
            <v>61105000</v>
          </cell>
        </row>
        <row r="1455">
          <cell r="A1455">
            <v>61105000</v>
          </cell>
        </row>
        <row r="1456">
          <cell r="A1456">
            <v>61105000</v>
          </cell>
        </row>
        <row r="1457">
          <cell r="A1457">
            <v>61105000</v>
          </cell>
        </row>
        <row r="1458">
          <cell r="A1458">
            <v>61105000</v>
          </cell>
        </row>
        <row r="1459">
          <cell r="A1459">
            <v>61106000</v>
          </cell>
        </row>
        <row r="1460">
          <cell r="A1460">
            <v>61106000</v>
          </cell>
        </row>
        <row r="1461">
          <cell r="A1461">
            <v>61106000</v>
          </cell>
        </row>
        <row r="1462">
          <cell r="A1462">
            <v>61106000</v>
          </cell>
        </row>
        <row r="1463">
          <cell r="A1463">
            <v>61106000</v>
          </cell>
        </row>
        <row r="1464">
          <cell r="A1464">
            <v>61106000</v>
          </cell>
        </row>
        <row r="1465">
          <cell r="A1465">
            <v>61106000</v>
          </cell>
        </row>
        <row r="1466">
          <cell r="A1466">
            <v>61106000</v>
          </cell>
        </row>
        <row r="1467">
          <cell r="A1467">
            <v>61106000</v>
          </cell>
        </row>
        <row r="1468">
          <cell r="A1468">
            <v>61106000</v>
          </cell>
        </row>
        <row r="1469">
          <cell r="A1469">
            <v>61106000</v>
          </cell>
        </row>
        <row r="1470">
          <cell r="A1470">
            <v>61106000</v>
          </cell>
        </row>
        <row r="1471">
          <cell r="A1471">
            <v>61106000</v>
          </cell>
        </row>
        <row r="1472">
          <cell r="A1472" t="str">
            <v>--------</v>
          </cell>
        </row>
        <row r="1473">
          <cell r="A1473" t="str">
            <v>_x000C_-------</v>
          </cell>
        </row>
        <row r="1474">
          <cell r="A1474" t="str">
            <v>LINHA AM</v>
          </cell>
        </row>
        <row r="1475">
          <cell r="A1475" t="str">
            <v>--------</v>
          </cell>
        </row>
        <row r="1477">
          <cell r="A1477" t="str">
            <v>Conta</v>
          </cell>
        </row>
        <row r="1478">
          <cell r="A1478" t="str">
            <v>--------</v>
          </cell>
        </row>
        <row r="1479">
          <cell r="A1479">
            <v>61106000</v>
          </cell>
        </row>
        <row r="1480">
          <cell r="A1480">
            <v>61106000</v>
          </cell>
        </row>
        <row r="1481">
          <cell r="A1481">
            <v>61106000</v>
          </cell>
        </row>
        <row r="1482">
          <cell r="A1482">
            <v>61106000</v>
          </cell>
        </row>
        <row r="1483">
          <cell r="A1483">
            <v>61106000</v>
          </cell>
        </row>
        <row r="1484">
          <cell r="A1484">
            <v>61106000</v>
          </cell>
        </row>
        <row r="1485">
          <cell r="A1485">
            <v>61106000</v>
          </cell>
        </row>
        <row r="1486">
          <cell r="A1486">
            <v>61106000</v>
          </cell>
        </row>
        <row r="1487">
          <cell r="A1487">
            <v>61106000</v>
          </cell>
        </row>
        <row r="1488">
          <cell r="A1488">
            <v>61106000</v>
          </cell>
        </row>
        <row r="1489">
          <cell r="A1489">
            <v>61106000</v>
          </cell>
        </row>
        <row r="1490">
          <cell r="A1490">
            <v>61106000</v>
          </cell>
        </row>
        <row r="1491">
          <cell r="A1491">
            <v>61106000</v>
          </cell>
        </row>
        <row r="1492">
          <cell r="A1492">
            <v>61106000</v>
          </cell>
        </row>
        <row r="1493">
          <cell r="A1493">
            <v>61106000</v>
          </cell>
        </row>
        <row r="1494">
          <cell r="A1494">
            <v>61106000</v>
          </cell>
        </row>
        <row r="1495">
          <cell r="A1495">
            <v>61106000</v>
          </cell>
        </row>
        <row r="1496">
          <cell r="A1496">
            <v>61107000</v>
          </cell>
        </row>
        <row r="1497">
          <cell r="A1497">
            <v>61107000</v>
          </cell>
        </row>
        <row r="1498">
          <cell r="A1498">
            <v>61107000</v>
          </cell>
        </row>
        <row r="1499">
          <cell r="A1499">
            <v>61107000</v>
          </cell>
        </row>
        <row r="1500">
          <cell r="A1500">
            <v>61107000</v>
          </cell>
        </row>
        <row r="1501">
          <cell r="A1501">
            <v>61107000</v>
          </cell>
        </row>
        <row r="1502">
          <cell r="A1502">
            <v>61107000</v>
          </cell>
        </row>
        <row r="1503">
          <cell r="A1503">
            <v>61107000</v>
          </cell>
        </row>
        <row r="1504">
          <cell r="A1504">
            <v>61107000</v>
          </cell>
        </row>
        <row r="1505">
          <cell r="A1505">
            <v>61107000</v>
          </cell>
        </row>
        <row r="1506">
          <cell r="A1506">
            <v>61107000</v>
          </cell>
        </row>
        <row r="1507">
          <cell r="A1507">
            <v>61107000</v>
          </cell>
        </row>
        <row r="1508">
          <cell r="A1508">
            <v>61107000</v>
          </cell>
        </row>
        <row r="1509">
          <cell r="A1509">
            <v>61107000</v>
          </cell>
        </row>
        <row r="1510">
          <cell r="A1510">
            <v>61107000</v>
          </cell>
        </row>
        <row r="1511">
          <cell r="A1511">
            <v>61107000</v>
          </cell>
        </row>
        <row r="1512">
          <cell r="A1512">
            <v>61107000</v>
          </cell>
        </row>
        <row r="1513">
          <cell r="A1513">
            <v>61107000</v>
          </cell>
        </row>
        <row r="1514">
          <cell r="A1514">
            <v>61107000</v>
          </cell>
        </row>
        <row r="1515">
          <cell r="A1515">
            <v>61107000</v>
          </cell>
        </row>
        <row r="1516">
          <cell r="A1516">
            <v>61107000</v>
          </cell>
        </row>
        <row r="1517">
          <cell r="A1517">
            <v>61107000</v>
          </cell>
        </row>
        <row r="1518">
          <cell r="A1518">
            <v>61107000</v>
          </cell>
        </row>
        <row r="1519">
          <cell r="A1519">
            <v>61108000</v>
          </cell>
        </row>
        <row r="1520">
          <cell r="A1520">
            <v>61108000</v>
          </cell>
        </row>
        <row r="1521">
          <cell r="A1521">
            <v>61108000</v>
          </cell>
        </row>
        <row r="1522">
          <cell r="A1522">
            <v>61108000</v>
          </cell>
        </row>
        <row r="1523">
          <cell r="A1523">
            <v>61108000</v>
          </cell>
        </row>
        <row r="1524">
          <cell r="A1524">
            <v>61108000</v>
          </cell>
        </row>
        <row r="1525">
          <cell r="A1525">
            <v>61108000</v>
          </cell>
        </row>
        <row r="1526">
          <cell r="A1526">
            <v>61108000</v>
          </cell>
        </row>
        <row r="1527">
          <cell r="A1527">
            <v>61108000</v>
          </cell>
        </row>
        <row r="1528">
          <cell r="A1528">
            <v>61108000</v>
          </cell>
        </row>
        <row r="1529">
          <cell r="A1529">
            <v>61108000</v>
          </cell>
        </row>
        <row r="1530">
          <cell r="A1530">
            <v>61108000</v>
          </cell>
        </row>
        <row r="1531">
          <cell r="A1531">
            <v>61108000</v>
          </cell>
        </row>
        <row r="1532">
          <cell r="A1532">
            <v>61108000</v>
          </cell>
        </row>
        <row r="1533">
          <cell r="A1533">
            <v>61108000</v>
          </cell>
        </row>
        <row r="1534">
          <cell r="A1534">
            <v>61108000</v>
          </cell>
        </row>
        <row r="1535">
          <cell r="A1535">
            <v>61108000</v>
          </cell>
        </row>
        <row r="1536">
          <cell r="A1536" t="str">
            <v>--------</v>
          </cell>
        </row>
        <row r="1537">
          <cell r="A1537" t="str">
            <v>_x000C_-------</v>
          </cell>
        </row>
        <row r="1538">
          <cell r="A1538" t="str">
            <v>LINHA AM</v>
          </cell>
        </row>
        <row r="1539">
          <cell r="A1539" t="str">
            <v>--------</v>
          </cell>
        </row>
        <row r="1541">
          <cell r="A1541" t="str">
            <v>Conta</v>
          </cell>
        </row>
        <row r="1542">
          <cell r="A1542" t="str">
            <v>--------</v>
          </cell>
        </row>
        <row r="1543">
          <cell r="A1543">
            <v>61108000</v>
          </cell>
        </row>
        <row r="1544">
          <cell r="A1544">
            <v>61108000</v>
          </cell>
        </row>
        <row r="1545">
          <cell r="A1545">
            <v>61108000</v>
          </cell>
        </row>
        <row r="1546">
          <cell r="A1546">
            <v>61108000</v>
          </cell>
        </row>
        <row r="1547">
          <cell r="A1547">
            <v>61108000</v>
          </cell>
        </row>
        <row r="1548">
          <cell r="A1548">
            <v>61108000</v>
          </cell>
        </row>
        <row r="1549">
          <cell r="A1549">
            <v>61108000</v>
          </cell>
        </row>
        <row r="1550">
          <cell r="A1550">
            <v>61108000</v>
          </cell>
        </row>
        <row r="1551">
          <cell r="A1551">
            <v>61108000</v>
          </cell>
        </row>
        <row r="1552">
          <cell r="A1552">
            <v>61108000</v>
          </cell>
        </row>
        <row r="1553">
          <cell r="A1553">
            <v>61108000</v>
          </cell>
        </row>
        <row r="1554">
          <cell r="A1554">
            <v>61108000</v>
          </cell>
        </row>
        <row r="1555">
          <cell r="A1555">
            <v>61108000</v>
          </cell>
        </row>
        <row r="1556">
          <cell r="A1556">
            <v>61109000</v>
          </cell>
        </row>
        <row r="1557">
          <cell r="A1557">
            <v>61109000</v>
          </cell>
        </row>
        <row r="1558">
          <cell r="A1558">
            <v>61109000</v>
          </cell>
        </row>
        <row r="1559">
          <cell r="A1559">
            <v>61109000</v>
          </cell>
        </row>
        <row r="1560">
          <cell r="A1560">
            <v>61109000</v>
          </cell>
        </row>
        <row r="1561">
          <cell r="A1561">
            <v>61109000</v>
          </cell>
        </row>
        <row r="1562">
          <cell r="A1562">
            <v>61109000</v>
          </cell>
        </row>
        <row r="1563">
          <cell r="A1563">
            <v>61109000</v>
          </cell>
        </row>
        <row r="1564">
          <cell r="A1564">
            <v>61109000</v>
          </cell>
        </row>
        <row r="1565">
          <cell r="A1565">
            <v>61109000</v>
          </cell>
        </row>
        <row r="1566">
          <cell r="A1566">
            <v>61109000</v>
          </cell>
        </row>
        <row r="1567">
          <cell r="A1567">
            <v>61109000</v>
          </cell>
        </row>
        <row r="1568">
          <cell r="A1568">
            <v>61109000</v>
          </cell>
        </row>
        <row r="1569">
          <cell r="A1569">
            <v>61109000</v>
          </cell>
        </row>
        <row r="1570">
          <cell r="A1570">
            <v>61109000</v>
          </cell>
        </row>
        <row r="1571">
          <cell r="A1571">
            <v>61109000</v>
          </cell>
        </row>
        <row r="1572">
          <cell r="A1572">
            <v>61109000</v>
          </cell>
        </row>
        <row r="1573">
          <cell r="A1573">
            <v>61109000</v>
          </cell>
        </row>
        <row r="1574">
          <cell r="A1574">
            <v>61109000</v>
          </cell>
        </row>
        <row r="1575">
          <cell r="A1575">
            <v>61109000</v>
          </cell>
        </row>
        <row r="1576">
          <cell r="A1576">
            <v>61109000</v>
          </cell>
        </row>
        <row r="1577">
          <cell r="A1577">
            <v>61109000</v>
          </cell>
        </row>
        <row r="1578">
          <cell r="A1578">
            <v>61109000</v>
          </cell>
        </row>
        <row r="1579">
          <cell r="A1579">
            <v>61109000</v>
          </cell>
        </row>
        <row r="1580">
          <cell r="A1580">
            <v>61109000</v>
          </cell>
        </row>
        <row r="1581">
          <cell r="A1581">
            <v>61109000</v>
          </cell>
        </row>
        <row r="1582">
          <cell r="A1582">
            <v>61109000</v>
          </cell>
        </row>
        <row r="1583">
          <cell r="A1583">
            <v>61110000</v>
          </cell>
        </row>
        <row r="1584">
          <cell r="A1584">
            <v>61110000</v>
          </cell>
        </row>
        <row r="1585">
          <cell r="A1585">
            <v>61110000</v>
          </cell>
        </row>
        <row r="1586">
          <cell r="A1586">
            <v>61110000</v>
          </cell>
        </row>
        <row r="1587">
          <cell r="A1587">
            <v>61110000</v>
          </cell>
        </row>
        <row r="1588">
          <cell r="A1588">
            <v>61110000</v>
          </cell>
        </row>
        <row r="1589">
          <cell r="A1589">
            <v>61110000</v>
          </cell>
        </row>
        <row r="1590">
          <cell r="A1590">
            <v>61110000</v>
          </cell>
        </row>
        <row r="1591">
          <cell r="A1591">
            <v>61110000</v>
          </cell>
        </row>
        <row r="1592">
          <cell r="A1592">
            <v>61110000</v>
          </cell>
        </row>
        <row r="1593">
          <cell r="A1593">
            <v>61110000</v>
          </cell>
        </row>
        <row r="1594">
          <cell r="A1594">
            <v>61110000</v>
          </cell>
        </row>
        <row r="1595">
          <cell r="A1595">
            <v>61110000</v>
          </cell>
        </row>
        <row r="1596">
          <cell r="A1596">
            <v>61110000</v>
          </cell>
        </row>
        <row r="1597">
          <cell r="A1597">
            <v>61110000</v>
          </cell>
        </row>
        <row r="1598">
          <cell r="A1598">
            <v>61110000</v>
          </cell>
        </row>
        <row r="1599">
          <cell r="A1599">
            <v>61110000</v>
          </cell>
        </row>
        <row r="1600">
          <cell r="A1600" t="str">
            <v>--------</v>
          </cell>
        </row>
        <row r="1601">
          <cell r="A1601" t="str">
            <v>_x000C_-------</v>
          </cell>
        </row>
        <row r="1602">
          <cell r="A1602" t="str">
            <v>LINHA AM</v>
          </cell>
        </row>
        <row r="1603">
          <cell r="A1603" t="str">
            <v>--------</v>
          </cell>
        </row>
        <row r="1605">
          <cell r="A1605" t="str">
            <v>Conta</v>
          </cell>
        </row>
        <row r="1606">
          <cell r="A1606" t="str">
            <v>--------</v>
          </cell>
        </row>
        <row r="1607">
          <cell r="A1607">
            <v>61110000</v>
          </cell>
        </row>
        <row r="1608">
          <cell r="A1608">
            <v>61110000</v>
          </cell>
        </row>
        <row r="1609">
          <cell r="A1609">
            <v>61110000</v>
          </cell>
        </row>
        <row r="1610">
          <cell r="A1610">
            <v>61110000</v>
          </cell>
        </row>
        <row r="1611">
          <cell r="A1611">
            <v>61110000</v>
          </cell>
        </row>
        <row r="1612">
          <cell r="A1612">
            <v>61110000</v>
          </cell>
        </row>
        <row r="1613">
          <cell r="A1613">
            <v>61110000</v>
          </cell>
        </row>
        <row r="1614">
          <cell r="A1614">
            <v>61110000</v>
          </cell>
        </row>
        <row r="1615">
          <cell r="A1615">
            <v>61110000</v>
          </cell>
        </row>
        <row r="1616">
          <cell r="A1616">
            <v>61110000</v>
          </cell>
        </row>
        <row r="1617">
          <cell r="A1617">
            <v>61110000</v>
          </cell>
        </row>
        <row r="1618">
          <cell r="A1618">
            <v>61110000</v>
          </cell>
        </row>
        <row r="1619">
          <cell r="A1619">
            <v>61111000</v>
          </cell>
        </row>
        <row r="1620">
          <cell r="A1620">
            <v>61111000</v>
          </cell>
        </row>
        <row r="1621">
          <cell r="A1621">
            <v>61111000</v>
          </cell>
        </row>
        <row r="1622">
          <cell r="A1622">
            <v>61111000</v>
          </cell>
        </row>
        <row r="1623">
          <cell r="A1623">
            <v>61111000</v>
          </cell>
        </row>
        <row r="1624">
          <cell r="A1624">
            <v>61111000</v>
          </cell>
        </row>
        <row r="1625">
          <cell r="A1625">
            <v>61111000</v>
          </cell>
        </row>
        <row r="1626">
          <cell r="A1626">
            <v>61111000</v>
          </cell>
        </row>
        <row r="1627">
          <cell r="A1627">
            <v>61111000</v>
          </cell>
        </row>
        <row r="1628">
          <cell r="A1628">
            <v>61111000</v>
          </cell>
        </row>
        <row r="1629">
          <cell r="A1629">
            <v>61111000</v>
          </cell>
        </row>
        <row r="1630">
          <cell r="A1630">
            <v>61111000</v>
          </cell>
        </row>
        <row r="1631">
          <cell r="A1631">
            <v>61111000</v>
          </cell>
        </row>
        <row r="1632">
          <cell r="A1632">
            <v>61111000</v>
          </cell>
        </row>
        <row r="1633">
          <cell r="A1633">
            <v>61111000</v>
          </cell>
        </row>
        <row r="1634">
          <cell r="A1634">
            <v>61111000</v>
          </cell>
        </row>
        <row r="1635">
          <cell r="A1635">
            <v>61111000</v>
          </cell>
        </row>
        <row r="1636">
          <cell r="A1636">
            <v>61111000</v>
          </cell>
        </row>
        <row r="1637">
          <cell r="A1637">
            <v>61111000</v>
          </cell>
        </row>
        <row r="1638">
          <cell r="A1638">
            <v>61111000</v>
          </cell>
        </row>
        <row r="1639">
          <cell r="A1639">
            <v>61111000</v>
          </cell>
        </row>
        <row r="1640">
          <cell r="A1640">
            <v>61111000</v>
          </cell>
        </row>
        <row r="1641">
          <cell r="A1641">
            <v>61111000</v>
          </cell>
        </row>
        <row r="1642">
          <cell r="A1642">
            <v>61199000</v>
          </cell>
        </row>
        <row r="1643">
          <cell r="A1643">
            <v>61199000</v>
          </cell>
        </row>
        <row r="1644">
          <cell r="A1644">
            <v>61199000</v>
          </cell>
        </row>
        <row r="1645">
          <cell r="A1645">
            <v>61199000</v>
          </cell>
        </row>
        <row r="1646">
          <cell r="A1646">
            <v>61199000</v>
          </cell>
        </row>
        <row r="1647">
          <cell r="A1647">
            <v>61199000</v>
          </cell>
        </row>
        <row r="1648">
          <cell r="A1648">
            <v>61199000</v>
          </cell>
        </row>
        <row r="1649">
          <cell r="A1649">
            <v>61199000</v>
          </cell>
        </row>
        <row r="1650">
          <cell r="A1650">
            <v>61199000</v>
          </cell>
        </row>
        <row r="1651">
          <cell r="A1651">
            <v>61199000</v>
          </cell>
        </row>
        <row r="1652">
          <cell r="A1652">
            <v>61199000</v>
          </cell>
        </row>
        <row r="1653">
          <cell r="A1653">
            <v>61199000</v>
          </cell>
        </row>
        <row r="1654">
          <cell r="A1654">
            <v>61199000</v>
          </cell>
        </row>
        <row r="1655">
          <cell r="A1655">
            <v>61199000</v>
          </cell>
        </row>
        <row r="1656">
          <cell r="A1656">
            <v>61199000</v>
          </cell>
        </row>
        <row r="1657">
          <cell r="A1657">
            <v>61199000</v>
          </cell>
        </row>
        <row r="1658">
          <cell r="A1658">
            <v>61199000</v>
          </cell>
        </row>
        <row r="1659">
          <cell r="A1659">
            <v>61199000</v>
          </cell>
        </row>
        <row r="1660">
          <cell r="A1660">
            <v>61199000</v>
          </cell>
        </row>
        <row r="1661">
          <cell r="A1661">
            <v>61199000</v>
          </cell>
        </row>
        <row r="1662">
          <cell r="A1662">
            <v>61199000</v>
          </cell>
        </row>
        <row r="1663">
          <cell r="A1663">
            <v>61199000</v>
          </cell>
        </row>
        <row r="1664">
          <cell r="A1664" t="str">
            <v>--------</v>
          </cell>
        </row>
        <row r="1665">
          <cell r="A1665" t="str">
            <v>_x000C_-------</v>
          </cell>
        </row>
        <row r="1666">
          <cell r="A1666" t="str">
            <v>LINHA AM</v>
          </cell>
        </row>
        <row r="1667">
          <cell r="A1667" t="str">
            <v>--------</v>
          </cell>
        </row>
        <row r="1669">
          <cell r="A1669" t="str">
            <v>Conta</v>
          </cell>
        </row>
        <row r="1670">
          <cell r="A1670" t="str">
            <v>--------</v>
          </cell>
        </row>
        <row r="1671">
          <cell r="A1671">
            <v>61199000</v>
          </cell>
        </row>
        <row r="1672">
          <cell r="A1672">
            <v>61199000</v>
          </cell>
        </row>
        <row r="1673">
          <cell r="A1673">
            <v>61199000</v>
          </cell>
        </row>
        <row r="1674">
          <cell r="A1674">
            <v>61199000</v>
          </cell>
        </row>
        <row r="1675">
          <cell r="A1675">
            <v>61199000</v>
          </cell>
        </row>
        <row r="1676">
          <cell r="A1676">
            <v>61199000</v>
          </cell>
        </row>
        <row r="1677">
          <cell r="A1677">
            <v>61199000</v>
          </cell>
        </row>
        <row r="1678">
          <cell r="A1678">
            <v>61199000</v>
          </cell>
        </row>
        <row r="1679">
          <cell r="A1679">
            <v>61199000</v>
          </cell>
        </row>
        <row r="1680">
          <cell r="A1680">
            <v>61199000</v>
          </cell>
        </row>
        <row r="1681">
          <cell r="A1681">
            <v>61200000</v>
          </cell>
        </row>
        <row r="1682">
          <cell r="A1682">
            <v>61201000</v>
          </cell>
        </row>
        <row r="1683">
          <cell r="A1683">
            <v>61201000</v>
          </cell>
        </row>
        <row r="1684">
          <cell r="A1684">
            <v>61201000</v>
          </cell>
        </row>
        <row r="1685">
          <cell r="A1685">
            <v>61201000</v>
          </cell>
        </row>
        <row r="1686">
          <cell r="A1686">
            <v>61201000</v>
          </cell>
        </row>
        <row r="1687">
          <cell r="A1687">
            <v>61201000</v>
          </cell>
        </row>
        <row r="1688">
          <cell r="A1688">
            <v>61202000</v>
          </cell>
        </row>
        <row r="1689">
          <cell r="A1689">
            <v>61202000</v>
          </cell>
        </row>
        <row r="1690">
          <cell r="A1690">
            <v>61202000</v>
          </cell>
        </row>
        <row r="1691">
          <cell r="A1691">
            <v>61202000</v>
          </cell>
        </row>
        <row r="1692">
          <cell r="A1692">
            <v>61202000</v>
          </cell>
        </row>
        <row r="1693">
          <cell r="A1693">
            <v>61202000</v>
          </cell>
        </row>
        <row r="1694">
          <cell r="A1694">
            <v>61202000</v>
          </cell>
        </row>
        <row r="1695">
          <cell r="A1695">
            <v>61202000</v>
          </cell>
        </row>
        <row r="1696">
          <cell r="A1696">
            <v>61202000</v>
          </cell>
        </row>
        <row r="1697">
          <cell r="A1697">
            <v>61202000</v>
          </cell>
        </row>
        <row r="1698">
          <cell r="A1698">
            <v>61202000</v>
          </cell>
        </row>
        <row r="1699">
          <cell r="A1699">
            <v>61202000</v>
          </cell>
        </row>
        <row r="1700">
          <cell r="A1700">
            <v>61202000</v>
          </cell>
        </row>
        <row r="1701">
          <cell r="A1701">
            <v>61202000</v>
          </cell>
        </row>
        <row r="1702">
          <cell r="A1702">
            <v>61202000</v>
          </cell>
        </row>
        <row r="1703">
          <cell r="A1703">
            <v>61202000</v>
          </cell>
        </row>
        <row r="1704">
          <cell r="A1704">
            <v>61202000</v>
          </cell>
        </row>
        <row r="1705">
          <cell r="A1705">
            <v>61202000</v>
          </cell>
        </row>
        <row r="1706">
          <cell r="A1706">
            <v>61202000</v>
          </cell>
        </row>
        <row r="1707">
          <cell r="A1707">
            <v>61202000</v>
          </cell>
        </row>
        <row r="1708">
          <cell r="A1708">
            <v>61202000</v>
          </cell>
        </row>
        <row r="1709">
          <cell r="A1709">
            <v>61202000</v>
          </cell>
        </row>
        <row r="1710">
          <cell r="A1710">
            <v>61202000</v>
          </cell>
        </row>
        <row r="1711">
          <cell r="A1711">
            <v>61202000</v>
          </cell>
        </row>
        <row r="1712">
          <cell r="A1712">
            <v>61202000</v>
          </cell>
        </row>
        <row r="1713">
          <cell r="A1713">
            <v>61202000</v>
          </cell>
        </row>
        <row r="1714">
          <cell r="A1714">
            <v>61202000</v>
          </cell>
        </row>
        <row r="1715">
          <cell r="A1715">
            <v>61202000</v>
          </cell>
        </row>
        <row r="1716">
          <cell r="A1716">
            <v>61202000</v>
          </cell>
        </row>
        <row r="1717">
          <cell r="A1717">
            <v>61202000</v>
          </cell>
        </row>
        <row r="1718">
          <cell r="A1718">
            <v>61202000</v>
          </cell>
        </row>
        <row r="1719">
          <cell r="A1719">
            <v>61202000</v>
          </cell>
        </row>
        <row r="1720">
          <cell r="A1720">
            <v>61202000</v>
          </cell>
        </row>
        <row r="1721">
          <cell r="A1721">
            <v>61202000</v>
          </cell>
        </row>
        <row r="1722">
          <cell r="A1722">
            <v>61202000</v>
          </cell>
        </row>
        <row r="1723">
          <cell r="A1723">
            <v>61202000</v>
          </cell>
        </row>
        <row r="1724">
          <cell r="A1724">
            <v>61202000</v>
          </cell>
        </row>
        <row r="1725">
          <cell r="A1725">
            <v>61202000</v>
          </cell>
        </row>
        <row r="1726">
          <cell r="A1726">
            <v>61202000</v>
          </cell>
        </row>
        <row r="1727">
          <cell r="A1727">
            <v>61202000</v>
          </cell>
        </row>
        <row r="1728">
          <cell r="A1728" t="str">
            <v>--------</v>
          </cell>
        </row>
        <row r="1729">
          <cell r="A1729" t="str">
            <v>_x000C_-------</v>
          </cell>
        </row>
        <row r="1730">
          <cell r="A1730" t="str">
            <v>LINHA AM</v>
          </cell>
        </row>
        <row r="1731">
          <cell r="A1731" t="str">
            <v>--------</v>
          </cell>
        </row>
        <row r="1733">
          <cell r="A1733" t="str">
            <v>Conta</v>
          </cell>
        </row>
        <row r="1734">
          <cell r="A1734" t="str">
            <v>--------</v>
          </cell>
        </row>
        <row r="1735">
          <cell r="A1735">
            <v>61202000</v>
          </cell>
        </row>
        <row r="1736">
          <cell r="A1736">
            <v>61202000</v>
          </cell>
        </row>
        <row r="1737">
          <cell r="A1737">
            <v>61202000</v>
          </cell>
        </row>
        <row r="1738">
          <cell r="A1738">
            <v>61202000</v>
          </cell>
        </row>
        <row r="1739">
          <cell r="A1739">
            <v>61202000</v>
          </cell>
        </row>
        <row r="1740">
          <cell r="A1740">
            <v>61203000</v>
          </cell>
        </row>
        <row r="1741">
          <cell r="A1741">
            <v>61203000</v>
          </cell>
        </row>
        <row r="1742">
          <cell r="A1742">
            <v>61203000</v>
          </cell>
        </row>
        <row r="1743">
          <cell r="A1743">
            <v>61203000</v>
          </cell>
        </row>
        <row r="1744">
          <cell r="A1744">
            <v>61203000</v>
          </cell>
        </row>
        <row r="1745">
          <cell r="A1745">
            <v>61203000</v>
          </cell>
        </row>
        <row r="1746">
          <cell r="A1746">
            <v>61203000</v>
          </cell>
        </row>
        <row r="1747">
          <cell r="A1747">
            <v>61203000</v>
          </cell>
        </row>
        <row r="1748">
          <cell r="A1748">
            <v>61203000</v>
          </cell>
        </row>
        <row r="1749">
          <cell r="A1749">
            <v>61203000</v>
          </cell>
        </row>
        <row r="1750">
          <cell r="A1750">
            <v>61203000</v>
          </cell>
        </row>
        <row r="1751">
          <cell r="A1751">
            <v>61203000</v>
          </cell>
        </row>
        <row r="1752">
          <cell r="A1752">
            <v>61203000</v>
          </cell>
        </row>
        <row r="1753">
          <cell r="A1753">
            <v>61203000</v>
          </cell>
        </row>
        <row r="1754">
          <cell r="A1754">
            <v>61203000</v>
          </cell>
        </row>
        <row r="1755">
          <cell r="A1755">
            <v>61203000</v>
          </cell>
        </row>
        <row r="1756">
          <cell r="A1756">
            <v>61203000</v>
          </cell>
        </row>
        <row r="1757">
          <cell r="A1757">
            <v>61203000</v>
          </cell>
        </row>
        <row r="1758">
          <cell r="A1758">
            <v>61203000</v>
          </cell>
        </row>
        <row r="1759">
          <cell r="A1759">
            <v>61203000</v>
          </cell>
        </row>
        <row r="1760">
          <cell r="A1760">
            <v>61203000</v>
          </cell>
        </row>
        <row r="1761">
          <cell r="A1761">
            <v>61203000</v>
          </cell>
        </row>
        <row r="1762">
          <cell r="A1762">
            <v>61203000</v>
          </cell>
        </row>
        <row r="1763">
          <cell r="A1763">
            <v>61203000</v>
          </cell>
        </row>
        <row r="1764">
          <cell r="A1764">
            <v>61204000</v>
          </cell>
        </row>
        <row r="1765">
          <cell r="A1765">
            <v>61204000</v>
          </cell>
        </row>
        <row r="1766">
          <cell r="A1766">
            <v>61204000</v>
          </cell>
        </row>
        <row r="1767">
          <cell r="A1767">
            <v>61204000</v>
          </cell>
        </row>
        <row r="1768">
          <cell r="A1768">
            <v>61204000</v>
          </cell>
        </row>
        <row r="1769">
          <cell r="A1769">
            <v>61204000</v>
          </cell>
        </row>
        <row r="1770">
          <cell r="A1770">
            <v>61204000</v>
          </cell>
        </row>
        <row r="1771">
          <cell r="A1771">
            <v>61204000</v>
          </cell>
        </row>
        <row r="1772">
          <cell r="A1772">
            <v>61204000</v>
          </cell>
        </row>
        <row r="1773">
          <cell r="A1773">
            <v>61204000</v>
          </cell>
        </row>
        <row r="1774">
          <cell r="A1774">
            <v>61204000</v>
          </cell>
        </row>
        <row r="1775">
          <cell r="A1775">
            <v>61205000</v>
          </cell>
        </row>
        <row r="1776">
          <cell r="A1776">
            <v>61205000</v>
          </cell>
        </row>
        <row r="1777">
          <cell r="A1777">
            <v>61205000</v>
          </cell>
        </row>
        <row r="1778">
          <cell r="A1778">
            <v>61206000</v>
          </cell>
        </row>
        <row r="1779">
          <cell r="A1779">
            <v>61206000</v>
          </cell>
        </row>
        <row r="1780">
          <cell r="A1780">
            <v>61206000</v>
          </cell>
        </row>
        <row r="1781">
          <cell r="A1781">
            <v>61206000</v>
          </cell>
        </row>
        <row r="1782">
          <cell r="A1782">
            <v>61206000</v>
          </cell>
        </row>
        <row r="1783">
          <cell r="A1783">
            <v>61206000</v>
          </cell>
        </row>
        <row r="1784">
          <cell r="A1784">
            <v>61206000</v>
          </cell>
        </row>
        <row r="1785">
          <cell r="A1785">
            <v>61206000</v>
          </cell>
        </row>
        <row r="1786">
          <cell r="A1786">
            <v>61206000</v>
          </cell>
        </row>
        <row r="1787">
          <cell r="A1787">
            <v>61206000</v>
          </cell>
        </row>
        <row r="1788">
          <cell r="A1788">
            <v>61206000</v>
          </cell>
        </row>
        <row r="1789">
          <cell r="A1789">
            <v>61206000</v>
          </cell>
        </row>
        <row r="1790">
          <cell r="A1790">
            <v>61206000</v>
          </cell>
        </row>
        <row r="1791">
          <cell r="A1791">
            <v>61206000</v>
          </cell>
        </row>
        <row r="1792">
          <cell r="A1792" t="str">
            <v>--------</v>
          </cell>
        </row>
        <row r="1793">
          <cell r="A1793" t="str">
            <v>_x000C_-------</v>
          </cell>
        </row>
        <row r="1794">
          <cell r="A1794" t="str">
            <v>LINHA AM</v>
          </cell>
        </row>
        <row r="1795">
          <cell r="A1795" t="str">
            <v>--------</v>
          </cell>
        </row>
        <row r="1797">
          <cell r="A1797" t="str">
            <v>Conta</v>
          </cell>
        </row>
        <row r="1798">
          <cell r="A1798" t="str">
            <v>--------</v>
          </cell>
        </row>
        <row r="1799">
          <cell r="A1799">
            <v>61206000</v>
          </cell>
        </row>
        <row r="1800">
          <cell r="A1800">
            <v>61206000</v>
          </cell>
        </row>
        <row r="1801">
          <cell r="A1801">
            <v>61206000</v>
          </cell>
        </row>
        <row r="1802">
          <cell r="A1802">
            <v>61206000</v>
          </cell>
        </row>
        <row r="1803">
          <cell r="A1803">
            <v>61206000</v>
          </cell>
        </row>
        <row r="1804">
          <cell r="A1804">
            <v>61206000</v>
          </cell>
        </row>
        <row r="1805">
          <cell r="A1805">
            <v>61206000</v>
          </cell>
        </row>
        <row r="1806">
          <cell r="A1806">
            <v>61206000</v>
          </cell>
        </row>
        <row r="1807">
          <cell r="A1807">
            <v>61206000</v>
          </cell>
        </row>
        <row r="1808">
          <cell r="A1808">
            <v>61206000</v>
          </cell>
        </row>
        <row r="1809">
          <cell r="A1809">
            <v>61206000</v>
          </cell>
        </row>
        <row r="1810">
          <cell r="A1810">
            <v>61206000</v>
          </cell>
        </row>
        <row r="1811">
          <cell r="A1811">
            <v>61206000</v>
          </cell>
        </row>
        <row r="1812">
          <cell r="A1812">
            <v>61206000</v>
          </cell>
        </row>
        <row r="1813">
          <cell r="A1813">
            <v>61206000</v>
          </cell>
        </row>
        <row r="1814">
          <cell r="A1814">
            <v>61206000</v>
          </cell>
        </row>
        <row r="1815">
          <cell r="A1815">
            <v>61206000</v>
          </cell>
        </row>
        <row r="1816">
          <cell r="A1816">
            <v>61206000</v>
          </cell>
        </row>
        <row r="1817">
          <cell r="A1817">
            <v>61206000</v>
          </cell>
        </row>
        <row r="1818">
          <cell r="A1818">
            <v>61206000</v>
          </cell>
        </row>
        <row r="1819">
          <cell r="A1819">
            <v>61206000</v>
          </cell>
        </row>
        <row r="1820">
          <cell r="A1820">
            <v>61207000</v>
          </cell>
        </row>
        <row r="1821">
          <cell r="A1821">
            <v>61207000</v>
          </cell>
        </row>
        <row r="1822">
          <cell r="A1822">
            <v>61207000</v>
          </cell>
        </row>
        <row r="1823">
          <cell r="A1823">
            <v>61207000</v>
          </cell>
        </row>
        <row r="1824">
          <cell r="A1824">
            <v>61207000</v>
          </cell>
        </row>
        <row r="1825">
          <cell r="A1825">
            <v>61207000</v>
          </cell>
        </row>
        <row r="1826">
          <cell r="A1826">
            <v>61207000</v>
          </cell>
        </row>
        <row r="1827">
          <cell r="A1827">
            <v>61207000</v>
          </cell>
        </row>
        <row r="1828">
          <cell r="A1828">
            <v>61207000</v>
          </cell>
        </row>
        <row r="1829">
          <cell r="A1829">
            <v>61207000</v>
          </cell>
        </row>
        <row r="1830">
          <cell r="A1830">
            <v>61207000</v>
          </cell>
        </row>
        <row r="1831">
          <cell r="A1831">
            <v>61207000</v>
          </cell>
        </row>
        <row r="1832">
          <cell r="A1832">
            <v>61207000</v>
          </cell>
        </row>
        <row r="1833">
          <cell r="A1833">
            <v>61207000</v>
          </cell>
        </row>
        <row r="1834">
          <cell r="A1834">
            <v>61207000</v>
          </cell>
        </row>
        <row r="1835">
          <cell r="A1835">
            <v>61207000</v>
          </cell>
        </row>
        <row r="1836">
          <cell r="A1836">
            <v>61207000</v>
          </cell>
        </row>
        <row r="1837">
          <cell r="A1837">
            <v>61207000</v>
          </cell>
        </row>
        <row r="1838">
          <cell r="A1838">
            <v>61207000</v>
          </cell>
        </row>
        <row r="1839">
          <cell r="A1839">
            <v>61207000</v>
          </cell>
        </row>
        <row r="1840">
          <cell r="A1840">
            <v>61207000</v>
          </cell>
        </row>
        <row r="1841">
          <cell r="A1841">
            <v>61207000</v>
          </cell>
        </row>
        <row r="1842">
          <cell r="A1842">
            <v>61207000</v>
          </cell>
        </row>
        <row r="1843">
          <cell r="A1843">
            <v>61207000</v>
          </cell>
        </row>
        <row r="1844">
          <cell r="A1844">
            <v>61208000</v>
          </cell>
        </row>
        <row r="1845">
          <cell r="A1845">
            <v>61208000</v>
          </cell>
        </row>
        <row r="1846">
          <cell r="A1846">
            <v>61208000</v>
          </cell>
        </row>
        <row r="1847">
          <cell r="A1847">
            <v>61208000</v>
          </cell>
        </row>
        <row r="1848">
          <cell r="A1848">
            <v>61208000</v>
          </cell>
        </row>
        <row r="1849">
          <cell r="A1849">
            <v>61208000</v>
          </cell>
        </row>
        <row r="1850">
          <cell r="A1850">
            <v>61208000</v>
          </cell>
        </row>
        <row r="1851">
          <cell r="A1851">
            <v>61208000</v>
          </cell>
        </row>
        <row r="1852">
          <cell r="A1852">
            <v>61208000</v>
          </cell>
        </row>
        <row r="1853">
          <cell r="A1853">
            <v>61208000</v>
          </cell>
        </row>
        <row r="1854">
          <cell r="A1854">
            <v>61208000</v>
          </cell>
        </row>
        <row r="1855">
          <cell r="A1855">
            <v>61208000</v>
          </cell>
        </row>
        <row r="1856">
          <cell r="A1856" t="str">
            <v>--------</v>
          </cell>
        </row>
        <row r="1857">
          <cell r="A1857" t="str">
            <v>_x000C_-------</v>
          </cell>
        </row>
        <row r="1858">
          <cell r="A1858" t="str">
            <v>LINHA AM</v>
          </cell>
        </row>
        <row r="1859">
          <cell r="A1859" t="str">
            <v>--------</v>
          </cell>
        </row>
        <row r="1861">
          <cell r="A1861" t="str">
            <v>Conta</v>
          </cell>
        </row>
        <row r="1862">
          <cell r="A1862" t="str">
            <v>--------</v>
          </cell>
        </row>
        <row r="1863">
          <cell r="A1863">
            <v>61208000</v>
          </cell>
        </row>
        <row r="1864">
          <cell r="A1864">
            <v>61208000</v>
          </cell>
        </row>
        <row r="1865">
          <cell r="A1865">
            <v>61208000</v>
          </cell>
        </row>
        <row r="1866">
          <cell r="A1866">
            <v>61208000</v>
          </cell>
        </row>
        <row r="1867">
          <cell r="A1867">
            <v>61208000</v>
          </cell>
        </row>
        <row r="1868">
          <cell r="A1868">
            <v>61208000</v>
          </cell>
        </row>
        <row r="1869">
          <cell r="A1869">
            <v>61209000</v>
          </cell>
        </row>
        <row r="1870">
          <cell r="A1870">
            <v>61209000</v>
          </cell>
        </row>
        <row r="1871">
          <cell r="A1871">
            <v>61209000</v>
          </cell>
        </row>
        <row r="1872">
          <cell r="A1872">
            <v>61209000</v>
          </cell>
        </row>
        <row r="1873">
          <cell r="A1873">
            <v>61209000</v>
          </cell>
        </row>
        <row r="1874">
          <cell r="A1874">
            <v>61209000</v>
          </cell>
        </row>
        <row r="1875">
          <cell r="A1875">
            <v>61209000</v>
          </cell>
        </row>
        <row r="1876">
          <cell r="A1876">
            <v>61209000</v>
          </cell>
        </row>
        <row r="1877">
          <cell r="A1877">
            <v>61209000</v>
          </cell>
        </row>
        <row r="1878">
          <cell r="A1878">
            <v>61209000</v>
          </cell>
        </row>
        <row r="1879">
          <cell r="A1879">
            <v>61209000</v>
          </cell>
        </row>
        <row r="1880">
          <cell r="A1880">
            <v>61209000</v>
          </cell>
        </row>
        <row r="1881">
          <cell r="A1881">
            <v>61209000</v>
          </cell>
        </row>
        <row r="1882">
          <cell r="A1882">
            <v>61209000</v>
          </cell>
        </row>
        <row r="1883">
          <cell r="A1883">
            <v>61209000</v>
          </cell>
        </row>
        <row r="1884">
          <cell r="A1884">
            <v>61209000</v>
          </cell>
        </row>
        <row r="1885">
          <cell r="A1885">
            <v>61209000</v>
          </cell>
        </row>
        <row r="1886">
          <cell r="A1886">
            <v>61209000</v>
          </cell>
        </row>
        <row r="1887">
          <cell r="A1887">
            <v>61209000</v>
          </cell>
        </row>
        <row r="1888">
          <cell r="A1888">
            <v>61209000</v>
          </cell>
        </row>
        <row r="1889">
          <cell r="A1889">
            <v>61209000</v>
          </cell>
        </row>
        <row r="1890">
          <cell r="A1890">
            <v>61209000</v>
          </cell>
        </row>
        <row r="1891">
          <cell r="A1891">
            <v>61209000</v>
          </cell>
        </row>
        <row r="1892">
          <cell r="A1892">
            <v>61209000</v>
          </cell>
        </row>
        <row r="1893">
          <cell r="A1893">
            <v>61209000</v>
          </cell>
        </row>
        <row r="1894">
          <cell r="A1894">
            <v>61209000</v>
          </cell>
        </row>
        <row r="1895">
          <cell r="A1895">
            <v>61209000</v>
          </cell>
        </row>
        <row r="1896">
          <cell r="A1896">
            <v>61209000</v>
          </cell>
        </row>
        <row r="1897">
          <cell r="A1897">
            <v>61209000</v>
          </cell>
        </row>
        <row r="1898">
          <cell r="A1898">
            <v>61209000</v>
          </cell>
        </row>
        <row r="1899">
          <cell r="A1899">
            <v>61209000</v>
          </cell>
        </row>
        <row r="1900">
          <cell r="A1900">
            <v>61209000</v>
          </cell>
        </row>
        <row r="1901">
          <cell r="A1901">
            <v>61209000</v>
          </cell>
        </row>
        <row r="1902">
          <cell r="A1902">
            <v>61209000</v>
          </cell>
        </row>
        <row r="1903">
          <cell r="A1903">
            <v>61209000</v>
          </cell>
        </row>
        <row r="1904">
          <cell r="A1904">
            <v>61209000</v>
          </cell>
        </row>
        <row r="1905">
          <cell r="A1905">
            <v>61209000</v>
          </cell>
        </row>
        <row r="1906">
          <cell r="A1906">
            <v>61209000</v>
          </cell>
        </row>
        <row r="1907">
          <cell r="A1907">
            <v>61209000</v>
          </cell>
        </row>
        <row r="1908">
          <cell r="A1908">
            <v>61209000</v>
          </cell>
        </row>
        <row r="1909">
          <cell r="A1909">
            <v>61210000</v>
          </cell>
        </row>
        <row r="1910">
          <cell r="A1910">
            <v>61210000</v>
          </cell>
        </row>
        <row r="1911">
          <cell r="A1911">
            <v>61210000</v>
          </cell>
        </row>
        <row r="1912">
          <cell r="A1912">
            <v>61210000</v>
          </cell>
        </row>
        <row r="1913">
          <cell r="A1913">
            <v>61210000</v>
          </cell>
        </row>
        <row r="1914">
          <cell r="A1914">
            <v>61210000</v>
          </cell>
        </row>
        <row r="1915">
          <cell r="A1915">
            <v>61210000</v>
          </cell>
        </row>
        <row r="1916">
          <cell r="A1916">
            <v>61210000</v>
          </cell>
        </row>
        <row r="1917">
          <cell r="A1917">
            <v>61210000</v>
          </cell>
        </row>
        <row r="1918">
          <cell r="A1918">
            <v>61210000</v>
          </cell>
        </row>
        <row r="1919">
          <cell r="A1919">
            <v>61210000</v>
          </cell>
        </row>
        <row r="1920">
          <cell r="A1920" t="str">
            <v>--------</v>
          </cell>
        </row>
        <row r="1921">
          <cell r="A1921" t="str">
            <v>_x000C_-------</v>
          </cell>
        </row>
        <row r="1922">
          <cell r="A1922" t="str">
            <v>LINHA AM</v>
          </cell>
        </row>
        <row r="1923">
          <cell r="A1923" t="str">
            <v>--------</v>
          </cell>
        </row>
        <row r="1925">
          <cell r="A1925" t="str">
            <v>Conta</v>
          </cell>
        </row>
        <row r="1926">
          <cell r="A1926" t="str">
            <v>--------</v>
          </cell>
        </row>
        <row r="1927">
          <cell r="A1927">
            <v>61210000</v>
          </cell>
        </row>
        <row r="1928">
          <cell r="A1928">
            <v>61210000</v>
          </cell>
        </row>
        <row r="1929">
          <cell r="A1929">
            <v>61210000</v>
          </cell>
        </row>
        <row r="1930">
          <cell r="A1930">
            <v>61210000</v>
          </cell>
        </row>
        <row r="1931">
          <cell r="A1931">
            <v>61210000</v>
          </cell>
        </row>
        <row r="1932">
          <cell r="A1932">
            <v>61210000</v>
          </cell>
        </row>
        <row r="1933">
          <cell r="A1933">
            <v>61210000</v>
          </cell>
        </row>
        <row r="1934">
          <cell r="A1934">
            <v>61210000</v>
          </cell>
        </row>
        <row r="1935">
          <cell r="A1935">
            <v>61210000</v>
          </cell>
        </row>
        <row r="1936">
          <cell r="A1936">
            <v>61210000</v>
          </cell>
        </row>
        <row r="1937">
          <cell r="A1937">
            <v>61210000</v>
          </cell>
        </row>
        <row r="1938">
          <cell r="A1938">
            <v>61210000</v>
          </cell>
        </row>
        <row r="1939">
          <cell r="A1939">
            <v>61210000</v>
          </cell>
        </row>
        <row r="1940">
          <cell r="A1940">
            <v>61210000</v>
          </cell>
        </row>
        <row r="1941">
          <cell r="A1941">
            <v>61211000</v>
          </cell>
        </row>
        <row r="1942">
          <cell r="A1942">
            <v>61211000</v>
          </cell>
        </row>
        <row r="1943">
          <cell r="A1943">
            <v>61211000</v>
          </cell>
        </row>
        <row r="1944">
          <cell r="A1944">
            <v>61211000</v>
          </cell>
        </row>
        <row r="1945">
          <cell r="A1945">
            <v>61211000</v>
          </cell>
        </row>
        <row r="1946">
          <cell r="A1946">
            <v>61211000</v>
          </cell>
        </row>
        <row r="1947">
          <cell r="A1947">
            <v>61211000</v>
          </cell>
        </row>
        <row r="1948">
          <cell r="A1948">
            <v>61212000</v>
          </cell>
        </row>
        <row r="1949">
          <cell r="A1949">
            <v>61212000</v>
          </cell>
        </row>
        <row r="1950">
          <cell r="A1950">
            <v>61212000</v>
          </cell>
        </row>
        <row r="1951">
          <cell r="A1951">
            <v>61213000</v>
          </cell>
        </row>
        <row r="1952">
          <cell r="A1952">
            <v>61213000</v>
          </cell>
        </row>
        <row r="1953">
          <cell r="A1953">
            <v>61213000</v>
          </cell>
        </row>
        <row r="1954">
          <cell r="A1954">
            <v>61213000</v>
          </cell>
        </row>
        <row r="1955">
          <cell r="A1955">
            <v>61213000</v>
          </cell>
        </row>
        <row r="1956">
          <cell r="A1956">
            <v>61213000</v>
          </cell>
        </row>
        <row r="1957">
          <cell r="A1957">
            <v>61213000</v>
          </cell>
        </row>
        <row r="1958">
          <cell r="A1958">
            <v>61214000</v>
          </cell>
        </row>
        <row r="1959">
          <cell r="A1959">
            <v>61214000</v>
          </cell>
        </row>
        <row r="1960">
          <cell r="A1960">
            <v>61214000</v>
          </cell>
        </row>
        <row r="1961">
          <cell r="A1961">
            <v>61214000</v>
          </cell>
        </row>
        <row r="1962">
          <cell r="A1962">
            <v>61214000</v>
          </cell>
        </row>
        <row r="1963">
          <cell r="A1963">
            <v>61214000</v>
          </cell>
        </row>
        <row r="1964">
          <cell r="A1964">
            <v>61214000</v>
          </cell>
        </row>
        <row r="1965">
          <cell r="A1965">
            <v>61214000</v>
          </cell>
        </row>
        <row r="1966">
          <cell r="A1966">
            <v>61214000</v>
          </cell>
        </row>
        <row r="1967">
          <cell r="A1967">
            <v>61214000</v>
          </cell>
        </row>
        <row r="1968">
          <cell r="A1968">
            <v>61214000</v>
          </cell>
        </row>
        <row r="1969">
          <cell r="A1969">
            <v>61214000</v>
          </cell>
        </row>
        <row r="1970">
          <cell r="A1970">
            <v>61214000</v>
          </cell>
        </row>
        <row r="1971">
          <cell r="A1971">
            <v>61214000</v>
          </cell>
        </row>
        <row r="1972">
          <cell r="A1972">
            <v>61214000</v>
          </cell>
        </row>
        <row r="1973">
          <cell r="A1973">
            <v>61214000</v>
          </cell>
        </row>
        <row r="1974">
          <cell r="A1974">
            <v>61214000</v>
          </cell>
        </row>
        <row r="1975">
          <cell r="A1975">
            <v>61214000</v>
          </cell>
        </row>
        <row r="1976">
          <cell r="A1976">
            <v>61214000</v>
          </cell>
        </row>
        <row r="1977">
          <cell r="A1977">
            <v>61215000</v>
          </cell>
        </row>
        <row r="1978">
          <cell r="A1978">
            <v>61215000</v>
          </cell>
        </row>
        <row r="1979">
          <cell r="A1979">
            <v>61215000</v>
          </cell>
        </row>
        <row r="1980">
          <cell r="A1980">
            <v>61215000</v>
          </cell>
        </row>
        <row r="1981">
          <cell r="A1981">
            <v>61215000</v>
          </cell>
        </row>
        <row r="1982">
          <cell r="A1982">
            <v>61215000</v>
          </cell>
        </row>
        <row r="1983">
          <cell r="A1983">
            <v>61215000</v>
          </cell>
        </row>
        <row r="1984">
          <cell r="A1984" t="str">
            <v>--------</v>
          </cell>
        </row>
        <row r="1985">
          <cell r="A1985" t="str">
            <v>_x000C_-------</v>
          </cell>
        </row>
        <row r="1986">
          <cell r="A1986" t="str">
            <v>LINHA AM</v>
          </cell>
        </row>
        <row r="1987">
          <cell r="A1987" t="str">
            <v>--------</v>
          </cell>
        </row>
        <row r="1989">
          <cell r="A1989" t="str">
            <v>Conta</v>
          </cell>
        </row>
        <row r="1990">
          <cell r="A1990" t="str">
            <v>--------</v>
          </cell>
        </row>
        <row r="1991">
          <cell r="A1991">
            <v>61215000</v>
          </cell>
        </row>
        <row r="1992">
          <cell r="A1992">
            <v>61215000</v>
          </cell>
        </row>
        <row r="1993">
          <cell r="A1993">
            <v>61216000</v>
          </cell>
        </row>
        <row r="1994">
          <cell r="A1994">
            <v>61216000</v>
          </cell>
        </row>
        <row r="1995">
          <cell r="A1995">
            <v>61216000</v>
          </cell>
        </row>
        <row r="1996">
          <cell r="A1996">
            <v>61216000</v>
          </cell>
        </row>
        <row r="1997">
          <cell r="A1997">
            <v>61216000</v>
          </cell>
        </row>
        <row r="1998">
          <cell r="A1998">
            <v>61216000</v>
          </cell>
        </row>
        <row r="1999">
          <cell r="A1999">
            <v>61216000</v>
          </cell>
        </row>
        <row r="2000">
          <cell r="A2000">
            <v>61216000</v>
          </cell>
        </row>
        <row r="2001">
          <cell r="A2001">
            <v>61216000</v>
          </cell>
        </row>
        <row r="2002">
          <cell r="A2002">
            <v>61216000</v>
          </cell>
        </row>
        <row r="2003">
          <cell r="A2003">
            <v>61217000</v>
          </cell>
        </row>
        <row r="2004">
          <cell r="A2004">
            <v>61217000</v>
          </cell>
        </row>
        <row r="2005">
          <cell r="A2005">
            <v>61217000</v>
          </cell>
        </row>
        <row r="2006">
          <cell r="A2006">
            <v>61217000</v>
          </cell>
        </row>
        <row r="2007">
          <cell r="A2007">
            <v>61217000</v>
          </cell>
        </row>
        <row r="2008">
          <cell r="A2008">
            <v>61217000</v>
          </cell>
        </row>
        <row r="2009">
          <cell r="A2009">
            <v>61218000</v>
          </cell>
        </row>
        <row r="2010">
          <cell r="A2010">
            <v>61218000</v>
          </cell>
        </row>
        <row r="2011">
          <cell r="A2011">
            <v>61218000</v>
          </cell>
        </row>
        <row r="2012">
          <cell r="A2012">
            <v>61218000</v>
          </cell>
        </row>
        <row r="2013">
          <cell r="A2013">
            <v>61218000</v>
          </cell>
        </row>
        <row r="2014">
          <cell r="A2014">
            <v>61219000</v>
          </cell>
        </row>
        <row r="2015">
          <cell r="A2015">
            <v>61219000</v>
          </cell>
        </row>
        <row r="2016">
          <cell r="A2016">
            <v>61219000</v>
          </cell>
        </row>
        <row r="2017">
          <cell r="A2017">
            <v>61220000</v>
          </cell>
        </row>
        <row r="2018">
          <cell r="A2018">
            <v>61220000</v>
          </cell>
        </row>
        <row r="2019">
          <cell r="A2019">
            <v>61220000</v>
          </cell>
        </row>
        <row r="2020">
          <cell r="A2020">
            <v>61220000</v>
          </cell>
        </row>
        <row r="2021">
          <cell r="A2021">
            <v>61221000</v>
          </cell>
        </row>
        <row r="2022">
          <cell r="A2022">
            <v>61221000</v>
          </cell>
        </row>
        <row r="2023">
          <cell r="A2023">
            <v>61221000</v>
          </cell>
        </row>
        <row r="2024">
          <cell r="A2024">
            <v>61221000</v>
          </cell>
        </row>
        <row r="2025">
          <cell r="A2025">
            <v>61222000</v>
          </cell>
        </row>
        <row r="2026">
          <cell r="A2026">
            <v>61222000</v>
          </cell>
        </row>
        <row r="2027">
          <cell r="A2027">
            <v>61222000</v>
          </cell>
        </row>
        <row r="2028">
          <cell r="A2028">
            <v>61223000</v>
          </cell>
        </row>
        <row r="2029">
          <cell r="A2029">
            <v>61223000</v>
          </cell>
        </row>
        <row r="2030">
          <cell r="A2030">
            <v>61223000</v>
          </cell>
        </row>
        <row r="2031">
          <cell r="A2031">
            <v>61224000</v>
          </cell>
        </row>
        <row r="2032">
          <cell r="A2032">
            <v>61224000</v>
          </cell>
        </row>
        <row r="2033">
          <cell r="A2033">
            <v>61224000</v>
          </cell>
        </row>
        <row r="2034">
          <cell r="A2034">
            <v>61224000</v>
          </cell>
        </row>
        <row r="2035">
          <cell r="A2035">
            <v>61225000</v>
          </cell>
        </row>
        <row r="2036">
          <cell r="A2036">
            <v>61225000</v>
          </cell>
        </row>
        <row r="2037">
          <cell r="A2037">
            <v>61225000</v>
          </cell>
        </row>
        <row r="2038">
          <cell r="A2038">
            <v>61225000</v>
          </cell>
        </row>
        <row r="2039">
          <cell r="A2039">
            <v>61225000</v>
          </cell>
        </row>
        <row r="2040">
          <cell r="A2040">
            <v>61225000</v>
          </cell>
        </row>
        <row r="2041">
          <cell r="A2041">
            <v>61225000</v>
          </cell>
        </row>
        <row r="2042">
          <cell r="A2042">
            <v>61225000</v>
          </cell>
        </row>
        <row r="2043">
          <cell r="A2043">
            <v>61225000</v>
          </cell>
        </row>
        <row r="2044">
          <cell r="A2044">
            <v>61225000</v>
          </cell>
        </row>
        <row r="2045">
          <cell r="A2045">
            <v>61225000</v>
          </cell>
        </row>
        <row r="2046">
          <cell r="A2046">
            <v>61225000</v>
          </cell>
        </row>
        <row r="2047">
          <cell r="A2047">
            <v>61225000</v>
          </cell>
        </row>
        <row r="2048">
          <cell r="A2048" t="str">
            <v>--------</v>
          </cell>
        </row>
        <row r="2049">
          <cell r="A2049" t="str">
            <v>_x000C_-------</v>
          </cell>
        </row>
        <row r="2050">
          <cell r="A2050" t="str">
            <v>LINHA AM</v>
          </cell>
        </row>
        <row r="2051">
          <cell r="A2051" t="str">
            <v>--------</v>
          </cell>
        </row>
        <row r="2053">
          <cell r="A2053" t="str">
            <v>Conta</v>
          </cell>
        </row>
        <row r="2054">
          <cell r="A2054" t="str">
            <v>--------</v>
          </cell>
        </row>
        <row r="2055">
          <cell r="A2055">
            <v>61225000</v>
          </cell>
        </row>
        <row r="2056">
          <cell r="A2056">
            <v>61225000</v>
          </cell>
        </row>
        <row r="2057">
          <cell r="A2057">
            <v>61225000</v>
          </cell>
        </row>
        <row r="2058">
          <cell r="A2058">
            <v>61225000</v>
          </cell>
        </row>
        <row r="2059">
          <cell r="A2059">
            <v>61225000</v>
          </cell>
        </row>
        <row r="2060">
          <cell r="A2060">
            <v>61225000</v>
          </cell>
        </row>
        <row r="2061">
          <cell r="A2061">
            <v>61225000</v>
          </cell>
        </row>
        <row r="2062">
          <cell r="A2062">
            <v>61225000</v>
          </cell>
        </row>
        <row r="2063">
          <cell r="A2063">
            <v>61225000</v>
          </cell>
        </row>
        <row r="2064">
          <cell r="A2064">
            <v>61225000</v>
          </cell>
        </row>
        <row r="2065">
          <cell r="A2065">
            <v>61225000</v>
          </cell>
        </row>
        <row r="2066">
          <cell r="A2066">
            <v>61226000</v>
          </cell>
        </row>
        <row r="2067">
          <cell r="A2067">
            <v>61226000</v>
          </cell>
        </row>
        <row r="2068">
          <cell r="A2068">
            <v>61227000</v>
          </cell>
        </row>
        <row r="2069">
          <cell r="A2069">
            <v>61227000</v>
          </cell>
        </row>
        <row r="2070">
          <cell r="A2070">
            <v>61227000</v>
          </cell>
        </row>
        <row r="2071">
          <cell r="A2071">
            <v>61227000</v>
          </cell>
        </row>
        <row r="2072">
          <cell r="A2072">
            <v>61227000</v>
          </cell>
        </row>
        <row r="2073">
          <cell r="A2073">
            <v>61227000</v>
          </cell>
        </row>
        <row r="2074">
          <cell r="A2074">
            <v>61228000</v>
          </cell>
        </row>
        <row r="2075">
          <cell r="A2075">
            <v>61228000</v>
          </cell>
        </row>
        <row r="2076">
          <cell r="A2076">
            <v>61228000</v>
          </cell>
        </row>
        <row r="2077">
          <cell r="A2077">
            <v>61228000</v>
          </cell>
        </row>
        <row r="2078">
          <cell r="A2078">
            <v>61228000</v>
          </cell>
        </row>
        <row r="2079">
          <cell r="A2079">
            <v>61228000</v>
          </cell>
        </row>
        <row r="2080">
          <cell r="A2080">
            <v>61228000</v>
          </cell>
        </row>
        <row r="2081">
          <cell r="A2081">
            <v>61228000</v>
          </cell>
        </row>
        <row r="2082">
          <cell r="A2082">
            <v>61228000</v>
          </cell>
        </row>
        <row r="2083">
          <cell r="A2083">
            <v>61228000</v>
          </cell>
        </row>
        <row r="2084">
          <cell r="A2084">
            <v>61228000</v>
          </cell>
        </row>
        <row r="2085">
          <cell r="A2085">
            <v>61228000</v>
          </cell>
        </row>
        <row r="2086">
          <cell r="A2086">
            <v>61228000</v>
          </cell>
        </row>
        <row r="2087">
          <cell r="A2087">
            <v>61228000</v>
          </cell>
        </row>
        <row r="2088">
          <cell r="A2088">
            <v>61228000</v>
          </cell>
        </row>
        <row r="2089">
          <cell r="A2089">
            <v>61228000</v>
          </cell>
        </row>
        <row r="2090">
          <cell r="A2090">
            <v>61228000</v>
          </cell>
        </row>
        <row r="2091">
          <cell r="A2091">
            <v>61228000</v>
          </cell>
        </row>
        <row r="2092">
          <cell r="A2092">
            <v>61228000</v>
          </cell>
        </row>
        <row r="2093">
          <cell r="A2093">
            <v>61229000</v>
          </cell>
        </row>
        <row r="2094">
          <cell r="A2094">
            <v>61229000</v>
          </cell>
        </row>
        <row r="2095">
          <cell r="A2095">
            <v>61229000</v>
          </cell>
        </row>
        <row r="2096">
          <cell r="A2096">
            <v>61229000</v>
          </cell>
        </row>
        <row r="2097">
          <cell r="A2097">
            <v>61229000</v>
          </cell>
        </row>
        <row r="2098">
          <cell r="A2098">
            <v>61229000</v>
          </cell>
        </row>
        <row r="2099">
          <cell r="A2099">
            <v>61229000</v>
          </cell>
        </row>
        <row r="2100">
          <cell r="A2100">
            <v>61229000</v>
          </cell>
        </row>
        <row r="2101">
          <cell r="A2101">
            <v>61229000</v>
          </cell>
        </row>
        <row r="2102">
          <cell r="A2102">
            <v>61229000</v>
          </cell>
        </row>
        <row r="2103">
          <cell r="A2103">
            <v>61230000</v>
          </cell>
        </row>
        <row r="2104">
          <cell r="A2104">
            <v>61230000</v>
          </cell>
        </row>
        <row r="2105">
          <cell r="A2105">
            <v>61230000</v>
          </cell>
        </row>
        <row r="2106">
          <cell r="A2106">
            <v>61231000</v>
          </cell>
        </row>
        <row r="2107">
          <cell r="A2107">
            <v>61231000</v>
          </cell>
        </row>
        <row r="2108">
          <cell r="A2108">
            <v>61231000</v>
          </cell>
        </row>
        <row r="2109">
          <cell r="A2109">
            <v>61231000</v>
          </cell>
        </row>
        <row r="2110">
          <cell r="A2110">
            <v>61231000</v>
          </cell>
        </row>
        <row r="2111">
          <cell r="A2111">
            <v>61231000</v>
          </cell>
        </row>
        <row r="2112">
          <cell r="A2112" t="str">
            <v>--------</v>
          </cell>
        </row>
        <row r="2113">
          <cell r="A2113" t="str">
            <v>_x000C_-------</v>
          </cell>
        </row>
        <row r="2114">
          <cell r="A2114" t="str">
            <v>LINHA AM</v>
          </cell>
        </row>
        <row r="2115">
          <cell r="A2115" t="str">
            <v>--------</v>
          </cell>
        </row>
        <row r="2117">
          <cell r="A2117" t="str">
            <v>Conta</v>
          </cell>
        </row>
        <row r="2118">
          <cell r="A2118" t="str">
            <v>--------</v>
          </cell>
        </row>
        <row r="2119">
          <cell r="A2119">
            <v>61231000</v>
          </cell>
        </row>
        <row r="2120">
          <cell r="A2120">
            <v>61231000</v>
          </cell>
        </row>
        <row r="2121">
          <cell r="A2121">
            <v>61231000</v>
          </cell>
        </row>
        <row r="2122">
          <cell r="A2122">
            <v>61231000</v>
          </cell>
        </row>
        <row r="2123">
          <cell r="A2123">
            <v>61231000</v>
          </cell>
        </row>
        <row r="2124">
          <cell r="A2124">
            <v>61231000</v>
          </cell>
        </row>
        <row r="2125">
          <cell r="A2125">
            <v>61231000</v>
          </cell>
        </row>
        <row r="2126">
          <cell r="A2126">
            <v>61231000</v>
          </cell>
        </row>
        <row r="2127">
          <cell r="A2127">
            <v>61231000</v>
          </cell>
        </row>
        <row r="2128">
          <cell r="A2128">
            <v>61231000</v>
          </cell>
        </row>
        <row r="2129">
          <cell r="A2129">
            <v>61231000</v>
          </cell>
        </row>
        <row r="2130">
          <cell r="A2130">
            <v>61231000</v>
          </cell>
        </row>
        <row r="2131">
          <cell r="A2131">
            <v>61231000</v>
          </cell>
        </row>
        <row r="2132">
          <cell r="A2132">
            <v>61232000</v>
          </cell>
        </row>
        <row r="2133">
          <cell r="A2133">
            <v>61232000</v>
          </cell>
        </row>
        <row r="2134">
          <cell r="A2134">
            <v>61232000</v>
          </cell>
        </row>
        <row r="2135">
          <cell r="A2135">
            <v>61232000</v>
          </cell>
        </row>
        <row r="2136">
          <cell r="A2136">
            <v>61232000</v>
          </cell>
        </row>
        <row r="2137">
          <cell r="A2137">
            <v>61232000</v>
          </cell>
        </row>
        <row r="2138">
          <cell r="A2138">
            <v>61232000</v>
          </cell>
        </row>
        <row r="2139">
          <cell r="A2139">
            <v>61232000</v>
          </cell>
        </row>
        <row r="2140">
          <cell r="A2140">
            <v>61232000</v>
          </cell>
        </row>
        <row r="2141">
          <cell r="A2141">
            <v>61233000</v>
          </cell>
        </row>
        <row r="2142">
          <cell r="A2142">
            <v>61233000</v>
          </cell>
        </row>
        <row r="2143">
          <cell r="A2143">
            <v>61233000</v>
          </cell>
        </row>
        <row r="2144">
          <cell r="A2144">
            <v>61233000</v>
          </cell>
        </row>
        <row r="2145">
          <cell r="A2145">
            <v>61233000</v>
          </cell>
        </row>
        <row r="2146">
          <cell r="A2146">
            <v>61233000</v>
          </cell>
        </row>
        <row r="2147">
          <cell r="A2147">
            <v>61234000</v>
          </cell>
        </row>
        <row r="2148">
          <cell r="A2148">
            <v>61235000</v>
          </cell>
        </row>
        <row r="2149">
          <cell r="A2149">
            <v>61235000</v>
          </cell>
        </row>
        <row r="2150">
          <cell r="A2150">
            <v>61235000</v>
          </cell>
        </row>
        <row r="2151">
          <cell r="A2151">
            <v>61235000</v>
          </cell>
        </row>
        <row r="2152">
          <cell r="A2152">
            <v>61235000</v>
          </cell>
        </row>
        <row r="2153">
          <cell r="A2153">
            <v>61235000</v>
          </cell>
        </row>
        <row r="2154">
          <cell r="A2154">
            <v>61235000</v>
          </cell>
        </row>
        <row r="2155">
          <cell r="A2155">
            <v>61236000</v>
          </cell>
        </row>
        <row r="2156">
          <cell r="A2156">
            <v>61236000</v>
          </cell>
        </row>
        <row r="2157">
          <cell r="A2157">
            <v>61236000</v>
          </cell>
        </row>
        <row r="2158">
          <cell r="A2158">
            <v>61236000</v>
          </cell>
        </row>
        <row r="2159">
          <cell r="A2159">
            <v>61236000</v>
          </cell>
        </row>
        <row r="2160">
          <cell r="A2160">
            <v>61236000</v>
          </cell>
        </row>
        <row r="2161">
          <cell r="A2161">
            <v>61236000</v>
          </cell>
        </row>
        <row r="2162">
          <cell r="A2162">
            <v>61236000</v>
          </cell>
        </row>
        <row r="2163">
          <cell r="A2163">
            <v>61236000</v>
          </cell>
        </row>
        <row r="2164">
          <cell r="A2164">
            <v>61236000</v>
          </cell>
        </row>
        <row r="2165">
          <cell r="A2165">
            <v>61236000</v>
          </cell>
        </row>
        <row r="2166">
          <cell r="A2166">
            <v>61237000</v>
          </cell>
        </row>
        <row r="2167">
          <cell r="A2167">
            <v>61237000</v>
          </cell>
        </row>
        <row r="2168">
          <cell r="A2168">
            <v>61237000</v>
          </cell>
        </row>
        <row r="2169">
          <cell r="A2169">
            <v>61237000</v>
          </cell>
        </row>
        <row r="2170">
          <cell r="A2170">
            <v>61237000</v>
          </cell>
        </row>
        <row r="2171">
          <cell r="A2171">
            <v>61237000</v>
          </cell>
        </row>
        <row r="2172">
          <cell r="A2172">
            <v>61237000</v>
          </cell>
        </row>
        <row r="2173">
          <cell r="A2173">
            <v>61237000</v>
          </cell>
        </row>
        <row r="2174">
          <cell r="A2174">
            <v>61238000</v>
          </cell>
        </row>
        <row r="2175">
          <cell r="A2175">
            <v>61238000</v>
          </cell>
        </row>
        <row r="2176">
          <cell r="A2176" t="str">
            <v>--------</v>
          </cell>
        </row>
        <row r="2177">
          <cell r="A2177" t="str">
            <v>_x000C_-------</v>
          </cell>
        </row>
        <row r="2178">
          <cell r="A2178" t="str">
            <v>LINHA AM</v>
          </cell>
        </row>
        <row r="2179">
          <cell r="A2179" t="str">
            <v>--------</v>
          </cell>
        </row>
        <row r="2181">
          <cell r="A2181" t="str">
            <v>Conta</v>
          </cell>
        </row>
        <row r="2182">
          <cell r="A2182" t="str">
            <v>--------</v>
          </cell>
        </row>
        <row r="2183">
          <cell r="A2183">
            <v>61238000</v>
          </cell>
        </row>
        <row r="2184">
          <cell r="A2184">
            <v>61238000</v>
          </cell>
        </row>
        <row r="2185">
          <cell r="A2185">
            <v>61238000</v>
          </cell>
        </row>
        <row r="2186">
          <cell r="A2186">
            <v>61238000</v>
          </cell>
        </row>
        <row r="2187">
          <cell r="A2187">
            <v>61299000</v>
          </cell>
        </row>
        <row r="2188">
          <cell r="A2188">
            <v>61299000</v>
          </cell>
        </row>
        <row r="2189">
          <cell r="A2189">
            <v>61299000</v>
          </cell>
        </row>
        <row r="2190">
          <cell r="A2190">
            <v>61299000</v>
          </cell>
        </row>
        <row r="2191">
          <cell r="A2191">
            <v>61299000</v>
          </cell>
        </row>
        <row r="2192">
          <cell r="A2192">
            <v>61299000</v>
          </cell>
        </row>
        <row r="2193">
          <cell r="A2193">
            <v>61299000</v>
          </cell>
        </row>
        <row r="2194">
          <cell r="A2194">
            <v>61299000</v>
          </cell>
        </row>
        <row r="2195">
          <cell r="A2195">
            <v>61299000</v>
          </cell>
        </row>
        <row r="2196">
          <cell r="A2196">
            <v>61299000</v>
          </cell>
        </row>
        <row r="2197">
          <cell r="A2197">
            <v>61299000</v>
          </cell>
        </row>
        <row r="2198">
          <cell r="A2198">
            <v>61299000</v>
          </cell>
        </row>
        <row r="2199">
          <cell r="A2199">
            <v>61299000</v>
          </cell>
        </row>
        <row r="2200">
          <cell r="A2200">
            <v>61299000</v>
          </cell>
        </row>
        <row r="2201">
          <cell r="A2201">
            <v>61299000</v>
          </cell>
        </row>
        <row r="2202">
          <cell r="A2202">
            <v>61299000</v>
          </cell>
        </row>
        <row r="2203">
          <cell r="A2203">
            <v>61299000</v>
          </cell>
        </row>
        <row r="2204">
          <cell r="A2204">
            <v>61299000</v>
          </cell>
        </row>
        <row r="2205">
          <cell r="A2205">
            <v>61299000</v>
          </cell>
        </row>
        <row r="2206">
          <cell r="A2206">
            <v>61299000</v>
          </cell>
        </row>
        <row r="2207">
          <cell r="A2207">
            <v>61299000</v>
          </cell>
        </row>
        <row r="2208">
          <cell r="A2208">
            <v>61299000</v>
          </cell>
        </row>
        <row r="2209">
          <cell r="A2209">
            <v>61299000</v>
          </cell>
        </row>
        <row r="2210">
          <cell r="A2210">
            <v>61299000</v>
          </cell>
        </row>
        <row r="2211">
          <cell r="A2211">
            <v>61299000</v>
          </cell>
        </row>
        <row r="2212">
          <cell r="A2212">
            <v>61299000</v>
          </cell>
        </row>
        <row r="2213">
          <cell r="A2213">
            <v>61299000</v>
          </cell>
        </row>
        <row r="2214">
          <cell r="A2214">
            <v>61299000</v>
          </cell>
        </row>
        <row r="2215">
          <cell r="A2215">
            <v>61299000</v>
          </cell>
        </row>
        <row r="2216">
          <cell r="A2216">
            <v>61299000</v>
          </cell>
        </row>
        <row r="2217">
          <cell r="A2217">
            <v>61299000</v>
          </cell>
        </row>
        <row r="2218">
          <cell r="A2218">
            <v>61299000</v>
          </cell>
        </row>
        <row r="2219">
          <cell r="A2219">
            <v>61299000</v>
          </cell>
        </row>
        <row r="2220">
          <cell r="A2220">
            <v>61299000</v>
          </cell>
        </row>
        <row r="2221">
          <cell r="A2221">
            <v>61299000</v>
          </cell>
        </row>
        <row r="2222">
          <cell r="A2222">
            <v>61299000</v>
          </cell>
        </row>
        <row r="2223">
          <cell r="A2223">
            <v>61299000</v>
          </cell>
        </row>
        <row r="2224">
          <cell r="A2224">
            <v>61299000</v>
          </cell>
        </row>
        <row r="2225">
          <cell r="A2225">
            <v>61299000</v>
          </cell>
        </row>
        <row r="2226">
          <cell r="A2226">
            <v>61299000</v>
          </cell>
        </row>
        <row r="2227">
          <cell r="A2227">
            <v>61299000</v>
          </cell>
        </row>
        <row r="2228">
          <cell r="A2228">
            <v>61299000</v>
          </cell>
        </row>
        <row r="2229">
          <cell r="A2229">
            <v>61299000</v>
          </cell>
        </row>
        <row r="2230">
          <cell r="A2230">
            <v>61299000</v>
          </cell>
        </row>
        <row r="2231">
          <cell r="A2231">
            <v>61299000</v>
          </cell>
        </row>
        <row r="2232">
          <cell r="A2232">
            <v>61299000</v>
          </cell>
        </row>
        <row r="2233">
          <cell r="A2233">
            <v>61299000</v>
          </cell>
        </row>
        <row r="2234">
          <cell r="A2234">
            <v>61299000</v>
          </cell>
        </row>
        <row r="2235">
          <cell r="A2235">
            <v>61299000</v>
          </cell>
        </row>
        <row r="2236">
          <cell r="A2236">
            <v>61299000</v>
          </cell>
        </row>
        <row r="2237">
          <cell r="A2237">
            <v>61299000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ontrole"/>
      <sheetName val="Premissas"/>
      <sheetName val="Capex"/>
      <sheetName val="UeF"/>
      <sheetName val="DFC"/>
      <sheetName val="DRE"/>
      <sheetName val="BP"/>
      <sheetName val="DRE BNDES"/>
      <sheetName val="BP BNDES"/>
      <sheetName val="QUF BNDES"/>
      <sheetName val="Indicadores"/>
      <sheetName val="Debt"/>
      <sheetName val="Cálculos (UeF)"/>
      <sheetName val="Cálculos (Mês)"/>
      <sheetName val="Cálculos (Ano)"/>
      <sheetName val="Cálculos (Amort. Outorga)"/>
      <sheetName val="Cálculos (Amort. Invest)"/>
    </sheetNames>
    <sheetDataSet>
      <sheetData sheetId="0" refreshError="1"/>
      <sheetData sheetId="1" refreshError="1"/>
      <sheetData sheetId="2">
        <row r="6">
          <cell r="D6">
            <v>41061</v>
          </cell>
        </row>
        <row r="17">
          <cell r="D17">
            <v>48410</v>
          </cell>
        </row>
        <row r="214">
          <cell r="D214">
            <v>30</v>
          </cell>
        </row>
        <row r="215">
          <cell r="D215">
            <v>20</v>
          </cell>
        </row>
        <row r="306">
          <cell r="E306">
            <v>1</v>
          </cell>
          <cell r="F306">
            <v>2</v>
          </cell>
        </row>
        <row r="307">
          <cell r="E307">
            <v>0</v>
          </cell>
          <cell r="F307">
            <v>1</v>
          </cell>
        </row>
        <row r="310">
          <cell r="E310">
            <v>41061</v>
          </cell>
          <cell r="F310">
            <v>41244</v>
          </cell>
        </row>
        <row r="311">
          <cell r="E311">
            <v>41244</v>
          </cell>
          <cell r="F311">
            <v>41548</v>
          </cell>
        </row>
        <row r="313">
          <cell r="E313">
            <v>0</v>
          </cell>
          <cell r="F313">
            <v>1200000</v>
          </cell>
        </row>
        <row r="314">
          <cell r="E314">
            <v>1</v>
          </cell>
          <cell r="F314">
            <v>0.7</v>
          </cell>
        </row>
        <row r="315">
          <cell r="E315">
            <v>1</v>
          </cell>
          <cell r="F315">
            <v>3</v>
          </cell>
        </row>
        <row r="336">
          <cell r="E336">
            <v>1</v>
          </cell>
          <cell r="F336">
            <v>2</v>
          </cell>
          <cell r="G336">
            <v>3</v>
          </cell>
          <cell r="H336">
            <v>4</v>
          </cell>
          <cell r="I336">
            <v>5</v>
          </cell>
          <cell r="J336">
            <v>6</v>
          </cell>
        </row>
        <row r="338"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J338">
            <v>1</v>
          </cell>
        </row>
        <row r="339">
          <cell r="E339" t="str">
            <v>BRL</v>
          </cell>
          <cell r="F339" t="str">
            <v>BRL</v>
          </cell>
          <cell r="G339" t="str">
            <v>BRL</v>
          </cell>
          <cell r="H339" t="str">
            <v>BRL</v>
          </cell>
          <cell r="I339" t="str">
            <v>BRL</v>
          </cell>
          <cell r="J339" t="str">
            <v>BRL</v>
          </cell>
        </row>
        <row r="342">
          <cell r="E342">
            <v>41548</v>
          </cell>
          <cell r="F342">
            <v>42736</v>
          </cell>
          <cell r="G342">
            <v>43831</v>
          </cell>
          <cell r="H342">
            <v>43831</v>
          </cell>
          <cell r="I342">
            <v>44562</v>
          </cell>
          <cell r="J342">
            <v>45292</v>
          </cell>
        </row>
        <row r="344">
          <cell r="E344">
            <v>42735</v>
          </cell>
          <cell r="F344">
            <v>43830</v>
          </cell>
          <cell r="G344">
            <v>43830</v>
          </cell>
          <cell r="H344">
            <v>44561</v>
          </cell>
          <cell r="I344">
            <v>45291</v>
          </cell>
          <cell r="J344">
            <v>46022</v>
          </cell>
        </row>
        <row r="354">
          <cell r="E354">
            <v>0.9</v>
          </cell>
          <cell r="F354">
            <v>0.9</v>
          </cell>
          <cell r="G354">
            <v>0.9</v>
          </cell>
          <cell r="H354">
            <v>0.7</v>
          </cell>
          <cell r="I354">
            <v>0.7</v>
          </cell>
          <cell r="J354">
            <v>0.7</v>
          </cell>
        </row>
        <row r="389">
          <cell r="D389">
            <v>0</v>
          </cell>
        </row>
        <row r="390">
          <cell r="D390">
            <v>0</v>
          </cell>
        </row>
        <row r="391">
          <cell r="D391">
            <v>3</v>
          </cell>
        </row>
        <row r="392">
          <cell r="D392">
            <v>1</v>
          </cell>
        </row>
        <row r="399">
          <cell r="E399" t="str">
            <v>Deb IPCA 1</v>
          </cell>
          <cell r="F399" t="str">
            <v>Deb IPCA 2</v>
          </cell>
          <cell r="G399" t="str">
            <v>Deb IPCA 3</v>
          </cell>
          <cell r="H399" t="str">
            <v>Deb USD 1</v>
          </cell>
          <cell r="I399" t="str">
            <v>Deb USD 2</v>
          </cell>
          <cell r="J399" t="str">
            <v>Deb USD 3</v>
          </cell>
        </row>
        <row r="401">
          <cell r="E401" t="str">
            <v>BRL</v>
          </cell>
          <cell r="F401" t="str">
            <v>BRL</v>
          </cell>
          <cell r="G401" t="str">
            <v>BRL</v>
          </cell>
          <cell r="H401" t="str">
            <v>USD</v>
          </cell>
          <cell r="I401" t="str">
            <v>USD</v>
          </cell>
          <cell r="J401" t="str">
            <v>USD</v>
          </cell>
        </row>
        <row r="403">
          <cell r="E403">
            <v>41791</v>
          </cell>
          <cell r="F403">
            <v>41640</v>
          </cell>
          <cell r="G403">
            <v>41640</v>
          </cell>
          <cell r="H403">
            <v>41640</v>
          </cell>
          <cell r="I403">
            <v>41548</v>
          </cell>
          <cell r="J403">
            <v>41548</v>
          </cell>
        </row>
        <row r="404">
          <cell r="E404">
            <v>1</v>
          </cell>
          <cell r="F404">
            <v>1</v>
          </cell>
          <cell r="G404">
            <v>1</v>
          </cell>
          <cell r="H404">
            <v>1</v>
          </cell>
          <cell r="I404">
            <v>2</v>
          </cell>
          <cell r="J404">
            <v>1</v>
          </cell>
        </row>
        <row r="406">
          <cell r="E406">
            <v>41791</v>
          </cell>
          <cell r="F406">
            <v>41640</v>
          </cell>
          <cell r="G406">
            <v>41640</v>
          </cell>
          <cell r="H406">
            <v>41640</v>
          </cell>
          <cell r="I406">
            <v>43373</v>
          </cell>
          <cell r="J406">
            <v>41548</v>
          </cell>
        </row>
        <row r="417">
          <cell r="E417">
            <v>550000</v>
          </cell>
          <cell r="F417">
            <v>500000</v>
          </cell>
          <cell r="G417">
            <v>500000</v>
          </cell>
          <cell r="H417">
            <v>250000</v>
          </cell>
          <cell r="I417">
            <v>100000</v>
          </cell>
          <cell r="J417">
            <v>100000</v>
          </cell>
        </row>
        <row r="419">
          <cell r="E419">
            <v>0</v>
          </cell>
          <cell r="F419">
            <v>0</v>
          </cell>
          <cell r="G419">
            <v>0</v>
          </cell>
          <cell r="H419">
            <v>0.16439008439420152</v>
          </cell>
          <cell r="I419">
            <v>0.16439008439420152</v>
          </cell>
          <cell r="J419">
            <v>0.1</v>
          </cell>
        </row>
      </sheetData>
      <sheetData sheetId="3">
        <row r="9">
          <cell r="G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F16">
            <v>0</v>
          </cell>
        </row>
      </sheetData>
      <sheetData sheetId="13">
        <row r="1">
          <cell r="E1">
            <v>41061</v>
          </cell>
        </row>
      </sheetData>
      <sheetData sheetId="14">
        <row r="93">
          <cell r="F93">
            <v>0</v>
          </cell>
        </row>
      </sheetData>
      <sheetData sheetId="15">
        <row r="1">
          <cell r="D1">
            <v>2012</v>
          </cell>
        </row>
      </sheetData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gastos Sol"/>
      <sheetName val="Hoja3"/>
      <sheetName val="MODELO"/>
      <sheetName val="GASTOS"/>
      <sheetName val="SIN CONVENIO"/>
      <sheetName val="RECAUDACIÓN"/>
      <sheetName val="MACRO"/>
      <sheetName val="GRAFICOS"/>
      <sheetName val="Presentación"/>
      <sheetName val="Hoja1"/>
      <sheetName val="TITULIZA"/>
      <sheetName val="INGRESOS"/>
      <sheetName val="Trafico"/>
      <sheetName val="SOL PESOS"/>
      <sheetName val="Datos 100% "/>
      <sheetName val="% Participación OHL"/>
      <sheetName val="Consolidación"/>
      <sheetName val="Sol ficha"/>
      <sheetName val="Geral"/>
      <sheetName val="Cost_Input"/>
      <sheetName val="Comb Inp"/>
      <sheetName val=" Balanço REAL"/>
      <sheetName val="TEPOTZOTLAN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K18">
            <v>443.11860735067313</v>
          </cell>
          <cell r="L18">
            <v>472.14957818537323</v>
          </cell>
          <cell r="M18">
            <v>981.42440499787858</v>
          </cell>
          <cell r="N18">
            <v>661.68142156795398</v>
          </cell>
          <cell r="O18">
            <v>685.48283384990646</v>
          </cell>
          <cell r="P18">
            <v>798.72172553534392</v>
          </cell>
          <cell r="Q18">
            <v>801.89426373582319</v>
          </cell>
          <cell r="R18">
            <v>793.55022760985207</v>
          </cell>
          <cell r="S18">
            <v>843.98115348061094</v>
          </cell>
          <cell r="T18">
            <v>891.11531518912329</v>
          </cell>
          <cell r="U18">
            <v>846.20618899409487</v>
          </cell>
          <cell r="V18">
            <v>908.59442055754209</v>
          </cell>
          <cell r="W18">
            <v>1015.4810297507214</v>
          </cell>
          <cell r="X18">
            <v>1037.9429686414619</v>
          </cell>
          <cell r="Y18">
            <v>1188.6524839424096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Pouso e Permanência"/>
      <sheetName val="Rec Pouso e Permanência II"/>
      <sheetName val="Premissas Tarifárias"/>
      <sheetName val="Plan1"/>
    </sheetNames>
    <sheetDataSet>
      <sheetData sheetId="0">
        <row r="2">
          <cell r="C2">
            <v>41425</v>
          </cell>
        </row>
      </sheetData>
      <sheetData sheetId="1"/>
      <sheetData sheetId="2">
        <row r="5">
          <cell r="C5">
            <v>41487</v>
          </cell>
        </row>
      </sheetData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ercial"/>
      <sheetName val="Cargas"/>
      <sheetName val="Operações"/>
      <sheetName val="Premissas"/>
      <sheetName val="Consolidado"/>
      <sheetName val="Listas"/>
    </sheetNames>
    <sheetDataSet>
      <sheetData sheetId="0" refreshError="1">
        <row r="8">
          <cell r="B8">
            <v>1</v>
          </cell>
        </row>
      </sheetData>
      <sheetData sheetId="1" refreshError="1"/>
      <sheetData sheetId="2" refreshError="1"/>
      <sheetData sheetId="3" refreshError="1">
        <row r="6">
          <cell r="I6">
            <v>41669</v>
          </cell>
        </row>
      </sheetData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umo"/>
      <sheetName val="FCD"/>
      <sheetName val="FCL - Valor"/>
      <sheetName val="Amortizacao_Agio"/>
      <sheetName val="Tir Projeto"/>
      <sheetName val="Balanço"/>
      <sheetName val="DRE"/>
      <sheetName val="Cap. Invest."/>
      <sheetName val="Usos_e_Fontes"/>
      <sheetName val="DSCR"/>
      <sheetName val="Dados Históricos"/>
      <sheetName val="Passageiros"/>
      <sheetName val="Receita"/>
      <sheetName val="Drivers_Estrategicos"/>
      <sheetName val="Custos"/>
      <sheetName val="Custo_Energia"/>
      <sheetName val="Despesas"/>
      <sheetName val="Capital de Giro"/>
      <sheetName val="IR CS"/>
      <sheetName val="Mútuo e Controladas"/>
      <sheetName val="Concessao"/>
      <sheetName val="Depre_Amort"/>
      <sheetName val="Permanente"/>
      <sheetName val="Planos Invest."/>
      <sheetName val="Projetos"/>
      <sheetName val="Financiamentos"/>
      <sheetName val="Caixa e Reservas"/>
      <sheetName val="PL"/>
      <sheetName val="Macroeconômicas"/>
      <sheetName val="Preço Trem"/>
      <sheetName val="Check"/>
      <sheetName val="Códigos"/>
    </sheetNames>
    <sheetDataSet>
      <sheetData sheetId="0"/>
      <sheetData sheetId="1"/>
      <sheetData sheetId="2"/>
      <sheetData sheetId="3">
        <row r="226">
          <cell r="C226">
            <v>50405</v>
          </cell>
        </row>
      </sheetData>
      <sheetData sheetId="4"/>
      <sheetData sheetId="5"/>
      <sheetData sheetId="6">
        <row r="17">
          <cell r="B17" t="str">
            <v>Clientes - Venda de Bilhete</v>
          </cell>
        </row>
      </sheetData>
      <sheetData sheetId="7">
        <row r="1">
          <cell r="B1" t="str">
            <v>CONCESSÃO METROVIÁRIA DO RIO DE JANEIRO S.A. - METRO RIO</v>
          </cell>
        </row>
      </sheetData>
      <sheetData sheetId="8"/>
      <sheetData sheetId="9"/>
      <sheetData sheetId="10"/>
      <sheetData sheetId="11">
        <row r="5">
          <cell r="C5">
            <v>40237</v>
          </cell>
        </row>
      </sheetData>
      <sheetData sheetId="12"/>
      <sheetData sheetId="13">
        <row r="13">
          <cell r="A13">
            <v>1</v>
          </cell>
          <cell r="C13" t="str">
            <v>Premissas do Modelo</v>
          </cell>
        </row>
        <row r="14">
          <cell r="C14" t="str">
            <v>Planilhas Auxiliares</v>
          </cell>
        </row>
      </sheetData>
      <sheetData sheetId="14"/>
      <sheetData sheetId="15">
        <row r="12">
          <cell r="C12" t="str">
            <v>Premissas do Modelo</v>
          </cell>
        </row>
        <row r="13">
          <cell r="C13" t="str">
            <v>Planilhas Auxiliares</v>
          </cell>
        </row>
      </sheetData>
      <sheetData sheetId="16"/>
      <sheetData sheetId="17">
        <row r="12">
          <cell r="C12" t="str">
            <v>Premissas do Modelo</v>
          </cell>
        </row>
        <row r="13">
          <cell r="C13" t="str">
            <v>Planilhas Auxiliares</v>
          </cell>
        </row>
      </sheetData>
      <sheetData sheetId="18"/>
      <sheetData sheetId="19"/>
      <sheetData sheetId="20">
        <row r="9">
          <cell r="E9">
            <v>40209</v>
          </cell>
        </row>
      </sheetData>
      <sheetData sheetId="21">
        <row r="16">
          <cell r="E16">
            <v>0</v>
          </cell>
        </row>
      </sheetData>
      <sheetData sheetId="22"/>
      <sheetData sheetId="23">
        <row r="301">
          <cell r="E301">
            <v>34553.068047319233</v>
          </cell>
        </row>
      </sheetData>
      <sheetData sheetId="24">
        <row r="71">
          <cell r="E71">
            <v>1</v>
          </cell>
        </row>
      </sheetData>
      <sheetData sheetId="25">
        <row r="111">
          <cell r="E111">
            <v>0</v>
          </cell>
        </row>
      </sheetData>
      <sheetData sheetId="26">
        <row r="623">
          <cell r="E623">
            <v>0</v>
          </cell>
        </row>
      </sheetData>
      <sheetData sheetId="27">
        <row r="9">
          <cell r="E9">
            <v>40209</v>
          </cell>
        </row>
      </sheetData>
      <sheetData sheetId="28"/>
      <sheetData sheetId="29">
        <row r="317">
          <cell r="P317">
            <v>15</v>
          </cell>
        </row>
      </sheetData>
      <sheetData sheetId="30"/>
      <sheetData sheetId="31"/>
      <sheetData sheetId="32">
        <row r="16">
          <cell r="C16" t="str">
            <v>Mais Provável</v>
          </cell>
          <cell r="D16" t="str">
            <v>Mais Provável</v>
          </cell>
          <cell r="E16" t="str">
            <v>Mais Provável</v>
          </cell>
          <cell r="F16" t="str">
            <v>Mais Provável</v>
          </cell>
          <cell r="G16" t="str">
            <v>Mais Provável</v>
          </cell>
          <cell r="H16" t="str">
            <v>Mais Provável</v>
          </cell>
          <cell r="I16" t="str">
            <v>Mais Provável</v>
          </cell>
          <cell r="J16" t="str">
            <v>Mais Provável</v>
          </cell>
          <cell r="K16" t="str">
            <v>Mais Provável</v>
          </cell>
          <cell r="L16" t="str">
            <v>Mais Provável</v>
          </cell>
          <cell r="M16" t="str">
            <v>Mais Provável</v>
          </cell>
          <cell r="N16" t="str">
            <v>Mais Provável</v>
          </cell>
          <cell r="O16" t="str">
            <v>Mais Provável</v>
          </cell>
          <cell r="P16" t="str">
            <v>Mais Provável</v>
          </cell>
          <cell r="Q16" t="str">
            <v>Mais Provável</v>
          </cell>
          <cell r="R16" t="str">
            <v>Mais Provável</v>
          </cell>
          <cell r="S16" t="str">
            <v>Mais Provável</v>
          </cell>
          <cell r="T16" t="str">
            <v>Mais Provável</v>
          </cell>
          <cell r="U16" t="str">
            <v>Mais Provável</v>
          </cell>
          <cell r="V16" t="str">
            <v>Mais Provável</v>
          </cell>
          <cell r="W16" t="str">
            <v>Mais Provável</v>
          </cell>
          <cell r="X16" t="str">
            <v>Mais Provável</v>
          </cell>
          <cell r="Y16" t="str">
            <v>Mais Provável</v>
          </cell>
          <cell r="Z16" t="str">
            <v>Mais Provável</v>
          </cell>
          <cell r="AA16" t="str">
            <v>Mais Provável</v>
          </cell>
          <cell r="AB16" t="str">
            <v>Mais Provável</v>
          </cell>
          <cell r="AC16" t="str">
            <v>Mais Provável</v>
          </cell>
          <cell r="AD16" t="str">
            <v>Mais Provável</v>
          </cell>
          <cell r="AE16" t="str">
            <v>Mais Provável</v>
          </cell>
          <cell r="AF16" t="str">
            <v>Mais Provável</v>
          </cell>
          <cell r="AG16" t="str">
            <v>Mais Provável</v>
          </cell>
          <cell r="AH16" t="str">
            <v>Mais Provável</v>
          </cell>
          <cell r="AI16" t="str">
            <v>Mais Provável</v>
          </cell>
          <cell r="AJ16" t="str">
            <v>Mais Provável</v>
          </cell>
        </row>
        <row r="21">
          <cell r="C21">
            <v>40178</v>
          </cell>
        </row>
        <row r="22">
          <cell r="C22">
            <v>40543</v>
          </cell>
        </row>
        <row r="23">
          <cell r="C23">
            <v>40908</v>
          </cell>
        </row>
        <row r="24">
          <cell r="C24">
            <v>41274</v>
          </cell>
        </row>
        <row r="25">
          <cell r="C25">
            <v>41639</v>
          </cell>
        </row>
        <row r="26">
          <cell r="C26">
            <v>42004</v>
          </cell>
        </row>
        <row r="27">
          <cell r="C27">
            <v>42369</v>
          </cell>
        </row>
        <row r="28">
          <cell r="C28">
            <v>42735</v>
          </cell>
        </row>
        <row r="29">
          <cell r="C29">
            <v>43100</v>
          </cell>
        </row>
        <row r="30">
          <cell r="C30">
            <v>43465</v>
          </cell>
        </row>
        <row r="31">
          <cell r="C31">
            <v>43830</v>
          </cell>
        </row>
        <row r="32">
          <cell r="C32">
            <v>44196</v>
          </cell>
        </row>
        <row r="33">
          <cell r="C33">
            <v>44561</v>
          </cell>
        </row>
        <row r="34">
          <cell r="C34">
            <v>44926</v>
          </cell>
        </row>
        <row r="35">
          <cell r="C35">
            <v>45291</v>
          </cell>
        </row>
        <row r="36">
          <cell r="C36">
            <v>45657</v>
          </cell>
        </row>
        <row r="37">
          <cell r="C37">
            <v>46022</v>
          </cell>
        </row>
        <row r="38">
          <cell r="C38">
            <v>46387</v>
          </cell>
        </row>
        <row r="39">
          <cell r="C39">
            <v>46752</v>
          </cell>
        </row>
        <row r="40">
          <cell r="C40">
            <v>47118</v>
          </cell>
        </row>
        <row r="41">
          <cell r="C41">
            <v>47483</v>
          </cell>
        </row>
        <row r="42">
          <cell r="C42">
            <v>47848</v>
          </cell>
        </row>
        <row r="43">
          <cell r="C43">
            <v>48213</v>
          </cell>
        </row>
        <row r="44">
          <cell r="C44">
            <v>48579</v>
          </cell>
        </row>
        <row r="45">
          <cell r="C45">
            <v>48944</v>
          </cell>
        </row>
        <row r="46">
          <cell r="C46">
            <v>49309</v>
          </cell>
        </row>
        <row r="47">
          <cell r="C47">
            <v>49674</v>
          </cell>
        </row>
        <row r="48">
          <cell r="C48">
            <v>50040</v>
          </cell>
        </row>
        <row r="49">
          <cell r="C49">
            <v>50405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"/>
      <sheetName val="Anexo 12"/>
      <sheetName val="AR Drop Downs"/>
      <sheetName val="ARLU"/>
      <sheetName val="First Sample Results"/>
      <sheetName val="DropDown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>
        <row r="3">
          <cell r="C3" t="str">
            <v>Reais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Balsint"/>
      <sheetName val="DREsint"/>
      <sheetName val="Balanal"/>
      <sheetName val="DREanal"/>
      <sheetName val="Mutações"/>
      <sheetName val="DOAR"/>
      <sheetName val="Ativo-Passivo"/>
      <sheetName val="Resultado"/>
    </sheetNames>
    <sheetDataSet>
      <sheetData sheetId="0" refreshError="1"/>
      <sheetData sheetId="1" refreshError="1">
        <row r="1">
          <cell r="B1" t="str">
            <v>Investimentos e Participações em Infra-Estrutura S.A. - INVEPAR</v>
          </cell>
        </row>
        <row r="2">
          <cell r="B2" t="str">
            <v>CNPJ: 03.758.318/0001-24</v>
          </cell>
        </row>
        <row r="3">
          <cell r="B3" t="str">
            <v>Balanço Patrimonial em 31 de Janeiro de 2005</v>
          </cell>
        </row>
        <row r="4">
          <cell r="B4" t="str">
            <v xml:space="preserve">Valores expressos em Reais ( R$ ) </v>
          </cell>
        </row>
        <row r="6">
          <cell r="G6" t="str">
            <v>31/03/2000</v>
          </cell>
          <cell r="I6">
            <v>38352</v>
          </cell>
          <cell r="K6">
            <v>38383</v>
          </cell>
        </row>
        <row r="7">
          <cell r="B7" t="str">
            <v>ATIVO</v>
          </cell>
        </row>
        <row r="9">
          <cell r="B9" t="str">
            <v>Ativo Circulante</v>
          </cell>
        </row>
        <row r="10">
          <cell r="C10" t="str">
            <v>Disponível</v>
          </cell>
          <cell r="G10">
            <v>2000</v>
          </cell>
          <cell r="I10">
            <v>13039829.220000001</v>
          </cell>
          <cell r="K10">
            <v>12651069.83</v>
          </cell>
        </row>
        <row r="11">
          <cell r="C11" t="str">
            <v>Títulos a receber</v>
          </cell>
          <cell r="I11">
            <v>0</v>
          </cell>
          <cell r="K11">
            <v>0</v>
          </cell>
        </row>
        <row r="12">
          <cell r="C12" t="str">
            <v>Dividendos a receber</v>
          </cell>
          <cell r="G12">
            <v>12995968.18</v>
          </cell>
          <cell r="I12">
            <v>12995968.18</v>
          </cell>
          <cell r="K12">
            <v>12995968.18</v>
          </cell>
        </row>
        <row r="13">
          <cell r="C13" t="str">
            <v>Juros s/ Pat. Líquido a Receber</v>
          </cell>
          <cell r="G13" t="str">
            <v>IRPJ a recmlher</v>
          </cell>
          <cell r="I13">
            <v>1664956.73</v>
          </cell>
          <cell r="K13">
            <v>1664956.73</v>
          </cell>
        </row>
        <row r="14">
          <cell r="C14" t="str">
            <v>Adiantamentos</v>
          </cell>
          <cell r="I14">
            <v>1023.97</v>
          </cell>
          <cell r="K14">
            <v>929</v>
          </cell>
        </row>
        <row r="15">
          <cell r="C15" t="str">
            <v>Contas a Receber</v>
          </cell>
          <cell r="I15">
            <v>0</v>
          </cell>
          <cell r="K15">
            <v>0</v>
          </cell>
        </row>
        <row r="16">
          <cell r="C16" t="str">
            <v>Impostos a recuperar</v>
          </cell>
          <cell r="G16" t="e">
            <v>#REF!</v>
          </cell>
          <cell r="I16">
            <v>52.04</v>
          </cell>
          <cell r="K16">
            <v>3804.9</v>
          </cell>
        </row>
        <row r="17">
          <cell r="C17" t="str">
            <v>Outros impostos a receber</v>
          </cell>
          <cell r="I17">
            <v>0</v>
          </cell>
          <cell r="K17">
            <v>0</v>
          </cell>
        </row>
        <row r="18">
          <cell r="C18" t="str">
            <v>Despesas Antecipadas</v>
          </cell>
          <cell r="G18">
            <v>1604</v>
          </cell>
          <cell r="I18">
            <v>1604</v>
          </cell>
          <cell r="K18">
            <v>2977.6</v>
          </cell>
        </row>
        <row r="19">
          <cell r="C19" t="str">
            <v>Outros</v>
          </cell>
          <cell r="I19">
            <v>0</v>
          </cell>
          <cell r="K19">
            <v>0</v>
          </cell>
        </row>
        <row r="20">
          <cell r="G20" t="e">
            <v>#REF!</v>
          </cell>
          <cell r="I20">
            <v>27703434.139999997</v>
          </cell>
          <cell r="K20">
            <v>27319706.239999998</v>
          </cell>
        </row>
        <row r="21">
          <cell r="B21" t="str">
            <v>Ativo Realizável a Longo Prazo</v>
          </cell>
        </row>
        <row r="22">
          <cell r="C22" t="str">
            <v>Créditos de controladas/coligadas</v>
          </cell>
          <cell r="G22">
            <v>0</v>
          </cell>
          <cell r="I22">
            <v>0</v>
          </cell>
          <cell r="K22">
            <v>0</v>
          </cell>
        </row>
        <row r="23">
          <cell r="C23" t="str">
            <v>Impostos a Recuperar</v>
          </cell>
          <cell r="I23">
            <v>3742887.89</v>
          </cell>
          <cell r="K23">
            <v>3532369.76</v>
          </cell>
        </row>
        <row r="24">
          <cell r="G24">
            <v>0</v>
          </cell>
          <cell r="I24">
            <v>3742887.89</v>
          </cell>
          <cell r="K24">
            <v>3532369.76</v>
          </cell>
        </row>
        <row r="25">
          <cell r="B25" t="str">
            <v>Ativo Permanente</v>
          </cell>
        </row>
        <row r="26">
          <cell r="C26" t="str">
            <v>Investimentos</v>
          </cell>
          <cell r="G26">
            <v>0</v>
          </cell>
          <cell r="I26">
            <v>106073011.17</v>
          </cell>
          <cell r="K26">
            <v>109746648.21000001</v>
          </cell>
        </row>
        <row r="27">
          <cell r="C27" t="str">
            <v>Imobilizado Técnico</v>
          </cell>
          <cell r="G27">
            <v>0</v>
          </cell>
          <cell r="I27">
            <v>165997.75999999998</v>
          </cell>
          <cell r="K27">
            <v>165863</v>
          </cell>
        </row>
        <row r="28">
          <cell r="C28" t="str">
            <v>Diferido</v>
          </cell>
          <cell r="I28">
            <v>0</v>
          </cell>
          <cell r="K28">
            <v>0</v>
          </cell>
        </row>
        <row r="29">
          <cell r="G29">
            <v>0</v>
          </cell>
          <cell r="I29">
            <v>106239008.93000001</v>
          </cell>
          <cell r="K29">
            <v>109912511.21000001</v>
          </cell>
        </row>
        <row r="31">
          <cell r="B31" t="str">
            <v>Total do ATIVO</v>
          </cell>
          <cell r="G31" t="e">
            <v>#REF!</v>
          </cell>
          <cell r="I31">
            <v>137685330.96000001</v>
          </cell>
          <cell r="K31">
            <v>140764587.21000001</v>
          </cell>
        </row>
        <row r="33">
          <cell r="B33" t="str">
            <v>PASSIVO</v>
          </cell>
        </row>
        <row r="35">
          <cell r="B35" t="str">
            <v>Passivo Circulante</v>
          </cell>
        </row>
        <row r="36">
          <cell r="C36" t="str">
            <v>Fornecedores</v>
          </cell>
          <cell r="G36">
            <v>0</v>
          </cell>
          <cell r="I36">
            <v>27900.959999999999</v>
          </cell>
          <cell r="K36">
            <v>47212.23</v>
          </cell>
        </row>
        <row r="37">
          <cell r="C37" t="str">
            <v>Contas a pagar - OAS</v>
          </cell>
          <cell r="G37" t="e">
            <v>#REF!</v>
          </cell>
          <cell r="I37">
            <v>0</v>
          </cell>
          <cell r="K37">
            <v>0</v>
          </cell>
        </row>
        <row r="38">
          <cell r="C38" t="str">
            <v>Empréstimos e Financiamentos</v>
          </cell>
          <cell r="I38">
            <v>0</v>
          </cell>
          <cell r="K38">
            <v>0</v>
          </cell>
        </row>
        <row r="39">
          <cell r="C39" t="str">
            <v>Créditos de controladas/coligadas</v>
          </cell>
          <cell r="I39">
            <v>0</v>
          </cell>
          <cell r="K39">
            <v>0</v>
          </cell>
        </row>
        <row r="40">
          <cell r="C40" t="str">
            <v>Impostos a recolher</v>
          </cell>
          <cell r="G40" t="e">
            <v>#REF!</v>
          </cell>
          <cell r="I40">
            <v>250251.55</v>
          </cell>
          <cell r="K40">
            <v>41362.32</v>
          </cell>
        </row>
        <row r="41">
          <cell r="C41" t="str">
            <v>Obrigações com empregados</v>
          </cell>
          <cell r="G41" t="e">
            <v>#REF!</v>
          </cell>
          <cell r="I41">
            <v>502720.97</v>
          </cell>
          <cell r="K41">
            <v>498980.35000000003</v>
          </cell>
        </row>
        <row r="42">
          <cell r="C42" t="str">
            <v>Participação de empregados</v>
          </cell>
          <cell r="G42" t="e">
            <v>#REF!</v>
          </cell>
          <cell r="I42">
            <v>0</v>
          </cell>
          <cell r="K42">
            <v>0</v>
          </cell>
        </row>
        <row r="43">
          <cell r="C43" t="str">
            <v>Dividendos e Juros sobre o capital próprio</v>
          </cell>
          <cell r="I43">
            <v>29950812.925500002</v>
          </cell>
          <cell r="K43">
            <v>29950812.925500002</v>
          </cell>
        </row>
        <row r="44">
          <cell r="C44" t="str">
            <v>Antecipação de Dividendos</v>
          </cell>
          <cell r="I44">
            <v>0</v>
          </cell>
          <cell r="K44">
            <v>0</v>
          </cell>
        </row>
        <row r="45">
          <cell r="C45" t="str">
            <v>Adiantamentos de clientes</v>
          </cell>
          <cell r="I45">
            <v>0</v>
          </cell>
          <cell r="K4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entações"/>
      <sheetName val="Painel de Controle"/>
      <sheetName val="Capital de Giro"/>
      <sheetName val="Control Panel"/>
      <sheetName val="Demonstrações Financeira ---&gt;"/>
      <sheetName val="Consolidado"/>
      <sheetName val="Holding"/>
      <sheetName val="Norbe VI"/>
      <sheetName val="Norbe VIII e IX"/>
      <sheetName val="Balanço Patrimonial"/>
      <sheetName val="Planilhas de Apoio ---&gt;"/>
      <sheetName val="E&amp;P"/>
      <sheetName val="SI"/>
      <sheetName val="Norbe X"/>
      <sheetName val="Norbe XI"/>
      <sheetName val="Norbe XII"/>
      <sheetName val="Norbe XIII"/>
      <sheetName val="Norbe XIV"/>
      <sheetName val="Norbe BR I"/>
      <sheetName val="Norbe BR II"/>
      <sheetName val="Norbe BR III"/>
      <sheetName val="Norbe BR IV"/>
      <sheetName val="FPSO I"/>
      <sheetName val="FPSO II"/>
      <sheetName val="FPSO III"/>
      <sheetName val="New I"/>
      <sheetName val="New II"/>
      <sheetName val="New IV"/>
      <sheetName val="Graficos"/>
      <sheetName val="WACC"/>
      <sheetName val="Outros metodos"/>
      <sheetName val="Depreciação Norbe VI"/>
      <sheetName val="Dividendos"/>
      <sheetName val="Receitas Financeiras"/>
      <sheetName val="Imposto sobre a Receita"/>
      <sheetName val="Imposto de Renda"/>
      <sheetName val="Dívida Aquisição"/>
      <sheetName val="Usos e Fontes"/>
      <sheetName val="Tempo"/>
      <sheetName val="Inputs ---&gt;"/>
      <sheetName val="Receitas"/>
      <sheetName val="Custos"/>
      <sheetName val="Despesas"/>
      <sheetName val="Capex"/>
      <sheetName val="Macroeconomia"/>
      <sheetName val="VPL 2014"/>
      <sheetName val="CS"/>
    </sheetNames>
    <sheetDataSet>
      <sheetData sheetId="0" refreshError="1"/>
      <sheetData sheetId="1">
        <row r="18">
          <cell r="C18" t="e">
            <v>#REF!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</sheetNames>
    <definedNames>
      <definedName name="EndSeller"/>
    </defined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ll companies"/>
      <sheetName val="Values"/>
      <sheetName val="Portfolio"/>
      <sheetName val="DBACCES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d"/>
      <sheetName val="Food_DES"/>
      <sheetName val="Apparel_DES"/>
      <sheetName val="Beer_DES"/>
      <sheetName val="Broadline_DES"/>
      <sheetName val="Cosmetics_DES"/>
      <sheetName val="CSD_DES"/>
      <sheetName val="Food Retail_DES"/>
      <sheetName val="Tobacco_DES"/>
      <sheetName val="Codes"/>
      <sheetName val="Sheet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s"/>
      <sheetName val="Price"/>
      <sheetName val="Position"/>
      <sheetName val="Weight"/>
      <sheetName val="AdvDecl"/>
      <sheetName val="Indexes"/>
      <sheetName val="Portfolio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SCR"/>
      <sheetName val="Dados_Historicos"/>
      <sheetName val="Check"/>
      <sheetName val="Resumo"/>
      <sheetName val="DRE"/>
      <sheetName val="FCD"/>
      <sheetName val="PL"/>
      <sheetName val="Apoio_JcP"/>
      <sheetName val="Concessao"/>
      <sheetName val="Preço Trem"/>
      <sheetName val="IR CS"/>
      <sheetName val="FCL - Valor"/>
      <sheetName val="Tir"/>
      <sheetName val="Balanco"/>
      <sheetName val="Usos_e_Fontes"/>
      <sheetName val="Cap. Invest."/>
      <sheetName val="Orcamento"/>
      <sheetName val="Receita"/>
      <sheetName val="Dif_VPL"/>
      <sheetName val="Custos"/>
      <sheetName val="Despesas"/>
      <sheetName val="Drivers_Estrategicos"/>
      <sheetName val="Capital de Giro"/>
      <sheetName val="Passageiros"/>
      <sheetName val="Custo_Energia"/>
      <sheetName val="Capex de Manut."/>
      <sheetName val="Renovação 30 trens"/>
      <sheetName val="Carros_Novos"/>
      <sheetName val="Projetos"/>
      <sheetName val="Planos Invest."/>
      <sheetName val="Partes_Relac"/>
      <sheetName val="Financiamentos"/>
      <sheetName val="Dep_Amort_Fisc"/>
      <sheetName val="Dep_Amort_Cont"/>
      <sheetName val="BNDES"/>
      <sheetName val="BNDES2"/>
      <sheetName val="Permanente"/>
      <sheetName val="Caixa e Reservas"/>
      <sheetName val="Troca_30_Trens"/>
      <sheetName val="Macroeconomicas"/>
      <sheetName val="VA"/>
      <sheetName val="Codigos"/>
      <sheetName val="Sheet1"/>
      <sheetName val="AUX_CTA.GTDA"/>
      <sheetName val="AUX_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87">
          <cell r="C287">
            <v>50405</v>
          </cell>
        </row>
      </sheetData>
      <sheetData sheetId="13">
        <row r="9">
          <cell r="C9">
            <v>40178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>
        <row r="120">
          <cell r="B120" t="str">
            <v>Variação Volume (base período anterior)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24">
          <cell r="B124" t="str">
            <v>Grupo 1 - Capex de manutenção (recorrente)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20">
          <cell r="B320" t="str">
            <v>RESUMO DAS TAXAS ESCOLHIDAS</v>
          </cell>
        </row>
        <row r="391">
          <cell r="B391" t="str">
            <v>Base 100 Mensal</v>
          </cell>
          <cell r="C391" t="str">
            <v>Do Período</v>
          </cell>
          <cell r="D391">
            <v>41639</v>
          </cell>
          <cell r="E391">
            <v>41670</v>
          </cell>
          <cell r="F391">
            <v>41698</v>
          </cell>
          <cell r="G391">
            <v>41729</v>
          </cell>
          <cell r="H391">
            <v>41759</v>
          </cell>
          <cell r="I391">
            <v>41790</v>
          </cell>
          <cell r="J391">
            <v>41820</v>
          </cell>
          <cell r="K391">
            <v>41851</v>
          </cell>
          <cell r="L391">
            <v>41882</v>
          </cell>
          <cell r="M391">
            <v>41912</v>
          </cell>
          <cell r="N391">
            <v>41943</v>
          </cell>
          <cell r="O391">
            <v>41973</v>
          </cell>
          <cell r="P391">
            <v>42004</v>
          </cell>
          <cell r="Q391">
            <v>42035</v>
          </cell>
          <cell r="R391">
            <v>42063</v>
          </cell>
          <cell r="S391">
            <v>42094</v>
          </cell>
          <cell r="T391">
            <v>42124</v>
          </cell>
          <cell r="U391">
            <v>42155</v>
          </cell>
          <cell r="V391">
            <v>42185</v>
          </cell>
          <cell r="W391">
            <v>42216</v>
          </cell>
          <cell r="X391">
            <v>42247</v>
          </cell>
          <cell r="Y391">
            <v>42277</v>
          </cell>
          <cell r="Z391">
            <v>42308</v>
          </cell>
          <cell r="AA391">
            <v>42338</v>
          </cell>
          <cell r="AB391">
            <v>42369</v>
          </cell>
          <cell r="AC391">
            <v>42400</v>
          </cell>
          <cell r="AD391">
            <v>42429</v>
          </cell>
          <cell r="AE391">
            <v>42460</v>
          </cell>
          <cell r="AF391">
            <v>42490</v>
          </cell>
          <cell r="AG391">
            <v>42521</v>
          </cell>
          <cell r="AH391">
            <v>42551</v>
          </cell>
          <cell r="AI391">
            <v>42582</v>
          </cell>
          <cell r="AJ391">
            <v>42613</v>
          </cell>
          <cell r="AK391">
            <v>42643</v>
          </cell>
          <cell r="AL391">
            <v>42674</v>
          </cell>
          <cell r="AM391">
            <v>42704</v>
          </cell>
          <cell r="AN391">
            <v>42735</v>
          </cell>
          <cell r="AO391">
            <v>42766</v>
          </cell>
          <cell r="AP391">
            <v>42794</v>
          </cell>
          <cell r="AQ391">
            <v>42825</v>
          </cell>
          <cell r="AR391">
            <v>42855</v>
          </cell>
          <cell r="AS391">
            <v>42886</v>
          </cell>
          <cell r="AT391">
            <v>42916</v>
          </cell>
          <cell r="AU391">
            <v>42947</v>
          </cell>
          <cell r="AV391">
            <v>42978</v>
          </cell>
          <cell r="AW391">
            <v>43008</v>
          </cell>
          <cell r="AX391">
            <v>43039</v>
          </cell>
          <cell r="AY391">
            <v>43069</v>
          </cell>
          <cell r="AZ391">
            <v>43100</v>
          </cell>
          <cell r="BA391">
            <v>43131</v>
          </cell>
          <cell r="BB391">
            <v>43159</v>
          </cell>
          <cell r="BC391">
            <v>43190</v>
          </cell>
          <cell r="BD391">
            <v>43220</v>
          </cell>
          <cell r="BE391">
            <v>43251</v>
          </cell>
          <cell r="BF391">
            <v>43281</v>
          </cell>
          <cell r="BG391">
            <v>43312</v>
          </cell>
          <cell r="BH391">
            <v>43343</v>
          </cell>
          <cell r="BI391">
            <v>43373</v>
          </cell>
          <cell r="BJ391">
            <v>43404</v>
          </cell>
          <cell r="BK391">
            <v>43434</v>
          </cell>
          <cell r="BL391">
            <v>43465</v>
          </cell>
          <cell r="BM391">
            <v>43496</v>
          </cell>
          <cell r="BN391">
            <v>43524</v>
          </cell>
          <cell r="BO391">
            <v>43555</v>
          </cell>
          <cell r="BP391">
            <v>43585</v>
          </cell>
          <cell r="BQ391">
            <v>43616</v>
          </cell>
          <cell r="BR391">
            <v>43646</v>
          </cell>
          <cell r="BS391">
            <v>43677</v>
          </cell>
          <cell r="BT391">
            <v>43708</v>
          </cell>
          <cell r="BU391">
            <v>43738</v>
          </cell>
          <cell r="BV391">
            <v>43769</v>
          </cell>
          <cell r="BW391">
            <v>43799</v>
          </cell>
          <cell r="BX391">
            <v>43830</v>
          </cell>
          <cell r="BY391">
            <v>43861</v>
          </cell>
          <cell r="BZ391">
            <v>43890</v>
          </cell>
          <cell r="CA391">
            <v>43921</v>
          </cell>
          <cell r="CB391">
            <v>43951</v>
          </cell>
          <cell r="CC391">
            <v>43982</v>
          </cell>
          <cell r="CD391">
            <v>44012</v>
          </cell>
          <cell r="CE391">
            <v>44043</v>
          </cell>
          <cell r="CF391">
            <v>44074</v>
          </cell>
          <cell r="CG391">
            <v>44104</v>
          </cell>
          <cell r="CH391">
            <v>44135</v>
          </cell>
          <cell r="CI391">
            <v>44165</v>
          </cell>
          <cell r="CJ391">
            <v>44196</v>
          </cell>
          <cell r="CK391">
            <v>44227</v>
          </cell>
          <cell r="CL391">
            <v>44255</v>
          </cell>
          <cell r="CM391">
            <v>44286</v>
          </cell>
          <cell r="CN391">
            <v>44316</v>
          </cell>
          <cell r="CO391">
            <v>44347</v>
          </cell>
          <cell r="CP391">
            <v>44377</v>
          </cell>
          <cell r="CQ391">
            <v>44408</v>
          </cell>
          <cell r="CR391">
            <v>44439</v>
          </cell>
          <cell r="CS391">
            <v>44469</v>
          </cell>
          <cell r="CT391">
            <v>44500</v>
          </cell>
          <cell r="CU391">
            <v>44530</v>
          </cell>
          <cell r="CV391">
            <v>44561</v>
          </cell>
          <cell r="CW391">
            <v>44592</v>
          </cell>
          <cell r="CX391">
            <v>44620</v>
          </cell>
          <cell r="CY391">
            <v>44651</v>
          </cell>
          <cell r="CZ391">
            <v>44681</v>
          </cell>
          <cell r="DA391">
            <v>44712</v>
          </cell>
          <cell r="DB391">
            <v>44742</v>
          </cell>
          <cell r="DC391">
            <v>44773</v>
          </cell>
          <cell r="DD391">
            <v>44804</v>
          </cell>
          <cell r="DE391">
            <v>44834</v>
          </cell>
          <cell r="DF391">
            <v>44865</v>
          </cell>
          <cell r="DG391">
            <v>44895</v>
          </cell>
          <cell r="DH391">
            <v>44926</v>
          </cell>
          <cell r="DI391">
            <v>44957</v>
          </cell>
          <cell r="DJ391">
            <v>44985</v>
          </cell>
          <cell r="DK391">
            <v>45016</v>
          </cell>
          <cell r="DL391">
            <v>45046</v>
          </cell>
          <cell r="DM391">
            <v>45077</v>
          </cell>
          <cell r="DN391">
            <v>45107</v>
          </cell>
          <cell r="DO391">
            <v>45138</v>
          </cell>
          <cell r="DP391">
            <v>45169</v>
          </cell>
          <cell r="DQ391">
            <v>45199</v>
          </cell>
          <cell r="DR391">
            <v>45230</v>
          </cell>
          <cell r="DS391">
            <v>45260</v>
          </cell>
          <cell r="DT391">
            <v>45291</v>
          </cell>
          <cell r="DU391">
            <v>45322</v>
          </cell>
          <cell r="DV391">
            <v>45351</v>
          </cell>
          <cell r="DW391">
            <v>45382</v>
          </cell>
          <cell r="DX391">
            <v>45412</v>
          </cell>
          <cell r="DY391">
            <v>45443</v>
          </cell>
          <cell r="DZ391">
            <v>45473</v>
          </cell>
          <cell r="EA391">
            <v>45504</v>
          </cell>
          <cell r="EB391">
            <v>45535</v>
          </cell>
          <cell r="EC391">
            <v>45565</v>
          </cell>
          <cell r="ED391">
            <v>45596</v>
          </cell>
          <cell r="EE391">
            <v>45626</v>
          </cell>
          <cell r="EF391">
            <v>45657</v>
          </cell>
          <cell r="EG391">
            <v>45688</v>
          </cell>
          <cell r="EH391">
            <v>45716</v>
          </cell>
          <cell r="EI391">
            <v>45747</v>
          </cell>
          <cell r="EJ391">
            <v>45777</v>
          </cell>
          <cell r="EK391">
            <v>45808</v>
          </cell>
          <cell r="EL391">
            <v>45838</v>
          </cell>
          <cell r="EM391">
            <v>45869</v>
          </cell>
          <cell r="EN391">
            <v>45900</v>
          </cell>
          <cell r="EO391">
            <v>45930</v>
          </cell>
          <cell r="EP391">
            <v>45961</v>
          </cell>
          <cell r="EQ391">
            <v>45991</v>
          </cell>
          <cell r="ER391">
            <v>46022</v>
          </cell>
          <cell r="ES391">
            <v>46053</v>
          </cell>
          <cell r="ET391">
            <v>46081</v>
          </cell>
          <cell r="EU391">
            <v>46112</v>
          </cell>
          <cell r="EV391">
            <v>46142</v>
          </cell>
          <cell r="EW391">
            <v>46173</v>
          </cell>
          <cell r="EX391">
            <v>46203</v>
          </cell>
          <cell r="EY391">
            <v>46234</v>
          </cell>
          <cell r="EZ391">
            <v>46265</v>
          </cell>
          <cell r="FA391">
            <v>46295</v>
          </cell>
          <cell r="FB391">
            <v>46326</v>
          </cell>
          <cell r="FC391">
            <v>46356</v>
          </cell>
          <cell r="FD391">
            <v>46387</v>
          </cell>
          <cell r="FE391">
            <v>46418</v>
          </cell>
          <cell r="FF391">
            <v>46446</v>
          </cell>
          <cell r="FG391">
            <v>46477</v>
          </cell>
          <cell r="FH391">
            <v>46507</v>
          </cell>
          <cell r="FI391">
            <v>46538</v>
          </cell>
          <cell r="FJ391">
            <v>46568</v>
          </cell>
          <cell r="FK391">
            <v>46599</v>
          </cell>
          <cell r="FL391">
            <v>46630</v>
          </cell>
          <cell r="FM391">
            <v>46660</v>
          </cell>
          <cell r="FN391">
            <v>46691</v>
          </cell>
          <cell r="FO391">
            <v>46721</v>
          </cell>
          <cell r="FP391">
            <v>46752</v>
          </cell>
          <cell r="FQ391">
            <v>46783</v>
          </cell>
          <cell r="FR391">
            <v>46812</v>
          </cell>
          <cell r="FS391">
            <v>46843</v>
          </cell>
          <cell r="FT391">
            <v>46873</v>
          </cell>
          <cell r="FU391">
            <v>46904</v>
          </cell>
          <cell r="FV391">
            <v>46934</v>
          </cell>
          <cell r="FW391">
            <v>46965</v>
          </cell>
          <cell r="FX391">
            <v>46996</v>
          </cell>
          <cell r="FY391">
            <v>47026</v>
          </cell>
          <cell r="FZ391">
            <v>47057</v>
          </cell>
          <cell r="GA391">
            <v>47087</v>
          </cell>
          <cell r="GB391">
            <v>47118</v>
          </cell>
          <cell r="GC391">
            <v>47149</v>
          </cell>
          <cell r="GD391">
            <v>47177</v>
          </cell>
          <cell r="GE391">
            <v>47208</v>
          </cell>
          <cell r="GF391">
            <v>47238</v>
          </cell>
          <cell r="GG391">
            <v>47269</v>
          </cell>
          <cell r="GH391">
            <v>47299</v>
          </cell>
          <cell r="GI391">
            <v>47330</v>
          </cell>
          <cell r="GJ391">
            <v>47361</v>
          </cell>
          <cell r="GK391">
            <v>47391</v>
          </cell>
          <cell r="GL391">
            <v>47422</v>
          </cell>
          <cell r="GM391">
            <v>47452</v>
          </cell>
          <cell r="GN391">
            <v>47483</v>
          </cell>
          <cell r="GO391">
            <v>47514</v>
          </cell>
          <cell r="GP391">
            <v>47542</v>
          </cell>
          <cell r="GQ391">
            <v>47573</v>
          </cell>
          <cell r="GR391">
            <v>47603</v>
          </cell>
          <cell r="GS391">
            <v>47634</v>
          </cell>
          <cell r="GT391">
            <v>47664</v>
          </cell>
          <cell r="GU391">
            <v>47695</v>
          </cell>
          <cell r="GV391">
            <v>47726</v>
          </cell>
          <cell r="GW391">
            <v>47756</v>
          </cell>
          <cell r="GX391">
            <v>47787</v>
          </cell>
          <cell r="GY391">
            <v>47817</v>
          </cell>
          <cell r="GZ391">
            <v>47848</v>
          </cell>
          <cell r="HA391">
            <v>47879</v>
          </cell>
          <cell r="HB391">
            <v>47907</v>
          </cell>
          <cell r="HC391">
            <v>47938</v>
          </cell>
          <cell r="HD391">
            <v>47968</v>
          </cell>
          <cell r="HE391">
            <v>47999</v>
          </cell>
          <cell r="HF391">
            <v>48029</v>
          </cell>
          <cell r="HG391">
            <v>48060</v>
          </cell>
          <cell r="HH391">
            <v>48091</v>
          </cell>
          <cell r="HI391">
            <v>48121</v>
          </cell>
          <cell r="HJ391">
            <v>48152</v>
          </cell>
          <cell r="HK391">
            <v>48182</v>
          </cell>
          <cell r="HL391">
            <v>48213</v>
          </cell>
          <cell r="HM391">
            <v>48244</v>
          </cell>
          <cell r="HN391">
            <v>48273</v>
          </cell>
          <cell r="HO391">
            <v>48304</v>
          </cell>
          <cell r="HP391">
            <v>48334</v>
          </cell>
          <cell r="HQ391">
            <v>48365</v>
          </cell>
          <cell r="HR391">
            <v>48395</v>
          </cell>
          <cell r="HS391">
            <v>48426</v>
          </cell>
          <cell r="HT391">
            <v>48457</v>
          </cell>
          <cell r="HU391">
            <v>48487</v>
          </cell>
          <cell r="HV391">
            <v>48518</v>
          </cell>
          <cell r="HW391">
            <v>48548</v>
          </cell>
          <cell r="HX391">
            <v>48579</v>
          </cell>
          <cell r="HY391">
            <v>48610</v>
          </cell>
          <cell r="HZ391">
            <v>48638</v>
          </cell>
          <cell r="IA391">
            <v>48669</v>
          </cell>
          <cell r="IB391">
            <v>48699</v>
          </cell>
          <cell r="IC391">
            <v>48730</v>
          </cell>
          <cell r="ID391">
            <v>48760</v>
          </cell>
          <cell r="IE391">
            <v>48791</v>
          </cell>
          <cell r="IF391">
            <v>48822</v>
          </cell>
          <cell r="IG391">
            <v>48852</v>
          </cell>
          <cell r="IH391">
            <v>48883</v>
          </cell>
          <cell r="II391">
            <v>48913</v>
          </cell>
          <cell r="IJ391">
            <v>48944</v>
          </cell>
          <cell r="IK391">
            <v>48975</v>
          </cell>
          <cell r="IL391">
            <v>49003</v>
          </cell>
          <cell r="IM391">
            <v>49034</v>
          </cell>
          <cell r="IN391">
            <v>49064</v>
          </cell>
          <cell r="IO391">
            <v>49095</v>
          </cell>
          <cell r="IP391">
            <v>49125</v>
          </cell>
          <cell r="IQ391">
            <v>49156</v>
          </cell>
          <cell r="IR391">
            <v>49187</v>
          </cell>
          <cell r="IS391">
            <v>49217</v>
          </cell>
          <cell r="IT391">
            <v>49248</v>
          </cell>
          <cell r="IU391">
            <v>49278</v>
          </cell>
          <cell r="IV391">
            <v>49309</v>
          </cell>
          <cell r="IW391">
            <v>49340</v>
          </cell>
          <cell r="IX391">
            <v>49368</v>
          </cell>
          <cell r="IY391">
            <v>49399</v>
          </cell>
          <cell r="IZ391">
            <v>49429</v>
          </cell>
          <cell r="JA391">
            <v>49460</v>
          </cell>
          <cell r="JB391">
            <v>49490</v>
          </cell>
          <cell r="JC391">
            <v>49521</v>
          </cell>
          <cell r="JD391">
            <v>49552</v>
          </cell>
          <cell r="JE391">
            <v>49582</v>
          </cell>
          <cell r="JF391">
            <v>49613</v>
          </cell>
          <cell r="JG391">
            <v>49643</v>
          </cell>
          <cell r="JH391">
            <v>49674</v>
          </cell>
          <cell r="JI391">
            <v>49705</v>
          </cell>
          <cell r="JJ391">
            <v>49734</v>
          </cell>
          <cell r="JK391">
            <v>49765</v>
          </cell>
          <cell r="JL391">
            <v>49795</v>
          </cell>
          <cell r="JM391">
            <v>49826</v>
          </cell>
          <cell r="JN391">
            <v>49856</v>
          </cell>
          <cell r="JO391">
            <v>49887</v>
          </cell>
          <cell r="JP391">
            <v>49918</v>
          </cell>
          <cell r="JQ391">
            <v>49948</v>
          </cell>
          <cell r="JR391">
            <v>49979</v>
          </cell>
          <cell r="JS391">
            <v>50009</v>
          </cell>
          <cell r="JT391">
            <v>50040</v>
          </cell>
          <cell r="JU391">
            <v>50071</v>
          </cell>
          <cell r="JV391">
            <v>50099</v>
          </cell>
          <cell r="JW391">
            <v>50130</v>
          </cell>
          <cell r="JX391">
            <v>50160</v>
          </cell>
          <cell r="JY391">
            <v>50191</v>
          </cell>
          <cell r="JZ391">
            <v>50221</v>
          </cell>
          <cell r="KA391">
            <v>50252</v>
          </cell>
          <cell r="KB391">
            <v>50283</v>
          </cell>
          <cell r="KC391">
            <v>50313</v>
          </cell>
          <cell r="KD391">
            <v>50344</v>
          </cell>
          <cell r="KE391">
            <v>50374</v>
          </cell>
          <cell r="KF391">
            <v>50405</v>
          </cell>
          <cell r="KG391">
            <v>50436</v>
          </cell>
          <cell r="KH391">
            <v>50464</v>
          </cell>
          <cell r="KI391">
            <v>50495</v>
          </cell>
          <cell r="KJ391">
            <v>50525</v>
          </cell>
          <cell r="KK391">
            <v>50556</v>
          </cell>
          <cell r="KL391">
            <v>50586</v>
          </cell>
          <cell r="KM391">
            <v>50617</v>
          </cell>
          <cell r="KN391">
            <v>50648</v>
          </cell>
          <cell r="KO391">
            <v>50678</v>
          </cell>
          <cell r="KP391">
            <v>50709</v>
          </cell>
          <cell r="KQ391">
            <v>50739</v>
          </cell>
          <cell r="KR391">
            <v>50770</v>
          </cell>
          <cell r="KS391">
            <v>50801</v>
          </cell>
          <cell r="KT391">
            <v>50829</v>
          </cell>
          <cell r="KU391">
            <v>50860</v>
          </cell>
          <cell r="KV391">
            <v>50890</v>
          </cell>
          <cell r="KW391">
            <v>50921</v>
          </cell>
          <cell r="KX391">
            <v>50951</v>
          </cell>
          <cell r="KY391">
            <v>50982</v>
          </cell>
          <cell r="KZ391">
            <v>51013</v>
          </cell>
          <cell r="LA391">
            <v>51043</v>
          </cell>
          <cell r="LB391">
            <v>51074</v>
          </cell>
          <cell r="LC391">
            <v>51104</v>
          </cell>
          <cell r="LD391">
            <v>51135</v>
          </cell>
          <cell r="LE391">
            <v>51166</v>
          </cell>
          <cell r="LF391">
            <v>51195</v>
          </cell>
          <cell r="LG391">
            <v>51226</v>
          </cell>
          <cell r="LH391">
            <v>51256</v>
          </cell>
          <cell r="LI391">
            <v>51287</v>
          </cell>
          <cell r="LJ391">
            <v>51317</v>
          </cell>
          <cell r="LK391">
            <v>51348</v>
          </cell>
          <cell r="LL391">
            <v>51379</v>
          </cell>
          <cell r="LM391">
            <v>51409</v>
          </cell>
          <cell r="LN391">
            <v>51440</v>
          </cell>
          <cell r="LO391">
            <v>51470</v>
          </cell>
          <cell r="LP391">
            <v>51501</v>
          </cell>
          <cell r="LQ391">
            <v>51532</v>
          </cell>
          <cell r="LR391">
            <v>51560</v>
          </cell>
          <cell r="LS391">
            <v>51591</v>
          </cell>
          <cell r="LT391">
            <v>51621</v>
          </cell>
          <cell r="LU391">
            <v>51652</v>
          </cell>
          <cell r="LV391">
            <v>51682</v>
          </cell>
          <cell r="LW391">
            <v>51713</v>
          </cell>
          <cell r="LX391">
            <v>51744</v>
          </cell>
          <cell r="LY391">
            <v>51774</v>
          </cell>
          <cell r="LZ391">
            <v>51805</v>
          </cell>
          <cell r="MA391">
            <v>51835</v>
          </cell>
          <cell r="MB391">
            <v>51866</v>
          </cell>
          <cell r="MC391">
            <v>51897</v>
          </cell>
          <cell r="MD391">
            <v>51925</v>
          </cell>
          <cell r="ME391">
            <v>51956</v>
          </cell>
          <cell r="MF391">
            <v>51986</v>
          </cell>
          <cell r="MG391">
            <v>52017</v>
          </cell>
          <cell r="MH391">
            <v>52047</v>
          </cell>
          <cell r="MI391">
            <v>52078</v>
          </cell>
          <cell r="MJ391">
            <v>52109</v>
          </cell>
          <cell r="MK391">
            <v>52139</v>
          </cell>
          <cell r="ML391">
            <v>52170</v>
          </cell>
          <cell r="MM391">
            <v>52200</v>
          </cell>
          <cell r="MN391">
            <v>52231</v>
          </cell>
          <cell r="MO391">
            <v>52262</v>
          </cell>
          <cell r="MP391">
            <v>52290</v>
          </cell>
          <cell r="MQ391">
            <v>52321</v>
          </cell>
          <cell r="MR391">
            <v>52351</v>
          </cell>
          <cell r="MS391">
            <v>52382</v>
          </cell>
          <cell r="MT391">
            <v>52412</v>
          </cell>
          <cell r="MU391">
            <v>52443</v>
          </cell>
          <cell r="MV391">
            <v>52474</v>
          </cell>
          <cell r="MW391">
            <v>52504</v>
          </cell>
          <cell r="MX391">
            <v>52535</v>
          </cell>
          <cell r="MY391">
            <v>52565</v>
          </cell>
          <cell r="MZ391">
            <v>52596</v>
          </cell>
          <cell r="NA391">
            <v>52627</v>
          </cell>
          <cell r="NB391">
            <v>52656</v>
          </cell>
          <cell r="NC391">
            <v>52687</v>
          </cell>
          <cell r="ND391">
            <v>52717</v>
          </cell>
          <cell r="NE391">
            <v>52748</v>
          </cell>
          <cell r="NF391">
            <v>52778</v>
          </cell>
          <cell r="NG391">
            <v>52809</v>
          </cell>
          <cell r="NH391">
            <v>52840</v>
          </cell>
          <cell r="NI391">
            <v>52870</v>
          </cell>
          <cell r="NJ391">
            <v>52901</v>
          </cell>
          <cell r="NK391">
            <v>52931</v>
          </cell>
          <cell r="NL391">
            <v>52962</v>
          </cell>
          <cell r="NM391">
            <v>52993</v>
          </cell>
          <cell r="NN391">
            <v>53021</v>
          </cell>
          <cell r="NO391">
            <v>53052</v>
          </cell>
          <cell r="NP391">
            <v>53082</v>
          </cell>
          <cell r="NQ391">
            <v>53113</v>
          </cell>
          <cell r="NR391">
            <v>53143</v>
          </cell>
          <cell r="NS391">
            <v>53174</v>
          </cell>
          <cell r="NT391">
            <v>53205</v>
          </cell>
          <cell r="NU391">
            <v>53235</v>
          </cell>
          <cell r="NV391">
            <v>53266</v>
          </cell>
          <cell r="NW391">
            <v>53296</v>
          </cell>
          <cell r="NX391">
            <v>53327</v>
          </cell>
          <cell r="NY391">
            <v>53358</v>
          </cell>
          <cell r="NZ391">
            <v>53386</v>
          </cell>
          <cell r="OA391">
            <v>53417</v>
          </cell>
          <cell r="OB391">
            <v>53447</v>
          </cell>
          <cell r="OC391">
            <v>53478</v>
          </cell>
          <cell r="OD391">
            <v>53508</v>
          </cell>
          <cell r="OE391">
            <v>53539</v>
          </cell>
          <cell r="OF391">
            <v>53570</v>
          </cell>
          <cell r="OG391">
            <v>53600</v>
          </cell>
          <cell r="OH391">
            <v>53631</v>
          </cell>
          <cell r="OI391">
            <v>53661</v>
          </cell>
          <cell r="OJ391">
            <v>53692</v>
          </cell>
          <cell r="OK391">
            <v>53723</v>
          </cell>
          <cell r="OL391">
            <v>53751</v>
          </cell>
          <cell r="OM391">
            <v>53782</v>
          </cell>
          <cell r="ON391">
            <v>53812</v>
          </cell>
          <cell r="OO391">
            <v>53843</v>
          </cell>
          <cell r="OP391">
            <v>53873</v>
          </cell>
          <cell r="OQ391">
            <v>53904</v>
          </cell>
          <cell r="OR391">
            <v>53935</v>
          </cell>
          <cell r="OS391">
            <v>53965</v>
          </cell>
          <cell r="OT391">
            <v>53996</v>
          </cell>
          <cell r="OU391">
            <v>54026</v>
          </cell>
          <cell r="OV391">
            <v>54057</v>
          </cell>
          <cell r="OW391">
            <v>54088</v>
          </cell>
          <cell r="OX391">
            <v>54117</v>
          </cell>
          <cell r="OY391">
            <v>54148</v>
          </cell>
          <cell r="OZ391">
            <v>54178</v>
          </cell>
          <cell r="PA391">
            <v>54209</v>
          </cell>
          <cell r="PB391">
            <v>54239</v>
          </cell>
          <cell r="PC391">
            <v>54270</v>
          </cell>
          <cell r="PD391">
            <v>54301</v>
          </cell>
          <cell r="PE391">
            <v>54331</v>
          </cell>
          <cell r="PF391">
            <v>54362</v>
          </cell>
          <cell r="PG391">
            <v>54392</v>
          </cell>
          <cell r="PH391">
            <v>54423</v>
          </cell>
          <cell r="PI391">
            <v>54454</v>
          </cell>
          <cell r="PJ391">
            <v>54482</v>
          </cell>
          <cell r="PK391">
            <v>54513</v>
          </cell>
          <cell r="PL391">
            <v>54543</v>
          </cell>
          <cell r="PM391">
            <v>54574</v>
          </cell>
          <cell r="PN391">
            <v>54604</v>
          </cell>
          <cell r="PO391">
            <v>54635</v>
          </cell>
          <cell r="PP391">
            <v>54666</v>
          </cell>
          <cell r="PQ391">
            <v>54696</v>
          </cell>
          <cell r="PR391">
            <v>54727</v>
          </cell>
          <cell r="PS391">
            <v>54757</v>
          </cell>
          <cell r="PT391">
            <v>54788</v>
          </cell>
          <cell r="PU391">
            <v>54819</v>
          </cell>
          <cell r="PV391">
            <v>54847</v>
          </cell>
          <cell r="PW391">
            <v>54878</v>
          </cell>
          <cell r="PX391">
            <v>54908</v>
          </cell>
          <cell r="PY391">
            <v>54939</v>
          </cell>
          <cell r="PZ391">
            <v>54969</v>
          </cell>
          <cell r="QA391">
            <v>55000</v>
          </cell>
          <cell r="QB391">
            <v>55031</v>
          </cell>
          <cell r="QC391">
            <v>55061</v>
          </cell>
          <cell r="QD391">
            <v>55092</v>
          </cell>
          <cell r="QE391">
            <v>55122</v>
          </cell>
          <cell r="QF391">
            <v>55153</v>
          </cell>
          <cell r="QG391">
            <v>55184</v>
          </cell>
          <cell r="QH391">
            <v>55212</v>
          </cell>
          <cell r="QI391">
            <v>55243</v>
          </cell>
          <cell r="QJ391">
            <v>55273</v>
          </cell>
          <cell r="QK391">
            <v>55304</v>
          </cell>
          <cell r="QL391">
            <v>55334</v>
          </cell>
          <cell r="QM391">
            <v>55365</v>
          </cell>
          <cell r="QN391">
            <v>55396</v>
          </cell>
          <cell r="QO391">
            <v>55426</v>
          </cell>
          <cell r="QP391">
            <v>55457</v>
          </cell>
          <cell r="QQ391">
            <v>55487</v>
          </cell>
          <cell r="QR391">
            <v>55518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  <cell r="IL392">
            <v>0</v>
          </cell>
          <cell r="IM392">
            <v>0</v>
          </cell>
          <cell r="IN392">
            <v>0</v>
          </cell>
          <cell r="IO392">
            <v>0</v>
          </cell>
          <cell r="IP392">
            <v>0</v>
          </cell>
          <cell r="IQ392">
            <v>0</v>
          </cell>
          <cell r="IR392">
            <v>0</v>
          </cell>
          <cell r="IS392">
            <v>0</v>
          </cell>
          <cell r="IT392">
            <v>0</v>
          </cell>
          <cell r="IU392">
            <v>0</v>
          </cell>
          <cell r="IV392">
            <v>0</v>
          </cell>
          <cell r="IW392">
            <v>0</v>
          </cell>
          <cell r="IX392">
            <v>0</v>
          </cell>
          <cell r="IY392">
            <v>0</v>
          </cell>
          <cell r="IZ392">
            <v>0</v>
          </cell>
          <cell r="JA392">
            <v>0</v>
          </cell>
          <cell r="JB392">
            <v>0</v>
          </cell>
          <cell r="JC392">
            <v>0</v>
          </cell>
        </row>
        <row r="393">
          <cell r="B393" t="str">
            <v>Índice Coringa 3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  <cell r="IL393">
            <v>0</v>
          </cell>
          <cell r="IM393">
            <v>0</v>
          </cell>
          <cell r="IN393">
            <v>0</v>
          </cell>
          <cell r="IO393">
            <v>0</v>
          </cell>
          <cell r="IP393">
            <v>0</v>
          </cell>
          <cell r="IQ393">
            <v>0</v>
          </cell>
          <cell r="IR393">
            <v>0</v>
          </cell>
          <cell r="IS393">
            <v>0</v>
          </cell>
          <cell r="IT393">
            <v>0</v>
          </cell>
          <cell r="IU393">
            <v>0</v>
          </cell>
          <cell r="IV393">
            <v>0</v>
          </cell>
          <cell r="IW393">
            <v>0</v>
          </cell>
          <cell r="IX393">
            <v>0</v>
          </cell>
          <cell r="IY393">
            <v>0</v>
          </cell>
          <cell r="IZ393">
            <v>0</v>
          </cell>
          <cell r="JA393">
            <v>0</v>
          </cell>
          <cell r="JB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I393">
            <v>0</v>
          </cell>
          <cell r="JJ393">
            <v>0</v>
          </cell>
          <cell r="JK393">
            <v>0</v>
          </cell>
          <cell r="JL393">
            <v>0</v>
          </cell>
          <cell r="JM393">
            <v>0</v>
          </cell>
          <cell r="JN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JU393">
            <v>0</v>
          </cell>
          <cell r="JV393">
            <v>0</v>
          </cell>
          <cell r="JW393">
            <v>0</v>
          </cell>
          <cell r="JX393">
            <v>0</v>
          </cell>
          <cell r="JY393">
            <v>0</v>
          </cell>
          <cell r="JZ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H393">
            <v>0</v>
          </cell>
          <cell r="KI393">
            <v>0</v>
          </cell>
          <cell r="KJ393">
            <v>0</v>
          </cell>
          <cell r="KK393">
            <v>0</v>
          </cell>
          <cell r="KL393">
            <v>0</v>
          </cell>
          <cell r="KM393">
            <v>0</v>
          </cell>
          <cell r="KN393">
            <v>0</v>
          </cell>
          <cell r="KO393">
            <v>0</v>
          </cell>
          <cell r="KP393">
            <v>0</v>
          </cell>
          <cell r="KQ393">
            <v>0</v>
          </cell>
          <cell r="KR393">
            <v>0</v>
          </cell>
          <cell r="KS393">
            <v>0</v>
          </cell>
          <cell r="KT393">
            <v>0</v>
          </cell>
          <cell r="KU393">
            <v>0</v>
          </cell>
          <cell r="KV393">
            <v>0</v>
          </cell>
          <cell r="KW393">
            <v>0</v>
          </cell>
          <cell r="KX393">
            <v>0</v>
          </cell>
          <cell r="KY393">
            <v>0</v>
          </cell>
          <cell r="KZ393">
            <v>0</v>
          </cell>
          <cell r="LA393">
            <v>0</v>
          </cell>
          <cell r="LB393">
            <v>0</v>
          </cell>
          <cell r="LC393">
            <v>0</v>
          </cell>
          <cell r="LD393">
            <v>0</v>
          </cell>
          <cell r="LE393">
            <v>0</v>
          </cell>
          <cell r="LF393">
            <v>0</v>
          </cell>
          <cell r="LG393">
            <v>0</v>
          </cell>
          <cell r="LH393">
            <v>0</v>
          </cell>
          <cell r="LI393">
            <v>0</v>
          </cell>
          <cell r="LJ393">
            <v>0</v>
          </cell>
          <cell r="LK393">
            <v>0</v>
          </cell>
          <cell r="LL393">
            <v>0</v>
          </cell>
          <cell r="LM393">
            <v>0</v>
          </cell>
          <cell r="LN393">
            <v>0</v>
          </cell>
          <cell r="LO393">
            <v>0</v>
          </cell>
          <cell r="LP393">
            <v>0</v>
          </cell>
          <cell r="LQ393">
            <v>0</v>
          </cell>
          <cell r="LR393">
            <v>0</v>
          </cell>
          <cell r="LS393">
            <v>0</v>
          </cell>
          <cell r="LT393">
            <v>0</v>
          </cell>
          <cell r="LU393">
            <v>0</v>
          </cell>
          <cell r="LV393">
            <v>0</v>
          </cell>
          <cell r="LW393">
            <v>0</v>
          </cell>
          <cell r="LX393">
            <v>0</v>
          </cell>
          <cell r="LY393">
            <v>0</v>
          </cell>
          <cell r="LZ393">
            <v>0</v>
          </cell>
          <cell r="MA393">
            <v>0</v>
          </cell>
          <cell r="MB393">
            <v>0</v>
          </cell>
          <cell r="MC393">
            <v>0</v>
          </cell>
          <cell r="MD393">
            <v>0</v>
          </cell>
          <cell r="ME393">
            <v>0</v>
          </cell>
          <cell r="MF393">
            <v>0</v>
          </cell>
          <cell r="MG393">
            <v>0</v>
          </cell>
          <cell r="MH393">
            <v>0</v>
          </cell>
          <cell r="MI393">
            <v>0</v>
          </cell>
          <cell r="MJ393">
            <v>0</v>
          </cell>
          <cell r="MK393">
            <v>0</v>
          </cell>
          <cell r="ML393">
            <v>0</v>
          </cell>
          <cell r="MM393">
            <v>0</v>
          </cell>
          <cell r="MN393">
            <v>0</v>
          </cell>
          <cell r="MO393">
            <v>0</v>
          </cell>
          <cell r="MP393">
            <v>0</v>
          </cell>
          <cell r="MQ393">
            <v>0</v>
          </cell>
          <cell r="MR393">
            <v>0</v>
          </cell>
          <cell r="MS393">
            <v>0</v>
          </cell>
          <cell r="MT393">
            <v>0</v>
          </cell>
          <cell r="MU393">
            <v>0</v>
          </cell>
          <cell r="MV393">
            <v>0</v>
          </cell>
          <cell r="MW393">
            <v>0</v>
          </cell>
          <cell r="MX393">
            <v>0</v>
          </cell>
          <cell r="MY393">
            <v>0</v>
          </cell>
          <cell r="MZ393">
            <v>0</v>
          </cell>
          <cell r="NA393">
            <v>0</v>
          </cell>
          <cell r="NB393">
            <v>0</v>
          </cell>
          <cell r="NC393">
            <v>0</v>
          </cell>
          <cell r="ND393">
            <v>0</v>
          </cell>
          <cell r="NE393">
            <v>0</v>
          </cell>
          <cell r="NF393">
            <v>0</v>
          </cell>
          <cell r="NG393">
            <v>0</v>
          </cell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M393">
            <v>0</v>
          </cell>
          <cell r="NN393">
            <v>0</v>
          </cell>
          <cell r="NO393">
            <v>0</v>
          </cell>
          <cell r="NP393">
            <v>0</v>
          </cell>
          <cell r="NQ393">
            <v>0</v>
          </cell>
          <cell r="NR393">
            <v>0</v>
          </cell>
          <cell r="NS393">
            <v>0</v>
          </cell>
          <cell r="NT393">
            <v>0</v>
          </cell>
          <cell r="NU393">
            <v>0</v>
          </cell>
          <cell r="NV393">
            <v>0</v>
          </cell>
          <cell r="NW393">
            <v>0</v>
          </cell>
          <cell r="NX393">
            <v>0</v>
          </cell>
          <cell r="NY393">
            <v>0</v>
          </cell>
          <cell r="NZ393">
            <v>0</v>
          </cell>
          <cell r="OA393">
            <v>0</v>
          </cell>
          <cell r="OB393">
            <v>0</v>
          </cell>
          <cell r="OC393">
            <v>0</v>
          </cell>
          <cell r="OD393">
            <v>0</v>
          </cell>
          <cell r="OE393">
            <v>0</v>
          </cell>
          <cell r="OF393">
            <v>0</v>
          </cell>
          <cell r="OG393">
            <v>0</v>
          </cell>
          <cell r="OH393">
            <v>0</v>
          </cell>
          <cell r="OI393">
            <v>0</v>
          </cell>
          <cell r="OJ393">
            <v>0</v>
          </cell>
          <cell r="OK393">
            <v>0</v>
          </cell>
          <cell r="OL393">
            <v>0</v>
          </cell>
          <cell r="OM393">
            <v>0</v>
          </cell>
          <cell r="ON393">
            <v>0</v>
          </cell>
          <cell r="OO393">
            <v>0</v>
          </cell>
          <cell r="OP393">
            <v>0</v>
          </cell>
          <cell r="OQ393">
            <v>0</v>
          </cell>
          <cell r="OR393">
            <v>0</v>
          </cell>
          <cell r="OS393">
            <v>0</v>
          </cell>
          <cell r="OT393">
            <v>0</v>
          </cell>
          <cell r="OU393">
            <v>0</v>
          </cell>
          <cell r="OV393">
            <v>0</v>
          </cell>
          <cell r="OW393">
            <v>0</v>
          </cell>
          <cell r="OX393">
            <v>0</v>
          </cell>
          <cell r="OY393">
            <v>0</v>
          </cell>
          <cell r="OZ393">
            <v>0</v>
          </cell>
          <cell r="PA393">
            <v>0</v>
          </cell>
          <cell r="PB393">
            <v>0</v>
          </cell>
          <cell r="PC393">
            <v>0</v>
          </cell>
          <cell r="PD393">
            <v>0</v>
          </cell>
          <cell r="PE393">
            <v>0</v>
          </cell>
          <cell r="PF393">
            <v>0</v>
          </cell>
          <cell r="PG393">
            <v>0</v>
          </cell>
          <cell r="PH393">
            <v>0</v>
          </cell>
          <cell r="PI393">
            <v>0</v>
          </cell>
          <cell r="PJ393">
            <v>0</v>
          </cell>
          <cell r="PK393">
            <v>0</v>
          </cell>
          <cell r="PL393">
            <v>0</v>
          </cell>
          <cell r="PM393">
            <v>0</v>
          </cell>
          <cell r="PN393">
            <v>0</v>
          </cell>
          <cell r="PO393">
            <v>0</v>
          </cell>
          <cell r="PP393">
            <v>0</v>
          </cell>
          <cell r="PQ393">
            <v>0</v>
          </cell>
          <cell r="PR393">
            <v>0</v>
          </cell>
          <cell r="PS393">
            <v>0</v>
          </cell>
          <cell r="PT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A393">
            <v>0</v>
          </cell>
          <cell r="QB393">
            <v>0</v>
          </cell>
          <cell r="QC393">
            <v>0</v>
          </cell>
          <cell r="QD393">
            <v>0</v>
          </cell>
          <cell r="QE393">
            <v>0</v>
          </cell>
          <cell r="QF393">
            <v>0</v>
          </cell>
          <cell r="QG393">
            <v>0</v>
          </cell>
          <cell r="QH393">
            <v>0</v>
          </cell>
          <cell r="QI393">
            <v>0</v>
          </cell>
          <cell r="QJ393">
            <v>0</v>
          </cell>
          <cell r="QK393">
            <v>0</v>
          </cell>
          <cell r="QL393">
            <v>0</v>
          </cell>
          <cell r="QM393">
            <v>0</v>
          </cell>
          <cell r="QN393">
            <v>0</v>
          </cell>
          <cell r="QO393">
            <v>0</v>
          </cell>
          <cell r="QP393">
            <v>0</v>
          </cell>
          <cell r="QQ393">
            <v>0</v>
          </cell>
          <cell r="QR393">
            <v>0</v>
          </cell>
        </row>
        <row r="394">
          <cell r="B394" t="str">
            <v>Inflação Projetada - IPCA</v>
          </cell>
          <cell r="C394">
            <v>0</v>
          </cell>
          <cell r="D394">
            <v>0</v>
          </cell>
          <cell r="E394">
            <v>5.5000000000001133E-3</v>
          </cell>
          <cell r="F394">
            <v>6.8999999999999773E-3</v>
          </cell>
          <cell r="G394">
            <v>9.2000000000001594E-3</v>
          </cell>
          <cell r="H394">
            <v>6.6999999999998753E-3</v>
          </cell>
          <cell r="I394">
            <v>4.5999999999999375E-3</v>
          </cell>
          <cell r="J394">
            <v>4.0000000000000565E-3</v>
          </cell>
          <cell r="K394">
            <v>1.0000000000005117E-4</v>
          </cell>
          <cell r="L394">
            <v>2.5000000000000001E-3</v>
          </cell>
          <cell r="M394">
            <v>5.7000000000000739E-3</v>
          </cell>
          <cell r="N394">
            <v>4.2000000000000171E-3</v>
          </cell>
          <cell r="O394">
            <v>5.1000000000000515E-3</v>
          </cell>
          <cell r="P394">
            <v>7.8000000000000118E-3</v>
          </cell>
          <cell r="Q394">
            <v>1.2399999999999949E-2</v>
          </cell>
          <cell r="R394">
            <v>1.2199999999999989E-2</v>
          </cell>
          <cell r="S394">
            <v>1.3200000000000075E-2</v>
          </cell>
          <cell r="T394">
            <v>7.1000000000000793E-3</v>
          </cell>
          <cell r="U394">
            <v>7.4000000000000905E-3</v>
          </cell>
          <cell r="V394">
            <v>7.9000000000000632E-3</v>
          </cell>
          <cell r="W394">
            <v>6.2000000000000458E-3</v>
          </cell>
          <cell r="X394">
            <v>2.9999999999998296E-3</v>
          </cell>
          <cell r="Y394">
            <v>3.5000000000000851E-3</v>
          </cell>
          <cell r="Z394">
            <v>4.0000000000000565E-3</v>
          </cell>
          <cell r="AA394">
            <v>4.9999999999998579E-3</v>
          </cell>
          <cell r="AB394">
            <v>6.9999999999998865E-3</v>
          </cell>
          <cell r="AC394">
            <v>6.9999999999998865E-3</v>
          </cell>
          <cell r="AD394">
            <v>6.9999999999998865E-3</v>
          </cell>
          <cell r="AE394">
            <v>3.5000000000000851E-3</v>
          </cell>
          <cell r="AF394">
            <v>4.9999999999998579E-3</v>
          </cell>
          <cell r="AG394">
            <v>4.499999999999886E-3</v>
          </cell>
          <cell r="AH394">
            <v>3.5000000000000851E-3</v>
          </cell>
          <cell r="AI394">
            <v>3.5000000000000851E-3</v>
          </cell>
          <cell r="AJ394">
            <v>2.9999999999998296E-3</v>
          </cell>
          <cell r="AK394">
            <v>3.5000000000000851E-3</v>
          </cell>
          <cell r="AL394">
            <v>4.0000000000000565E-3</v>
          </cell>
          <cell r="AM394">
            <v>4.9999999999998579E-3</v>
          </cell>
          <cell r="AN394">
            <v>5.5000000000001133E-3</v>
          </cell>
          <cell r="AO394">
            <v>3.9944005553169681E-3</v>
          </cell>
          <cell r="AP394">
            <v>3.9944005553169681E-3</v>
          </cell>
          <cell r="AQ394">
            <v>3.9944005553169681E-3</v>
          </cell>
          <cell r="AR394">
            <v>3.9944005553169681E-3</v>
          </cell>
          <cell r="AS394">
            <v>3.9944005553169681E-3</v>
          </cell>
          <cell r="AT394">
            <v>3.9944005553169681E-3</v>
          </cell>
          <cell r="AU394">
            <v>3.9944005553169681E-3</v>
          </cell>
          <cell r="AV394">
            <v>3.9944005553169681E-3</v>
          </cell>
          <cell r="AW394">
            <v>3.9944005553169681E-3</v>
          </cell>
          <cell r="AX394">
            <v>3.9944005553169681E-3</v>
          </cell>
          <cell r="AY394">
            <v>3.9944005553169681E-3</v>
          </cell>
          <cell r="AZ394">
            <v>3.9944005553169681E-3</v>
          </cell>
          <cell r="BA394">
            <v>3.6748094004368514E-3</v>
          </cell>
          <cell r="BB394">
            <v>3.6748094004368514E-3</v>
          </cell>
          <cell r="BC394">
            <v>3.6748094004368514E-3</v>
          </cell>
          <cell r="BD394">
            <v>3.6748094004368514E-3</v>
          </cell>
          <cell r="BE394">
            <v>3.6748094004368514E-3</v>
          </cell>
          <cell r="BF394">
            <v>3.6748094004368514E-3</v>
          </cell>
          <cell r="BG394">
            <v>3.6748094004368514E-3</v>
          </cell>
          <cell r="BH394">
            <v>3.6748094004368514E-3</v>
          </cell>
          <cell r="BI394">
            <v>3.6748094004368514E-3</v>
          </cell>
          <cell r="BJ394">
            <v>3.6748094004368514E-3</v>
          </cell>
          <cell r="BK394">
            <v>3.6748094004368514E-3</v>
          </cell>
          <cell r="BL394">
            <v>3.6748094004368514E-3</v>
          </cell>
          <cell r="BM394">
            <v>3.6748094004368514E-3</v>
          </cell>
          <cell r="BN394">
            <v>3.6748094004368514E-3</v>
          </cell>
          <cell r="BO394">
            <v>3.6748094004368514E-3</v>
          </cell>
          <cell r="BP394">
            <v>3.6748094004368514E-3</v>
          </cell>
          <cell r="BQ394">
            <v>3.6748094004368514E-3</v>
          </cell>
          <cell r="BR394">
            <v>3.6748094004368514E-3</v>
          </cell>
          <cell r="BS394">
            <v>3.6748094004368514E-3</v>
          </cell>
          <cell r="BT394">
            <v>3.6748094004368514E-3</v>
          </cell>
          <cell r="BU394">
            <v>3.6748094004368514E-3</v>
          </cell>
          <cell r="BV394">
            <v>3.6748094004368514E-3</v>
          </cell>
          <cell r="BW394">
            <v>3.6748094004368514E-3</v>
          </cell>
          <cell r="BX394">
            <v>3.6748094004368514E-3</v>
          </cell>
          <cell r="BY394">
            <v>3.6748094004368514E-3</v>
          </cell>
          <cell r="BZ394">
            <v>3.6748094004368514E-3</v>
          </cell>
          <cell r="CA394">
            <v>3.6748094004368514E-3</v>
          </cell>
          <cell r="CB394">
            <v>3.6748094004368514E-3</v>
          </cell>
          <cell r="CC394">
            <v>3.6748094004368514E-3</v>
          </cell>
          <cell r="CD394">
            <v>3.6748094004368514E-3</v>
          </cell>
          <cell r="CE394">
            <v>3.6748094004368514E-3</v>
          </cell>
          <cell r="CF394">
            <v>3.6748094004368514E-3</v>
          </cell>
          <cell r="CG394">
            <v>3.6748094004368514E-3</v>
          </cell>
          <cell r="CH394">
            <v>3.6748094004368514E-3</v>
          </cell>
          <cell r="CI394">
            <v>3.6748094004368514E-3</v>
          </cell>
          <cell r="CJ394">
            <v>3.6748094004368514E-3</v>
          </cell>
          <cell r="CK394">
            <v>3.6748094004368514E-3</v>
          </cell>
          <cell r="CL394">
            <v>3.6748094004368514E-3</v>
          </cell>
          <cell r="CM394">
            <v>3.6748094004368514E-3</v>
          </cell>
          <cell r="CN394">
            <v>3.6748094004368514E-3</v>
          </cell>
          <cell r="CO394">
            <v>3.6748094004368514E-3</v>
          </cell>
          <cell r="CP394">
            <v>3.6748094004368514E-3</v>
          </cell>
          <cell r="CQ394">
            <v>3.6748094004368514E-3</v>
          </cell>
          <cell r="CR394">
            <v>3.6748094004368514E-3</v>
          </cell>
          <cell r="CS394">
            <v>3.6748094004368514E-3</v>
          </cell>
          <cell r="CT394">
            <v>3.6748094004368514E-3</v>
          </cell>
          <cell r="CU394">
            <v>3.6748094004368514E-3</v>
          </cell>
          <cell r="CV394">
            <v>3.6748094004368514E-3</v>
          </cell>
          <cell r="CW394">
            <v>3.6748094004368514E-3</v>
          </cell>
          <cell r="CX394">
            <v>3.6748094004368514E-3</v>
          </cell>
          <cell r="CY394">
            <v>3.6748094004368514E-3</v>
          </cell>
          <cell r="CZ394">
            <v>3.6748094004368514E-3</v>
          </cell>
          <cell r="DA394">
            <v>3.6748094004368514E-3</v>
          </cell>
          <cell r="DB394">
            <v>3.6748094004368514E-3</v>
          </cell>
          <cell r="DC394">
            <v>3.6748094004368514E-3</v>
          </cell>
          <cell r="DD394">
            <v>3.6748094004368514E-3</v>
          </cell>
          <cell r="DE394">
            <v>3.6748094004368514E-3</v>
          </cell>
          <cell r="DF394">
            <v>3.6748094004368514E-3</v>
          </cell>
          <cell r="DG394">
            <v>3.6748094004368514E-3</v>
          </cell>
          <cell r="DH394">
            <v>3.6748094004368514E-3</v>
          </cell>
          <cell r="DI394">
            <v>3.6748094004368514E-3</v>
          </cell>
          <cell r="DJ394">
            <v>3.6748094004368514E-3</v>
          </cell>
          <cell r="DK394">
            <v>3.6748094004368514E-3</v>
          </cell>
          <cell r="DL394">
            <v>3.6748094004368514E-3</v>
          </cell>
          <cell r="DM394">
            <v>3.6748094004368514E-3</v>
          </cell>
          <cell r="DN394">
            <v>3.6748094004368514E-3</v>
          </cell>
          <cell r="DO394">
            <v>3.6748094004368514E-3</v>
          </cell>
          <cell r="DP394">
            <v>3.6748094004368514E-3</v>
          </cell>
          <cell r="DQ394">
            <v>3.6748094004368514E-3</v>
          </cell>
          <cell r="DR394">
            <v>3.6748094004368514E-3</v>
          </cell>
          <cell r="DS394">
            <v>3.6748094004368514E-3</v>
          </cell>
          <cell r="DT394">
            <v>3.6748094004368514E-3</v>
          </cell>
          <cell r="DU394">
            <v>3.6748094004368514E-3</v>
          </cell>
          <cell r="DV394">
            <v>3.6748094004368514E-3</v>
          </cell>
          <cell r="DW394">
            <v>3.6748094004368514E-3</v>
          </cell>
          <cell r="DX394">
            <v>3.6748094004368514E-3</v>
          </cell>
          <cell r="DY394">
            <v>3.6748094004368514E-3</v>
          </cell>
          <cell r="DZ394">
            <v>3.6748094004368514E-3</v>
          </cell>
          <cell r="EA394">
            <v>3.6748094004368514E-3</v>
          </cell>
          <cell r="EB394">
            <v>3.6748094004368514E-3</v>
          </cell>
          <cell r="EC394">
            <v>3.6748094004368514E-3</v>
          </cell>
          <cell r="ED394">
            <v>3.6748094004368514E-3</v>
          </cell>
          <cell r="EE394">
            <v>3.6748094004368514E-3</v>
          </cell>
          <cell r="EF394">
            <v>3.6748094004368514E-3</v>
          </cell>
          <cell r="EG394">
            <v>3.6748094004368514E-3</v>
          </cell>
          <cell r="EH394">
            <v>3.6748094004368514E-3</v>
          </cell>
          <cell r="EI394">
            <v>3.6748094004368514E-3</v>
          </cell>
          <cell r="EJ394">
            <v>3.6748094004368514E-3</v>
          </cell>
          <cell r="EK394">
            <v>3.6748094004368514E-3</v>
          </cell>
          <cell r="EL394">
            <v>3.6748094004368514E-3</v>
          </cell>
          <cell r="EM394">
            <v>3.6748094004368514E-3</v>
          </cell>
          <cell r="EN394">
            <v>3.6748094004368514E-3</v>
          </cell>
          <cell r="EO394">
            <v>3.6748094004368514E-3</v>
          </cell>
          <cell r="EP394">
            <v>3.6748094004368514E-3</v>
          </cell>
          <cell r="EQ394">
            <v>3.6748094004368514E-3</v>
          </cell>
          <cell r="ER394">
            <v>3.6748094004368514E-3</v>
          </cell>
          <cell r="ES394">
            <v>3.6748094004368514E-3</v>
          </cell>
          <cell r="ET394">
            <v>3.6748094004368514E-3</v>
          </cell>
          <cell r="EU394">
            <v>3.6748094004368514E-3</v>
          </cell>
          <cell r="EV394">
            <v>3.6748094004368514E-3</v>
          </cell>
          <cell r="EW394">
            <v>3.6748094004368514E-3</v>
          </cell>
          <cell r="EX394">
            <v>3.6748094004368514E-3</v>
          </cell>
          <cell r="EY394">
            <v>3.6748094004368514E-3</v>
          </cell>
          <cell r="EZ394">
            <v>3.6748094004368514E-3</v>
          </cell>
          <cell r="FA394">
            <v>3.6748094004368514E-3</v>
          </cell>
          <cell r="FB394">
            <v>3.6748094004368514E-3</v>
          </cell>
          <cell r="FC394">
            <v>3.6748094004368514E-3</v>
          </cell>
          <cell r="FD394">
            <v>3.6748094004368514E-3</v>
          </cell>
          <cell r="FE394">
            <v>3.6748094004368514E-3</v>
          </cell>
          <cell r="FF394">
            <v>3.6748094004368514E-3</v>
          </cell>
          <cell r="FG394">
            <v>3.6748094004368514E-3</v>
          </cell>
          <cell r="FH394">
            <v>3.6748094004368514E-3</v>
          </cell>
          <cell r="FI394">
            <v>3.6748094004368514E-3</v>
          </cell>
          <cell r="FJ394">
            <v>3.6748094004368514E-3</v>
          </cell>
          <cell r="FK394">
            <v>3.6748094004368514E-3</v>
          </cell>
          <cell r="FL394">
            <v>3.6748094004368514E-3</v>
          </cell>
          <cell r="FM394">
            <v>3.6748094004368514E-3</v>
          </cell>
          <cell r="FN394">
            <v>3.6748094004368514E-3</v>
          </cell>
          <cell r="FO394">
            <v>3.6748094004368514E-3</v>
          </cell>
          <cell r="FP394">
            <v>3.6748094004368514E-3</v>
          </cell>
          <cell r="FQ394">
            <v>3.6748094004368514E-3</v>
          </cell>
          <cell r="FR394">
            <v>3.6748094004368514E-3</v>
          </cell>
          <cell r="FS394">
            <v>3.6748094004368514E-3</v>
          </cell>
          <cell r="FT394">
            <v>3.6748094004368514E-3</v>
          </cell>
          <cell r="FU394">
            <v>3.6748094004368514E-3</v>
          </cell>
          <cell r="FV394">
            <v>3.6748094004368514E-3</v>
          </cell>
          <cell r="FW394">
            <v>3.6748094004368514E-3</v>
          </cell>
          <cell r="FX394">
            <v>3.6748094004368514E-3</v>
          </cell>
          <cell r="FY394">
            <v>3.6748094004368514E-3</v>
          </cell>
          <cell r="FZ394">
            <v>3.6748094004368514E-3</v>
          </cell>
          <cell r="GA394">
            <v>3.6748094004368514E-3</v>
          </cell>
          <cell r="GB394">
            <v>3.6748094004368514E-3</v>
          </cell>
          <cell r="GC394">
            <v>3.6748094004368514E-3</v>
          </cell>
          <cell r="GD394">
            <v>3.6748094004368514E-3</v>
          </cell>
          <cell r="GE394">
            <v>3.6748094004368514E-3</v>
          </cell>
          <cell r="GF394">
            <v>3.6748094004368514E-3</v>
          </cell>
          <cell r="GG394">
            <v>3.6748094004368514E-3</v>
          </cell>
          <cell r="GH394">
            <v>3.6748094004368514E-3</v>
          </cell>
          <cell r="GI394">
            <v>3.6748094004368514E-3</v>
          </cell>
          <cell r="GJ394">
            <v>3.6748094004368514E-3</v>
          </cell>
          <cell r="GK394">
            <v>3.6748094004368514E-3</v>
          </cell>
          <cell r="GL394">
            <v>3.6748094004368514E-3</v>
          </cell>
          <cell r="GM394">
            <v>3.6748094004368514E-3</v>
          </cell>
          <cell r="GN394">
            <v>3.6748094004368514E-3</v>
          </cell>
          <cell r="GO394">
            <v>3.6748094004368514E-3</v>
          </cell>
          <cell r="GP394">
            <v>3.6748094004368514E-3</v>
          </cell>
          <cell r="GQ394">
            <v>3.6748094004368514E-3</v>
          </cell>
          <cell r="GR394">
            <v>3.6748094004368514E-3</v>
          </cell>
          <cell r="GS394">
            <v>3.6748094004368514E-3</v>
          </cell>
          <cell r="GT394">
            <v>3.6748094004368514E-3</v>
          </cell>
          <cell r="GU394">
            <v>3.6748094004368514E-3</v>
          </cell>
          <cell r="GV394">
            <v>3.6748094004368514E-3</v>
          </cell>
          <cell r="GW394">
            <v>3.6748094004368514E-3</v>
          </cell>
          <cell r="GX394">
            <v>3.6748094004368514E-3</v>
          </cell>
          <cell r="GY394">
            <v>3.6748094004368514E-3</v>
          </cell>
          <cell r="GZ394">
            <v>3.6748094004368514E-3</v>
          </cell>
          <cell r="HA394">
            <v>3.6748094004368514E-3</v>
          </cell>
          <cell r="HB394">
            <v>3.6748094004368514E-3</v>
          </cell>
          <cell r="HC394">
            <v>3.6748094004368514E-3</v>
          </cell>
          <cell r="HD394">
            <v>3.6748094004368514E-3</v>
          </cell>
          <cell r="HE394">
            <v>3.6748094004368514E-3</v>
          </cell>
          <cell r="HF394">
            <v>3.6748094004368514E-3</v>
          </cell>
          <cell r="HG394">
            <v>3.6748094004368514E-3</v>
          </cell>
          <cell r="HH394">
            <v>3.6748094004368514E-3</v>
          </cell>
          <cell r="HI394">
            <v>3.6748094004368514E-3</v>
          </cell>
          <cell r="HJ394">
            <v>3.6748094004368514E-3</v>
          </cell>
          <cell r="HK394">
            <v>3.6748094004368514E-3</v>
          </cell>
          <cell r="HL394">
            <v>3.6748094004368514E-3</v>
          </cell>
          <cell r="HM394">
            <v>3.6748094004368514E-3</v>
          </cell>
          <cell r="HN394">
            <v>3.6748094004368514E-3</v>
          </cell>
          <cell r="HO394">
            <v>3.6748094004368514E-3</v>
          </cell>
          <cell r="HP394">
            <v>3.6748094004368514E-3</v>
          </cell>
          <cell r="HQ394">
            <v>3.6748094004368514E-3</v>
          </cell>
          <cell r="HR394">
            <v>3.6748094004368514E-3</v>
          </cell>
          <cell r="HS394">
            <v>3.6748094004368514E-3</v>
          </cell>
          <cell r="HT394">
            <v>3.6748094004368514E-3</v>
          </cell>
          <cell r="HU394">
            <v>3.6748094004368514E-3</v>
          </cell>
          <cell r="HV394">
            <v>3.6748094004368514E-3</v>
          </cell>
          <cell r="HW394">
            <v>3.6748094004368514E-3</v>
          </cell>
          <cell r="HX394">
            <v>3.6748094004368514E-3</v>
          </cell>
          <cell r="HY394">
            <v>3.6748094004368514E-3</v>
          </cell>
          <cell r="HZ394">
            <v>3.6748094004368514E-3</v>
          </cell>
          <cell r="IA394">
            <v>3.6748094004368514E-3</v>
          </cell>
          <cell r="IB394">
            <v>3.6748094004368514E-3</v>
          </cell>
          <cell r="IC394">
            <v>3.6748094004368514E-3</v>
          </cell>
          <cell r="ID394">
            <v>3.6748094004368514E-3</v>
          </cell>
          <cell r="IE394">
            <v>3.6748094004368514E-3</v>
          </cell>
          <cell r="IF394">
            <v>3.6748094004368514E-3</v>
          </cell>
          <cell r="IG394">
            <v>3.6748094004368514E-3</v>
          </cell>
          <cell r="IH394">
            <v>3.6748094004368514E-3</v>
          </cell>
          <cell r="II394">
            <v>3.6748094004368514E-3</v>
          </cell>
          <cell r="IJ394">
            <v>3.6748094004368514E-3</v>
          </cell>
          <cell r="IK394">
            <v>3.6748094004368514E-3</v>
          </cell>
          <cell r="IL394">
            <v>3.6748094004368514E-3</v>
          </cell>
          <cell r="IM394">
            <v>3.6748094004368514E-3</v>
          </cell>
          <cell r="IN394">
            <v>3.6748094004368514E-3</v>
          </cell>
          <cell r="IO394">
            <v>3.6748094004368514E-3</v>
          </cell>
          <cell r="IP394">
            <v>3.6748094004368514E-3</v>
          </cell>
          <cell r="IQ394">
            <v>3.6748094004368514E-3</v>
          </cell>
          <cell r="IR394">
            <v>3.6748094004368514E-3</v>
          </cell>
          <cell r="IS394">
            <v>3.6748094004368514E-3</v>
          </cell>
          <cell r="IT394">
            <v>3.6748094004368514E-3</v>
          </cell>
          <cell r="IU394">
            <v>3.6748094004368514E-3</v>
          </cell>
          <cell r="IV394">
            <v>3.6748094004368514E-3</v>
          </cell>
          <cell r="IW394">
            <v>3.6748094004368514E-3</v>
          </cell>
          <cell r="IX394">
            <v>3.6748094004368514E-3</v>
          </cell>
          <cell r="IY394">
            <v>3.6748094004368514E-3</v>
          </cell>
          <cell r="IZ394">
            <v>3.6748094004368514E-3</v>
          </cell>
          <cell r="JA394">
            <v>3.6748094004368514E-3</v>
          </cell>
          <cell r="JB394">
            <v>3.6748094004368514E-3</v>
          </cell>
          <cell r="JC394">
            <v>3.6748094004368514E-3</v>
          </cell>
          <cell r="JD394">
            <v>3.6748094004368514E-3</v>
          </cell>
          <cell r="JE394">
            <v>3.6748094004368514E-3</v>
          </cell>
          <cell r="JF394">
            <v>3.6748094004368514E-3</v>
          </cell>
          <cell r="JG394">
            <v>3.6748094004368514E-3</v>
          </cell>
          <cell r="JH394">
            <v>3.6748094004368514E-3</v>
          </cell>
          <cell r="JI394">
            <v>3.6748094004368514E-3</v>
          </cell>
          <cell r="JJ394">
            <v>3.6748094004368514E-3</v>
          </cell>
          <cell r="JK394">
            <v>3.6748094004368514E-3</v>
          </cell>
          <cell r="JL394">
            <v>3.6748094004368514E-3</v>
          </cell>
          <cell r="JM394">
            <v>3.6748094004368514E-3</v>
          </cell>
          <cell r="JN394">
            <v>3.6748094004368514E-3</v>
          </cell>
          <cell r="JO394">
            <v>3.6748094004368514E-3</v>
          </cell>
          <cell r="JP394">
            <v>3.6748094004368514E-3</v>
          </cell>
          <cell r="JQ394">
            <v>3.6748094004368514E-3</v>
          </cell>
          <cell r="JR394">
            <v>3.6748094004368514E-3</v>
          </cell>
          <cell r="JS394">
            <v>3.6748094004368514E-3</v>
          </cell>
          <cell r="JT394">
            <v>3.6748094004368514E-3</v>
          </cell>
          <cell r="JU394">
            <v>3.6748094004368514E-3</v>
          </cell>
          <cell r="JV394">
            <v>3.6748094004368514E-3</v>
          </cell>
          <cell r="JW394">
            <v>3.6748094004368514E-3</v>
          </cell>
          <cell r="JX394">
            <v>3.6748094004368514E-3</v>
          </cell>
          <cell r="JY394">
            <v>3.6748094004368514E-3</v>
          </cell>
          <cell r="JZ394">
            <v>3.6748094004368514E-3</v>
          </cell>
          <cell r="KA394">
            <v>3.6748094004368514E-3</v>
          </cell>
          <cell r="KB394">
            <v>3.6748094004368514E-3</v>
          </cell>
          <cell r="KC394">
            <v>3.6748094004368514E-3</v>
          </cell>
          <cell r="KD394">
            <v>3.6748094004368514E-3</v>
          </cell>
          <cell r="KE394">
            <v>3.6748094004368514E-3</v>
          </cell>
          <cell r="KF394">
            <v>3.6748094004368514E-3</v>
          </cell>
          <cell r="KG394">
            <v>3.6748094004368514E-3</v>
          </cell>
          <cell r="KH394">
            <v>3.6748094004368514E-3</v>
          </cell>
          <cell r="KI394">
            <v>3.6748094004368514E-3</v>
          </cell>
          <cell r="KJ394">
            <v>3.6748094004368514E-3</v>
          </cell>
          <cell r="KK394">
            <v>3.6748094004368514E-3</v>
          </cell>
          <cell r="KL394">
            <v>3.6748094004368514E-3</v>
          </cell>
          <cell r="KM394">
            <v>3.6748094004368514E-3</v>
          </cell>
          <cell r="KN394">
            <v>3.6748094004368514E-3</v>
          </cell>
          <cell r="KO394">
            <v>3.6748094004368514E-3</v>
          </cell>
          <cell r="KP394">
            <v>3.6748094004368514E-3</v>
          </cell>
          <cell r="KQ394">
            <v>3.6748094004368514E-3</v>
          </cell>
          <cell r="KR394">
            <v>3.6748094004368514E-3</v>
          </cell>
          <cell r="KS394">
            <v>3.6748094004368514E-3</v>
          </cell>
          <cell r="KT394">
            <v>3.6748094004368514E-3</v>
          </cell>
          <cell r="KU394">
            <v>3.6748094004368514E-3</v>
          </cell>
          <cell r="KV394">
            <v>3.6748094004368514E-3</v>
          </cell>
          <cell r="KW394">
            <v>3.6748094004368514E-3</v>
          </cell>
          <cell r="KX394">
            <v>3.6748094004368514E-3</v>
          </cell>
          <cell r="KY394">
            <v>3.6748094004368514E-3</v>
          </cell>
          <cell r="KZ394">
            <v>3.6748094004368514E-3</v>
          </cell>
          <cell r="LA394">
            <v>3.6748094004368514E-3</v>
          </cell>
          <cell r="LB394">
            <v>3.6748094004368514E-3</v>
          </cell>
          <cell r="LC394">
            <v>3.6748094004368514E-3</v>
          </cell>
          <cell r="LD394">
            <v>3.6748094004368514E-3</v>
          </cell>
          <cell r="LE394">
            <v>3.6748094004368514E-3</v>
          </cell>
          <cell r="LF394">
            <v>3.6748094004368514E-3</v>
          </cell>
          <cell r="LG394">
            <v>3.6748094004368514E-3</v>
          </cell>
          <cell r="LH394">
            <v>3.6748094004368514E-3</v>
          </cell>
          <cell r="LI394">
            <v>3.6748094004368514E-3</v>
          </cell>
          <cell r="LJ394">
            <v>3.6748094004368514E-3</v>
          </cell>
          <cell r="LK394">
            <v>3.6748094004368514E-3</v>
          </cell>
          <cell r="LL394">
            <v>3.6748094004368514E-3</v>
          </cell>
          <cell r="LM394">
            <v>3.6748094004368514E-3</v>
          </cell>
          <cell r="LN394">
            <v>3.6748094004368514E-3</v>
          </cell>
          <cell r="LO394">
            <v>3.6748094004368514E-3</v>
          </cell>
          <cell r="LP394">
            <v>3.6748094004368514E-3</v>
          </cell>
          <cell r="LQ394">
            <v>3.6748094004368514E-3</v>
          </cell>
          <cell r="LR394">
            <v>3.6748094004368514E-3</v>
          </cell>
          <cell r="LS394">
            <v>3.6748094004368514E-3</v>
          </cell>
          <cell r="LT394">
            <v>3.6748094004368514E-3</v>
          </cell>
          <cell r="LU394">
            <v>3.6748094004368514E-3</v>
          </cell>
          <cell r="LV394">
            <v>3.6748094004368514E-3</v>
          </cell>
          <cell r="LW394">
            <v>3.6748094004368514E-3</v>
          </cell>
          <cell r="LX394">
            <v>3.6748094004368514E-3</v>
          </cell>
          <cell r="LY394">
            <v>3.6748094004368514E-3</v>
          </cell>
          <cell r="LZ394">
            <v>3.6748094004368514E-3</v>
          </cell>
          <cell r="MA394">
            <v>3.6748094004368514E-3</v>
          </cell>
          <cell r="MB394">
            <v>3.6748094004368514E-3</v>
          </cell>
          <cell r="MC394">
            <v>3.6748094004368514E-3</v>
          </cell>
          <cell r="MD394">
            <v>3.6748094004368514E-3</v>
          </cell>
          <cell r="ME394">
            <v>3.6748094004368514E-3</v>
          </cell>
          <cell r="MF394">
            <v>3.6748094004368514E-3</v>
          </cell>
          <cell r="MG394">
            <v>3.6748094004368514E-3</v>
          </cell>
          <cell r="MH394">
            <v>3.6748094004368514E-3</v>
          </cell>
          <cell r="MI394">
            <v>3.6748094004368514E-3</v>
          </cell>
          <cell r="MJ394">
            <v>3.6748094004368514E-3</v>
          </cell>
          <cell r="MK394">
            <v>3.6748094004368514E-3</v>
          </cell>
          <cell r="ML394">
            <v>3.6748094004368514E-3</v>
          </cell>
          <cell r="MM394">
            <v>3.6748094004368514E-3</v>
          </cell>
          <cell r="MN394">
            <v>3.6748094004368514E-3</v>
          </cell>
          <cell r="MO394">
            <v>3.6748094004368514E-3</v>
          </cell>
          <cell r="MP394">
            <v>3.6748094004368514E-3</v>
          </cell>
          <cell r="MQ394">
            <v>3.6748094004368514E-3</v>
          </cell>
          <cell r="MR394">
            <v>3.6748094004368514E-3</v>
          </cell>
          <cell r="MS394">
            <v>3.6748094004368514E-3</v>
          </cell>
          <cell r="MT394">
            <v>3.6748094004368514E-3</v>
          </cell>
          <cell r="MU394">
            <v>3.6748094004368514E-3</v>
          </cell>
          <cell r="MV394">
            <v>3.6748094004368514E-3</v>
          </cell>
          <cell r="MW394">
            <v>3.6748094004368514E-3</v>
          </cell>
          <cell r="MX394">
            <v>3.6748094004368514E-3</v>
          </cell>
          <cell r="MY394">
            <v>3.6748094004368514E-3</v>
          </cell>
          <cell r="MZ394">
            <v>3.6748094004368514E-3</v>
          </cell>
          <cell r="NA394">
            <v>3.6748094004368514E-3</v>
          </cell>
          <cell r="NB394">
            <v>3.6748094004368514E-3</v>
          </cell>
          <cell r="NC394">
            <v>3.6748094004368514E-3</v>
          </cell>
          <cell r="ND394">
            <v>3.6748094004368514E-3</v>
          </cell>
          <cell r="NE394">
            <v>3.6748094004368514E-3</v>
          </cell>
          <cell r="NF394">
            <v>3.6748094004368514E-3</v>
          </cell>
          <cell r="NG394">
            <v>3.6748094004368514E-3</v>
          </cell>
          <cell r="NH394">
            <v>3.6748094004368514E-3</v>
          </cell>
          <cell r="NI394">
            <v>3.6748094004368514E-3</v>
          </cell>
          <cell r="NJ394">
            <v>3.6748094004368514E-3</v>
          </cell>
          <cell r="NK394">
            <v>3.6748094004368514E-3</v>
          </cell>
          <cell r="NL394">
            <v>3.6748094004368514E-3</v>
          </cell>
          <cell r="NM394">
            <v>3.6748094004368514E-3</v>
          </cell>
          <cell r="NN394">
            <v>3.6748094004368514E-3</v>
          </cell>
          <cell r="NO394">
            <v>3.6748094004368514E-3</v>
          </cell>
          <cell r="NP394">
            <v>3.6748094004368514E-3</v>
          </cell>
          <cell r="NQ394">
            <v>3.6748094004368514E-3</v>
          </cell>
          <cell r="NR394">
            <v>3.6748094004368514E-3</v>
          </cell>
          <cell r="NS394">
            <v>3.6748094004368514E-3</v>
          </cell>
          <cell r="NT394">
            <v>3.6748094004368514E-3</v>
          </cell>
          <cell r="NU394">
            <v>3.6748094004368514E-3</v>
          </cell>
          <cell r="NV394">
            <v>3.6748094004368514E-3</v>
          </cell>
          <cell r="NW394">
            <v>3.6748094004368514E-3</v>
          </cell>
          <cell r="NX394">
            <v>3.6748094004368514E-3</v>
          </cell>
          <cell r="NY394">
            <v>3.6748094004368514E-3</v>
          </cell>
          <cell r="NZ394">
            <v>3.6748094004368514E-3</v>
          </cell>
          <cell r="OA394">
            <v>3.6748094004368514E-3</v>
          </cell>
          <cell r="OB394">
            <v>3.6748094004368514E-3</v>
          </cell>
          <cell r="OC394">
            <v>3.6748094004368514E-3</v>
          </cell>
          <cell r="OD394">
            <v>3.6748094004368514E-3</v>
          </cell>
          <cell r="OE394">
            <v>3.6748094004368514E-3</v>
          </cell>
          <cell r="OF394">
            <v>3.6748094004368514E-3</v>
          </cell>
          <cell r="OG394">
            <v>3.6748094004368514E-3</v>
          </cell>
          <cell r="OH394">
            <v>3.6748094004368514E-3</v>
          </cell>
          <cell r="OI394">
            <v>3.6748094004368514E-3</v>
          </cell>
          <cell r="OJ394">
            <v>3.6748094004368514E-3</v>
          </cell>
          <cell r="OK394">
            <v>3.6748094004368514E-3</v>
          </cell>
          <cell r="OL394">
            <v>3.6748094004368514E-3</v>
          </cell>
          <cell r="OM394">
            <v>3.6748094004368514E-3</v>
          </cell>
          <cell r="ON394">
            <v>3.6748094004368514E-3</v>
          </cell>
          <cell r="OO394">
            <v>3.6748094004368514E-3</v>
          </cell>
          <cell r="OP394">
            <v>3.6748094004368514E-3</v>
          </cell>
          <cell r="OQ394">
            <v>3.6748094004368514E-3</v>
          </cell>
          <cell r="OR394">
            <v>3.6748094004368514E-3</v>
          </cell>
          <cell r="OS394">
            <v>3.6748094004368514E-3</v>
          </cell>
          <cell r="OT394">
            <v>3.6748094004368514E-3</v>
          </cell>
          <cell r="OU394">
            <v>3.6748094004368514E-3</v>
          </cell>
          <cell r="OV394">
            <v>3.6748094004368514E-3</v>
          </cell>
          <cell r="OW394">
            <v>3.6748094004368514E-3</v>
          </cell>
          <cell r="OX394">
            <v>3.6748094004368514E-3</v>
          </cell>
          <cell r="OY394">
            <v>3.6748094004368514E-3</v>
          </cell>
          <cell r="OZ394">
            <v>3.6748094004368514E-3</v>
          </cell>
          <cell r="PA394">
            <v>3.6748094004368514E-3</v>
          </cell>
          <cell r="PB394">
            <v>3.6748094004368514E-3</v>
          </cell>
          <cell r="PC394">
            <v>3.6748094004368514E-3</v>
          </cell>
          <cell r="PD394">
            <v>3.6748094004368514E-3</v>
          </cell>
          <cell r="PE394">
            <v>3.6748094004368514E-3</v>
          </cell>
          <cell r="PF394">
            <v>3.6748094004368514E-3</v>
          </cell>
          <cell r="PG394">
            <v>3.6748094004368514E-3</v>
          </cell>
          <cell r="PH394">
            <v>3.6748094004368514E-3</v>
          </cell>
          <cell r="PI394">
            <v>3.6748094004368514E-3</v>
          </cell>
          <cell r="PJ394">
            <v>3.6748094004368514E-3</v>
          </cell>
          <cell r="PK394">
            <v>3.6748094004368514E-3</v>
          </cell>
          <cell r="PL394">
            <v>3.6748094004368514E-3</v>
          </cell>
          <cell r="PM394">
            <v>3.6748094004368514E-3</v>
          </cell>
          <cell r="PN394">
            <v>3.6748094004368514E-3</v>
          </cell>
          <cell r="PO394">
            <v>3.6748094004368514E-3</v>
          </cell>
          <cell r="PP394">
            <v>3.6748094004368514E-3</v>
          </cell>
          <cell r="PQ394">
            <v>3.6748094004368514E-3</v>
          </cell>
          <cell r="PR394">
            <v>3.6748094004368514E-3</v>
          </cell>
          <cell r="PS394">
            <v>3.6748094004368514E-3</v>
          </cell>
          <cell r="PT394">
            <v>3.6748094004368514E-3</v>
          </cell>
          <cell r="PU394">
            <v>3.6748094004368514E-3</v>
          </cell>
          <cell r="PV394">
            <v>3.6748094004368514E-3</v>
          </cell>
          <cell r="PW394">
            <v>3.6748094004368514E-3</v>
          </cell>
          <cell r="PX394">
            <v>3.6748094004368514E-3</v>
          </cell>
          <cell r="PY394">
            <v>3.6748094004368514E-3</v>
          </cell>
          <cell r="PZ394">
            <v>3.6748094004368514E-3</v>
          </cell>
          <cell r="QA394">
            <v>3.6748094004368514E-3</v>
          </cell>
          <cell r="QB394">
            <v>3.6748094004368514E-3</v>
          </cell>
          <cell r="QC394">
            <v>3.6748094004368514E-3</v>
          </cell>
          <cell r="QD394">
            <v>3.6748094004368514E-3</v>
          </cell>
          <cell r="QE394">
            <v>3.6748094004368514E-3</v>
          </cell>
          <cell r="QF394">
            <v>3.6748094004368514E-3</v>
          </cell>
          <cell r="QG394">
            <v>3.6748094004368514E-3</v>
          </cell>
          <cell r="QH394">
            <v>3.6748094004368514E-3</v>
          </cell>
          <cell r="QI394">
            <v>3.6748094004368514E-3</v>
          </cell>
          <cell r="QJ394">
            <v>3.6748094004368514E-3</v>
          </cell>
          <cell r="QK394">
            <v>3.6748094004368514E-3</v>
          </cell>
          <cell r="QL394">
            <v>3.6748094004368514E-3</v>
          </cell>
          <cell r="QM394">
            <v>3.6748094004368514E-3</v>
          </cell>
          <cell r="QN394">
            <v>3.6748094004368514E-3</v>
          </cell>
          <cell r="QO394">
            <v>3.6748094004368514E-3</v>
          </cell>
          <cell r="QP394">
            <v>3.6748094004368514E-3</v>
          </cell>
          <cell r="QQ394">
            <v>3.6748094004368514E-3</v>
          </cell>
          <cell r="QR394">
            <v>3.6748094004368514E-3</v>
          </cell>
        </row>
        <row r="395">
          <cell r="B395" t="str">
            <v>TJLP</v>
          </cell>
          <cell r="C395">
            <v>0</v>
          </cell>
          <cell r="D395">
            <v>0</v>
          </cell>
          <cell r="E395">
            <v>4.0741237836483535E-3</v>
          </cell>
          <cell r="F395">
            <v>4.0741237836483535E-3</v>
          </cell>
          <cell r="G395">
            <v>4.0741237836483535E-3</v>
          </cell>
          <cell r="H395">
            <v>4.0741237836483535E-3</v>
          </cell>
          <cell r="I395">
            <v>4.0741237836483535E-3</v>
          </cell>
          <cell r="J395">
            <v>4.0741237836483535E-3</v>
          </cell>
          <cell r="K395">
            <v>4.0741237836483535E-3</v>
          </cell>
          <cell r="L395">
            <v>4.0741237836483535E-3</v>
          </cell>
          <cell r="M395">
            <v>4.0741237836483535E-3</v>
          </cell>
          <cell r="N395">
            <v>4.0741237836483535E-3</v>
          </cell>
          <cell r="O395">
            <v>4.0741237836483535E-3</v>
          </cell>
          <cell r="P395">
            <v>4.0741237836483535E-3</v>
          </cell>
          <cell r="Q395">
            <v>4.471698917043021E-3</v>
          </cell>
          <cell r="R395">
            <v>4.471698917043021E-3</v>
          </cell>
          <cell r="S395">
            <v>4.471698917043021E-3</v>
          </cell>
          <cell r="T395">
            <v>4.8675505653430484E-3</v>
          </cell>
          <cell r="U395">
            <v>4.8675505653430484E-3</v>
          </cell>
          <cell r="V395">
            <v>4.8675505653430484E-3</v>
          </cell>
          <cell r="W395">
            <v>5.2616942768477504E-3</v>
          </cell>
          <cell r="X395">
            <v>5.2616942768477504E-3</v>
          </cell>
          <cell r="Y395">
            <v>5.2616942768477504E-3</v>
          </cell>
          <cell r="Z395">
            <v>5.6541453874052738E-3</v>
          </cell>
          <cell r="AA395">
            <v>5.6541453874052738E-3</v>
          </cell>
          <cell r="AB395">
            <v>5.6541453874052738E-3</v>
          </cell>
          <cell r="AC395">
            <v>5.6541453874052738E-3</v>
          </cell>
          <cell r="AD395">
            <v>5.6541453874052738E-3</v>
          </cell>
          <cell r="AE395">
            <v>5.6541453874052738E-3</v>
          </cell>
          <cell r="AF395">
            <v>5.6541453874052738E-3</v>
          </cell>
          <cell r="AG395">
            <v>5.6541453874052738E-3</v>
          </cell>
          <cell r="AH395">
            <v>5.6541453874052738E-3</v>
          </cell>
          <cell r="AI395">
            <v>5.6541453874052738E-3</v>
          </cell>
          <cell r="AJ395">
            <v>5.6541453874052738E-3</v>
          </cell>
          <cell r="AK395">
            <v>5.6541453874052738E-3</v>
          </cell>
          <cell r="AL395">
            <v>5.6541453874052738E-3</v>
          </cell>
          <cell r="AM395">
            <v>5.6541453874052738E-3</v>
          </cell>
          <cell r="AN395">
            <v>5.6541453874052738E-3</v>
          </cell>
          <cell r="AO395">
            <v>5.2616942768477504E-3</v>
          </cell>
          <cell r="AP395">
            <v>5.2616942768477504E-3</v>
          </cell>
          <cell r="AQ395">
            <v>5.2616942768477504E-3</v>
          </cell>
          <cell r="AR395">
            <v>5.2616942768477504E-3</v>
          </cell>
          <cell r="AS395">
            <v>5.2616942768477504E-3</v>
          </cell>
          <cell r="AT395">
            <v>5.2616942768477504E-3</v>
          </cell>
          <cell r="AU395">
            <v>4.8675505653430484E-3</v>
          </cell>
          <cell r="AV395">
            <v>4.8675505653430484E-3</v>
          </cell>
          <cell r="AW395">
            <v>4.8675505653430484E-3</v>
          </cell>
          <cell r="AX395">
            <v>4.8675505653430484E-3</v>
          </cell>
          <cell r="AY395">
            <v>4.8675505653430484E-3</v>
          </cell>
          <cell r="AZ395">
            <v>4.8675505653430484E-3</v>
          </cell>
          <cell r="BA395">
            <v>4.8675505653430484E-3</v>
          </cell>
          <cell r="BB395">
            <v>4.8675505653430484E-3</v>
          </cell>
          <cell r="BC395">
            <v>4.8675505653430484E-3</v>
          </cell>
          <cell r="BD395">
            <v>4.8675505653430484E-3</v>
          </cell>
          <cell r="BE395">
            <v>4.8675505653430484E-3</v>
          </cell>
          <cell r="BF395">
            <v>4.8675505653430484E-3</v>
          </cell>
          <cell r="BG395">
            <v>4.8675505653430484E-3</v>
          </cell>
          <cell r="BH395">
            <v>4.8675505653430484E-3</v>
          </cell>
          <cell r="BI395">
            <v>4.8675505653430484E-3</v>
          </cell>
          <cell r="BJ395">
            <v>4.8675505653430484E-3</v>
          </cell>
          <cell r="BK395">
            <v>4.8675505653430484E-3</v>
          </cell>
          <cell r="BL395">
            <v>4.8675505653430484E-3</v>
          </cell>
          <cell r="BM395">
            <v>4.8675505653430484E-3</v>
          </cell>
          <cell r="BN395">
            <v>4.8675505653430484E-3</v>
          </cell>
          <cell r="BO395">
            <v>4.8675505653430484E-3</v>
          </cell>
          <cell r="BP395">
            <v>4.8675505653430484E-3</v>
          </cell>
          <cell r="BQ395">
            <v>4.8675505653430484E-3</v>
          </cell>
          <cell r="BR395">
            <v>4.8675505653430484E-3</v>
          </cell>
          <cell r="BS395">
            <v>4.8675505653430484E-3</v>
          </cell>
          <cell r="BT395">
            <v>4.8675505653430484E-3</v>
          </cell>
          <cell r="BU395">
            <v>4.8675505653430484E-3</v>
          </cell>
          <cell r="BV395">
            <v>4.8675505653430484E-3</v>
          </cell>
          <cell r="BW395">
            <v>4.8675505653430484E-3</v>
          </cell>
          <cell r="BX395">
            <v>4.8675505653430484E-3</v>
          </cell>
          <cell r="BY395">
            <v>4.8675505653430484E-3</v>
          </cell>
          <cell r="BZ395">
            <v>4.8675505653430484E-3</v>
          </cell>
          <cell r="CA395">
            <v>4.8675505653430484E-3</v>
          </cell>
          <cell r="CB395">
            <v>4.8675505653430484E-3</v>
          </cell>
          <cell r="CC395">
            <v>4.8675505653430484E-3</v>
          </cell>
          <cell r="CD395">
            <v>4.8675505653430484E-3</v>
          </cell>
          <cell r="CE395">
            <v>4.8675505653430484E-3</v>
          </cell>
          <cell r="CF395">
            <v>4.8675505653430484E-3</v>
          </cell>
          <cell r="CG395">
            <v>4.8675505653430484E-3</v>
          </cell>
          <cell r="CH395">
            <v>4.8675505653430484E-3</v>
          </cell>
          <cell r="CI395">
            <v>4.8675505653430484E-3</v>
          </cell>
          <cell r="CJ395">
            <v>4.8675505653430484E-3</v>
          </cell>
          <cell r="CK395">
            <v>4.8675505653430484E-3</v>
          </cell>
          <cell r="CL395">
            <v>4.8675505653430484E-3</v>
          </cell>
          <cell r="CM395">
            <v>4.8675505653430484E-3</v>
          </cell>
          <cell r="CN395">
            <v>4.8675505653430484E-3</v>
          </cell>
          <cell r="CO395">
            <v>4.8675505653430484E-3</v>
          </cell>
          <cell r="CP395">
            <v>4.8675505653430484E-3</v>
          </cell>
          <cell r="CQ395">
            <v>4.8675505653430484E-3</v>
          </cell>
          <cell r="CR395">
            <v>4.8675505653430484E-3</v>
          </cell>
          <cell r="CS395">
            <v>4.8675505653430484E-3</v>
          </cell>
          <cell r="CT395">
            <v>4.8675505653430484E-3</v>
          </cell>
          <cell r="CU395">
            <v>4.8675505653430484E-3</v>
          </cell>
          <cell r="CV395">
            <v>4.8675505653430484E-3</v>
          </cell>
          <cell r="CW395">
            <v>4.8675505653430484E-3</v>
          </cell>
          <cell r="CX395">
            <v>4.8675505653430484E-3</v>
          </cell>
          <cell r="CY395">
            <v>4.8675505653430484E-3</v>
          </cell>
          <cell r="CZ395">
            <v>4.8675505653430484E-3</v>
          </cell>
          <cell r="DA395">
            <v>4.8675505653430484E-3</v>
          </cell>
          <cell r="DB395">
            <v>4.8675505653430484E-3</v>
          </cell>
          <cell r="DC395">
            <v>4.8675505653430484E-3</v>
          </cell>
          <cell r="DD395">
            <v>4.8675505653430484E-3</v>
          </cell>
          <cell r="DE395">
            <v>4.8675505653430484E-3</v>
          </cell>
          <cell r="DF395">
            <v>4.8675505653430484E-3</v>
          </cell>
          <cell r="DG395">
            <v>4.8675505653430484E-3</v>
          </cell>
          <cell r="DH395">
            <v>4.8675505653430484E-3</v>
          </cell>
          <cell r="DI395">
            <v>4.8675505653430484E-3</v>
          </cell>
          <cell r="DJ395">
            <v>4.8675505653430484E-3</v>
          </cell>
          <cell r="DK395">
            <v>4.8675505653430484E-3</v>
          </cell>
          <cell r="DL395">
            <v>4.8675505653430484E-3</v>
          </cell>
          <cell r="DM395">
            <v>4.8675505653430484E-3</v>
          </cell>
          <cell r="DN395">
            <v>4.8675505653430484E-3</v>
          </cell>
          <cell r="DO395">
            <v>4.8675505653430484E-3</v>
          </cell>
          <cell r="DP395">
            <v>4.8675505653430484E-3</v>
          </cell>
          <cell r="DQ395">
            <v>4.8675505653430484E-3</v>
          </cell>
          <cell r="DR395">
            <v>4.8675505653430484E-3</v>
          </cell>
          <cell r="DS395">
            <v>4.8675505653430484E-3</v>
          </cell>
          <cell r="DT395">
            <v>4.8675505653430484E-3</v>
          </cell>
          <cell r="DU395">
            <v>4.8675505653430484E-3</v>
          </cell>
          <cell r="DV395">
            <v>4.8675505653430484E-3</v>
          </cell>
          <cell r="DW395">
            <v>4.8675505653430484E-3</v>
          </cell>
          <cell r="DX395">
            <v>4.8675505653430484E-3</v>
          </cell>
          <cell r="DY395">
            <v>4.8675505653430484E-3</v>
          </cell>
          <cell r="DZ395">
            <v>4.8675505653430484E-3</v>
          </cell>
          <cell r="EA395">
            <v>4.8675505653430484E-3</v>
          </cell>
          <cell r="EB395">
            <v>4.8675505653430484E-3</v>
          </cell>
          <cell r="EC395">
            <v>4.8675505653430484E-3</v>
          </cell>
          <cell r="ED395">
            <v>4.8675505653430484E-3</v>
          </cell>
          <cell r="EE395">
            <v>4.8675505653430484E-3</v>
          </cell>
          <cell r="EF395">
            <v>4.8675505653430484E-3</v>
          </cell>
          <cell r="EG395">
            <v>4.8675505653430484E-3</v>
          </cell>
          <cell r="EH395">
            <v>4.8675505653430484E-3</v>
          </cell>
          <cell r="EI395">
            <v>4.8675505653430484E-3</v>
          </cell>
          <cell r="EJ395">
            <v>4.8675505653430484E-3</v>
          </cell>
          <cell r="EK395">
            <v>4.8675505653430484E-3</v>
          </cell>
          <cell r="EL395">
            <v>4.8675505653430484E-3</v>
          </cell>
          <cell r="EM395">
            <v>4.8675505653430484E-3</v>
          </cell>
          <cell r="EN395">
            <v>4.8675505653430484E-3</v>
          </cell>
          <cell r="EO395">
            <v>4.8675505653430484E-3</v>
          </cell>
          <cell r="EP395">
            <v>4.8675505653430484E-3</v>
          </cell>
          <cell r="EQ395">
            <v>4.8675505653430484E-3</v>
          </cell>
          <cell r="ER395">
            <v>4.8675505653430484E-3</v>
          </cell>
          <cell r="ES395">
            <v>4.8675505653430484E-3</v>
          </cell>
          <cell r="ET395">
            <v>4.8675505653430484E-3</v>
          </cell>
          <cell r="EU395">
            <v>4.8675505653430484E-3</v>
          </cell>
          <cell r="EV395">
            <v>4.8675505653430484E-3</v>
          </cell>
          <cell r="EW395">
            <v>4.8675505653430484E-3</v>
          </cell>
          <cell r="EX395">
            <v>4.8675505653430484E-3</v>
          </cell>
          <cell r="EY395">
            <v>4.8675505653430484E-3</v>
          </cell>
          <cell r="EZ395">
            <v>4.8675505653430484E-3</v>
          </cell>
          <cell r="FA395">
            <v>4.8675505653430484E-3</v>
          </cell>
          <cell r="FB395">
            <v>4.8675505653430484E-3</v>
          </cell>
          <cell r="FC395">
            <v>4.8675505653430484E-3</v>
          </cell>
          <cell r="FD395">
            <v>4.8675505653430484E-3</v>
          </cell>
          <cell r="FE395">
            <v>4.8675505653430484E-3</v>
          </cell>
          <cell r="FF395">
            <v>4.8675505653430484E-3</v>
          </cell>
          <cell r="FG395">
            <v>4.8675505653430484E-3</v>
          </cell>
          <cell r="FH395">
            <v>4.8675505653430484E-3</v>
          </cell>
          <cell r="FI395">
            <v>4.8675505653430484E-3</v>
          </cell>
          <cell r="FJ395">
            <v>4.8675505653430484E-3</v>
          </cell>
          <cell r="FK395">
            <v>4.8675505653430484E-3</v>
          </cell>
          <cell r="FL395">
            <v>4.8675505653430484E-3</v>
          </cell>
          <cell r="FM395">
            <v>4.8675505653430484E-3</v>
          </cell>
          <cell r="FN395">
            <v>4.8675505653430484E-3</v>
          </cell>
          <cell r="FO395">
            <v>4.8675505653430484E-3</v>
          </cell>
          <cell r="FP395">
            <v>4.8675505653430484E-3</v>
          </cell>
          <cell r="FQ395">
            <v>4.8675505653430484E-3</v>
          </cell>
          <cell r="FR395">
            <v>4.8675505653430484E-3</v>
          </cell>
          <cell r="FS395">
            <v>4.8675505653430484E-3</v>
          </cell>
          <cell r="FT395">
            <v>4.8675505653430484E-3</v>
          </cell>
          <cell r="FU395">
            <v>4.8675505653430484E-3</v>
          </cell>
          <cell r="FV395">
            <v>4.8675505653430484E-3</v>
          </cell>
          <cell r="FW395">
            <v>4.8675505653430484E-3</v>
          </cell>
          <cell r="FX395">
            <v>4.8675505653430484E-3</v>
          </cell>
          <cell r="FY395">
            <v>4.8675505653430484E-3</v>
          </cell>
          <cell r="FZ395">
            <v>4.8675505653430484E-3</v>
          </cell>
          <cell r="GA395">
            <v>4.8675505653430484E-3</v>
          </cell>
          <cell r="GB395">
            <v>4.8675505653430484E-3</v>
          </cell>
          <cell r="GC395">
            <v>4.8675505653430484E-3</v>
          </cell>
          <cell r="GD395">
            <v>4.8675505653430484E-3</v>
          </cell>
          <cell r="GE395">
            <v>4.8675505653430484E-3</v>
          </cell>
          <cell r="GF395">
            <v>4.8675505653430484E-3</v>
          </cell>
          <cell r="GG395">
            <v>4.8675505653430484E-3</v>
          </cell>
          <cell r="GH395">
            <v>4.8675505653430484E-3</v>
          </cell>
          <cell r="GI395">
            <v>4.8675505653430484E-3</v>
          </cell>
          <cell r="GJ395">
            <v>4.8675505653430484E-3</v>
          </cell>
          <cell r="GK395">
            <v>4.8675505653430484E-3</v>
          </cell>
          <cell r="GL395">
            <v>4.8675505653430484E-3</v>
          </cell>
          <cell r="GM395">
            <v>4.8675505653430484E-3</v>
          </cell>
          <cell r="GN395">
            <v>4.8675505653430484E-3</v>
          </cell>
          <cell r="GO395">
            <v>4.8675505653430484E-3</v>
          </cell>
          <cell r="GP395">
            <v>4.8675505653430484E-3</v>
          </cell>
          <cell r="GQ395">
            <v>4.8675505653430484E-3</v>
          </cell>
          <cell r="GR395">
            <v>4.8675505653430484E-3</v>
          </cell>
          <cell r="GS395">
            <v>4.8675505653430484E-3</v>
          </cell>
          <cell r="GT395">
            <v>4.8675505653430484E-3</v>
          </cell>
          <cell r="GU395">
            <v>4.8675505653430484E-3</v>
          </cell>
          <cell r="GV395">
            <v>4.8675505653430484E-3</v>
          </cell>
          <cell r="GW395">
            <v>4.8675505653430484E-3</v>
          </cell>
          <cell r="GX395">
            <v>4.8675505653430484E-3</v>
          </cell>
          <cell r="GY395">
            <v>4.8675505653430484E-3</v>
          </cell>
          <cell r="GZ395">
            <v>4.8675505653430484E-3</v>
          </cell>
          <cell r="HA395">
            <v>4.8675505653430484E-3</v>
          </cell>
          <cell r="HB395">
            <v>4.8675505653430484E-3</v>
          </cell>
          <cell r="HC395">
            <v>4.8675505653430484E-3</v>
          </cell>
          <cell r="HD395">
            <v>4.8675505653430484E-3</v>
          </cell>
          <cell r="HE395">
            <v>4.8675505653430484E-3</v>
          </cell>
          <cell r="HF395">
            <v>4.8675505653430484E-3</v>
          </cell>
          <cell r="HG395">
            <v>4.8675505653430484E-3</v>
          </cell>
          <cell r="HH395">
            <v>4.8675505653430484E-3</v>
          </cell>
          <cell r="HI395">
            <v>4.8675505653430484E-3</v>
          </cell>
          <cell r="HJ395">
            <v>4.8675505653430484E-3</v>
          </cell>
          <cell r="HK395">
            <v>4.8675505653430484E-3</v>
          </cell>
          <cell r="HL395">
            <v>4.8675505653430484E-3</v>
          </cell>
          <cell r="HM395">
            <v>4.8675505653430484E-3</v>
          </cell>
          <cell r="HN395">
            <v>4.8675505653430484E-3</v>
          </cell>
          <cell r="HO395">
            <v>4.8675505653430484E-3</v>
          </cell>
          <cell r="HP395">
            <v>4.8675505653430484E-3</v>
          </cell>
          <cell r="HQ395">
            <v>4.8675505653430484E-3</v>
          </cell>
          <cell r="HR395">
            <v>4.8675505653430484E-3</v>
          </cell>
          <cell r="HS395">
            <v>4.8675505653430484E-3</v>
          </cell>
          <cell r="HT395">
            <v>4.8675505653430484E-3</v>
          </cell>
          <cell r="HU395">
            <v>4.8675505653430484E-3</v>
          </cell>
          <cell r="HV395">
            <v>4.8675505653430484E-3</v>
          </cell>
          <cell r="HW395">
            <v>4.8675505653430484E-3</v>
          </cell>
          <cell r="HX395">
            <v>4.8675505653430484E-3</v>
          </cell>
          <cell r="HY395">
            <v>4.8675505653430484E-3</v>
          </cell>
          <cell r="HZ395">
            <v>4.8675505653430484E-3</v>
          </cell>
          <cell r="IA395">
            <v>4.8675505653430484E-3</v>
          </cell>
          <cell r="IB395">
            <v>4.8675505653430484E-3</v>
          </cell>
          <cell r="IC395">
            <v>4.8675505653430484E-3</v>
          </cell>
          <cell r="ID395">
            <v>4.8675505653430484E-3</v>
          </cell>
          <cell r="IE395">
            <v>4.8675505653430484E-3</v>
          </cell>
          <cell r="IF395">
            <v>4.8675505653430484E-3</v>
          </cell>
          <cell r="IG395">
            <v>4.8675505653430484E-3</v>
          </cell>
          <cell r="IH395">
            <v>4.8675505653430484E-3</v>
          </cell>
          <cell r="II395">
            <v>4.8675505653430484E-3</v>
          </cell>
          <cell r="IJ395">
            <v>4.8675505653430484E-3</v>
          </cell>
          <cell r="IK395">
            <v>4.8675505653430484E-3</v>
          </cell>
          <cell r="IL395">
            <v>4.8675505653430484E-3</v>
          </cell>
          <cell r="IM395">
            <v>4.8675505653430484E-3</v>
          </cell>
          <cell r="IN395">
            <v>4.8675505653430484E-3</v>
          </cell>
          <cell r="IO395">
            <v>4.8675505653430484E-3</v>
          </cell>
          <cell r="IP395">
            <v>4.8675505653430484E-3</v>
          </cell>
          <cell r="IQ395">
            <v>4.8675505653430484E-3</v>
          </cell>
          <cell r="IR395">
            <v>4.8675505653430484E-3</v>
          </cell>
          <cell r="IS395">
            <v>4.8675505653430484E-3</v>
          </cell>
          <cell r="IT395">
            <v>4.8675505653430484E-3</v>
          </cell>
          <cell r="IU395">
            <v>4.8675505653430484E-3</v>
          </cell>
          <cell r="IV395">
            <v>4.8675505653430484E-3</v>
          </cell>
          <cell r="IW395">
            <v>4.8675505653430484E-3</v>
          </cell>
          <cell r="IX395">
            <v>4.8675505653430484E-3</v>
          </cell>
          <cell r="IY395">
            <v>4.8675505653430484E-3</v>
          </cell>
          <cell r="IZ395">
            <v>4.8675505653430484E-3</v>
          </cell>
          <cell r="JA395">
            <v>4.8675505653430484E-3</v>
          </cell>
          <cell r="JB395">
            <v>4.8675505653430484E-3</v>
          </cell>
          <cell r="JC395">
            <v>4.8675505653430484E-3</v>
          </cell>
          <cell r="JD395">
            <v>4.8675505653430484E-3</v>
          </cell>
          <cell r="JE395">
            <v>4.8675505653430484E-3</v>
          </cell>
          <cell r="JF395">
            <v>4.8675505653430484E-3</v>
          </cell>
          <cell r="JG395">
            <v>4.8675505653430484E-3</v>
          </cell>
          <cell r="JH395">
            <v>4.8675505653430484E-3</v>
          </cell>
          <cell r="JI395">
            <v>4.8675505653430484E-3</v>
          </cell>
          <cell r="JJ395">
            <v>4.8675505653430484E-3</v>
          </cell>
          <cell r="JK395">
            <v>4.8675505653430484E-3</v>
          </cell>
          <cell r="JL395">
            <v>4.8675505653430484E-3</v>
          </cell>
          <cell r="JM395">
            <v>4.8675505653430484E-3</v>
          </cell>
          <cell r="JN395">
            <v>4.8675505653430484E-3</v>
          </cell>
          <cell r="JO395">
            <v>4.8675505653430484E-3</v>
          </cell>
          <cell r="JP395">
            <v>4.8675505653430484E-3</v>
          </cell>
          <cell r="JQ395">
            <v>4.8675505653430484E-3</v>
          </cell>
          <cell r="JR395">
            <v>4.8675505653430484E-3</v>
          </cell>
          <cell r="JS395">
            <v>4.8675505653430484E-3</v>
          </cell>
          <cell r="JT395">
            <v>4.8675505653430484E-3</v>
          </cell>
          <cell r="JU395">
            <v>4.8675505653430484E-3</v>
          </cell>
          <cell r="JV395">
            <v>4.8675505653430484E-3</v>
          </cell>
          <cell r="JW395">
            <v>4.8675505653430484E-3</v>
          </cell>
          <cell r="JX395">
            <v>4.8675505653430484E-3</v>
          </cell>
          <cell r="JY395">
            <v>4.8675505653430484E-3</v>
          </cell>
          <cell r="JZ395">
            <v>4.8675505653430484E-3</v>
          </cell>
          <cell r="KA395">
            <v>4.8675505653430484E-3</v>
          </cell>
          <cell r="KB395">
            <v>4.8675505653430484E-3</v>
          </cell>
          <cell r="KC395">
            <v>4.8675505653430484E-3</v>
          </cell>
          <cell r="KD395">
            <v>4.8675505653430484E-3</v>
          </cell>
          <cell r="KE395">
            <v>4.8675505653430484E-3</v>
          </cell>
          <cell r="KF395">
            <v>4.8675505653430484E-3</v>
          </cell>
          <cell r="KG395">
            <v>4.8675505653430484E-3</v>
          </cell>
          <cell r="KH395">
            <v>4.8675505653430484E-3</v>
          </cell>
          <cell r="KI395">
            <v>4.8675505653430484E-3</v>
          </cell>
          <cell r="KJ395">
            <v>4.8675505653430484E-3</v>
          </cell>
          <cell r="KK395">
            <v>4.8675505653430484E-3</v>
          </cell>
          <cell r="KL395">
            <v>4.8675505653430484E-3</v>
          </cell>
          <cell r="KM395">
            <v>4.8675505653430484E-3</v>
          </cell>
          <cell r="KN395">
            <v>4.8675505653430484E-3</v>
          </cell>
          <cell r="KO395">
            <v>4.8675505653430484E-3</v>
          </cell>
          <cell r="KP395">
            <v>4.8675505653430484E-3</v>
          </cell>
          <cell r="KQ395">
            <v>4.8675505653430484E-3</v>
          </cell>
          <cell r="KR395">
            <v>4.8675505653430484E-3</v>
          </cell>
          <cell r="KS395">
            <v>4.8675505653430484E-3</v>
          </cell>
          <cell r="KT395">
            <v>4.8675505653430484E-3</v>
          </cell>
          <cell r="KU395">
            <v>4.8675505653430484E-3</v>
          </cell>
          <cell r="KV395">
            <v>4.8675505653430484E-3</v>
          </cell>
          <cell r="KW395">
            <v>4.8675505653430484E-3</v>
          </cell>
          <cell r="KX395">
            <v>4.8675505653430484E-3</v>
          </cell>
          <cell r="KY395">
            <v>4.8675505653430484E-3</v>
          </cell>
          <cell r="KZ395">
            <v>4.8675505653430484E-3</v>
          </cell>
          <cell r="LA395">
            <v>4.8675505653430484E-3</v>
          </cell>
          <cell r="LB395">
            <v>4.8675505653430484E-3</v>
          </cell>
          <cell r="LC395">
            <v>4.8675505653430484E-3</v>
          </cell>
          <cell r="LD395">
            <v>4.8675505653430484E-3</v>
          </cell>
          <cell r="LE395">
            <v>4.8675505653430484E-3</v>
          </cell>
          <cell r="LF395">
            <v>4.8675505653430484E-3</v>
          </cell>
          <cell r="LG395">
            <v>4.8675505653430484E-3</v>
          </cell>
          <cell r="LH395">
            <v>4.8675505653430484E-3</v>
          </cell>
          <cell r="LI395">
            <v>4.8675505653430484E-3</v>
          </cell>
          <cell r="LJ395">
            <v>4.8675505653430484E-3</v>
          </cell>
          <cell r="LK395">
            <v>4.8675505653430484E-3</v>
          </cell>
          <cell r="LL395">
            <v>4.8675505653430484E-3</v>
          </cell>
          <cell r="LM395">
            <v>4.8675505653430484E-3</v>
          </cell>
          <cell r="LN395">
            <v>4.8675505653430484E-3</v>
          </cell>
          <cell r="LO395">
            <v>4.8675505653430484E-3</v>
          </cell>
          <cell r="LP395">
            <v>4.8675505653430484E-3</v>
          </cell>
          <cell r="LQ395">
            <v>4.8675505653430484E-3</v>
          </cell>
          <cell r="LR395">
            <v>4.8675505653430484E-3</v>
          </cell>
          <cell r="LS395">
            <v>4.8675505653430484E-3</v>
          </cell>
          <cell r="LT395">
            <v>4.8675505653430484E-3</v>
          </cell>
          <cell r="LU395">
            <v>4.8675505653430484E-3</v>
          </cell>
          <cell r="LV395">
            <v>4.8675505653430484E-3</v>
          </cell>
          <cell r="LW395">
            <v>4.8675505653430484E-3</v>
          </cell>
          <cell r="LX395">
            <v>4.8675505653430484E-3</v>
          </cell>
          <cell r="LY395">
            <v>4.8675505653430484E-3</v>
          </cell>
          <cell r="LZ395">
            <v>4.8675505653430484E-3</v>
          </cell>
          <cell r="MA395">
            <v>4.8675505653430484E-3</v>
          </cell>
          <cell r="MB395">
            <v>4.8675505653430484E-3</v>
          </cell>
          <cell r="MC395">
            <v>4.8675505653430484E-3</v>
          </cell>
          <cell r="MD395">
            <v>4.8675505653430484E-3</v>
          </cell>
          <cell r="ME395">
            <v>4.8675505653430484E-3</v>
          </cell>
          <cell r="MF395">
            <v>4.8675505653430484E-3</v>
          </cell>
          <cell r="MG395">
            <v>4.8675505653430484E-3</v>
          </cell>
          <cell r="MH395">
            <v>4.8675505653430484E-3</v>
          </cell>
          <cell r="MI395">
            <v>4.8675505653430484E-3</v>
          </cell>
          <cell r="MJ395">
            <v>4.8675505653430484E-3</v>
          </cell>
          <cell r="MK395">
            <v>4.8675505653430484E-3</v>
          </cell>
          <cell r="ML395">
            <v>4.8675505653430484E-3</v>
          </cell>
          <cell r="MM395">
            <v>4.8675505653430484E-3</v>
          </cell>
          <cell r="MN395">
            <v>4.8675505653430484E-3</v>
          </cell>
          <cell r="MO395">
            <v>4.8675505653430484E-3</v>
          </cell>
          <cell r="MP395">
            <v>4.8675505653430484E-3</v>
          </cell>
          <cell r="MQ395">
            <v>4.8675505653430484E-3</v>
          </cell>
          <cell r="MR395">
            <v>4.8675505653430484E-3</v>
          </cell>
          <cell r="MS395">
            <v>4.8675505653430484E-3</v>
          </cell>
          <cell r="MT395">
            <v>4.8675505653430484E-3</v>
          </cell>
          <cell r="MU395">
            <v>4.8675505653430484E-3</v>
          </cell>
          <cell r="MV395">
            <v>4.8675505653430484E-3</v>
          </cell>
          <cell r="MW395">
            <v>4.8675505653430484E-3</v>
          </cell>
          <cell r="MX395">
            <v>4.8675505653430484E-3</v>
          </cell>
          <cell r="MY395">
            <v>4.8675505653430484E-3</v>
          </cell>
          <cell r="MZ395">
            <v>4.8675505653430484E-3</v>
          </cell>
          <cell r="NA395">
            <v>4.8675505653430484E-3</v>
          </cell>
          <cell r="NB395">
            <v>4.8675505653430484E-3</v>
          </cell>
          <cell r="NC395">
            <v>4.8675505653430484E-3</v>
          </cell>
          <cell r="ND395">
            <v>4.8675505653430484E-3</v>
          </cell>
          <cell r="NE395">
            <v>4.8675505653430484E-3</v>
          </cell>
          <cell r="NF395">
            <v>4.8675505653430484E-3</v>
          </cell>
          <cell r="NG395">
            <v>4.8675505653430484E-3</v>
          </cell>
          <cell r="NH395">
            <v>4.8675505653430484E-3</v>
          </cell>
          <cell r="NI395">
            <v>4.8675505653430484E-3</v>
          </cell>
          <cell r="NJ395">
            <v>4.8675505653430484E-3</v>
          </cell>
          <cell r="NK395">
            <v>4.8675505653430484E-3</v>
          </cell>
          <cell r="NL395">
            <v>4.8675505653430484E-3</v>
          </cell>
          <cell r="NM395">
            <v>4.8675505653430484E-3</v>
          </cell>
          <cell r="NN395">
            <v>4.8675505653430484E-3</v>
          </cell>
          <cell r="NO395">
            <v>4.8675505653430484E-3</v>
          </cell>
          <cell r="NP395">
            <v>4.8675505653430484E-3</v>
          </cell>
          <cell r="NQ395">
            <v>4.8675505653430484E-3</v>
          </cell>
          <cell r="NR395">
            <v>4.8675505653430484E-3</v>
          </cell>
          <cell r="NS395">
            <v>4.8675505653430484E-3</v>
          </cell>
          <cell r="NT395">
            <v>4.8675505653430484E-3</v>
          </cell>
          <cell r="NU395">
            <v>4.8675505653430484E-3</v>
          </cell>
          <cell r="NV395">
            <v>4.8675505653430484E-3</v>
          </cell>
          <cell r="NW395">
            <v>4.8675505653430484E-3</v>
          </cell>
          <cell r="NX395">
            <v>4.8675505653430484E-3</v>
          </cell>
          <cell r="NY395">
            <v>4.8675505653430484E-3</v>
          </cell>
          <cell r="NZ395">
            <v>4.8675505653430484E-3</v>
          </cell>
          <cell r="OA395">
            <v>4.8675505653430484E-3</v>
          </cell>
          <cell r="OB395">
            <v>4.8675505653430484E-3</v>
          </cell>
          <cell r="OC395">
            <v>4.8675505653430484E-3</v>
          </cell>
          <cell r="OD395">
            <v>4.8675505653430484E-3</v>
          </cell>
          <cell r="OE395">
            <v>4.8675505653430484E-3</v>
          </cell>
          <cell r="OF395">
            <v>4.8675505653430484E-3</v>
          </cell>
          <cell r="OG395">
            <v>4.8675505653430484E-3</v>
          </cell>
          <cell r="OH395">
            <v>4.8675505653430484E-3</v>
          </cell>
          <cell r="OI395">
            <v>4.8675505653430484E-3</v>
          </cell>
          <cell r="OJ395">
            <v>4.8675505653430484E-3</v>
          </cell>
          <cell r="OK395">
            <v>4.8675505653430484E-3</v>
          </cell>
          <cell r="OL395">
            <v>4.8675505653430484E-3</v>
          </cell>
          <cell r="OM395">
            <v>4.8675505653430484E-3</v>
          </cell>
          <cell r="ON395">
            <v>4.8675505653430484E-3</v>
          </cell>
          <cell r="OO395">
            <v>4.8675505653430484E-3</v>
          </cell>
          <cell r="OP395">
            <v>4.8675505653430484E-3</v>
          </cell>
          <cell r="OQ395">
            <v>4.8675505653430484E-3</v>
          </cell>
          <cell r="OR395">
            <v>4.8675505653430484E-3</v>
          </cell>
          <cell r="OS395">
            <v>4.8675505653430484E-3</v>
          </cell>
          <cell r="OT395">
            <v>4.8675505653430484E-3</v>
          </cell>
          <cell r="OU395">
            <v>4.8675505653430484E-3</v>
          </cell>
          <cell r="OV395">
            <v>4.8675505653430484E-3</v>
          </cell>
          <cell r="OW395">
            <v>4.8675505653430484E-3</v>
          </cell>
          <cell r="OX395">
            <v>4.8675505653430484E-3</v>
          </cell>
          <cell r="OY395">
            <v>4.8675505653430484E-3</v>
          </cell>
          <cell r="OZ395">
            <v>4.8675505653430484E-3</v>
          </cell>
          <cell r="PA395">
            <v>4.8675505653430484E-3</v>
          </cell>
          <cell r="PB395">
            <v>4.8675505653430484E-3</v>
          </cell>
          <cell r="PC395">
            <v>4.8675505653430484E-3</v>
          </cell>
          <cell r="PD395">
            <v>4.8675505653430484E-3</v>
          </cell>
          <cell r="PE395">
            <v>4.8675505653430484E-3</v>
          </cell>
          <cell r="PF395">
            <v>4.8675505653430484E-3</v>
          </cell>
          <cell r="PG395">
            <v>4.8675505653430484E-3</v>
          </cell>
          <cell r="PH395">
            <v>4.8675505653430484E-3</v>
          </cell>
          <cell r="PI395">
            <v>4.8675505653430484E-3</v>
          </cell>
          <cell r="PJ395">
            <v>4.8675505653430484E-3</v>
          </cell>
          <cell r="PK395">
            <v>4.8675505653430484E-3</v>
          </cell>
          <cell r="PL395">
            <v>4.8675505653430484E-3</v>
          </cell>
          <cell r="PM395">
            <v>4.8675505653430484E-3</v>
          </cell>
          <cell r="PN395">
            <v>4.8675505653430484E-3</v>
          </cell>
          <cell r="PO395">
            <v>4.8675505653430484E-3</v>
          </cell>
          <cell r="PP395">
            <v>4.8675505653430484E-3</v>
          </cell>
          <cell r="PQ395">
            <v>4.8675505653430484E-3</v>
          </cell>
          <cell r="PR395">
            <v>4.8675505653430484E-3</v>
          </cell>
          <cell r="PS395">
            <v>4.8675505653430484E-3</v>
          </cell>
          <cell r="PT395">
            <v>4.8675505653430484E-3</v>
          </cell>
          <cell r="PU395">
            <v>4.8675505653430484E-3</v>
          </cell>
          <cell r="PV395">
            <v>4.8675505653430484E-3</v>
          </cell>
          <cell r="PW395">
            <v>4.8675505653430484E-3</v>
          </cell>
          <cell r="PX395">
            <v>4.8675505653430484E-3</v>
          </cell>
          <cell r="PY395">
            <v>4.8675505653430484E-3</v>
          </cell>
          <cell r="PZ395">
            <v>4.8675505653430484E-3</v>
          </cell>
          <cell r="QA395">
            <v>4.8675505653430484E-3</v>
          </cell>
          <cell r="QB395">
            <v>4.8675505653430484E-3</v>
          </cell>
          <cell r="QC395">
            <v>4.8675505653430484E-3</v>
          </cell>
          <cell r="QD395">
            <v>4.8675505653430484E-3</v>
          </cell>
          <cell r="QE395">
            <v>4.8675505653430484E-3</v>
          </cell>
          <cell r="QF395">
            <v>4.8675505653430484E-3</v>
          </cell>
          <cell r="QG395">
            <v>4.8675505653430484E-3</v>
          </cell>
          <cell r="QH395">
            <v>4.8675505653430484E-3</v>
          </cell>
          <cell r="QI395">
            <v>4.8675505653430484E-3</v>
          </cell>
          <cell r="QJ395">
            <v>4.8675505653430484E-3</v>
          </cell>
          <cell r="QK395">
            <v>4.8675505653430484E-3</v>
          </cell>
          <cell r="QL395">
            <v>4.8675505653430484E-3</v>
          </cell>
          <cell r="QM395">
            <v>4.8675505653430484E-3</v>
          </cell>
          <cell r="QN395">
            <v>4.8675505653430484E-3</v>
          </cell>
          <cell r="QO395">
            <v>4.8675505653430484E-3</v>
          </cell>
          <cell r="QP395">
            <v>4.8675505653430484E-3</v>
          </cell>
          <cell r="QQ395">
            <v>4.8675505653430484E-3</v>
          </cell>
          <cell r="QR395">
            <v>4.8675505653430484E-3</v>
          </cell>
        </row>
      </sheetData>
      <sheetData sheetId="41"/>
      <sheetData sheetId="42">
        <row r="16">
          <cell r="C16" t="str">
            <v>BR - Atual</v>
          </cell>
        </row>
      </sheetData>
      <sheetData sheetId="43"/>
      <sheetData sheetId="44"/>
      <sheetData sheetId="45">
        <row r="2">
          <cell r="M2" t="str">
            <v>HSBC Importação</v>
          </cell>
        </row>
        <row r="3">
          <cell r="M3" t="str">
            <v>BNDES 1</v>
          </cell>
        </row>
        <row r="4">
          <cell r="M4" t="str">
            <v>BNDES 2</v>
          </cell>
        </row>
        <row r="5">
          <cell r="M5" t="str">
            <v>BNDES 3 - Tranche A</v>
          </cell>
        </row>
        <row r="6">
          <cell r="M6" t="str">
            <v>BNDES 3 - Tranche B</v>
          </cell>
        </row>
        <row r="7">
          <cell r="M7" t="str">
            <v>BNDES 3 - Tranche C</v>
          </cell>
        </row>
        <row r="8">
          <cell r="M8" t="str">
            <v>Banco Votorantim</v>
          </cell>
        </row>
        <row r="9">
          <cell r="M9" t="str">
            <v>FINEP</v>
          </cell>
        </row>
        <row r="10">
          <cell r="M10" t="str">
            <v xml:space="preserve">Calyon (Moeda Estrangeira) </v>
          </cell>
        </row>
        <row r="11">
          <cell r="M11" t="str">
            <v>BNDES LP - TJLP</v>
          </cell>
        </row>
        <row r="12">
          <cell r="M12" t="str">
            <v>BNDES LP - IPCA</v>
          </cell>
        </row>
        <row r="13">
          <cell r="M13" t="str">
            <v>BNDES Ponte - TJLP</v>
          </cell>
        </row>
        <row r="14">
          <cell r="M14" t="str">
            <v>Caixa (trens)</v>
          </cell>
        </row>
        <row r="15">
          <cell r="M15" t="str">
            <v>Nova Est. Financeira 01</v>
          </cell>
        </row>
        <row r="16">
          <cell r="M16" t="str">
            <v>Financiamento Lei nº 4131</v>
          </cell>
        </row>
        <row r="17">
          <cell r="M17" t="str">
            <v>4ª EMISSÃO DE DEBÊNTURES</v>
          </cell>
        </row>
        <row r="18">
          <cell r="M18" t="str">
            <v>BNDES Ponte - IPCA</v>
          </cell>
        </row>
        <row r="19">
          <cell r="M19" t="str">
            <v>VITER</v>
          </cell>
        </row>
        <row r="20">
          <cell r="M20" t="str">
            <v>Captação p/ JSCP Dividendos</v>
          </cell>
        </row>
        <row r="21">
          <cell r="M21" t="str">
            <v>Debêntures - Banco do Brasil</v>
          </cell>
        </row>
        <row r="22">
          <cell r="M22" t="str">
            <v>Ponte Comercial</v>
          </cell>
        </row>
        <row r="23">
          <cell r="M23" t="str">
            <v>Nova Est. Financeira 02</v>
          </cell>
        </row>
        <row r="24">
          <cell r="M24" t="str">
            <v>Pró-Transporte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</sheetNames>
    <definedNames>
      <definedName name="FindIt"/>
      <definedName name="RegisterReceipt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te"/>
      <sheetName val="Balsint"/>
      <sheetName val="DREsint"/>
      <sheetName val="Balanal"/>
      <sheetName val="DREanal"/>
      <sheetName val="Mutações"/>
      <sheetName val="DOAR"/>
      <sheetName val="Ativo-Passivo"/>
      <sheetName val="Resultado"/>
      <sheetName val="LIVRE"/>
    </sheetNames>
    <sheetDataSet>
      <sheetData sheetId="0" refreshError="1"/>
      <sheetData sheetId="1" refreshError="1">
        <row r="1">
          <cell r="B1" t="str">
            <v>Investimentos e Participações em Infra-Estrutura S.A. - INVEPAR</v>
          </cell>
        </row>
        <row r="2">
          <cell r="B2" t="str">
            <v>CNPJ: 03.758.318/0001-24</v>
          </cell>
        </row>
        <row r="3">
          <cell r="B3" t="str">
            <v>Balanço Patrimonial em 30 de Novembro de 2004</v>
          </cell>
        </row>
        <row r="4">
          <cell r="B4" t="str">
            <v xml:space="preserve">Valores expressos em Reais ( R$ ) </v>
          </cell>
        </row>
        <row r="6">
          <cell r="G6" t="str">
            <v>31/03/2000</v>
          </cell>
          <cell r="I6">
            <v>37986</v>
          </cell>
          <cell r="K6">
            <v>38321</v>
          </cell>
        </row>
        <row r="7">
          <cell r="B7" t="str">
            <v>ATIVO</v>
          </cell>
        </row>
        <row r="9">
          <cell r="B9" t="str">
            <v>Ativo Circulante</v>
          </cell>
        </row>
        <row r="10">
          <cell r="C10" t="str">
            <v>Disponível</v>
          </cell>
          <cell r="G10">
            <v>2000</v>
          </cell>
          <cell r="I10">
            <v>1689337.98</v>
          </cell>
          <cell r="K10">
            <v>252738.18</v>
          </cell>
        </row>
        <row r="11">
          <cell r="C11" t="str">
            <v>Títulos a receber</v>
          </cell>
          <cell r="I11">
            <v>0</v>
          </cell>
          <cell r="K11">
            <v>0</v>
          </cell>
        </row>
        <row r="12">
          <cell r="C12" t="str">
            <v>Dividendos a receber</v>
          </cell>
          <cell r="G12">
            <v>10823067.689999999</v>
          </cell>
          <cell r="I12">
            <v>10823067.689999999</v>
          </cell>
          <cell r="K12">
            <v>12500000</v>
          </cell>
        </row>
        <row r="13">
          <cell r="C13" t="str">
            <v>Juros s/ Pat. Líquido a Receber</v>
          </cell>
          <cell r="G13" t="str">
            <v>IRPJ a recmlher</v>
          </cell>
          <cell r="I13">
            <v>2915258.7</v>
          </cell>
          <cell r="K13">
            <v>4955258.7</v>
          </cell>
        </row>
        <row r="14">
          <cell r="C14" t="str">
            <v>Adiantamentos</v>
          </cell>
          <cell r="I14">
            <v>3576.24</v>
          </cell>
          <cell r="K14">
            <v>6102.38</v>
          </cell>
        </row>
        <row r="15">
          <cell r="C15" t="str">
            <v>Contas a Receber</v>
          </cell>
          <cell r="I15">
            <v>78508.800000000003</v>
          </cell>
          <cell r="K15">
            <v>0</v>
          </cell>
        </row>
        <row r="16">
          <cell r="C16" t="str">
            <v>Impostos a recuperar</v>
          </cell>
          <cell r="G16" t="e">
            <v>#REF!</v>
          </cell>
          <cell r="I16">
            <v>0</v>
          </cell>
          <cell r="K16">
            <v>51.46</v>
          </cell>
        </row>
        <row r="17">
          <cell r="C17" t="str">
            <v>Outros impostos a receber</v>
          </cell>
          <cell r="I17">
            <v>19968.11</v>
          </cell>
          <cell r="K17">
            <v>0</v>
          </cell>
        </row>
        <row r="18">
          <cell r="C18" t="str">
            <v>Despesas Antecipadas</v>
          </cell>
          <cell r="G18">
            <v>198</v>
          </cell>
          <cell r="I18">
            <v>198</v>
          </cell>
          <cell r="K18">
            <v>1589.6</v>
          </cell>
        </row>
        <row r="19">
          <cell r="C19" t="str">
            <v>Outros</v>
          </cell>
          <cell r="I19">
            <v>0</v>
          </cell>
          <cell r="K19">
            <v>0</v>
          </cell>
        </row>
        <row r="20">
          <cell r="G20" t="e">
            <v>#REF!</v>
          </cell>
          <cell r="I20">
            <v>15529915.520000001</v>
          </cell>
          <cell r="K20">
            <v>17715740.32</v>
          </cell>
        </row>
        <row r="21">
          <cell r="B21" t="str">
            <v>Ativo Realizável a Longo Prazo</v>
          </cell>
        </row>
        <row r="22">
          <cell r="C22" t="str">
            <v>Créditos de controladas/coligadas</v>
          </cell>
          <cell r="G22">
            <v>0</v>
          </cell>
          <cell r="I22">
            <v>15710550</v>
          </cell>
          <cell r="K22">
            <v>0</v>
          </cell>
        </row>
        <row r="23">
          <cell r="C23" t="str">
            <v>Impostos a Recuperar</v>
          </cell>
          <cell r="I23">
            <v>3456784.14</v>
          </cell>
          <cell r="K23">
            <v>3869133</v>
          </cell>
        </row>
        <row r="24">
          <cell r="G24">
            <v>0</v>
          </cell>
          <cell r="I24">
            <v>19167334.140000001</v>
          </cell>
          <cell r="K24">
            <v>3869133</v>
          </cell>
        </row>
        <row r="25">
          <cell r="B25" t="str">
            <v>Ativo Permanente</v>
          </cell>
        </row>
        <row r="26">
          <cell r="C26" t="str">
            <v>Investimentos</v>
          </cell>
          <cell r="G26">
            <v>87204809.670000002</v>
          </cell>
          <cell r="I26">
            <v>87204809.670000002</v>
          </cell>
          <cell r="K26">
            <v>116931335.15000001</v>
          </cell>
        </row>
        <row r="27">
          <cell r="C27" t="str">
            <v>Imobilizado Técnico</v>
          </cell>
          <cell r="G27">
            <v>0</v>
          </cell>
          <cell r="I27">
            <v>141703.37</v>
          </cell>
          <cell r="K27">
            <v>167492.51999999999</v>
          </cell>
        </row>
        <row r="28">
          <cell r="C28" t="str">
            <v>Diferido</v>
          </cell>
          <cell r="I28">
            <v>0</v>
          </cell>
          <cell r="K28">
            <v>0</v>
          </cell>
        </row>
        <row r="29">
          <cell r="G29">
            <v>87204809.670000002</v>
          </cell>
          <cell r="I29">
            <v>87346513.040000007</v>
          </cell>
          <cell r="K29">
            <v>117098827.67</v>
          </cell>
        </row>
        <row r="31">
          <cell r="B31" t="str">
            <v>Total do ATIVO</v>
          </cell>
          <cell r="G31" t="e">
            <v>#REF!</v>
          </cell>
          <cell r="I31">
            <v>122043762.70000002</v>
          </cell>
          <cell r="K31">
            <v>138683700.99000001</v>
          </cell>
        </row>
        <row r="33">
          <cell r="B33" t="str">
            <v>PASSIVO</v>
          </cell>
        </row>
        <row r="35">
          <cell r="B35" t="str">
            <v>Passivo Circulante</v>
          </cell>
        </row>
        <row r="36">
          <cell r="C36" t="str">
            <v>Fornecedores</v>
          </cell>
          <cell r="G36">
            <v>0</v>
          </cell>
          <cell r="I36">
            <v>17315.13</v>
          </cell>
          <cell r="K36">
            <v>20134.41</v>
          </cell>
        </row>
        <row r="37">
          <cell r="C37" t="str">
            <v>Contas a pagar - OAS</v>
          </cell>
          <cell r="G37" t="str">
            <v>DIV 122004</v>
          </cell>
          <cell r="I37">
            <v>0</v>
          </cell>
          <cell r="K37">
            <v>0</v>
          </cell>
        </row>
        <row r="38">
          <cell r="C38" t="str">
            <v>Empréstimos e Financiamentos</v>
          </cell>
          <cell r="I38">
            <v>0</v>
          </cell>
          <cell r="K38">
            <v>0</v>
          </cell>
        </row>
        <row r="39">
          <cell r="C39" t="str">
            <v>Créditos de controladas/coligadas</v>
          </cell>
          <cell r="I39">
            <v>0</v>
          </cell>
          <cell r="K39">
            <v>0</v>
          </cell>
        </row>
        <row r="40">
          <cell r="C40" t="str">
            <v>Impostos a recolher</v>
          </cell>
          <cell r="G40">
            <v>752128.94</v>
          </cell>
          <cell r="I40">
            <v>286956.52999999997</v>
          </cell>
          <cell r="K40">
            <v>449115.42</v>
          </cell>
        </row>
        <row r="41">
          <cell r="C41" t="str">
            <v>Obrigações com empregados</v>
          </cell>
          <cell r="G41">
            <v>4424287.91</v>
          </cell>
          <cell r="I41">
            <v>506632.93999999994</v>
          </cell>
          <cell r="K41">
            <v>507053.58999999997</v>
          </cell>
        </row>
        <row r="42">
          <cell r="C42" t="str">
            <v>Participação de empregados</v>
          </cell>
          <cell r="G42">
            <v>5176416.8499999996</v>
          </cell>
          <cell r="I42">
            <v>0</v>
          </cell>
          <cell r="K42">
            <v>0</v>
          </cell>
        </row>
        <row r="43">
          <cell r="C43" t="str">
            <v>Dividendos e Juros sobre o capital próprio</v>
          </cell>
          <cell r="I43">
            <v>15860537.91</v>
          </cell>
          <cell r="K43">
            <v>19568187.91</v>
          </cell>
        </row>
        <row r="44">
          <cell r="C44" t="str">
            <v>Antecipação de Dividendos</v>
          </cell>
          <cell r="I44">
            <v>0</v>
          </cell>
          <cell r="K44">
            <v>0</v>
          </cell>
        </row>
        <row r="45">
          <cell r="C45" t="str">
            <v>Adiantamentos de clientes</v>
          </cell>
          <cell r="I45">
            <v>0</v>
          </cell>
          <cell r="K4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 Plantão"/>
      <sheetName val="Vendas"/>
      <sheetName val="Pós Vendas"/>
      <sheetName val="Pipeline_2008"/>
      <sheetName val="Pipeline_2008.xls"/>
    </sheetNames>
    <definedNames>
      <definedName name="fr" refersTo="#REF!"/>
      <definedName name="Macro2" refersTo="#REF!"/>
      <definedName name="Macro3" refersTo="#REF!"/>
      <definedName name="Macro4" refersTo="#REF!"/>
      <definedName name="Mensagens" refersTo="#REF!"/>
      <definedName name="re" refersTo="#REF!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 de contas"/>
      <sheetName val="Considerações Macroeconômicas"/>
      <sheetName val="Fluxo caixa Carioca "/>
      <sheetName val=" DRE Carioca "/>
      <sheetName val="Analítico Carioca"/>
      <sheetName val="DRE CSP"/>
      <sheetName val="Analítico DRE CSP"/>
      <sheetName val="Comparativo OrçxBP"/>
      <sheetName val="DRE"/>
      <sheetName val="DRE sem Aluguel"/>
      <sheetName val="Analítico"/>
      <sheetName val="DRE Comercial"/>
      <sheetName val="Analítico Comercial"/>
      <sheetName val="DRE Op. Adaptada"/>
      <sheetName val="Receita Operacional"/>
      <sheetName val="Receita Comercial"/>
      <sheetName val="Composição Receita Comercial"/>
      <sheetName val="Deduções de Receita"/>
      <sheetName val="Qtde Pessoal"/>
      <sheetName val=" Proventos "/>
      <sheetName val="Benefícios"/>
      <sheetName val="Encargos"/>
      <sheetName val="13º Sal + Férias"/>
      <sheetName val="ATS"/>
      <sheetName val="Técnicos Arg. + Pro Labore"/>
      <sheetName val="Resumo de Pes. antes Moviment."/>
      <sheetName val="Mov. Pessoal Operacional"/>
      <sheetName val="Pessoal Novos e Absorvidos"/>
      <sheetName val="Pessoal CSP,CAC,ADM"/>
      <sheetName val="Resumo Quadro Pessoal"/>
      <sheetName val="Manutenção"/>
      <sheetName val="Energia e Agua"/>
      <sheetName val="Con.Oper."/>
      <sheetName val="ContAdm."/>
      <sheetName val="Imp.taxas.contrib."/>
      <sheetName val="Gerais e Adm."/>
      <sheetName val="Depreciação"/>
      <sheetName val="Amortização"/>
      <sheetName val="Investimentos"/>
      <sheetName val="Detalhamento Investimentos "/>
      <sheetName val="Ressarcimento Estado"/>
      <sheetName val="Pagtº Concessão"/>
      <sheetName val="Desp.Rec.Financ."/>
      <sheetName val="Composição BNDES"/>
      <sheetName val="Juros BNDES"/>
      <sheetName val="CS e IR"/>
      <sheetName val="Custo com Operador"/>
      <sheetName val="Dados SC"/>
      <sheetName val="DRE SC dados acordados"/>
      <sheetName val="DRE Op+SC dados acordados"/>
      <sheetName val="CS e IR dados acordados"/>
      <sheetName val="DRE SC dados reais"/>
      <sheetName val="DRE Op.+SC dados Reais"/>
      <sheetName val="CS e IR dados reais "/>
      <sheetName val="DRE Linha 2A"/>
      <sheetName val="Dados Linha 2A"/>
      <sheetName val="Financ. Linha 2A"/>
      <sheetName val="CS IR Linha 2A"/>
      <sheetName val="DRE Op. + Linha 2A 23.000"/>
      <sheetName val="CS IR Op+Linha 2A 23.000"/>
      <sheetName val="DRE Op. + Linha 2A 31.000"/>
      <sheetName val="CS IR Op+Linha 2A 31.000"/>
      <sheetName val="DRE Op+Linha 2A 36.000"/>
      <sheetName val="CS IR Op+ Linha 2A 36.000"/>
      <sheetName val="DRE Oppor+SC+2A"/>
      <sheetName val="CS IR Opport+2A+SC"/>
      <sheetName val="DRE's"/>
      <sheetName val="DREComparativa"/>
      <sheetName val="PAYBACK"/>
      <sheetName val="TIR"/>
      <sheetName val="Fluxo de caixa Final Opportrans"/>
      <sheetName val="Fluxo de Caixa Opport."/>
      <sheetName val="Fluxo de Caixa Comercial"/>
      <sheetName val="Fluxo de Caixa Oppor + SC"/>
      <sheetName val="Fluxo de Caixa Oppor + 2A"/>
      <sheetName val="Fluxo Opport+SC+2A"/>
      <sheetName val="GrafNovasCombinaçoes"/>
      <sheetName val="Consolidado"/>
      <sheetName val="Assum"/>
      <sheetName val="***00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s"/>
      <sheetName val="OUTPUT"/>
      <sheetName val="Premissas"/>
      <sheetName val="Organograma Completo"/>
      <sheetName val="Vig Seg"/>
      <sheetName val="Mobília"/>
      <sheetName val="Transp.Funcionarios"/>
      <sheetName val="Investimentos Totais"/>
      <sheetName val="Custos Totais"/>
      <sheetName val="Custo Adm"/>
      <sheetName val="Custos Oper"/>
      <sheetName val="Orçamento de Pessoal"/>
      <sheetName val="Pessoal-Entrada"/>
      <sheetName val="Arrecadadores"/>
      <sheetName val="Veículos"/>
      <sheetName val="Invest Detalhados"/>
      <sheetName val="Cargos"/>
      <sheetName val="Gráf1"/>
      <sheetName val="Gráf2"/>
      <sheetName val="Gráf3"/>
      <sheetName val="Gráf5"/>
      <sheetName val="Custos Totais - ANO"/>
      <sheetName val="Gráf7"/>
    </sheetNames>
    <sheetDataSet>
      <sheetData sheetId="0" refreshError="1">
        <row r="7">
          <cell r="G7" t="str">
            <v>SERVIÇOS</v>
          </cell>
          <cell r="H7">
            <v>1</v>
          </cell>
          <cell r="I7">
            <v>2</v>
          </cell>
          <cell r="J7">
            <v>3</v>
          </cell>
          <cell r="K7">
            <v>4</v>
          </cell>
          <cell r="L7">
            <v>5</v>
          </cell>
          <cell r="M7">
            <v>6</v>
          </cell>
          <cell r="N7">
            <v>7</v>
          </cell>
          <cell r="O7">
            <v>8</v>
          </cell>
        </row>
        <row r="8">
          <cell r="G8" t="str">
            <v>RODOVIA</v>
          </cell>
          <cell r="H8" t="str">
            <v>Expressway</v>
          </cell>
        </row>
        <row r="9">
          <cell r="G9" t="str">
            <v>EXTENSÃO DA RODOVIA (KM)</v>
          </cell>
          <cell r="H9">
            <v>44.87</v>
          </cell>
        </row>
        <row r="10">
          <cell r="G10" t="str">
            <v>EXTENSÃO PISTA SIMPLES (KM)</v>
          </cell>
          <cell r="H10">
            <v>0</v>
          </cell>
        </row>
        <row r="11">
          <cell r="G11" t="str">
            <v>EXTENSÃO PISTA DUPLA COM CANTEIRO (KM)</v>
          </cell>
          <cell r="H11">
            <v>44.87</v>
          </cell>
        </row>
        <row r="12">
          <cell r="G12" t="str">
            <v>EXTENSÃO FAIXAS SEM CANTEIRO (KM)</v>
          </cell>
          <cell r="H12">
            <v>0</v>
          </cell>
        </row>
        <row r="13">
          <cell r="G13" t="str">
            <v>PRAÇAS DE PEDÁGIO EXISTENTES - EM OPERAÇÃO</v>
          </cell>
          <cell r="H13">
            <v>0</v>
          </cell>
        </row>
        <row r="14">
          <cell r="G14" t="str">
            <v>PRAÇAS DE PEDÁGIO EXISTENTES - DESATIVADAS</v>
          </cell>
          <cell r="H14">
            <v>0</v>
          </cell>
        </row>
        <row r="15">
          <cell r="G15" t="str">
            <v>PRAÇAS DE PEDÁGIO A CONSTRUIR</v>
          </cell>
          <cell r="H15">
            <v>5</v>
          </cell>
        </row>
        <row r="16">
          <cell r="G16" t="str">
            <v>PRAÇAS DE PEDÁGIO - TOTAL</v>
          </cell>
          <cell r="H16">
            <v>5</v>
          </cell>
        </row>
        <row r="17">
          <cell r="G17" t="str">
            <v>CABINES MANUAIS</v>
          </cell>
          <cell r="H17">
            <v>18</v>
          </cell>
        </row>
        <row r="18">
          <cell r="G18" t="str">
            <v>CABINES MISTAS</v>
          </cell>
          <cell r="H18">
            <v>5</v>
          </cell>
        </row>
        <row r="19">
          <cell r="G19" t="str">
            <v>CABINES AUTOMÁTICAS</v>
          </cell>
          <cell r="H19">
            <v>5</v>
          </cell>
        </row>
        <row r="20">
          <cell r="G20" t="str">
            <v>CABINES LIVRES</v>
          </cell>
          <cell r="H20">
            <v>5</v>
          </cell>
        </row>
        <row r="21">
          <cell r="G21" t="str">
            <v>C C O</v>
          </cell>
          <cell r="H21">
            <v>1</v>
          </cell>
        </row>
        <row r="22">
          <cell r="G22" t="str">
            <v>C O R - CENTRO DE OPERAÇÃO REGIONAL</v>
          </cell>
          <cell r="H22">
            <v>0</v>
          </cell>
        </row>
        <row r="23">
          <cell r="G23" t="str">
            <v>S A U</v>
          </cell>
          <cell r="H23">
            <v>1</v>
          </cell>
        </row>
        <row r="24">
          <cell r="G24" t="str">
            <v>Nº DE TRECHOS HOMOGÊNEOS</v>
          </cell>
        </row>
        <row r="25">
          <cell r="G25" t="str">
            <v>SISTEMA OCR DE PLACAS</v>
          </cell>
        </row>
        <row r="26">
          <cell r="G26" t="str">
            <v>SISTEMA DE CONTROLE DE VELOCIDADE ESTÁTICO</v>
          </cell>
        </row>
        <row r="27">
          <cell r="G27" t="str">
            <v>SISTEMA DE CONTROLE DE VELOCIDADE FIXO</v>
          </cell>
        </row>
        <row r="28">
          <cell r="G28" t="str">
            <v>SISTEMA DE SENSORIAMENTO DE TRÁFEGO</v>
          </cell>
        </row>
        <row r="29">
          <cell r="G29" t="str">
            <v>POSTOS DE PESAGEM FIXOS</v>
          </cell>
          <cell r="H29">
            <v>0</v>
          </cell>
        </row>
        <row r="30">
          <cell r="G30" t="str">
            <v>POSTOS DE PESAGEM MÓVEIS - no. EQUIPES</v>
          </cell>
          <cell r="H30">
            <v>2</v>
          </cell>
        </row>
        <row r="31">
          <cell r="G31" t="str">
            <v>Nº EQUIPAMENTOS PESAGENS MÓVEIS</v>
          </cell>
          <cell r="H31">
            <v>2</v>
          </cell>
        </row>
        <row r="32">
          <cell r="G32" t="str">
            <v>INSPEÇÃO DE TRÁFEGO</v>
          </cell>
          <cell r="H32">
            <v>2</v>
          </cell>
        </row>
        <row r="33">
          <cell r="G33" t="str">
            <v>TORRE DE COMUNICAÇÃO</v>
          </cell>
        </row>
        <row r="34">
          <cell r="G34" t="str">
            <v>PGF</v>
          </cell>
          <cell r="H34">
            <v>1</v>
          </cell>
        </row>
        <row r="35">
          <cell r="G35" t="str">
            <v>PMV FIXO</v>
          </cell>
          <cell r="H35">
            <v>5</v>
          </cell>
        </row>
        <row r="36">
          <cell r="G36" t="str">
            <v>PMV MÓVEL</v>
          </cell>
          <cell r="H36">
            <v>2</v>
          </cell>
        </row>
        <row r="37">
          <cell r="G37" t="str">
            <v>CFTV</v>
          </cell>
        </row>
        <row r="38">
          <cell r="G38" t="str">
            <v>CALL BOX</v>
          </cell>
        </row>
        <row r="39">
          <cell r="G39" t="str">
            <v>AMBULÂNCIA TIPO C</v>
          </cell>
          <cell r="H39">
            <v>1</v>
          </cell>
        </row>
        <row r="40">
          <cell r="G40" t="str">
            <v>AMBULÂNCIA DE SUPORTE AVANÇADO</v>
          </cell>
          <cell r="H40">
            <v>0</v>
          </cell>
        </row>
        <row r="41">
          <cell r="G41" t="str">
            <v>GUINCHOS LEVES</v>
          </cell>
          <cell r="H41">
            <v>1</v>
          </cell>
        </row>
        <row r="42">
          <cell r="G42" t="str">
            <v>GUINCHOS SUPERPESADO</v>
          </cell>
          <cell r="H42">
            <v>1</v>
          </cell>
        </row>
        <row r="43">
          <cell r="G43" t="str">
            <v>CAMINHÕES PIPA</v>
          </cell>
          <cell r="H43">
            <v>1</v>
          </cell>
        </row>
        <row r="44">
          <cell r="G44" t="str">
            <v>CAMINHÕES BOIADEIRO</v>
          </cell>
          <cell r="H44">
            <v>1</v>
          </cell>
        </row>
        <row r="45">
          <cell r="G45" t="str">
            <v>SOCORRO MECÂNICO</v>
          </cell>
          <cell r="H45">
            <v>0</v>
          </cell>
        </row>
        <row r="46">
          <cell r="G46" t="str">
            <v>MICRO-ÔNIBUS</v>
          </cell>
          <cell r="H46">
            <v>0</v>
          </cell>
        </row>
        <row r="47">
          <cell r="G47" t="str">
            <v>VAN</v>
          </cell>
          <cell r="H47">
            <v>0</v>
          </cell>
        </row>
        <row r="48">
          <cell r="G48" t="str">
            <v>PASSEIO PEQUENO</v>
          </cell>
          <cell r="H48">
            <v>1</v>
          </cell>
        </row>
        <row r="49">
          <cell r="G49" t="str">
            <v>PASSEIO MÉDIO</v>
          </cell>
          <cell r="H49">
            <v>0</v>
          </cell>
        </row>
        <row r="50">
          <cell r="G50" t="str">
            <v>UTILITÁRIO</v>
          </cell>
          <cell r="H50">
            <v>0</v>
          </cell>
        </row>
        <row r="51">
          <cell r="G51" t="str">
            <v>INSPEÇÃO</v>
          </cell>
          <cell r="H51">
            <v>2</v>
          </cell>
        </row>
        <row r="52">
          <cell r="G52" t="str">
            <v>VEÍCULO SUPRIMENTOS (FURGÃO)</v>
          </cell>
          <cell r="H52">
            <v>1</v>
          </cell>
        </row>
        <row r="53">
          <cell r="G53" t="str">
            <v>TOTAL VEÍCULOS</v>
          </cell>
          <cell r="H53">
            <v>4</v>
          </cell>
        </row>
        <row r="54">
          <cell r="G54" t="str">
            <v>PRF (REFORMAS)</v>
          </cell>
          <cell r="H54">
            <v>1</v>
          </cell>
        </row>
        <row r="55">
          <cell r="G55" t="str">
            <v>MOTOCICLETAS - POLICIAMENTO RODOVIÁRIO</v>
          </cell>
        </row>
        <row r="56">
          <cell r="G56" t="str">
            <v>VEÍCULO LEVE - POLICIAMENTO RODOVIÁRIO</v>
          </cell>
        </row>
        <row r="57">
          <cell r="G57" t="str">
            <v>PARÂMETRO DE DESEMPENHO - VIATURA RESERVA</v>
          </cell>
        </row>
        <row r="58">
          <cell r="G58" t="str">
            <v>PARÂMETRO DE DESEMPENHO - VIATURA</v>
          </cell>
        </row>
        <row r="59">
          <cell r="G59" t="str">
            <v>INVESTIMENTO SIST/VEIC/MOBIL/PROJETOS 1º ANO</v>
          </cell>
        </row>
        <row r="60">
          <cell r="G60" t="str">
            <v>Nº COLABORADORES ADMINISTRATIVOS - Base Ano 4</v>
          </cell>
        </row>
        <row r="61">
          <cell r="G61" t="str">
            <v>Nº COLABORADORES OPERACIONAIS - Base Ano 4</v>
          </cell>
        </row>
        <row r="62">
          <cell r="G62" t="str">
            <v>Nº ARRECADADORES (incluindo "Part time") - Base Ano 4</v>
          </cell>
        </row>
        <row r="63">
          <cell r="G63" t="str">
            <v>CUSTO VEÍCULO POR KM</v>
          </cell>
        </row>
        <row r="64">
          <cell r="G64" t="str">
            <v>CUSTOS OPERACIONAIS NO 6º ANO</v>
          </cell>
        </row>
        <row r="65">
          <cell r="G65" t="str">
            <v>CUSTO TOTAL ADMINISTRAÇÃO NO 6º ANO</v>
          </cell>
        </row>
        <row r="66">
          <cell r="G66" t="str">
            <v>CUSTEIO TOTAL NO 6º ANO</v>
          </cell>
        </row>
        <row r="67">
          <cell r="G67" t="str">
            <v>CONSERVA ROTINA - 4º ANO</v>
          </cell>
        </row>
        <row r="68">
          <cell r="G68" t="str">
            <v>CONSERVA ROTINA E ESPECIAL VICINAIS - 4º ANO</v>
          </cell>
        </row>
        <row r="69">
          <cell r="G69" t="str">
            <v>MANUTENÇÃO ELÉTRICA - 4º ANO</v>
          </cell>
        </row>
        <row r="70">
          <cell r="G70" t="str">
            <v>TOTAL MONITORAÇÃO - 4º ANO</v>
          </cell>
        </row>
        <row r="71">
          <cell r="G71" t="str">
            <v>CONSERVA / KM / ANO (INCLUINDO ACESSOS)</v>
          </cell>
        </row>
        <row r="72">
          <cell r="G72" t="str">
            <v>RECEITA PRELIMINAR PREVISTA ANUAL</v>
          </cell>
        </row>
        <row r="73">
          <cell r="G73" t="str">
            <v>INVESTIMENTO TOTAL PREVISTO (R$ MIL)</v>
          </cell>
        </row>
        <row r="74">
          <cell r="G74" t="str">
            <v>OUTORGA (R$ MIL)</v>
          </cell>
        </row>
        <row r="75">
          <cell r="G75" t="str">
            <v>DIESEL</v>
          </cell>
          <cell r="H75">
            <v>2.0099999999999998</v>
          </cell>
        </row>
        <row r="76">
          <cell r="G76" t="str">
            <v>GASOLINA</v>
          </cell>
          <cell r="H76">
            <v>2.6840000000000002</v>
          </cell>
        </row>
        <row r="77">
          <cell r="G77" t="str">
            <v>ALCOOL</v>
          </cell>
          <cell r="H77">
            <v>1.8859999999999999</v>
          </cell>
        </row>
        <row r="78">
          <cell r="G78" t="str">
            <v>GNV</v>
          </cell>
          <cell r="H78">
            <v>1.6990000000000001</v>
          </cell>
        </row>
        <row r="79">
          <cell r="G79" t="str">
            <v>SEDE DA CONCESSIONÁRIA</v>
          </cell>
          <cell r="H79">
            <v>1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AN21"/>
      <sheetName val="AJUSTES"/>
      <sheetName val="PAN21 COMPILADO"/>
      <sheetName val="JUSTIFICATIVAS"/>
      <sheetName val="DINÂMICA"/>
      <sheetName val="APOIO LISTA SUSPENSA"/>
      <sheetName val="BASE VALORES"/>
      <sheetName val="BASE CENTRO CUSTO"/>
      <sheetName val="BASE OE"/>
      <sheetName val="BASE CONTA"/>
      <sheetName val="BASE GERÊNCIA"/>
      <sheetName val="BASE CONTRATOS"/>
      <sheetName val="BASE INDICADORES ECONÔMICOS"/>
      <sheetName val="MACROECO INVEPAR"/>
    </sheetNames>
    <sheetDataSet>
      <sheetData sheetId="0"/>
      <sheetData sheetId="1">
        <row r="3">
          <cell r="C3" t="str">
            <v>(Tudo)</v>
          </cell>
        </row>
      </sheetData>
      <sheetData sheetId="2"/>
      <sheetData sheetId="3"/>
      <sheetData sheetId="4"/>
      <sheetData sheetId="5"/>
      <sheetData sheetId="6">
        <row r="2">
          <cell r="B2">
            <v>0</v>
          </cell>
          <cell r="C2">
            <v>1001000001</v>
          </cell>
          <cell r="D2">
            <v>1001990019</v>
          </cell>
          <cell r="E2">
            <v>1001000106</v>
          </cell>
          <cell r="F2">
            <v>1001000202</v>
          </cell>
          <cell r="G2">
            <v>1001000301</v>
          </cell>
          <cell r="H2">
            <v>1001020403</v>
          </cell>
          <cell r="I2">
            <v>1001070301</v>
          </cell>
          <cell r="J2">
            <v>1001070302</v>
          </cell>
          <cell r="K2">
            <v>1001070303</v>
          </cell>
          <cell r="L2">
            <v>1001070305</v>
          </cell>
          <cell r="M2">
            <v>1001070309</v>
          </cell>
          <cell r="N2">
            <v>1001070310</v>
          </cell>
          <cell r="O2">
            <v>1001990011</v>
          </cell>
          <cell r="P2">
            <v>1001000201</v>
          </cell>
          <cell r="Q2">
            <v>1001000203</v>
          </cell>
          <cell r="R2">
            <v>1001000204</v>
          </cell>
          <cell r="S2">
            <v>1001020401</v>
          </cell>
          <cell r="T2">
            <v>1001020402</v>
          </cell>
          <cell r="U2">
            <v>1001020404</v>
          </cell>
          <cell r="V2">
            <v>1001040101</v>
          </cell>
          <cell r="W2">
            <v>1001040402</v>
          </cell>
          <cell r="X2">
            <v>1001060003</v>
          </cell>
          <cell r="Y2">
            <v>1001070308</v>
          </cell>
          <cell r="Z2">
            <v>1001000101</v>
          </cell>
          <cell r="AA2">
            <v>1001000102</v>
          </cell>
          <cell r="AB2">
            <v>1001000103</v>
          </cell>
          <cell r="AC2">
            <v>1001990010</v>
          </cell>
          <cell r="AD2">
            <v>1001990001</v>
          </cell>
          <cell r="AE2">
            <v>1001990003</v>
          </cell>
          <cell r="AF2">
            <v>1001990004</v>
          </cell>
          <cell r="AG2">
            <v>1001990005</v>
          </cell>
          <cell r="AH2">
            <v>1001990012</v>
          </cell>
          <cell r="AI2">
            <v>1001990018</v>
          </cell>
          <cell r="AJ2">
            <v>1001990020</v>
          </cell>
          <cell r="AK2">
            <v>1001990013</v>
          </cell>
          <cell r="AL2">
            <v>1001000401</v>
          </cell>
          <cell r="AM2">
            <v>1001000002</v>
          </cell>
          <cell r="AN2">
            <v>1001990006</v>
          </cell>
          <cell r="AO2">
            <v>1001000303</v>
          </cell>
          <cell r="AP2">
            <v>1001010001</v>
          </cell>
          <cell r="AQ2">
            <v>1001010002</v>
          </cell>
          <cell r="AR2">
            <v>1001010401</v>
          </cell>
          <cell r="AS2">
            <v>1001010101</v>
          </cell>
          <cell r="AT2">
            <v>1001010103</v>
          </cell>
          <cell r="AU2">
            <v>1001010203</v>
          </cell>
          <cell r="AV2">
            <v>1001010301</v>
          </cell>
          <cell r="AW2">
            <v>1001010303</v>
          </cell>
          <cell r="AX2">
            <v>1001010304</v>
          </cell>
          <cell r="AY2">
            <v>1001010306</v>
          </cell>
          <cell r="AZ2">
            <v>1001010201</v>
          </cell>
          <cell r="BA2">
            <v>1001010202</v>
          </cell>
          <cell r="BB2">
            <v>1001010204</v>
          </cell>
          <cell r="BC2">
            <v>1001010402</v>
          </cell>
          <cell r="BD2">
            <v>1001010403</v>
          </cell>
          <cell r="BE2">
            <v>1001010501</v>
          </cell>
          <cell r="BF2">
            <v>1001010502</v>
          </cell>
          <cell r="BG2">
            <v>1001010503</v>
          </cell>
          <cell r="BH2">
            <v>1001010505</v>
          </cell>
          <cell r="BI2">
            <v>1001030206</v>
          </cell>
          <cell r="BJ2">
            <v>1001030301</v>
          </cell>
          <cell r="BK2">
            <v>1001030303</v>
          </cell>
          <cell r="BL2">
            <v>1001030401</v>
          </cell>
          <cell r="BM2">
            <v>1001030402</v>
          </cell>
          <cell r="BN2">
            <v>1001030403</v>
          </cell>
          <cell r="BO2">
            <v>1001030404</v>
          </cell>
          <cell r="BP2">
            <v>1001030405</v>
          </cell>
          <cell r="BQ2">
            <v>1001030406</v>
          </cell>
          <cell r="BR2">
            <v>1001030407</v>
          </cell>
          <cell r="BS2">
            <v>1001020001</v>
          </cell>
          <cell r="BT2">
            <v>1001030001</v>
          </cell>
          <cell r="BU2">
            <v>1001020101</v>
          </cell>
          <cell r="BV2">
            <v>1001020102</v>
          </cell>
          <cell r="BW2">
            <v>1001000503</v>
          </cell>
          <cell r="BX2">
            <v>1001020201</v>
          </cell>
          <cell r="BY2">
            <v>1001030101</v>
          </cell>
          <cell r="BZ2">
            <v>1001030102</v>
          </cell>
          <cell r="CA2">
            <v>1001030103</v>
          </cell>
          <cell r="CB2">
            <v>1001030201</v>
          </cell>
          <cell r="CC2">
            <v>1001030202</v>
          </cell>
          <cell r="CD2">
            <v>1001030203</v>
          </cell>
          <cell r="CE2">
            <v>1001030204</v>
          </cell>
          <cell r="CF2">
            <v>1001030205</v>
          </cell>
          <cell r="CG2">
            <v>1001030207</v>
          </cell>
          <cell r="CH2">
            <v>1001030208</v>
          </cell>
          <cell r="CI2">
            <v>1001020301</v>
          </cell>
          <cell r="CJ2">
            <v>1001020302</v>
          </cell>
          <cell r="CK2">
            <v>1001020003</v>
          </cell>
          <cell r="CL2">
            <v>1001070001</v>
          </cell>
          <cell r="CM2">
            <v>1001070101</v>
          </cell>
          <cell r="CN2">
            <v>1001070102</v>
          </cell>
          <cell r="CO2">
            <v>1001070103</v>
          </cell>
          <cell r="CP2">
            <v>1001070104</v>
          </cell>
          <cell r="CQ2">
            <v>1001070201</v>
          </cell>
          <cell r="CR2">
            <v>1001070202</v>
          </cell>
          <cell r="CS2">
            <v>1001070203</v>
          </cell>
          <cell r="CT2">
            <v>1001070205</v>
          </cell>
          <cell r="CU2">
            <v>1001050101</v>
          </cell>
          <cell r="CV2">
            <v>1001050103</v>
          </cell>
          <cell r="CW2">
            <v>1001050104</v>
          </cell>
          <cell r="CX2">
            <v>1001050105</v>
          </cell>
          <cell r="CY2">
            <v>1001050201</v>
          </cell>
          <cell r="CZ2">
            <v>1001070105</v>
          </cell>
          <cell r="DA2">
            <v>1001070401</v>
          </cell>
          <cell r="DB2">
            <v>1001070402</v>
          </cell>
          <cell r="DC2">
            <v>1001070403</v>
          </cell>
          <cell r="DD2">
            <v>1001070404</v>
          </cell>
          <cell r="DE2">
            <v>1001070501</v>
          </cell>
          <cell r="DF2">
            <v>1001060001</v>
          </cell>
          <cell r="DG2">
            <v>1001060201</v>
          </cell>
          <cell r="DH2">
            <v>1001060202</v>
          </cell>
          <cell r="DI2">
            <v>1001060101</v>
          </cell>
          <cell r="DJ2">
            <v>1001000501</v>
          </cell>
          <cell r="DK2">
            <v>1001000502</v>
          </cell>
          <cell r="DL2">
            <v>1001030304</v>
          </cell>
          <cell r="DM2">
            <v>1001030305</v>
          </cell>
          <cell r="DN2">
            <v>1001040001</v>
          </cell>
          <cell r="DO2">
            <v>1001040201</v>
          </cell>
          <cell r="DP2">
            <v>1001040202</v>
          </cell>
          <cell r="DQ2">
            <v>1001040203</v>
          </cell>
          <cell r="DR2">
            <v>1001040204</v>
          </cell>
          <cell r="DS2">
            <v>1001040205</v>
          </cell>
          <cell r="DT2">
            <v>1001040401</v>
          </cell>
          <cell r="DU2">
            <v>1001040501</v>
          </cell>
          <cell r="DV2">
            <v>1001040502</v>
          </cell>
        </row>
        <row r="131">
          <cell r="B131" t="str">
            <v>NULL</v>
          </cell>
          <cell r="C131" t="str">
            <v>PRESIDÊNCIA</v>
          </cell>
          <cell r="D131" t="str">
            <v>GER RECURSOS HUMANOS</v>
          </cell>
          <cell r="E131" t="str">
            <v>GER PLANEJAMENTO E PROJETOS</v>
          </cell>
          <cell r="F131" t="str">
            <v>GER SEGURANÇA OPERACIONAL</v>
          </cell>
          <cell r="G131" t="str">
            <v>PROJETOS EXTRAORDINÁRIOS</v>
          </cell>
          <cell r="H131" t="str">
            <v>GRUAIRPORT</v>
          </cell>
          <cell r="I131" t="str">
            <v>PROJETO RING</v>
          </cell>
          <cell r="J131" t="str">
            <v>PROJETO GARE</v>
          </cell>
          <cell r="K131" t="str">
            <v>SEGUROS E SINISTROS</v>
          </cell>
          <cell r="L131" t="str">
            <v>COORD DE COMPLIANCE</v>
          </cell>
          <cell r="M131" t="str">
            <v>CONSELHO ADM</v>
          </cell>
          <cell r="N131" t="str">
            <v>CRD</v>
          </cell>
          <cell r="O131" t="str">
            <v>DIR OPERAÇÕES</v>
          </cell>
          <cell r="P131" t="str">
            <v>GER SEGURANÇA CORPORATIVA E TERMINAIS</v>
          </cell>
          <cell r="Q131" t="str">
            <v>GER INFRAESTRUTURA DE OPERAÇÕES LADO AR</v>
          </cell>
          <cell r="R131" t="str">
            <v>GER CENTRO DE CONTROLE OPERACIONAL</v>
          </cell>
          <cell r="S131" t="str">
            <v>GER MANUTENÇÃO</v>
          </cell>
          <cell r="T131" t="str">
            <v>COORD CRISE</v>
          </cell>
          <cell r="U131" t="str">
            <v>DIR COMERCIAL E CARGAS</v>
          </cell>
          <cell r="V131" t="str">
            <v>GER SERVIÇO AO PASSAGEIRO E DESENVOLVIMENTO IMOBILIÁRIO</v>
          </cell>
          <cell r="W131" t="str">
            <v>GER VAREJO</v>
          </cell>
          <cell r="X131" t="str">
            <v>GER CARGAS</v>
          </cell>
          <cell r="Y131" t="str">
            <v>GER COMERCIAL DE NEGÓCIOS AÉREOS</v>
          </cell>
          <cell r="Z131" t="str">
            <v>COORD GESTÃO COMERCIAL</v>
          </cell>
          <cell r="AA131" t="str">
            <v>DIR ADM FIN, RI E TI</v>
          </cell>
          <cell r="AB131" t="str">
            <v>GER ADMINISTRATIVA FINANCEIRA</v>
          </cell>
          <cell r="AC131" t="str">
            <v>GER CONTROLADORIA</v>
          </cell>
          <cell r="AD131" t="str">
            <v>GER TECNOLOGIA DA INFORMAÇÃO</v>
          </cell>
          <cell r="AE131" t="str">
            <v>GER SUPRIMENTOS</v>
          </cell>
          <cell r="AF131" t="str">
            <v>DIR JURÍDICO E GOVERNANÇA</v>
          </cell>
          <cell r="AG131" t="str">
            <v>GER JURÍDICA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INDICE (2)"/>
      <sheetName val="OrçxReal2"/>
      <sheetName val="OrçxReal1"/>
      <sheetName val="Balanco Resumido"/>
      <sheetName val="RecOper"/>
      <sheetName val="RecComApres"/>
      <sheetName val="Deducoes"/>
      <sheetName val="Pessoal"/>
      <sheetName val="QuadroEvP"/>
      <sheetName val="Manut"/>
      <sheetName val="EnAgua"/>
      <sheetName val="ServTerc"/>
      <sheetName val="PublMkt"/>
      <sheetName val="Impostos"/>
      <sheetName val="DespAdm"/>
      <sheetName val="Res Fin e AtualizDívida"/>
      <sheetName val="Res NaoOp"/>
      <sheetName val="Invest"/>
      <sheetName val="Fluxo de Caixa Opp"/>
      <sheetName val="Indicadores"/>
      <sheetName val="CustoUnitario"/>
      <sheetName val="Endividamento"/>
      <sheetName val="CAPA COM"/>
      <sheetName val="CAPA OPER"/>
      <sheetName val="Balanco"/>
      <sheetName val="RecComercial"/>
      <sheetName val="Analítico CSP"/>
      <sheetName val="Pessoal para R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Hyp."/>
      <sheetName val="Bilan 2004 (2)"/>
      <sheetName val="Bilan 2005 (2)"/>
      <sheetName val="Bilan 2006 (2)"/>
      <sheetName val="Bilan 2004"/>
      <sheetName val="Bilan 2005"/>
      <sheetName val="Bilan 2006"/>
      <sheetName val="ConsoEUR"/>
      <sheetName val="ConsoEUR (2)"/>
      <sheetName val="SynthèseEUR"/>
      <sheetName val="EauFranceEUR"/>
      <sheetName val="InternationalEUR"/>
      <sheetName val="PropreteEUR"/>
      <sheetName val="TravauxEUR "/>
      <sheetName val="OptimumEUR"/>
      <sheetName val="HoldingAleaEUR"/>
      <sheetName val="décomposition"/>
      <sheetName val="données en euro"/>
      <sheetName val="données en FRF"/>
      <sheetName val="ConsoFRF"/>
      <sheetName val="SynthèseFRF"/>
      <sheetName val="EauFranceFRF"/>
      <sheetName val="InternationalFRF"/>
      <sheetName val="PropreteFRF"/>
      <sheetName val="TravauxFRF"/>
      <sheetName val="DiversFRF"/>
      <sheetName val="HoldingAleaFRF"/>
      <sheetName val="Indicateurs"/>
      <sheetName val="Définitions"/>
      <sheetName val="Plan"/>
      <sheetName val="poubelle"/>
      <sheetName val="Conso "/>
      <sheetName val="Eau France"/>
      <sheetName val="International"/>
      <sheetName val="Propreté"/>
      <sheetName val="Travaux"/>
      <sheetName val="Holding"/>
      <sheetName val="SynthèseFRF (2)"/>
      <sheetName val="Détail"/>
      <sheetName val="détail REMIC 2000"/>
      <sheetName val="détail Investissement"/>
      <sheetName val="Hyp_"/>
      <sheetName val="Bilan_2004_(2)"/>
      <sheetName val="Bilan_2005_(2)"/>
      <sheetName val="Bilan_2006_(2)"/>
      <sheetName val="Bilan_2004"/>
      <sheetName val="Bilan_2005"/>
      <sheetName val="Bilan_2006"/>
      <sheetName val="ConsoEUR_(2)"/>
      <sheetName val="TravauxEUR_"/>
      <sheetName val="données_en_euro"/>
      <sheetName val="données_en_FRF"/>
      <sheetName val="Conso_"/>
      <sheetName val="Eau_France"/>
      <sheetName val="SynthèseFRF_(2)"/>
      <sheetName val="détail_REMIC_2000"/>
      <sheetName val="détail_Investis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1">
          <cell r="I101">
            <v>61.641000000000005</v>
          </cell>
        </row>
        <row r="112">
          <cell r="I112">
            <v>-57.103999999999999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DICE"/>
      <sheetName val="Resumo Executivo"/>
      <sheetName val="Resumo Executivo (2)"/>
      <sheetName val="Tracking EBITDA Ajustado"/>
      <sheetName val="Tracking Resultado"/>
      <sheetName val="DRE Sintético"/>
      <sheetName val="Impacto_CP's"/>
      <sheetName val="Tracking Caixa"/>
      <sheetName val="DRE Analítico"/>
      <sheetName val="Balanço"/>
      <sheetName val="FC Direto"/>
      <sheetName val="Conciliação"/>
      <sheetName val="Comparativo DRE v. Caixa"/>
      <sheetName val="FC Direto sem dividendos "/>
      <sheetName val="FC Indireto"/>
      <sheetName val="DRE Sintético Ajustado"/>
      <sheetName val="Ponto de Equilíbrio"/>
      <sheetName val="FC Histórico"/>
      <sheetName val="FC Direto velho"/>
      <sheetName val="Tracking Investimentos"/>
      <sheetName val="FC Direto Ajustado"/>
      <sheetName val="Invest"/>
      <sheetName val="Invest-RCA"/>
      <sheetName val="Indicadores"/>
      <sheetName val="Anexo Financeiro"/>
      <sheetName val="INDICE (I)"/>
      <sheetName val="RecBilhetes"/>
      <sheetName val="Bilhetes por Produto"/>
      <sheetName val="RecAcessória"/>
      <sheetName val="Deducoes"/>
      <sheetName val="Dados RH"/>
      <sheetName val="Pessoal para RH"/>
      <sheetName val="Manut"/>
      <sheetName val="EnAgua"/>
      <sheetName val="ServTerc"/>
      <sheetName val="PublMkt"/>
      <sheetName val="DespAdm"/>
      <sheetName val="Impostos"/>
      <sheetName val="Manut2."/>
      <sheetName val="Res Fin e AtualizConcessão"/>
      <sheetName val="Res NaoOp"/>
      <sheetName val="Pessoal - RH"/>
      <sheetName val="31010 (Base)"/>
      <sheetName val="Bal 2005 orç"/>
      <sheetName val="Bal 2005 real"/>
      <sheetName val="Balanço valores digitados"/>
      <sheetName val="Balanço valores vinculado"/>
      <sheetName val="DRE Sintético impacto CP´s"/>
      <sheetName val="Plan1"/>
      <sheetName val="Pessoal"/>
      <sheetName val="VALIA"/>
      <sheetName val="Receita"/>
      <sheetName val="GrafNovasCombinaçoes"/>
      <sheetName val="DiasTípi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LAN MES"/>
      <sheetName val="CONSSID12-96"/>
      <sheetName val="Fluxo de Caixa Apresentação"/>
      <sheetName val="REFERENCIA"/>
      <sheetName val="BPLAN_ME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chart 1b"/>
      <sheetName val="chart 2"/>
      <sheetName val="chart 3"/>
      <sheetName val="Main (old)"/>
      <sheetName val="Output 1"/>
      <sheetName val="1. VAREJO"/>
      <sheetName val="2.a. CARGA - NOVA"/>
      <sheetName val="Projeção de Carga - NOVA"/>
      <sheetName val="2.b. Carga OPS"/>
      <sheetName val="Bid por setor"/>
      <sheetName val="Tráfego"/>
      <sheetName val="Faturamento"/>
      <sheetName val="Premissas"/>
      <sheetName val="BACKUP &gt;&gt;"/>
      <sheetName val="Peso (rel ger)"/>
      <sheetName val="mix"/>
      <sheetName val="market share"/>
      <sheetName val="2.a. C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0.06</v>
          </cell>
        </row>
        <row r="16">
          <cell r="B16">
            <v>9.2499999999999999E-2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Financial Statements"/>
      <sheetName val="Opex"/>
      <sheetName val="Non-Aviation"/>
      <sheetName val="Aviation"/>
      <sheetName val="Conecssion Fee"/>
      <sheetName val="Cargo (new)"/>
      <sheetName val="Cargo (old)"/>
      <sheetName val="CNF planes"/>
      <sheetName val="Depreciation"/>
    </sheetNames>
    <sheetDataSet>
      <sheetData sheetId="0">
        <row r="4">
          <cell r="E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DESPESAS"/>
      <sheetName val="VIAGENS E ESTADIAS"/>
      <sheetName val="lista de contas"/>
    </sheetNames>
    <sheetDataSet>
      <sheetData sheetId="0"/>
      <sheetData sheetId="1"/>
      <sheetData sheetId="2"/>
      <sheetData sheetId="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 (2)"/>
      <sheetName val="GER MANUT"/>
      <sheetName val="VEO"/>
      <sheetName val="ELETRÔN"/>
      <sheetName val="ELETROMEC"/>
      <sheetName val="MAT ROD"/>
      <sheetName val="TRANSP"/>
      <sheetName val="ENG"/>
      <sheetName val="MEIO AMB SEG"/>
      <sheetName val="Forec 2004 OPER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GERAL"/>
      <sheetName val="RELATÓRIO_MENSAL"/>
      <sheetName val="Base_2013"/>
      <sheetName val="Tab_Din"/>
      <sheetName val="BASE_Orç"/>
      <sheetName val="Passo a passo"/>
      <sheetName val="Base_Efetivo"/>
      <sheetName val="Base_Nível"/>
      <sheetName val="Base_Ticket_HE"/>
      <sheetName val="Base_Afastados"/>
      <sheetName val="UO"/>
      <sheetName val="Base_Desligados"/>
      <sheetName val="Base_Admitidos"/>
      <sheetName val="Base_Ad_Not"/>
      <sheetName val="Base_Absenteismo"/>
    </sheetNames>
    <sheetDataSet>
      <sheetData sheetId="0"/>
      <sheetData sheetId="1"/>
      <sheetData sheetId="2"/>
      <sheetData sheetId="3"/>
      <sheetData sheetId="4">
        <row r="2">
          <cell r="B2" t="str">
            <v>Janeiro/2014</v>
          </cell>
        </row>
        <row r="3">
          <cell r="B3" t="str">
            <v>Fevereiro/2014</v>
          </cell>
        </row>
        <row r="4">
          <cell r="B4" t="str">
            <v>Março/2014</v>
          </cell>
        </row>
        <row r="5">
          <cell r="B5" t="str">
            <v>Abril/2014</v>
          </cell>
        </row>
        <row r="6">
          <cell r="B6" t="str">
            <v>Maio/2014</v>
          </cell>
        </row>
        <row r="7">
          <cell r="B7" t="str">
            <v>Junho/2014</v>
          </cell>
        </row>
        <row r="8">
          <cell r="B8" t="str">
            <v>Julho/2014</v>
          </cell>
        </row>
        <row r="9">
          <cell r="B9" t="str">
            <v>Agosto/2014</v>
          </cell>
        </row>
        <row r="10">
          <cell r="B10" t="str">
            <v>Setembro/2014</v>
          </cell>
        </row>
        <row r="11">
          <cell r="B11" t="str">
            <v>Outubro/2014</v>
          </cell>
        </row>
        <row r="12">
          <cell r="B12" t="str">
            <v>Novembro/2014</v>
          </cell>
        </row>
        <row r="13">
          <cell r="B13" t="str">
            <v>Dezembro/2014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Racional"/>
      <sheetName val="1. Pax-MTA HP"/>
      <sheetName val="2. Proj. HP"/>
      <sheetName val="3. Bench. Proj. HP"/>
      <sheetName val="5. Proj. HP Fluxos"/>
      <sheetName val="6. GRU DOM"/>
      <sheetName val="6. GRU INT"/>
      <sheetName val="4. Estimativa Cnx"/>
      <sheetName val="7. Proj. HP Term"/>
      <sheetName val="App B T1 DOM"/>
      <sheetName val="T1 - Capacity Detailed - DOM"/>
      <sheetName val="App B T2 + T1 (FULL DOM)"/>
      <sheetName val="FULL - Capacity Detailed - DOM"/>
      <sheetName val="App B T2 INT"/>
      <sheetName val="T2 - Capacity Detailed - INT"/>
      <sheetName val="App B T3 INT"/>
      <sheetName val="Planilha1"/>
      <sheetName val="T3 - Capacity Detailed - INT"/>
      <sheetName val="GRU-Control"/>
      <sheetName val="App B T2 DOM"/>
      <sheetName val="App B T3 DOM"/>
      <sheetName val="ADM-Control TOTAL"/>
      <sheetName val="ADM-Control DOM (Full)"/>
      <sheetName val="ADM-Control INT (T2)"/>
      <sheetName val="ADM-Control INT (T3)"/>
      <sheetName val="Traffic Summary"/>
      <sheetName val="Terminal Input"/>
      <sheetName val="Process Times - DOM"/>
      <sheetName val="Process Times - INT"/>
      <sheetName val="Check In Ratio - DOM"/>
      <sheetName val="Check In Ratio - INT"/>
      <sheetName val="Custom Requirements"/>
      <sheetName val="Cf and Qf"/>
      <sheetName val="T1 DH-DOM"/>
      <sheetName val="T1 SS-DOM"/>
      <sheetName val="T1 CI-DOM"/>
      <sheetName val="T1 Sec-DOM"/>
      <sheetName val="T1 GH-Rem"/>
      <sheetName val="T1 BC-DOM"/>
      <sheetName val="T1 AH-DOM"/>
      <sheetName val="T2 DH-DOM"/>
      <sheetName val="T2 DH-INT"/>
      <sheetName val="T2 SS-DOM"/>
      <sheetName val="T2 SS-INT"/>
      <sheetName val="T2 CI-DOM"/>
      <sheetName val="T2 CI-INT"/>
      <sheetName val="T2 ReCI-INT"/>
      <sheetName val="T2 Sec-DOM"/>
      <sheetName val="T2 Sec-INT"/>
      <sheetName val="T2 SecT INT-INT"/>
      <sheetName val="T2 Emi"/>
      <sheetName val="T2 GH-Rem"/>
      <sheetName val="T2 GH-Con"/>
      <sheetName val="T2 SecT DOM-INT"/>
      <sheetName val="T2 Imm"/>
      <sheetName val="T2 BC-DOM"/>
      <sheetName val="T2 BC-INT"/>
      <sheetName val="T2 CU"/>
      <sheetName val="T2 AH-DOM"/>
      <sheetName val="T2 AH-INT"/>
      <sheetName val="T3 DH-DOM"/>
      <sheetName val="T3 DH-INT"/>
      <sheetName val="T3 SS-DOM"/>
      <sheetName val="T3 SS-INT"/>
      <sheetName val="T3 CI-DOM"/>
      <sheetName val="T3 CI-INT"/>
      <sheetName val="T3 ReCI-INT"/>
      <sheetName val="T3 Sec-DOM"/>
      <sheetName val="T3 Sec-INT"/>
      <sheetName val="T3 SecT DOM-INT"/>
      <sheetName val="T3 SecT INT-INT"/>
      <sheetName val="T3 Emi"/>
      <sheetName val="T3 GH-Con"/>
      <sheetName val="T3 GH-Rem"/>
      <sheetName val="T3 BC-DOM"/>
      <sheetName val="T3 BC-INT"/>
      <sheetName val="T3 AH-DOM"/>
      <sheetName val="T3 CU"/>
      <sheetName val="T3 AH-INT"/>
      <sheetName val="T3 IMM"/>
      <sheetName val="T2 Overview Customs"/>
      <sheetName val="T3 Overview Customs"/>
      <sheetName val="Área de Fila e Seating"/>
      <sheetName val="T1 Capacity Overview - DOM"/>
      <sheetName val="T2 - Capacity Detailed - DOM"/>
      <sheetName val="T2 Capacity Overview - DOM"/>
      <sheetName val="T3 - Capacity Detailed - DOM"/>
      <sheetName val="T3 Capacity Overview - DOM"/>
    </sheetNames>
    <sheetDataSet>
      <sheetData sheetId="0"/>
      <sheetData sheetId="1"/>
      <sheetData sheetId="2"/>
      <sheetData sheetId="3">
        <row r="7">
          <cell r="H7">
            <v>14.765803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6">
          <cell r="B6">
            <v>1</v>
          </cell>
          <cell r="D6">
            <v>8.0199999999999994E-2</v>
          </cell>
        </row>
        <row r="7">
          <cell r="B7">
            <v>2</v>
          </cell>
          <cell r="D7">
            <v>0.10550000000000001</v>
          </cell>
        </row>
        <row r="8">
          <cell r="B8">
            <v>3</v>
          </cell>
          <cell r="D8">
            <v>0.12</v>
          </cell>
        </row>
        <row r="9">
          <cell r="B9">
            <v>4</v>
          </cell>
          <cell r="D9">
            <v>0.151</v>
          </cell>
        </row>
        <row r="10">
          <cell r="B10">
            <v>5</v>
          </cell>
          <cell r="D10">
            <v>0.183</v>
          </cell>
        </row>
        <row r="11">
          <cell r="B11">
            <v>6</v>
          </cell>
          <cell r="D11">
            <v>0.19870000000000002</v>
          </cell>
        </row>
        <row r="12">
          <cell r="B12">
            <v>7</v>
          </cell>
          <cell r="D12">
            <v>0.223</v>
          </cell>
        </row>
        <row r="13">
          <cell r="B13">
            <v>8</v>
          </cell>
          <cell r="D13">
            <v>0.24049999999999999</v>
          </cell>
        </row>
        <row r="14">
          <cell r="B14">
            <v>9</v>
          </cell>
          <cell r="D14">
            <v>0.26019999999999999</v>
          </cell>
        </row>
        <row r="15">
          <cell r="B15">
            <v>10</v>
          </cell>
          <cell r="D15">
            <v>0.28899999999999998</v>
          </cell>
        </row>
        <row r="16">
          <cell r="B16">
            <v>11</v>
          </cell>
          <cell r="D16">
            <v>0.29719999999999996</v>
          </cell>
        </row>
        <row r="17">
          <cell r="B17">
            <v>12</v>
          </cell>
          <cell r="D17">
            <v>0.3145</v>
          </cell>
        </row>
        <row r="18">
          <cell r="B18">
            <v>13</v>
          </cell>
          <cell r="D18">
            <v>0.33099999999999996</v>
          </cell>
        </row>
        <row r="19">
          <cell r="B19">
            <v>14</v>
          </cell>
          <cell r="D19">
            <v>0.34669999999999995</v>
          </cell>
        </row>
        <row r="20">
          <cell r="B20">
            <v>15</v>
          </cell>
          <cell r="D20">
            <v>0.36399999999999999</v>
          </cell>
        </row>
        <row r="21">
          <cell r="B21">
            <v>16</v>
          </cell>
          <cell r="D21">
            <v>0.37569999999999998</v>
          </cell>
        </row>
        <row r="22">
          <cell r="B22">
            <v>17</v>
          </cell>
          <cell r="D22">
            <v>0.38899999999999996</v>
          </cell>
        </row>
        <row r="23">
          <cell r="B23">
            <v>18</v>
          </cell>
          <cell r="D23">
            <v>0.40149999999999997</v>
          </cell>
        </row>
        <row r="24">
          <cell r="B24">
            <v>19</v>
          </cell>
          <cell r="D24">
            <v>0.41319999999999996</v>
          </cell>
        </row>
        <row r="25">
          <cell r="B25">
            <v>20</v>
          </cell>
          <cell r="D25">
            <v>0.41599999999999998</v>
          </cell>
        </row>
        <row r="26">
          <cell r="B26">
            <v>21</v>
          </cell>
          <cell r="D26">
            <v>0.43419999999999997</v>
          </cell>
        </row>
        <row r="27">
          <cell r="B27">
            <v>22</v>
          </cell>
          <cell r="D27">
            <v>0.44349999999999995</v>
          </cell>
        </row>
        <row r="28">
          <cell r="B28">
            <v>23</v>
          </cell>
          <cell r="D28">
            <v>0.4519999999999999</v>
          </cell>
        </row>
        <row r="29">
          <cell r="B29">
            <v>24</v>
          </cell>
          <cell r="D29">
            <v>0.45969999999999994</v>
          </cell>
        </row>
        <row r="30">
          <cell r="B30">
            <v>25</v>
          </cell>
          <cell r="D30">
            <v>0.46659999999999996</v>
          </cell>
        </row>
        <row r="31">
          <cell r="B31">
            <v>26</v>
          </cell>
          <cell r="D31">
            <v>0.4726999999999999</v>
          </cell>
        </row>
        <row r="32">
          <cell r="B32">
            <v>27</v>
          </cell>
          <cell r="D32">
            <v>0.47799999999999998</v>
          </cell>
        </row>
        <row r="33">
          <cell r="B33">
            <v>28</v>
          </cell>
          <cell r="D33">
            <v>0.48249999999999998</v>
          </cell>
        </row>
        <row r="34">
          <cell r="B34">
            <v>29</v>
          </cell>
          <cell r="D34">
            <v>0.48619999999999991</v>
          </cell>
        </row>
        <row r="35">
          <cell r="B35">
            <v>30</v>
          </cell>
          <cell r="D35">
            <v>0.495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"/>
      <sheetName val="CC (2)"/>
      <sheetName val="PLANO CONTABIL"/>
      <sheetName val="UG (2)"/>
      <sheetName val="REPORT BUDGET 0"/>
      <sheetName val="REPORT BUDGET 1"/>
      <sheetName val="REPORT Detalhado (2)"/>
      <sheetName val="REPORT BUDGET 1 (2)"/>
      <sheetName val="REPORT BUDGET 2"/>
      <sheetName val="REPORT BUDGET 3"/>
      <sheetName val="REPORT BUDGET 4"/>
      <sheetName val="REPORT BUDGET 5 Por Gerencia"/>
      <sheetName val="REPORT Detalhado"/>
      <sheetName val="REPORT CONTRATOS"/>
      <sheetName val="Reclassificações"/>
      <sheetName val="Folha1"/>
      <sheetName val="BASE BUDGET"/>
      <sheetName val="CTR-OPEX"/>
      <sheetName val="TECA"/>
      <sheetName val="CTR-TI"/>
      <sheetName val="CTR-RI"/>
      <sheetName val="Seguro"/>
      <sheetName val="Dados- SBGR (2)"/>
      <sheetName val="Dados- SBGR (3)"/>
      <sheetName val="GG"/>
      <sheetName val="DRE-INFRAERO"/>
      <sheetName val="TABELAS"/>
      <sheetName val="Fornecimento e Serviços"/>
      <sheetName val="Relatorio Contratos"/>
      <sheetName val="Contratos X O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">
          <cell r="C4" t="str">
            <v>FOLHA</v>
          </cell>
        </row>
        <row r="37">
          <cell r="C37" t="str">
            <v>PESSOAL</v>
          </cell>
        </row>
        <row r="38">
          <cell r="C38" t="str">
            <v>MATERIAL</v>
          </cell>
        </row>
        <row r="39">
          <cell r="C39" t="str">
            <v>SERVIÇOS DE TERCEIROS - Oper / Man</v>
          </cell>
        </row>
        <row r="40">
          <cell r="C40" t="str">
            <v>SERVIÇOS DE TERCEIROS - Adm / TI</v>
          </cell>
        </row>
        <row r="41">
          <cell r="C41" t="str">
            <v>DESPESAS GERAIS</v>
          </cell>
        </row>
        <row r="42">
          <cell r="C42" t="str">
            <v>COMUNICAÇÃO / PUBLICIDADE / MARKETING</v>
          </cell>
        </row>
        <row r="43">
          <cell r="C43" t="str">
            <v>UTILIDADES E SERVIÇOS PÚBLICOS</v>
          </cell>
        </row>
        <row r="44">
          <cell r="C44" t="str">
            <v>SEGUROS</v>
          </cell>
        </row>
        <row r="45">
          <cell r="C45" t="str">
            <v>FINANCEIRA</v>
          </cell>
        </row>
        <row r="46">
          <cell r="C46" t="str">
            <v>DEPRECIACAO / AMORTIZAÇÃO</v>
          </cell>
        </row>
        <row r="47">
          <cell r="C47" t="str">
            <v>RECUPERAÇÃO PIS / COFINS</v>
          </cell>
        </row>
        <row r="48">
          <cell r="C48" t="str">
            <v>OUTORGA</v>
          </cell>
        </row>
      </sheetData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"/>
      <sheetName val="Ratios"/>
      <sheetName val="ADP.PA"/>
      <sheetName val="DG.PA"/>
      <sheetName val="FRA.DE"/>
      <sheetName val="FHZN.SW"/>
      <sheetName val="AENA.MC"/>
      <sheetName val="Impairment Test"/>
      <sheetName val="Projeção Indicadores"/>
      <sheetName val="Controle"/>
      <sheetName val="Cenários"/>
      <sheetName val="DFC-M"/>
      <sheetName val="DRE IFRS-M"/>
      <sheetName val="Balanço IFRS -M"/>
      <sheetName val="DFC"/>
      <sheetName val="DRE IFRS"/>
      <sheetName val="Balanço IFRS"/>
      <sheetName val="Análise Fluxos"/>
      <sheetName val="FM Fiscal"/>
      <sheetName val="FM IFRS"/>
      <sheetName val="Balancetes IFRS"/>
      <sheetName val="IFRS"/>
      <sheetName val="Covenants"/>
      <sheetName val="Receitas e Despesas"/>
      <sheetName val="Output Asga"/>
      <sheetName val="Tributos"/>
      <sheetName val="U&amp;F"/>
      <sheetName val="Dívidas"/>
      <sheetName val="Tributos (2)"/>
      <sheetName val="Dívida"/>
      <sheetName val="Macroeconômicas"/>
      <sheetName val="Depreciação"/>
      <sheetName val="Seguros &amp; Garantias"/>
      <sheetName val="DRE Fiscal"/>
      <sheetName val="Aux_Inflação"/>
      <sheetName val="Aux_Indices"/>
      <sheetName val="Gráficos e Tabelas"/>
      <sheetName val="Apresent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Q1" t="str">
            <v>Bridge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EPE"/>
      <sheetName val="Consolidated Inputs"/>
      <sheetName val="Consolidated 1"/>
      <sheetName val="Consolidated 2"/>
      <sheetName val="Consolidated 3"/>
      <sheetName val="Consolidated 4"/>
      <sheetName val="Data_GOM"/>
      <sheetName val="CS e IR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GOB"/>
      <sheetName val="Consolidated Inputs"/>
      <sheetName val="Consolidated 1"/>
      <sheetName val="Consolidated 2"/>
      <sheetName val="Consolidated 3"/>
      <sheetName val="Consolidated 4"/>
      <sheetName val="Data_TBS"/>
      <sheetName val="Data_E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GOM"/>
      <sheetName val="Consolidated Inputs"/>
      <sheetName val="Consolidated 1"/>
      <sheetName val="Consolidated 2"/>
      <sheetName val="Consolidated 3"/>
      <sheetName val="Consolidated 4"/>
      <sheetName val="Data_G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TBS"/>
      <sheetName val="Consolidated Inputs"/>
      <sheetName val="Consolidated 1"/>
      <sheetName val="Consolidated 2"/>
      <sheetName val="Consolidated 3"/>
      <sheetName val="Consolidated 4"/>
      <sheetName val="Financial Summary"/>
      <sheetName val="BS"/>
      <sheetName val="Data_G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ic. Finan"/>
      <sheetName val="Endividamento"/>
      <sheetName val="Covenants"/>
      <sheetName val="Conc.Client_Forn"/>
      <sheetName val="Comparativo DRE v. Caixa"/>
      <sheetName val="IndicadoresEcon"/>
      <sheetName val="Aging List (Ctas Receber)"/>
      <sheetName val="Aging List (Fornecedores)"/>
      <sheetName val="Fev05"/>
      <sheetName val="Mar05"/>
      <sheetName val="Abr05"/>
      <sheetName val="Mai05"/>
      <sheetName val="Jun05"/>
      <sheetName val="Jul05"/>
      <sheetName val="Ago05"/>
      <sheetName val="Set05"/>
      <sheetName val="Out05"/>
      <sheetName val="Nov05"/>
      <sheetName val="Dez05"/>
      <sheetName val="Data_TBS"/>
      <sheetName val="Consolidado"/>
      <sheetName val="Assum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rawdata"/>
      <sheetName val="workfile"/>
      <sheetName val="ops"/>
      <sheetName val="sts"/>
      <sheetName val="pax"/>
      <sheetName val="error check"/>
      <sheetName val="gru_diio_rolling peak hour 10ju"/>
    </sheetNames>
    <sheetDataSet>
      <sheetData sheetId="0">
        <row r="14">
          <cell r="I14" t="str">
            <v>Domestic</v>
          </cell>
        </row>
      </sheetData>
      <sheetData sheetId="1"/>
      <sheetData sheetId="2"/>
      <sheetData sheetId="3">
        <row r="3">
          <cell r="Y3" t="str">
            <v>Domestic</v>
          </cell>
          <cell r="Z3" t="str">
            <v>Argentina</v>
          </cell>
          <cell r="AA3" t="str">
            <v>South America (excl. Argentina)</v>
          </cell>
          <cell r="AB3" t="str">
            <v>Central and North America</v>
          </cell>
          <cell r="AC3" t="str">
            <v>Transatlantic</v>
          </cell>
          <cell r="AD3" t="str">
            <v>Asia-Pacific</v>
          </cell>
          <cell r="AE3">
            <v>0</v>
          </cell>
          <cell r="AF3">
            <v>0</v>
          </cell>
          <cell r="AG3" t="str">
            <v>Domestic</v>
          </cell>
          <cell r="AH3" t="str">
            <v>Argentina</v>
          </cell>
          <cell r="AI3" t="str">
            <v>South America (excl. Argentina)</v>
          </cell>
          <cell r="AJ3" t="str">
            <v>Central and North America</v>
          </cell>
          <cell r="AK3" t="str">
            <v>Transatlantic</v>
          </cell>
          <cell r="AL3" t="str">
            <v>Asia-Pacific</v>
          </cell>
          <cell r="AM3">
            <v>0</v>
          </cell>
          <cell r="AN3">
            <v>0</v>
          </cell>
          <cell r="AY3" t="str">
            <v>Total</v>
          </cell>
          <cell r="AZ3" t="str">
            <v>Runway constraint</v>
          </cell>
        </row>
      </sheetData>
      <sheetData sheetId="4" refreshError="1"/>
      <sheetData sheetId="5">
        <row r="3">
          <cell r="Y3" t="str">
            <v>Domestic</v>
          </cell>
          <cell r="Z3" t="str">
            <v>Argentina</v>
          </cell>
          <cell r="AA3" t="str">
            <v>South America (excl. Argentina)</v>
          </cell>
          <cell r="AB3" t="str">
            <v>Central and North America</v>
          </cell>
          <cell r="AC3" t="str">
            <v>Transatlantic</v>
          </cell>
          <cell r="AD3" t="str">
            <v>Asia-Pacific</v>
          </cell>
          <cell r="AE3">
            <v>0</v>
          </cell>
          <cell r="AF3">
            <v>0</v>
          </cell>
          <cell r="AG3" t="str">
            <v>Domestic</v>
          </cell>
          <cell r="AH3" t="str">
            <v>Argentina</v>
          </cell>
          <cell r="AI3" t="str">
            <v>South America (excl. Argentina)</v>
          </cell>
          <cell r="AJ3" t="str">
            <v>Central and North America</v>
          </cell>
          <cell r="AK3" t="str">
            <v>Transatlantic</v>
          </cell>
          <cell r="AL3" t="str">
            <v>Asia-Pacific</v>
          </cell>
          <cell r="AM3">
            <v>0</v>
          </cell>
          <cell r="AY3" t="str">
            <v>Total</v>
          </cell>
        </row>
      </sheetData>
      <sheetData sheetId="6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Menu Princ"/>
      <sheetName val="Checks"/>
      <sheetName val="Inputs"/>
      <sheetName val="Audit_CAPEX"/>
      <sheetName val="CP 0.1 fcst"/>
      <sheetName val="CP 1.1"/>
      <sheetName val="LP 1.1"/>
      <sheetName val="CP 2.1"/>
      <sheetName val="LP 2.1"/>
      <sheetName val="CP 3.1"/>
      <sheetName val="LP 3.1"/>
      <sheetName val="CP 4.1"/>
      <sheetName val="LP 4.1"/>
      <sheetName val="CP 5.1"/>
      <sheetName val="LP 5.1"/>
      <sheetName val="LP 6.1"/>
      <sheetName val="CP 7.1"/>
      <sheetName val="LP 7.1"/>
      <sheetName val="LP 8.1"/>
      <sheetName val="LP 9.1"/>
      <sheetName val="LP 11.1"/>
      <sheetName val="LP 10.1"/>
      <sheetName val="CP 12.1"/>
      <sheetName val="GRAF. ROD."/>
      <sheetName val="GRAF. FIN. - ROD"/>
      <sheetName val="1.2"/>
      <sheetName val="2.2"/>
      <sheetName val="3.2"/>
      <sheetName val="4.2"/>
      <sheetName val="5.2"/>
      <sheetName val="6.2"/>
      <sheetName val="7.2"/>
      <sheetName val="ModeloAtual"/>
      <sheetName val="ModeloAnterior"/>
      <sheetName val="Exportação"/>
      <sheetName val="Parâ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D4" t="str">
            <v>carolina.kleinberger</v>
          </cell>
          <cell r="H4" t="str">
            <v>Paulo S. Quateli</v>
          </cell>
        </row>
        <row r="5">
          <cell r="H5" t="str">
            <v>vabdala</v>
          </cell>
        </row>
        <row r="6">
          <cell r="H6" t="str">
            <v>leonardo.moura</v>
          </cell>
        </row>
        <row r="7">
          <cell r="H7" t="str">
            <v>nattalee.souza</v>
          </cell>
        </row>
        <row r="8">
          <cell r="H8" t="str">
            <v>carolina.kleinberger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th project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Doc"/>
      <sheetName val="ANAC"/>
      <sheetName val="(1) GIG 1RWY BC"/>
      <sheetName val="(2) GIG 1RWY HC"/>
      <sheetName val="(3) GIG 1RWY WC"/>
      <sheetName val="(4) GIG 2RWY BC"/>
      <sheetName val="(5) GIG 2RWY HC"/>
      <sheetName val="(6) GIG 2RWY WC"/>
      <sheetName val="(7) CNF BC"/>
      <sheetName val="(8) CNF HC"/>
      <sheetName val="(9) CNF WC"/>
      <sheetName val="(10) CNF BC AG"/>
      <sheetName val="Input"/>
      <sheetName val="Summary"/>
      <sheetName val="Control Panel"/>
      <sheetName val="SUMMARY SHEET"/>
      <sheetName val="Cases"/>
      <sheetName val="Valuation"/>
      <sheetName val="VRisk"/>
      <sheetName val="Financing_Aux"/>
      <sheetName val="Inflation"/>
      <sheetName val="Assumptions"/>
      <sheetName val="Revenue-Costs"/>
      <sheetName val="AirCo"/>
      <sheetName val="Inv_Aux"/>
      <sheetName val="Inv"/>
      <sheetName val="IntAPV"/>
      <sheetName val="DeprPerm"/>
      <sheetName val="DeprIntang"/>
      <sheetName val="DeprIntAVP"/>
      <sheetName val="Amortization"/>
      <sheetName val="Income Tax"/>
      <sheetName val="P&amp;L"/>
      <sheetName val="CF"/>
      <sheetName val="BS"/>
      <sheetName val="P&amp;L (FX)"/>
      <sheetName val="CF (FX)"/>
      <sheetName val="BS (FX)"/>
      <sheetName val="Contribution"/>
      <sheetName val="Financing"/>
      <sheetName val="Financing_monthly"/>
      <sheetName val="Shareholders"/>
      <sheetName val="Shareholders_Aux"/>
      <sheetName val="Plan1"/>
      <sheetName val="PAT"/>
      <sheetName val="PPT"/>
      <sheetName val="Graphs"/>
      <sheetName val="Historical Data"/>
      <sheetName val="CxControle"/>
      <sheetName val="REV"/>
      <sheetName val="Graphs P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1">
          <cell r="G31">
            <v>0.1072</v>
          </cell>
        </row>
      </sheetData>
      <sheetData sheetId="20"/>
      <sheetData sheetId="21">
        <row r="15">
          <cell r="E15">
            <v>2014</v>
          </cell>
        </row>
        <row r="17">
          <cell r="E17">
            <v>31</v>
          </cell>
        </row>
      </sheetData>
      <sheetData sheetId="22"/>
      <sheetData sheetId="23"/>
      <sheetData sheetId="24">
        <row r="735">
          <cell r="O735">
            <v>1933.187369026951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24">
          <cell r="C24" t="str">
            <v>Opex</v>
          </cell>
        </row>
      </sheetData>
      <sheetData sheetId="33">
        <row r="46">
          <cell r="C46" t="str">
            <v>Financial revenues</v>
          </cell>
        </row>
      </sheetData>
      <sheetData sheetId="34">
        <row r="19">
          <cell r="C19" t="str">
            <v>Fixed Contribution (PV)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">
          <cell r="J8" t="str">
            <v>ON</v>
          </cell>
        </row>
      </sheetData>
      <sheetData sheetId="49"/>
      <sheetData sheetId="5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Front Cover"/>
      <sheetName val="Index"/>
      <sheetName val="PTC Summary"/>
      <sheetName val="PTC"/>
      <sheetName val="1. CONSO BS &amp; PL"/>
      <sheetName val="1. Conso Trial Balance"/>
      <sheetName val="1. PTC US Trial Balance"/>
      <sheetName val="1. PTC BS &amp; PL Reconciliation"/>
      <sheetName val="2. Cash"/>
      <sheetName val="2. JF Pay&amp;Rec 2012"/>
      <sheetName val="2.JF Pay&amp;Rec Sum"/>
      <sheetName val="3. Receivables"/>
      <sheetName val="3. JF AR (2)"/>
      <sheetName val="3. JF Revenue Sample"/>
      <sheetName val="3. Payment Schedule"/>
      <sheetName val="7. Payables"/>
      <sheetName val="7. Travel Expenses"/>
      <sheetName val="7. JF Paybles Sample"/>
      <sheetName val="9. Contracts"/>
      <sheetName val="9. CDS"/>
      <sheetName val="9. Cost Jan 2012"/>
      <sheetName val="9. Cost March 2012"/>
      <sheetName val="5. JF FCPA"/>
      <sheetName val="BH"/>
      <sheetName val="BH RL"/>
      <sheetName val="3. BH AR 03001"/>
      <sheetName val="5.a BH Cash Rec"/>
      <sheetName val="5.a BH Cash HSBC"/>
      <sheetName val="5.a BH Cash Mov"/>
      <sheetName val="5.c BH Inventory Sum"/>
      <sheetName val="5.c BH Inventory Det"/>
      <sheetName val="Receivables Sample"/>
      <sheetName val="Payment Sample"/>
      <sheetName val="WGS Travel Sample"/>
      <sheetName val="1. WGS BS &amp; PL Reconciliati (2)"/>
      <sheetName val="US Trial Balance"/>
      <sheetName val="Faturamento Anual "/>
      <sheetName val="Faturamento Detalhado"/>
      <sheetName val="Base_Info"/>
      <sheetName val="Front_Cover"/>
      <sheetName val="PTC_Summary"/>
      <sheetName val="1__CONSO_BS_&amp;_PL"/>
      <sheetName val="1__Conso_Trial_Balance"/>
      <sheetName val="1__PTC_US_Trial_Balance"/>
      <sheetName val="1__PTC_BS_&amp;_PL_Reconciliation"/>
      <sheetName val="2__Cash"/>
      <sheetName val="2__JF_Pay&amp;Rec_2012"/>
      <sheetName val="2_JF_Pay&amp;Rec_Sum"/>
      <sheetName val="3__Receivables"/>
      <sheetName val="3__JF_AR_(2)"/>
      <sheetName val="3__JF_Revenue_Sample"/>
      <sheetName val="3__Payment_Schedule"/>
      <sheetName val="7__Payables"/>
      <sheetName val="7__Travel_Expenses"/>
      <sheetName val="7__JF_Paybles_Sample"/>
      <sheetName val="9__Contracts"/>
      <sheetName val="9__CDS"/>
      <sheetName val="9__Cost_Jan_2012"/>
      <sheetName val="9__Cost_March_2012"/>
      <sheetName val="5__JF_FCPA"/>
      <sheetName val="BH_RL"/>
      <sheetName val="3__BH_AR_03001"/>
      <sheetName val="5_a_BH_Cash_Rec"/>
      <sheetName val="5_a_BH_Cash_HSBC"/>
      <sheetName val="5_a_BH_Cash_Mov"/>
      <sheetName val="5_c_BH_Inventory_Sum"/>
      <sheetName val="5_c_BH_Inventory_Det"/>
      <sheetName val="Receivables_Sample"/>
      <sheetName val="Payment_Sample"/>
      <sheetName val="WGS_Travel_Sample"/>
      <sheetName val="1__WGS_BS_&amp;_PL_Reconciliati_(2)"/>
      <sheetName val="US_Trial_Balance"/>
      <sheetName val="Faturamento_Anual_"/>
      <sheetName val="Faturamento_Detalhado"/>
    </sheetNames>
    <sheetDataSet>
      <sheetData sheetId="0">
        <row r="3">
          <cell r="D3" t="str">
            <v>Wabtec Data Pack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3">
          <cell r="D3" t="str">
            <v>Wabtec Data Pack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SCR"/>
      <sheetName val="Dados_Historicos"/>
      <sheetName val="Check"/>
      <sheetName val="Resumo"/>
      <sheetName val="FCD"/>
      <sheetName val="Concessao"/>
      <sheetName val="Preço Trem"/>
      <sheetName val="FCL - Valor"/>
      <sheetName val="DRE"/>
      <sheetName val="Balanco"/>
      <sheetName val="Usos_e_Fontes"/>
      <sheetName val="Cap. Invest."/>
      <sheetName val="Orcamento"/>
      <sheetName val="Financiamentos"/>
      <sheetName val="Drivers_Estrategicos"/>
      <sheetName val="Passageiros"/>
      <sheetName val="Receita"/>
      <sheetName val="Custos"/>
      <sheetName val="Custo_Energia"/>
      <sheetName val="Despesas"/>
      <sheetName val="IR CS"/>
      <sheetName val="Capital de Giro"/>
      <sheetName val="Mutuo_Controladas"/>
      <sheetName val="Capex de Manut."/>
      <sheetName val="Renovação 30 trens"/>
      <sheetName val="Projetos"/>
      <sheetName val="Planos Invest."/>
      <sheetName val="Dep_Amort_Fisc"/>
      <sheetName val="Dep_Amort_Cont"/>
      <sheetName val="Permanente"/>
      <sheetName val="BNDES"/>
      <sheetName val="BNDES2"/>
      <sheetName val="Caixa e Reservas"/>
      <sheetName val="PL"/>
      <sheetName val="Tir"/>
      <sheetName val="Macroeconomicas"/>
      <sheetName val="VA"/>
      <sheetName val="Codigos"/>
      <sheetName val="Comp_Capex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90">
          <cell r="C390">
            <v>50405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URG"/>
      <sheetName val="Original"/>
    </sheetNames>
    <sheetDataSet>
      <sheetData sheetId="0"/>
      <sheetData sheetId="1">
        <row r="5">
          <cell r="A5" t="str">
            <v>15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iso"/>
      <sheetName val="Cont"/>
      <sheetName val="Check"/>
      <sheetName val="Apres"/>
      <sheetName val="Casos"/>
      <sheetName val="Aux"/>
      <sheetName val="Hip_C"/>
      <sheetName val="Hip_V"/>
      <sheetName val="Tempo"/>
      <sheetName val="Ops"/>
      <sheetName val="Capex"/>
      <sheetName val="Receita"/>
      <sheetName val="Cap Trab"/>
      <sheetName val="Fin"/>
      <sheetName val="Custo"/>
      <sheetName val="Fin opex-capex"/>
      <sheetName val="Dep"/>
      <sheetName val="DRE"/>
      <sheetName val="CF"/>
      <sheetName val="Bal"/>
      <sheetName val="U&amp;F"/>
      <sheetName val="Sens"/>
      <sheetName val="Análise"/>
      <sheetName val="NCia - Fin"/>
      <sheetName val="Ncia - Dep"/>
      <sheetName val="NCia -DRE"/>
      <sheetName val="Ncia - CF"/>
      <sheetName val="Ncia -Bal"/>
      <sheetName val="Ncia - U&amp;F"/>
      <sheetName val="Ncia - Anális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39813</v>
          </cell>
        </row>
        <row r="28">
          <cell r="E28">
            <v>0</v>
          </cell>
        </row>
      </sheetData>
      <sheetData sheetId="7"/>
      <sheetData sheetId="8">
        <row r="2">
          <cell r="I2">
            <v>2008</v>
          </cell>
        </row>
      </sheetData>
      <sheetData sheetId="9"/>
      <sheetData sheetId="10">
        <row r="82">
          <cell r="I82">
            <v>0</v>
          </cell>
        </row>
      </sheetData>
      <sheetData sheetId="11"/>
      <sheetData sheetId="12">
        <row r="104">
          <cell r="I104">
            <v>0</v>
          </cell>
        </row>
      </sheetData>
      <sheetData sheetId="13">
        <row r="379">
          <cell r="I379">
            <v>0</v>
          </cell>
        </row>
      </sheetData>
      <sheetData sheetId="14"/>
      <sheetData sheetId="15"/>
      <sheetData sheetId="16">
        <row r="106">
          <cell r="I106">
            <v>0</v>
          </cell>
        </row>
      </sheetData>
      <sheetData sheetId="17">
        <row r="108">
          <cell r="I108">
            <v>0</v>
          </cell>
        </row>
      </sheetData>
      <sheetData sheetId="18">
        <row r="223">
          <cell r="I223">
            <v>0</v>
          </cell>
        </row>
      </sheetData>
      <sheetData sheetId="19">
        <row r="33">
          <cell r="I33">
            <v>0</v>
          </cell>
        </row>
      </sheetData>
      <sheetData sheetId="20"/>
      <sheetData sheetId="21"/>
      <sheetData sheetId="22">
        <row r="14">
          <cell r="I14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EY ISSUES"/>
      <sheetName val="KPM EXAMPLE "/>
      <sheetName val="VARIANCE"/>
      <sheetName val="variance2000"/>
      <sheetName val="WORKING K."/>
      <sheetName val="BUSINESS EBIT"/>
      <sheetName val="EARNINGSTOT"/>
      <sheetName val="PULP"/>
      <sheetName val="MAINT.REPAIRS"/>
      <sheetName val="SA"/>
      <sheetName val="SAFETY"/>
      <sheetName val="effic"/>
      <sheetName val="US Adjustments"/>
      <sheetName val="HEADCOUNT"/>
      <sheetName val="Pricing"/>
      <sheetName val="Planned shutdow"/>
      <sheetName val="macros"/>
    </sheetNames>
    <sheetDataSet>
      <sheetData sheetId="0" refreshError="1">
        <row r="2">
          <cell r="A2" t="str">
            <v>EUROPEAN PAPERS</v>
          </cell>
        </row>
        <row r="5">
          <cell r="A5" t="str">
            <v>2001 PERFORMANCE TARGET</v>
          </cell>
        </row>
        <row r="8">
          <cell r="A8" t="str">
            <v>LOCATION NAME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por Gerencia"/>
      <sheetName val="Tb por Diretoria"/>
      <sheetName val="Base Dados"/>
      <sheetName val="Quadro Análise 1"/>
      <sheetName val="Quadro Análise 2"/>
      <sheetName val="TD - OPERACIONAIS"/>
      <sheetName val="OPERACIONAIS - 2013_01"/>
      <sheetName val="UG (2)"/>
      <sheetName val="CONSER &amp; LIMP"/>
      <sheetName val="DEPRECIAÇÃO"/>
      <sheetName val="SEGUROS"/>
      <sheetName val="PESSOAL"/>
      <sheetName val="OUTORGA VARIÁVEL"/>
      <sheetName val="DESPESAS GERAIS"/>
      <sheetName val="C.CUSTOS"/>
      <sheetName val="PROJETOS"/>
      <sheetName val="TABE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G5" t="str">
            <v>Presidência / Superintendência</v>
          </cell>
        </row>
        <row r="6">
          <cell r="G6" t="str">
            <v>Gerência Operações - Air Side</v>
          </cell>
        </row>
        <row r="7">
          <cell r="G7" t="str">
            <v>Gerência Operações - Land Side</v>
          </cell>
        </row>
        <row r="8">
          <cell r="G8" t="str">
            <v>Gerência Operações - Terminal</v>
          </cell>
        </row>
        <row r="9">
          <cell r="G9" t="str">
            <v>Gerência Engenharia e Manutenção</v>
          </cell>
        </row>
        <row r="10">
          <cell r="G10" t="str">
            <v>Gerência Segurança Operacional - Safety</v>
          </cell>
        </row>
        <row r="11">
          <cell r="G11" t="str">
            <v>Gerência Segurança Corporativa - Security</v>
          </cell>
        </row>
        <row r="12">
          <cell r="G12" t="str">
            <v>Gerência Resposta a Emergência</v>
          </cell>
        </row>
        <row r="13">
          <cell r="G13" t="str">
            <v>Gerência Centro de Gerenciamento Aéreo</v>
          </cell>
        </row>
        <row r="14">
          <cell r="G14" t="str">
            <v>Gerência Relações aos Usuários</v>
          </cell>
        </row>
        <row r="15">
          <cell r="G15" t="str">
            <v>Gerência Comercial Cia Aéreas</v>
          </cell>
        </row>
        <row r="16">
          <cell r="G16" t="str">
            <v>Gerência Comercial Gestão</v>
          </cell>
        </row>
        <row r="17">
          <cell r="G17" t="str">
            <v>Gerência Comercial, Serviços e Desenvol. Imobiliário</v>
          </cell>
        </row>
        <row r="18">
          <cell r="G18" t="str">
            <v>Gerência Comercial Varejo e Publicidade</v>
          </cell>
        </row>
        <row r="19">
          <cell r="G19" t="str">
            <v>Gerência Planejamento</v>
          </cell>
        </row>
        <row r="20">
          <cell r="G20" t="str">
            <v>Gerência Obras</v>
          </cell>
        </row>
        <row r="21">
          <cell r="G21" t="str">
            <v>Gerência Meio Ambiente Obras</v>
          </cell>
        </row>
        <row r="22">
          <cell r="G22" t="str">
            <v>Gerência Adm. de Projetos (PMO)</v>
          </cell>
        </row>
        <row r="23">
          <cell r="G23" t="str">
            <v>Regulatório</v>
          </cell>
        </row>
        <row r="24">
          <cell r="G24" t="str">
            <v>Gerência Jurídica</v>
          </cell>
        </row>
        <row r="25">
          <cell r="G25" t="str">
            <v>Governança Corporativa</v>
          </cell>
        </row>
        <row r="26">
          <cell r="G26" t="str">
            <v>Gerência Administrativa e Financeira</v>
          </cell>
        </row>
        <row r="27">
          <cell r="G27" t="str">
            <v>Gerência Recursos Humanos</v>
          </cell>
        </row>
        <row r="28">
          <cell r="G28" t="str">
            <v>Gerência Suprimentos</v>
          </cell>
        </row>
        <row r="29">
          <cell r="G29" t="str">
            <v>Gerência Sistemas e Aplicações</v>
          </cell>
        </row>
        <row r="30">
          <cell r="G30" t="str">
            <v>Gerência Operações de TI</v>
          </cell>
        </row>
        <row r="31">
          <cell r="G31" t="str">
            <v>Gerência Demanda e Planejamento Estratégico</v>
          </cell>
        </row>
        <row r="32">
          <cell r="G32" t="str">
            <v>Coordenação de Governança e Compliance</v>
          </cell>
        </row>
        <row r="33">
          <cell r="G33" t="str">
            <v>Gerência Comercial de Cargas</v>
          </cell>
        </row>
        <row r="34">
          <cell r="G34" t="str">
            <v>Gerência Operações de Cargas</v>
          </cell>
        </row>
        <row r="35">
          <cell r="G35" t="str">
            <v>Gerência de Relações Institucionais</v>
          </cell>
        </row>
        <row r="36">
          <cell r="G36" t="str">
            <v>Gerência de Comunicação Externa</v>
          </cell>
        </row>
        <row r="37">
          <cell r="G37" t="str">
            <v>INFRAERO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C5" t="str">
            <v>FOLHA</v>
          </cell>
        </row>
        <row r="6">
          <cell r="C6" t="str">
            <v>ENCARGOS / BENEFÍCIOS</v>
          </cell>
        </row>
        <row r="7">
          <cell r="C7" t="str">
            <v>SEGURANÇA</v>
          </cell>
        </row>
        <row r="8">
          <cell r="C8" t="str">
            <v>TREINAMENTO</v>
          </cell>
        </row>
        <row r="9">
          <cell r="C9" t="str">
            <v>UTILIDADES E SERVIÇOS PÚBLICOS</v>
          </cell>
        </row>
        <row r="10">
          <cell r="C10" t="str">
            <v>COMUNICAÇÃO / PUBLICIDADE /MARKETING</v>
          </cell>
        </row>
        <row r="11">
          <cell r="C11" t="str">
            <v>CONSULTORIA</v>
          </cell>
        </row>
        <row r="12">
          <cell r="C12" t="str">
            <v>TRANSPORTE</v>
          </cell>
        </row>
        <row r="13">
          <cell r="C13" t="str">
            <v>LIMPEZA</v>
          </cell>
        </row>
        <row r="14">
          <cell r="C14" t="str">
            <v>DEPESAS JURÍDICAS</v>
          </cell>
        </row>
        <row r="15">
          <cell r="C15" t="str">
            <v>VIAGENS</v>
          </cell>
        </row>
        <row r="16">
          <cell r="C16" t="str">
            <v>MANUTENÇÃO ELÉTRICA</v>
          </cell>
        </row>
        <row r="17">
          <cell r="C17" t="str">
            <v>MANUTENÇÃO MECÂNICA</v>
          </cell>
        </row>
        <row r="18">
          <cell r="C18" t="str">
            <v>MANUTENÇÃO CIVIL</v>
          </cell>
        </row>
        <row r="19">
          <cell r="C19" t="str">
            <v>VEÍCULOS / COMBUSTÍVEL</v>
          </cell>
        </row>
        <row r="20">
          <cell r="C20" t="str">
            <v>TI</v>
          </cell>
        </row>
        <row r="21">
          <cell r="C21" t="str">
            <v>DESPESAS GERAIS</v>
          </cell>
        </row>
        <row r="22">
          <cell r="C22" t="str">
            <v>SEGUROS</v>
          </cell>
        </row>
        <row r="23">
          <cell r="C23" t="str">
            <v>MATERIAIS</v>
          </cell>
        </row>
        <row r="24">
          <cell r="C24" t="str">
            <v>FINANCEIRA</v>
          </cell>
        </row>
        <row r="25">
          <cell r="C25" t="str">
            <v>TELEFONIA (FIXA / MÓVEL)</v>
          </cell>
        </row>
        <row r="26">
          <cell r="C26" t="str">
            <v>SERVIÇO COBRANÇA S/ REPASSE EMBARQUE</v>
          </cell>
        </row>
        <row r="27">
          <cell r="C27" t="str">
            <v>OUTORGA</v>
          </cell>
        </row>
        <row r="28">
          <cell r="C28" t="str">
            <v>DEPRECIACAO/AMORTIZAÇÃO</v>
          </cell>
        </row>
        <row r="29">
          <cell r="C29" t="str">
            <v xml:space="preserve">RECLASSIF P/ATIVO IMOB </v>
          </cell>
        </row>
        <row r="30">
          <cell r="C30" t="str">
            <v>PENDENTE</v>
          </cell>
        </row>
        <row r="31">
          <cell r="C31" t="str">
            <v>EXPURGO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 Dados 1"/>
      <sheetName val="Entra Dados 2"/>
      <sheetName val="Entra Dados 3A"/>
      <sheetName val="Entra Dados 3B"/>
      <sheetName val="Entra Dados 4"/>
      <sheetName val="Entra Dados 5"/>
      <sheetName val="Entra Dados 6"/>
      <sheetName val="Entra Dados 7"/>
      <sheetName val="Entra Dados 8"/>
      <sheetName val="Sintese"/>
      <sheetName val="DemoRes"/>
      <sheetName val="DemoRes (2)"/>
      <sheetName val="RecLiqServ"/>
      <sheetName val="RecLiqServ (2)"/>
      <sheetName val="IndQtd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FluxCxaB"/>
      <sheetName val="FluxCxaC"/>
      <sheetName val="BalPat"/>
      <sheetName val="RecHum"/>
      <sheetName val="FluxFin"/>
      <sheetName val="FluxDiv"/>
      <sheetName val="sispec"/>
      <sheetName val="orc2000"/>
      <sheetName val="orc2000aux"/>
      <sheetName val="InfoDivers"/>
      <sheetName val="Tabelas"/>
      <sheetName val="MêsBase"/>
      <sheetName val="US-Plan-Cost"/>
      <sheetName val="CAN-Plan-Cost"/>
      <sheetName val="Controle Siste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"/>
      <sheetName val="OPEX"/>
      <sheetName val="Transbordo"/>
      <sheetName val="Gaseificação"/>
      <sheetName val="Transporte para o Aterro"/>
      <sheetName val="Aterro Sanitário"/>
      <sheetName val="Resíduos da Construção Civil"/>
      <sheetName val="Resíduos do Serviço de Saúde"/>
      <sheetName val="Administração"/>
      <sheetName val="IPCA"/>
      <sheetName val="Encargos Sociais"/>
    </sheetNames>
    <sheetDataSet>
      <sheetData sheetId="0" refreshError="1"/>
      <sheetData sheetId="1" refreshError="1"/>
      <sheetData sheetId="2">
        <row r="11">
          <cell r="J11">
            <v>17847.720701877486</v>
          </cell>
        </row>
      </sheetData>
      <sheetData sheetId="3">
        <row r="11">
          <cell r="I11">
            <v>0</v>
          </cell>
        </row>
      </sheetData>
      <sheetData sheetId="4">
        <row r="11">
          <cell r="J11">
            <v>27977.261127578604</v>
          </cell>
        </row>
      </sheetData>
      <sheetData sheetId="5">
        <row r="11">
          <cell r="J11">
            <v>588571.72389415815</v>
          </cell>
        </row>
      </sheetData>
      <sheetData sheetId="6">
        <row r="17">
          <cell r="J17">
            <v>4507.9068678742124</v>
          </cell>
        </row>
      </sheetData>
      <sheetData sheetId="7">
        <row r="15">
          <cell r="I15">
            <v>10279.617125894178</v>
          </cell>
        </row>
      </sheetData>
      <sheetData sheetId="8">
        <row r="13">
          <cell r="J13">
            <v>129200.07484015281</v>
          </cell>
        </row>
      </sheetData>
      <sheetData sheetId="9">
        <row r="6">
          <cell r="B6">
            <v>34547</v>
          </cell>
          <cell r="C6">
            <v>100</v>
          </cell>
          <cell r="D6" t="str">
            <v>...</v>
          </cell>
        </row>
        <row r="7">
          <cell r="B7">
            <v>34578</v>
          </cell>
          <cell r="C7">
            <v>101.53000000000002</v>
          </cell>
          <cell r="D7">
            <v>1.53</v>
          </cell>
        </row>
        <row r="8">
          <cell r="B8">
            <v>34608</v>
          </cell>
          <cell r="C8">
            <v>104.19008600000002</v>
          </cell>
          <cell r="D8">
            <v>2.62</v>
          </cell>
        </row>
        <row r="9">
          <cell r="B9">
            <v>34639</v>
          </cell>
          <cell r="C9">
            <v>107.11782741660002</v>
          </cell>
          <cell r="D9">
            <v>2.81</v>
          </cell>
        </row>
        <row r="10">
          <cell r="B10">
            <v>34669</v>
          </cell>
          <cell r="C10">
            <v>108.94954226542387</v>
          </cell>
          <cell r="D10">
            <v>1.71</v>
          </cell>
        </row>
        <row r="11">
          <cell r="B11">
            <v>34700</v>
          </cell>
          <cell r="C11">
            <v>110.80168448393607</v>
          </cell>
          <cell r="D11">
            <v>1.7</v>
          </cell>
        </row>
        <row r="12">
          <cell r="B12">
            <v>34731</v>
          </cell>
          <cell r="C12">
            <v>111.93186166567222</v>
          </cell>
          <cell r="D12">
            <v>1.02</v>
          </cell>
        </row>
        <row r="13">
          <cell r="B13">
            <v>34759</v>
          </cell>
          <cell r="C13">
            <v>113.66680552149015</v>
          </cell>
          <cell r="D13">
            <v>1.55</v>
          </cell>
        </row>
        <row r="14">
          <cell r="B14">
            <v>34790</v>
          </cell>
          <cell r="C14">
            <v>116.42890889566236</v>
          </cell>
          <cell r="D14">
            <v>2.4300000000000002</v>
          </cell>
        </row>
        <row r="15">
          <cell r="B15">
            <v>34820</v>
          </cell>
          <cell r="C15">
            <v>119.53756076317654</v>
          </cell>
          <cell r="D15">
            <v>2.67</v>
          </cell>
        </row>
        <row r="16">
          <cell r="B16">
            <v>34851</v>
          </cell>
          <cell r="C16">
            <v>122.23910963642433</v>
          </cell>
          <cell r="D16">
            <v>2.2599999999999998</v>
          </cell>
        </row>
        <row r="17">
          <cell r="B17">
            <v>34881</v>
          </cell>
          <cell r="C17">
            <v>125.12395262384395</v>
          </cell>
          <cell r="D17">
            <v>2.36</v>
          </cell>
        </row>
        <row r="18">
          <cell r="B18">
            <v>34912</v>
          </cell>
          <cell r="C18">
            <v>126.36267975482001</v>
          </cell>
          <cell r="D18">
            <v>0.99</v>
          </cell>
        </row>
        <row r="19">
          <cell r="B19">
            <v>34943</v>
          </cell>
          <cell r="C19">
            <v>127.61367028439273</v>
          </cell>
          <cell r="D19">
            <v>0.99</v>
          </cell>
        </row>
        <row r="20">
          <cell r="B20">
            <v>34973</v>
          </cell>
          <cell r="C20">
            <v>129.41302303540266</v>
          </cell>
          <cell r="D20">
            <v>1.41</v>
          </cell>
        </row>
        <row r="21">
          <cell r="B21">
            <v>35004</v>
          </cell>
          <cell r="C21">
            <v>131.31539447402307</v>
          </cell>
          <cell r="D21">
            <v>1.47</v>
          </cell>
        </row>
        <row r="22">
          <cell r="B22">
            <v>35034</v>
          </cell>
          <cell r="C22">
            <v>133.36391462781782</v>
          </cell>
          <cell r="D22">
            <v>1.56</v>
          </cell>
        </row>
        <row r="23">
          <cell r="B23">
            <v>35065</v>
          </cell>
          <cell r="C23">
            <v>135.15099108383058</v>
          </cell>
          <cell r="D23">
            <v>1.34</v>
          </cell>
        </row>
        <row r="24">
          <cell r="B24">
            <v>35096</v>
          </cell>
          <cell r="C24">
            <v>136.54304629199402</v>
          </cell>
          <cell r="D24">
            <v>1.03</v>
          </cell>
        </row>
        <row r="25">
          <cell r="B25">
            <v>35125</v>
          </cell>
          <cell r="C25">
            <v>137.02094695401601</v>
          </cell>
          <cell r="D25">
            <v>0.35</v>
          </cell>
        </row>
        <row r="26">
          <cell r="B26">
            <v>35156</v>
          </cell>
          <cell r="C26">
            <v>138.74741088563661</v>
          </cell>
          <cell r="D26">
            <v>1.26</v>
          </cell>
        </row>
        <row r="27">
          <cell r="B27">
            <v>35186</v>
          </cell>
          <cell r="C27">
            <v>140.44012929844138</v>
          </cell>
          <cell r="D27">
            <v>1.22</v>
          </cell>
        </row>
        <row r="28">
          <cell r="B28">
            <v>35217</v>
          </cell>
          <cell r="C28">
            <v>142.11136683709285</v>
          </cell>
          <cell r="D28">
            <v>1.19</v>
          </cell>
        </row>
        <row r="29">
          <cell r="B29">
            <v>35247</v>
          </cell>
          <cell r="C29">
            <v>143.68880300898459</v>
          </cell>
          <cell r="D29">
            <v>1.1100000000000001</v>
          </cell>
        </row>
        <row r="30">
          <cell r="B30">
            <v>35278</v>
          </cell>
          <cell r="C30">
            <v>144.32103374222413</v>
          </cell>
          <cell r="D30">
            <v>0.44</v>
          </cell>
        </row>
        <row r="31">
          <cell r="B31">
            <v>35309</v>
          </cell>
          <cell r="C31">
            <v>144.53751529283747</v>
          </cell>
          <cell r="D31">
            <v>0.15</v>
          </cell>
        </row>
        <row r="32">
          <cell r="B32">
            <v>35339</v>
          </cell>
          <cell r="C32">
            <v>144.97112783871597</v>
          </cell>
          <cell r="D32">
            <v>0.3</v>
          </cell>
        </row>
        <row r="33">
          <cell r="B33">
            <v>35370</v>
          </cell>
          <cell r="C33">
            <v>145.43503544779989</v>
          </cell>
          <cell r="D33">
            <v>0.32</v>
          </cell>
        </row>
        <row r="34">
          <cell r="B34">
            <v>35400</v>
          </cell>
          <cell r="C34">
            <v>146.11858011440455</v>
          </cell>
          <cell r="D34">
            <v>0.47</v>
          </cell>
        </row>
        <row r="35">
          <cell r="B35">
            <v>35431</v>
          </cell>
          <cell r="C35">
            <v>147.84277935975453</v>
          </cell>
          <cell r="D35">
            <v>1.18</v>
          </cell>
        </row>
        <row r="36">
          <cell r="B36">
            <v>35462</v>
          </cell>
          <cell r="C36">
            <v>148.58199325655329</v>
          </cell>
          <cell r="D36">
            <v>0.5</v>
          </cell>
        </row>
        <row r="37">
          <cell r="B37">
            <v>35490</v>
          </cell>
          <cell r="C37">
            <v>149.33976142216173</v>
          </cell>
          <cell r="D37">
            <v>0.51</v>
          </cell>
        </row>
        <row r="38">
          <cell r="B38">
            <v>35521</v>
          </cell>
          <cell r="C38">
            <v>150.65395132267673</v>
          </cell>
          <cell r="D38">
            <v>0.88</v>
          </cell>
        </row>
        <row r="39">
          <cell r="B39">
            <v>35551</v>
          </cell>
          <cell r="C39">
            <v>151.2716325230997</v>
          </cell>
          <cell r="D39">
            <v>0.41</v>
          </cell>
        </row>
        <row r="40">
          <cell r="B40">
            <v>35582</v>
          </cell>
          <cell r="C40">
            <v>152.08849933872443</v>
          </cell>
          <cell r="D40">
            <v>0.54</v>
          </cell>
        </row>
        <row r="41">
          <cell r="B41">
            <v>35612</v>
          </cell>
          <cell r="C41">
            <v>152.42309403726964</v>
          </cell>
          <cell r="D41">
            <v>0.22</v>
          </cell>
        </row>
        <row r="42">
          <cell r="B42">
            <v>35643</v>
          </cell>
          <cell r="C42">
            <v>152.39260941846217</v>
          </cell>
          <cell r="D42">
            <v>-0.02</v>
          </cell>
        </row>
        <row r="43">
          <cell r="B43">
            <v>35674</v>
          </cell>
          <cell r="C43">
            <v>152.48404498411324</v>
          </cell>
          <cell r="D43">
            <v>0.06</v>
          </cell>
        </row>
        <row r="44">
          <cell r="B44">
            <v>35704</v>
          </cell>
          <cell r="C44">
            <v>152.8347582875767</v>
          </cell>
          <cell r="D44">
            <v>0.23</v>
          </cell>
        </row>
        <row r="45">
          <cell r="B45">
            <v>35735</v>
          </cell>
          <cell r="C45">
            <v>153.0945773766656</v>
          </cell>
          <cell r="D45">
            <v>0.17</v>
          </cell>
        </row>
        <row r="46">
          <cell r="B46">
            <v>35765</v>
          </cell>
          <cell r="C46">
            <v>153.75288405938525</v>
          </cell>
          <cell r="D46">
            <v>0.43</v>
          </cell>
        </row>
        <row r="47">
          <cell r="B47">
            <v>35796</v>
          </cell>
          <cell r="C47">
            <v>154.84452953620689</v>
          </cell>
          <cell r="D47">
            <v>0.71</v>
          </cell>
        </row>
        <row r="48">
          <cell r="B48">
            <v>35827</v>
          </cell>
          <cell r="C48">
            <v>155.55681437207343</v>
          </cell>
          <cell r="D48">
            <v>0.46</v>
          </cell>
        </row>
        <row r="49">
          <cell r="B49">
            <v>35855</v>
          </cell>
          <cell r="C49">
            <v>156.0857075409385</v>
          </cell>
          <cell r="D49">
            <v>0.34</v>
          </cell>
        </row>
        <row r="50">
          <cell r="B50">
            <v>35886</v>
          </cell>
          <cell r="C50">
            <v>156.46031323903674</v>
          </cell>
          <cell r="D50">
            <v>0.24</v>
          </cell>
        </row>
        <row r="51">
          <cell r="B51">
            <v>35916</v>
          </cell>
          <cell r="C51">
            <v>157.24261480523191</v>
          </cell>
          <cell r="D51">
            <v>0.5</v>
          </cell>
        </row>
        <row r="52">
          <cell r="B52">
            <v>35947</v>
          </cell>
          <cell r="C52">
            <v>157.27406332819297</v>
          </cell>
          <cell r="D52">
            <v>0.02</v>
          </cell>
        </row>
        <row r="53">
          <cell r="B53">
            <v>35977</v>
          </cell>
          <cell r="C53">
            <v>157.08533445219913</v>
          </cell>
          <cell r="D53">
            <v>-0.12</v>
          </cell>
        </row>
        <row r="54">
          <cell r="B54">
            <v>36008</v>
          </cell>
          <cell r="C54">
            <v>156.28419924649293</v>
          </cell>
          <cell r="D54">
            <v>-0.51</v>
          </cell>
        </row>
        <row r="55">
          <cell r="B55">
            <v>36039</v>
          </cell>
          <cell r="C55">
            <v>155.94037400815066</v>
          </cell>
          <cell r="D55">
            <v>-0.22</v>
          </cell>
        </row>
        <row r="56">
          <cell r="B56">
            <v>36069</v>
          </cell>
          <cell r="C56">
            <v>155.97156208295229</v>
          </cell>
          <cell r="D56">
            <v>0.02</v>
          </cell>
        </row>
        <row r="57">
          <cell r="B57">
            <v>36100</v>
          </cell>
          <cell r="C57">
            <v>155.78439620845276</v>
          </cell>
          <cell r="D57">
            <v>-0.12</v>
          </cell>
        </row>
        <row r="58">
          <cell r="B58">
            <v>36130</v>
          </cell>
          <cell r="C58">
            <v>156.29848471594067</v>
          </cell>
          <cell r="D58">
            <v>0.33</v>
          </cell>
        </row>
        <row r="59">
          <cell r="B59">
            <v>36161</v>
          </cell>
          <cell r="C59">
            <v>157.39257410895223</v>
          </cell>
          <cell r="D59">
            <v>0.7</v>
          </cell>
        </row>
        <row r="60">
          <cell r="B60">
            <v>36192</v>
          </cell>
          <cell r="C60">
            <v>159.04519613709621</v>
          </cell>
          <cell r="D60">
            <v>1.05</v>
          </cell>
        </row>
        <row r="61">
          <cell r="B61">
            <v>36220</v>
          </cell>
          <cell r="C61">
            <v>160.79469329460426</v>
          </cell>
          <cell r="D61">
            <v>1.1000000000000001</v>
          </cell>
        </row>
        <row r="62">
          <cell r="B62">
            <v>36251</v>
          </cell>
          <cell r="C62">
            <v>161.69514357705404</v>
          </cell>
          <cell r="D62">
            <v>0.56000000000000005</v>
          </cell>
        </row>
        <row r="63">
          <cell r="B63">
            <v>36281</v>
          </cell>
          <cell r="C63">
            <v>162.18022900778519</v>
          </cell>
          <cell r="D63">
            <v>0.3</v>
          </cell>
        </row>
        <row r="64">
          <cell r="B64">
            <v>36312</v>
          </cell>
          <cell r="C64">
            <v>162.48837144289999</v>
          </cell>
          <cell r="D64">
            <v>0.19</v>
          </cell>
        </row>
        <row r="65">
          <cell r="B65">
            <v>36342</v>
          </cell>
          <cell r="C65">
            <v>164.25949469162759</v>
          </cell>
          <cell r="D65">
            <v>1.0900000000000001</v>
          </cell>
        </row>
        <row r="66">
          <cell r="B66">
            <v>36373</v>
          </cell>
          <cell r="C66">
            <v>165.17934786190071</v>
          </cell>
          <cell r="D66">
            <v>0.56000000000000005</v>
          </cell>
        </row>
        <row r="67">
          <cell r="B67">
            <v>36404</v>
          </cell>
          <cell r="C67">
            <v>165.69140384027261</v>
          </cell>
          <cell r="D67">
            <v>0.31</v>
          </cell>
        </row>
        <row r="68">
          <cell r="B68">
            <v>36434</v>
          </cell>
          <cell r="C68">
            <v>167.66313154597185</v>
          </cell>
          <cell r="D68">
            <v>1.19</v>
          </cell>
        </row>
        <row r="69">
          <cell r="B69">
            <v>36465</v>
          </cell>
          <cell r="C69">
            <v>169.2559312956586</v>
          </cell>
          <cell r="D69">
            <v>0.95</v>
          </cell>
        </row>
        <row r="70">
          <cell r="B70">
            <v>36495</v>
          </cell>
          <cell r="C70">
            <v>170.27146688343254</v>
          </cell>
          <cell r="D70">
            <v>0.6</v>
          </cell>
        </row>
        <row r="71">
          <cell r="B71">
            <v>36526</v>
          </cell>
          <cell r="C71">
            <v>171.32714997810982</v>
          </cell>
          <cell r="D71">
            <v>0.62</v>
          </cell>
        </row>
        <row r="72">
          <cell r="B72">
            <v>36557</v>
          </cell>
          <cell r="C72">
            <v>171.54987527308137</v>
          </cell>
          <cell r="D72">
            <v>0.13</v>
          </cell>
        </row>
        <row r="73">
          <cell r="B73">
            <v>36586</v>
          </cell>
          <cell r="C73">
            <v>171.92728499868215</v>
          </cell>
          <cell r="D73">
            <v>0.22</v>
          </cell>
        </row>
        <row r="74">
          <cell r="B74">
            <v>36617</v>
          </cell>
          <cell r="C74">
            <v>172.64937959567661</v>
          </cell>
          <cell r="D74">
            <v>0.42</v>
          </cell>
        </row>
        <row r="75">
          <cell r="B75">
            <v>36647</v>
          </cell>
          <cell r="C75">
            <v>172.66664453363617</v>
          </cell>
          <cell r="D75">
            <v>0.01</v>
          </cell>
        </row>
        <row r="76">
          <cell r="B76">
            <v>36678</v>
          </cell>
          <cell r="C76">
            <v>173.06377781606352</v>
          </cell>
          <cell r="D76">
            <v>0.23</v>
          </cell>
        </row>
        <row r="77">
          <cell r="B77">
            <v>36708</v>
          </cell>
          <cell r="C77">
            <v>175.85010463890214</v>
          </cell>
          <cell r="D77">
            <v>1.61</v>
          </cell>
        </row>
        <row r="78">
          <cell r="B78">
            <v>36739</v>
          </cell>
          <cell r="C78">
            <v>178.15374100967176</v>
          </cell>
          <cell r="D78">
            <v>1.31</v>
          </cell>
        </row>
        <row r="79">
          <cell r="B79">
            <v>36770</v>
          </cell>
          <cell r="C79">
            <v>178.56349461399401</v>
          </cell>
          <cell r="D79">
            <v>0.23</v>
          </cell>
        </row>
        <row r="80">
          <cell r="B80">
            <v>36800</v>
          </cell>
          <cell r="C80">
            <v>178.81348350645362</v>
          </cell>
          <cell r="D80">
            <v>0.14000000000000001</v>
          </cell>
        </row>
        <row r="81">
          <cell r="B81">
            <v>36831</v>
          </cell>
          <cell r="C81">
            <v>179.3856866536743</v>
          </cell>
          <cell r="D81">
            <v>0.32</v>
          </cell>
        </row>
        <row r="82">
          <cell r="B82">
            <v>36861</v>
          </cell>
          <cell r="C82">
            <v>180.44406220493099</v>
          </cell>
          <cell r="D82">
            <v>0.59</v>
          </cell>
        </row>
        <row r="83">
          <cell r="B83">
            <v>36892</v>
          </cell>
          <cell r="C83">
            <v>181.47259335949909</v>
          </cell>
          <cell r="D83">
            <v>0.56999999999999995</v>
          </cell>
        </row>
        <row r="84">
          <cell r="B84">
            <v>36923</v>
          </cell>
          <cell r="C84">
            <v>182.30736728895278</v>
          </cell>
          <cell r="D84">
            <v>0.46</v>
          </cell>
        </row>
        <row r="85">
          <cell r="B85">
            <v>36951</v>
          </cell>
          <cell r="C85">
            <v>183.00013528465081</v>
          </cell>
          <cell r="D85">
            <v>0.38</v>
          </cell>
        </row>
        <row r="86">
          <cell r="B86">
            <v>36982</v>
          </cell>
          <cell r="C86">
            <v>184.06153606930178</v>
          </cell>
          <cell r="D86">
            <v>0.57999999999999996</v>
          </cell>
        </row>
        <row r="87">
          <cell r="B87">
            <v>37012</v>
          </cell>
          <cell r="C87">
            <v>184.81618836718593</v>
          </cell>
          <cell r="D87">
            <v>0.41</v>
          </cell>
        </row>
        <row r="88">
          <cell r="B88">
            <v>37043</v>
          </cell>
          <cell r="C88">
            <v>185.7772325466953</v>
          </cell>
          <cell r="D88">
            <v>0.52</v>
          </cell>
        </row>
        <row r="89">
          <cell r="B89">
            <v>37073</v>
          </cell>
          <cell r="C89">
            <v>188.24806973956638</v>
          </cell>
          <cell r="D89">
            <v>1.33</v>
          </cell>
        </row>
        <row r="90">
          <cell r="B90">
            <v>37104</v>
          </cell>
          <cell r="C90">
            <v>189.56580622774331</v>
          </cell>
          <cell r="D90">
            <v>0.7</v>
          </cell>
        </row>
        <row r="91">
          <cell r="B91">
            <v>37135</v>
          </cell>
          <cell r="C91">
            <v>190.09659048518097</v>
          </cell>
          <cell r="D91">
            <v>0.28000000000000003</v>
          </cell>
        </row>
        <row r="92">
          <cell r="B92">
            <v>37165</v>
          </cell>
          <cell r="C92">
            <v>191.67439218620797</v>
          </cell>
          <cell r="D92">
            <v>0.83</v>
          </cell>
        </row>
        <row r="93">
          <cell r="B93">
            <v>37196</v>
          </cell>
          <cell r="C93">
            <v>193.03528037073008</v>
          </cell>
          <cell r="D93">
            <v>0.71</v>
          </cell>
        </row>
        <row r="94">
          <cell r="B94">
            <v>37226</v>
          </cell>
          <cell r="C94">
            <v>194.29000969313981</v>
          </cell>
          <cell r="D94">
            <v>0.65</v>
          </cell>
        </row>
        <row r="95">
          <cell r="B95">
            <v>37257</v>
          </cell>
          <cell r="C95">
            <v>195.30031774354416</v>
          </cell>
          <cell r="D95">
            <v>0.52</v>
          </cell>
        </row>
        <row r="96">
          <cell r="B96">
            <v>37288</v>
          </cell>
          <cell r="C96">
            <v>196.00339888742093</v>
          </cell>
          <cell r="D96">
            <v>0.36</v>
          </cell>
        </row>
        <row r="97">
          <cell r="B97">
            <v>37316</v>
          </cell>
          <cell r="C97">
            <v>197.17941928074546</v>
          </cell>
          <cell r="D97">
            <v>0.6</v>
          </cell>
        </row>
        <row r="98">
          <cell r="B98">
            <v>37347</v>
          </cell>
          <cell r="C98">
            <v>198.75685463499144</v>
          </cell>
          <cell r="D98">
            <v>0.8</v>
          </cell>
        </row>
        <row r="99">
          <cell r="B99">
            <v>37377</v>
          </cell>
          <cell r="C99">
            <v>199.17424402972492</v>
          </cell>
          <cell r="D99">
            <v>0.21</v>
          </cell>
        </row>
        <row r="100">
          <cell r="B100">
            <v>37408</v>
          </cell>
          <cell r="C100">
            <v>200.01077585464975</v>
          </cell>
          <cell r="D100">
            <v>0.42</v>
          </cell>
        </row>
        <row r="101">
          <cell r="B101">
            <v>37438</v>
          </cell>
          <cell r="C101">
            <v>202.39090408732008</v>
          </cell>
          <cell r="D101">
            <v>1.19</v>
          </cell>
        </row>
        <row r="102">
          <cell r="B102">
            <v>37469</v>
          </cell>
          <cell r="C102">
            <v>203.70644496388766</v>
          </cell>
          <cell r="D102">
            <v>0.65</v>
          </cell>
        </row>
        <row r="103">
          <cell r="B103">
            <v>37500</v>
          </cell>
          <cell r="C103">
            <v>205.17313136762766</v>
          </cell>
          <cell r="D103">
            <v>0.72</v>
          </cell>
        </row>
        <row r="104">
          <cell r="B104">
            <v>37530</v>
          </cell>
          <cell r="C104">
            <v>207.8608993885436</v>
          </cell>
          <cell r="D104">
            <v>1.31</v>
          </cell>
        </row>
        <row r="105">
          <cell r="B105">
            <v>37561</v>
          </cell>
          <cell r="C105">
            <v>214.13829855007762</v>
          </cell>
          <cell r="D105">
            <v>3.02</v>
          </cell>
        </row>
        <row r="106">
          <cell r="B106">
            <v>37591</v>
          </cell>
          <cell r="C106">
            <v>218.63520281962923</v>
          </cell>
          <cell r="D106">
            <v>2.1</v>
          </cell>
        </row>
        <row r="107">
          <cell r="B107">
            <v>37622</v>
          </cell>
          <cell r="C107">
            <v>223.55449488307087</v>
          </cell>
          <cell r="D107">
            <v>2.25</v>
          </cell>
        </row>
        <row r="108">
          <cell r="B108">
            <v>37653</v>
          </cell>
          <cell r="C108">
            <v>227.0643004527351</v>
          </cell>
          <cell r="D108">
            <v>1.57</v>
          </cell>
        </row>
        <row r="109">
          <cell r="B109">
            <v>37681</v>
          </cell>
          <cell r="C109">
            <v>229.85719134830373</v>
          </cell>
          <cell r="D109">
            <v>1.23</v>
          </cell>
        </row>
        <row r="110">
          <cell r="B110">
            <v>37712</v>
          </cell>
          <cell r="C110">
            <v>232.08680610438228</v>
          </cell>
          <cell r="D110">
            <v>0.97</v>
          </cell>
        </row>
        <row r="111">
          <cell r="B111">
            <v>37742</v>
          </cell>
          <cell r="C111">
            <v>233.50253562161902</v>
          </cell>
          <cell r="D111">
            <v>0.61</v>
          </cell>
        </row>
        <row r="112">
          <cell r="B112">
            <v>37773</v>
          </cell>
          <cell r="C112">
            <v>233.15228181818659</v>
          </cell>
          <cell r="D112">
            <v>-0.15</v>
          </cell>
        </row>
        <row r="113">
          <cell r="B113">
            <v>37803</v>
          </cell>
          <cell r="C113">
            <v>233.61858638182298</v>
          </cell>
          <cell r="D113">
            <v>0.2</v>
          </cell>
        </row>
        <row r="114">
          <cell r="B114">
            <v>37834</v>
          </cell>
          <cell r="C114">
            <v>234.41288957552121</v>
          </cell>
          <cell r="D114">
            <v>0.34</v>
          </cell>
        </row>
        <row r="115">
          <cell r="B115">
            <v>37865</v>
          </cell>
          <cell r="C115">
            <v>236.24131011421028</v>
          </cell>
          <cell r="D115">
            <v>0.78</v>
          </cell>
        </row>
        <row r="116">
          <cell r="B116">
            <v>37895</v>
          </cell>
          <cell r="C116">
            <v>236.92640991354148</v>
          </cell>
          <cell r="D116">
            <v>0.28999999999999998</v>
          </cell>
        </row>
        <row r="117">
          <cell r="B117">
            <v>37926</v>
          </cell>
          <cell r="C117">
            <v>237.73195970724754</v>
          </cell>
          <cell r="D117">
            <v>0.34</v>
          </cell>
        </row>
        <row r="118">
          <cell r="B118">
            <v>37956</v>
          </cell>
          <cell r="C118">
            <v>238.96816589772524</v>
          </cell>
          <cell r="D118">
            <v>0.52</v>
          </cell>
        </row>
        <row r="119">
          <cell r="B119">
            <v>37987</v>
          </cell>
          <cell r="C119">
            <v>240.78432395854796</v>
          </cell>
          <cell r="D119">
            <v>0.76</v>
          </cell>
        </row>
        <row r="120">
          <cell r="B120">
            <v>38018</v>
          </cell>
          <cell r="C120">
            <v>242.2531083346951</v>
          </cell>
          <cell r="D120">
            <v>0.61</v>
          </cell>
        </row>
        <row r="121">
          <cell r="B121">
            <v>38047</v>
          </cell>
          <cell r="C121">
            <v>243.39169794386814</v>
          </cell>
          <cell r="D121">
            <v>0.47</v>
          </cell>
        </row>
        <row r="122">
          <cell r="B122">
            <v>38078</v>
          </cell>
          <cell r="C122">
            <v>244.29224722626046</v>
          </cell>
          <cell r="D122">
            <v>0.37</v>
          </cell>
        </row>
        <row r="123">
          <cell r="B123">
            <v>38108</v>
          </cell>
          <cell r="C123">
            <v>245.53813768711441</v>
          </cell>
          <cell r="D123">
            <v>0.51</v>
          </cell>
        </row>
        <row r="124">
          <cell r="B124">
            <v>38139</v>
          </cell>
          <cell r="C124">
            <v>247.28145846469295</v>
          </cell>
          <cell r="D124">
            <v>0.71</v>
          </cell>
        </row>
        <row r="125">
          <cell r="B125">
            <v>38169</v>
          </cell>
          <cell r="C125">
            <v>249.53171973672167</v>
          </cell>
          <cell r="D125">
            <v>0.91</v>
          </cell>
        </row>
        <row r="126">
          <cell r="B126">
            <v>38200</v>
          </cell>
          <cell r="C126">
            <v>251.25348860290504</v>
          </cell>
          <cell r="D126">
            <v>0.69</v>
          </cell>
        </row>
        <row r="127">
          <cell r="B127">
            <v>38231</v>
          </cell>
          <cell r="C127">
            <v>252.08262511529463</v>
          </cell>
          <cell r="D127">
            <v>0.33</v>
          </cell>
        </row>
        <row r="128">
          <cell r="B128">
            <v>38261</v>
          </cell>
          <cell r="C128">
            <v>253.19178866580191</v>
          </cell>
          <cell r="D128">
            <v>0.44</v>
          </cell>
        </row>
        <row r="129">
          <cell r="B129">
            <v>38292</v>
          </cell>
          <cell r="C129">
            <v>254.93881200759591</v>
          </cell>
          <cell r="D129">
            <v>0.69</v>
          </cell>
        </row>
        <row r="130">
          <cell r="B130">
            <v>38322</v>
          </cell>
          <cell r="C130">
            <v>257.13128579086123</v>
          </cell>
          <cell r="D130">
            <v>0.86</v>
          </cell>
        </row>
        <row r="131">
          <cell r="B131">
            <v>38353</v>
          </cell>
          <cell r="C131">
            <v>258.62264724844823</v>
          </cell>
          <cell r="D131">
            <v>0.57999999999999996</v>
          </cell>
        </row>
        <row r="132">
          <cell r="B132">
            <v>38384</v>
          </cell>
          <cell r="C132">
            <v>260.14852086721407</v>
          </cell>
          <cell r="D132">
            <v>0.59</v>
          </cell>
        </row>
        <row r="133">
          <cell r="B133">
            <v>38412</v>
          </cell>
          <cell r="C133">
            <v>261.7354268445041</v>
          </cell>
          <cell r="D133">
            <v>0.61</v>
          </cell>
        </row>
        <row r="134">
          <cell r="B134">
            <v>38443</v>
          </cell>
          <cell r="C134">
            <v>264.01252505805127</v>
          </cell>
          <cell r="D134">
            <v>0.87</v>
          </cell>
        </row>
        <row r="135">
          <cell r="B135">
            <v>38473</v>
          </cell>
          <cell r="C135">
            <v>265.30618643083568</v>
          </cell>
          <cell r="D135">
            <v>0.49</v>
          </cell>
        </row>
        <row r="136">
          <cell r="B136">
            <v>38504</v>
          </cell>
          <cell r="C136">
            <v>265.25312519354952</v>
          </cell>
          <cell r="D136">
            <v>-0.02</v>
          </cell>
        </row>
        <row r="137">
          <cell r="B137">
            <v>38534</v>
          </cell>
          <cell r="C137">
            <v>265.91625800653338</v>
          </cell>
          <cell r="D137">
            <v>0.25</v>
          </cell>
        </row>
        <row r="138">
          <cell r="B138">
            <v>38565</v>
          </cell>
          <cell r="C138">
            <v>266.36831564514449</v>
          </cell>
          <cell r="D138">
            <v>0.17</v>
          </cell>
        </row>
        <row r="139">
          <cell r="B139">
            <v>38596</v>
          </cell>
          <cell r="C139">
            <v>267.3006047499025</v>
          </cell>
          <cell r="D139">
            <v>0.35</v>
          </cell>
        </row>
        <row r="140">
          <cell r="B140">
            <v>38626</v>
          </cell>
          <cell r="C140">
            <v>269.30535928552678</v>
          </cell>
          <cell r="D140">
            <v>0.75</v>
          </cell>
        </row>
        <row r="141">
          <cell r="B141">
            <v>38657</v>
          </cell>
          <cell r="C141">
            <v>270.78653876159717</v>
          </cell>
          <cell r="D141">
            <v>0.55000000000000004</v>
          </cell>
        </row>
        <row r="142">
          <cell r="B142">
            <v>38687</v>
          </cell>
          <cell r="C142">
            <v>271.76137030113892</v>
          </cell>
          <cell r="D142">
            <v>0.36</v>
          </cell>
        </row>
        <row r="143">
          <cell r="B143">
            <v>38718</v>
          </cell>
          <cell r="C143">
            <v>273.36476238591564</v>
          </cell>
          <cell r="D143">
            <v>0.59</v>
          </cell>
        </row>
        <row r="144">
          <cell r="B144">
            <v>38749</v>
          </cell>
          <cell r="C144">
            <v>274.48555791169787</v>
          </cell>
          <cell r="D144">
            <v>0.41</v>
          </cell>
        </row>
        <row r="145">
          <cell r="B145">
            <v>38777</v>
          </cell>
          <cell r="C145">
            <v>275.66584581071817</v>
          </cell>
          <cell r="D145">
            <v>0.43</v>
          </cell>
        </row>
        <row r="146">
          <cell r="B146">
            <v>38808</v>
          </cell>
          <cell r="C146">
            <v>276.24474408692066</v>
          </cell>
          <cell r="D146">
            <v>0.21</v>
          </cell>
        </row>
        <row r="147">
          <cell r="B147">
            <v>38838</v>
          </cell>
          <cell r="C147">
            <v>276.52098883100757</v>
          </cell>
          <cell r="D147">
            <v>0.1</v>
          </cell>
        </row>
        <row r="148">
          <cell r="B148">
            <v>38869</v>
          </cell>
          <cell r="C148">
            <v>275.94029475446246</v>
          </cell>
          <cell r="D148">
            <v>-0.21</v>
          </cell>
        </row>
        <row r="149">
          <cell r="B149">
            <v>38899</v>
          </cell>
          <cell r="C149">
            <v>276.46458131449594</v>
          </cell>
          <cell r="D149">
            <v>0.19</v>
          </cell>
        </row>
        <row r="150">
          <cell r="B150">
            <v>38930</v>
          </cell>
          <cell r="C150">
            <v>276.60281360515319</v>
          </cell>
          <cell r="D150">
            <v>0.05</v>
          </cell>
        </row>
        <row r="151">
          <cell r="B151">
            <v>38961</v>
          </cell>
          <cell r="C151">
            <v>277.18367951372403</v>
          </cell>
          <cell r="D151">
            <v>0.21</v>
          </cell>
        </row>
        <row r="152">
          <cell r="B152">
            <v>38991</v>
          </cell>
          <cell r="C152">
            <v>278.09838565611932</v>
          </cell>
          <cell r="D152">
            <v>0.33</v>
          </cell>
        </row>
        <row r="153">
          <cell r="B153">
            <v>39022</v>
          </cell>
          <cell r="C153">
            <v>278.96049065165334</v>
          </cell>
          <cell r="D153">
            <v>0.31</v>
          </cell>
        </row>
        <row r="154">
          <cell r="B154">
            <v>39052</v>
          </cell>
          <cell r="C154">
            <v>280.29950100678127</v>
          </cell>
          <cell r="D154">
            <v>0.48</v>
          </cell>
        </row>
        <row r="155">
          <cell r="B155">
            <v>39083</v>
          </cell>
          <cell r="C155">
            <v>281.53281881121109</v>
          </cell>
          <cell r="D155">
            <v>0.44</v>
          </cell>
        </row>
        <row r="156">
          <cell r="B156">
            <v>39114</v>
          </cell>
          <cell r="C156">
            <v>282.77156321398041</v>
          </cell>
          <cell r="D156">
            <v>0.44</v>
          </cell>
        </row>
        <row r="157">
          <cell r="B157">
            <v>39142</v>
          </cell>
          <cell r="C157">
            <v>283.81781799787217</v>
          </cell>
          <cell r="D157">
            <v>0.37</v>
          </cell>
        </row>
        <row r="158">
          <cell r="B158">
            <v>39173</v>
          </cell>
          <cell r="C158">
            <v>284.52736254286685</v>
          </cell>
          <cell r="D158">
            <v>0.25</v>
          </cell>
        </row>
        <row r="159">
          <cell r="B159">
            <v>39203</v>
          </cell>
          <cell r="C159">
            <v>285.32403915798687</v>
          </cell>
          <cell r="D159">
            <v>0.28000000000000003</v>
          </cell>
        </row>
        <row r="160">
          <cell r="B160">
            <v>39234</v>
          </cell>
          <cell r="C160">
            <v>286.12294646762922</v>
          </cell>
          <cell r="D160">
            <v>0.28000000000000003</v>
          </cell>
        </row>
        <row r="161">
          <cell r="B161">
            <v>39264</v>
          </cell>
          <cell r="C161">
            <v>286.80964153915153</v>
          </cell>
          <cell r="D161">
            <v>0.24</v>
          </cell>
        </row>
        <row r="162">
          <cell r="B162">
            <v>39295</v>
          </cell>
          <cell r="C162">
            <v>288.15764685438552</v>
          </cell>
          <cell r="D162">
            <v>0.47</v>
          </cell>
        </row>
        <row r="163">
          <cell r="B163">
            <v>39326</v>
          </cell>
          <cell r="C163">
            <v>288.6763306187234</v>
          </cell>
          <cell r="D163">
            <v>0.18</v>
          </cell>
        </row>
        <row r="164">
          <cell r="B164">
            <v>39356</v>
          </cell>
          <cell r="C164">
            <v>289.54235961057952</v>
          </cell>
          <cell r="D164">
            <v>0.3</v>
          </cell>
        </row>
        <row r="165">
          <cell r="B165">
            <v>39387</v>
          </cell>
          <cell r="C165">
            <v>290.64262057709971</v>
          </cell>
          <cell r="D165">
            <v>0.38</v>
          </cell>
        </row>
        <row r="166">
          <cell r="B166">
            <v>39417</v>
          </cell>
          <cell r="C166">
            <v>292.79337596937029</v>
          </cell>
          <cell r="D166">
            <v>0.74</v>
          </cell>
        </row>
        <row r="167">
          <cell r="B167">
            <v>39448</v>
          </cell>
          <cell r="C167">
            <v>294.37446019960493</v>
          </cell>
          <cell r="D167">
            <v>0.54</v>
          </cell>
        </row>
        <row r="168">
          <cell r="B168">
            <v>39479</v>
          </cell>
          <cell r="C168">
            <v>295.81689505458297</v>
          </cell>
          <cell r="D168">
            <v>0.49</v>
          </cell>
        </row>
        <row r="169">
          <cell r="B169">
            <v>39508</v>
          </cell>
          <cell r="C169">
            <v>297.23681615084496</v>
          </cell>
          <cell r="D169">
            <v>0.48</v>
          </cell>
        </row>
        <row r="170">
          <cell r="B170">
            <v>39539</v>
          </cell>
          <cell r="C170">
            <v>298.87161863967464</v>
          </cell>
          <cell r="D170">
            <v>0.55000000000000004</v>
          </cell>
        </row>
        <row r="171">
          <cell r="B171">
            <v>39569</v>
          </cell>
          <cell r="C171">
            <v>301.23270442692808</v>
          </cell>
          <cell r="D171">
            <v>0.79</v>
          </cell>
        </row>
        <row r="172">
          <cell r="B172">
            <v>39600</v>
          </cell>
          <cell r="C172">
            <v>303.46182643968734</v>
          </cell>
          <cell r="D172">
            <v>0.74</v>
          </cell>
        </row>
        <row r="173">
          <cell r="B173">
            <v>39630</v>
          </cell>
          <cell r="C173">
            <v>305.07017411981769</v>
          </cell>
          <cell r="D173">
            <v>0.53</v>
          </cell>
        </row>
        <row r="174">
          <cell r="B174">
            <v>39661</v>
          </cell>
          <cell r="C174">
            <v>305.92437060735318</v>
          </cell>
          <cell r="D174">
            <v>0.28000000000000003</v>
          </cell>
        </row>
        <row r="175">
          <cell r="B175">
            <v>39692</v>
          </cell>
          <cell r="C175">
            <v>306.71977397093229</v>
          </cell>
          <cell r="D175">
            <v>0.26</v>
          </cell>
        </row>
        <row r="176">
          <cell r="B176">
            <v>39722</v>
          </cell>
          <cell r="C176">
            <v>308.10001295380147</v>
          </cell>
          <cell r="D176">
            <v>0.45</v>
          </cell>
        </row>
        <row r="177">
          <cell r="B177">
            <v>39753</v>
          </cell>
          <cell r="C177">
            <v>309.20917300043516</v>
          </cell>
          <cell r="D177">
            <v>0.36</v>
          </cell>
        </row>
        <row r="178">
          <cell r="B178">
            <v>39783</v>
          </cell>
          <cell r="C178">
            <v>310.07495868483636</v>
          </cell>
          <cell r="D178">
            <v>0.28000000000000003</v>
          </cell>
        </row>
        <row r="179">
          <cell r="B179">
            <v>39814</v>
          </cell>
          <cell r="C179">
            <v>311.56331848652354</v>
          </cell>
          <cell r="D179">
            <v>0.48</v>
          </cell>
        </row>
        <row r="180">
          <cell r="B180">
            <v>39845</v>
          </cell>
          <cell r="C180">
            <v>313.27691673819942</v>
          </cell>
          <cell r="D180">
            <v>0.55000000000000004</v>
          </cell>
        </row>
        <row r="181">
          <cell r="B181">
            <v>39873</v>
          </cell>
          <cell r="C181">
            <v>313.90347057167583</v>
          </cell>
          <cell r="D181">
            <v>0.2</v>
          </cell>
        </row>
        <row r="182">
          <cell r="B182">
            <v>39904</v>
          </cell>
          <cell r="C182">
            <v>315.41020723041981</v>
          </cell>
          <cell r="D182">
            <v>0.48</v>
          </cell>
        </row>
        <row r="183">
          <cell r="B183">
            <v>39934</v>
          </cell>
          <cell r="C183">
            <v>316.89263520440278</v>
          </cell>
          <cell r="D183">
            <v>0.47</v>
          </cell>
        </row>
        <row r="184">
          <cell r="B184">
            <v>39965</v>
          </cell>
          <cell r="C184">
            <v>318.03344869113863</v>
          </cell>
          <cell r="D184">
            <v>0.36</v>
          </cell>
        </row>
        <row r="185">
          <cell r="B185">
            <v>39995</v>
          </cell>
          <cell r="C185">
            <v>318.79672896799735</v>
          </cell>
          <cell r="D185">
            <v>0.24</v>
          </cell>
        </row>
        <row r="186">
          <cell r="B186">
            <v>40026</v>
          </cell>
          <cell r="C186">
            <v>319.27492406144938</v>
          </cell>
          <cell r="D186">
            <v>0.15</v>
          </cell>
        </row>
        <row r="187">
          <cell r="B187">
            <v>40057</v>
          </cell>
          <cell r="C187">
            <v>320.04118387919686</v>
          </cell>
          <cell r="D187">
            <v>0.24</v>
          </cell>
        </row>
        <row r="188">
          <cell r="B188">
            <v>40087</v>
          </cell>
          <cell r="C188">
            <v>320.9372991940586</v>
          </cell>
          <cell r="D188">
            <v>0.28000000000000003</v>
          </cell>
        </row>
        <row r="189">
          <cell r="B189">
            <v>40118</v>
          </cell>
          <cell r="C189">
            <v>322.25314212075426</v>
          </cell>
          <cell r="D189">
            <v>0.41</v>
          </cell>
        </row>
        <row r="190">
          <cell r="B190">
            <v>40148</v>
          </cell>
          <cell r="C190">
            <v>323.44547874660105</v>
          </cell>
          <cell r="D190">
            <v>0.37</v>
          </cell>
        </row>
        <row r="191">
          <cell r="B191">
            <v>40179</v>
          </cell>
          <cell r="C191">
            <v>325.87131983720059</v>
          </cell>
          <cell r="D191">
            <v>0.75</v>
          </cell>
        </row>
        <row r="192">
          <cell r="B192">
            <v>40210</v>
          </cell>
          <cell r="C192">
            <v>328.41311613193074</v>
          </cell>
          <cell r="D192">
            <v>0.78</v>
          </cell>
        </row>
        <row r="193">
          <cell r="B193">
            <v>40238</v>
          </cell>
          <cell r="C193">
            <v>330.1208643358168</v>
          </cell>
          <cell r="D193">
            <v>0.52</v>
          </cell>
        </row>
        <row r="194">
          <cell r="B194">
            <v>40269</v>
          </cell>
          <cell r="C194">
            <v>332.00255326253097</v>
          </cell>
          <cell r="D194">
            <v>0.56999999999999995</v>
          </cell>
        </row>
        <row r="195">
          <cell r="B195">
            <v>40299</v>
          </cell>
          <cell r="C195">
            <v>333.43016424155985</v>
          </cell>
          <cell r="D195">
            <v>0.43</v>
          </cell>
        </row>
        <row r="196">
          <cell r="B196">
            <v>40330</v>
          </cell>
          <cell r="C196">
            <v>333.43016424155985</v>
          </cell>
          <cell r="D196">
            <v>0</v>
          </cell>
        </row>
        <row r="197">
          <cell r="B197">
            <v>40360</v>
          </cell>
          <cell r="C197">
            <v>333.46350725798402</v>
          </cell>
          <cell r="D197">
            <v>0.01</v>
          </cell>
        </row>
        <row r="198">
          <cell r="B198">
            <v>40391</v>
          </cell>
          <cell r="C198">
            <v>333.59689266088719</v>
          </cell>
          <cell r="D198">
            <v>0.04</v>
          </cell>
        </row>
        <row r="199">
          <cell r="B199">
            <v>40422</v>
          </cell>
          <cell r="C199">
            <v>335.09807867786117</v>
          </cell>
          <cell r="D199">
            <v>0.45</v>
          </cell>
        </row>
        <row r="200">
          <cell r="B200">
            <v>40452</v>
          </cell>
          <cell r="C200">
            <v>337.61131426794515</v>
          </cell>
          <cell r="D200">
            <v>0.75</v>
          </cell>
        </row>
        <row r="201">
          <cell r="B201">
            <v>40483</v>
          </cell>
          <cell r="C201">
            <v>340.41348817636907</v>
          </cell>
          <cell r="D201">
            <v>0.83</v>
          </cell>
        </row>
        <row r="202">
          <cell r="B202">
            <v>40513</v>
          </cell>
          <cell r="C202">
            <v>342.5580931518802</v>
          </cell>
          <cell r="D202">
            <v>0.63</v>
          </cell>
        </row>
        <row r="203">
          <cell r="B203">
            <v>40544</v>
          </cell>
          <cell r="C203">
            <v>345.40132532504077</v>
          </cell>
          <cell r="D203">
            <v>0.83</v>
          </cell>
        </row>
        <row r="204">
          <cell r="B204">
            <v>40575</v>
          </cell>
          <cell r="C204">
            <v>348.16453592764111</v>
          </cell>
          <cell r="D204">
            <v>0.8</v>
          </cell>
        </row>
        <row r="205">
          <cell r="B205">
            <v>40603</v>
          </cell>
          <cell r="C205">
            <v>350.91503576146948</v>
          </cell>
          <cell r="D205">
            <v>0.79</v>
          </cell>
        </row>
        <row r="206">
          <cell r="B206">
            <v>40634</v>
          </cell>
          <cell r="C206">
            <v>353.61708153683281</v>
          </cell>
          <cell r="D206">
            <v>0.77</v>
          </cell>
        </row>
        <row r="207">
          <cell r="B207">
            <v>40664</v>
          </cell>
          <cell r="C207">
            <v>355.27908182005592</v>
          </cell>
          <cell r="D207">
            <v>0.47</v>
          </cell>
        </row>
        <row r="208">
          <cell r="B208">
            <v>40695</v>
          </cell>
          <cell r="C208">
            <v>355.81200044278603</v>
          </cell>
          <cell r="D208">
            <v>0.15</v>
          </cell>
        </row>
        <row r="209">
          <cell r="B209">
            <v>40725</v>
          </cell>
          <cell r="C209">
            <v>356.38129964349451</v>
          </cell>
          <cell r="D209">
            <v>0.16</v>
          </cell>
        </row>
        <row r="210">
          <cell r="B210">
            <v>40756</v>
          </cell>
          <cell r="C210">
            <v>357.69991045217546</v>
          </cell>
          <cell r="D210">
            <v>0.37</v>
          </cell>
        </row>
        <row r="211">
          <cell r="B211">
            <v>40787</v>
          </cell>
          <cell r="C211">
            <v>359.595719977572</v>
          </cell>
          <cell r="D211">
            <v>0.53</v>
          </cell>
        </row>
        <row r="212">
          <cell r="B212">
            <v>40817</v>
          </cell>
          <cell r="C212">
            <v>361.14198157347556</v>
          </cell>
          <cell r="D212">
            <v>0.43</v>
          </cell>
        </row>
        <row r="213">
          <cell r="B213">
            <v>40848</v>
          </cell>
          <cell r="C213">
            <v>363.01991987765768</v>
          </cell>
          <cell r="D213">
            <v>0.52</v>
          </cell>
        </row>
        <row r="214">
          <cell r="B214">
            <v>40878</v>
          </cell>
          <cell r="C214">
            <v>364.83501947704593</v>
          </cell>
          <cell r="D214">
            <v>0.5</v>
          </cell>
        </row>
        <row r="215">
          <cell r="B215">
            <v>40909</v>
          </cell>
          <cell r="C215">
            <v>366.87809558611741</v>
          </cell>
          <cell r="D215">
            <v>0.56000000000000005</v>
          </cell>
        </row>
        <row r="216">
          <cell r="B216">
            <v>40940</v>
          </cell>
          <cell r="C216">
            <v>368.52904701625494</v>
          </cell>
          <cell r="D216">
            <v>0.45</v>
          </cell>
        </row>
        <row r="217">
          <cell r="B217">
            <v>40969</v>
          </cell>
          <cell r="C217">
            <v>369.30295801498909</v>
          </cell>
          <cell r="D217">
            <v>0.21</v>
          </cell>
        </row>
        <row r="218">
          <cell r="B218">
            <v>41000</v>
          </cell>
          <cell r="C218">
            <v>371.66649694628501</v>
          </cell>
          <cell r="D218">
            <v>0.64</v>
          </cell>
        </row>
        <row r="219">
          <cell r="B219">
            <v>41030</v>
          </cell>
          <cell r="C219">
            <v>373.00449633529166</v>
          </cell>
          <cell r="D219">
            <v>0.36</v>
          </cell>
        </row>
        <row r="220">
          <cell r="B220">
            <v>41061</v>
          </cell>
          <cell r="C220">
            <v>373.30289993235988</v>
          </cell>
          <cell r="D220">
            <v>0.08</v>
          </cell>
        </row>
        <row r="221">
          <cell r="B221">
            <v>41091</v>
          </cell>
          <cell r="C221">
            <v>374.90810240206901</v>
          </cell>
          <cell r="D221">
            <v>0.43</v>
          </cell>
        </row>
        <row r="222">
          <cell r="B222">
            <v>41122</v>
          </cell>
          <cell r="C222">
            <v>376.44522562191747</v>
          </cell>
          <cell r="D222">
            <v>0.41</v>
          </cell>
        </row>
        <row r="223">
          <cell r="B223">
            <v>41153</v>
          </cell>
          <cell r="C223">
            <v>378.59096340796242</v>
          </cell>
          <cell r="D223">
            <v>0.56999999999999995</v>
          </cell>
        </row>
        <row r="224">
          <cell r="B224">
            <v>41183</v>
          </cell>
          <cell r="C224">
            <v>380.82465009206942</v>
          </cell>
          <cell r="D224">
            <v>0.59</v>
          </cell>
        </row>
        <row r="225">
          <cell r="B225">
            <v>41214</v>
          </cell>
          <cell r="C225">
            <v>383.10959799262184</v>
          </cell>
          <cell r="D225">
            <v>0.6</v>
          </cell>
        </row>
        <row r="226">
          <cell r="B226">
            <v>41244</v>
          </cell>
          <cell r="C226">
            <v>386.13616381676354</v>
          </cell>
          <cell r="D226">
            <v>0.79</v>
          </cell>
        </row>
        <row r="227">
          <cell r="B227">
            <v>41275</v>
          </cell>
          <cell r="C227">
            <v>389.45693482558767</v>
          </cell>
          <cell r="D227">
            <v>0.86</v>
          </cell>
        </row>
        <row r="228">
          <cell r="B228">
            <v>41306</v>
          </cell>
          <cell r="C228">
            <v>391.79367643454117</v>
          </cell>
          <cell r="D228">
            <v>0.6</v>
          </cell>
        </row>
        <row r="229">
          <cell r="B229">
            <v>41334</v>
          </cell>
          <cell r="C229">
            <v>393.6351067137835</v>
          </cell>
          <cell r="D229">
            <v>0.47</v>
          </cell>
        </row>
        <row r="230">
          <cell r="B230">
            <v>41365</v>
          </cell>
          <cell r="C230">
            <v>395.80009980070935</v>
          </cell>
          <cell r="D230">
            <v>0.55000000000000004</v>
          </cell>
        </row>
        <row r="231">
          <cell r="B231">
            <v>41395</v>
          </cell>
          <cell r="C231">
            <v>397.26456016997201</v>
          </cell>
          <cell r="D231">
            <v>0.37</v>
          </cell>
        </row>
        <row r="232">
          <cell r="B232">
            <v>41426</v>
          </cell>
          <cell r="C232">
            <v>398.29744802641392</v>
          </cell>
          <cell r="D232">
            <v>0.26</v>
          </cell>
        </row>
        <row r="233">
          <cell r="B233">
            <v>41456</v>
          </cell>
          <cell r="C233">
            <v>398.41693726082184</v>
          </cell>
          <cell r="D233">
            <v>0.03</v>
          </cell>
        </row>
        <row r="234">
          <cell r="B234">
            <v>41487</v>
          </cell>
          <cell r="C234">
            <v>399.37313791024781</v>
          </cell>
          <cell r="D234">
            <v>0.24</v>
          </cell>
        </row>
        <row r="235">
          <cell r="B235">
            <v>41518</v>
          </cell>
          <cell r="C235">
            <v>400.7709438929337</v>
          </cell>
          <cell r="D235">
            <v>0.35</v>
          </cell>
        </row>
        <row r="236">
          <cell r="B236">
            <v>41548</v>
          </cell>
          <cell r="C236">
            <v>403.05533827312343</v>
          </cell>
          <cell r="D236">
            <v>0.56999999999999995</v>
          </cell>
        </row>
        <row r="237">
          <cell r="B237">
            <v>41579</v>
          </cell>
          <cell r="C237">
            <v>405.23183709979833</v>
          </cell>
          <cell r="D237">
            <v>0.54</v>
          </cell>
        </row>
        <row r="238">
          <cell r="B238">
            <v>41609</v>
          </cell>
          <cell r="C238">
            <v>408.95997000111652</v>
          </cell>
          <cell r="D238">
            <v>0.92</v>
          </cell>
        </row>
        <row r="239">
          <cell r="B239">
            <v>41640</v>
          </cell>
          <cell r="C239">
            <v>411.20924983612269</v>
          </cell>
          <cell r="D239">
            <v>0.55000000000000004</v>
          </cell>
        </row>
        <row r="240">
          <cell r="B240">
            <v>41671</v>
          </cell>
          <cell r="C240">
            <v>414.04659365999191</v>
          </cell>
          <cell r="D240">
            <v>0.69</v>
          </cell>
        </row>
        <row r="241">
          <cell r="B241">
            <v>41699</v>
          </cell>
          <cell r="C241">
            <v>417.85582232166388</v>
          </cell>
          <cell r="D241">
            <v>0.92</v>
          </cell>
        </row>
        <row r="242">
          <cell r="B242">
            <v>41730</v>
          </cell>
          <cell r="C242">
            <v>420.655456331219</v>
          </cell>
          <cell r="D242">
            <v>0.67</v>
          </cell>
        </row>
        <row r="243">
          <cell r="B243">
            <v>41760</v>
          </cell>
          <cell r="C243">
            <v>422.59047143034257</v>
          </cell>
          <cell r="D243">
            <v>0.46</v>
          </cell>
        </row>
        <row r="244">
          <cell r="B244">
            <v>41791</v>
          </cell>
          <cell r="C244">
            <v>424.28083331606393</v>
          </cell>
          <cell r="D244">
            <v>0.4</v>
          </cell>
        </row>
        <row r="245">
          <cell r="B245">
            <v>41821</v>
          </cell>
          <cell r="C245">
            <v>424.32326139939556</v>
          </cell>
          <cell r="D245">
            <v>0.01</v>
          </cell>
        </row>
        <row r="246">
          <cell r="B246">
            <v>41852</v>
          </cell>
          <cell r="C246">
            <v>425.384069552894</v>
          </cell>
          <cell r="D246">
            <v>0.25</v>
          </cell>
        </row>
        <row r="247">
          <cell r="B247">
            <v>41883</v>
          </cell>
          <cell r="C247">
            <v>427.80875874934554</v>
          </cell>
          <cell r="D247">
            <v>0.56999999999999995</v>
          </cell>
        </row>
        <row r="248">
          <cell r="B248">
            <v>41913</v>
          </cell>
          <cell r="C248">
            <v>429.60555553609277</v>
          </cell>
          <cell r="D248">
            <v>0.42</v>
          </cell>
        </row>
        <row r="249">
          <cell r="B249">
            <v>41944</v>
          </cell>
          <cell r="C249">
            <v>431.79654386932691</v>
          </cell>
          <cell r="D249">
            <v>0.51</v>
          </cell>
        </row>
        <row r="250">
          <cell r="B250">
            <v>41974</v>
          </cell>
          <cell r="C250">
            <v>435.16455691150765</v>
          </cell>
          <cell r="D250">
            <v>0.78</v>
          </cell>
        </row>
        <row r="251">
          <cell r="B251">
            <v>42005</v>
          </cell>
          <cell r="C251">
            <v>440.56059741721032</v>
          </cell>
          <cell r="D251">
            <v>1.24</v>
          </cell>
        </row>
        <row r="252">
          <cell r="B252">
            <v>42036</v>
          </cell>
          <cell r="C252">
            <v>445.93543670570028</v>
          </cell>
          <cell r="D252">
            <v>1.22</v>
          </cell>
        </row>
        <row r="253">
          <cell r="B253">
            <v>42064</v>
          </cell>
          <cell r="C253">
            <v>451.82178447021556</v>
          </cell>
          <cell r="D253">
            <v>1.32</v>
          </cell>
        </row>
        <row r="254">
          <cell r="B254">
            <v>42095</v>
          </cell>
          <cell r="C254">
            <v>455.02971913995412</v>
          </cell>
          <cell r="D254">
            <v>0.71</v>
          </cell>
        </row>
        <row r="255">
          <cell r="B255">
            <v>42125</v>
          </cell>
          <cell r="C255">
            <v>458.39693906158982</v>
          </cell>
          <cell r="D255">
            <v>0.74</v>
          </cell>
        </row>
        <row r="256">
          <cell r="B256">
            <v>42156</v>
          </cell>
          <cell r="C256">
            <v>462.01827488017636</v>
          </cell>
          <cell r="D256">
            <v>0.79</v>
          </cell>
        </row>
        <row r="257">
          <cell r="B257">
            <v>42186</v>
          </cell>
          <cell r="C257">
            <v>464.88278818443342</v>
          </cell>
          <cell r="D257">
            <v>0.62</v>
          </cell>
        </row>
        <row r="258">
          <cell r="B258">
            <v>42217</v>
          </cell>
          <cell r="C258">
            <v>465.90553031843916</v>
          </cell>
          <cell r="D258">
            <v>0.22</v>
          </cell>
        </row>
        <row r="259">
          <cell r="B259">
            <v>42248</v>
          </cell>
          <cell r="C259">
            <v>468.42142018215878</v>
          </cell>
          <cell r="D259">
            <v>0.54</v>
          </cell>
        </row>
        <row r="260">
          <cell r="B260">
            <v>42278</v>
          </cell>
          <cell r="C260">
            <v>472.26247582765245</v>
          </cell>
          <cell r="D260">
            <v>0.82</v>
          </cell>
        </row>
        <row r="261">
          <cell r="B261">
            <v>42309</v>
          </cell>
          <cell r="C261">
            <v>477.03232683351172</v>
          </cell>
          <cell r="D261">
            <v>1.01</v>
          </cell>
        </row>
        <row r="262">
          <cell r="B262">
            <v>42339</v>
          </cell>
          <cell r="C262">
            <v>481.61183717111345</v>
          </cell>
          <cell r="D262">
            <v>0.96</v>
          </cell>
        </row>
        <row r="263">
          <cell r="B263">
            <v>42370</v>
          </cell>
          <cell r="C263">
            <v>487.72830750318656</v>
          </cell>
          <cell r="D263">
            <v>1.27</v>
          </cell>
        </row>
        <row r="264">
          <cell r="B264">
            <v>42401</v>
          </cell>
          <cell r="C264">
            <v>492.11786227071519</v>
          </cell>
          <cell r="D264">
            <v>0.9</v>
          </cell>
        </row>
        <row r="265">
          <cell r="B265">
            <v>42430</v>
          </cell>
          <cell r="C265">
            <v>494.23396907847928</v>
          </cell>
          <cell r="D265">
            <v>0.43</v>
          </cell>
        </row>
        <row r="266">
          <cell r="B266">
            <v>42461</v>
          </cell>
          <cell r="C266">
            <v>497.24879628985798</v>
          </cell>
          <cell r="D266">
            <v>0.61</v>
          </cell>
        </row>
        <row r="267">
          <cell r="B267">
            <v>42491</v>
          </cell>
          <cell r="C267">
            <v>501.12733690091886</v>
          </cell>
          <cell r="D267">
            <v>0.78</v>
          </cell>
        </row>
        <row r="268">
          <cell r="B268">
            <v>42522</v>
          </cell>
          <cell r="C268">
            <v>502.88128258007208</v>
          </cell>
          <cell r="D268">
            <v>0.35</v>
          </cell>
        </row>
        <row r="269">
          <cell r="B269">
            <v>42552</v>
          </cell>
          <cell r="C269">
            <v>505.49626524948849</v>
          </cell>
          <cell r="D269">
            <v>0.52</v>
          </cell>
        </row>
        <row r="270">
          <cell r="B270">
            <v>42583</v>
          </cell>
          <cell r="C270">
            <v>507.72044881658621</v>
          </cell>
          <cell r="D270">
            <v>0.44</v>
          </cell>
        </row>
        <row r="271">
          <cell r="B271">
            <v>42614</v>
          </cell>
          <cell r="C271">
            <v>508.12662517563945</v>
          </cell>
          <cell r="D271">
            <v>0.08</v>
          </cell>
        </row>
        <row r="272">
          <cell r="B272">
            <v>42644</v>
          </cell>
          <cell r="C272">
            <v>509.44775440109606</v>
          </cell>
          <cell r="D272">
            <v>0.26</v>
          </cell>
        </row>
        <row r="273">
          <cell r="B273">
            <v>42675</v>
          </cell>
          <cell r="C273">
            <v>510.36476035901802</v>
          </cell>
          <cell r="D273">
            <v>0.18</v>
          </cell>
        </row>
        <row r="274">
          <cell r="B274">
            <v>42705</v>
          </cell>
          <cell r="C274">
            <v>511.89585464009502</v>
          </cell>
          <cell r="D274">
            <v>0.3</v>
          </cell>
        </row>
        <row r="275">
          <cell r="B275">
            <v>42736</v>
          </cell>
          <cell r="C275">
            <v>513.8410588877274</v>
          </cell>
          <cell r="D275">
            <v>0.38</v>
          </cell>
        </row>
        <row r="276">
          <cell r="B276">
            <v>42767</v>
          </cell>
          <cell r="C276">
            <v>515.53673438205692</v>
          </cell>
          <cell r="D276">
            <v>0.33</v>
          </cell>
        </row>
        <row r="277">
          <cell r="B277">
            <v>42795</v>
          </cell>
          <cell r="C277">
            <v>516.82557621801209</v>
          </cell>
          <cell r="D277">
            <v>0.25</v>
          </cell>
        </row>
        <row r="278">
          <cell r="B278">
            <v>42826</v>
          </cell>
          <cell r="C278">
            <v>517.54913202471732</v>
          </cell>
          <cell r="D278">
            <v>0.14000000000000001</v>
          </cell>
        </row>
        <row r="279">
          <cell r="B279">
            <v>42856</v>
          </cell>
          <cell r="C279">
            <v>519.153534333994</v>
          </cell>
          <cell r="D279">
            <v>0.31</v>
          </cell>
        </row>
        <row r="280">
          <cell r="B280">
            <v>42887</v>
          </cell>
          <cell r="C280">
            <v>517.95948120502578</v>
          </cell>
          <cell r="D280">
            <v>-0.23</v>
          </cell>
        </row>
        <row r="281">
          <cell r="B281">
            <v>42917</v>
          </cell>
          <cell r="C281">
            <v>519.20258395991777</v>
          </cell>
          <cell r="D281">
            <v>0.24</v>
          </cell>
        </row>
        <row r="282">
          <cell r="B282">
            <v>42948</v>
          </cell>
          <cell r="C282">
            <v>520.1890688694416</v>
          </cell>
          <cell r="D282">
            <v>0.19</v>
          </cell>
        </row>
        <row r="283">
          <cell r="B283">
            <v>42979</v>
          </cell>
          <cell r="C283">
            <v>521.02137137963268</v>
          </cell>
          <cell r="D283">
            <v>0.16</v>
          </cell>
        </row>
        <row r="284">
          <cell r="B284">
            <v>43009</v>
          </cell>
          <cell r="C284">
            <v>523.20966113942711</v>
          </cell>
          <cell r="D284">
            <v>0.42</v>
          </cell>
        </row>
        <row r="285">
          <cell r="B285">
            <v>43040</v>
          </cell>
          <cell r="C285">
            <v>524.67464819061752</v>
          </cell>
          <cell r="D285">
            <v>0.28000000000000003</v>
          </cell>
        </row>
        <row r="286">
          <cell r="B286">
            <v>43070</v>
          </cell>
          <cell r="C286">
            <v>526.9832166426562</v>
          </cell>
          <cell r="D286">
            <v>0.44</v>
          </cell>
        </row>
        <row r="287">
          <cell r="B287">
            <v>43101</v>
          </cell>
          <cell r="C287">
            <v>528.51146797091985</v>
          </cell>
          <cell r="D287">
            <v>0.28999999999999998</v>
          </cell>
        </row>
        <row r="288">
          <cell r="B288">
            <v>43132</v>
          </cell>
          <cell r="C288">
            <v>530.2027046684268</v>
          </cell>
          <cell r="D288">
            <v>0.32</v>
          </cell>
        </row>
        <row r="289">
          <cell r="B289">
            <v>43160</v>
          </cell>
          <cell r="C289">
            <v>530.6798871026283</v>
          </cell>
          <cell r="D289">
            <v>0.09</v>
          </cell>
        </row>
        <row r="290">
          <cell r="B290">
            <v>43191</v>
          </cell>
          <cell r="C290">
            <v>531.84738285425408</v>
          </cell>
          <cell r="D290">
            <v>0.22</v>
          </cell>
        </row>
        <row r="291">
          <cell r="B291">
            <v>43221</v>
          </cell>
          <cell r="C291">
            <v>533.97477238567114</v>
          </cell>
          <cell r="D291">
            <v>0.4</v>
          </cell>
        </row>
        <row r="292">
          <cell r="B292">
            <v>43252</v>
          </cell>
          <cell r="C292">
            <v>540.70285451773054</v>
          </cell>
          <cell r="D292">
            <v>1.26</v>
          </cell>
        </row>
        <row r="293">
          <cell r="B293">
            <v>43282</v>
          </cell>
          <cell r="C293">
            <v>542.48717393763911</v>
          </cell>
          <cell r="D293">
            <v>0.33</v>
          </cell>
        </row>
        <row r="294">
          <cell r="B294">
            <v>43313</v>
          </cell>
          <cell r="C294">
            <v>541.99893548109526</v>
          </cell>
          <cell r="D294">
            <v>-0.09</v>
          </cell>
        </row>
        <row r="295">
          <cell r="B295">
            <v>43344</v>
          </cell>
          <cell r="C295">
            <v>544.60053037140449</v>
          </cell>
          <cell r="D295">
            <v>0.48</v>
          </cell>
        </row>
        <row r="296">
          <cell r="B296">
            <v>43374</v>
          </cell>
          <cell r="C296">
            <v>547.0512327580758</v>
          </cell>
          <cell r="D296">
            <v>0.45</v>
          </cell>
        </row>
        <row r="297">
          <cell r="B297">
            <v>43405</v>
          </cell>
          <cell r="C297">
            <v>545.90242516928379</v>
          </cell>
          <cell r="D297">
            <v>-0.21</v>
          </cell>
        </row>
        <row r="298">
          <cell r="B298">
            <v>43435</v>
          </cell>
          <cell r="C298">
            <v>546.72127880703772</v>
          </cell>
          <cell r="D298">
            <v>0.15</v>
          </cell>
        </row>
        <row r="299">
          <cell r="B299">
            <v>43466</v>
          </cell>
          <cell r="C299">
            <v>548.47078689922034</v>
          </cell>
          <cell r="D299">
            <v>0.32</v>
          </cell>
        </row>
        <row r="300">
          <cell r="B300">
            <v>43497</v>
          </cell>
          <cell r="C300">
            <v>550.82921128288694</v>
          </cell>
          <cell r="D300">
            <v>0.43</v>
          </cell>
        </row>
        <row r="301">
          <cell r="B301">
            <v>43525</v>
          </cell>
          <cell r="C301">
            <v>554.96043036750859</v>
          </cell>
          <cell r="D301">
            <v>0.75</v>
          </cell>
        </row>
        <row r="302">
          <cell r="B302">
            <v>43556</v>
          </cell>
          <cell r="C302">
            <v>558.12370482060339</v>
          </cell>
          <cell r="D302">
            <v>0.56999999999999995</v>
          </cell>
        </row>
        <row r="303">
          <cell r="B303">
            <v>43586</v>
          </cell>
          <cell r="C303">
            <v>558.8492656368702</v>
          </cell>
          <cell r="D303">
            <v>0.13</v>
          </cell>
        </row>
        <row r="304">
          <cell r="B304">
            <v>43617</v>
          </cell>
          <cell r="C304">
            <v>558.90515056343384</v>
          </cell>
          <cell r="D304">
            <v>0.01</v>
          </cell>
        </row>
        <row r="305">
          <cell r="B305">
            <v>43647</v>
          </cell>
          <cell r="C305">
            <v>559.96707034950441</v>
          </cell>
          <cell r="D305">
            <v>0.19</v>
          </cell>
        </row>
        <row r="306">
          <cell r="B306">
            <v>43678</v>
          </cell>
          <cell r="C306">
            <v>560.58303412688895</v>
          </cell>
          <cell r="D306">
            <v>0.11</v>
          </cell>
        </row>
        <row r="307">
          <cell r="B307">
            <v>43709</v>
          </cell>
          <cell r="C307">
            <v>560.35880091323827</v>
          </cell>
          <cell r="D307">
            <v>-0.04</v>
          </cell>
        </row>
        <row r="308">
          <cell r="B308">
            <v>43739</v>
          </cell>
          <cell r="C308">
            <v>560.91915971415142</v>
          </cell>
          <cell r="D308">
            <v>0.1</v>
          </cell>
        </row>
        <row r="309">
          <cell r="B309">
            <v>43770</v>
          </cell>
          <cell r="C309">
            <v>563.77984742869364</v>
          </cell>
          <cell r="D309">
            <v>0.51</v>
          </cell>
        </row>
        <row r="310">
          <cell r="B310">
            <v>43800</v>
          </cell>
          <cell r="C310">
            <v>570.26331567412365</v>
          </cell>
          <cell r="D310">
            <v>1.1499999999999999</v>
          </cell>
        </row>
        <row r="311">
          <cell r="B311">
            <v>43831</v>
          </cell>
          <cell r="C311">
            <v>571.46086863703931</v>
          </cell>
          <cell r="D311">
            <v>0.21</v>
          </cell>
        </row>
        <row r="312">
          <cell r="B312">
            <v>43862</v>
          </cell>
          <cell r="C312">
            <v>572.88952080863191</v>
          </cell>
          <cell r="D312">
            <v>0.25</v>
          </cell>
        </row>
        <row r="313">
          <cell r="B313">
            <v>43891</v>
          </cell>
          <cell r="C313">
            <v>573.29054347319789</v>
          </cell>
          <cell r="D313">
            <v>7.0000000000000007E-2</v>
          </cell>
        </row>
        <row r="314">
          <cell r="B314">
            <v>43922</v>
          </cell>
          <cell r="C314">
            <v>571.51334278843103</v>
          </cell>
          <cell r="D314">
            <v>-0.31</v>
          </cell>
        </row>
        <row r="315">
          <cell r="B315">
            <v>43952</v>
          </cell>
          <cell r="C315">
            <v>569.34159208583503</v>
          </cell>
          <cell r="D315">
            <v>-0.38</v>
          </cell>
        </row>
        <row r="316">
          <cell r="B316">
            <v>43983</v>
          </cell>
          <cell r="C316">
            <v>570.82188022525816</v>
          </cell>
          <cell r="D316">
            <v>0.26</v>
          </cell>
        </row>
        <row r="317">
          <cell r="B317">
            <v>44013</v>
          </cell>
          <cell r="C317">
            <v>572.87683899406909</v>
          </cell>
          <cell r="D317">
            <v>0.36</v>
          </cell>
        </row>
        <row r="318">
          <cell r="B318">
            <v>44044</v>
          </cell>
          <cell r="C318">
            <v>574.25174340765489</v>
          </cell>
          <cell r="D318">
            <v>0.24</v>
          </cell>
        </row>
        <row r="319">
          <cell r="B319">
            <v>44075</v>
          </cell>
          <cell r="C319">
            <v>577.9269545654638</v>
          </cell>
          <cell r="D319">
            <v>0.64</v>
          </cell>
        </row>
        <row r="320">
          <cell r="B320">
            <v>44105</v>
          </cell>
          <cell r="C320">
            <v>582.89712637472678</v>
          </cell>
          <cell r="D320">
            <v>0.86</v>
          </cell>
        </row>
        <row r="321">
          <cell r="B321">
            <v>44136</v>
          </cell>
          <cell r="C321">
            <v>588.0849107994618</v>
          </cell>
          <cell r="D321">
            <v>0.89</v>
          </cell>
        </row>
        <row r="322">
          <cell r="B322">
            <v>44166</v>
          </cell>
          <cell r="C322">
            <v>596.02405709525453</v>
          </cell>
          <cell r="D322">
            <v>1.35</v>
          </cell>
        </row>
        <row r="323">
          <cell r="B323">
            <v>44197</v>
          </cell>
          <cell r="C323">
            <v>597.51411723799265</v>
          </cell>
          <cell r="D323">
            <v>0.25</v>
          </cell>
        </row>
        <row r="324">
          <cell r="B324">
            <v>44228</v>
          </cell>
          <cell r="C324">
            <v>602.6527386462393</v>
          </cell>
          <cell r="D324">
            <v>0.86</v>
          </cell>
        </row>
        <row r="325">
          <cell r="B325">
            <v>44256</v>
          </cell>
          <cell r="C325">
            <v>608.25740911564935</v>
          </cell>
          <cell r="D325">
            <v>0.93</v>
          </cell>
        </row>
        <row r="326">
          <cell r="B326">
            <v>44287</v>
          </cell>
          <cell r="C326">
            <v>610.14300708390795</v>
          </cell>
          <cell r="D326">
            <v>0.31</v>
          </cell>
        </row>
        <row r="327">
          <cell r="B327">
            <v>44317</v>
          </cell>
          <cell r="C327">
            <v>615.20719404270437</v>
          </cell>
          <cell r="D327">
            <v>0.83</v>
          </cell>
        </row>
        <row r="328">
          <cell r="B328">
            <v>44348</v>
          </cell>
          <cell r="C328">
            <v>618.46779217113078</v>
          </cell>
          <cell r="D328">
            <v>0.53</v>
          </cell>
        </row>
        <row r="329">
          <cell r="B329">
            <v>44378</v>
          </cell>
          <cell r="C329">
            <v>624.40508297597364</v>
          </cell>
          <cell r="D329">
            <v>0.96</v>
          </cell>
        </row>
        <row r="330">
          <cell r="B330">
            <v>44409</v>
          </cell>
          <cell r="C330">
            <v>629.83740719786454</v>
          </cell>
          <cell r="D330">
            <v>0.87</v>
          </cell>
        </row>
        <row r="331">
          <cell r="B331">
            <v>44440</v>
          </cell>
          <cell r="C331">
            <v>637.14352112135975</v>
          </cell>
          <cell r="D331">
            <v>1.1599999999999999</v>
          </cell>
        </row>
        <row r="332">
          <cell r="B332">
            <v>44470</v>
          </cell>
          <cell r="C332">
            <v>645.10781513537677</v>
          </cell>
          <cell r="D332">
            <v>1.25</v>
          </cell>
        </row>
        <row r="333">
          <cell r="B333">
            <v>44501</v>
          </cell>
          <cell r="C333">
            <v>651.23633937916293</v>
          </cell>
          <cell r="D333">
            <v>0.95</v>
          </cell>
        </row>
        <row r="334">
          <cell r="B334">
            <v>44531</v>
          </cell>
          <cell r="C334">
            <v>655.99036465663085</v>
          </cell>
          <cell r="D334">
            <v>0.73</v>
          </cell>
        </row>
        <row r="335">
          <cell r="B335">
            <v>44562</v>
          </cell>
          <cell r="C335">
            <v>659.53271262577675</v>
          </cell>
          <cell r="D335">
            <v>0.54</v>
          </cell>
        </row>
        <row r="336">
          <cell r="B336">
            <v>44593</v>
          </cell>
          <cell r="C336">
            <v>666.19399302329714</v>
          </cell>
          <cell r="D336">
            <v>1.01</v>
          </cell>
        </row>
        <row r="337">
          <cell r="B337">
            <v>44621</v>
          </cell>
          <cell r="C337">
            <v>676.9863357102746</v>
          </cell>
          <cell r="D337">
            <v>1.62</v>
          </cell>
        </row>
        <row r="338">
          <cell r="B338">
            <v>44652</v>
          </cell>
          <cell r="C338">
            <v>684.16239086880353</v>
          </cell>
          <cell r="D338">
            <v>1.06</v>
          </cell>
        </row>
        <row r="339">
          <cell r="B339">
            <v>44682</v>
          </cell>
          <cell r="C339">
            <v>687.37795410588683</v>
          </cell>
          <cell r="D339">
            <v>0.47</v>
          </cell>
        </row>
        <row r="340">
          <cell r="B340">
            <v>44713</v>
          </cell>
          <cell r="C340">
            <v>691.98338639839619</v>
          </cell>
          <cell r="D340">
            <v>0.67</v>
          </cell>
        </row>
        <row r="341">
          <cell r="B341">
            <v>44743</v>
          </cell>
          <cell r="C341">
            <v>687.2778993708871</v>
          </cell>
          <cell r="D341">
            <v>-0.68</v>
          </cell>
        </row>
        <row r="342">
          <cell r="B342">
            <v>44774</v>
          </cell>
          <cell r="C342">
            <v>684.80369893315185</v>
          </cell>
          <cell r="D342">
            <v>-0.36</v>
          </cell>
        </row>
        <row r="343">
          <cell r="B343">
            <v>44805</v>
          </cell>
          <cell r="C343">
            <v>682.81776820624566</v>
          </cell>
          <cell r="D343">
            <v>-0.28999999999999998</v>
          </cell>
        </row>
        <row r="344">
          <cell r="B344" t="str">
            <v>Fonte: IBGE - Índice Nacional de Preços ao Consumidor Amplo</v>
          </cell>
        </row>
      </sheetData>
      <sheetData sheetId="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va 21mai07"/>
      <sheetName val="(PDP)Entr.Pagas com Bilhete+BS"/>
      <sheetName val="Entr.Pagas com bilhete + VT"/>
      <sheetName val="Entr.Pagas com Bilhete"/>
      <sheetName val="Bilhete Serviço"/>
      <sheetName val="PAN07"/>
      <sheetName val="Pagas Edmonson"/>
      <sheetName val="Entr.Pagas VT"/>
      <sheetName val="Total Digicon"/>
      <sheetName val="Passes_BARRA(Digicon)"/>
      <sheetName val="Passes_MNS(Digicon)"/>
      <sheetName val="Pré-Pago(Digicon)"/>
      <sheetName val="Unitário(Digicon)"/>
      <sheetName val="98"/>
      <sheetName val="BS"/>
      <sheetName val="DivDir"/>
      <sheetName val="gBil+VT"/>
      <sheetName val="gBil"/>
      <sheetName val="gVT"/>
      <sheetName val="gPP"/>
      <sheetName val="gUN"/>
      <sheetName val="gBS"/>
      <sheetName val="DivDir (SAB)"/>
      <sheetName val="gBil (SAB)"/>
      <sheetName val="gVT (SAB)"/>
      <sheetName val="DivDir (DOM)"/>
      <sheetName val="gBil (DOM)"/>
      <sheetName val="gVT (DOM)"/>
      <sheetName val="e-mail"/>
      <sheetName val="MNS GAVEA"/>
      <sheetName val="BARRA"/>
      <sheetName val="MNS"/>
      <sheetName val="GVA_SCP_BTF"/>
      <sheetName val="AM_PR"/>
      <sheetName val="TabRecDU"/>
      <sheetName val="Pagas(Orçado115MM X ROC)"/>
      <sheetName val="Paga+Grátis(Orçado115MM X ROC)"/>
      <sheetName val="gPagas(Orçado115MM X ROC)"/>
      <sheetName val="gPaga+Grátis(Orçado115MM XROC)"/>
      <sheetName val="Pagas(Acumula)"/>
      <sheetName val="gPagas(Orçado115MM X ROC)   "/>
      <sheetName val="gPagas(Orçado115MM X ROC) (2)"/>
      <sheetName val="Pagas(Orçado115MM X ROC) (2)"/>
      <sheetName val="Pagas(Acumula) (2)"/>
      <sheetName val="Pagas+Grátis(Orçado115MM (2)"/>
      <sheetName val="gPagas(Orçado111MM X ROC)"/>
      <sheetName val="Pagas(Orçado111MM X ROC)"/>
      <sheetName val="RELDIA "/>
      <sheetName val="Simul Transf cBIL oxd 2003"/>
      <sheetName val="Receita"/>
      <sheetName val="g_Receita(OrçadoXReal)"/>
      <sheetName val="d_Receita(OrçadoXReal)"/>
      <sheetName val="DiasTípicosPagas"/>
      <sheetName val="GVarPagas"/>
      <sheetName val="RELDIA Sem VT"/>
      <sheetName val="TabRecSáb"/>
      <sheetName val="TabRecDom"/>
      <sheetName val="RecEst"/>
      <sheetName val="Banco Recordes"/>
      <sheetName val="ROC(DOM Eleição)"/>
      <sheetName val="ROC(DOM)"/>
      <sheetName val="ROC(SÁB)"/>
      <sheetName val="ROC(DU)"/>
      <sheetName val="Vale Rápido"/>
      <sheetName val="Mod Graf "/>
      <sheetName val="Gráf Pagas Prev X Real ROC"/>
      <sheetName val="Base Graf ROC"/>
      <sheetName val="gPagas(Orçado115MM X ROC-jan06)"/>
      <sheetName val="Pagas(Orçado115MM X ROC-jan06)"/>
      <sheetName val="Plan1"/>
      <sheetName val="Entr.Pagas com bilhete + BS"/>
      <sheetName val="Entradas Pagas"/>
      <sheetName val="Vale Transporte"/>
      <sheetName val="Ent. Com Bilhete"/>
      <sheetName val="GráfExpectativa Pagas ROC"/>
      <sheetName val="Dias Atípicos"/>
      <sheetName val="Plan2"/>
      <sheetName val="Controle torniq.ent.Pagas"/>
      <sheetName val="SERIE "/>
      <sheetName val="MédDep"/>
      <sheetName val="TabDinMédSis"/>
      <sheetName val="TabDinSomaSis "/>
      <sheetName val="TabDinConsulta"/>
      <sheetName val="Máximo IPN-GVA"/>
      <sheetName val="Gráf3"/>
      <sheetName val="Gráf4"/>
      <sheetName val="Plan3"/>
      <sheetName val="Teste Bilhete Grátis"/>
      <sheetName val="tAB.Auxil.Pedi.Excp."/>
      <sheetName val="Plan4"/>
      <sheetName val="TabMáxDU"/>
      <sheetName val="TabMáxSáb"/>
      <sheetName val="TabMáxDom"/>
      <sheetName val="MARCIA"/>
      <sheetName val="GRAFIENT_ABR2000"/>
      <sheetName val="TabDinMáxSis (Teste)"/>
      <sheetName val="RankingTotalDia"/>
      <sheetName val="GrafRankingTotalDia"/>
      <sheetName val="RELDIA"/>
      <sheetName val="RELDIA BS - PAGANTES"/>
      <sheetName val="Plan5"/>
      <sheetName val="RELDIA-bs"/>
      <sheetName val="ROC(BDInd_DOM)"/>
      <sheetName val="ROC(BDInd_DU-SÁB)"/>
      <sheetName val="e-mailVPassagens"/>
      <sheetName val="DadosBI_ROC"/>
      <sheetName val="Plan6"/>
      <sheetName val="RelDiário"/>
      <sheetName val="Gráfico1"/>
      <sheetName val="TabMáxDU (2)"/>
      <sheetName val="TabRecDU (2)"/>
      <sheetName val="TabMínDU"/>
      <sheetName val="Tab.Rec"/>
      <sheetName val="gL1Bil+Grátis "/>
      <sheetName val="gL2Bil+Grátis"/>
      <sheetName val="gSistema(Bil+Grátis)"/>
      <sheetName val="gL1EntBil"/>
      <sheetName val="gL2EntBil"/>
      <sheetName val="gSistema"/>
      <sheetName val="TabDinMáxSis"/>
      <sheetName val="TabDinRecordeSis "/>
      <sheetName val="Gráf1"/>
      <sheetName val="TabDinMínimoSis"/>
      <sheetName val="gL2Bil+Grátis (2)"/>
      <sheetName val="gLinha 2"/>
      <sheetName val="gLinha1 "/>
      <sheetName val="EXTRACALDERON"/>
      <sheetName val="Gráfico11"/>
      <sheetName val="Gráfico10"/>
      <sheetName val="Gráfico9"/>
      <sheetName val="Gráfico8"/>
      <sheetName val="Gráfico7"/>
      <sheetName val="SERIE (2)"/>
      <sheetName val="RecEstRascunho"/>
      <sheetName val="BaseTabDin"/>
      <sheetName val="Gráfico12"/>
      <sheetName val="TabDin"/>
      <sheetName val="Gráfico6"/>
      <sheetName val="Gráfico5"/>
      <sheetName val="Gráfico4"/>
      <sheetName val="Gráfico3"/>
      <sheetName val="Gráfico2"/>
      <sheetName val="ADM LOG"/>
      <sheetName val="EMEGÊNCIA"/>
      <sheetName val="GJun_Set"/>
      <sheetName val="L2AgoSet"/>
      <sheetName val="L2JunSet"/>
      <sheetName val="ROC(DOM_Especial)"/>
      <sheetName val="ROC(DU_SÁB)"/>
      <sheetName val="DadosBI"/>
      <sheetName val="DadosBI (15)"/>
      <sheetName val="DadosBI (16)"/>
      <sheetName val="RelComercial"/>
      <sheetName val="DadosBI (DOM)"/>
      <sheetName val="DadosBI(vínculo)"/>
      <sheetName val="G.Rec"/>
      <sheetName val="GRec"/>
      <sheetName val="Tab-Fernando"/>
      <sheetName val="SERIE"/>
      <sheetName val="DadosBIparaROC"/>
      <sheetName val="TabDin (2)"/>
      <sheetName val="ROC(versão2)"/>
      <sheetName val="e-mailVendaPassagens"/>
      <sheetName val="TabMédQuinzenal"/>
      <sheetName val="BDEntEstDia"/>
      <sheetName val="#REF"/>
      <sheetName val="TabDin10min"/>
      <sheetName val="Riocard"/>
      <sheetName val="BS + Entradas Pagas"/>
      <sheetName val="Dados(DU)"/>
      <sheetName val="DadosBI (12)"/>
      <sheetName val="26"/>
      <sheetName val="DadosBI_Sistrans"/>
      <sheetName val="RELFech.Mês"/>
      <sheetName val="DadosBIparaROC (24)"/>
      <sheetName val="DadosBIparaROC (25)"/>
      <sheetName val="DadosBIparaROC (26)"/>
      <sheetName val="ROC(vínculo_BI)"/>
      <sheetName val="ROC(vínculo_BDInd)"/>
      <sheetName val="Entr.Pagas com bilh+BS+Entr.VT"/>
      <sheetName val="DiasTípicosPagas (2)"/>
      <sheetName val="GVarPagas (2)"/>
      <sheetName val="Receita (2)"/>
      <sheetName val="g_Receita(OrçadoXReal) (2)"/>
      <sheetName val="d_Receita(OrçadoXReal) (2)"/>
      <sheetName val="(PDP)Ent.Pagas com Bil+BS"/>
      <sheetName val="TabRecDU (Pagas)"/>
      <sheetName val="982"/>
      <sheetName val="Gráf2"/>
      <sheetName val="DADOSVTBIL"/>
      <sheetName val="Pagas+Grátis(Orçado115MM X ROC)"/>
      <sheetName val="Gráf5"/>
      <sheetName val="Gráf6"/>
      <sheetName val="Gráf7"/>
      <sheetName val="Gráf8"/>
      <sheetName val="Gráf9"/>
      <sheetName val="Entr.Pagas VT (2)"/>
      <sheetName val="98 (PAD)"/>
      <sheetName val="gDivDir"/>
      <sheetName val="Gráfico_pagas"/>
      <sheetName val="Pagas+BS(Rec_Máx_10jun07)"/>
      <sheetName val="Pagas+Grátis(Rec_Máx_10jun07)"/>
      <sheetName val="Record até 07jun07"/>
      <sheetName val="Pagas+Grátis(Orçado115MM X  (2)"/>
      <sheetName val="Pagas+BS(Rec_Máx_10set07)"/>
      <sheetName val="Pagas+Grátis(Rec_Máx_10set07"/>
      <sheetName val="Ônibus"/>
      <sheetName val="Pagas+Grátis(Orçado115MM"/>
      <sheetName val="Passes MNS_Barra"/>
      <sheetName val="Torniq+Rec+Estim(Edmonson)"/>
      <sheetName val="Total Edmonson"/>
      <sheetName val="ColagemUNIT"/>
      <sheetName val="ColagemPP"/>
      <sheetName val="SFX_06-08"/>
      <sheetName val="FLA_06-08"/>
      <sheetName val="Verif_VT"/>
      <sheetName val="GVA_SCP_BTF(mar08)"/>
      <sheetName val="Barra(mar08)"/>
      <sheetName val="VT_CTG"/>
      <sheetName val="Verif_VT250408"/>
      <sheetName val="Média DU  Est Dia"/>
      <sheetName val="DU  Est Dia"/>
      <sheetName val="gEdmonson"/>
      <sheetName val="gBil+VT (SAB)"/>
      <sheetName val="gBil+VT (DOM)"/>
      <sheetName val="Consolidado"/>
      <sheetName val="Tabelas"/>
      <sheetName val="ColagemPASSES"/>
      <sheetName val="INDICE"/>
      <sheetName val="DiasTíp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3806">
          <cell r="AO3806">
            <v>149477</v>
          </cell>
        </row>
      </sheetData>
      <sheetData sheetId="15">
        <row r="3806">
          <cell r="AO3806">
            <v>149477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>
        <row r="2">
          <cell r="A2" t="str">
            <v>DiaSemana</v>
          </cell>
        </row>
      </sheetData>
      <sheetData sheetId="28">
        <row r="3806">
          <cell r="AO3806">
            <v>149477</v>
          </cell>
        </row>
      </sheetData>
      <sheetData sheetId="29" refreshError="1"/>
      <sheetData sheetId="30"/>
      <sheetData sheetId="31">
        <row r="2">
          <cell r="A2" t="str">
            <v>DiaSemana</v>
          </cell>
        </row>
      </sheetData>
      <sheetData sheetId="32"/>
      <sheetData sheetId="33"/>
      <sheetData sheetId="34"/>
      <sheetData sheetId="35">
        <row r="2">
          <cell r="A2" t="str">
            <v>DiaSemana</v>
          </cell>
        </row>
      </sheetData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b Tam"/>
      <sheetName val="Controle"/>
      <sheetName val="Plan1"/>
      <sheetName val="Sensibilidade"/>
      <sheetName val="Output"/>
      <sheetName val="FM IFRS"/>
      <sheetName val="FM Fiscal"/>
      <sheetName val="Análise Fluxos"/>
      <sheetName val="IFRS"/>
      <sheetName val="Covenants"/>
      <sheetName val="Dívidas"/>
      <sheetName val="Receitas e Despesas"/>
      <sheetName val="Tributos"/>
      <sheetName val="U&amp;F"/>
      <sheetName val="Seguros &amp; Garantias"/>
      <sheetName val="Depreciação"/>
      <sheetName val="Balanço Fiscal"/>
      <sheetName val="DFC"/>
      <sheetName val="DRE Fiscal"/>
      <sheetName val="Balanço IFRS"/>
      <sheetName val="DRE IFRS"/>
      <sheetName val="Balancetes IFRS"/>
      <sheetName val="Balancetes Fiscal"/>
      <sheetName val="Auxiliar_Curva &quot;S&quot;"/>
      <sheetName val="Hedge"/>
      <sheetName val="Aux_Indices"/>
      <sheetName val="Aux_Inflação"/>
      <sheetName val="Aux_Check"/>
      <sheetName val="Aux Macro"/>
    </sheetNames>
    <sheetDataSet>
      <sheetData sheetId="0">
        <row r="42">
          <cell r="BP42">
            <v>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"/>
      <sheetName val="CON"/>
      <sheetName val="BAL"/>
      <sheetName val="RES"/>
      <sheetName val="INV"/>
      <sheetName val="FIN"/>
      <sheetName val="Plan1"/>
      <sheetName val="OUT"/>
      <sheetName val="SUM"/>
      <sheetName val="VAL"/>
      <sheetName val="Validações de dados"/>
    </sheetNames>
    <sheetDataSet>
      <sheetData sheetId="0" refreshError="1">
        <row r="5">
          <cell r="D5" t="str">
            <v>Projeções Sinergia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ário Executivo"/>
      <sheetName val="INPUT"/>
      <sheetName val="ENDIVIDAMENTO"/>
      <sheetName val="Dados Orç"/>
      <sheetName val="Forecast"/>
      <sheetName val="Orçamento"/>
      <sheetName val="IND.OP.AER"/>
      <sheetName val="RECEITAS"/>
      <sheetName val="DRE Anual"/>
      <sheetName val="FC Anual"/>
      <sheetName val="CAPEX"/>
      <sheetName val="RH"/>
      <sheetName val="DRE Apresentação Mensal"/>
      <sheetName val="FC Apresentação Mensal"/>
      <sheetName val="DRE Anual Breakdown"/>
      <sheetName val="BP"/>
      <sheetName val="BP resumo"/>
      <sheetName val="Índices Dívida (12m)"/>
      <sheetName val="GRAF."/>
      <sheetName val="Projeção"/>
      <sheetName val="CAPEX PROJ"/>
      <sheetName val="FC PROJ"/>
      <sheetName val="DRE 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C6">
            <v>1</v>
          </cell>
        </row>
      </sheetData>
      <sheetData sheetId="20"/>
      <sheetData sheetId="21"/>
      <sheetData sheetId="2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Movimentação"/>
      <sheetName val="ad_imob"/>
      <sheetName val="bx-imob"/>
      <sheetName val="PAS - Deprec"/>
      <sheetName val="Parâmetros{dtt}"/>
      <sheetName val="Tabela de Parâmetros{dtt}"/>
      <sheetName val="Log-adições"/>
      <sheetName val="Log-baixa"/>
      <sheetName val="XREF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>
        <row r="4">
          <cell r="B4">
            <v>77347</v>
          </cell>
        </row>
        <row r="5">
          <cell r="B5">
            <v>82291</v>
          </cell>
        </row>
        <row r="16">
          <cell r="B16">
            <v>15469.400000000001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енобль Ту-204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plicações"/>
      <sheetName val="TesteRend"/>
      <sheetName val="Investimentos"/>
      <sheetName val="Equity"/>
      <sheetName val="ProvaEquity"/>
      <sheetName val="XREF"/>
      <sheetName val="Tickmarks"/>
      <sheetName val="Mapa"/>
      <sheetName val="Mapa 311202"/>
      <sheetName val="comp. extratos"/>
      <sheetName val="Rendimentos"/>
      <sheetName val="Relação"/>
      <sheetName val="Circulariz"/>
      <sheetName val="AFinanc"/>
      <sheetName val="Comentários"/>
      <sheetName val="PL"/>
      <sheetName val="#REF"/>
      <sheetName val="Despe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Out"/>
      <sheetName val="MapaDez"/>
      <sheetName val="DeprecOut"/>
      <sheetName val="DeprecDez"/>
      <sheetName val="Teste de Adições"/>
      <sheetName val="Conciliação"/>
      <sheetName val="XREF"/>
      <sheetName val="Tickmarks"/>
      <sheetName val="NotaExplicativa"/>
      <sheetName val="Investimento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 circulante"/>
      <sheetName val="RLP Permanente"/>
      <sheetName val="passivo"/>
      <sheetName val="FOPAG"/>
      <sheetName val="Cutoff"/>
      <sheetName val="AFinanc"/>
      <sheetName val="TesteRend"/>
      <sheetName val="XREF"/>
      <sheetName val="Tickmarks"/>
      <sheetName val="DeprecOut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apaOut"/>
      <sheetName val="MapaDez"/>
      <sheetName val="DeprecOut"/>
      <sheetName val="DeprecDez"/>
      <sheetName val="Teste de Adições"/>
      <sheetName val="Conciliação"/>
      <sheetName val="XREF"/>
      <sheetName val="Tickmarks"/>
      <sheetName val="MapaGeral"/>
      <sheetName val="DeprecGeral"/>
      <sheetName val="AdiçõesDez"/>
      <sheetName val="AdiçõesOut"/>
      <sheetName val="Baixas"/>
      <sheetName val="Transf"/>
      <sheetName val="Report"/>
      <sheetName val="Comentários"/>
      <sheetName val="Teste de Baixas"/>
      <sheetName val="MapaOut-Dez"/>
      <sheetName val="MapaMovto"/>
      <sheetName val="Depre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"/>
      <sheetName val="Ajustes pós auditoria 2002"/>
      <sheetName val="DOAR"/>
      <sheetName val="PlanDOAR"/>
      <sheetName val="XREF"/>
      <sheetName val="Tickmarks"/>
      <sheetName val="AFinan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Movimentação - Fluxo"/>
      <sheetName val="DRE"/>
      <sheetName val="DFC"/>
      <sheetName val="Suporta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lan2 (4)"/>
      <sheetName val="545_96_copia"/>
      <sheetName val="Plan1 (3)"/>
      <sheetName val="Plan17"/>
      <sheetName val="Plan18"/>
      <sheetName val="CAR1"/>
      <sheetName val="Plan19"/>
      <sheetName val="Plan20"/>
      <sheetName val="Plan21 (2)"/>
      <sheetName val="CAR1 (2)"/>
      <sheetName val="Plan"/>
      <sheetName val="CAR2"/>
      <sheetName val="Plan1 (4)"/>
      <sheetName val="Plan1 (5)"/>
      <sheetName val="Plan1 (6)"/>
      <sheetName val="Plan1"/>
      <sheetName val="Plan1 (7)"/>
      <sheetName val="Plan5 "/>
      <sheetName val="Plan2 "/>
      <sheetName val="Plan2 (5)"/>
      <sheetName val="Plan2 (6)"/>
      <sheetName val="Plan2 (7)"/>
      <sheetName val="Plan2 (8)"/>
      <sheetName val="Plan2 (9)"/>
      <sheetName val="Plan2 (10)"/>
      <sheetName val="Plan2 (11)"/>
      <sheetName val="Plan2 (12)"/>
      <sheetName val="Plan2 (13)"/>
      <sheetName val="Plan2 (14)"/>
      <sheetName val="Plan2 (15)"/>
      <sheetName val="Plan2 (16)"/>
      <sheetName val="Plan2 (17)"/>
      <sheetName val="Plan2 (18)"/>
      <sheetName val="Plan2 (19)"/>
      <sheetName val="Plan2 (20)"/>
      <sheetName val="Plan2 (21)"/>
      <sheetName val="Plan2 (22)"/>
      <sheetName val="Plan2 (23)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A5" t="str">
            <v xml:space="preserve"> </v>
          </cell>
        </row>
        <row r="8">
          <cell r="O8" t="str">
            <v>SALDO</v>
          </cell>
          <cell r="P8" t="str">
            <v xml:space="preserve">PAGAMENTO </v>
          </cell>
        </row>
        <row r="9">
          <cell r="O9" t="str">
            <v>DEVOLVIDO</v>
          </cell>
        </row>
        <row r="10">
          <cell r="O10" t="str">
            <v>À CAR</v>
          </cell>
          <cell r="P10" t="str">
            <v>DATA</v>
          </cell>
          <cell r="Q10" t="str">
            <v>RD/LD</v>
          </cell>
        </row>
        <row r="11">
          <cell r="P11" t="str">
            <v>08/10/96</v>
          </cell>
          <cell r="Q11" t="str">
            <v>01918</v>
          </cell>
        </row>
        <row r="12">
          <cell r="P12">
            <v>35348</v>
          </cell>
          <cell r="Q12">
            <v>10781</v>
          </cell>
        </row>
        <row r="13">
          <cell r="P13">
            <v>35348</v>
          </cell>
          <cell r="Q13">
            <v>10781</v>
          </cell>
        </row>
        <row r="14">
          <cell r="P14">
            <v>35348</v>
          </cell>
          <cell r="Q14">
            <v>10781</v>
          </cell>
        </row>
        <row r="15">
          <cell r="P15" t="str">
            <v>08/10/96</v>
          </cell>
          <cell r="Q15" t="str">
            <v>01918</v>
          </cell>
        </row>
        <row r="16">
          <cell r="P16" t="str">
            <v>08/10/96</v>
          </cell>
          <cell r="Q16" t="str">
            <v>01918</v>
          </cell>
        </row>
        <row r="17">
          <cell r="P17" t="str">
            <v>08/10/96</v>
          </cell>
          <cell r="Q17" t="str">
            <v>01918</v>
          </cell>
        </row>
        <row r="18">
          <cell r="P18" t="str">
            <v>08/10/96</v>
          </cell>
          <cell r="Q18" t="str">
            <v>01918</v>
          </cell>
        </row>
        <row r="19">
          <cell r="P19">
            <v>35348</v>
          </cell>
          <cell r="Q19">
            <v>10781</v>
          </cell>
        </row>
        <row r="20">
          <cell r="P20">
            <v>35348</v>
          </cell>
          <cell r="Q20">
            <v>10781</v>
          </cell>
        </row>
        <row r="21">
          <cell r="P21">
            <v>35348</v>
          </cell>
          <cell r="Q21">
            <v>10781</v>
          </cell>
        </row>
        <row r="22">
          <cell r="P22">
            <v>35348</v>
          </cell>
          <cell r="Q22">
            <v>10781</v>
          </cell>
        </row>
        <row r="23">
          <cell r="O23">
            <v>9960.0497017709968</v>
          </cell>
          <cell r="P23">
            <v>35388</v>
          </cell>
          <cell r="Q23">
            <v>10819</v>
          </cell>
        </row>
        <row r="24">
          <cell r="P24" t="str">
            <v>08/10/96</v>
          </cell>
          <cell r="Q24" t="str">
            <v>01918</v>
          </cell>
        </row>
        <row r="25">
          <cell r="P25">
            <v>35348</v>
          </cell>
          <cell r="Q25">
            <v>10781</v>
          </cell>
        </row>
        <row r="26">
          <cell r="P26">
            <v>35348</v>
          </cell>
          <cell r="Q26">
            <v>10781</v>
          </cell>
        </row>
        <row r="27">
          <cell r="P27">
            <v>35348</v>
          </cell>
          <cell r="Q27">
            <v>10781</v>
          </cell>
        </row>
        <row r="28">
          <cell r="O28">
            <v>2890.8625624099986</v>
          </cell>
          <cell r="P28">
            <v>35348</v>
          </cell>
          <cell r="Q28">
            <v>10781</v>
          </cell>
        </row>
        <row r="29">
          <cell r="P29">
            <v>35348</v>
          </cell>
          <cell r="Q29">
            <v>10781</v>
          </cell>
        </row>
        <row r="30">
          <cell r="P30">
            <v>35348</v>
          </cell>
          <cell r="Q30">
            <v>10781</v>
          </cell>
        </row>
        <row r="31">
          <cell r="P31">
            <v>35348</v>
          </cell>
          <cell r="Q31">
            <v>10781</v>
          </cell>
        </row>
        <row r="32">
          <cell r="P32">
            <v>35388</v>
          </cell>
          <cell r="Q32">
            <v>10819</v>
          </cell>
        </row>
        <row r="33">
          <cell r="P33">
            <v>35475</v>
          </cell>
          <cell r="Q33" t="str">
            <v>055/DFA</v>
          </cell>
        </row>
        <row r="34">
          <cell r="P34" t="str">
            <v>14/02/97</v>
          </cell>
          <cell r="Q34" t="str">
            <v>055/DFA</v>
          </cell>
        </row>
        <row r="35">
          <cell r="P35">
            <v>35475</v>
          </cell>
          <cell r="Q35" t="str">
            <v>055/DFA</v>
          </cell>
        </row>
        <row r="36">
          <cell r="P36" t="str">
            <v>14/02/97</v>
          </cell>
          <cell r="Q36" t="str">
            <v>055/DFA</v>
          </cell>
        </row>
        <row r="37">
          <cell r="P37" t="str">
            <v>14/02/97</v>
          </cell>
          <cell r="Q37" t="str">
            <v>055/DFA</v>
          </cell>
        </row>
        <row r="38">
          <cell r="P38">
            <v>35475</v>
          </cell>
          <cell r="Q38" t="str">
            <v>055/DFA</v>
          </cell>
        </row>
        <row r="39">
          <cell r="P39" t="str">
            <v>14/02/97</v>
          </cell>
          <cell r="Q39" t="str">
            <v>055/DFA</v>
          </cell>
        </row>
        <row r="40">
          <cell r="P40" t="str">
            <v>14/02/97</v>
          </cell>
          <cell r="Q40" t="str">
            <v>055/DFA</v>
          </cell>
        </row>
        <row r="41">
          <cell r="P41">
            <v>35475</v>
          </cell>
          <cell r="Q41" t="str">
            <v>055/DFA</v>
          </cell>
        </row>
        <row r="42">
          <cell r="P42" t="str">
            <v>14/02/97</v>
          </cell>
          <cell r="Q42" t="str">
            <v>055/DFA</v>
          </cell>
        </row>
        <row r="43">
          <cell r="P43" t="str">
            <v>14/02/97</v>
          </cell>
          <cell r="Q43" t="str">
            <v>055/DFA</v>
          </cell>
        </row>
        <row r="44">
          <cell r="P44" t="str">
            <v>14/02/97</v>
          </cell>
          <cell r="Q44" t="str">
            <v>055/DFA</v>
          </cell>
        </row>
        <row r="45">
          <cell r="P45" t="str">
            <v>14/02/97</v>
          </cell>
          <cell r="Q45" t="str">
            <v>055/DFA</v>
          </cell>
        </row>
        <row r="46">
          <cell r="P46" t="str">
            <v>14/02/97</v>
          </cell>
          <cell r="Q46" t="str">
            <v>055/DFA</v>
          </cell>
        </row>
        <row r="47">
          <cell r="P47">
            <v>35542</v>
          </cell>
          <cell r="Q47">
            <v>89050</v>
          </cell>
        </row>
        <row r="48">
          <cell r="P48">
            <v>35542</v>
          </cell>
          <cell r="Q48">
            <v>89050</v>
          </cell>
        </row>
        <row r="49">
          <cell r="P49">
            <v>35542</v>
          </cell>
          <cell r="Q49">
            <v>89050</v>
          </cell>
        </row>
        <row r="50">
          <cell r="P50">
            <v>35557</v>
          </cell>
          <cell r="Q50">
            <v>20023</v>
          </cell>
        </row>
        <row r="51">
          <cell r="P51">
            <v>35557</v>
          </cell>
          <cell r="Q51">
            <v>20023</v>
          </cell>
        </row>
        <row r="52">
          <cell r="P52">
            <v>35557</v>
          </cell>
          <cell r="Q52">
            <v>20022</v>
          </cell>
        </row>
        <row r="53">
          <cell r="P53">
            <v>35557</v>
          </cell>
          <cell r="Q53">
            <v>20022</v>
          </cell>
        </row>
        <row r="54">
          <cell r="P54">
            <v>35557</v>
          </cell>
          <cell r="Q54">
            <v>20022</v>
          </cell>
        </row>
        <row r="55">
          <cell r="P55">
            <v>35557</v>
          </cell>
          <cell r="Q55">
            <v>20022</v>
          </cell>
        </row>
        <row r="56">
          <cell r="P56">
            <v>35557</v>
          </cell>
          <cell r="Q56">
            <v>20022</v>
          </cell>
        </row>
        <row r="57">
          <cell r="P57">
            <v>35557</v>
          </cell>
          <cell r="Q57">
            <v>20022</v>
          </cell>
        </row>
        <row r="58">
          <cell r="P58">
            <v>35557</v>
          </cell>
          <cell r="Q58">
            <v>20022</v>
          </cell>
        </row>
        <row r="59">
          <cell r="P59">
            <v>35557</v>
          </cell>
          <cell r="Q59">
            <v>20022</v>
          </cell>
        </row>
        <row r="60">
          <cell r="P60">
            <v>35557</v>
          </cell>
          <cell r="Q60">
            <v>20022</v>
          </cell>
        </row>
        <row r="61">
          <cell r="P61">
            <v>35557</v>
          </cell>
          <cell r="Q61">
            <v>20022</v>
          </cell>
        </row>
        <row r="62">
          <cell r="P62">
            <v>35557</v>
          </cell>
          <cell r="Q62">
            <v>20022</v>
          </cell>
        </row>
        <row r="63">
          <cell r="P63">
            <v>35557</v>
          </cell>
          <cell r="Q63">
            <v>20022</v>
          </cell>
        </row>
        <row r="64">
          <cell r="P64">
            <v>35571</v>
          </cell>
          <cell r="Q64">
            <v>20037</v>
          </cell>
        </row>
        <row r="65">
          <cell r="P65">
            <v>35571</v>
          </cell>
          <cell r="Q65">
            <v>20037</v>
          </cell>
        </row>
        <row r="66">
          <cell r="P66">
            <v>35571</v>
          </cell>
          <cell r="Q66">
            <v>20037</v>
          </cell>
        </row>
        <row r="67">
          <cell r="P67">
            <v>35571</v>
          </cell>
          <cell r="Q67">
            <v>20037</v>
          </cell>
        </row>
        <row r="68">
          <cell r="P68">
            <v>35571</v>
          </cell>
          <cell r="Q68">
            <v>20037</v>
          </cell>
        </row>
        <row r="69">
          <cell r="P69">
            <v>35571</v>
          </cell>
          <cell r="Q69">
            <v>20037</v>
          </cell>
        </row>
        <row r="70">
          <cell r="P70">
            <v>35571</v>
          </cell>
          <cell r="Q70">
            <v>20037</v>
          </cell>
        </row>
        <row r="71">
          <cell r="P71">
            <v>35571</v>
          </cell>
          <cell r="Q71">
            <v>20037</v>
          </cell>
        </row>
        <row r="72">
          <cell r="P72">
            <v>35571</v>
          </cell>
          <cell r="Q72">
            <v>20037</v>
          </cell>
        </row>
        <row r="73">
          <cell r="P73">
            <v>35586</v>
          </cell>
          <cell r="Q73">
            <v>27854</v>
          </cell>
        </row>
        <row r="74">
          <cell r="P74">
            <v>35586</v>
          </cell>
          <cell r="Q74">
            <v>27854</v>
          </cell>
        </row>
        <row r="75">
          <cell r="P75">
            <v>35586</v>
          </cell>
          <cell r="Q75">
            <v>27854</v>
          </cell>
        </row>
        <row r="76">
          <cell r="P76">
            <v>35586</v>
          </cell>
          <cell r="Q76">
            <v>27854</v>
          </cell>
        </row>
        <row r="77">
          <cell r="P77">
            <v>35586</v>
          </cell>
          <cell r="Q77">
            <v>27854</v>
          </cell>
        </row>
        <row r="78">
          <cell r="P78">
            <v>35586</v>
          </cell>
          <cell r="Q78">
            <v>27854</v>
          </cell>
        </row>
        <row r="79">
          <cell r="P79">
            <v>35586</v>
          </cell>
          <cell r="Q79">
            <v>27854</v>
          </cell>
        </row>
        <row r="80">
          <cell r="P80" t="str">
            <v>05/06/97</v>
          </cell>
          <cell r="Q80">
            <v>27854</v>
          </cell>
        </row>
        <row r="81">
          <cell r="P81">
            <v>35586</v>
          </cell>
          <cell r="Q81">
            <v>27854</v>
          </cell>
        </row>
        <row r="82">
          <cell r="P82">
            <v>35586</v>
          </cell>
          <cell r="Q82">
            <v>27854</v>
          </cell>
        </row>
        <row r="83">
          <cell r="P83">
            <v>35664</v>
          </cell>
          <cell r="Q83">
            <v>28946</v>
          </cell>
        </row>
        <row r="84">
          <cell r="P84">
            <v>35586</v>
          </cell>
          <cell r="Q84">
            <v>27854</v>
          </cell>
        </row>
        <row r="85">
          <cell r="P85">
            <v>35586</v>
          </cell>
          <cell r="Q85">
            <v>27854</v>
          </cell>
        </row>
        <row r="86">
          <cell r="P86">
            <v>35586</v>
          </cell>
          <cell r="Q86">
            <v>27854</v>
          </cell>
        </row>
        <row r="87">
          <cell r="P87">
            <v>35586</v>
          </cell>
          <cell r="Q87">
            <v>27854</v>
          </cell>
        </row>
        <row r="88">
          <cell r="P88">
            <v>35586</v>
          </cell>
          <cell r="Q88">
            <v>27854</v>
          </cell>
        </row>
        <row r="89">
          <cell r="P89">
            <v>35586</v>
          </cell>
          <cell r="Q89">
            <v>27854</v>
          </cell>
        </row>
        <row r="90">
          <cell r="P90">
            <v>35626</v>
          </cell>
          <cell r="Q90">
            <v>21855</v>
          </cell>
        </row>
        <row r="91">
          <cell r="P91">
            <v>35626</v>
          </cell>
          <cell r="Q91">
            <v>21855</v>
          </cell>
        </row>
        <row r="92">
          <cell r="P92">
            <v>35626</v>
          </cell>
          <cell r="Q92">
            <v>21855</v>
          </cell>
        </row>
        <row r="93">
          <cell r="P93">
            <v>35612</v>
          </cell>
          <cell r="Q93">
            <v>27868</v>
          </cell>
        </row>
        <row r="94">
          <cell r="P94">
            <v>35612</v>
          </cell>
          <cell r="Q94">
            <v>27868</v>
          </cell>
        </row>
        <row r="95">
          <cell r="P95">
            <v>35611</v>
          </cell>
          <cell r="Q95">
            <v>27867</v>
          </cell>
        </row>
        <row r="96">
          <cell r="P96">
            <v>35611</v>
          </cell>
          <cell r="Q96">
            <v>27867</v>
          </cell>
        </row>
        <row r="97">
          <cell r="P97">
            <v>35611</v>
          </cell>
          <cell r="Q97">
            <v>27867</v>
          </cell>
        </row>
        <row r="98">
          <cell r="P98">
            <v>35611</v>
          </cell>
          <cell r="Q98">
            <v>27867</v>
          </cell>
        </row>
        <row r="99">
          <cell r="P99">
            <v>35611</v>
          </cell>
          <cell r="Q99">
            <v>27867</v>
          </cell>
        </row>
        <row r="100">
          <cell r="P100">
            <v>35611</v>
          </cell>
          <cell r="Q100">
            <v>27867</v>
          </cell>
        </row>
        <row r="101">
          <cell r="P101">
            <v>35636</v>
          </cell>
          <cell r="Q101">
            <v>21867</v>
          </cell>
        </row>
        <row r="102">
          <cell r="P102">
            <v>35611</v>
          </cell>
          <cell r="Q102">
            <v>27867</v>
          </cell>
        </row>
        <row r="103">
          <cell r="P103">
            <v>35611</v>
          </cell>
          <cell r="Q103">
            <v>27867</v>
          </cell>
        </row>
        <row r="104">
          <cell r="P104">
            <v>35664</v>
          </cell>
          <cell r="Q104">
            <v>28946</v>
          </cell>
        </row>
        <row r="105">
          <cell r="P105">
            <v>35664</v>
          </cell>
          <cell r="Q105">
            <v>28946</v>
          </cell>
        </row>
        <row r="106">
          <cell r="P106">
            <v>35611</v>
          </cell>
          <cell r="Q106">
            <v>27867</v>
          </cell>
        </row>
        <row r="107">
          <cell r="P107">
            <v>35611</v>
          </cell>
          <cell r="Q107">
            <v>27867</v>
          </cell>
        </row>
        <row r="108">
          <cell r="P108">
            <v>35611</v>
          </cell>
          <cell r="Q108">
            <v>27867</v>
          </cell>
        </row>
        <row r="109">
          <cell r="P109">
            <v>35626</v>
          </cell>
          <cell r="Q109">
            <v>21853</v>
          </cell>
        </row>
        <row r="110">
          <cell r="P110">
            <v>35626</v>
          </cell>
          <cell r="Q110">
            <v>21853</v>
          </cell>
        </row>
        <row r="111">
          <cell r="P111">
            <v>35626</v>
          </cell>
          <cell r="Q111">
            <v>21853</v>
          </cell>
        </row>
        <row r="112">
          <cell r="P112">
            <v>35626</v>
          </cell>
          <cell r="Q112">
            <v>21853</v>
          </cell>
        </row>
        <row r="113">
          <cell r="P113">
            <v>35626</v>
          </cell>
          <cell r="Q113">
            <v>21853</v>
          </cell>
        </row>
        <row r="114">
          <cell r="P114">
            <v>35626</v>
          </cell>
          <cell r="Q114">
            <v>21853</v>
          </cell>
        </row>
        <row r="129">
          <cell r="O129">
            <v>12850.912264180995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Jurídico"/>
      <sheetName val="Assin Contratada"/>
      <sheetName val="Assin_Contratada"/>
      <sheetName val="Terr-preços"/>
      <sheetName val="Unit"/>
      <sheetName val="Local"/>
      <sheetName val="tabela DER julho97"/>
      <sheetName val="Plan3"/>
      <sheetName val="AVALIAÇÃO_terreno"/>
    </sheetNames>
    <sheetDataSet>
      <sheetData sheetId="0" refreshError="1"/>
      <sheetData sheetId="1" refreshError="1">
        <row r="2">
          <cell r="D2" t="str">
            <v>Razão Social</v>
          </cell>
          <cell r="F2" t="str">
            <v>Objeto</v>
          </cell>
          <cell r="G2" t="str">
            <v>Área</v>
          </cell>
          <cell r="H2" t="str">
            <v>Gestor</v>
          </cell>
          <cell r="I2" t="str">
            <v>N.º Contrato</v>
          </cell>
          <cell r="J2" t="str">
            <v>Contrato/Aditivo/Encerr.</v>
          </cell>
          <cell r="K2" t="str">
            <v>Nº Aditivo</v>
          </cell>
        </row>
        <row r="3">
          <cell r="D3" t="str">
            <v>A Integração Recuperadora de Rodovias S/C Ltda</v>
          </cell>
          <cell r="F3" t="str">
            <v>Serviços de conservação civil.</v>
          </cell>
          <cell r="G3" t="str">
            <v>Conservação</v>
          </cell>
          <cell r="H3" t="str">
            <v>Nadalin</v>
          </cell>
          <cell r="I3" t="str">
            <v>ACTUA-CQ-0671/04</v>
          </cell>
          <cell r="J3" t="str">
            <v>Aditivo</v>
          </cell>
          <cell r="K3" t="str">
            <v>1º</v>
          </cell>
        </row>
        <row r="4">
          <cell r="D4" t="str">
            <v>Elena Franco Rosa Resende - ME</v>
          </cell>
          <cell r="F4" t="str">
            <v>Confecção e instalação de Gradil Orsometal de ferro chato 1' x 1/8', para proteção de Pista AVI - 01 do pedágio do km 46 da SP-270, Proteção solicitada pela Comissão da CIPA.</v>
          </cell>
          <cell r="G4" t="str">
            <v>Manutenção</v>
          </cell>
          <cell r="H4" t="str">
            <v>Savietto</v>
          </cell>
          <cell r="J4" t="str">
            <v>Contrato</v>
          </cell>
        </row>
        <row r="5">
          <cell r="D5" t="str">
            <v>Lumafran Consultoria Ltda</v>
          </cell>
          <cell r="F5" t="str">
            <v>Serviços de manutenção e suporte local e remoto de carácter especializado em banco de dados em geral.</v>
          </cell>
          <cell r="G5" t="str">
            <v>Manutenção</v>
          </cell>
          <cell r="H5" t="str">
            <v>Savietto</v>
          </cell>
          <cell r="J5" t="str">
            <v>Contrato</v>
          </cell>
        </row>
        <row r="6">
          <cell r="D6" t="str">
            <v>Marjack Moto Peças Ltda</v>
          </cell>
          <cell r="F6" t="str">
            <v>Fornecimento de peças e materiais em geral para manutenção.</v>
          </cell>
          <cell r="G6" t="str">
            <v>Manutenção</v>
          </cell>
          <cell r="H6" t="str">
            <v>Savietto</v>
          </cell>
          <cell r="J6" t="str">
            <v>Contrato</v>
          </cell>
        </row>
        <row r="7">
          <cell r="D7" t="str">
            <v xml:space="preserve">Álamo Engenharia SA </v>
          </cell>
          <cell r="F7" t="str">
            <v>Serviços de Manutenção de Sistemas Eletro-Eletrônicos para a AutoBAn, conforme os Pacotes abaixo:- Pacote C - Sistemas de emergência, grupos geradores e nobreaks;- Pacote D - Elétrica viária e predial;- Pacote E - Sistemas de climatização;- Pacotes especi</v>
          </cell>
          <cell r="G7" t="str">
            <v>Manutenção</v>
          </cell>
          <cell r="H7" t="str">
            <v>Savietto</v>
          </cell>
          <cell r="J7" t="str">
            <v>Contrato</v>
          </cell>
        </row>
        <row r="8">
          <cell r="D8" t="str">
            <v>Ultraview Sistemas, comércio e serviços Ltda ME</v>
          </cell>
          <cell r="F8" t="str">
            <v xml:space="preserve">Serviços de consultoria  em sistema eletrônicos de ITS para a Concessionária da Ponte Rio-Niterói S.A. </v>
          </cell>
          <cell r="G8" t="str">
            <v>Manutenção</v>
          </cell>
          <cell r="H8" t="str">
            <v>Savietto</v>
          </cell>
          <cell r="J8" t="str">
            <v>Contrato</v>
          </cell>
        </row>
        <row r="9">
          <cell r="D9" t="str">
            <v>Afasa Construções e Comércio Ltda</v>
          </cell>
          <cell r="F9" t="str">
            <v>Venda de equipamentos especializados para execução de selagem de trincas em pavimento asfáltico.</v>
          </cell>
          <cell r="G9" t="str">
            <v>Obras</v>
          </cell>
          <cell r="H9" t="str">
            <v>Herzen</v>
          </cell>
          <cell r="J9" t="str">
            <v>Contrato</v>
          </cell>
        </row>
        <row r="10">
          <cell r="D10" t="str">
            <v>Afasa Construções e Comércio Ltda</v>
          </cell>
          <cell r="F10" t="str">
            <v>Serviços de selagem de trincas com emprego de material asfáltico com polímetro, ao longo do pavimento da Rodovia Presidente Dutra.</v>
          </cell>
          <cell r="G10" t="str">
            <v>Obras</v>
          </cell>
          <cell r="H10" t="str">
            <v>Herzen</v>
          </cell>
          <cell r="I10" t="str">
            <v>ACTUA-CP-0282/05</v>
          </cell>
          <cell r="J10" t="str">
            <v>Contrato</v>
          </cell>
        </row>
        <row r="11">
          <cell r="D11" t="str">
            <v>Lumafran Consultoria Ltda</v>
          </cell>
          <cell r="F11" t="str">
            <v>Serviços de manutenção e suporte local e remoto de carácter especializado em banco de dados em geral.</v>
          </cell>
          <cell r="G11" t="str">
            <v>Manutenção</v>
          </cell>
          <cell r="H11" t="str">
            <v>Savietto</v>
          </cell>
          <cell r="J11" t="str">
            <v>Contrato</v>
          </cell>
        </row>
        <row r="12">
          <cell r="D12" t="str">
            <v>Jofege Pavimentação e Construção Ltda</v>
          </cell>
          <cell r="F12" t="str">
            <v>Serviços de implantação de Marginais na SP-330, Rodovia Anhanguera, entre o km 50+000 e o km 53+550 nas Pistas, Norte e Sul e entre o km 54+158 e o km 58+000 da Pista Norte.</v>
          </cell>
          <cell r="G12" t="str">
            <v>Obras</v>
          </cell>
          <cell r="H12" t="str">
            <v>Moita</v>
          </cell>
          <cell r="J12" t="str">
            <v>Contrato</v>
          </cell>
        </row>
        <row r="13">
          <cell r="D13" t="str">
            <v>Vieceli &amp; Furlan Assossiados Comércio de Serviços Ltda</v>
          </cell>
          <cell r="F13" t="str">
            <v>Desenvolvimento e fornecimento de software para contagem de veículos que utilizam sistemas de identificação automática de veículos e a instalação de duas antenas Amtech em viaduto próximo ao RJ.</v>
          </cell>
          <cell r="G13" t="str">
            <v>Manutenção</v>
          </cell>
          <cell r="H13" t="str">
            <v>Savietto</v>
          </cell>
          <cell r="J13" t="str">
            <v>Contrato</v>
          </cell>
        </row>
        <row r="14">
          <cell r="D14" t="str">
            <v>Terra Brasilis Arquitetura e Consultoria SCL</v>
          </cell>
          <cell r="F14" t="str">
            <v>Plantio de mudas de árvores de espécies nativas, baseado na técnica de sucessão secundária, num total de 4.000 mudas em Guaratinguetá na Rodovia Presidente Dutra.</v>
          </cell>
          <cell r="G14" t="str">
            <v>Ambiente</v>
          </cell>
          <cell r="H14" t="str">
            <v>Nilo</v>
          </cell>
          <cell r="J14" t="str">
            <v>Contrato</v>
          </cell>
        </row>
        <row r="15">
          <cell r="D15" t="str">
            <v>MPMEC Eletro Mecanica Ltda</v>
          </cell>
          <cell r="F15" t="str">
            <v>Serviços de conservação de estruturas metálicas localizadas na Ponte Rio Niterói.</v>
          </cell>
          <cell r="G15" t="str">
            <v>Obras</v>
          </cell>
          <cell r="H15" t="str">
            <v>Nilton</v>
          </cell>
          <cell r="J15" t="str">
            <v>Contrato</v>
          </cell>
        </row>
        <row r="16">
          <cell r="D16" t="str">
            <v>Mapylar Engenharia Ltda</v>
          </cell>
          <cell r="F16" t="str">
            <v>Serviços de Execução de dispositivos de drenagem tais como recuperação de sarjetas e implantação de meio-fio em diversos pontos ao longo da rodovia RJ-124.</v>
          </cell>
          <cell r="G16" t="str">
            <v>Manutenção</v>
          </cell>
          <cell r="H16" t="str">
            <v>Nilton</v>
          </cell>
          <cell r="J16" t="str">
            <v>Contrato</v>
          </cell>
        </row>
        <row r="17">
          <cell r="D17" t="str">
            <v>Engenharia e Construção Mectal Ltda</v>
          </cell>
          <cell r="F17" t="str">
            <v>Serviços de retirada de pórtico bandeira do canteiro de obras da manutenção elétrica,reforma e montagem do mesmo em local a ser definido pela Ponte S/A; Remoção de painel de mensagens variáveis da Av.Jansen de Melo e reinstalação do mesmo no pórtico do it</v>
          </cell>
          <cell r="G17" t="str">
            <v>Obras</v>
          </cell>
          <cell r="H17" t="str">
            <v>Nilton</v>
          </cell>
          <cell r="J17" t="str">
            <v>Contrato</v>
          </cell>
        </row>
        <row r="18">
          <cell r="D18" t="str">
            <v>Sinalta Propista Sinalização, Segurança e Comunicação Visual Ltda</v>
          </cell>
          <cell r="F18" t="str">
            <v>Confecção e implantação de Sinalização Vertical para a Rodovia Presidente Dutra, trechos de São Paulo e Rio de Janeiro.</v>
          </cell>
          <cell r="G18" t="str">
            <v>Obras</v>
          </cell>
          <cell r="H18" t="str">
            <v>Herzen</v>
          </cell>
          <cell r="J18" t="str">
            <v>Contrato</v>
          </cell>
        </row>
        <row r="19">
          <cell r="D19" t="str">
            <v>VCS -Vitória Construções e Serviços Ltda</v>
          </cell>
          <cell r="F19" t="str">
            <v>Serviços de Implantação do Ramo 831 e Acesso Local,localizados no Km 216+700/SP, Pista Norte</v>
          </cell>
          <cell r="G19" t="str">
            <v>Obras</v>
          </cell>
          <cell r="H19" t="str">
            <v>Herzen</v>
          </cell>
          <cell r="J19" t="str">
            <v>Contrato</v>
          </cell>
        </row>
        <row r="21">
          <cell r="I2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va 21mai07"/>
      <sheetName val="(PDP)Entr.Pagas com Bilhete+BS"/>
      <sheetName val="Entr.Pagas com bilhete + VT"/>
      <sheetName val="Entr.Pagas com Bilhete"/>
      <sheetName val="Bilhete Serviço"/>
      <sheetName val="PAN07"/>
      <sheetName val="Pagas Edmonson"/>
      <sheetName val="Entr.Pagas VT"/>
      <sheetName val="Total Digicon"/>
      <sheetName val="Passes_BARRA(Digicon)"/>
      <sheetName val="Passes_MNS(Digicon)"/>
      <sheetName val="Pré-Pago(Digicon)"/>
      <sheetName val="Unitário(Digicon)"/>
      <sheetName val="98"/>
      <sheetName val="BS"/>
      <sheetName val="DivDir"/>
      <sheetName val="gBil+VT"/>
      <sheetName val="gBil"/>
      <sheetName val="gVT"/>
      <sheetName val="gPP"/>
      <sheetName val="gUN"/>
      <sheetName val="gBS"/>
      <sheetName val="DivDir (SAB)"/>
      <sheetName val="gBil (SAB)"/>
      <sheetName val="gVT (SAB)"/>
      <sheetName val="DivDir (DOM)"/>
      <sheetName val="gBil (DOM)"/>
      <sheetName val="gVT (DOM)"/>
      <sheetName val="e-mail"/>
      <sheetName val="MNS GAVEA"/>
      <sheetName val="BARRA"/>
      <sheetName val="MNS"/>
      <sheetName val="GVA_SCP_BTF"/>
      <sheetName val="AM_PR"/>
      <sheetName val="TabRecDU"/>
      <sheetName val="Pagas(Orçado115MM X ROC)"/>
      <sheetName val="Paga+Grátis(Orçado115MM X ROC)"/>
      <sheetName val="gPagas(Orçado115MM X ROC)"/>
      <sheetName val="gPaga+Grátis(Orçado115MM XROC)"/>
      <sheetName val="Pagas(Acumula)"/>
      <sheetName val="gPagas(Orçado115MM X ROC)   "/>
      <sheetName val="gPagas(Orçado115MM X ROC) (2)"/>
      <sheetName val="Pagas(Orçado115MM X ROC) (2)"/>
      <sheetName val="Pagas(Acumula) (2)"/>
      <sheetName val="Pagas+Grátis(Orçado115MM (2)"/>
      <sheetName val="gPagas(Orçado111MM X ROC)"/>
      <sheetName val="Pagas(Orçado111MM X ROC)"/>
      <sheetName val="RELDIA "/>
      <sheetName val="Simul Transf cBIL oxd 2003"/>
      <sheetName val="Receita"/>
      <sheetName val="g_Receita(OrçadoXReal)"/>
      <sheetName val="d_Receita(OrçadoXReal)"/>
      <sheetName val="DiasTípicosPagas"/>
      <sheetName val="GVarPagas"/>
      <sheetName val="RELDIA Sem VT"/>
      <sheetName val="TabRecSáb"/>
      <sheetName val="TabRecDom"/>
      <sheetName val="RecEst"/>
      <sheetName val="Banco Recordes"/>
      <sheetName val="ROC(DOM Eleição)"/>
      <sheetName val="ROC(DOM)"/>
      <sheetName val="ROC(SÁB)"/>
      <sheetName val="ROC(DU)"/>
      <sheetName val="Vale Rápido"/>
      <sheetName val="Mod Graf "/>
      <sheetName val="Gráf Pagas Prev X Real ROC"/>
      <sheetName val="Base Graf ROC"/>
      <sheetName val="gPagas(Orçado115MM X ROC-jan06)"/>
      <sheetName val="Pagas(Orçado115MM X ROC-jan06)"/>
      <sheetName val="Plan1"/>
      <sheetName val="Entr.Pagas com bilhete + BS"/>
      <sheetName val="Entradas Pagas"/>
      <sheetName val="Vale Transporte"/>
      <sheetName val="Ent. Com Bilhete"/>
      <sheetName val="GráfExpectativa Pagas ROC"/>
      <sheetName val="Dias Atípicos"/>
      <sheetName val="Plan2"/>
      <sheetName val="Controle torniq.ent.Pagas"/>
      <sheetName val="SERIE "/>
      <sheetName val="MédDep"/>
      <sheetName val="TabDinMédSis"/>
      <sheetName val="TabDinSomaSis "/>
      <sheetName val="TabDinConsulta"/>
      <sheetName val="Máximo IPN-GVA"/>
      <sheetName val="Gráf3"/>
      <sheetName val="Gráf4"/>
      <sheetName val="Plan3"/>
      <sheetName val="Teste Bilhete Grátis"/>
      <sheetName val="tAB.Auxil.Pedi.Excp."/>
      <sheetName val="Plan4"/>
      <sheetName val="TabMáxDU"/>
      <sheetName val="TabMáxSáb"/>
      <sheetName val="TabMáxDom"/>
      <sheetName val="MARCIA"/>
      <sheetName val="GRAFIENT_ABR2000"/>
      <sheetName val="TabDinMáxSis (Teste)"/>
      <sheetName val="RankingTotalDia"/>
      <sheetName val="GrafRankingTotalDia"/>
      <sheetName val="RELDIA"/>
      <sheetName val="RELDIA BS - PAGANTES"/>
      <sheetName val="Plan5"/>
      <sheetName val="RELDIA-bs"/>
      <sheetName val="ROC(BDInd_DOM)"/>
      <sheetName val="ROC(BDInd_DU-SÁB)"/>
      <sheetName val="e-mailVPassagens"/>
      <sheetName val="DadosBI_ROC"/>
      <sheetName val="Plan6"/>
      <sheetName val="RelDiário"/>
      <sheetName val="Gráfico1"/>
      <sheetName val="TabMáxDU (2)"/>
      <sheetName val="TabRecDU (2)"/>
      <sheetName val="TabMínDU"/>
      <sheetName val="Tab.Rec"/>
      <sheetName val="gL1Bil+Grátis "/>
      <sheetName val="gL2Bil+Grátis"/>
      <sheetName val="gSistema(Bil+Grátis)"/>
      <sheetName val="gL1EntBil"/>
      <sheetName val="gL2EntBil"/>
      <sheetName val="gSistema"/>
      <sheetName val="TabDinMáxSis"/>
      <sheetName val="TabDinRecordeSis "/>
      <sheetName val="Gráf1"/>
      <sheetName val="TabDinMínimoSis"/>
      <sheetName val="gL2Bil+Grátis (2)"/>
      <sheetName val="gLinha 2"/>
      <sheetName val="gLinha1 "/>
      <sheetName val="EXTRACALDERON"/>
      <sheetName val="Gráfico11"/>
      <sheetName val="Gráfico10"/>
      <sheetName val="Gráfico9"/>
      <sheetName val="Gráfico8"/>
      <sheetName val="Gráfico7"/>
      <sheetName val="SERIE (2)"/>
      <sheetName val="RecEstRascunho"/>
      <sheetName val="BaseTabDin"/>
      <sheetName val="Gráfico12"/>
      <sheetName val="TabDin"/>
      <sheetName val="Gráfico6"/>
      <sheetName val="Gráfico5"/>
      <sheetName val="Gráfico4"/>
      <sheetName val="Gráfico3"/>
      <sheetName val="Gráfico2"/>
      <sheetName val="ADM LOG"/>
      <sheetName val="EMEGÊNCIA"/>
      <sheetName val="GJun_Set"/>
      <sheetName val="L2AgoSet"/>
      <sheetName val="L2JunSet"/>
      <sheetName val="ROC(DOM_Especial)"/>
      <sheetName val="ROC(DU_SÁB)"/>
      <sheetName val="DadosBI"/>
      <sheetName val="DadosBI (15)"/>
      <sheetName val="DadosBI (16)"/>
      <sheetName val="RelComercial"/>
      <sheetName val="DadosBI (DOM)"/>
      <sheetName val="DadosBI(vínculo)"/>
      <sheetName val="G.Rec"/>
      <sheetName val="GRec"/>
      <sheetName val="Tab-Fernando"/>
      <sheetName val="SERIE"/>
      <sheetName val="DadosBIparaROC"/>
      <sheetName val="TabDin (2)"/>
      <sheetName val="ROC(versão2)"/>
      <sheetName val="e-mailVendaPassagens"/>
      <sheetName val="TabMédQuinzenal"/>
      <sheetName val="BDEntEstDia"/>
      <sheetName val="#REF"/>
      <sheetName val="TabDin10min"/>
      <sheetName val="Riocard"/>
      <sheetName val="BS + Entradas Pagas"/>
      <sheetName val="Dados(DU)"/>
      <sheetName val="DadosBI (12)"/>
      <sheetName val="26"/>
      <sheetName val="DadosBI_Sistrans"/>
      <sheetName val="RELFech.Mês"/>
      <sheetName val="DadosBIparaROC (24)"/>
      <sheetName val="DadosBIparaROC (25)"/>
      <sheetName val="DadosBIparaROC (26)"/>
      <sheetName val="ROC(vínculo_BI)"/>
      <sheetName val="ROC(vínculo_BDInd)"/>
      <sheetName val="Entr.Pagas com bilh+BS+Entr.VT"/>
      <sheetName val="DiasTípicosPagas (2)"/>
      <sheetName val="GVarPagas (2)"/>
      <sheetName val="Receita (2)"/>
      <sheetName val="g_Receita(OrçadoXReal) (2)"/>
      <sheetName val="d_Receita(OrçadoXReal) (2)"/>
      <sheetName val="(PDP)Ent.Pagas com Bil+BS"/>
      <sheetName val="TabRecDU (Pagas)"/>
      <sheetName val="982"/>
      <sheetName val="Gráf2"/>
      <sheetName val="DADOSVTBIL"/>
      <sheetName val="Pagas+Grátis(Orçado115MM X ROC)"/>
      <sheetName val="Gráf5"/>
      <sheetName val="Gráf6"/>
      <sheetName val="Gráf7"/>
      <sheetName val="Gráf8"/>
      <sheetName val="Gráf9"/>
      <sheetName val="Entr.Pagas VT (2)"/>
      <sheetName val="98 (PAD)"/>
      <sheetName val="gDivDir"/>
      <sheetName val="Gráfico_pagas"/>
      <sheetName val="Pagas+BS(Rec_Máx_10jun07)"/>
      <sheetName val="Pagas+Grátis(Rec_Máx_10jun07)"/>
      <sheetName val="Record até 07jun07"/>
      <sheetName val="Pagas+Grátis(Orçado115MM X  (2)"/>
      <sheetName val="Pagas+BS(Rec_Máx_10set07)"/>
      <sheetName val="Pagas+Grátis(Rec_Máx_10set07"/>
      <sheetName val="Ônibus"/>
      <sheetName val="Pagas+Grátis(Orçado115MM"/>
      <sheetName val="Passes MNS_Barra"/>
      <sheetName val="Torniq+Rec+Estim(Edmonson)"/>
      <sheetName val="Total Edmonson"/>
      <sheetName val="ColagemUNIT"/>
      <sheetName val="ColagemPP"/>
      <sheetName val="SFX_06-08"/>
      <sheetName val="FLA_06-08"/>
      <sheetName val="Verif_VT"/>
      <sheetName val="GVA_SCP_BTF(mar08)"/>
      <sheetName val="Barra(mar08)"/>
      <sheetName val="VT_CTG"/>
      <sheetName val="Verif_VT250408"/>
      <sheetName val="Média DU  Est Dia"/>
      <sheetName val="DU  Est Dia"/>
      <sheetName val="gEdmonson"/>
      <sheetName val="gBil+VT (SAB)"/>
      <sheetName val="gBil+VT (DOM)"/>
      <sheetName val="Consolidado"/>
      <sheetName val="Tabelas"/>
      <sheetName val="ColagemPASSES"/>
      <sheetName val="INDICE"/>
      <sheetName val="DiasTípi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A2" t="str">
            <v>DiaSemana</v>
          </cell>
          <cell r="B2" t="str">
            <v>DATA</v>
          </cell>
          <cell r="C2" t="str">
            <v>SPN</v>
          </cell>
          <cell r="D2" t="str">
            <v>SFX</v>
          </cell>
          <cell r="E2" t="str">
            <v>AFP</v>
          </cell>
          <cell r="F2" t="str">
            <v>ESA1</v>
          </cell>
          <cell r="G2" t="str">
            <v>POZ</v>
          </cell>
          <cell r="H2" t="str">
            <v>CTR</v>
          </cell>
          <cell r="I2" t="str">
            <v>PVG</v>
          </cell>
          <cell r="J2" t="str">
            <v>URG</v>
          </cell>
          <cell r="K2" t="str">
            <v>CRC</v>
          </cell>
          <cell r="L2" t="str">
            <v>CNL</v>
          </cell>
          <cell r="M2" t="str">
            <v>GLR</v>
          </cell>
          <cell r="N2" t="str">
            <v>CTT</v>
          </cell>
          <cell r="O2" t="str">
            <v>LMC</v>
          </cell>
          <cell r="P2" t="str">
            <v>FLA</v>
          </cell>
          <cell r="Q2" t="str">
            <v>BTF</v>
          </cell>
          <cell r="R2" t="str">
            <v>CAV</v>
          </cell>
          <cell r="S2" t="str">
            <v>LINHA 1</v>
          </cell>
          <cell r="T2" t="str">
            <v>TRANSF L2L1</v>
          </cell>
          <cell r="U2" t="str">
            <v>PASTRA L1</v>
          </cell>
          <cell r="V2" t="str">
            <v>ESA2</v>
          </cell>
          <cell r="W2" t="str">
            <v>SCR</v>
          </cell>
          <cell r="X2" t="str">
            <v>MRC</v>
          </cell>
          <cell r="Y2" t="str">
            <v>TRG</v>
          </cell>
          <cell r="Z2" t="str">
            <v>MGR</v>
          </cell>
          <cell r="AA2" t="str">
            <v>DCT</v>
          </cell>
          <cell r="AB2" t="str">
            <v>INH</v>
          </cell>
          <cell r="AC2" t="str">
            <v>ERN</v>
          </cell>
          <cell r="AD2" t="str">
            <v>TCL</v>
          </cell>
          <cell r="AE2" t="str">
            <v>VCV</v>
          </cell>
          <cell r="AF2" t="str">
            <v>IRJ</v>
          </cell>
          <cell r="AG2" t="str">
            <v>CLG</v>
          </cell>
          <cell r="AH2" t="str">
            <v>CNT</v>
          </cell>
          <cell r="AI2" t="str">
            <v>AFB</v>
          </cell>
          <cell r="AJ2" t="str">
            <v>ERP</v>
          </cell>
          <cell r="AK2" t="str">
            <v>PVN</v>
          </cell>
          <cell r="AL2" t="str">
            <v>LINHA 2</v>
          </cell>
          <cell r="AM2" t="str">
            <v>TRANSF L1L2</v>
          </cell>
          <cell r="AN2" t="str">
            <v>PASTRA L2</v>
          </cell>
          <cell r="AO2" t="str">
            <v>SISTEMA</v>
          </cell>
          <cell r="AP2" t="str">
            <v>TRANSF SIS</v>
          </cell>
          <cell r="AQ2" t="str">
            <v>PASTRA SIS</v>
          </cell>
          <cell r="AR2" t="str">
            <v>DATA ok</v>
          </cell>
          <cell r="AS2" t="str">
            <v>Atípico</v>
          </cell>
          <cell r="AT2" t="str">
            <v>Descrição</v>
          </cell>
          <cell r="AU2" t="str">
            <v>Feriado</v>
          </cell>
          <cell r="AV2" t="str">
            <v>fator</v>
          </cell>
        </row>
        <row r="3">
          <cell r="A3">
            <v>5</v>
          </cell>
          <cell r="B3">
            <v>35796</v>
          </cell>
          <cell r="C3">
            <v>917</v>
          </cell>
          <cell r="D3">
            <v>222</v>
          </cell>
          <cell r="E3">
            <v>315</v>
          </cell>
          <cell r="F3">
            <v>175</v>
          </cell>
          <cell r="H3">
            <v>871</v>
          </cell>
          <cell r="K3">
            <v>304</v>
          </cell>
          <cell r="L3">
            <v>334</v>
          </cell>
          <cell r="M3">
            <v>536</v>
          </cell>
          <cell r="O3">
            <v>1278</v>
          </cell>
          <cell r="P3">
            <v>595</v>
          </cell>
          <cell r="Q3">
            <v>5343</v>
          </cell>
          <cell r="S3">
            <v>10890</v>
          </cell>
          <cell r="T3">
            <v>1779</v>
          </cell>
          <cell r="U3">
            <v>12669</v>
          </cell>
          <cell r="V3">
            <v>85</v>
          </cell>
          <cell r="W3">
            <v>286</v>
          </cell>
          <cell r="Y3">
            <v>93</v>
          </cell>
          <cell r="Z3">
            <v>353</v>
          </cell>
          <cell r="AA3">
            <v>117</v>
          </cell>
          <cell r="AB3">
            <v>311</v>
          </cell>
          <cell r="AC3">
            <v>392</v>
          </cell>
          <cell r="AD3">
            <v>222</v>
          </cell>
          <cell r="AE3">
            <v>612</v>
          </cell>
          <cell r="AL3">
            <v>2471</v>
          </cell>
          <cell r="AM3">
            <v>1131</v>
          </cell>
          <cell r="AN3">
            <v>3602</v>
          </cell>
          <cell r="AO3">
            <v>13361</v>
          </cell>
          <cell r="AP3">
            <v>2910</v>
          </cell>
          <cell r="AQ3">
            <v>16271</v>
          </cell>
          <cell r="AR3">
            <v>35796</v>
          </cell>
          <cell r="AS3" t="str">
            <v>Atípico</v>
          </cell>
          <cell r="AT3" t="str">
            <v>ConfUniversal</v>
          </cell>
          <cell r="AU3" t="str">
            <v>Feriado</v>
          </cell>
          <cell r="AV3">
            <v>5.5085095154853395E-2</v>
          </cell>
        </row>
        <row r="4">
          <cell r="A4">
            <v>6</v>
          </cell>
          <cell r="B4">
            <v>35797</v>
          </cell>
          <cell r="C4">
            <v>12512</v>
          </cell>
          <cell r="D4">
            <v>2870</v>
          </cell>
          <cell r="E4">
            <v>4608</v>
          </cell>
          <cell r="F4">
            <v>1843</v>
          </cell>
          <cell r="G4">
            <v>2365</v>
          </cell>
          <cell r="H4">
            <v>8009</v>
          </cell>
          <cell r="I4">
            <v>2053</v>
          </cell>
          <cell r="J4">
            <v>11672</v>
          </cell>
          <cell r="K4">
            <v>12869</v>
          </cell>
          <cell r="L4">
            <v>7499</v>
          </cell>
          <cell r="M4">
            <v>3483</v>
          </cell>
          <cell r="N4">
            <v>3882</v>
          </cell>
          <cell r="O4">
            <v>7044</v>
          </cell>
          <cell r="P4">
            <v>5149</v>
          </cell>
          <cell r="Q4">
            <v>12157</v>
          </cell>
          <cell r="S4">
            <v>98015</v>
          </cell>
          <cell r="T4">
            <v>14480</v>
          </cell>
          <cell r="U4">
            <v>112495</v>
          </cell>
          <cell r="V4">
            <v>893</v>
          </cell>
          <cell r="W4">
            <v>1752</v>
          </cell>
          <cell r="X4">
            <v>281</v>
          </cell>
          <cell r="Y4">
            <v>730</v>
          </cell>
          <cell r="Z4">
            <v>2824</v>
          </cell>
          <cell r="AA4">
            <v>2427</v>
          </cell>
          <cell r="AB4">
            <v>2000</v>
          </cell>
          <cell r="AC4">
            <v>2303</v>
          </cell>
          <cell r="AD4">
            <v>825</v>
          </cell>
          <cell r="AE4">
            <v>6511</v>
          </cell>
          <cell r="AL4">
            <v>20546</v>
          </cell>
          <cell r="AM4">
            <v>11828</v>
          </cell>
          <cell r="AN4">
            <v>32374</v>
          </cell>
          <cell r="AO4">
            <v>118561</v>
          </cell>
          <cell r="AP4">
            <v>26308</v>
          </cell>
          <cell r="AQ4">
            <v>144869</v>
          </cell>
          <cell r="AR4">
            <v>35797</v>
          </cell>
          <cell r="AS4" t="str">
            <v>Atípico</v>
          </cell>
          <cell r="AT4" t="str">
            <v>Enforcado</v>
          </cell>
          <cell r="AU4">
            <v>0</v>
          </cell>
          <cell r="AV4">
            <v>0.48880652396187207</v>
          </cell>
        </row>
        <row r="5">
          <cell r="A5">
            <v>7</v>
          </cell>
          <cell r="B5">
            <v>35798</v>
          </cell>
          <cell r="C5">
            <v>5589</v>
          </cell>
          <cell r="D5">
            <v>1116</v>
          </cell>
          <cell r="E5">
            <v>1556</v>
          </cell>
          <cell r="F5">
            <v>778</v>
          </cell>
          <cell r="G5">
            <v>789</v>
          </cell>
          <cell r="H5">
            <v>3493</v>
          </cell>
          <cell r="I5">
            <v>836</v>
          </cell>
          <cell r="J5">
            <v>2837</v>
          </cell>
          <cell r="K5">
            <v>2271</v>
          </cell>
          <cell r="L5">
            <v>2025</v>
          </cell>
          <cell r="M5">
            <v>1772</v>
          </cell>
          <cell r="N5">
            <v>2026</v>
          </cell>
          <cell r="O5">
            <v>3409</v>
          </cell>
          <cell r="P5">
            <v>2314</v>
          </cell>
          <cell r="Q5">
            <v>5192</v>
          </cell>
          <cell r="S5">
            <v>36003</v>
          </cell>
          <cell r="T5">
            <v>8796</v>
          </cell>
          <cell r="U5">
            <v>44799</v>
          </cell>
          <cell r="V5">
            <v>377</v>
          </cell>
          <cell r="W5">
            <v>1168</v>
          </cell>
          <cell r="X5">
            <v>482</v>
          </cell>
          <cell r="Y5">
            <v>318</v>
          </cell>
          <cell r="Z5">
            <v>1570</v>
          </cell>
          <cell r="AA5">
            <v>1946</v>
          </cell>
          <cell r="AB5">
            <v>1136</v>
          </cell>
          <cell r="AC5">
            <v>1457</v>
          </cell>
          <cell r="AD5">
            <v>557</v>
          </cell>
          <cell r="AE5">
            <v>3432</v>
          </cell>
          <cell r="AL5">
            <v>12443</v>
          </cell>
          <cell r="AM5">
            <v>3972</v>
          </cell>
          <cell r="AN5">
            <v>16415</v>
          </cell>
          <cell r="AO5">
            <v>48446</v>
          </cell>
          <cell r="AP5">
            <v>12768</v>
          </cell>
          <cell r="AQ5">
            <v>61214</v>
          </cell>
          <cell r="AR5">
            <v>35798</v>
          </cell>
          <cell r="AS5" t="str">
            <v>Atípico</v>
          </cell>
          <cell r="AT5" t="str">
            <v>Enforcado</v>
          </cell>
          <cell r="AU5">
            <v>0</v>
          </cell>
          <cell r="AV5">
            <v>0.19973448992381015</v>
          </cell>
        </row>
        <row r="6">
          <cell r="A6">
            <v>1</v>
          </cell>
          <cell r="B6">
            <v>35799</v>
          </cell>
          <cell r="S6">
            <v>0</v>
          </cell>
          <cell r="U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35799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</row>
        <row r="7">
          <cell r="A7">
            <v>2</v>
          </cell>
          <cell r="B7">
            <v>35800</v>
          </cell>
          <cell r="C7">
            <v>25665</v>
          </cell>
          <cell r="D7">
            <v>6217</v>
          </cell>
          <cell r="E7">
            <v>7328</v>
          </cell>
          <cell r="F7">
            <v>5204</v>
          </cell>
          <cell r="G7">
            <v>5689</v>
          </cell>
          <cell r="H7">
            <v>15036</v>
          </cell>
          <cell r="I7">
            <v>5873</v>
          </cell>
          <cell r="J7">
            <v>24868</v>
          </cell>
          <cell r="K7">
            <v>31896</v>
          </cell>
          <cell r="L7">
            <v>19897</v>
          </cell>
          <cell r="M7">
            <v>6721</v>
          </cell>
          <cell r="N7">
            <v>6428</v>
          </cell>
          <cell r="O7">
            <v>12419</v>
          </cell>
          <cell r="P7">
            <v>9575</v>
          </cell>
          <cell r="Q7">
            <v>25653</v>
          </cell>
          <cell r="S7">
            <v>208469</v>
          </cell>
          <cell r="T7">
            <v>26440</v>
          </cell>
          <cell r="U7">
            <v>234909</v>
          </cell>
          <cell r="V7">
            <v>2521</v>
          </cell>
          <cell r="W7">
            <v>3119</v>
          </cell>
          <cell r="X7">
            <v>1031</v>
          </cell>
          <cell r="Y7">
            <v>1753</v>
          </cell>
          <cell r="Z7">
            <v>5539</v>
          </cell>
          <cell r="AA7">
            <v>3316</v>
          </cell>
          <cell r="AB7">
            <v>3684</v>
          </cell>
          <cell r="AC7">
            <v>3864</v>
          </cell>
          <cell r="AD7">
            <v>1525</v>
          </cell>
          <cell r="AE7">
            <v>11893</v>
          </cell>
          <cell r="AL7">
            <v>38245</v>
          </cell>
          <cell r="AM7">
            <v>25857</v>
          </cell>
          <cell r="AN7">
            <v>64102</v>
          </cell>
          <cell r="AO7">
            <v>246714</v>
          </cell>
          <cell r="AP7">
            <v>52297</v>
          </cell>
          <cell r="AQ7">
            <v>299011</v>
          </cell>
          <cell r="AR7">
            <v>35800</v>
          </cell>
          <cell r="AS7">
            <v>0</v>
          </cell>
          <cell r="AT7">
            <v>0</v>
          </cell>
          <cell r="AU7">
            <v>0</v>
          </cell>
          <cell r="AV7">
            <v>1.0171592070978595</v>
          </cell>
        </row>
        <row r="8">
          <cell r="A8">
            <v>3</v>
          </cell>
          <cell r="B8">
            <v>35801</v>
          </cell>
          <cell r="C8">
            <v>26005</v>
          </cell>
          <cell r="D8">
            <v>6237</v>
          </cell>
          <cell r="E8">
            <v>7216</v>
          </cell>
          <cell r="F8">
            <v>5352</v>
          </cell>
          <cell r="G8">
            <v>5860</v>
          </cell>
          <cell r="H8">
            <v>14559</v>
          </cell>
          <cell r="I8">
            <v>5808</v>
          </cell>
          <cell r="J8">
            <v>23801</v>
          </cell>
          <cell r="K8">
            <v>30809</v>
          </cell>
          <cell r="L8">
            <v>18922</v>
          </cell>
          <cell r="M8">
            <v>6680</v>
          </cell>
          <cell r="N8">
            <v>6466</v>
          </cell>
          <cell r="O8">
            <v>12815</v>
          </cell>
          <cell r="P8">
            <v>9256</v>
          </cell>
          <cell r="Q8">
            <v>25879</v>
          </cell>
          <cell r="S8">
            <v>205665</v>
          </cell>
          <cell r="T8">
            <v>26578</v>
          </cell>
          <cell r="U8">
            <v>232243</v>
          </cell>
          <cell r="V8">
            <v>2592</v>
          </cell>
          <cell r="W8">
            <v>3256</v>
          </cell>
          <cell r="X8">
            <v>1184</v>
          </cell>
          <cell r="Y8">
            <v>1798</v>
          </cell>
          <cell r="Z8">
            <v>5592</v>
          </cell>
          <cell r="AA8">
            <v>3423</v>
          </cell>
          <cell r="AB8">
            <v>3663</v>
          </cell>
          <cell r="AC8">
            <v>3816</v>
          </cell>
          <cell r="AD8">
            <v>1435</v>
          </cell>
          <cell r="AE8">
            <v>11788</v>
          </cell>
          <cell r="AL8">
            <v>38547</v>
          </cell>
          <cell r="AM8">
            <v>25344</v>
          </cell>
          <cell r="AN8">
            <v>63891</v>
          </cell>
          <cell r="AO8">
            <v>244212</v>
          </cell>
          <cell r="AP8">
            <v>51922</v>
          </cell>
          <cell r="AQ8">
            <v>296134</v>
          </cell>
          <cell r="AR8">
            <v>35801</v>
          </cell>
          <cell r="AS8">
            <v>0</v>
          </cell>
          <cell r="AT8">
            <v>0</v>
          </cell>
          <cell r="AU8">
            <v>0</v>
          </cell>
          <cell r="AV8">
            <v>1.0068438932682475</v>
          </cell>
        </row>
        <row r="9">
          <cell r="A9">
            <v>4</v>
          </cell>
          <cell r="B9">
            <v>35802</v>
          </cell>
          <cell r="C9">
            <v>26376</v>
          </cell>
          <cell r="D9">
            <v>6419</v>
          </cell>
          <cell r="E9">
            <v>7517</v>
          </cell>
          <cell r="F9">
            <v>4950</v>
          </cell>
          <cell r="G9">
            <v>5828</v>
          </cell>
          <cell r="H9">
            <v>14608</v>
          </cell>
          <cell r="I9">
            <v>5934</v>
          </cell>
          <cell r="J9">
            <v>23957</v>
          </cell>
          <cell r="K9">
            <v>33415</v>
          </cell>
          <cell r="L9">
            <v>21806</v>
          </cell>
          <cell r="M9">
            <v>7769</v>
          </cell>
          <cell r="N9">
            <v>6689</v>
          </cell>
          <cell r="O9">
            <v>13516</v>
          </cell>
          <cell r="P9">
            <v>9669</v>
          </cell>
          <cell r="Q9">
            <v>27053</v>
          </cell>
          <cell r="S9">
            <v>215506</v>
          </cell>
          <cell r="T9">
            <v>26573</v>
          </cell>
          <cell r="U9">
            <v>242079</v>
          </cell>
          <cell r="V9">
            <v>2397</v>
          </cell>
          <cell r="W9">
            <v>3167</v>
          </cell>
          <cell r="X9">
            <v>1268</v>
          </cell>
          <cell r="Y9">
            <v>1851</v>
          </cell>
          <cell r="Z9">
            <v>5558</v>
          </cell>
          <cell r="AA9">
            <v>3514</v>
          </cell>
          <cell r="AB9">
            <v>3747</v>
          </cell>
          <cell r="AC9">
            <v>3837</v>
          </cell>
          <cell r="AD9">
            <v>1407</v>
          </cell>
          <cell r="AE9">
            <v>11618</v>
          </cell>
          <cell r="AL9">
            <v>38364</v>
          </cell>
          <cell r="AM9">
            <v>26832</v>
          </cell>
          <cell r="AN9">
            <v>65196</v>
          </cell>
          <cell r="AO9">
            <v>253870</v>
          </cell>
          <cell r="AP9">
            <v>53405</v>
          </cell>
          <cell r="AQ9">
            <v>307275</v>
          </cell>
          <cell r="AR9">
            <v>35802</v>
          </cell>
          <cell r="AS9">
            <v>0</v>
          </cell>
          <cell r="AT9">
            <v>0</v>
          </cell>
          <cell r="AU9">
            <v>0</v>
          </cell>
          <cell r="AV9">
            <v>1.0466621590421847</v>
          </cell>
        </row>
        <row r="10">
          <cell r="A10">
            <v>5</v>
          </cell>
          <cell r="B10">
            <v>35803</v>
          </cell>
          <cell r="C10">
            <v>26910</v>
          </cell>
          <cell r="D10">
            <v>6461</v>
          </cell>
          <cell r="E10">
            <v>7684</v>
          </cell>
          <cell r="F10">
            <v>6250</v>
          </cell>
          <cell r="G10">
            <v>5804</v>
          </cell>
          <cell r="H10">
            <v>17551</v>
          </cell>
          <cell r="I10">
            <v>7654</v>
          </cell>
          <cell r="J10">
            <v>24967</v>
          </cell>
          <cell r="K10">
            <v>43217</v>
          </cell>
          <cell r="L10">
            <v>25019</v>
          </cell>
          <cell r="M10">
            <v>7898</v>
          </cell>
          <cell r="N10">
            <v>5714</v>
          </cell>
          <cell r="O10">
            <v>12847</v>
          </cell>
          <cell r="P10">
            <v>9178</v>
          </cell>
          <cell r="Q10">
            <v>26913</v>
          </cell>
          <cell r="S10">
            <v>234067</v>
          </cell>
          <cell r="T10">
            <v>29911</v>
          </cell>
          <cell r="U10">
            <v>263978</v>
          </cell>
          <cell r="V10">
            <v>3027</v>
          </cell>
          <cell r="W10">
            <v>1795</v>
          </cell>
          <cell r="X10">
            <v>4697</v>
          </cell>
          <cell r="Y10">
            <v>3427</v>
          </cell>
          <cell r="Z10">
            <v>6391</v>
          </cell>
          <cell r="AA10">
            <v>3352</v>
          </cell>
          <cell r="AB10">
            <v>4043</v>
          </cell>
          <cell r="AC10">
            <v>3676</v>
          </cell>
          <cell r="AD10">
            <v>1387</v>
          </cell>
          <cell r="AE10">
            <v>11773</v>
          </cell>
          <cell r="AL10">
            <v>43568</v>
          </cell>
          <cell r="AM10">
            <v>29558</v>
          </cell>
          <cell r="AN10">
            <v>73126</v>
          </cell>
          <cell r="AO10">
            <v>277635</v>
          </cell>
          <cell r="AP10">
            <v>59469</v>
          </cell>
          <cell r="AQ10">
            <v>337104</v>
          </cell>
          <cell r="AR10">
            <v>35803</v>
          </cell>
          <cell r="AS10" t="str">
            <v>Atípico</v>
          </cell>
          <cell r="AT10" t="str">
            <v>Chuva</v>
          </cell>
          <cell r="AU10">
            <v>0</v>
          </cell>
          <cell r="AV10">
            <v>1.1446411491144166</v>
          </cell>
        </row>
        <row r="11">
          <cell r="A11">
            <v>6</v>
          </cell>
          <cell r="B11">
            <v>35804</v>
          </cell>
          <cell r="C11">
            <v>22947</v>
          </cell>
          <cell r="D11">
            <v>5558</v>
          </cell>
          <cell r="E11">
            <v>6125</v>
          </cell>
          <cell r="F11">
            <v>4116</v>
          </cell>
          <cell r="G11">
            <v>3907</v>
          </cell>
          <cell r="H11">
            <v>12178</v>
          </cell>
          <cell r="I11">
            <v>4464</v>
          </cell>
          <cell r="J11">
            <v>17736</v>
          </cell>
          <cell r="K11">
            <v>25471</v>
          </cell>
          <cell r="L11">
            <v>16157</v>
          </cell>
          <cell r="M11">
            <v>6392</v>
          </cell>
          <cell r="N11">
            <v>5869</v>
          </cell>
          <cell r="O11">
            <v>11109</v>
          </cell>
          <cell r="P11">
            <v>7933</v>
          </cell>
          <cell r="Q11">
            <v>22674</v>
          </cell>
          <cell r="S11">
            <v>172636</v>
          </cell>
          <cell r="T11">
            <v>21774</v>
          </cell>
          <cell r="U11">
            <v>194410</v>
          </cell>
          <cell r="V11">
            <v>1993</v>
          </cell>
          <cell r="W11">
            <v>2628</v>
          </cell>
          <cell r="X11">
            <v>855</v>
          </cell>
          <cell r="Y11">
            <v>1765</v>
          </cell>
          <cell r="Z11">
            <v>4531</v>
          </cell>
          <cell r="AA11">
            <v>2601</v>
          </cell>
          <cell r="AB11">
            <v>3009</v>
          </cell>
          <cell r="AC11">
            <v>3044</v>
          </cell>
          <cell r="AD11">
            <v>1126</v>
          </cell>
          <cell r="AE11">
            <v>9859</v>
          </cell>
          <cell r="AL11">
            <v>31411</v>
          </cell>
          <cell r="AM11">
            <v>21170</v>
          </cell>
          <cell r="AN11">
            <v>52581</v>
          </cell>
          <cell r="AO11">
            <v>204047</v>
          </cell>
          <cell r="AP11">
            <v>42944</v>
          </cell>
          <cell r="AQ11">
            <v>246991</v>
          </cell>
          <cell r="AR11">
            <v>35804</v>
          </cell>
          <cell r="AS11" t="str">
            <v>Atípico</v>
          </cell>
          <cell r="AT11" t="str">
            <v>Chuva</v>
          </cell>
          <cell r="AU11">
            <v>0</v>
          </cell>
          <cell r="AV11">
            <v>0.84125053596754507</v>
          </cell>
        </row>
        <row r="12">
          <cell r="A12">
            <v>7</v>
          </cell>
          <cell r="B12">
            <v>35805</v>
          </cell>
          <cell r="C12">
            <v>8019</v>
          </cell>
          <cell r="D12">
            <v>1625</v>
          </cell>
          <cell r="E12">
            <v>2372</v>
          </cell>
          <cell r="F12">
            <v>1076</v>
          </cell>
          <cell r="G12">
            <v>1096</v>
          </cell>
          <cell r="H12">
            <v>3960</v>
          </cell>
          <cell r="I12">
            <v>1092</v>
          </cell>
          <cell r="J12">
            <v>4321</v>
          </cell>
          <cell r="K12">
            <v>3302</v>
          </cell>
          <cell r="L12">
            <v>2561</v>
          </cell>
          <cell r="M12">
            <v>2308</v>
          </cell>
          <cell r="N12">
            <v>2567</v>
          </cell>
          <cell r="O12">
            <v>4476</v>
          </cell>
          <cell r="P12">
            <v>3088</v>
          </cell>
          <cell r="Q12">
            <v>6434</v>
          </cell>
          <cell r="S12">
            <v>48297</v>
          </cell>
          <cell r="T12">
            <v>9396</v>
          </cell>
          <cell r="U12">
            <v>57693</v>
          </cell>
          <cell r="V12">
            <v>521</v>
          </cell>
          <cell r="W12">
            <v>945</v>
          </cell>
          <cell r="X12">
            <v>177</v>
          </cell>
          <cell r="Y12">
            <v>468</v>
          </cell>
          <cell r="Z12">
            <v>1749</v>
          </cell>
          <cell r="AA12">
            <v>2253</v>
          </cell>
          <cell r="AB12">
            <v>1242</v>
          </cell>
          <cell r="AC12">
            <v>1520</v>
          </cell>
          <cell r="AD12">
            <v>582</v>
          </cell>
          <cell r="AE12">
            <v>3923</v>
          </cell>
          <cell r="AL12">
            <v>13380</v>
          </cell>
          <cell r="AM12">
            <v>5412</v>
          </cell>
          <cell r="AN12">
            <v>18792</v>
          </cell>
          <cell r="AO12">
            <v>61677</v>
          </cell>
          <cell r="AP12">
            <v>14808</v>
          </cell>
          <cell r="AQ12">
            <v>76485</v>
          </cell>
          <cell r="AR12">
            <v>35805</v>
          </cell>
          <cell r="AS12">
            <v>0</v>
          </cell>
          <cell r="AT12">
            <v>0</v>
          </cell>
          <cell r="AU12">
            <v>0</v>
          </cell>
          <cell r="AV12">
            <v>0.25428361753355982</v>
          </cell>
        </row>
        <row r="13">
          <cell r="A13">
            <v>1</v>
          </cell>
          <cell r="B13">
            <v>35806</v>
          </cell>
          <cell r="S13">
            <v>0</v>
          </cell>
          <cell r="U13">
            <v>0</v>
          </cell>
          <cell r="AL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35806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14">
            <v>2</v>
          </cell>
          <cell r="B14">
            <v>35807</v>
          </cell>
          <cell r="C14">
            <v>26517</v>
          </cell>
          <cell r="D14">
            <v>6260</v>
          </cell>
          <cell r="E14">
            <v>7523</v>
          </cell>
          <cell r="F14">
            <v>5543</v>
          </cell>
          <cell r="G14">
            <v>5752</v>
          </cell>
          <cell r="H14">
            <v>15466</v>
          </cell>
          <cell r="I14">
            <v>6369</v>
          </cell>
          <cell r="J14">
            <v>26416</v>
          </cell>
          <cell r="K14">
            <v>35765</v>
          </cell>
          <cell r="L14">
            <v>22090</v>
          </cell>
          <cell r="M14">
            <v>6754</v>
          </cell>
          <cell r="N14">
            <v>6719</v>
          </cell>
          <cell r="O14">
            <v>13054</v>
          </cell>
          <cell r="P14">
            <v>9769</v>
          </cell>
          <cell r="Q14">
            <v>27205</v>
          </cell>
          <cell r="S14">
            <v>221202</v>
          </cell>
          <cell r="T14">
            <v>27541</v>
          </cell>
          <cell r="U14">
            <v>248743</v>
          </cell>
          <cell r="V14">
            <v>2685</v>
          </cell>
          <cell r="W14">
            <v>3382</v>
          </cell>
          <cell r="X14">
            <v>1351</v>
          </cell>
          <cell r="Y14">
            <v>2001</v>
          </cell>
          <cell r="Z14">
            <v>5702</v>
          </cell>
          <cell r="AA14">
            <v>3376</v>
          </cell>
          <cell r="AB14">
            <v>3748</v>
          </cell>
          <cell r="AC14">
            <v>3852</v>
          </cell>
          <cell r="AD14">
            <v>1483</v>
          </cell>
          <cell r="AE14">
            <v>12353</v>
          </cell>
          <cell r="AL14">
            <v>39933</v>
          </cell>
          <cell r="AM14">
            <v>27706</v>
          </cell>
          <cell r="AN14">
            <v>67639</v>
          </cell>
          <cell r="AO14">
            <v>261135</v>
          </cell>
          <cell r="AP14">
            <v>55247</v>
          </cell>
          <cell r="AQ14">
            <v>316382</v>
          </cell>
          <cell r="AR14">
            <v>35807</v>
          </cell>
          <cell r="AS14" t="str">
            <v>Atípico</v>
          </cell>
          <cell r="AT14" t="str">
            <v>Chuva</v>
          </cell>
          <cell r="AU14">
            <v>0</v>
          </cell>
          <cell r="AV14">
            <v>1.0766144991589433</v>
          </cell>
        </row>
        <row r="15">
          <cell r="A15">
            <v>3</v>
          </cell>
          <cell r="B15">
            <v>35808</v>
          </cell>
          <cell r="C15">
            <v>26489</v>
          </cell>
          <cell r="D15">
            <v>6346</v>
          </cell>
          <cell r="E15">
            <v>7283</v>
          </cell>
          <cell r="F15">
            <v>5173</v>
          </cell>
          <cell r="G15">
            <v>5719</v>
          </cell>
          <cell r="H15">
            <v>14404</v>
          </cell>
          <cell r="I15">
            <v>5686</v>
          </cell>
          <cell r="J15">
            <v>24265</v>
          </cell>
          <cell r="K15">
            <v>31512</v>
          </cell>
          <cell r="L15">
            <v>20153</v>
          </cell>
          <cell r="M15">
            <v>6740</v>
          </cell>
          <cell r="N15">
            <v>6548</v>
          </cell>
          <cell r="O15">
            <v>13002</v>
          </cell>
          <cell r="P15">
            <v>9539</v>
          </cell>
          <cell r="Q15">
            <v>26843</v>
          </cell>
          <cell r="S15">
            <v>209702</v>
          </cell>
          <cell r="T15">
            <v>26912</v>
          </cell>
          <cell r="U15">
            <v>236614</v>
          </cell>
          <cell r="V15">
            <v>2506</v>
          </cell>
          <cell r="W15">
            <v>3170</v>
          </cell>
          <cell r="X15">
            <v>1263</v>
          </cell>
          <cell r="Y15">
            <v>1876</v>
          </cell>
          <cell r="Z15">
            <v>5577</v>
          </cell>
          <cell r="AA15">
            <v>3518</v>
          </cell>
          <cell r="AB15">
            <v>3725</v>
          </cell>
          <cell r="AC15">
            <v>3850</v>
          </cell>
          <cell r="AD15">
            <v>1462</v>
          </cell>
          <cell r="AE15">
            <v>11973</v>
          </cell>
          <cell r="AL15">
            <v>38920</v>
          </cell>
          <cell r="AM15">
            <v>25972</v>
          </cell>
          <cell r="AN15">
            <v>64892</v>
          </cell>
          <cell r="AO15">
            <v>248622</v>
          </cell>
          <cell r="AP15">
            <v>52884</v>
          </cell>
          <cell r="AQ15">
            <v>301506</v>
          </cell>
          <cell r="AR15">
            <v>35808</v>
          </cell>
          <cell r="AS15">
            <v>0</v>
          </cell>
          <cell r="AT15">
            <v>0</v>
          </cell>
          <cell r="AU15">
            <v>0</v>
          </cell>
          <cell r="AV15">
            <v>1.0250255615290742</v>
          </cell>
        </row>
        <row r="16">
          <cell r="A16">
            <v>4</v>
          </cell>
          <cell r="B16">
            <v>35809</v>
          </cell>
          <cell r="C16">
            <v>25439</v>
          </cell>
          <cell r="D16">
            <v>5938</v>
          </cell>
          <cell r="E16">
            <v>7102</v>
          </cell>
          <cell r="F16">
            <v>3443</v>
          </cell>
          <cell r="G16">
            <v>5424</v>
          </cell>
          <cell r="H16">
            <v>14163</v>
          </cell>
          <cell r="I16">
            <v>5433</v>
          </cell>
          <cell r="J16">
            <v>23064</v>
          </cell>
          <cell r="K16">
            <v>29655</v>
          </cell>
          <cell r="L16">
            <v>19495</v>
          </cell>
          <cell r="M16">
            <v>6457</v>
          </cell>
          <cell r="N16">
            <v>6310</v>
          </cell>
          <cell r="O16">
            <v>12479</v>
          </cell>
          <cell r="P16">
            <v>9352</v>
          </cell>
          <cell r="Q16">
            <v>25939</v>
          </cell>
          <cell r="S16">
            <v>199693</v>
          </cell>
          <cell r="T16">
            <v>26388</v>
          </cell>
          <cell r="U16">
            <v>226081</v>
          </cell>
          <cell r="V16">
            <v>1668</v>
          </cell>
          <cell r="W16">
            <v>3044</v>
          </cell>
          <cell r="X16">
            <v>1670</v>
          </cell>
          <cell r="Y16">
            <v>1750</v>
          </cell>
          <cell r="Z16">
            <v>5433</v>
          </cell>
          <cell r="AA16">
            <v>3409</v>
          </cell>
          <cell r="AB16">
            <v>3667</v>
          </cell>
          <cell r="AC16">
            <v>3716</v>
          </cell>
          <cell r="AD16">
            <v>1426</v>
          </cell>
          <cell r="AE16">
            <v>11614</v>
          </cell>
          <cell r="AL16">
            <v>37397</v>
          </cell>
          <cell r="AM16">
            <v>24855</v>
          </cell>
          <cell r="AN16">
            <v>62252</v>
          </cell>
          <cell r="AO16">
            <v>237090</v>
          </cell>
          <cell r="AP16">
            <v>51243</v>
          </cell>
          <cell r="AQ16">
            <v>288333</v>
          </cell>
          <cell r="AR16">
            <v>35809</v>
          </cell>
          <cell r="AS16">
            <v>0</v>
          </cell>
          <cell r="AT16">
            <v>0</v>
          </cell>
          <cell r="AU16">
            <v>0</v>
          </cell>
          <cell r="AV16">
            <v>0.97748111745110322</v>
          </cell>
        </row>
        <row r="17">
          <cell r="A17">
            <v>5</v>
          </cell>
          <cell r="B17">
            <v>35810</v>
          </cell>
          <cell r="C17">
            <v>25566</v>
          </cell>
          <cell r="D17">
            <v>6085</v>
          </cell>
          <cell r="E17">
            <v>7011</v>
          </cell>
          <cell r="F17">
            <v>5075</v>
          </cell>
          <cell r="G17">
            <v>5527</v>
          </cell>
          <cell r="H17">
            <v>14232</v>
          </cell>
          <cell r="I17">
            <v>5679</v>
          </cell>
          <cell r="J17">
            <v>23186</v>
          </cell>
          <cell r="K17">
            <v>29782</v>
          </cell>
          <cell r="L17">
            <v>19988</v>
          </cell>
          <cell r="M17">
            <v>6516</v>
          </cell>
          <cell r="N17">
            <v>6266</v>
          </cell>
          <cell r="O17">
            <v>12526</v>
          </cell>
          <cell r="P17">
            <v>8255</v>
          </cell>
          <cell r="Q17">
            <v>26103</v>
          </cell>
          <cell r="S17">
            <v>201797</v>
          </cell>
          <cell r="T17">
            <v>25935</v>
          </cell>
          <cell r="U17">
            <v>227732</v>
          </cell>
          <cell r="V17">
            <v>2458</v>
          </cell>
          <cell r="W17">
            <v>3066</v>
          </cell>
          <cell r="X17">
            <v>1175</v>
          </cell>
          <cell r="Y17">
            <v>1774</v>
          </cell>
          <cell r="Z17">
            <v>5358</v>
          </cell>
          <cell r="AA17">
            <v>3427</v>
          </cell>
          <cell r="AB17">
            <v>3645</v>
          </cell>
          <cell r="AC17">
            <v>3778</v>
          </cell>
          <cell r="AD17">
            <v>1449</v>
          </cell>
          <cell r="AE17">
            <v>11423</v>
          </cell>
          <cell r="AL17">
            <v>37553</v>
          </cell>
          <cell r="AM17">
            <v>24968</v>
          </cell>
          <cell r="AN17">
            <v>62521</v>
          </cell>
          <cell r="AO17">
            <v>239350</v>
          </cell>
          <cell r="AP17">
            <v>50903</v>
          </cell>
          <cell r="AQ17">
            <v>290253</v>
          </cell>
          <cell r="AR17">
            <v>35810</v>
          </cell>
          <cell r="AS17">
            <v>0</v>
          </cell>
          <cell r="AT17">
            <v>0</v>
          </cell>
          <cell r="AU17">
            <v>0</v>
          </cell>
          <cell r="AV17">
            <v>0.98679870708136808</v>
          </cell>
        </row>
        <row r="18">
          <cell r="A18">
            <v>6</v>
          </cell>
          <cell r="B18">
            <v>35811</v>
          </cell>
          <cell r="C18">
            <v>24934</v>
          </cell>
          <cell r="D18">
            <v>5966</v>
          </cell>
          <cell r="E18">
            <v>7041</v>
          </cell>
          <cell r="F18">
            <v>5801</v>
          </cell>
          <cell r="G18">
            <v>5473</v>
          </cell>
          <cell r="H18">
            <v>14909</v>
          </cell>
          <cell r="I18">
            <v>6070</v>
          </cell>
          <cell r="J18">
            <v>24474</v>
          </cell>
          <cell r="K18">
            <v>33144</v>
          </cell>
          <cell r="L18">
            <v>21393</v>
          </cell>
          <cell r="M18">
            <v>6887</v>
          </cell>
          <cell r="N18">
            <v>6352</v>
          </cell>
          <cell r="O18">
            <v>12687</v>
          </cell>
          <cell r="P18">
            <v>9364</v>
          </cell>
          <cell r="Q18">
            <v>26681</v>
          </cell>
          <cell r="S18">
            <v>211176</v>
          </cell>
          <cell r="T18">
            <v>25890</v>
          </cell>
          <cell r="U18">
            <v>237066</v>
          </cell>
          <cell r="V18">
            <v>2809</v>
          </cell>
          <cell r="W18">
            <v>3580</v>
          </cell>
          <cell r="X18">
            <v>1400</v>
          </cell>
          <cell r="Y18">
            <v>1946</v>
          </cell>
          <cell r="Z18">
            <v>5376</v>
          </cell>
          <cell r="AA18">
            <v>2876</v>
          </cell>
          <cell r="AB18">
            <v>3584</v>
          </cell>
          <cell r="AC18">
            <v>3611</v>
          </cell>
          <cell r="AD18">
            <v>1380</v>
          </cell>
          <cell r="AE18">
            <v>11267</v>
          </cell>
          <cell r="AL18">
            <v>37829</v>
          </cell>
          <cell r="AM18">
            <v>26290</v>
          </cell>
          <cell r="AN18">
            <v>64119</v>
          </cell>
          <cell r="AO18">
            <v>249005</v>
          </cell>
          <cell r="AP18">
            <v>52180</v>
          </cell>
          <cell r="AQ18">
            <v>301185</v>
          </cell>
          <cell r="AR18">
            <v>35811</v>
          </cell>
          <cell r="AS18">
            <v>0</v>
          </cell>
          <cell r="AT18">
            <v>0</v>
          </cell>
          <cell r="AU18">
            <v>0</v>
          </cell>
          <cell r="AV18">
            <v>1.0266046043734951</v>
          </cell>
        </row>
        <row r="19">
          <cell r="A19">
            <v>7</v>
          </cell>
          <cell r="B19">
            <v>35812</v>
          </cell>
          <cell r="C19">
            <v>8300</v>
          </cell>
          <cell r="D19">
            <v>1722</v>
          </cell>
          <cell r="E19">
            <v>2338</v>
          </cell>
          <cell r="F19">
            <v>1099</v>
          </cell>
          <cell r="G19">
            <v>1190</v>
          </cell>
          <cell r="H19">
            <v>4190</v>
          </cell>
          <cell r="I19">
            <v>1177</v>
          </cell>
          <cell r="J19">
            <v>4307</v>
          </cell>
          <cell r="K19">
            <v>3555</v>
          </cell>
          <cell r="L19">
            <v>2831</v>
          </cell>
          <cell r="M19">
            <v>2465</v>
          </cell>
          <cell r="N19">
            <v>2595</v>
          </cell>
          <cell r="O19">
            <v>4452</v>
          </cell>
          <cell r="P19">
            <v>3240</v>
          </cell>
          <cell r="Q19">
            <v>6815</v>
          </cell>
          <cell r="S19">
            <v>50276</v>
          </cell>
          <cell r="T19">
            <v>10415</v>
          </cell>
          <cell r="U19">
            <v>60691</v>
          </cell>
          <cell r="V19">
            <v>532</v>
          </cell>
          <cell r="W19">
            <v>1134</v>
          </cell>
          <cell r="X19">
            <v>194</v>
          </cell>
          <cell r="Y19">
            <v>440</v>
          </cell>
          <cell r="Z19">
            <v>1860</v>
          </cell>
          <cell r="AA19">
            <v>2579</v>
          </cell>
          <cell r="AB19">
            <v>1349</v>
          </cell>
          <cell r="AC19">
            <v>1600</v>
          </cell>
          <cell r="AD19">
            <v>603</v>
          </cell>
          <cell r="AE19">
            <v>4519</v>
          </cell>
          <cell r="AL19">
            <v>14810</v>
          </cell>
          <cell r="AM19">
            <v>5639</v>
          </cell>
          <cell r="AN19">
            <v>20449</v>
          </cell>
          <cell r="AO19">
            <v>65086</v>
          </cell>
          <cell r="AP19">
            <v>16054</v>
          </cell>
          <cell r="AQ19">
            <v>81140</v>
          </cell>
          <cell r="AR19">
            <v>35812</v>
          </cell>
          <cell r="AS19">
            <v>0</v>
          </cell>
          <cell r="AT19">
            <v>0</v>
          </cell>
          <cell r="AU19">
            <v>0</v>
          </cell>
          <cell r="AV19">
            <v>0.26833833569708765</v>
          </cell>
        </row>
        <row r="20">
          <cell r="A20">
            <v>1</v>
          </cell>
          <cell r="B20">
            <v>35813</v>
          </cell>
          <cell r="S20">
            <v>0</v>
          </cell>
          <cell r="U20">
            <v>0</v>
          </cell>
          <cell r="AL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35813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</row>
        <row r="21">
          <cell r="A21">
            <v>2</v>
          </cell>
          <cell r="B21">
            <v>35814</v>
          </cell>
          <cell r="C21">
            <v>22020</v>
          </cell>
          <cell r="D21">
            <v>5303</v>
          </cell>
          <cell r="E21">
            <v>6242</v>
          </cell>
          <cell r="F21">
            <v>4394</v>
          </cell>
          <cell r="G21">
            <v>4861</v>
          </cell>
          <cell r="H21">
            <v>13509</v>
          </cell>
          <cell r="I21">
            <v>4931</v>
          </cell>
          <cell r="J21">
            <v>21517</v>
          </cell>
          <cell r="K21">
            <v>27331</v>
          </cell>
          <cell r="L21">
            <v>17284</v>
          </cell>
          <cell r="M21">
            <v>5896</v>
          </cell>
          <cell r="N21">
            <v>5592</v>
          </cell>
          <cell r="O21">
            <v>11140</v>
          </cell>
          <cell r="P21">
            <v>8125</v>
          </cell>
          <cell r="Q21">
            <v>23118</v>
          </cell>
          <cell r="S21">
            <v>181263</v>
          </cell>
          <cell r="T21">
            <v>23232</v>
          </cell>
          <cell r="U21">
            <v>204495</v>
          </cell>
          <cell r="V21">
            <v>2128</v>
          </cell>
          <cell r="W21">
            <v>2662</v>
          </cell>
          <cell r="X21">
            <v>678</v>
          </cell>
          <cell r="Y21">
            <v>1506</v>
          </cell>
          <cell r="Z21">
            <v>4915</v>
          </cell>
          <cell r="AA21">
            <v>3087</v>
          </cell>
          <cell r="AB21">
            <v>3259</v>
          </cell>
          <cell r="AC21">
            <v>3448</v>
          </cell>
          <cell r="AD21">
            <v>1318</v>
          </cell>
          <cell r="AE21">
            <v>10514</v>
          </cell>
          <cell r="AL21">
            <v>33515</v>
          </cell>
          <cell r="AM21">
            <v>22427</v>
          </cell>
          <cell r="AN21">
            <v>55942</v>
          </cell>
          <cell r="AO21">
            <v>214778</v>
          </cell>
          <cell r="AP21">
            <v>45659</v>
          </cell>
          <cell r="AQ21">
            <v>260437</v>
          </cell>
          <cell r="AR21">
            <v>35814</v>
          </cell>
          <cell r="AS21" t="str">
            <v>Atípico</v>
          </cell>
          <cell r="AT21" t="str">
            <v>Enforcado</v>
          </cell>
          <cell r="AU21">
            <v>0</v>
          </cell>
          <cell r="AV21">
            <v>0.88549259540222303</v>
          </cell>
        </row>
        <row r="22">
          <cell r="A22">
            <v>3</v>
          </cell>
          <cell r="B22">
            <v>35815</v>
          </cell>
          <cell r="C22">
            <v>3456</v>
          </cell>
          <cell r="D22">
            <v>797</v>
          </cell>
          <cell r="E22">
            <v>1685</v>
          </cell>
          <cell r="F22">
            <v>577</v>
          </cell>
          <cell r="G22">
            <v>544</v>
          </cell>
          <cell r="H22">
            <v>2543</v>
          </cell>
          <cell r="I22">
            <v>315</v>
          </cell>
          <cell r="J22">
            <v>869</v>
          </cell>
          <cell r="K22">
            <v>2146</v>
          </cell>
          <cell r="L22">
            <v>1494</v>
          </cell>
          <cell r="M22">
            <v>2166</v>
          </cell>
          <cell r="N22">
            <v>1303</v>
          </cell>
          <cell r="O22">
            <v>2395</v>
          </cell>
          <cell r="P22">
            <v>1659</v>
          </cell>
          <cell r="Q22">
            <v>3394</v>
          </cell>
          <cell r="S22">
            <v>25343</v>
          </cell>
          <cell r="T22">
            <v>5451</v>
          </cell>
          <cell r="U22">
            <v>30794</v>
          </cell>
          <cell r="V22">
            <v>280</v>
          </cell>
          <cell r="W22">
            <v>770</v>
          </cell>
          <cell r="X22">
            <v>123</v>
          </cell>
          <cell r="Y22">
            <v>292</v>
          </cell>
          <cell r="Z22">
            <v>1068</v>
          </cell>
          <cell r="AA22">
            <v>849</v>
          </cell>
          <cell r="AB22">
            <v>750</v>
          </cell>
          <cell r="AC22">
            <v>917</v>
          </cell>
          <cell r="AD22">
            <v>458</v>
          </cell>
          <cell r="AE22">
            <v>2174</v>
          </cell>
          <cell r="AL22">
            <v>7681</v>
          </cell>
          <cell r="AM22">
            <v>2729</v>
          </cell>
          <cell r="AN22">
            <v>10410</v>
          </cell>
          <cell r="AO22">
            <v>33024</v>
          </cell>
          <cell r="AP22">
            <v>8180</v>
          </cell>
          <cell r="AQ22">
            <v>41204</v>
          </cell>
          <cell r="AR22">
            <v>35815</v>
          </cell>
          <cell r="AS22" t="str">
            <v>Atípico</v>
          </cell>
          <cell r="AT22" t="str">
            <v>S.Sebastião</v>
          </cell>
          <cell r="AU22" t="str">
            <v>Feriado</v>
          </cell>
          <cell r="AV22">
            <v>0.13615224776542761</v>
          </cell>
        </row>
        <row r="23">
          <cell r="A23">
            <v>4</v>
          </cell>
          <cell r="B23">
            <v>35816</v>
          </cell>
          <cell r="C23">
            <v>25720</v>
          </cell>
          <cell r="D23">
            <v>6070</v>
          </cell>
          <cell r="E23">
            <v>7286</v>
          </cell>
          <cell r="F23">
            <v>5130</v>
          </cell>
          <cell r="G23">
            <v>5634</v>
          </cell>
          <cell r="H23">
            <v>14802</v>
          </cell>
          <cell r="I23">
            <v>5920</v>
          </cell>
          <cell r="J23">
            <v>23748</v>
          </cell>
          <cell r="K23">
            <v>31115</v>
          </cell>
          <cell r="L23">
            <v>20660</v>
          </cell>
          <cell r="M23">
            <v>6608</v>
          </cell>
          <cell r="N23">
            <v>6289</v>
          </cell>
          <cell r="O23">
            <v>12821</v>
          </cell>
          <cell r="P23">
            <v>9265</v>
          </cell>
          <cell r="Q23">
            <v>25876</v>
          </cell>
          <cell r="S23">
            <v>206944</v>
          </cell>
          <cell r="T23">
            <v>26352</v>
          </cell>
          <cell r="U23">
            <v>233296</v>
          </cell>
          <cell r="V23">
            <v>2484</v>
          </cell>
          <cell r="W23">
            <v>3146</v>
          </cell>
          <cell r="X23">
            <v>1399</v>
          </cell>
          <cell r="Y23">
            <v>1650</v>
          </cell>
          <cell r="Z23">
            <v>5573</v>
          </cell>
          <cell r="AA23">
            <v>3391</v>
          </cell>
          <cell r="AB23">
            <v>3669</v>
          </cell>
          <cell r="AC23">
            <v>3674</v>
          </cell>
          <cell r="AD23">
            <v>1455</v>
          </cell>
          <cell r="AE23">
            <v>11697</v>
          </cell>
          <cell r="AL23">
            <v>38138</v>
          </cell>
          <cell r="AM23">
            <v>25652</v>
          </cell>
          <cell r="AN23">
            <v>63790</v>
          </cell>
          <cell r="AO23">
            <v>245082</v>
          </cell>
          <cell r="AP23">
            <v>52004</v>
          </cell>
          <cell r="AQ23">
            <v>297086</v>
          </cell>
          <cell r="AR23">
            <v>35816</v>
          </cell>
          <cell r="AS23">
            <v>0</v>
          </cell>
          <cell r="AT23">
            <v>0</v>
          </cell>
          <cell r="AU23">
            <v>0</v>
          </cell>
          <cell r="AV23">
            <v>1.0104307529931726</v>
          </cell>
        </row>
        <row r="24">
          <cell r="A24">
            <v>5</v>
          </cell>
          <cell r="B24">
            <v>35817</v>
          </cell>
          <cell r="C24">
            <v>25663</v>
          </cell>
          <cell r="D24">
            <v>6187</v>
          </cell>
          <cell r="E24">
            <v>7321</v>
          </cell>
          <cell r="F24">
            <v>5077</v>
          </cell>
          <cell r="G24">
            <v>5659</v>
          </cell>
          <cell r="H24">
            <v>14460</v>
          </cell>
          <cell r="I24">
            <v>5489</v>
          </cell>
          <cell r="J24">
            <v>23422</v>
          </cell>
          <cell r="K24">
            <v>30042</v>
          </cell>
          <cell r="L24">
            <v>20444</v>
          </cell>
          <cell r="M24">
            <v>6611</v>
          </cell>
          <cell r="N24">
            <v>6622</v>
          </cell>
          <cell r="O24">
            <v>12934</v>
          </cell>
          <cell r="P24">
            <v>9402</v>
          </cell>
          <cell r="Q24">
            <v>26430</v>
          </cell>
          <cell r="S24">
            <v>205763</v>
          </cell>
          <cell r="T24">
            <v>27717</v>
          </cell>
          <cell r="U24">
            <v>233480</v>
          </cell>
          <cell r="V24">
            <v>2459</v>
          </cell>
          <cell r="W24">
            <v>3100</v>
          </cell>
          <cell r="X24">
            <v>2578</v>
          </cell>
          <cell r="Y24">
            <v>1708</v>
          </cell>
          <cell r="Z24">
            <v>5662</v>
          </cell>
          <cell r="AA24">
            <v>3645</v>
          </cell>
          <cell r="AB24">
            <v>3733</v>
          </cell>
          <cell r="AC24">
            <v>3866</v>
          </cell>
          <cell r="AD24">
            <v>1431</v>
          </cell>
          <cell r="AE24">
            <v>11880</v>
          </cell>
          <cell r="AL24">
            <v>40062</v>
          </cell>
          <cell r="AM24">
            <v>25413</v>
          </cell>
          <cell r="AN24">
            <v>65475</v>
          </cell>
          <cell r="AO24">
            <v>245825</v>
          </cell>
          <cell r="AP24">
            <v>53130</v>
          </cell>
          <cell r="AQ24">
            <v>298955</v>
          </cell>
          <cell r="AR24">
            <v>35817</v>
          </cell>
          <cell r="AS24">
            <v>0</v>
          </cell>
          <cell r="AT24">
            <v>0</v>
          </cell>
          <cell r="AU24">
            <v>0</v>
          </cell>
          <cell r="AV24">
            <v>1.0134940136548038</v>
          </cell>
        </row>
        <row r="25">
          <cell r="A25">
            <v>6</v>
          </cell>
          <cell r="B25">
            <v>35818</v>
          </cell>
          <cell r="C25">
            <v>25440</v>
          </cell>
          <cell r="D25">
            <v>5743</v>
          </cell>
          <cell r="E25">
            <v>7121</v>
          </cell>
          <cell r="F25">
            <v>5014</v>
          </cell>
          <cell r="G25">
            <v>5520</v>
          </cell>
          <cell r="H25">
            <v>14344</v>
          </cell>
          <cell r="I25">
            <v>5389</v>
          </cell>
          <cell r="J25">
            <v>22872</v>
          </cell>
          <cell r="K25">
            <v>28789</v>
          </cell>
          <cell r="L25">
            <v>18789</v>
          </cell>
          <cell r="M25">
            <v>6596</v>
          </cell>
          <cell r="N25">
            <v>6331</v>
          </cell>
          <cell r="O25">
            <v>12523</v>
          </cell>
          <cell r="P25">
            <v>9596</v>
          </cell>
          <cell r="Q25">
            <v>25917</v>
          </cell>
          <cell r="S25">
            <v>199984</v>
          </cell>
          <cell r="T25">
            <v>26241</v>
          </cell>
          <cell r="U25">
            <v>226225</v>
          </cell>
          <cell r="V25">
            <v>2428</v>
          </cell>
          <cell r="W25">
            <v>3149</v>
          </cell>
          <cell r="X25">
            <v>1071</v>
          </cell>
          <cell r="Y25">
            <v>1673</v>
          </cell>
          <cell r="Z25">
            <v>5653</v>
          </cell>
          <cell r="AA25">
            <v>3285</v>
          </cell>
          <cell r="AB25">
            <v>3652</v>
          </cell>
          <cell r="AC25">
            <v>3814</v>
          </cell>
          <cell r="AD25">
            <v>1478</v>
          </cell>
          <cell r="AE25">
            <v>11680</v>
          </cell>
          <cell r="AL25">
            <v>37883</v>
          </cell>
          <cell r="AM25">
            <v>24573</v>
          </cell>
          <cell r="AN25">
            <v>62456</v>
          </cell>
          <cell r="AO25">
            <v>237867</v>
          </cell>
          <cell r="AP25">
            <v>50814</v>
          </cell>
          <cell r="AQ25">
            <v>288681</v>
          </cell>
          <cell r="AR25">
            <v>35818</v>
          </cell>
          <cell r="AS25">
            <v>0</v>
          </cell>
          <cell r="AT25">
            <v>0</v>
          </cell>
          <cell r="AU25">
            <v>0</v>
          </cell>
          <cell r="AV25">
            <v>0.98068455423991552</v>
          </cell>
        </row>
        <row r="26">
          <cell r="A26">
            <v>7</v>
          </cell>
          <cell r="B26">
            <v>35819</v>
          </cell>
          <cell r="C26">
            <v>7983</v>
          </cell>
          <cell r="D26">
            <v>1616</v>
          </cell>
          <cell r="E26">
            <v>2293</v>
          </cell>
          <cell r="F26">
            <v>1066</v>
          </cell>
          <cell r="G26">
            <v>1192</v>
          </cell>
          <cell r="H26">
            <v>4358</v>
          </cell>
          <cell r="I26">
            <v>1303</v>
          </cell>
          <cell r="J26">
            <v>4147</v>
          </cell>
          <cell r="K26">
            <v>3294</v>
          </cell>
          <cell r="L26">
            <v>2717</v>
          </cell>
          <cell r="M26">
            <v>2454</v>
          </cell>
          <cell r="N26">
            <v>2678</v>
          </cell>
          <cell r="O26">
            <v>4557</v>
          </cell>
          <cell r="P26">
            <v>3018</v>
          </cell>
          <cell r="Q26">
            <v>7079</v>
          </cell>
          <cell r="S26">
            <v>49755</v>
          </cell>
          <cell r="T26">
            <v>11989</v>
          </cell>
          <cell r="U26">
            <v>61744</v>
          </cell>
          <cell r="V26">
            <v>516</v>
          </cell>
          <cell r="W26">
            <v>1485</v>
          </cell>
          <cell r="X26">
            <v>848</v>
          </cell>
          <cell r="Y26">
            <v>446</v>
          </cell>
          <cell r="Z26">
            <v>2279</v>
          </cell>
          <cell r="AA26">
            <v>2192</v>
          </cell>
          <cell r="AB26">
            <v>1623</v>
          </cell>
          <cell r="AC26">
            <v>1895</v>
          </cell>
          <cell r="AD26">
            <v>717</v>
          </cell>
          <cell r="AE26">
            <v>4878</v>
          </cell>
          <cell r="AL26">
            <v>16879</v>
          </cell>
          <cell r="AM26">
            <v>5549</v>
          </cell>
          <cell r="AN26">
            <v>22428</v>
          </cell>
          <cell r="AO26">
            <v>66634</v>
          </cell>
          <cell r="AP26">
            <v>17538</v>
          </cell>
          <cell r="AQ26">
            <v>84172</v>
          </cell>
          <cell r="AR26">
            <v>35819</v>
          </cell>
          <cell r="AS26">
            <v>0</v>
          </cell>
          <cell r="AT26">
            <v>0</v>
          </cell>
          <cell r="AU26">
            <v>0</v>
          </cell>
          <cell r="AV26">
            <v>0.27472047231109203</v>
          </cell>
        </row>
        <row r="27">
          <cell r="A27">
            <v>1</v>
          </cell>
          <cell r="B27">
            <v>35820</v>
          </cell>
          <cell r="S27">
            <v>0</v>
          </cell>
          <cell r="U27">
            <v>0</v>
          </cell>
          <cell r="AL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35820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A28">
            <v>2</v>
          </cell>
          <cell r="B28">
            <v>35821</v>
          </cell>
          <cell r="C28">
            <v>24724</v>
          </cell>
          <cell r="D28">
            <v>6117</v>
          </cell>
          <cell r="E28">
            <v>7072</v>
          </cell>
          <cell r="F28">
            <v>4821</v>
          </cell>
          <cell r="G28">
            <v>5433</v>
          </cell>
          <cell r="H28">
            <v>14391</v>
          </cell>
          <cell r="I28">
            <v>5626</v>
          </cell>
          <cell r="J28">
            <v>23537</v>
          </cell>
          <cell r="K28">
            <v>29954</v>
          </cell>
          <cell r="L28">
            <v>19416</v>
          </cell>
          <cell r="M28">
            <v>6480</v>
          </cell>
          <cell r="N28">
            <v>6273</v>
          </cell>
          <cell r="O28">
            <v>12200</v>
          </cell>
          <cell r="P28">
            <v>9227</v>
          </cell>
          <cell r="Q28">
            <v>25378</v>
          </cell>
          <cell r="S28">
            <v>200649</v>
          </cell>
          <cell r="T28">
            <v>25899</v>
          </cell>
          <cell r="U28">
            <v>226548</v>
          </cell>
          <cell r="V28">
            <v>2335</v>
          </cell>
          <cell r="W28">
            <v>3090</v>
          </cell>
          <cell r="X28">
            <v>1306</v>
          </cell>
          <cell r="Y28">
            <v>1651</v>
          </cell>
          <cell r="Z28">
            <v>5416</v>
          </cell>
          <cell r="AA28">
            <v>3362</v>
          </cell>
          <cell r="AB28">
            <v>3632</v>
          </cell>
          <cell r="AC28">
            <v>3752</v>
          </cell>
          <cell r="AD28">
            <v>1404</v>
          </cell>
          <cell r="AE28">
            <v>11431</v>
          </cell>
          <cell r="AL28">
            <v>37379</v>
          </cell>
          <cell r="AM28">
            <v>24854</v>
          </cell>
          <cell r="AN28">
            <v>62233</v>
          </cell>
          <cell r="AO28">
            <v>238028</v>
          </cell>
          <cell r="AP28">
            <v>50753</v>
          </cell>
          <cell r="AQ28">
            <v>288781</v>
          </cell>
          <cell r="AR28">
            <v>35821</v>
          </cell>
          <cell r="AS28">
            <v>0</v>
          </cell>
          <cell r="AT28">
            <v>0</v>
          </cell>
          <cell r="AU28">
            <v>0</v>
          </cell>
          <cell r="AV28">
            <v>0.98134832943039019</v>
          </cell>
        </row>
        <row r="29">
          <cell r="A29">
            <v>3</v>
          </cell>
          <cell r="B29">
            <v>35822</v>
          </cell>
          <cell r="C29">
            <v>25282</v>
          </cell>
          <cell r="D29">
            <v>6132</v>
          </cell>
          <cell r="E29">
            <v>7165</v>
          </cell>
          <cell r="F29">
            <v>4968</v>
          </cell>
          <cell r="G29">
            <v>5393</v>
          </cell>
          <cell r="H29">
            <v>13958</v>
          </cell>
          <cell r="I29">
            <v>5632</v>
          </cell>
          <cell r="J29">
            <v>22833</v>
          </cell>
          <cell r="K29">
            <v>29876</v>
          </cell>
          <cell r="L29">
            <v>19563</v>
          </cell>
          <cell r="M29">
            <v>6429</v>
          </cell>
          <cell r="N29">
            <v>6428</v>
          </cell>
          <cell r="O29">
            <v>12405</v>
          </cell>
          <cell r="P29">
            <v>9123</v>
          </cell>
          <cell r="Q29">
            <v>25860</v>
          </cell>
          <cell r="S29">
            <v>201047</v>
          </cell>
          <cell r="T29">
            <v>26022</v>
          </cell>
          <cell r="U29">
            <v>227069</v>
          </cell>
          <cell r="V29">
            <v>2406</v>
          </cell>
          <cell r="W29">
            <v>3108</v>
          </cell>
          <cell r="X29">
            <v>1142</v>
          </cell>
          <cell r="Y29">
            <v>1627</v>
          </cell>
          <cell r="Z29">
            <v>5553</v>
          </cell>
          <cell r="AA29">
            <v>3253</v>
          </cell>
          <cell r="AB29">
            <v>3710</v>
          </cell>
          <cell r="AC29">
            <v>3765</v>
          </cell>
          <cell r="AD29">
            <v>1398</v>
          </cell>
          <cell r="AE29">
            <v>11609</v>
          </cell>
          <cell r="AL29">
            <v>37571</v>
          </cell>
          <cell r="AM29">
            <v>24870</v>
          </cell>
          <cell r="AN29">
            <v>62441</v>
          </cell>
          <cell r="AO29">
            <v>238618</v>
          </cell>
          <cell r="AP29">
            <v>50892</v>
          </cell>
          <cell r="AQ29">
            <v>289510</v>
          </cell>
          <cell r="AR29">
            <v>35822</v>
          </cell>
          <cell r="AS29">
            <v>0</v>
          </cell>
          <cell r="AT29">
            <v>0</v>
          </cell>
          <cell r="AU29">
            <v>0</v>
          </cell>
          <cell r="AV29">
            <v>0.98378079751970715</v>
          </cell>
        </row>
        <row r="30">
          <cell r="A30">
            <v>4</v>
          </cell>
          <cell r="B30">
            <v>35823</v>
          </cell>
          <cell r="C30">
            <v>25199</v>
          </cell>
          <cell r="D30">
            <v>6038</v>
          </cell>
          <cell r="E30">
            <v>6997</v>
          </cell>
          <cell r="F30">
            <v>4934</v>
          </cell>
          <cell r="G30">
            <v>5470</v>
          </cell>
          <cell r="H30">
            <v>13608</v>
          </cell>
          <cell r="I30">
            <v>5544</v>
          </cell>
          <cell r="J30">
            <v>22289</v>
          </cell>
          <cell r="K30">
            <v>28895</v>
          </cell>
          <cell r="L30">
            <v>19243</v>
          </cell>
          <cell r="M30">
            <v>6520</v>
          </cell>
          <cell r="N30">
            <v>6375</v>
          </cell>
          <cell r="O30">
            <v>12365</v>
          </cell>
          <cell r="P30">
            <v>9421</v>
          </cell>
          <cell r="Q30">
            <v>25690</v>
          </cell>
          <cell r="S30">
            <v>198588</v>
          </cell>
          <cell r="T30">
            <v>26950</v>
          </cell>
          <cell r="U30">
            <v>225538</v>
          </cell>
          <cell r="V30">
            <v>2389</v>
          </cell>
          <cell r="W30">
            <v>2951</v>
          </cell>
          <cell r="X30">
            <v>2181</v>
          </cell>
          <cell r="Y30">
            <v>1627</v>
          </cell>
          <cell r="Z30">
            <v>5504</v>
          </cell>
          <cell r="AA30">
            <v>3560</v>
          </cell>
          <cell r="AB30">
            <v>3687</v>
          </cell>
          <cell r="AC30">
            <v>3935</v>
          </cell>
          <cell r="AD30">
            <v>1470</v>
          </cell>
          <cell r="AE30">
            <v>11610</v>
          </cell>
          <cell r="AL30">
            <v>38914</v>
          </cell>
          <cell r="AM30">
            <v>24497</v>
          </cell>
          <cell r="AN30">
            <v>63411</v>
          </cell>
          <cell r="AO30">
            <v>237502</v>
          </cell>
          <cell r="AP30">
            <v>51447</v>
          </cell>
          <cell r="AQ30">
            <v>288949</v>
          </cell>
          <cell r="AR30">
            <v>35823</v>
          </cell>
          <cell r="AS30">
            <v>0</v>
          </cell>
          <cell r="AT30">
            <v>0</v>
          </cell>
          <cell r="AU30">
            <v>0</v>
          </cell>
          <cell r="AV30">
            <v>0.97917972228635508</v>
          </cell>
        </row>
        <row r="31">
          <cell r="A31">
            <v>5</v>
          </cell>
          <cell r="B31">
            <v>35824</v>
          </cell>
          <cell r="C31">
            <v>24856</v>
          </cell>
          <cell r="D31">
            <v>6040</v>
          </cell>
          <cell r="E31">
            <v>7160</v>
          </cell>
          <cell r="F31">
            <v>4870</v>
          </cell>
          <cell r="G31">
            <v>5430</v>
          </cell>
          <cell r="H31">
            <v>13793</v>
          </cell>
          <cell r="I31">
            <v>5396</v>
          </cell>
          <cell r="J31">
            <v>22071</v>
          </cell>
          <cell r="K31">
            <v>28987</v>
          </cell>
          <cell r="L31">
            <v>19737</v>
          </cell>
          <cell r="M31">
            <v>6661</v>
          </cell>
          <cell r="N31">
            <v>6278</v>
          </cell>
          <cell r="O31">
            <v>12381</v>
          </cell>
          <cell r="P31">
            <v>9122</v>
          </cell>
          <cell r="Q31">
            <v>25737</v>
          </cell>
          <cell r="S31">
            <v>198519</v>
          </cell>
          <cell r="T31">
            <v>25819</v>
          </cell>
          <cell r="U31">
            <v>224338</v>
          </cell>
          <cell r="V31">
            <v>2358</v>
          </cell>
          <cell r="W31">
            <v>3013</v>
          </cell>
          <cell r="X31">
            <v>1441</v>
          </cell>
          <cell r="Y31">
            <v>1535</v>
          </cell>
          <cell r="Z31">
            <v>5339</v>
          </cell>
          <cell r="AA31">
            <v>3376</v>
          </cell>
          <cell r="AB31">
            <v>3650</v>
          </cell>
          <cell r="AC31">
            <v>3801</v>
          </cell>
          <cell r="AD31">
            <v>1449</v>
          </cell>
          <cell r="AE31">
            <v>11338</v>
          </cell>
          <cell r="AL31">
            <v>37300</v>
          </cell>
          <cell r="AM31">
            <v>24505</v>
          </cell>
          <cell r="AN31">
            <v>61805</v>
          </cell>
          <cell r="AO31">
            <v>235819</v>
          </cell>
          <cell r="AP31">
            <v>50324</v>
          </cell>
          <cell r="AQ31">
            <v>286143</v>
          </cell>
          <cell r="AR31">
            <v>35824</v>
          </cell>
          <cell r="AS31">
            <v>0</v>
          </cell>
          <cell r="AT31">
            <v>0</v>
          </cell>
          <cell r="AU31">
            <v>0</v>
          </cell>
          <cell r="AV31">
            <v>0.97224100399089675</v>
          </cell>
        </row>
        <row r="32">
          <cell r="A32">
            <v>6</v>
          </cell>
          <cell r="B32">
            <v>35825</v>
          </cell>
          <cell r="C32">
            <v>25484</v>
          </cell>
          <cell r="D32">
            <v>6004</v>
          </cell>
          <cell r="E32">
            <v>6964</v>
          </cell>
          <cell r="F32">
            <v>4978</v>
          </cell>
          <cell r="G32">
            <v>5704</v>
          </cell>
          <cell r="H32">
            <v>14352</v>
          </cell>
          <cell r="I32">
            <v>5593</v>
          </cell>
          <cell r="J32">
            <v>23745</v>
          </cell>
          <cell r="K32">
            <v>28954</v>
          </cell>
          <cell r="L32">
            <v>19681</v>
          </cell>
          <cell r="M32">
            <v>6917</v>
          </cell>
          <cell r="N32">
            <v>6396</v>
          </cell>
          <cell r="O32">
            <v>12858</v>
          </cell>
          <cell r="P32">
            <v>9521</v>
          </cell>
          <cell r="Q32">
            <v>26101</v>
          </cell>
          <cell r="S32">
            <v>203252</v>
          </cell>
          <cell r="T32">
            <v>25924</v>
          </cell>
          <cell r="U32">
            <v>229176</v>
          </cell>
          <cell r="V32">
            <v>2411</v>
          </cell>
          <cell r="W32">
            <v>3011</v>
          </cell>
          <cell r="X32">
            <v>1082</v>
          </cell>
          <cell r="Y32">
            <v>1692</v>
          </cell>
          <cell r="Z32">
            <v>5575</v>
          </cell>
          <cell r="AA32">
            <v>3378</v>
          </cell>
          <cell r="AB32">
            <v>3742</v>
          </cell>
          <cell r="AC32">
            <v>3834</v>
          </cell>
          <cell r="AD32">
            <v>1471</v>
          </cell>
          <cell r="AE32">
            <v>11260</v>
          </cell>
          <cell r="AL32">
            <v>37456</v>
          </cell>
          <cell r="AM32">
            <v>25062</v>
          </cell>
          <cell r="AN32">
            <v>62518</v>
          </cell>
          <cell r="AO32">
            <v>240708</v>
          </cell>
          <cell r="AP32">
            <v>50986</v>
          </cell>
          <cell r="AQ32">
            <v>291694</v>
          </cell>
          <cell r="AR32">
            <v>35825</v>
          </cell>
          <cell r="AS32">
            <v>0</v>
          </cell>
          <cell r="AT32">
            <v>0</v>
          </cell>
          <cell r="AU32">
            <v>0</v>
          </cell>
          <cell r="AV32">
            <v>0.99239750651406711</v>
          </cell>
        </row>
        <row r="33">
          <cell r="A33">
            <v>7</v>
          </cell>
          <cell r="B33">
            <v>35826</v>
          </cell>
          <cell r="C33">
            <v>8224</v>
          </cell>
          <cell r="D33">
            <v>1723</v>
          </cell>
          <cell r="E33">
            <v>2482</v>
          </cell>
          <cell r="F33">
            <v>1067</v>
          </cell>
          <cell r="G33">
            <v>1184</v>
          </cell>
          <cell r="H33">
            <v>4623</v>
          </cell>
          <cell r="I33">
            <v>1319</v>
          </cell>
          <cell r="J33">
            <v>4419</v>
          </cell>
          <cell r="K33">
            <v>4095</v>
          </cell>
          <cell r="L33">
            <v>2882</v>
          </cell>
          <cell r="M33">
            <v>2508</v>
          </cell>
          <cell r="N33">
            <v>2818</v>
          </cell>
          <cell r="O33">
            <v>4765</v>
          </cell>
          <cell r="P33">
            <v>3290</v>
          </cell>
          <cell r="Q33">
            <v>7492</v>
          </cell>
          <cell r="S33">
            <v>52891</v>
          </cell>
          <cell r="T33">
            <v>11489</v>
          </cell>
          <cell r="U33">
            <v>64380</v>
          </cell>
          <cell r="V33">
            <v>517</v>
          </cell>
          <cell r="W33">
            <v>1383</v>
          </cell>
          <cell r="X33">
            <v>162</v>
          </cell>
          <cell r="Y33">
            <v>432</v>
          </cell>
          <cell r="Z33">
            <v>2112</v>
          </cell>
          <cell r="AA33">
            <v>2522</v>
          </cell>
          <cell r="AB33">
            <v>1583</v>
          </cell>
          <cell r="AC33">
            <v>1908</v>
          </cell>
          <cell r="AD33">
            <v>799</v>
          </cell>
          <cell r="AE33">
            <v>4795</v>
          </cell>
          <cell r="AL33">
            <v>16213</v>
          </cell>
          <cell r="AM33">
            <v>5949</v>
          </cell>
          <cell r="AN33">
            <v>22162</v>
          </cell>
          <cell r="AO33">
            <v>69104</v>
          </cell>
          <cell r="AP33">
            <v>17438</v>
          </cell>
          <cell r="AQ33">
            <v>86542</v>
          </cell>
          <cell r="AR33">
            <v>35826</v>
          </cell>
          <cell r="AS33">
            <v>0</v>
          </cell>
          <cell r="AT33">
            <v>0</v>
          </cell>
          <cell r="AU33">
            <v>0</v>
          </cell>
          <cell r="AV33">
            <v>0.28490385566806292</v>
          </cell>
        </row>
        <row r="34">
          <cell r="A34">
            <v>0</v>
          </cell>
          <cell r="B34" t="str">
            <v>jan/1998</v>
          </cell>
          <cell r="C34">
            <v>536236</v>
          </cell>
          <cell r="D34">
            <v>126812</v>
          </cell>
          <cell r="E34">
            <v>152807</v>
          </cell>
          <cell r="F34">
            <v>102774</v>
          </cell>
          <cell r="G34">
            <v>112447</v>
          </cell>
          <cell r="H34">
            <v>306370</v>
          </cell>
          <cell r="I34">
            <v>116585</v>
          </cell>
          <cell r="J34">
            <v>475340</v>
          </cell>
          <cell r="K34">
            <v>620445</v>
          </cell>
          <cell r="L34">
            <v>402080</v>
          </cell>
          <cell r="M34">
            <v>145224</v>
          </cell>
          <cell r="N34">
            <v>137814</v>
          </cell>
          <cell r="O34">
            <v>270457</v>
          </cell>
          <cell r="P34">
            <v>197045</v>
          </cell>
          <cell r="Q34">
            <v>544956</v>
          </cell>
          <cell r="S34">
            <v>4247392</v>
          </cell>
          <cell r="T34">
            <v>571893</v>
          </cell>
          <cell r="U34">
            <v>4819285</v>
          </cell>
          <cell r="V34">
            <v>49775</v>
          </cell>
          <cell r="W34">
            <v>66360</v>
          </cell>
          <cell r="X34">
            <v>31039</v>
          </cell>
          <cell r="Y34">
            <v>37829</v>
          </cell>
          <cell r="Z34">
            <v>118062</v>
          </cell>
          <cell r="AA34">
            <v>78034</v>
          </cell>
          <cell r="AB34">
            <v>79243</v>
          </cell>
          <cell r="AC34">
            <v>82925</v>
          </cell>
          <cell r="AD34">
            <v>31717</v>
          </cell>
          <cell r="AE34">
            <v>249424</v>
          </cell>
          <cell r="AL34">
            <v>824408</v>
          </cell>
          <cell r="AM34">
            <v>522614</v>
          </cell>
          <cell r="AN34">
            <v>1347022</v>
          </cell>
          <cell r="AO34">
            <v>5071800</v>
          </cell>
          <cell r="AP34">
            <v>1094507</v>
          </cell>
          <cell r="AQ34">
            <v>6166307</v>
          </cell>
          <cell r="AR34">
            <v>27</v>
          </cell>
        </row>
        <row r="35">
          <cell r="A35">
            <v>1</v>
          </cell>
          <cell r="B35">
            <v>35827</v>
          </cell>
          <cell r="U35">
            <v>0</v>
          </cell>
          <cell r="AN35">
            <v>0</v>
          </cell>
          <cell r="AP35">
            <v>0</v>
          </cell>
          <cell r="AQ35">
            <v>0</v>
          </cell>
          <cell r="AR35">
            <v>35827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</row>
        <row r="36">
          <cell r="A36">
            <v>2</v>
          </cell>
          <cell r="B36">
            <v>35828</v>
          </cell>
          <cell r="C36">
            <v>25362</v>
          </cell>
          <cell r="D36">
            <v>6297</v>
          </cell>
          <cell r="E36">
            <v>7526</v>
          </cell>
          <cell r="F36">
            <v>4989</v>
          </cell>
          <cell r="G36">
            <v>5626</v>
          </cell>
          <cell r="H36">
            <v>14965</v>
          </cell>
          <cell r="I36">
            <v>5680</v>
          </cell>
          <cell r="J36">
            <v>23133</v>
          </cell>
          <cell r="K36">
            <v>30011</v>
          </cell>
          <cell r="L36">
            <v>19728</v>
          </cell>
          <cell r="M36">
            <v>6633</v>
          </cell>
          <cell r="N36">
            <v>6280</v>
          </cell>
          <cell r="O36">
            <v>12325</v>
          </cell>
          <cell r="P36">
            <v>9386</v>
          </cell>
          <cell r="Q36">
            <v>26040</v>
          </cell>
          <cell r="S36">
            <v>203981</v>
          </cell>
          <cell r="T36">
            <v>25904</v>
          </cell>
          <cell r="U36">
            <v>229885</v>
          </cell>
          <cell r="V36">
            <v>2417</v>
          </cell>
          <cell r="W36">
            <v>3018</v>
          </cell>
          <cell r="X36">
            <v>1117</v>
          </cell>
          <cell r="Y36">
            <v>1623</v>
          </cell>
          <cell r="Z36">
            <v>5638</v>
          </cell>
          <cell r="AA36">
            <v>3362</v>
          </cell>
          <cell r="AB36">
            <v>3608</v>
          </cell>
          <cell r="AC36">
            <v>3764</v>
          </cell>
          <cell r="AD36">
            <v>1455</v>
          </cell>
          <cell r="AE36">
            <v>11430</v>
          </cell>
          <cell r="AL36">
            <v>37432</v>
          </cell>
          <cell r="AM36">
            <v>25140</v>
          </cell>
          <cell r="AN36">
            <v>62572</v>
          </cell>
          <cell r="AO36">
            <v>241413</v>
          </cell>
          <cell r="AP36">
            <v>51044</v>
          </cell>
          <cell r="AQ36">
            <v>292457</v>
          </cell>
          <cell r="AR36">
            <v>35828</v>
          </cell>
          <cell r="AS36">
            <v>0</v>
          </cell>
          <cell r="AT36">
            <v>0</v>
          </cell>
          <cell r="AU36">
            <v>0</v>
          </cell>
          <cell r="AV36">
            <v>0.96523501847202009</v>
          </cell>
        </row>
        <row r="37">
          <cell r="A37">
            <v>3</v>
          </cell>
          <cell r="B37">
            <v>35829</v>
          </cell>
          <cell r="C37">
            <v>26316</v>
          </cell>
          <cell r="D37">
            <v>6574</v>
          </cell>
          <cell r="E37">
            <v>7769</v>
          </cell>
          <cell r="F37">
            <v>5190</v>
          </cell>
          <cell r="G37">
            <v>6003</v>
          </cell>
          <cell r="H37">
            <v>14152</v>
          </cell>
          <cell r="I37">
            <v>5742</v>
          </cell>
          <cell r="J37">
            <v>23988</v>
          </cell>
          <cell r="K37">
            <v>30319</v>
          </cell>
          <cell r="L37">
            <v>20312</v>
          </cell>
          <cell r="M37">
            <v>7096</v>
          </cell>
          <cell r="N37">
            <v>6684</v>
          </cell>
          <cell r="O37">
            <v>13003</v>
          </cell>
          <cell r="P37">
            <v>9781</v>
          </cell>
          <cell r="Q37">
            <v>26539</v>
          </cell>
          <cell r="S37">
            <v>209468</v>
          </cell>
          <cell r="T37">
            <v>26900</v>
          </cell>
          <cell r="U37">
            <v>236368</v>
          </cell>
          <cell r="V37">
            <v>2513</v>
          </cell>
          <cell r="W37">
            <v>3075</v>
          </cell>
          <cell r="X37">
            <v>1572</v>
          </cell>
          <cell r="Y37">
            <v>1656</v>
          </cell>
          <cell r="Z37">
            <v>5697</v>
          </cell>
          <cell r="AA37">
            <v>3358</v>
          </cell>
          <cell r="AB37">
            <v>3693</v>
          </cell>
          <cell r="AC37">
            <v>3796</v>
          </cell>
          <cell r="AD37">
            <v>1535</v>
          </cell>
          <cell r="AE37">
            <v>11991</v>
          </cell>
          <cell r="AL37">
            <v>38886</v>
          </cell>
          <cell r="AM37">
            <v>25857</v>
          </cell>
          <cell r="AN37">
            <v>64743</v>
          </cell>
          <cell r="AO37">
            <v>248354</v>
          </cell>
          <cell r="AP37">
            <v>52757</v>
          </cell>
          <cell r="AQ37">
            <v>301111</v>
          </cell>
          <cell r="AR37">
            <v>35829</v>
          </cell>
          <cell r="AS37">
            <v>0</v>
          </cell>
          <cell r="AT37">
            <v>0</v>
          </cell>
          <cell r="AU37">
            <v>0</v>
          </cell>
          <cell r="AV37">
            <v>0.99298702960321139</v>
          </cell>
        </row>
        <row r="38">
          <cell r="A38">
            <v>4</v>
          </cell>
          <cell r="B38">
            <v>35830</v>
          </cell>
          <cell r="C38">
            <v>27219</v>
          </cell>
          <cell r="D38">
            <v>6658</v>
          </cell>
          <cell r="E38">
            <v>7637</v>
          </cell>
          <cell r="F38">
            <v>5250</v>
          </cell>
          <cell r="G38">
            <v>5670</v>
          </cell>
          <cell r="H38">
            <v>14901</v>
          </cell>
          <cell r="I38">
            <v>5875</v>
          </cell>
          <cell r="J38">
            <v>24061</v>
          </cell>
          <cell r="K38">
            <v>30274</v>
          </cell>
          <cell r="L38">
            <v>20648</v>
          </cell>
          <cell r="M38">
            <v>6944</v>
          </cell>
          <cell r="N38">
            <v>6852</v>
          </cell>
          <cell r="O38">
            <v>13183</v>
          </cell>
          <cell r="P38">
            <v>9755</v>
          </cell>
          <cell r="Q38">
            <v>27337</v>
          </cell>
          <cell r="S38">
            <v>212264</v>
          </cell>
          <cell r="T38">
            <v>27352</v>
          </cell>
          <cell r="U38">
            <v>239616</v>
          </cell>
          <cell r="V38">
            <v>2543</v>
          </cell>
          <cell r="W38">
            <v>3266</v>
          </cell>
          <cell r="X38">
            <v>1418</v>
          </cell>
          <cell r="Y38">
            <v>1803</v>
          </cell>
          <cell r="Z38">
            <v>5649</v>
          </cell>
          <cell r="AA38">
            <v>3699</v>
          </cell>
          <cell r="AB38">
            <v>3876</v>
          </cell>
          <cell r="AC38">
            <v>3883</v>
          </cell>
          <cell r="AD38">
            <v>1547</v>
          </cell>
          <cell r="AE38">
            <v>11906</v>
          </cell>
          <cell r="AL38">
            <v>39590</v>
          </cell>
          <cell r="AM38">
            <v>26147</v>
          </cell>
          <cell r="AN38">
            <v>65737</v>
          </cell>
          <cell r="AO38">
            <v>251854</v>
          </cell>
          <cell r="AP38">
            <v>53499</v>
          </cell>
          <cell r="AQ38">
            <v>305353</v>
          </cell>
          <cell r="AR38">
            <v>35830</v>
          </cell>
          <cell r="AS38">
            <v>0</v>
          </cell>
          <cell r="AT38">
            <v>0</v>
          </cell>
          <cell r="AU38">
            <v>0</v>
          </cell>
          <cell r="AV38">
            <v>1.0069809842148192</v>
          </cell>
        </row>
        <row r="39">
          <cell r="A39">
            <v>5</v>
          </cell>
          <cell r="B39">
            <v>35831</v>
          </cell>
          <cell r="C39">
            <v>26644</v>
          </cell>
          <cell r="D39">
            <v>6381</v>
          </cell>
          <cell r="E39">
            <v>7713</v>
          </cell>
          <cell r="F39">
            <v>5175</v>
          </cell>
          <cell r="G39">
            <v>5919</v>
          </cell>
          <cell r="H39">
            <v>14839</v>
          </cell>
          <cell r="I39">
            <v>5842</v>
          </cell>
          <cell r="J39">
            <v>24337</v>
          </cell>
          <cell r="K39">
            <v>30495</v>
          </cell>
          <cell r="L39">
            <v>21035</v>
          </cell>
          <cell r="M39">
            <v>7072</v>
          </cell>
          <cell r="N39">
            <v>6787</v>
          </cell>
          <cell r="O39">
            <v>13535</v>
          </cell>
          <cell r="P39">
            <v>9756</v>
          </cell>
          <cell r="Q39">
            <v>27405</v>
          </cell>
          <cell r="S39">
            <v>212935</v>
          </cell>
          <cell r="T39">
            <v>27218</v>
          </cell>
          <cell r="U39">
            <v>240153</v>
          </cell>
          <cell r="V39">
            <v>2507</v>
          </cell>
          <cell r="W39">
            <v>3187</v>
          </cell>
          <cell r="X39">
            <v>1376</v>
          </cell>
          <cell r="Y39">
            <v>1721</v>
          </cell>
          <cell r="Z39">
            <v>5714</v>
          </cell>
          <cell r="AA39">
            <v>3513</v>
          </cell>
          <cell r="AB39">
            <v>3844</v>
          </cell>
          <cell r="AC39">
            <v>3964</v>
          </cell>
          <cell r="AD39">
            <v>1526</v>
          </cell>
          <cell r="AE39">
            <v>11972</v>
          </cell>
          <cell r="AL39">
            <v>39324</v>
          </cell>
          <cell r="AM39">
            <v>26280</v>
          </cell>
          <cell r="AN39">
            <v>65604</v>
          </cell>
          <cell r="AO39">
            <v>252259</v>
          </cell>
          <cell r="AP39">
            <v>53498</v>
          </cell>
          <cell r="AQ39">
            <v>305757</v>
          </cell>
          <cell r="AR39">
            <v>35831</v>
          </cell>
          <cell r="AS39">
            <v>0</v>
          </cell>
          <cell r="AT39">
            <v>0</v>
          </cell>
          <cell r="AU39">
            <v>0</v>
          </cell>
          <cell r="AV39">
            <v>1.0086002846770195</v>
          </cell>
        </row>
        <row r="40">
          <cell r="A40">
            <v>6</v>
          </cell>
          <cell r="B40">
            <v>35832</v>
          </cell>
          <cell r="C40">
            <v>26333</v>
          </cell>
          <cell r="D40">
            <v>6406</v>
          </cell>
          <cell r="E40">
            <v>7468</v>
          </cell>
          <cell r="F40">
            <v>5218</v>
          </cell>
          <cell r="G40">
            <v>5681</v>
          </cell>
          <cell r="H40">
            <v>14625</v>
          </cell>
          <cell r="I40">
            <v>5877</v>
          </cell>
          <cell r="J40">
            <v>24008</v>
          </cell>
          <cell r="K40">
            <v>29346</v>
          </cell>
          <cell r="L40">
            <v>19519</v>
          </cell>
          <cell r="M40">
            <v>6830</v>
          </cell>
          <cell r="N40">
            <v>6741</v>
          </cell>
          <cell r="O40">
            <v>12547</v>
          </cell>
          <cell r="P40">
            <v>9605</v>
          </cell>
          <cell r="Q40">
            <v>27202</v>
          </cell>
          <cell r="S40">
            <v>207406</v>
          </cell>
          <cell r="T40">
            <v>25833</v>
          </cell>
          <cell r="U40">
            <v>233239</v>
          </cell>
          <cell r="V40">
            <v>2528</v>
          </cell>
          <cell r="W40">
            <v>3101</v>
          </cell>
          <cell r="X40">
            <v>1551</v>
          </cell>
          <cell r="Y40">
            <v>1750</v>
          </cell>
          <cell r="Z40">
            <v>5371</v>
          </cell>
          <cell r="AA40">
            <v>3242</v>
          </cell>
          <cell r="AB40">
            <v>3580</v>
          </cell>
          <cell r="AC40">
            <v>3778</v>
          </cell>
          <cell r="AD40">
            <v>1551</v>
          </cell>
          <cell r="AE40">
            <v>11041</v>
          </cell>
          <cell r="AL40">
            <v>37493</v>
          </cell>
          <cell r="AM40">
            <v>25510</v>
          </cell>
          <cell r="AN40">
            <v>63003</v>
          </cell>
          <cell r="AO40">
            <v>244899</v>
          </cell>
          <cell r="AP40">
            <v>51343</v>
          </cell>
          <cell r="AQ40">
            <v>296242</v>
          </cell>
          <cell r="AR40">
            <v>35832</v>
          </cell>
          <cell r="AS40">
            <v>0</v>
          </cell>
          <cell r="AT40">
            <v>0</v>
          </cell>
          <cell r="AU40">
            <v>0</v>
          </cell>
          <cell r="AV40">
            <v>0.97917299726518148</v>
          </cell>
        </row>
        <row r="41">
          <cell r="A41">
            <v>7</v>
          </cell>
          <cell r="B41">
            <v>35833</v>
          </cell>
          <cell r="C41">
            <v>9097</v>
          </cell>
          <cell r="D41">
            <v>1747</v>
          </cell>
          <cell r="E41">
            <v>2748</v>
          </cell>
          <cell r="F41">
            <v>1161</v>
          </cell>
          <cell r="G41">
            <v>1285</v>
          </cell>
          <cell r="H41">
            <v>4707</v>
          </cell>
          <cell r="I41">
            <v>1362</v>
          </cell>
          <cell r="J41">
            <v>5038</v>
          </cell>
          <cell r="K41">
            <v>3876</v>
          </cell>
          <cell r="L41">
            <v>2945</v>
          </cell>
          <cell r="M41">
            <v>2753</v>
          </cell>
          <cell r="N41">
            <v>2714</v>
          </cell>
          <cell r="O41">
            <v>4819</v>
          </cell>
          <cell r="P41">
            <v>3267</v>
          </cell>
          <cell r="Q41">
            <v>7226</v>
          </cell>
          <cell r="S41">
            <v>54745</v>
          </cell>
          <cell r="T41">
            <v>12015</v>
          </cell>
          <cell r="U41">
            <v>66760</v>
          </cell>
          <cell r="V41">
            <v>563</v>
          </cell>
          <cell r="W41">
            <v>1145</v>
          </cell>
          <cell r="X41">
            <v>882</v>
          </cell>
          <cell r="Y41">
            <v>569</v>
          </cell>
          <cell r="Z41">
            <v>1959</v>
          </cell>
          <cell r="AA41">
            <v>2804</v>
          </cell>
          <cell r="AB41">
            <v>1492</v>
          </cell>
          <cell r="AC41">
            <v>1917</v>
          </cell>
          <cell r="AD41">
            <v>776</v>
          </cell>
          <cell r="AE41">
            <v>4949</v>
          </cell>
          <cell r="AL41">
            <v>17056</v>
          </cell>
          <cell r="AM41">
            <v>6155</v>
          </cell>
          <cell r="AN41">
            <v>23211</v>
          </cell>
          <cell r="AO41">
            <v>71801</v>
          </cell>
          <cell r="AP41">
            <v>18170</v>
          </cell>
          <cell r="AQ41">
            <v>89971</v>
          </cell>
          <cell r="AR41">
            <v>35833</v>
          </cell>
          <cell r="AS41">
            <v>0</v>
          </cell>
          <cell r="AT41">
            <v>0</v>
          </cell>
          <cell r="AU41">
            <v>0</v>
          </cell>
          <cell r="AV41">
            <v>0.28707998144801444</v>
          </cell>
        </row>
        <row r="42">
          <cell r="A42">
            <v>1</v>
          </cell>
          <cell r="B42">
            <v>35834</v>
          </cell>
          <cell r="U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35834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</row>
        <row r="43">
          <cell r="A43">
            <v>2</v>
          </cell>
          <cell r="B43">
            <v>35835</v>
          </cell>
          <cell r="C43">
            <v>26870</v>
          </cell>
          <cell r="D43">
            <v>6514</v>
          </cell>
          <cell r="E43">
            <v>8057</v>
          </cell>
          <cell r="F43">
            <v>5175</v>
          </cell>
          <cell r="G43">
            <v>5621</v>
          </cell>
          <cell r="H43">
            <v>15439</v>
          </cell>
          <cell r="I43">
            <v>6046</v>
          </cell>
          <cell r="J43">
            <v>24562</v>
          </cell>
          <cell r="K43">
            <v>31466</v>
          </cell>
          <cell r="L43">
            <v>20604</v>
          </cell>
          <cell r="M43">
            <v>6913</v>
          </cell>
          <cell r="N43">
            <v>6717</v>
          </cell>
          <cell r="O43">
            <v>13161</v>
          </cell>
          <cell r="P43">
            <v>9839</v>
          </cell>
          <cell r="Q43">
            <v>27350</v>
          </cell>
          <cell r="S43">
            <v>214334</v>
          </cell>
          <cell r="T43">
            <v>26960</v>
          </cell>
          <cell r="U43">
            <v>241294</v>
          </cell>
          <cell r="V43">
            <v>2507</v>
          </cell>
          <cell r="W43">
            <v>3182</v>
          </cell>
          <cell r="X43">
            <v>1650</v>
          </cell>
          <cell r="Y43">
            <v>1786</v>
          </cell>
          <cell r="Z43">
            <v>5931</v>
          </cell>
          <cell r="AA43">
            <v>3320</v>
          </cell>
          <cell r="AB43">
            <v>3754</v>
          </cell>
          <cell r="AC43">
            <v>3928</v>
          </cell>
          <cell r="AD43">
            <v>1442</v>
          </cell>
          <cell r="AE43">
            <v>11469</v>
          </cell>
          <cell r="AL43">
            <v>38969</v>
          </cell>
          <cell r="AM43">
            <v>26466</v>
          </cell>
          <cell r="AN43">
            <v>65435</v>
          </cell>
          <cell r="AO43">
            <v>253303</v>
          </cell>
          <cell r="AP43">
            <v>53426</v>
          </cell>
          <cell r="AQ43">
            <v>306729</v>
          </cell>
          <cell r="AR43">
            <v>35835</v>
          </cell>
          <cell r="AS43">
            <v>0</v>
          </cell>
          <cell r="AT43">
            <v>0</v>
          </cell>
          <cell r="AU43">
            <v>0</v>
          </cell>
          <cell r="AV43">
            <v>1.0127744814240249</v>
          </cell>
        </row>
        <row r="44">
          <cell r="A44">
            <v>3</v>
          </cell>
          <cell r="B44">
            <v>35836</v>
          </cell>
          <cell r="C44">
            <v>27552</v>
          </cell>
          <cell r="D44">
            <v>6810</v>
          </cell>
          <cell r="E44">
            <v>8196</v>
          </cell>
          <cell r="F44">
            <v>5300</v>
          </cell>
          <cell r="G44">
            <v>5888</v>
          </cell>
          <cell r="H44">
            <v>14923</v>
          </cell>
          <cell r="I44">
            <v>6062</v>
          </cell>
          <cell r="J44">
            <v>24812</v>
          </cell>
          <cell r="K44">
            <v>32068</v>
          </cell>
          <cell r="L44">
            <v>21221</v>
          </cell>
          <cell r="M44">
            <v>7103</v>
          </cell>
          <cell r="N44">
            <v>7019</v>
          </cell>
          <cell r="O44">
            <v>13552</v>
          </cell>
          <cell r="P44">
            <v>10187</v>
          </cell>
          <cell r="Q44">
            <v>28217</v>
          </cell>
          <cell r="S44">
            <v>218910</v>
          </cell>
          <cell r="T44">
            <v>27113</v>
          </cell>
          <cell r="U44">
            <v>246023</v>
          </cell>
          <cell r="V44">
            <v>2567</v>
          </cell>
          <cell r="W44">
            <v>3117</v>
          </cell>
          <cell r="X44">
            <v>1249</v>
          </cell>
          <cell r="Y44">
            <v>1734</v>
          </cell>
          <cell r="Z44">
            <v>5954</v>
          </cell>
          <cell r="AA44">
            <v>3338</v>
          </cell>
          <cell r="AB44">
            <v>3756</v>
          </cell>
          <cell r="AC44">
            <v>3965</v>
          </cell>
          <cell r="AD44">
            <v>1487</v>
          </cell>
          <cell r="AE44">
            <v>12018</v>
          </cell>
          <cell r="AL44">
            <v>39185</v>
          </cell>
          <cell r="AM44">
            <v>27061</v>
          </cell>
          <cell r="AN44">
            <v>66246</v>
          </cell>
          <cell r="AO44">
            <v>258095</v>
          </cell>
          <cell r="AP44">
            <v>54174</v>
          </cell>
          <cell r="AQ44">
            <v>312269</v>
          </cell>
          <cell r="AR44">
            <v>35836</v>
          </cell>
          <cell r="AS44">
            <v>0</v>
          </cell>
          <cell r="AT44">
            <v>0</v>
          </cell>
          <cell r="AU44">
            <v>0</v>
          </cell>
          <cell r="AV44">
            <v>1.031934204423689</v>
          </cell>
        </row>
        <row r="45">
          <cell r="A45">
            <v>4</v>
          </cell>
          <cell r="B45">
            <v>35837</v>
          </cell>
          <cell r="C45">
            <v>26338</v>
          </cell>
          <cell r="D45">
            <v>6593</v>
          </cell>
          <cell r="E45">
            <v>7687</v>
          </cell>
          <cell r="F45">
            <v>5033</v>
          </cell>
          <cell r="G45">
            <v>5562</v>
          </cell>
          <cell r="H45">
            <v>14437</v>
          </cell>
          <cell r="I45">
            <v>5835</v>
          </cell>
          <cell r="J45">
            <v>23022</v>
          </cell>
          <cell r="K45">
            <v>29737</v>
          </cell>
          <cell r="L45">
            <v>21066</v>
          </cell>
          <cell r="M45">
            <v>6933</v>
          </cell>
          <cell r="N45">
            <v>6659</v>
          </cell>
          <cell r="O45">
            <v>12854</v>
          </cell>
          <cell r="P45">
            <v>9730</v>
          </cell>
          <cell r="Q45">
            <v>26558</v>
          </cell>
          <cell r="S45">
            <v>208044</v>
          </cell>
          <cell r="T45">
            <v>26233</v>
          </cell>
          <cell r="U45">
            <v>234277</v>
          </cell>
          <cell r="V45">
            <v>2437</v>
          </cell>
          <cell r="W45">
            <v>3261</v>
          </cell>
          <cell r="X45">
            <v>1258</v>
          </cell>
          <cell r="Y45">
            <v>1734</v>
          </cell>
          <cell r="Z45">
            <v>5666</v>
          </cell>
          <cell r="AA45">
            <v>3192</v>
          </cell>
          <cell r="AB45">
            <v>3669</v>
          </cell>
          <cell r="AC45">
            <v>3780</v>
          </cell>
          <cell r="AD45">
            <v>1459</v>
          </cell>
          <cell r="AE45">
            <v>11442</v>
          </cell>
          <cell r="AL45">
            <v>37898</v>
          </cell>
          <cell r="AM45">
            <v>25680</v>
          </cell>
          <cell r="AN45">
            <v>63578</v>
          </cell>
          <cell r="AO45">
            <v>245942</v>
          </cell>
          <cell r="AP45">
            <v>51913</v>
          </cell>
          <cell r="AQ45">
            <v>297855</v>
          </cell>
          <cell r="AR45">
            <v>35837</v>
          </cell>
          <cell r="AS45">
            <v>0</v>
          </cell>
          <cell r="AT45">
            <v>0</v>
          </cell>
          <cell r="AU45">
            <v>0</v>
          </cell>
          <cell r="AV45">
            <v>0.98334319573944051</v>
          </cell>
        </row>
        <row r="46">
          <cell r="A46">
            <v>5</v>
          </cell>
          <cell r="B46">
            <v>35838</v>
          </cell>
          <cell r="C46">
            <v>25391</v>
          </cell>
          <cell r="D46">
            <v>6157</v>
          </cell>
          <cell r="E46">
            <v>7093</v>
          </cell>
          <cell r="F46">
            <v>4907</v>
          </cell>
          <cell r="G46">
            <v>5415</v>
          </cell>
          <cell r="H46">
            <v>15201</v>
          </cell>
          <cell r="I46">
            <v>5723</v>
          </cell>
          <cell r="J46">
            <v>22796</v>
          </cell>
          <cell r="K46">
            <v>30257</v>
          </cell>
          <cell r="L46">
            <v>20972</v>
          </cell>
          <cell r="M46">
            <v>6731</v>
          </cell>
          <cell r="N46">
            <v>6510</v>
          </cell>
          <cell r="O46">
            <v>12416</v>
          </cell>
          <cell r="P46">
            <v>9294</v>
          </cell>
          <cell r="Q46">
            <v>26289</v>
          </cell>
          <cell r="S46">
            <v>205152</v>
          </cell>
          <cell r="T46">
            <v>26434</v>
          </cell>
          <cell r="U46">
            <v>231586</v>
          </cell>
          <cell r="V46">
            <v>2376</v>
          </cell>
          <cell r="W46">
            <v>3130</v>
          </cell>
          <cell r="X46">
            <v>1005</v>
          </cell>
          <cell r="Y46">
            <v>1851</v>
          </cell>
          <cell r="Z46">
            <v>6281</v>
          </cell>
          <cell r="AA46">
            <v>3091</v>
          </cell>
          <cell r="AB46">
            <v>3564</v>
          </cell>
          <cell r="AC46">
            <v>3741</v>
          </cell>
          <cell r="AD46">
            <v>1364</v>
          </cell>
          <cell r="AE46">
            <v>11624</v>
          </cell>
          <cell r="AL46">
            <v>38027</v>
          </cell>
          <cell r="AM46">
            <v>25354</v>
          </cell>
          <cell r="AN46">
            <v>63381</v>
          </cell>
          <cell r="AO46">
            <v>243179</v>
          </cell>
          <cell r="AP46">
            <v>51788</v>
          </cell>
          <cell r="AQ46">
            <v>294967</v>
          </cell>
          <cell r="AR46">
            <v>35838</v>
          </cell>
          <cell r="AS46">
            <v>0</v>
          </cell>
          <cell r="AT46">
            <v>0</v>
          </cell>
          <cell r="AU46">
            <v>0</v>
          </cell>
          <cell r="AV46">
            <v>0.97229596814176278</v>
          </cell>
        </row>
        <row r="47">
          <cell r="A47">
            <v>6</v>
          </cell>
          <cell r="B47">
            <v>35839</v>
          </cell>
          <cell r="C47">
            <v>26913</v>
          </cell>
          <cell r="D47">
            <v>6511</v>
          </cell>
          <cell r="E47">
            <v>7630</v>
          </cell>
          <cell r="F47">
            <v>3480</v>
          </cell>
          <cell r="G47">
            <v>5914</v>
          </cell>
          <cell r="H47">
            <v>14696</v>
          </cell>
          <cell r="I47">
            <v>5940</v>
          </cell>
          <cell r="J47">
            <v>24627</v>
          </cell>
          <cell r="K47">
            <v>29626</v>
          </cell>
          <cell r="L47">
            <v>20272</v>
          </cell>
          <cell r="M47">
            <v>6951</v>
          </cell>
          <cell r="N47">
            <v>7028</v>
          </cell>
          <cell r="O47">
            <v>13577</v>
          </cell>
          <cell r="P47">
            <v>10390</v>
          </cell>
          <cell r="Q47">
            <v>28006</v>
          </cell>
          <cell r="S47">
            <v>211561</v>
          </cell>
          <cell r="T47">
            <v>27099</v>
          </cell>
          <cell r="U47">
            <v>238660</v>
          </cell>
          <cell r="V47">
            <v>1686</v>
          </cell>
          <cell r="W47">
            <v>3136</v>
          </cell>
          <cell r="X47">
            <v>994</v>
          </cell>
          <cell r="Y47">
            <v>2091</v>
          </cell>
          <cell r="Z47">
            <v>5829</v>
          </cell>
          <cell r="AA47">
            <v>3358</v>
          </cell>
          <cell r="AB47">
            <v>3773</v>
          </cell>
          <cell r="AC47">
            <v>3945</v>
          </cell>
          <cell r="AD47">
            <v>1481</v>
          </cell>
          <cell r="AE47">
            <v>11995</v>
          </cell>
          <cell r="AL47">
            <v>38288</v>
          </cell>
          <cell r="AM47">
            <v>26234</v>
          </cell>
          <cell r="AN47">
            <v>64522</v>
          </cell>
          <cell r="AO47">
            <v>249849</v>
          </cell>
          <cell r="AP47">
            <v>53333</v>
          </cell>
          <cell r="AQ47">
            <v>303182</v>
          </cell>
          <cell r="AR47">
            <v>35839</v>
          </cell>
          <cell r="AS47">
            <v>0</v>
          </cell>
          <cell r="AT47">
            <v>0</v>
          </cell>
          <cell r="AU47">
            <v>0</v>
          </cell>
          <cell r="AV47">
            <v>0.99896444735874101</v>
          </cell>
        </row>
        <row r="48">
          <cell r="A48">
            <v>7</v>
          </cell>
          <cell r="B48">
            <v>35840</v>
          </cell>
          <cell r="C48">
            <v>9301</v>
          </cell>
          <cell r="D48">
            <v>1919</v>
          </cell>
          <cell r="E48">
            <v>2770</v>
          </cell>
          <cell r="F48">
            <v>1144</v>
          </cell>
          <cell r="G48">
            <v>1378</v>
          </cell>
          <cell r="H48">
            <v>4573</v>
          </cell>
          <cell r="I48">
            <v>1400</v>
          </cell>
          <cell r="J48">
            <v>4982</v>
          </cell>
          <cell r="K48">
            <v>4116</v>
          </cell>
          <cell r="L48">
            <v>2886</v>
          </cell>
          <cell r="M48">
            <v>2586</v>
          </cell>
          <cell r="N48">
            <v>2679</v>
          </cell>
          <cell r="O48">
            <v>4954</v>
          </cell>
          <cell r="P48">
            <v>3362</v>
          </cell>
          <cell r="Q48">
            <v>7268</v>
          </cell>
          <cell r="S48">
            <v>55318</v>
          </cell>
          <cell r="T48">
            <v>11805</v>
          </cell>
          <cell r="U48">
            <v>67123</v>
          </cell>
          <cell r="V48">
            <v>554</v>
          </cell>
          <cell r="W48">
            <v>1291</v>
          </cell>
          <cell r="X48">
            <v>864</v>
          </cell>
          <cell r="Y48">
            <v>575</v>
          </cell>
          <cell r="Z48">
            <v>2022</v>
          </cell>
          <cell r="AA48">
            <v>2635</v>
          </cell>
          <cell r="AB48">
            <v>1417</v>
          </cell>
          <cell r="AC48">
            <v>1737</v>
          </cell>
          <cell r="AD48">
            <v>710</v>
          </cell>
          <cell r="AE48">
            <v>4947</v>
          </cell>
          <cell r="AL48">
            <v>16752</v>
          </cell>
          <cell r="AM48">
            <v>6232</v>
          </cell>
          <cell r="AN48">
            <v>22984</v>
          </cell>
          <cell r="AO48">
            <v>72070</v>
          </cell>
          <cell r="AP48">
            <v>18037</v>
          </cell>
          <cell r="AQ48">
            <v>90107</v>
          </cell>
          <cell r="AR48">
            <v>35840</v>
          </cell>
          <cell r="AS48">
            <v>0</v>
          </cell>
          <cell r="AT48">
            <v>0</v>
          </cell>
          <cell r="AU48">
            <v>0</v>
          </cell>
          <cell r="AV48">
            <v>0.28815551681673518</v>
          </cell>
        </row>
        <row r="49">
          <cell r="A49">
            <v>1</v>
          </cell>
          <cell r="B49">
            <v>35841</v>
          </cell>
          <cell r="U49">
            <v>0</v>
          </cell>
          <cell r="AN49">
            <v>0</v>
          </cell>
          <cell r="AP49">
            <v>0</v>
          </cell>
          <cell r="AQ49">
            <v>0</v>
          </cell>
          <cell r="AR49">
            <v>35841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</row>
        <row r="50">
          <cell r="A50">
            <v>2</v>
          </cell>
          <cell r="B50">
            <v>35842</v>
          </cell>
          <cell r="C50">
            <v>26109</v>
          </cell>
          <cell r="D50">
            <v>6422</v>
          </cell>
          <cell r="E50">
            <v>7450</v>
          </cell>
          <cell r="F50">
            <v>4931</v>
          </cell>
          <cell r="G50">
            <v>5800</v>
          </cell>
          <cell r="H50">
            <v>15743</v>
          </cell>
          <cell r="I50">
            <v>5986</v>
          </cell>
          <cell r="J50">
            <v>24308</v>
          </cell>
          <cell r="K50">
            <v>31137</v>
          </cell>
          <cell r="L50">
            <v>20597</v>
          </cell>
          <cell r="M50">
            <v>6753</v>
          </cell>
          <cell r="N50">
            <v>6785</v>
          </cell>
          <cell r="O50">
            <v>12704</v>
          </cell>
          <cell r="P50">
            <v>9840</v>
          </cell>
          <cell r="Q50">
            <v>26993</v>
          </cell>
          <cell r="S50">
            <v>211558</v>
          </cell>
          <cell r="T50">
            <v>26919</v>
          </cell>
          <cell r="U50">
            <v>238477</v>
          </cell>
          <cell r="V50">
            <v>2388</v>
          </cell>
          <cell r="W50">
            <v>3290</v>
          </cell>
          <cell r="X50">
            <v>1235</v>
          </cell>
          <cell r="Y50">
            <v>1785</v>
          </cell>
          <cell r="Z50">
            <v>5792</v>
          </cell>
          <cell r="AA50">
            <v>3297</v>
          </cell>
          <cell r="AB50">
            <v>3769</v>
          </cell>
          <cell r="AC50">
            <v>3872</v>
          </cell>
          <cell r="AD50">
            <v>1425</v>
          </cell>
          <cell r="AE50">
            <v>11917</v>
          </cell>
          <cell r="AL50">
            <v>38770</v>
          </cell>
          <cell r="AM50">
            <v>26125</v>
          </cell>
          <cell r="AN50">
            <v>64895</v>
          </cell>
          <cell r="AO50">
            <v>250328</v>
          </cell>
          <cell r="AP50">
            <v>53044</v>
          </cell>
          <cell r="AQ50">
            <v>303372</v>
          </cell>
          <cell r="AR50">
            <v>35842</v>
          </cell>
          <cell r="AS50">
            <v>0</v>
          </cell>
          <cell r="AT50">
            <v>0</v>
          </cell>
          <cell r="AU50">
            <v>0</v>
          </cell>
          <cell r="AV50">
            <v>1.0008796200041583</v>
          </cell>
        </row>
        <row r="51">
          <cell r="A51">
            <v>3</v>
          </cell>
          <cell r="B51">
            <v>35843</v>
          </cell>
          <cell r="C51">
            <v>30375</v>
          </cell>
          <cell r="D51">
            <v>7890</v>
          </cell>
          <cell r="E51">
            <v>9407</v>
          </cell>
          <cell r="F51">
            <v>5000</v>
          </cell>
          <cell r="G51">
            <v>7724</v>
          </cell>
          <cell r="H51">
            <v>18245</v>
          </cell>
          <cell r="I51">
            <v>7977</v>
          </cell>
          <cell r="J51">
            <v>28975</v>
          </cell>
          <cell r="K51">
            <v>37709</v>
          </cell>
          <cell r="L51">
            <v>26621</v>
          </cell>
          <cell r="M51">
            <v>8515</v>
          </cell>
          <cell r="N51">
            <v>7294</v>
          </cell>
          <cell r="O51">
            <v>15453</v>
          </cell>
          <cell r="P51">
            <v>11046</v>
          </cell>
          <cell r="Q51">
            <v>34233</v>
          </cell>
          <cell r="S51">
            <v>256464</v>
          </cell>
          <cell r="T51">
            <v>28074</v>
          </cell>
          <cell r="U51">
            <v>284538</v>
          </cell>
          <cell r="V51">
            <v>2422</v>
          </cell>
          <cell r="W51">
            <v>3130</v>
          </cell>
          <cell r="X51">
            <v>3568</v>
          </cell>
          <cell r="Y51">
            <v>2353</v>
          </cell>
          <cell r="Z51">
            <v>5754</v>
          </cell>
          <cell r="AA51">
            <v>3066</v>
          </cell>
          <cell r="AB51">
            <v>3660</v>
          </cell>
          <cell r="AC51">
            <v>4131</v>
          </cell>
          <cell r="AD51">
            <v>1448</v>
          </cell>
          <cell r="AE51">
            <v>10978</v>
          </cell>
          <cell r="AL51">
            <v>40510</v>
          </cell>
          <cell r="AM51">
            <v>31945</v>
          </cell>
          <cell r="AN51">
            <v>72455</v>
          </cell>
          <cell r="AO51">
            <v>296974</v>
          </cell>
          <cell r="AP51">
            <v>60019</v>
          </cell>
          <cell r="AQ51">
            <v>356993</v>
          </cell>
          <cell r="AR51">
            <v>35843</v>
          </cell>
          <cell r="AS51" t="str">
            <v>Atípico</v>
          </cell>
          <cell r="AT51">
            <v>0</v>
          </cell>
          <cell r="AU51">
            <v>0</v>
          </cell>
          <cell r="AV51">
            <v>1.1873830505221745</v>
          </cell>
        </row>
        <row r="52">
          <cell r="A52">
            <v>4</v>
          </cell>
          <cell r="B52">
            <v>35844</v>
          </cell>
          <cell r="C52">
            <v>28535</v>
          </cell>
          <cell r="D52">
            <v>7283</v>
          </cell>
          <cell r="E52">
            <v>8285</v>
          </cell>
          <cell r="F52">
            <v>5382</v>
          </cell>
          <cell r="G52">
            <v>5843</v>
          </cell>
          <cell r="H52">
            <v>14698</v>
          </cell>
          <cell r="I52">
            <v>6280</v>
          </cell>
          <cell r="J52">
            <v>24601</v>
          </cell>
          <cell r="K52">
            <v>30593</v>
          </cell>
          <cell r="L52">
            <v>21566</v>
          </cell>
          <cell r="M52">
            <v>6981</v>
          </cell>
          <cell r="N52">
            <v>7154</v>
          </cell>
          <cell r="O52">
            <v>13652</v>
          </cell>
          <cell r="P52">
            <v>10382</v>
          </cell>
          <cell r="Q52">
            <v>29083</v>
          </cell>
          <cell r="S52">
            <v>220318</v>
          </cell>
          <cell r="T52">
            <v>26748</v>
          </cell>
          <cell r="U52">
            <v>247066</v>
          </cell>
          <cell r="V52">
            <v>2606</v>
          </cell>
          <cell r="W52">
            <v>3358</v>
          </cell>
          <cell r="X52">
            <v>1475</v>
          </cell>
          <cell r="Y52">
            <v>1765</v>
          </cell>
          <cell r="Z52">
            <v>5754</v>
          </cell>
          <cell r="AA52">
            <v>3366</v>
          </cell>
          <cell r="AB52">
            <v>3744</v>
          </cell>
          <cell r="AC52">
            <v>3900</v>
          </cell>
          <cell r="AD52">
            <v>1441</v>
          </cell>
          <cell r="AE52">
            <v>11397</v>
          </cell>
          <cell r="AL52">
            <v>38806</v>
          </cell>
          <cell r="AM52">
            <v>27141</v>
          </cell>
          <cell r="AN52">
            <v>65947</v>
          </cell>
          <cell r="AO52">
            <v>259124</v>
          </cell>
          <cell r="AP52">
            <v>53889</v>
          </cell>
          <cell r="AQ52">
            <v>313013</v>
          </cell>
          <cell r="AR52">
            <v>35844</v>
          </cell>
          <cell r="AS52">
            <v>0</v>
          </cell>
          <cell r="AT52">
            <v>0</v>
          </cell>
          <cell r="AU52">
            <v>0</v>
          </cell>
          <cell r="AV52">
            <v>1.0360484270795016</v>
          </cell>
        </row>
        <row r="53">
          <cell r="A53">
            <v>5</v>
          </cell>
          <cell r="B53">
            <v>35845</v>
          </cell>
          <cell r="C53">
            <v>28998</v>
          </cell>
          <cell r="D53">
            <v>7117</v>
          </cell>
          <cell r="E53">
            <v>8405</v>
          </cell>
          <cell r="F53">
            <v>5706</v>
          </cell>
          <cell r="G53">
            <v>6154</v>
          </cell>
          <cell r="H53">
            <v>15945</v>
          </cell>
          <cell r="I53">
            <v>6552</v>
          </cell>
          <cell r="J53">
            <v>25932</v>
          </cell>
          <cell r="K53">
            <v>32670</v>
          </cell>
          <cell r="L53">
            <v>22050</v>
          </cell>
          <cell r="M53">
            <v>7077</v>
          </cell>
          <cell r="N53">
            <v>7129</v>
          </cell>
          <cell r="O53">
            <v>13874</v>
          </cell>
          <cell r="P53">
            <v>10107</v>
          </cell>
          <cell r="Q53">
            <v>28783</v>
          </cell>
          <cell r="S53">
            <v>226499</v>
          </cell>
          <cell r="T53">
            <v>26823</v>
          </cell>
          <cell r="U53">
            <v>253322</v>
          </cell>
          <cell r="V53">
            <v>2763</v>
          </cell>
          <cell r="W53">
            <v>3043</v>
          </cell>
          <cell r="X53">
            <v>1935</v>
          </cell>
          <cell r="Y53">
            <v>1808</v>
          </cell>
          <cell r="Z53">
            <v>5786</v>
          </cell>
          <cell r="AA53">
            <v>3344</v>
          </cell>
          <cell r="AB53">
            <v>3691</v>
          </cell>
          <cell r="AC53">
            <v>3837</v>
          </cell>
          <cell r="AD53">
            <v>1431</v>
          </cell>
          <cell r="AE53">
            <v>11429</v>
          </cell>
          <cell r="AL53">
            <v>39067</v>
          </cell>
          <cell r="AM53">
            <v>27947</v>
          </cell>
          <cell r="AN53">
            <v>67014</v>
          </cell>
          <cell r="AO53">
            <v>265566</v>
          </cell>
          <cell r="AP53">
            <v>54770</v>
          </cell>
          <cell r="AQ53">
            <v>320336</v>
          </cell>
          <cell r="AR53">
            <v>35845</v>
          </cell>
          <cell r="AS53" t="str">
            <v>Atípico</v>
          </cell>
          <cell r="AT53">
            <v>0</v>
          </cell>
          <cell r="AU53">
            <v>0</v>
          </cell>
          <cell r="AV53">
            <v>1.0618053001103522</v>
          </cell>
        </row>
        <row r="54">
          <cell r="A54">
            <v>6</v>
          </cell>
          <cell r="B54">
            <v>35846</v>
          </cell>
          <cell r="C54">
            <v>28540</v>
          </cell>
          <cell r="D54">
            <v>6774</v>
          </cell>
          <cell r="E54">
            <v>7853</v>
          </cell>
          <cell r="F54">
            <v>3778</v>
          </cell>
          <cell r="G54">
            <v>5896</v>
          </cell>
          <cell r="H54">
            <v>14987</v>
          </cell>
          <cell r="I54">
            <v>5779</v>
          </cell>
          <cell r="J54">
            <v>24630</v>
          </cell>
          <cell r="K54">
            <v>31153</v>
          </cell>
          <cell r="L54">
            <v>20326</v>
          </cell>
          <cell r="M54">
            <v>6566</v>
          </cell>
          <cell r="N54">
            <v>6651</v>
          </cell>
          <cell r="O54">
            <v>12980</v>
          </cell>
          <cell r="P54">
            <v>9686</v>
          </cell>
          <cell r="Q54">
            <v>27516</v>
          </cell>
          <cell r="S54">
            <v>213115</v>
          </cell>
          <cell r="T54">
            <v>28029</v>
          </cell>
          <cell r="U54">
            <v>241144</v>
          </cell>
          <cell r="V54">
            <v>1830</v>
          </cell>
          <cell r="W54">
            <v>3306</v>
          </cell>
          <cell r="X54">
            <v>985</v>
          </cell>
          <cell r="Y54">
            <v>1841</v>
          </cell>
          <cell r="Z54">
            <v>6105</v>
          </cell>
          <cell r="AA54">
            <v>3422</v>
          </cell>
          <cell r="AB54">
            <v>3923</v>
          </cell>
          <cell r="AC54">
            <v>4176</v>
          </cell>
          <cell r="AD54">
            <v>1514</v>
          </cell>
          <cell r="AE54">
            <v>12561</v>
          </cell>
          <cell r="AL54">
            <v>39663</v>
          </cell>
          <cell r="AM54">
            <v>26445</v>
          </cell>
          <cell r="AN54">
            <v>66108</v>
          </cell>
          <cell r="AO54">
            <v>252778</v>
          </cell>
          <cell r="AP54">
            <v>54474</v>
          </cell>
          <cell r="AQ54">
            <v>307252</v>
          </cell>
          <cell r="AR54">
            <v>35846</v>
          </cell>
          <cell r="AS54">
            <v>0</v>
          </cell>
          <cell r="AT54">
            <v>0</v>
          </cell>
          <cell r="AU54">
            <v>0</v>
          </cell>
          <cell r="AV54">
            <v>1.0106753882322836</v>
          </cell>
        </row>
        <row r="55">
          <cell r="A55">
            <v>7</v>
          </cell>
          <cell r="B55">
            <v>35847</v>
          </cell>
          <cell r="C55">
            <v>10104</v>
          </cell>
          <cell r="D55">
            <v>2369</v>
          </cell>
          <cell r="E55">
            <v>3211</v>
          </cell>
          <cell r="F55">
            <v>2359</v>
          </cell>
          <cell r="G55">
            <v>2277</v>
          </cell>
          <cell r="H55">
            <v>5595</v>
          </cell>
          <cell r="I55">
            <v>1485</v>
          </cell>
          <cell r="J55">
            <v>4486</v>
          </cell>
          <cell r="K55">
            <v>4224</v>
          </cell>
          <cell r="L55">
            <v>5343</v>
          </cell>
          <cell r="M55">
            <v>2640</v>
          </cell>
          <cell r="N55">
            <v>3092</v>
          </cell>
          <cell r="O55">
            <v>5006</v>
          </cell>
          <cell r="P55">
            <v>3235</v>
          </cell>
          <cell r="Q55">
            <v>8247</v>
          </cell>
          <cell r="S55">
            <v>63673</v>
          </cell>
          <cell r="T55">
            <v>11487</v>
          </cell>
          <cell r="U55">
            <v>75160</v>
          </cell>
          <cell r="V55">
            <v>1143</v>
          </cell>
          <cell r="W55">
            <v>1072</v>
          </cell>
          <cell r="X55">
            <v>280</v>
          </cell>
          <cell r="Y55">
            <v>601</v>
          </cell>
          <cell r="Z55">
            <v>2515</v>
          </cell>
          <cell r="AA55">
            <v>1550</v>
          </cell>
          <cell r="AB55">
            <v>1575</v>
          </cell>
          <cell r="AC55">
            <v>2016</v>
          </cell>
          <cell r="AD55">
            <v>794</v>
          </cell>
          <cell r="AE55">
            <v>5077</v>
          </cell>
          <cell r="AL55">
            <v>16623</v>
          </cell>
          <cell r="AM55">
            <v>7026</v>
          </cell>
          <cell r="AN55">
            <v>23649</v>
          </cell>
          <cell r="AO55">
            <v>80296</v>
          </cell>
          <cell r="AP55">
            <v>18513</v>
          </cell>
          <cell r="AQ55">
            <v>98809</v>
          </cell>
          <cell r="AR55">
            <v>35847</v>
          </cell>
          <cell r="AS55" t="str">
            <v>Atípico</v>
          </cell>
          <cell r="AT55" t="str">
            <v>Carnaval</v>
          </cell>
          <cell r="AU55">
            <v>0</v>
          </cell>
          <cell r="AV55">
            <v>0.32104530842675966</v>
          </cell>
        </row>
        <row r="56">
          <cell r="A56">
            <v>1</v>
          </cell>
          <cell r="B56">
            <v>35848</v>
          </cell>
          <cell r="C56">
            <v>7319</v>
          </cell>
          <cell r="D56">
            <v>2159</v>
          </cell>
          <cell r="E56">
            <v>2650</v>
          </cell>
          <cell r="F56">
            <v>395</v>
          </cell>
          <cell r="G56">
            <v>5563</v>
          </cell>
          <cell r="H56">
            <v>10825</v>
          </cell>
          <cell r="J56">
            <v>1260</v>
          </cell>
          <cell r="K56">
            <v>1937</v>
          </cell>
          <cell r="L56">
            <v>3526</v>
          </cell>
          <cell r="M56">
            <v>1507</v>
          </cell>
          <cell r="N56">
            <v>2132</v>
          </cell>
          <cell r="O56">
            <v>3450</v>
          </cell>
          <cell r="P56">
            <v>2217</v>
          </cell>
          <cell r="Q56">
            <v>6815</v>
          </cell>
          <cell r="S56">
            <v>51755</v>
          </cell>
          <cell r="T56">
            <v>6512</v>
          </cell>
          <cell r="U56">
            <v>58267</v>
          </cell>
          <cell r="V56">
            <v>192</v>
          </cell>
          <cell r="W56">
            <v>427</v>
          </cell>
          <cell r="Y56">
            <v>309</v>
          </cell>
          <cell r="Z56">
            <v>1931</v>
          </cell>
          <cell r="AA56">
            <v>333</v>
          </cell>
          <cell r="AB56">
            <v>1302</v>
          </cell>
          <cell r="AC56">
            <v>1243</v>
          </cell>
          <cell r="AD56">
            <v>413</v>
          </cell>
          <cell r="AE56">
            <v>2662</v>
          </cell>
          <cell r="AL56">
            <v>8812</v>
          </cell>
          <cell r="AM56">
            <v>4835</v>
          </cell>
          <cell r="AN56">
            <v>13647</v>
          </cell>
          <cell r="AO56">
            <v>60567</v>
          </cell>
          <cell r="AP56">
            <v>11347</v>
          </cell>
          <cell r="AQ56">
            <v>71914</v>
          </cell>
          <cell r="AR56">
            <v>35848</v>
          </cell>
          <cell r="AS56" t="str">
            <v>Atípico</v>
          </cell>
          <cell r="AT56" t="str">
            <v>Carnaval</v>
          </cell>
          <cell r="AU56">
            <v>0</v>
          </cell>
          <cell r="AV56">
            <v>0.24216338541749963</v>
          </cell>
        </row>
        <row r="57">
          <cell r="A57">
            <v>2</v>
          </cell>
          <cell r="B57">
            <v>35849</v>
          </cell>
          <cell r="C57">
            <v>7991</v>
          </cell>
          <cell r="D57">
            <v>2496</v>
          </cell>
          <cell r="E57">
            <v>3282</v>
          </cell>
          <cell r="F57">
            <v>2035</v>
          </cell>
          <cell r="G57">
            <v>9693</v>
          </cell>
          <cell r="H57">
            <v>14181</v>
          </cell>
          <cell r="J57">
            <v>1791</v>
          </cell>
          <cell r="K57">
            <v>2832</v>
          </cell>
          <cell r="L57">
            <v>4464</v>
          </cell>
          <cell r="M57">
            <v>2211</v>
          </cell>
          <cell r="N57">
            <v>2916</v>
          </cell>
          <cell r="O57">
            <v>4797</v>
          </cell>
          <cell r="P57">
            <v>2999</v>
          </cell>
          <cell r="Q57">
            <v>8366</v>
          </cell>
          <cell r="S57">
            <v>70054</v>
          </cell>
          <cell r="T57">
            <v>9106</v>
          </cell>
          <cell r="U57">
            <v>79160</v>
          </cell>
          <cell r="V57">
            <v>985</v>
          </cell>
          <cell r="W57">
            <v>859</v>
          </cell>
          <cell r="Y57">
            <v>489</v>
          </cell>
          <cell r="Z57">
            <v>2570</v>
          </cell>
          <cell r="AA57">
            <v>659</v>
          </cell>
          <cell r="AB57">
            <v>1504</v>
          </cell>
          <cell r="AC57">
            <v>1730</v>
          </cell>
          <cell r="AD57">
            <v>595</v>
          </cell>
          <cell r="AE57">
            <v>3720</v>
          </cell>
          <cell r="AL57">
            <v>13111</v>
          </cell>
          <cell r="AM57">
            <v>6307</v>
          </cell>
          <cell r="AN57">
            <v>19418</v>
          </cell>
          <cell r="AO57">
            <v>83165</v>
          </cell>
          <cell r="AP57">
            <v>15413</v>
          </cell>
          <cell r="AQ57">
            <v>98578</v>
          </cell>
          <cell r="AR57">
            <v>35849</v>
          </cell>
          <cell r="AS57" t="str">
            <v>Atípico</v>
          </cell>
          <cell r="AT57" t="str">
            <v>Carnaval</v>
          </cell>
          <cell r="AU57">
            <v>0</v>
          </cell>
          <cell r="AV57">
            <v>0.33251635293553183</v>
          </cell>
        </row>
        <row r="58">
          <cell r="A58">
            <v>3</v>
          </cell>
          <cell r="B58">
            <v>35850</v>
          </cell>
          <cell r="C58">
            <v>3205</v>
          </cell>
          <cell r="D58">
            <v>863</v>
          </cell>
          <cell r="E58">
            <v>1165</v>
          </cell>
          <cell r="F58">
            <v>730</v>
          </cell>
          <cell r="G58">
            <v>6318</v>
          </cell>
          <cell r="H58">
            <v>8689</v>
          </cell>
          <cell r="J58">
            <v>628</v>
          </cell>
          <cell r="K58">
            <v>1569</v>
          </cell>
          <cell r="L58">
            <v>2659</v>
          </cell>
          <cell r="M58">
            <v>1150</v>
          </cell>
          <cell r="N58">
            <v>1233</v>
          </cell>
          <cell r="O58">
            <v>2112</v>
          </cell>
          <cell r="P58">
            <v>1143</v>
          </cell>
          <cell r="Q58">
            <v>2496</v>
          </cell>
          <cell r="S58">
            <v>33960</v>
          </cell>
          <cell r="T58">
            <v>4642</v>
          </cell>
          <cell r="U58">
            <v>38602</v>
          </cell>
          <cell r="V58">
            <v>354</v>
          </cell>
          <cell r="W58">
            <v>717</v>
          </cell>
          <cell r="Y58">
            <v>282</v>
          </cell>
          <cell r="Z58">
            <v>1111</v>
          </cell>
          <cell r="AA58">
            <v>329</v>
          </cell>
          <cell r="AB58">
            <v>795</v>
          </cell>
          <cell r="AC58">
            <v>990</v>
          </cell>
          <cell r="AD58">
            <v>447</v>
          </cell>
          <cell r="AE58">
            <v>1549</v>
          </cell>
          <cell r="AL58">
            <v>6574</v>
          </cell>
          <cell r="AM58">
            <v>2906</v>
          </cell>
          <cell r="AN58">
            <v>9480</v>
          </cell>
          <cell r="AO58">
            <v>40534</v>
          </cell>
          <cell r="AP58">
            <v>7548</v>
          </cell>
          <cell r="AQ58">
            <v>48082</v>
          </cell>
          <cell r="AR58">
            <v>35850</v>
          </cell>
          <cell r="AS58" t="str">
            <v>Atípico</v>
          </cell>
          <cell r="AT58" t="str">
            <v>Carnaval</v>
          </cell>
          <cell r="AU58" t="str">
            <v>Feriado</v>
          </cell>
          <cell r="AV58">
            <v>0.16206598749340284</v>
          </cell>
        </row>
        <row r="59">
          <cell r="A59">
            <v>4</v>
          </cell>
          <cell r="B59">
            <v>35851</v>
          </cell>
          <cell r="C59">
            <v>6490</v>
          </cell>
          <cell r="D59">
            <v>1584</v>
          </cell>
          <cell r="E59">
            <v>1845</v>
          </cell>
          <cell r="F59">
            <v>827</v>
          </cell>
          <cell r="G59">
            <v>1328</v>
          </cell>
          <cell r="H59">
            <v>4915</v>
          </cell>
          <cell r="I59">
            <v>1053</v>
          </cell>
          <cell r="J59">
            <v>5643</v>
          </cell>
          <cell r="K59">
            <v>7278</v>
          </cell>
          <cell r="L59">
            <v>3995</v>
          </cell>
          <cell r="M59">
            <v>2037</v>
          </cell>
          <cell r="N59">
            <v>2311</v>
          </cell>
          <cell r="O59">
            <v>4005</v>
          </cell>
          <cell r="P59">
            <v>3027</v>
          </cell>
          <cell r="Q59">
            <v>7009</v>
          </cell>
          <cell r="S59">
            <v>53347</v>
          </cell>
          <cell r="T59">
            <v>7487</v>
          </cell>
          <cell r="U59">
            <v>60834</v>
          </cell>
          <cell r="V59">
            <v>401</v>
          </cell>
          <cell r="W59">
            <v>962</v>
          </cell>
          <cell r="X59">
            <v>153</v>
          </cell>
          <cell r="Y59">
            <v>434</v>
          </cell>
          <cell r="Z59">
            <v>1557</v>
          </cell>
          <cell r="AA59">
            <v>980</v>
          </cell>
          <cell r="AB59">
            <v>1027</v>
          </cell>
          <cell r="AC59">
            <v>1203</v>
          </cell>
          <cell r="AD59">
            <v>504</v>
          </cell>
          <cell r="AE59">
            <v>3297</v>
          </cell>
          <cell r="AL59">
            <v>10518</v>
          </cell>
          <cell r="AM59">
            <v>6373</v>
          </cell>
          <cell r="AN59">
            <v>16891</v>
          </cell>
          <cell r="AO59">
            <v>63865</v>
          </cell>
          <cell r="AP59">
            <v>13860</v>
          </cell>
          <cell r="AQ59">
            <v>77725</v>
          </cell>
          <cell r="AR59">
            <v>35851</v>
          </cell>
          <cell r="AS59" t="str">
            <v>Atípico</v>
          </cell>
          <cell r="AT59" t="str">
            <v>Carnaval</v>
          </cell>
          <cell r="AU59">
            <v>0</v>
          </cell>
          <cell r="AV59">
            <v>0.25534968893438037</v>
          </cell>
        </row>
        <row r="60">
          <cell r="A60">
            <v>5</v>
          </cell>
          <cell r="B60">
            <v>35852</v>
          </cell>
          <cell r="C60">
            <v>20598</v>
          </cell>
          <cell r="D60">
            <v>4915</v>
          </cell>
          <cell r="E60">
            <v>5900</v>
          </cell>
          <cell r="F60">
            <v>4031</v>
          </cell>
          <cell r="G60">
            <v>4257</v>
          </cell>
          <cell r="H60">
            <v>12049</v>
          </cell>
          <cell r="I60">
            <v>4674</v>
          </cell>
          <cell r="J60">
            <v>19263</v>
          </cell>
          <cell r="K60">
            <v>24206</v>
          </cell>
          <cell r="L60">
            <v>15753</v>
          </cell>
          <cell r="M60">
            <v>5385</v>
          </cell>
          <cell r="N60">
            <v>5193</v>
          </cell>
          <cell r="O60">
            <v>10280</v>
          </cell>
          <cell r="P60">
            <v>7784</v>
          </cell>
          <cell r="Q60">
            <v>21259</v>
          </cell>
          <cell r="S60">
            <v>165547</v>
          </cell>
          <cell r="T60">
            <v>21159</v>
          </cell>
          <cell r="U60">
            <v>186706</v>
          </cell>
          <cell r="V60">
            <v>1952</v>
          </cell>
          <cell r="W60">
            <v>2501</v>
          </cell>
          <cell r="X60">
            <v>574</v>
          </cell>
          <cell r="Y60">
            <v>1385</v>
          </cell>
          <cell r="Z60">
            <v>4553</v>
          </cell>
          <cell r="AA60">
            <v>3003</v>
          </cell>
          <cell r="AB60">
            <v>3067</v>
          </cell>
          <cell r="AC60">
            <v>3227</v>
          </cell>
          <cell r="AD60">
            <v>1203</v>
          </cell>
          <cell r="AE60">
            <v>9112</v>
          </cell>
          <cell r="AL60">
            <v>30577</v>
          </cell>
          <cell r="AM60">
            <v>20437</v>
          </cell>
          <cell r="AN60">
            <v>51014</v>
          </cell>
          <cell r="AO60">
            <v>196124</v>
          </cell>
          <cell r="AP60">
            <v>41596</v>
          </cell>
          <cell r="AQ60">
            <v>237720</v>
          </cell>
          <cell r="AR60">
            <v>35852</v>
          </cell>
          <cell r="AS60" t="str">
            <v>Atípico</v>
          </cell>
          <cell r="AT60" t="str">
            <v>Carnaval</v>
          </cell>
          <cell r="AU60">
            <v>0</v>
          </cell>
          <cell r="AV60">
            <v>0.78415724407056153</v>
          </cell>
        </row>
        <row r="61">
          <cell r="A61">
            <v>6</v>
          </cell>
          <cell r="B61">
            <v>35853</v>
          </cell>
          <cell r="C61">
            <v>22820</v>
          </cell>
          <cell r="D61">
            <v>5475</v>
          </cell>
          <cell r="E61">
            <v>6322</v>
          </cell>
          <cell r="F61">
            <v>4402</v>
          </cell>
          <cell r="G61">
            <v>4770</v>
          </cell>
          <cell r="H61">
            <v>12617</v>
          </cell>
          <cell r="I61">
            <v>5117</v>
          </cell>
          <cell r="J61">
            <v>21384</v>
          </cell>
          <cell r="K61">
            <v>24649</v>
          </cell>
          <cell r="L61">
            <v>16821</v>
          </cell>
          <cell r="M61">
            <v>5830</v>
          </cell>
          <cell r="N61">
            <v>5777</v>
          </cell>
          <cell r="O61">
            <v>11293</v>
          </cell>
          <cell r="P61">
            <v>8583</v>
          </cell>
          <cell r="Q61">
            <v>23250</v>
          </cell>
          <cell r="S61">
            <v>179110</v>
          </cell>
          <cell r="T61">
            <v>22993</v>
          </cell>
          <cell r="U61">
            <v>202103</v>
          </cell>
          <cell r="V61">
            <v>2132</v>
          </cell>
          <cell r="W61">
            <v>2723</v>
          </cell>
          <cell r="X61">
            <v>632</v>
          </cell>
          <cell r="Y61">
            <v>1527</v>
          </cell>
          <cell r="Z61">
            <v>5157</v>
          </cell>
          <cell r="AA61">
            <v>3240</v>
          </cell>
          <cell r="AB61">
            <v>3214</v>
          </cell>
          <cell r="AC61">
            <v>3449</v>
          </cell>
          <cell r="AD61">
            <v>1275</v>
          </cell>
          <cell r="AE61">
            <v>9880</v>
          </cell>
          <cell r="AL61">
            <v>33229</v>
          </cell>
          <cell r="AM61">
            <v>22045</v>
          </cell>
          <cell r="AN61">
            <v>55274</v>
          </cell>
          <cell r="AO61">
            <v>212339</v>
          </cell>
          <cell r="AP61">
            <v>45038</v>
          </cell>
          <cell r="AQ61">
            <v>257377</v>
          </cell>
          <cell r="AR61">
            <v>35853</v>
          </cell>
          <cell r="AS61" t="str">
            <v>Atípico</v>
          </cell>
          <cell r="AT61" t="str">
            <v>Carnaval</v>
          </cell>
          <cell r="AU61">
            <v>0</v>
          </cell>
          <cell r="AV61">
            <v>0.84898923664976733</v>
          </cell>
        </row>
        <row r="62">
          <cell r="A62">
            <v>7</v>
          </cell>
          <cell r="B62">
            <v>35854</v>
          </cell>
          <cell r="C62">
            <v>10968</v>
          </cell>
          <cell r="D62">
            <v>2615</v>
          </cell>
          <cell r="E62">
            <v>3495</v>
          </cell>
          <cell r="F62">
            <v>1732</v>
          </cell>
          <cell r="G62">
            <v>2012</v>
          </cell>
          <cell r="H62">
            <v>5547</v>
          </cell>
          <cell r="I62">
            <v>1266</v>
          </cell>
          <cell r="J62">
            <v>4781</v>
          </cell>
          <cell r="K62">
            <v>4201</v>
          </cell>
          <cell r="L62">
            <v>3105</v>
          </cell>
          <cell r="M62">
            <v>2864</v>
          </cell>
          <cell r="N62">
            <v>3341</v>
          </cell>
          <cell r="O62">
            <v>5707</v>
          </cell>
          <cell r="P62">
            <v>3605</v>
          </cell>
          <cell r="Q62">
            <v>9494</v>
          </cell>
          <cell r="S62">
            <v>64733</v>
          </cell>
          <cell r="T62">
            <v>14659</v>
          </cell>
          <cell r="U62">
            <v>79392</v>
          </cell>
          <cell r="V62">
            <v>839</v>
          </cell>
          <cell r="W62">
            <v>1407</v>
          </cell>
          <cell r="X62">
            <v>2058</v>
          </cell>
          <cell r="Y62">
            <v>564</v>
          </cell>
          <cell r="Z62">
            <v>2710</v>
          </cell>
          <cell r="AA62">
            <v>2474</v>
          </cell>
          <cell r="AB62">
            <v>1589</v>
          </cell>
          <cell r="AC62">
            <v>2106</v>
          </cell>
          <cell r="AD62">
            <v>784</v>
          </cell>
          <cell r="AE62">
            <v>6331</v>
          </cell>
          <cell r="AL62">
            <v>20862</v>
          </cell>
          <cell r="AM62">
            <v>7059</v>
          </cell>
          <cell r="AN62">
            <v>27921</v>
          </cell>
          <cell r="AO62">
            <v>85595</v>
          </cell>
          <cell r="AP62">
            <v>21718</v>
          </cell>
          <cell r="AQ62">
            <v>107313</v>
          </cell>
          <cell r="AR62">
            <v>35854</v>
          </cell>
          <cell r="AS62" t="str">
            <v>Atípico</v>
          </cell>
          <cell r="AT62" t="str">
            <v>DesfCampeãs</v>
          </cell>
          <cell r="AU62">
            <v>0</v>
          </cell>
          <cell r="AV62">
            <v>0.34223215570873383</v>
          </cell>
        </row>
        <row r="63">
          <cell r="A63">
            <v>0</v>
          </cell>
          <cell r="B63" t="str">
            <v>fev/1998</v>
          </cell>
          <cell r="C63">
            <v>515388</v>
          </cell>
          <cell r="D63">
            <v>126529</v>
          </cell>
          <cell r="E63">
            <v>151564</v>
          </cell>
          <cell r="F63">
            <v>93330</v>
          </cell>
          <cell r="G63">
            <v>127597</v>
          </cell>
          <cell r="H63">
            <v>311494</v>
          </cell>
          <cell r="I63">
            <v>107553</v>
          </cell>
          <cell r="J63">
            <v>437048</v>
          </cell>
          <cell r="K63">
            <v>545749</v>
          </cell>
          <cell r="L63">
            <v>378034</v>
          </cell>
          <cell r="M63">
            <v>134061</v>
          </cell>
          <cell r="N63">
            <v>133678</v>
          </cell>
          <cell r="O63">
            <v>255239</v>
          </cell>
          <cell r="P63">
            <v>188006</v>
          </cell>
          <cell r="Q63">
            <v>518981</v>
          </cell>
          <cell r="S63">
            <v>4024251</v>
          </cell>
          <cell r="T63">
            <v>525504</v>
          </cell>
          <cell r="U63">
            <v>4549755</v>
          </cell>
          <cell r="V63">
            <v>45205</v>
          </cell>
          <cell r="W63">
            <v>60704</v>
          </cell>
          <cell r="X63">
            <v>27831</v>
          </cell>
          <cell r="Y63">
            <v>34036</v>
          </cell>
          <cell r="Z63">
            <v>113006</v>
          </cell>
          <cell r="AA63">
            <v>67975</v>
          </cell>
          <cell r="AB63">
            <v>72886</v>
          </cell>
          <cell r="AC63">
            <v>78078</v>
          </cell>
          <cell r="AD63">
            <v>29607</v>
          </cell>
          <cell r="AE63">
            <v>226694</v>
          </cell>
          <cell r="AL63">
            <v>756022</v>
          </cell>
          <cell r="AM63">
            <v>488707</v>
          </cell>
          <cell r="AN63">
            <v>1244729</v>
          </cell>
          <cell r="AO63">
            <v>4780273</v>
          </cell>
          <cell r="AP63">
            <v>1014211</v>
          </cell>
          <cell r="AQ63">
            <v>5794484</v>
          </cell>
          <cell r="AR63">
            <v>25</v>
          </cell>
        </row>
        <row r="64">
          <cell r="A64">
            <v>1</v>
          </cell>
          <cell r="B64">
            <v>35855</v>
          </cell>
          <cell r="C64">
            <v>570</v>
          </cell>
          <cell r="D64">
            <v>161</v>
          </cell>
          <cell r="E64">
            <v>335</v>
          </cell>
          <cell r="F64">
            <v>482</v>
          </cell>
          <cell r="G64">
            <v>4935</v>
          </cell>
          <cell r="H64">
            <v>5864</v>
          </cell>
          <cell r="K64">
            <v>97</v>
          </cell>
          <cell r="M64">
            <v>149</v>
          </cell>
          <cell r="N64">
            <v>179</v>
          </cell>
          <cell r="O64">
            <v>446</v>
          </cell>
          <cell r="P64">
            <v>306</v>
          </cell>
          <cell r="Q64">
            <v>852</v>
          </cell>
          <cell r="S64">
            <v>14376</v>
          </cell>
          <cell r="T64">
            <v>569</v>
          </cell>
          <cell r="U64">
            <v>14945</v>
          </cell>
          <cell r="V64">
            <v>233</v>
          </cell>
          <cell r="W64">
            <v>48</v>
          </cell>
          <cell r="Y64">
            <v>83</v>
          </cell>
          <cell r="Z64">
            <v>174</v>
          </cell>
          <cell r="AB64">
            <v>138</v>
          </cell>
          <cell r="AC64">
            <v>97</v>
          </cell>
          <cell r="AD64">
            <v>47</v>
          </cell>
          <cell r="AE64">
            <v>165</v>
          </cell>
          <cell r="AL64">
            <v>985</v>
          </cell>
          <cell r="AM64">
            <v>808</v>
          </cell>
          <cell r="AN64">
            <v>1793</v>
          </cell>
          <cell r="AO64">
            <v>15361</v>
          </cell>
          <cell r="AP64">
            <v>1377</v>
          </cell>
          <cell r="AQ64">
            <v>16738</v>
          </cell>
          <cell r="AR64">
            <v>35855</v>
          </cell>
          <cell r="AS64" t="str">
            <v>Atípico</v>
          </cell>
          <cell r="AT64" t="str">
            <v>DesfCampeãs</v>
          </cell>
          <cell r="AU64">
            <v>0</v>
          </cell>
          <cell r="AV64">
            <v>5.8153445443050435E-2</v>
          </cell>
        </row>
        <row r="65">
          <cell r="A65">
            <v>2</v>
          </cell>
          <cell r="B65">
            <v>35856</v>
          </cell>
          <cell r="C65">
            <v>27610</v>
          </cell>
          <cell r="D65">
            <v>6847</v>
          </cell>
          <cell r="E65">
            <v>7977</v>
          </cell>
          <cell r="F65">
            <v>3373</v>
          </cell>
          <cell r="G65">
            <v>5853</v>
          </cell>
          <cell r="H65">
            <v>15859</v>
          </cell>
          <cell r="I65">
            <v>6349</v>
          </cell>
          <cell r="J65">
            <v>24161</v>
          </cell>
          <cell r="K65">
            <v>32292</v>
          </cell>
          <cell r="L65">
            <v>21661</v>
          </cell>
          <cell r="M65">
            <v>6927</v>
          </cell>
          <cell r="N65">
            <v>7385</v>
          </cell>
          <cell r="O65">
            <v>13106</v>
          </cell>
          <cell r="P65">
            <v>10491</v>
          </cell>
          <cell r="Q65">
            <v>28161</v>
          </cell>
          <cell r="S65">
            <v>218052</v>
          </cell>
          <cell r="T65">
            <v>27620</v>
          </cell>
          <cell r="U65">
            <v>245672</v>
          </cell>
          <cell r="V65">
            <v>1633</v>
          </cell>
          <cell r="W65">
            <v>3658</v>
          </cell>
          <cell r="X65">
            <v>1637</v>
          </cell>
          <cell r="Y65">
            <v>1825</v>
          </cell>
          <cell r="Z65">
            <v>5968</v>
          </cell>
          <cell r="AA65">
            <v>3188</v>
          </cell>
          <cell r="AB65">
            <v>3802</v>
          </cell>
          <cell r="AC65">
            <v>3956</v>
          </cell>
          <cell r="AD65">
            <v>1493</v>
          </cell>
          <cell r="AE65">
            <v>11831</v>
          </cell>
          <cell r="AL65">
            <v>38991</v>
          </cell>
          <cell r="AM65">
            <v>27130</v>
          </cell>
          <cell r="AN65">
            <v>66121</v>
          </cell>
          <cell r="AO65">
            <v>257043</v>
          </cell>
          <cell r="AP65">
            <v>54750</v>
          </cell>
          <cell r="AQ65">
            <v>311793</v>
          </cell>
          <cell r="AR65">
            <v>35856</v>
          </cell>
          <cell r="AS65">
            <v>0</v>
          </cell>
          <cell r="AT65">
            <v>0</v>
          </cell>
          <cell r="AU65">
            <v>0</v>
          </cell>
          <cell r="AV65">
            <v>0.9731095681933476</v>
          </cell>
        </row>
        <row r="66">
          <cell r="A66">
            <v>3</v>
          </cell>
          <cell r="B66">
            <v>35857</v>
          </cell>
          <cell r="C66">
            <v>28913</v>
          </cell>
          <cell r="D66">
            <v>7096</v>
          </cell>
          <cell r="E66">
            <v>8514</v>
          </cell>
          <cell r="F66">
            <v>5311</v>
          </cell>
          <cell r="G66">
            <v>5917</v>
          </cell>
          <cell r="H66">
            <v>15055</v>
          </cell>
          <cell r="I66">
            <v>6649</v>
          </cell>
          <cell r="J66">
            <v>24773</v>
          </cell>
          <cell r="K66">
            <v>33025</v>
          </cell>
          <cell r="L66">
            <v>21925</v>
          </cell>
          <cell r="M66">
            <v>7150</v>
          </cell>
          <cell r="N66">
            <v>7423</v>
          </cell>
          <cell r="O66">
            <v>13635</v>
          </cell>
          <cell r="P66">
            <v>10540</v>
          </cell>
          <cell r="Q66">
            <v>28898</v>
          </cell>
          <cell r="S66">
            <v>224824</v>
          </cell>
          <cell r="T66">
            <v>28522</v>
          </cell>
          <cell r="U66">
            <v>253346</v>
          </cell>
          <cell r="V66">
            <v>2572</v>
          </cell>
          <cell r="W66">
            <v>3737</v>
          </cell>
          <cell r="X66">
            <v>1463</v>
          </cell>
          <cell r="Y66">
            <v>1949</v>
          </cell>
          <cell r="Z66">
            <v>6339</v>
          </cell>
          <cell r="AA66">
            <v>3475</v>
          </cell>
          <cell r="AB66">
            <v>3910</v>
          </cell>
          <cell r="AC66">
            <v>4101</v>
          </cell>
          <cell r="AD66">
            <v>1540</v>
          </cell>
          <cell r="AE66">
            <v>12069</v>
          </cell>
          <cell r="AL66">
            <v>41155</v>
          </cell>
          <cell r="AM66">
            <v>27825</v>
          </cell>
          <cell r="AN66">
            <v>68980</v>
          </cell>
          <cell r="AO66">
            <v>265979</v>
          </cell>
          <cell r="AP66">
            <v>56347</v>
          </cell>
          <cell r="AQ66">
            <v>322326</v>
          </cell>
          <cell r="AR66">
            <v>35857</v>
          </cell>
          <cell r="AS66">
            <v>0</v>
          </cell>
          <cell r="AT66">
            <v>0</v>
          </cell>
          <cell r="AU66">
            <v>0</v>
          </cell>
          <cell r="AV66">
            <v>1.0069393441505834</v>
          </cell>
        </row>
        <row r="67">
          <cell r="A67">
            <v>4</v>
          </cell>
          <cell r="B67">
            <v>35858</v>
          </cell>
          <cell r="C67">
            <v>29417</v>
          </cell>
          <cell r="D67">
            <v>7093</v>
          </cell>
          <cell r="E67">
            <v>8464</v>
          </cell>
          <cell r="F67">
            <v>5446</v>
          </cell>
          <cell r="G67">
            <v>5834</v>
          </cell>
          <cell r="H67">
            <v>15241</v>
          </cell>
          <cell r="I67">
            <v>6826</v>
          </cell>
          <cell r="J67">
            <v>25122</v>
          </cell>
          <cell r="K67">
            <v>34729</v>
          </cell>
          <cell r="L67">
            <v>22738</v>
          </cell>
          <cell r="M67">
            <v>7234</v>
          </cell>
          <cell r="N67">
            <v>7873</v>
          </cell>
          <cell r="O67">
            <v>13951</v>
          </cell>
          <cell r="P67">
            <v>11128</v>
          </cell>
          <cell r="Q67">
            <v>30231</v>
          </cell>
          <cell r="S67">
            <v>231327</v>
          </cell>
          <cell r="T67">
            <v>33327</v>
          </cell>
          <cell r="U67">
            <v>264654</v>
          </cell>
          <cell r="V67">
            <v>2638</v>
          </cell>
          <cell r="W67">
            <v>4059</v>
          </cell>
          <cell r="X67">
            <v>5816</v>
          </cell>
          <cell r="Y67">
            <v>2020</v>
          </cell>
          <cell r="Z67">
            <v>6570</v>
          </cell>
          <cell r="AA67">
            <v>3468</v>
          </cell>
          <cell r="AB67">
            <v>4189</v>
          </cell>
          <cell r="AC67">
            <v>4288</v>
          </cell>
          <cell r="AD67">
            <v>1638</v>
          </cell>
          <cell r="AE67">
            <v>13298</v>
          </cell>
          <cell r="AL67">
            <v>47984</v>
          </cell>
          <cell r="AM67">
            <v>28703</v>
          </cell>
          <cell r="AN67">
            <v>76687</v>
          </cell>
          <cell r="AO67">
            <v>279311</v>
          </cell>
          <cell r="AP67">
            <v>62030</v>
          </cell>
          <cell r="AQ67">
            <v>341341</v>
          </cell>
          <cell r="AR67">
            <v>35858</v>
          </cell>
          <cell r="AS67" t="str">
            <v>Atípico</v>
          </cell>
          <cell r="AT67" t="str">
            <v>JogoMaracana</v>
          </cell>
          <cell r="AU67">
            <v>0</v>
          </cell>
          <cell r="AV67">
            <v>1.0574114315567906</v>
          </cell>
        </row>
        <row r="68">
          <cell r="A68">
            <v>5</v>
          </cell>
          <cell r="B68">
            <v>35859</v>
          </cell>
          <cell r="C68">
            <v>30308</v>
          </cell>
          <cell r="D68">
            <v>7367</v>
          </cell>
          <cell r="E68">
            <v>8843</v>
          </cell>
          <cell r="F68">
            <v>5414</v>
          </cell>
          <cell r="G68">
            <v>5873</v>
          </cell>
          <cell r="H68">
            <v>15325</v>
          </cell>
          <cell r="I68">
            <v>6658</v>
          </cell>
          <cell r="J68">
            <v>25007</v>
          </cell>
          <cell r="K68">
            <v>33483</v>
          </cell>
          <cell r="L68">
            <v>22562</v>
          </cell>
          <cell r="M68">
            <v>7269</v>
          </cell>
          <cell r="N68">
            <v>7557</v>
          </cell>
          <cell r="O68">
            <v>13968</v>
          </cell>
          <cell r="P68">
            <v>11115</v>
          </cell>
          <cell r="Q68">
            <v>30072</v>
          </cell>
          <cell r="S68">
            <v>230821</v>
          </cell>
          <cell r="T68">
            <v>29625</v>
          </cell>
          <cell r="U68">
            <v>260446</v>
          </cell>
          <cell r="V68">
            <v>2622</v>
          </cell>
          <cell r="W68">
            <v>3693</v>
          </cell>
          <cell r="X68">
            <v>1904</v>
          </cell>
          <cell r="Y68">
            <v>1980</v>
          </cell>
          <cell r="Z68">
            <v>6499</v>
          </cell>
          <cell r="AA68">
            <v>3519</v>
          </cell>
          <cell r="AB68">
            <v>4065</v>
          </cell>
          <cell r="AC68">
            <v>4216</v>
          </cell>
          <cell r="AD68">
            <v>1517</v>
          </cell>
          <cell r="AE68">
            <v>12681</v>
          </cell>
          <cell r="AL68">
            <v>42696</v>
          </cell>
          <cell r="AM68">
            <v>28523</v>
          </cell>
          <cell r="AN68">
            <v>71219</v>
          </cell>
          <cell r="AO68">
            <v>273517</v>
          </cell>
          <cell r="AP68">
            <v>58148</v>
          </cell>
          <cell r="AQ68">
            <v>331665</v>
          </cell>
          <cell r="AR68">
            <v>35859</v>
          </cell>
          <cell r="AS68">
            <v>0</v>
          </cell>
          <cell r="AT68">
            <v>0</v>
          </cell>
          <cell r="AU68">
            <v>0</v>
          </cell>
          <cell r="AV68">
            <v>1.0354765924905167</v>
          </cell>
        </row>
        <row r="69">
          <cell r="A69">
            <v>6</v>
          </cell>
          <cell r="B69">
            <v>35860</v>
          </cell>
          <cell r="C69">
            <v>29493</v>
          </cell>
          <cell r="D69">
            <v>7060</v>
          </cell>
          <cell r="E69">
            <v>8556</v>
          </cell>
          <cell r="F69">
            <v>5563</v>
          </cell>
          <cell r="G69">
            <v>5893</v>
          </cell>
          <cell r="H69">
            <v>16209</v>
          </cell>
          <cell r="I69">
            <v>6737</v>
          </cell>
          <cell r="J69">
            <v>25482</v>
          </cell>
          <cell r="K69">
            <v>32250</v>
          </cell>
          <cell r="L69">
            <v>21817</v>
          </cell>
          <cell r="M69">
            <v>7361</v>
          </cell>
          <cell r="N69">
            <v>7811</v>
          </cell>
          <cell r="O69">
            <v>14276</v>
          </cell>
          <cell r="P69">
            <v>11037</v>
          </cell>
          <cell r="Q69">
            <v>30085</v>
          </cell>
          <cell r="S69">
            <v>229630</v>
          </cell>
          <cell r="T69">
            <v>29798</v>
          </cell>
          <cell r="U69">
            <v>259428</v>
          </cell>
          <cell r="V69">
            <v>2695</v>
          </cell>
          <cell r="W69">
            <v>3842</v>
          </cell>
          <cell r="X69">
            <v>1462</v>
          </cell>
          <cell r="Y69">
            <v>2063</v>
          </cell>
          <cell r="Z69">
            <v>6437</v>
          </cell>
          <cell r="AA69">
            <v>3738</v>
          </cell>
          <cell r="AB69">
            <v>3995</v>
          </cell>
          <cell r="AC69">
            <v>4237</v>
          </cell>
          <cell r="AD69">
            <v>1647</v>
          </cell>
          <cell r="AE69">
            <v>12902</v>
          </cell>
          <cell r="AL69">
            <v>43018</v>
          </cell>
          <cell r="AM69">
            <v>28219</v>
          </cell>
          <cell r="AN69">
            <v>71237</v>
          </cell>
          <cell r="AO69">
            <v>272648</v>
          </cell>
          <cell r="AP69">
            <v>58017</v>
          </cell>
          <cell r="AQ69">
            <v>330665</v>
          </cell>
          <cell r="AR69">
            <v>35860</v>
          </cell>
          <cell r="AS69">
            <v>0</v>
          </cell>
          <cell r="AT69">
            <v>0</v>
          </cell>
          <cell r="AU69">
            <v>0</v>
          </cell>
          <cell r="AV69">
            <v>1.0321867452090889</v>
          </cell>
        </row>
        <row r="70">
          <cell r="A70">
            <v>7</v>
          </cell>
          <cell r="B70">
            <v>35861</v>
          </cell>
          <cell r="C70">
            <v>10068</v>
          </cell>
          <cell r="D70">
            <v>2084</v>
          </cell>
          <cell r="E70">
            <v>2989</v>
          </cell>
          <cell r="F70">
            <v>1262</v>
          </cell>
          <cell r="G70">
            <v>1338</v>
          </cell>
          <cell r="H70">
            <v>4917</v>
          </cell>
          <cell r="I70">
            <v>1581</v>
          </cell>
          <cell r="J70">
            <v>4990</v>
          </cell>
          <cell r="K70">
            <v>4102</v>
          </cell>
          <cell r="L70">
            <v>3239</v>
          </cell>
          <cell r="M70">
            <v>2861</v>
          </cell>
          <cell r="N70">
            <v>3009</v>
          </cell>
          <cell r="O70">
            <v>5250</v>
          </cell>
          <cell r="P70">
            <v>3546</v>
          </cell>
          <cell r="Q70">
            <v>8262</v>
          </cell>
          <cell r="S70">
            <v>59498</v>
          </cell>
          <cell r="T70">
            <v>13281</v>
          </cell>
          <cell r="U70">
            <v>72779</v>
          </cell>
          <cell r="V70">
            <v>611</v>
          </cell>
          <cell r="W70">
            <v>1528</v>
          </cell>
          <cell r="X70">
            <v>785</v>
          </cell>
          <cell r="Y70">
            <v>622</v>
          </cell>
          <cell r="Z70">
            <v>2321</v>
          </cell>
          <cell r="AA70">
            <v>3295</v>
          </cell>
          <cell r="AB70">
            <v>1573</v>
          </cell>
          <cell r="AC70">
            <v>1988</v>
          </cell>
          <cell r="AD70">
            <v>842</v>
          </cell>
          <cell r="AE70">
            <v>5319</v>
          </cell>
          <cell r="AL70">
            <v>18884</v>
          </cell>
          <cell r="AM70">
            <v>6675</v>
          </cell>
          <cell r="AN70">
            <v>25559</v>
          </cell>
          <cell r="AO70">
            <v>78382</v>
          </cell>
          <cell r="AP70">
            <v>19956</v>
          </cell>
          <cell r="AQ70">
            <v>98338</v>
          </cell>
          <cell r="AR70">
            <v>35861</v>
          </cell>
          <cell r="AS70">
            <v>0</v>
          </cell>
          <cell r="AT70">
            <v>0</v>
          </cell>
          <cell r="AU70">
            <v>0</v>
          </cell>
          <cell r="AV70">
            <v>0.29673741037153695</v>
          </cell>
        </row>
        <row r="71">
          <cell r="A71">
            <v>1</v>
          </cell>
          <cell r="B71">
            <v>35862</v>
          </cell>
          <cell r="C71">
            <v>313</v>
          </cell>
          <cell r="E71">
            <v>90</v>
          </cell>
          <cell r="F71">
            <v>105</v>
          </cell>
          <cell r="K71">
            <v>118</v>
          </cell>
          <cell r="M71">
            <v>171</v>
          </cell>
          <cell r="O71">
            <v>430</v>
          </cell>
          <cell r="P71">
            <v>185</v>
          </cell>
          <cell r="Q71">
            <v>396</v>
          </cell>
          <cell r="S71">
            <v>1808</v>
          </cell>
          <cell r="T71">
            <v>2205</v>
          </cell>
          <cell r="U71">
            <v>4013</v>
          </cell>
          <cell r="V71">
            <v>51</v>
          </cell>
          <cell r="W71">
            <v>245</v>
          </cell>
          <cell r="X71">
            <v>1350</v>
          </cell>
          <cell r="Z71">
            <v>253</v>
          </cell>
          <cell r="AA71">
            <v>245</v>
          </cell>
          <cell r="AB71">
            <v>145</v>
          </cell>
          <cell r="AC71">
            <v>201</v>
          </cell>
          <cell r="AD71">
            <v>124</v>
          </cell>
          <cell r="AE71">
            <v>530</v>
          </cell>
          <cell r="AL71">
            <v>3144</v>
          </cell>
          <cell r="AM71">
            <v>187</v>
          </cell>
          <cell r="AN71">
            <v>3331</v>
          </cell>
          <cell r="AO71">
            <v>4952</v>
          </cell>
          <cell r="AP71">
            <v>2392</v>
          </cell>
          <cell r="AQ71">
            <v>7344</v>
          </cell>
          <cell r="AR71">
            <v>35862</v>
          </cell>
          <cell r="AS71">
            <v>0</v>
          </cell>
          <cell r="AT71" t="str">
            <v>JogoMaracana</v>
          </cell>
          <cell r="AU71">
            <v>0</v>
          </cell>
          <cell r="AV71">
            <v>1.8747207983463691E-2</v>
          </cell>
        </row>
        <row r="72">
          <cell r="A72">
            <v>2</v>
          </cell>
          <cell r="B72">
            <v>35863</v>
          </cell>
          <cell r="C72">
            <v>29207</v>
          </cell>
          <cell r="D72">
            <v>7127</v>
          </cell>
          <cell r="E72">
            <v>8530</v>
          </cell>
          <cell r="F72">
            <v>5499</v>
          </cell>
          <cell r="G72">
            <v>5973</v>
          </cell>
          <cell r="H72">
            <v>16511</v>
          </cell>
          <cell r="I72">
            <v>6897</v>
          </cell>
          <cell r="J72">
            <v>25467</v>
          </cell>
          <cell r="K72">
            <v>33737</v>
          </cell>
          <cell r="L72">
            <v>22328</v>
          </cell>
          <cell r="M72">
            <v>7168</v>
          </cell>
          <cell r="N72">
            <v>7300</v>
          </cell>
          <cell r="O72">
            <v>13180</v>
          </cell>
          <cell r="P72">
            <v>10705</v>
          </cell>
          <cell r="Q72">
            <v>29201</v>
          </cell>
          <cell r="S72">
            <v>228830</v>
          </cell>
          <cell r="T72">
            <v>30836</v>
          </cell>
          <cell r="U72">
            <v>259666</v>
          </cell>
          <cell r="V72">
            <v>2663</v>
          </cell>
          <cell r="W72">
            <v>4127</v>
          </cell>
          <cell r="X72">
            <v>2624</v>
          </cell>
          <cell r="Y72">
            <v>1942</v>
          </cell>
          <cell r="Z72">
            <v>6475</v>
          </cell>
          <cell r="AA72">
            <v>3484</v>
          </cell>
          <cell r="AB72">
            <v>4118</v>
          </cell>
          <cell r="AC72">
            <v>4331</v>
          </cell>
          <cell r="AD72">
            <v>1569</v>
          </cell>
          <cell r="AE72">
            <v>13107</v>
          </cell>
          <cell r="AL72">
            <v>44440</v>
          </cell>
          <cell r="AM72">
            <v>28269</v>
          </cell>
          <cell r="AN72">
            <v>72709</v>
          </cell>
          <cell r="AO72">
            <v>273270</v>
          </cell>
          <cell r="AP72">
            <v>59105</v>
          </cell>
          <cell r="AQ72">
            <v>332375</v>
          </cell>
          <cell r="AR72">
            <v>35863</v>
          </cell>
          <cell r="AS72">
            <v>0</v>
          </cell>
          <cell r="AT72">
            <v>0</v>
          </cell>
          <cell r="AU72">
            <v>0</v>
          </cell>
          <cell r="AV72">
            <v>1.0345415035624239</v>
          </cell>
        </row>
        <row r="73">
          <cell r="A73">
            <v>3</v>
          </cell>
          <cell r="B73">
            <v>35864</v>
          </cell>
          <cell r="C73">
            <v>29792</v>
          </cell>
          <cell r="D73">
            <v>7295</v>
          </cell>
          <cell r="E73">
            <v>8843</v>
          </cell>
          <cell r="F73">
            <v>5433</v>
          </cell>
          <cell r="G73">
            <v>6119</v>
          </cell>
          <cell r="H73">
            <v>15534</v>
          </cell>
          <cell r="I73">
            <v>6569</v>
          </cell>
          <cell r="J73">
            <v>24779</v>
          </cell>
          <cell r="K73">
            <v>33827</v>
          </cell>
          <cell r="L73">
            <v>22625</v>
          </cell>
          <cell r="M73">
            <v>7266</v>
          </cell>
          <cell r="N73">
            <v>7417</v>
          </cell>
          <cell r="O73">
            <v>13692</v>
          </cell>
          <cell r="P73">
            <v>11011</v>
          </cell>
          <cell r="Q73">
            <v>29548</v>
          </cell>
          <cell r="S73">
            <v>229750</v>
          </cell>
          <cell r="T73">
            <v>30650</v>
          </cell>
          <cell r="U73">
            <v>260400</v>
          </cell>
          <cell r="V73">
            <v>2632</v>
          </cell>
          <cell r="W73">
            <v>4133</v>
          </cell>
          <cell r="X73">
            <v>2503</v>
          </cell>
          <cell r="Y73">
            <v>2025</v>
          </cell>
          <cell r="Z73">
            <v>6474</v>
          </cell>
          <cell r="AA73">
            <v>3418</v>
          </cell>
          <cell r="AB73">
            <v>4131</v>
          </cell>
          <cell r="AC73">
            <v>4246</v>
          </cell>
          <cell r="AD73">
            <v>1559</v>
          </cell>
          <cell r="AE73">
            <v>13024</v>
          </cell>
          <cell r="AL73">
            <v>44145</v>
          </cell>
          <cell r="AM73">
            <v>28388</v>
          </cell>
          <cell r="AN73">
            <v>72533</v>
          </cell>
          <cell r="AO73">
            <v>273895</v>
          </cell>
          <cell r="AP73">
            <v>59038</v>
          </cell>
          <cell r="AQ73">
            <v>332933</v>
          </cell>
          <cell r="AR73">
            <v>35864</v>
          </cell>
          <cell r="AS73">
            <v>0</v>
          </cell>
          <cell r="AT73">
            <v>0</v>
          </cell>
          <cell r="AU73">
            <v>0</v>
          </cell>
          <cell r="AV73">
            <v>1.0369076192711606</v>
          </cell>
        </row>
        <row r="74">
          <cell r="A74">
            <v>4</v>
          </cell>
          <cell r="B74">
            <v>35865</v>
          </cell>
          <cell r="C74">
            <v>28857</v>
          </cell>
          <cell r="D74">
            <v>7243</v>
          </cell>
          <cell r="E74">
            <v>8730</v>
          </cell>
          <cell r="F74">
            <v>5459</v>
          </cell>
          <cell r="G74">
            <v>5908</v>
          </cell>
          <cell r="H74">
            <v>15074</v>
          </cell>
          <cell r="I74">
            <v>6545</v>
          </cell>
          <cell r="J74">
            <v>24106</v>
          </cell>
          <cell r="K74">
            <v>31887</v>
          </cell>
          <cell r="L74">
            <v>22243</v>
          </cell>
          <cell r="M74">
            <v>7033</v>
          </cell>
          <cell r="N74">
            <v>7404</v>
          </cell>
          <cell r="O74">
            <v>13413</v>
          </cell>
          <cell r="P74">
            <v>10857</v>
          </cell>
          <cell r="Q74">
            <v>29036</v>
          </cell>
          <cell r="S74">
            <v>223795</v>
          </cell>
          <cell r="T74">
            <v>29873</v>
          </cell>
          <cell r="U74">
            <v>253668</v>
          </cell>
          <cell r="V74">
            <v>2644</v>
          </cell>
          <cell r="W74">
            <v>4125</v>
          </cell>
          <cell r="X74">
            <v>2011</v>
          </cell>
          <cell r="Y74">
            <v>1959</v>
          </cell>
          <cell r="Z74">
            <v>6333</v>
          </cell>
          <cell r="AA74">
            <v>3478</v>
          </cell>
          <cell r="AB74">
            <v>4122</v>
          </cell>
          <cell r="AC74">
            <v>4170</v>
          </cell>
          <cell r="AD74">
            <v>1575</v>
          </cell>
          <cell r="AE74">
            <v>12684</v>
          </cell>
          <cell r="AL74">
            <v>43101</v>
          </cell>
          <cell r="AM74">
            <v>27590</v>
          </cell>
          <cell r="AN74">
            <v>70691</v>
          </cell>
          <cell r="AO74">
            <v>266896</v>
          </cell>
          <cell r="AP74">
            <v>57463</v>
          </cell>
          <cell r="AQ74">
            <v>324359</v>
          </cell>
          <cell r="AR74">
            <v>35865</v>
          </cell>
          <cell r="AS74">
            <v>0</v>
          </cell>
          <cell r="AT74">
            <v>0</v>
          </cell>
          <cell r="AU74">
            <v>0</v>
          </cell>
          <cell r="AV74">
            <v>1.0104109091184421</v>
          </cell>
        </row>
        <row r="75">
          <cell r="A75">
            <v>5</v>
          </cell>
          <cell r="B75">
            <v>35866</v>
          </cell>
          <cell r="C75">
            <v>32271</v>
          </cell>
          <cell r="D75">
            <v>9945</v>
          </cell>
          <cell r="E75">
            <v>9768</v>
          </cell>
          <cell r="F75">
            <v>5464</v>
          </cell>
          <cell r="G75">
            <v>4507</v>
          </cell>
          <cell r="H75">
            <v>12814</v>
          </cell>
          <cell r="I75">
            <v>5328</v>
          </cell>
          <cell r="J75">
            <v>19541</v>
          </cell>
          <cell r="K75">
            <v>28358</v>
          </cell>
          <cell r="L75">
            <v>18623</v>
          </cell>
          <cell r="M75">
            <v>6397</v>
          </cell>
          <cell r="N75">
            <v>6505</v>
          </cell>
          <cell r="O75">
            <v>12114</v>
          </cell>
          <cell r="P75">
            <v>9637</v>
          </cell>
          <cell r="Q75">
            <v>26144</v>
          </cell>
          <cell r="S75">
            <v>207416</v>
          </cell>
          <cell r="T75">
            <v>30141</v>
          </cell>
          <cell r="U75">
            <v>237557</v>
          </cell>
          <cell r="V75">
            <v>2647</v>
          </cell>
          <cell r="W75">
            <v>5162</v>
          </cell>
          <cell r="X75">
            <v>3257</v>
          </cell>
          <cell r="Y75">
            <v>2444</v>
          </cell>
          <cell r="Z75">
            <v>5925</v>
          </cell>
          <cell r="AA75">
            <v>3320</v>
          </cell>
          <cell r="AB75">
            <v>4007</v>
          </cell>
          <cell r="AC75">
            <v>3775</v>
          </cell>
          <cell r="AD75">
            <v>1418</v>
          </cell>
          <cell r="AE75">
            <v>11746</v>
          </cell>
          <cell r="AL75">
            <v>43701</v>
          </cell>
          <cell r="AM75">
            <v>25154</v>
          </cell>
          <cell r="AN75">
            <v>68855</v>
          </cell>
          <cell r="AO75">
            <v>251117</v>
          </cell>
          <cell r="AP75">
            <v>55295</v>
          </cell>
          <cell r="AQ75">
            <v>306412</v>
          </cell>
          <cell r="AR75">
            <v>35866</v>
          </cell>
          <cell r="AS75" t="str">
            <v>Atípico</v>
          </cell>
          <cell r="AT75" t="str">
            <v>Chuva</v>
          </cell>
          <cell r="AU75">
            <v>0</v>
          </cell>
          <cell r="AV75">
            <v>0.95067500548938844</v>
          </cell>
        </row>
        <row r="76">
          <cell r="A76">
            <v>6</v>
          </cell>
          <cell r="B76">
            <v>35867</v>
          </cell>
          <cell r="C76">
            <v>30131</v>
          </cell>
          <cell r="D76">
            <v>7111</v>
          </cell>
          <cell r="E76">
            <v>8729</v>
          </cell>
          <cell r="F76">
            <v>5408</v>
          </cell>
          <cell r="G76">
            <v>6061</v>
          </cell>
          <cell r="H76">
            <v>15521</v>
          </cell>
          <cell r="I76">
            <v>6615</v>
          </cell>
          <cell r="J76">
            <v>25332</v>
          </cell>
          <cell r="K76">
            <v>32460</v>
          </cell>
          <cell r="L76">
            <v>21918</v>
          </cell>
          <cell r="M76">
            <v>7392</v>
          </cell>
          <cell r="N76">
            <v>7556</v>
          </cell>
          <cell r="O76">
            <v>13828</v>
          </cell>
          <cell r="P76">
            <v>11189</v>
          </cell>
          <cell r="Q76">
            <v>29804</v>
          </cell>
          <cell r="S76">
            <v>229055</v>
          </cell>
          <cell r="T76">
            <v>30891</v>
          </cell>
          <cell r="U76">
            <v>259946</v>
          </cell>
          <cell r="V76">
            <v>2619</v>
          </cell>
          <cell r="W76">
            <v>3961</v>
          </cell>
          <cell r="X76">
            <v>2015</v>
          </cell>
          <cell r="Y76">
            <v>1995</v>
          </cell>
          <cell r="Z76">
            <v>6537</v>
          </cell>
          <cell r="AA76">
            <v>3947</v>
          </cell>
          <cell r="AB76">
            <v>4131</v>
          </cell>
          <cell r="AC76">
            <v>4197</v>
          </cell>
          <cell r="AD76">
            <v>1617</v>
          </cell>
          <cell r="AE76">
            <v>13459</v>
          </cell>
          <cell r="AL76">
            <v>44478</v>
          </cell>
          <cell r="AM76">
            <v>28216</v>
          </cell>
          <cell r="AN76">
            <v>72694</v>
          </cell>
          <cell r="AO76">
            <v>273533</v>
          </cell>
          <cell r="AP76">
            <v>59107</v>
          </cell>
          <cell r="AQ76">
            <v>332640</v>
          </cell>
          <cell r="AR76">
            <v>35867</v>
          </cell>
          <cell r="AS76">
            <v>0</v>
          </cell>
          <cell r="AT76">
            <v>0</v>
          </cell>
          <cell r="AU76">
            <v>0</v>
          </cell>
          <cell r="AV76">
            <v>1.0355371650526604</v>
          </cell>
        </row>
        <row r="77">
          <cell r="A77">
            <v>7</v>
          </cell>
          <cell r="B77">
            <v>35868</v>
          </cell>
          <cell r="C77">
            <v>10477</v>
          </cell>
          <cell r="D77">
            <v>2152</v>
          </cell>
          <cell r="E77">
            <v>3078</v>
          </cell>
          <cell r="F77">
            <v>1238</v>
          </cell>
          <cell r="G77">
            <v>1479</v>
          </cell>
          <cell r="H77">
            <v>4860</v>
          </cell>
          <cell r="I77">
            <v>1560</v>
          </cell>
          <cell r="J77">
            <v>5033</v>
          </cell>
          <cell r="K77">
            <v>4295</v>
          </cell>
          <cell r="L77">
            <v>3440</v>
          </cell>
          <cell r="M77">
            <v>2814</v>
          </cell>
          <cell r="N77">
            <v>2940</v>
          </cell>
          <cell r="O77">
            <v>5272</v>
          </cell>
          <cell r="P77">
            <v>3754</v>
          </cell>
          <cell r="Q77">
            <v>8154</v>
          </cell>
          <cell r="S77">
            <v>60546</v>
          </cell>
          <cell r="T77">
            <v>14057</v>
          </cell>
          <cell r="U77">
            <v>74603</v>
          </cell>
          <cell r="V77">
            <v>600</v>
          </cell>
          <cell r="W77">
            <v>1337</v>
          </cell>
          <cell r="X77">
            <v>1571</v>
          </cell>
          <cell r="Y77">
            <v>531</v>
          </cell>
          <cell r="Z77">
            <v>2376</v>
          </cell>
          <cell r="AA77">
            <v>3311</v>
          </cell>
          <cell r="AB77">
            <v>1572</v>
          </cell>
          <cell r="AC77">
            <v>2046</v>
          </cell>
          <cell r="AD77">
            <v>796</v>
          </cell>
          <cell r="AE77">
            <v>5803</v>
          </cell>
          <cell r="AL77">
            <v>19943</v>
          </cell>
          <cell r="AM77">
            <v>6813</v>
          </cell>
          <cell r="AN77">
            <v>26756</v>
          </cell>
          <cell r="AO77">
            <v>80489</v>
          </cell>
          <cell r="AP77">
            <v>20870</v>
          </cell>
          <cell r="AQ77">
            <v>101359</v>
          </cell>
          <cell r="AR77">
            <v>35868</v>
          </cell>
          <cell r="AS77">
            <v>0</v>
          </cell>
          <cell r="AT77">
            <v>0</v>
          </cell>
          <cell r="AU77">
            <v>0</v>
          </cell>
          <cell r="AV77">
            <v>0.30471405964883058</v>
          </cell>
        </row>
        <row r="78">
          <cell r="A78">
            <v>1</v>
          </cell>
          <cell r="B78">
            <v>35869</v>
          </cell>
          <cell r="C78">
            <v>416</v>
          </cell>
          <cell r="E78">
            <v>137</v>
          </cell>
          <cell r="F78">
            <v>133</v>
          </cell>
          <cell r="K78">
            <v>156</v>
          </cell>
          <cell r="M78">
            <v>207</v>
          </cell>
          <cell r="O78">
            <v>563</v>
          </cell>
          <cell r="P78">
            <v>217</v>
          </cell>
          <cell r="Q78">
            <v>490</v>
          </cell>
          <cell r="S78">
            <v>2319</v>
          </cell>
          <cell r="T78">
            <v>3104</v>
          </cell>
          <cell r="U78">
            <v>5423</v>
          </cell>
          <cell r="V78">
            <v>65</v>
          </cell>
          <cell r="W78">
            <v>194</v>
          </cell>
          <cell r="X78">
            <v>2063</v>
          </cell>
          <cell r="Z78">
            <v>317</v>
          </cell>
          <cell r="AA78">
            <v>366</v>
          </cell>
          <cell r="AB78">
            <v>199</v>
          </cell>
          <cell r="AC78">
            <v>288</v>
          </cell>
          <cell r="AD78">
            <v>193</v>
          </cell>
          <cell r="AE78">
            <v>737</v>
          </cell>
          <cell r="AL78">
            <v>4422</v>
          </cell>
          <cell r="AM78">
            <v>240</v>
          </cell>
          <cell r="AN78">
            <v>4662</v>
          </cell>
          <cell r="AO78">
            <v>6741</v>
          </cell>
          <cell r="AP78">
            <v>3344</v>
          </cell>
          <cell r="AQ78">
            <v>10085</v>
          </cell>
          <cell r="AR78">
            <v>35869</v>
          </cell>
          <cell r="AS78">
            <v>0</v>
          </cell>
          <cell r="AT78" t="str">
            <v>JogoMaracana</v>
          </cell>
          <cell r="AU78">
            <v>0</v>
          </cell>
          <cell r="AV78">
            <v>2.5519977588152006E-2</v>
          </cell>
        </row>
        <row r="79">
          <cell r="A79">
            <v>2</v>
          </cell>
          <cell r="B79">
            <v>35870</v>
          </cell>
          <cell r="C79">
            <v>27619</v>
          </cell>
          <cell r="D79">
            <v>6829</v>
          </cell>
          <cell r="E79">
            <v>7930</v>
          </cell>
          <cell r="F79">
            <v>4953</v>
          </cell>
          <cell r="G79">
            <v>5543</v>
          </cell>
          <cell r="H79">
            <v>16037</v>
          </cell>
          <cell r="I79">
            <v>6417</v>
          </cell>
          <cell r="J79">
            <v>23576</v>
          </cell>
          <cell r="K79">
            <v>32132</v>
          </cell>
          <cell r="L79">
            <v>21127</v>
          </cell>
          <cell r="M79">
            <v>6864</v>
          </cell>
          <cell r="N79">
            <v>6962</v>
          </cell>
          <cell r="O79">
            <v>12792</v>
          </cell>
          <cell r="P79">
            <v>10492</v>
          </cell>
          <cell r="Q79">
            <v>28175</v>
          </cell>
          <cell r="S79">
            <v>217448</v>
          </cell>
          <cell r="T79">
            <v>31016</v>
          </cell>
          <cell r="U79">
            <v>248464</v>
          </cell>
          <cell r="V79">
            <v>2399</v>
          </cell>
          <cell r="W79">
            <v>4012</v>
          </cell>
          <cell r="X79">
            <v>2428</v>
          </cell>
          <cell r="Y79">
            <v>1847</v>
          </cell>
          <cell r="Z79">
            <v>6460</v>
          </cell>
          <cell r="AA79">
            <v>3386</v>
          </cell>
          <cell r="AB79">
            <v>4152</v>
          </cell>
          <cell r="AC79">
            <v>4096</v>
          </cell>
          <cell r="AD79">
            <v>1525</v>
          </cell>
          <cell r="AE79">
            <v>14054</v>
          </cell>
          <cell r="AL79">
            <v>44359</v>
          </cell>
          <cell r="AM79">
            <v>26819</v>
          </cell>
          <cell r="AN79">
            <v>71178</v>
          </cell>
          <cell r="AO79">
            <v>261807</v>
          </cell>
          <cell r="AP79">
            <v>57835</v>
          </cell>
          <cell r="AQ79">
            <v>319642</v>
          </cell>
          <cell r="AR79">
            <v>35870</v>
          </cell>
          <cell r="AS79">
            <v>0</v>
          </cell>
          <cell r="AT79">
            <v>0</v>
          </cell>
          <cell r="AU79">
            <v>0</v>
          </cell>
          <cell r="AV79">
            <v>0.99114504857162322</v>
          </cell>
        </row>
        <row r="80">
          <cell r="A80">
            <v>3</v>
          </cell>
          <cell r="B80">
            <v>35871</v>
          </cell>
          <cell r="C80">
            <v>29025</v>
          </cell>
          <cell r="D80">
            <v>7073</v>
          </cell>
          <cell r="E80">
            <v>8602</v>
          </cell>
          <cell r="F80">
            <v>5270</v>
          </cell>
          <cell r="G80">
            <v>6153</v>
          </cell>
          <cell r="H80">
            <v>15400</v>
          </cell>
          <cell r="I80">
            <v>6463</v>
          </cell>
          <cell r="J80">
            <v>24661</v>
          </cell>
          <cell r="K80">
            <v>33127</v>
          </cell>
          <cell r="L80">
            <v>21974</v>
          </cell>
          <cell r="M80">
            <v>7213</v>
          </cell>
          <cell r="N80">
            <v>7328</v>
          </cell>
          <cell r="O80">
            <v>13589</v>
          </cell>
          <cell r="P80">
            <v>11117</v>
          </cell>
          <cell r="Q80">
            <v>29520</v>
          </cell>
          <cell r="S80">
            <v>226515</v>
          </cell>
          <cell r="T80">
            <v>30420</v>
          </cell>
          <cell r="U80">
            <v>256935</v>
          </cell>
          <cell r="V80">
            <v>2553</v>
          </cell>
          <cell r="W80">
            <v>4106</v>
          </cell>
          <cell r="X80">
            <v>2221</v>
          </cell>
          <cell r="Y80">
            <v>1881</v>
          </cell>
          <cell r="Z80">
            <v>6366</v>
          </cell>
          <cell r="AA80">
            <v>3465</v>
          </cell>
          <cell r="AB80">
            <v>4112</v>
          </cell>
          <cell r="AC80">
            <v>4086</v>
          </cell>
          <cell r="AD80">
            <v>1555</v>
          </cell>
          <cell r="AE80">
            <v>13396</v>
          </cell>
          <cell r="AL80">
            <v>43741</v>
          </cell>
          <cell r="AM80">
            <v>27962</v>
          </cell>
          <cell r="AN80">
            <v>71703</v>
          </cell>
          <cell r="AO80">
            <v>270256</v>
          </cell>
          <cell r="AP80">
            <v>58382</v>
          </cell>
          <cell r="AQ80">
            <v>328638</v>
          </cell>
          <cell r="AR80">
            <v>35871</v>
          </cell>
          <cell r="AS80">
            <v>0</v>
          </cell>
          <cell r="AT80">
            <v>0</v>
          </cell>
          <cell r="AU80">
            <v>0</v>
          </cell>
          <cell r="AV80">
            <v>1.0231311471686113</v>
          </cell>
        </row>
        <row r="81">
          <cell r="A81">
            <v>4</v>
          </cell>
          <cell r="B81">
            <v>35872</v>
          </cell>
          <cell r="C81">
            <v>28929</v>
          </cell>
          <cell r="D81">
            <v>7059</v>
          </cell>
          <cell r="E81">
            <v>8251</v>
          </cell>
          <cell r="F81">
            <v>5196</v>
          </cell>
          <cell r="G81">
            <v>5916</v>
          </cell>
          <cell r="H81">
            <v>14595</v>
          </cell>
          <cell r="I81">
            <v>6429</v>
          </cell>
          <cell r="J81">
            <v>24186</v>
          </cell>
          <cell r="K81">
            <v>31830</v>
          </cell>
          <cell r="L81">
            <v>21844</v>
          </cell>
          <cell r="M81">
            <v>7209</v>
          </cell>
          <cell r="N81">
            <v>7204</v>
          </cell>
          <cell r="O81">
            <v>13547</v>
          </cell>
          <cell r="P81">
            <v>11037</v>
          </cell>
          <cell r="Q81">
            <v>28810</v>
          </cell>
          <cell r="S81">
            <v>222042</v>
          </cell>
          <cell r="T81">
            <v>29678</v>
          </cell>
          <cell r="U81">
            <v>251720</v>
          </cell>
          <cell r="V81">
            <v>2516</v>
          </cell>
          <cell r="W81">
            <v>3829</v>
          </cell>
          <cell r="X81">
            <v>2119</v>
          </cell>
          <cell r="Y81">
            <v>1849</v>
          </cell>
          <cell r="Z81">
            <v>6195</v>
          </cell>
          <cell r="AA81">
            <v>3568</v>
          </cell>
          <cell r="AB81">
            <v>4114</v>
          </cell>
          <cell r="AC81">
            <v>4163</v>
          </cell>
          <cell r="AD81">
            <v>1550</v>
          </cell>
          <cell r="AE81">
            <v>12807</v>
          </cell>
          <cell r="AL81">
            <v>42710</v>
          </cell>
          <cell r="AM81">
            <v>27429</v>
          </cell>
          <cell r="AN81">
            <v>70139</v>
          </cell>
          <cell r="AO81">
            <v>264752</v>
          </cell>
          <cell r="AP81">
            <v>57107</v>
          </cell>
          <cell r="AQ81">
            <v>321859</v>
          </cell>
          <cell r="AR81">
            <v>35872</v>
          </cell>
          <cell r="AS81">
            <v>0</v>
          </cell>
          <cell r="AT81">
            <v>0</v>
          </cell>
          <cell r="AU81">
            <v>0</v>
          </cell>
          <cell r="AV81">
            <v>1.0022941857911913</v>
          </cell>
        </row>
        <row r="82">
          <cell r="A82">
            <v>5</v>
          </cell>
          <cell r="B82">
            <v>35873</v>
          </cell>
          <cell r="C82">
            <v>28477</v>
          </cell>
          <cell r="D82">
            <v>6881</v>
          </cell>
          <cell r="E82">
            <v>8113</v>
          </cell>
          <cell r="F82">
            <v>5233</v>
          </cell>
          <cell r="G82">
            <v>5237</v>
          </cell>
          <cell r="H82">
            <v>14297</v>
          </cell>
          <cell r="I82">
            <v>6454</v>
          </cell>
          <cell r="J82">
            <v>23601</v>
          </cell>
          <cell r="K82">
            <v>31670</v>
          </cell>
          <cell r="L82">
            <v>21683</v>
          </cell>
          <cell r="M82">
            <v>6989</v>
          </cell>
          <cell r="N82">
            <v>7041</v>
          </cell>
          <cell r="O82">
            <v>13348</v>
          </cell>
          <cell r="P82">
            <v>10796</v>
          </cell>
          <cell r="Q82">
            <v>28509</v>
          </cell>
          <cell r="S82">
            <v>218329</v>
          </cell>
          <cell r="T82">
            <v>28767</v>
          </cell>
          <cell r="U82">
            <v>247096</v>
          </cell>
          <cell r="V82">
            <v>2535</v>
          </cell>
          <cell r="W82">
            <v>3839</v>
          </cell>
          <cell r="X82">
            <v>2154</v>
          </cell>
          <cell r="Y82">
            <v>1794</v>
          </cell>
          <cell r="Z82">
            <v>6073</v>
          </cell>
          <cell r="AA82">
            <v>3393</v>
          </cell>
          <cell r="AB82">
            <v>3923</v>
          </cell>
          <cell r="AC82">
            <v>3943</v>
          </cell>
          <cell r="AD82">
            <v>1515</v>
          </cell>
          <cell r="AE82">
            <v>12336</v>
          </cell>
          <cell r="AL82">
            <v>41505</v>
          </cell>
          <cell r="AM82">
            <v>27030</v>
          </cell>
          <cell r="AN82">
            <v>68535</v>
          </cell>
          <cell r="AO82">
            <v>259834</v>
          </cell>
          <cell r="AP82">
            <v>55797</v>
          </cell>
          <cell r="AQ82">
            <v>315631</v>
          </cell>
          <cell r="AR82">
            <v>35873</v>
          </cell>
          <cell r="AS82">
            <v>0</v>
          </cell>
          <cell r="AT82">
            <v>0</v>
          </cell>
          <cell r="AU82">
            <v>0</v>
          </cell>
          <cell r="AV82">
            <v>0.98367569450228287</v>
          </cell>
        </row>
        <row r="83">
          <cell r="A83">
            <v>6</v>
          </cell>
          <cell r="B83">
            <v>35874</v>
          </cell>
          <cell r="C83">
            <v>25405</v>
          </cell>
          <cell r="D83">
            <v>6375</v>
          </cell>
          <cell r="E83">
            <v>7545</v>
          </cell>
          <cell r="F83">
            <v>5330</v>
          </cell>
          <cell r="G83">
            <v>4097</v>
          </cell>
          <cell r="H83">
            <v>14762</v>
          </cell>
          <cell r="I83">
            <v>6352</v>
          </cell>
          <cell r="J83">
            <v>23299</v>
          </cell>
          <cell r="K83">
            <v>30010</v>
          </cell>
          <cell r="L83">
            <v>20686</v>
          </cell>
          <cell r="M83">
            <v>7205</v>
          </cell>
          <cell r="N83">
            <v>7230</v>
          </cell>
          <cell r="O83">
            <v>13546</v>
          </cell>
          <cell r="P83">
            <v>11230</v>
          </cell>
          <cell r="Q83">
            <v>28878</v>
          </cell>
          <cell r="S83">
            <v>211950</v>
          </cell>
          <cell r="T83">
            <v>29575</v>
          </cell>
          <cell r="U83">
            <v>241525</v>
          </cell>
          <cell r="V83">
            <v>2582</v>
          </cell>
          <cell r="W83">
            <v>3908</v>
          </cell>
          <cell r="X83">
            <v>2207</v>
          </cell>
          <cell r="Y83">
            <v>1950</v>
          </cell>
          <cell r="Z83">
            <v>6073</v>
          </cell>
          <cell r="AA83">
            <v>3579</v>
          </cell>
          <cell r="AB83">
            <v>3932</v>
          </cell>
          <cell r="AC83">
            <v>4047</v>
          </cell>
          <cell r="AD83">
            <v>1574</v>
          </cell>
          <cell r="AE83">
            <v>12817</v>
          </cell>
          <cell r="AL83">
            <v>42669</v>
          </cell>
          <cell r="AM83">
            <v>26163</v>
          </cell>
          <cell r="AN83">
            <v>68832</v>
          </cell>
          <cell r="AO83">
            <v>254619</v>
          </cell>
          <cell r="AP83">
            <v>55738</v>
          </cell>
          <cell r="AQ83">
            <v>310357</v>
          </cell>
          <cell r="AR83">
            <v>35874</v>
          </cell>
          <cell r="AS83" t="str">
            <v>Atípico</v>
          </cell>
          <cell r="AT83" t="str">
            <v>Incidente</v>
          </cell>
          <cell r="AU83">
            <v>0</v>
          </cell>
          <cell r="AV83">
            <v>0.96393282502858268</v>
          </cell>
        </row>
        <row r="84">
          <cell r="A84">
            <v>7</v>
          </cell>
          <cell r="B84">
            <v>35875</v>
          </cell>
          <cell r="C84">
            <v>9836</v>
          </cell>
          <cell r="D84">
            <v>2028</v>
          </cell>
          <cell r="E84">
            <v>2910</v>
          </cell>
          <cell r="F84">
            <v>1218</v>
          </cell>
          <cell r="G84">
            <v>1275</v>
          </cell>
          <cell r="H84">
            <v>4719</v>
          </cell>
          <cell r="I84">
            <v>1509</v>
          </cell>
          <cell r="J84">
            <v>4582</v>
          </cell>
          <cell r="K84">
            <v>3988</v>
          </cell>
          <cell r="L84">
            <v>3554</v>
          </cell>
          <cell r="M84">
            <v>2715</v>
          </cell>
          <cell r="N84">
            <v>2846</v>
          </cell>
          <cell r="O84">
            <v>4870</v>
          </cell>
          <cell r="P84">
            <v>3341</v>
          </cell>
          <cell r="Q84">
            <v>7803</v>
          </cell>
          <cell r="S84">
            <v>57194</v>
          </cell>
          <cell r="T84">
            <v>13119</v>
          </cell>
          <cell r="U84">
            <v>70313</v>
          </cell>
          <cell r="V84">
            <v>590</v>
          </cell>
          <cell r="W84">
            <v>1379</v>
          </cell>
          <cell r="X84">
            <v>1326</v>
          </cell>
          <cell r="Y84">
            <v>534</v>
          </cell>
          <cell r="Z84">
            <v>2240</v>
          </cell>
          <cell r="AA84">
            <v>3095</v>
          </cell>
          <cell r="AB84">
            <v>1507</v>
          </cell>
          <cell r="AC84">
            <v>1754</v>
          </cell>
          <cell r="AD84">
            <v>692</v>
          </cell>
          <cell r="AE84">
            <v>5529</v>
          </cell>
          <cell r="AL84">
            <v>18646</v>
          </cell>
          <cell r="AM84">
            <v>6437</v>
          </cell>
          <cell r="AN84">
            <v>25083</v>
          </cell>
          <cell r="AO84">
            <v>75840</v>
          </cell>
          <cell r="AP84">
            <v>19556</v>
          </cell>
          <cell r="AQ84">
            <v>95396</v>
          </cell>
          <cell r="AR84">
            <v>35875</v>
          </cell>
          <cell r="AS84">
            <v>0</v>
          </cell>
          <cell r="AT84">
            <v>0</v>
          </cell>
          <cell r="AU84">
            <v>0</v>
          </cell>
          <cell r="AV84">
            <v>0.28711394456096251</v>
          </cell>
        </row>
        <row r="85">
          <cell r="A85">
            <v>1</v>
          </cell>
          <cell r="B85">
            <v>35876</v>
          </cell>
          <cell r="C85">
            <v>531</v>
          </cell>
          <cell r="E85">
            <v>240</v>
          </cell>
          <cell r="F85">
            <v>117</v>
          </cell>
          <cell r="H85">
            <v>20</v>
          </cell>
          <cell r="K85">
            <v>173</v>
          </cell>
          <cell r="M85">
            <v>269</v>
          </cell>
          <cell r="O85">
            <v>838</v>
          </cell>
          <cell r="P85">
            <v>420</v>
          </cell>
          <cell r="Q85">
            <v>862</v>
          </cell>
          <cell r="S85">
            <v>3470</v>
          </cell>
          <cell r="T85">
            <v>5835</v>
          </cell>
          <cell r="U85">
            <v>9305</v>
          </cell>
          <cell r="V85">
            <v>56</v>
          </cell>
          <cell r="W85">
            <v>366</v>
          </cell>
          <cell r="X85">
            <v>4306</v>
          </cell>
          <cell r="Z85">
            <v>628</v>
          </cell>
          <cell r="AA85">
            <v>418</v>
          </cell>
          <cell r="AB85">
            <v>351</v>
          </cell>
          <cell r="AC85">
            <v>436</v>
          </cell>
          <cell r="AD85">
            <v>199</v>
          </cell>
          <cell r="AE85">
            <v>1476</v>
          </cell>
          <cell r="AL85">
            <v>8236</v>
          </cell>
          <cell r="AM85">
            <v>363</v>
          </cell>
          <cell r="AN85">
            <v>8599</v>
          </cell>
          <cell r="AO85">
            <v>11706</v>
          </cell>
          <cell r="AP85">
            <v>6198</v>
          </cell>
          <cell r="AQ85">
            <v>17904</v>
          </cell>
          <cell r="AR85">
            <v>35876</v>
          </cell>
          <cell r="AS85">
            <v>0</v>
          </cell>
          <cell r="AT85" t="str">
            <v>JogoMaracana</v>
          </cell>
          <cell r="AU85">
            <v>0</v>
          </cell>
          <cell r="AV85">
            <v>4.4316400778357426E-2</v>
          </cell>
        </row>
        <row r="86">
          <cell r="A86">
            <v>2</v>
          </cell>
          <cell r="B86">
            <v>35877</v>
          </cell>
          <cell r="C86">
            <v>27324</v>
          </cell>
          <cell r="D86">
            <v>6613</v>
          </cell>
          <cell r="E86">
            <v>8035</v>
          </cell>
          <cell r="F86">
            <v>4940</v>
          </cell>
          <cell r="G86">
            <v>5636</v>
          </cell>
          <cell r="H86">
            <v>15072</v>
          </cell>
          <cell r="I86">
            <v>6240</v>
          </cell>
          <cell r="J86">
            <v>23530</v>
          </cell>
          <cell r="K86">
            <v>31709</v>
          </cell>
          <cell r="L86">
            <v>21260</v>
          </cell>
          <cell r="M86">
            <v>6924</v>
          </cell>
          <cell r="N86">
            <v>6955</v>
          </cell>
          <cell r="O86">
            <v>12873</v>
          </cell>
          <cell r="P86">
            <v>10442</v>
          </cell>
          <cell r="Q86">
            <v>28011</v>
          </cell>
          <cell r="S86">
            <v>215564</v>
          </cell>
          <cell r="T86">
            <v>29560</v>
          </cell>
          <cell r="U86">
            <v>245124</v>
          </cell>
          <cell r="V86">
            <v>2392</v>
          </cell>
          <cell r="W86">
            <v>3848</v>
          </cell>
          <cell r="X86">
            <v>2169</v>
          </cell>
          <cell r="Y86">
            <v>1856</v>
          </cell>
          <cell r="Z86">
            <v>6068</v>
          </cell>
          <cell r="AA86">
            <v>3347</v>
          </cell>
          <cell r="AB86">
            <v>3975</v>
          </cell>
          <cell r="AC86">
            <v>4102</v>
          </cell>
          <cell r="AD86">
            <v>1571</v>
          </cell>
          <cell r="AE86">
            <v>13073</v>
          </cell>
          <cell r="AL86">
            <v>42401</v>
          </cell>
          <cell r="AM86">
            <v>26651</v>
          </cell>
          <cell r="AN86">
            <v>69052</v>
          </cell>
          <cell r="AO86">
            <v>257965</v>
          </cell>
          <cell r="AP86">
            <v>56211</v>
          </cell>
          <cell r="AQ86">
            <v>314176</v>
          </cell>
          <cell r="AR86">
            <v>35877</v>
          </cell>
          <cell r="AS86">
            <v>0</v>
          </cell>
          <cell r="AT86">
            <v>0</v>
          </cell>
          <cell r="AU86">
            <v>0</v>
          </cell>
          <cell r="AV86">
            <v>0.97660006208687622</v>
          </cell>
        </row>
        <row r="87">
          <cell r="A87">
            <v>3</v>
          </cell>
          <cell r="B87">
            <v>35878</v>
          </cell>
          <cell r="C87">
            <v>27872</v>
          </cell>
          <cell r="D87">
            <v>6968</v>
          </cell>
          <cell r="E87">
            <v>8135</v>
          </cell>
          <cell r="F87">
            <v>5140</v>
          </cell>
          <cell r="G87">
            <v>5877</v>
          </cell>
          <cell r="H87">
            <v>14007</v>
          </cell>
          <cell r="I87">
            <v>6352</v>
          </cell>
          <cell r="J87">
            <v>23333</v>
          </cell>
          <cell r="K87">
            <v>31956</v>
          </cell>
          <cell r="L87">
            <v>21299</v>
          </cell>
          <cell r="M87">
            <v>6855</v>
          </cell>
          <cell r="N87">
            <v>6999</v>
          </cell>
          <cell r="O87">
            <v>13191</v>
          </cell>
          <cell r="P87">
            <v>10671</v>
          </cell>
          <cell r="Q87">
            <v>28324</v>
          </cell>
          <cell r="S87">
            <v>216979</v>
          </cell>
          <cell r="T87">
            <v>29838</v>
          </cell>
          <cell r="U87">
            <v>246817</v>
          </cell>
          <cell r="V87">
            <v>2490</v>
          </cell>
          <cell r="W87">
            <v>4122</v>
          </cell>
          <cell r="X87">
            <v>2495</v>
          </cell>
          <cell r="Y87">
            <v>1824</v>
          </cell>
          <cell r="Z87">
            <v>6104</v>
          </cell>
          <cell r="AA87">
            <v>3283</v>
          </cell>
          <cell r="AB87">
            <v>4034</v>
          </cell>
          <cell r="AC87">
            <v>4137</v>
          </cell>
          <cell r="AD87">
            <v>1555</v>
          </cell>
          <cell r="AE87">
            <v>12869</v>
          </cell>
          <cell r="AL87">
            <v>42913</v>
          </cell>
          <cell r="AM87">
            <v>26852</v>
          </cell>
          <cell r="AN87">
            <v>69765</v>
          </cell>
          <cell r="AO87">
            <v>259892</v>
          </cell>
          <cell r="AP87">
            <v>56690</v>
          </cell>
          <cell r="AQ87">
            <v>316582</v>
          </cell>
          <cell r="AR87">
            <v>35878</v>
          </cell>
          <cell r="AS87">
            <v>0</v>
          </cell>
          <cell r="AT87">
            <v>0</v>
          </cell>
          <cell r="AU87">
            <v>0</v>
          </cell>
          <cell r="AV87">
            <v>0.98389527004005362</v>
          </cell>
        </row>
        <row r="88">
          <cell r="A88">
            <v>4</v>
          </cell>
          <cell r="B88">
            <v>35879</v>
          </cell>
          <cell r="C88">
            <v>27396</v>
          </cell>
          <cell r="D88">
            <v>6665</v>
          </cell>
          <cell r="E88">
            <v>7846</v>
          </cell>
          <cell r="F88">
            <v>4956</v>
          </cell>
          <cell r="G88">
            <v>5667</v>
          </cell>
          <cell r="H88">
            <v>13961</v>
          </cell>
          <cell r="I88">
            <v>5978</v>
          </cell>
          <cell r="J88">
            <v>23038</v>
          </cell>
          <cell r="K88">
            <v>30854</v>
          </cell>
          <cell r="L88">
            <v>21370</v>
          </cell>
          <cell r="M88">
            <v>6951</v>
          </cell>
          <cell r="N88">
            <v>7014</v>
          </cell>
          <cell r="O88">
            <v>12844</v>
          </cell>
          <cell r="P88">
            <v>10483</v>
          </cell>
          <cell r="Q88">
            <v>27673</v>
          </cell>
          <cell r="S88">
            <v>212696</v>
          </cell>
          <cell r="T88">
            <v>28348</v>
          </cell>
          <cell r="U88">
            <v>241044</v>
          </cell>
          <cell r="V88">
            <v>2400</v>
          </cell>
          <cell r="W88">
            <v>3925</v>
          </cell>
          <cell r="X88">
            <v>2151</v>
          </cell>
          <cell r="Y88">
            <v>1865</v>
          </cell>
          <cell r="Z88">
            <v>6057</v>
          </cell>
          <cell r="AA88">
            <v>3269</v>
          </cell>
          <cell r="AB88">
            <v>3938</v>
          </cell>
          <cell r="AC88">
            <v>4278</v>
          </cell>
          <cell r="AD88">
            <v>1475</v>
          </cell>
          <cell r="AE88">
            <v>11451</v>
          </cell>
          <cell r="AL88">
            <v>40809</v>
          </cell>
          <cell r="AM88">
            <v>26316</v>
          </cell>
          <cell r="AN88">
            <v>67125</v>
          </cell>
          <cell r="AO88">
            <v>253505</v>
          </cell>
          <cell r="AP88">
            <v>54664</v>
          </cell>
          <cell r="AQ88">
            <v>308169</v>
          </cell>
          <cell r="AR88">
            <v>35879</v>
          </cell>
          <cell r="AS88">
            <v>0</v>
          </cell>
          <cell r="AT88">
            <v>0</v>
          </cell>
          <cell r="AU88">
            <v>0</v>
          </cell>
          <cell r="AV88">
            <v>0.95971546038933009</v>
          </cell>
        </row>
        <row r="89">
          <cell r="A89">
            <v>5</v>
          </cell>
          <cell r="B89">
            <v>35880</v>
          </cell>
          <cell r="C89">
            <v>27528</v>
          </cell>
          <cell r="D89">
            <v>6688</v>
          </cell>
          <cell r="E89">
            <v>8268</v>
          </cell>
          <cell r="F89">
            <v>5134</v>
          </cell>
          <cell r="G89">
            <v>5879</v>
          </cell>
          <cell r="H89">
            <v>13934</v>
          </cell>
          <cell r="I89">
            <v>6274</v>
          </cell>
          <cell r="J89">
            <v>22929</v>
          </cell>
          <cell r="K89">
            <v>30586</v>
          </cell>
          <cell r="L89">
            <v>21419</v>
          </cell>
          <cell r="M89">
            <v>6569</v>
          </cell>
          <cell r="N89">
            <v>7187</v>
          </cell>
          <cell r="O89">
            <v>13124</v>
          </cell>
          <cell r="P89">
            <v>10737</v>
          </cell>
          <cell r="Q89">
            <v>27913</v>
          </cell>
          <cell r="S89">
            <v>214169</v>
          </cell>
          <cell r="T89">
            <v>28782</v>
          </cell>
          <cell r="U89">
            <v>242951</v>
          </cell>
          <cell r="V89">
            <v>2487</v>
          </cell>
          <cell r="W89">
            <v>3963</v>
          </cell>
          <cell r="X89">
            <v>2072</v>
          </cell>
          <cell r="Y89">
            <v>1765</v>
          </cell>
          <cell r="Z89">
            <v>5977</v>
          </cell>
          <cell r="AA89">
            <v>3366</v>
          </cell>
          <cell r="AB89">
            <v>3844</v>
          </cell>
          <cell r="AC89">
            <v>4001</v>
          </cell>
          <cell r="AD89">
            <v>1515</v>
          </cell>
          <cell r="AE89">
            <v>12490</v>
          </cell>
          <cell r="AL89">
            <v>41480</v>
          </cell>
          <cell r="AM89">
            <v>26441</v>
          </cell>
          <cell r="AN89">
            <v>67921</v>
          </cell>
          <cell r="AO89">
            <v>255649</v>
          </cell>
          <cell r="AP89">
            <v>55223</v>
          </cell>
          <cell r="AQ89">
            <v>310872</v>
          </cell>
          <cell r="AR89">
            <v>35880</v>
          </cell>
          <cell r="AS89">
            <v>0</v>
          </cell>
          <cell r="AT89">
            <v>0</v>
          </cell>
          <cell r="AU89">
            <v>0</v>
          </cell>
          <cell r="AV89">
            <v>0.96783218371658097</v>
          </cell>
        </row>
        <row r="90">
          <cell r="A90">
            <v>6</v>
          </cell>
          <cell r="B90">
            <v>35881</v>
          </cell>
          <cell r="C90">
            <v>27901</v>
          </cell>
          <cell r="D90">
            <v>6619</v>
          </cell>
          <cell r="E90">
            <v>8191</v>
          </cell>
          <cell r="F90">
            <v>5071</v>
          </cell>
          <cell r="G90">
            <v>5874</v>
          </cell>
          <cell r="H90">
            <v>14116</v>
          </cell>
          <cell r="I90">
            <v>6289</v>
          </cell>
          <cell r="J90">
            <v>23873</v>
          </cell>
          <cell r="K90">
            <v>30691</v>
          </cell>
          <cell r="L90">
            <v>21400</v>
          </cell>
          <cell r="M90">
            <v>6952</v>
          </cell>
          <cell r="N90">
            <v>7086</v>
          </cell>
          <cell r="O90">
            <v>13588</v>
          </cell>
          <cell r="P90">
            <v>10965</v>
          </cell>
          <cell r="Q90">
            <v>28208</v>
          </cell>
          <cell r="S90">
            <v>216824</v>
          </cell>
          <cell r="T90">
            <v>28558</v>
          </cell>
          <cell r="U90">
            <v>245382</v>
          </cell>
          <cell r="V90">
            <v>2456</v>
          </cell>
          <cell r="W90">
            <v>3854</v>
          </cell>
          <cell r="X90">
            <v>1881</v>
          </cell>
          <cell r="Y90">
            <v>1806</v>
          </cell>
          <cell r="Z90">
            <v>5847</v>
          </cell>
          <cell r="AA90">
            <v>3451</v>
          </cell>
          <cell r="AB90">
            <v>3925</v>
          </cell>
          <cell r="AC90">
            <v>3995</v>
          </cell>
          <cell r="AD90">
            <v>1581</v>
          </cell>
          <cell r="AE90">
            <v>12350</v>
          </cell>
          <cell r="AL90">
            <v>41146</v>
          </cell>
          <cell r="AM90">
            <v>26787</v>
          </cell>
          <cell r="AN90">
            <v>67933</v>
          </cell>
          <cell r="AO90">
            <v>257970</v>
          </cell>
          <cell r="AP90">
            <v>55345</v>
          </cell>
          <cell r="AQ90">
            <v>313315</v>
          </cell>
          <cell r="AR90">
            <v>35881</v>
          </cell>
          <cell r="AS90">
            <v>0</v>
          </cell>
          <cell r="AT90">
            <v>0</v>
          </cell>
          <cell r="AU90">
            <v>0</v>
          </cell>
          <cell r="AV90">
            <v>0.97661899101254612</v>
          </cell>
        </row>
        <row r="91">
          <cell r="A91">
            <v>7</v>
          </cell>
          <cell r="B91">
            <v>35882</v>
          </cell>
          <cell r="C91">
            <v>9924</v>
          </cell>
          <cell r="D91">
            <v>1996</v>
          </cell>
          <cell r="E91">
            <v>3187</v>
          </cell>
          <cell r="F91">
            <v>1108</v>
          </cell>
          <cell r="G91">
            <v>1260</v>
          </cell>
          <cell r="H91">
            <v>4032</v>
          </cell>
          <cell r="I91">
            <v>1426</v>
          </cell>
          <cell r="J91">
            <v>4701</v>
          </cell>
          <cell r="K91">
            <v>3983</v>
          </cell>
          <cell r="L91">
            <v>3891</v>
          </cell>
          <cell r="M91">
            <v>2807</v>
          </cell>
          <cell r="N91">
            <v>2833</v>
          </cell>
          <cell r="O91">
            <v>4837</v>
          </cell>
          <cell r="P91">
            <v>3583</v>
          </cell>
          <cell r="Q91">
            <v>7510</v>
          </cell>
          <cell r="S91">
            <v>57078</v>
          </cell>
          <cell r="T91">
            <v>12750</v>
          </cell>
          <cell r="U91">
            <v>69828</v>
          </cell>
          <cell r="V91">
            <v>537</v>
          </cell>
          <cell r="W91">
            <v>1428</v>
          </cell>
          <cell r="X91">
            <v>1201</v>
          </cell>
          <cell r="Y91">
            <v>556</v>
          </cell>
          <cell r="Z91">
            <v>2128</v>
          </cell>
          <cell r="AA91">
            <v>2869</v>
          </cell>
          <cell r="AB91">
            <v>1478</v>
          </cell>
          <cell r="AC91">
            <v>1704</v>
          </cell>
          <cell r="AD91">
            <v>773</v>
          </cell>
          <cell r="AE91">
            <v>5391</v>
          </cell>
          <cell r="AL91">
            <v>18065</v>
          </cell>
          <cell r="AM91">
            <v>6510</v>
          </cell>
          <cell r="AN91">
            <v>24575</v>
          </cell>
          <cell r="AO91">
            <v>75143</v>
          </cell>
          <cell r="AP91">
            <v>19260</v>
          </cell>
          <cell r="AQ91">
            <v>94403</v>
          </cell>
          <cell r="AR91">
            <v>35882</v>
          </cell>
          <cell r="AS91">
            <v>0</v>
          </cell>
          <cell r="AT91">
            <v>0</v>
          </cell>
          <cell r="AU91">
            <v>0</v>
          </cell>
          <cell r="AV91">
            <v>0.2844752523225792</v>
          </cell>
        </row>
        <row r="92">
          <cell r="A92">
            <v>1</v>
          </cell>
          <cell r="B92">
            <v>35883</v>
          </cell>
          <cell r="C92">
            <v>412</v>
          </cell>
          <cell r="E92">
            <v>156</v>
          </cell>
          <cell r="F92">
            <v>115</v>
          </cell>
          <cell r="K92">
            <v>178</v>
          </cell>
          <cell r="M92">
            <v>186</v>
          </cell>
          <cell r="O92">
            <v>474</v>
          </cell>
          <cell r="P92">
            <v>190</v>
          </cell>
          <cell r="Q92">
            <v>391</v>
          </cell>
          <cell r="S92">
            <v>2102</v>
          </cell>
          <cell r="T92">
            <v>2386</v>
          </cell>
          <cell r="U92">
            <v>4488</v>
          </cell>
          <cell r="V92">
            <v>56</v>
          </cell>
          <cell r="W92">
            <v>197</v>
          </cell>
          <cell r="X92">
            <v>1342</v>
          </cell>
          <cell r="Z92">
            <v>253</v>
          </cell>
          <cell r="AA92">
            <v>356</v>
          </cell>
          <cell r="AB92">
            <v>157</v>
          </cell>
          <cell r="AC92">
            <v>220</v>
          </cell>
          <cell r="AD92">
            <v>149</v>
          </cell>
          <cell r="AE92">
            <v>671</v>
          </cell>
          <cell r="AL92">
            <v>3401</v>
          </cell>
          <cell r="AM92">
            <v>221</v>
          </cell>
          <cell r="AN92">
            <v>3622</v>
          </cell>
          <cell r="AO92">
            <v>5503</v>
          </cell>
          <cell r="AP92">
            <v>2607</v>
          </cell>
          <cell r="AQ92">
            <v>8110</v>
          </cell>
          <cell r="AR92">
            <v>35883</v>
          </cell>
          <cell r="AS92">
            <v>0</v>
          </cell>
          <cell r="AT92" t="str">
            <v>JogoMaracana</v>
          </cell>
          <cell r="AU92">
            <v>0</v>
          </cell>
          <cell r="AV92">
            <v>2.0833175592286084E-2</v>
          </cell>
        </row>
        <row r="93">
          <cell r="A93">
            <v>2</v>
          </cell>
          <cell r="B93">
            <v>35884</v>
          </cell>
          <cell r="C93">
            <v>27463</v>
          </cell>
          <cell r="D93">
            <v>6685</v>
          </cell>
          <cell r="E93">
            <v>8097</v>
          </cell>
          <cell r="F93">
            <v>4833</v>
          </cell>
          <cell r="G93">
            <v>5978</v>
          </cell>
          <cell r="H93">
            <v>15228</v>
          </cell>
          <cell r="I93">
            <v>6225</v>
          </cell>
          <cell r="J93">
            <v>23492</v>
          </cell>
          <cell r="K93">
            <v>31736</v>
          </cell>
          <cell r="L93">
            <v>21380</v>
          </cell>
          <cell r="M93">
            <v>6838</v>
          </cell>
          <cell r="N93">
            <v>6910</v>
          </cell>
          <cell r="O93">
            <v>12710</v>
          </cell>
          <cell r="P93">
            <v>10550</v>
          </cell>
          <cell r="Q93">
            <v>27585</v>
          </cell>
          <cell r="S93">
            <v>215710</v>
          </cell>
          <cell r="T93">
            <v>23829</v>
          </cell>
          <cell r="U93">
            <v>239539</v>
          </cell>
          <cell r="V93">
            <v>2341</v>
          </cell>
          <cell r="W93">
            <v>3635</v>
          </cell>
          <cell r="X93">
            <v>1957</v>
          </cell>
          <cell r="Y93">
            <v>1578</v>
          </cell>
          <cell r="Z93">
            <v>5189</v>
          </cell>
          <cell r="AA93">
            <v>3045</v>
          </cell>
          <cell r="AB93">
            <v>3027</v>
          </cell>
          <cell r="AC93">
            <v>3079</v>
          </cell>
          <cell r="AD93">
            <v>1253</v>
          </cell>
          <cell r="AE93">
            <v>9627</v>
          </cell>
          <cell r="AL93">
            <v>34731</v>
          </cell>
          <cell r="AM93">
            <v>26654</v>
          </cell>
          <cell r="AN93">
            <v>61385</v>
          </cell>
          <cell r="AO93">
            <v>250441</v>
          </cell>
          <cell r="AP93">
            <v>50483</v>
          </cell>
          <cell r="AQ93">
            <v>300924</v>
          </cell>
          <cell r="AR93">
            <v>35884</v>
          </cell>
          <cell r="AS93" t="str">
            <v>Atípico</v>
          </cell>
          <cell r="AT93" t="str">
            <v>Incidente</v>
          </cell>
          <cell r="AU93">
            <v>0</v>
          </cell>
          <cell r="AV93">
            <v>0.94811581473881867</v>
          </cell>
        </row>
        <row r="94">
          <cell r="A94">
            <v>3</v>
          </cell>
          <cell r="B94">
            <v>35885</v>
          </cell>
          <cell r="C94">
            <v>26760</v>
          </cell>
          <cell r="D94">
            <v>6568</v>
          </cell>
          <cell r="E94">
            <v>8068</v>
          </cell>
          <cell r="F94">
            <v>4434</v>
          </cell>
          <cell r="G94">
            <v>5778</v>
          </cell>
          <cell r="H94">
            <v>14359</v>
          </cell>
          <cell r="I94">
            <v>6003</v>
          </cell>
          <cell r="J94">
            <v>22925</v>
          </cell>
          <cell r="K94">
            <v>32389</v>
          </cell>
          <cell r="L94">
            <v>22148</v>
          </cell>
          <cell r="M94">
            <v>6821</v>
          </cell>
          <cell r="N94">
            <v>7137</v>
          </cell>
          <cell r="O94">
            <v>13129</v>
          </cell>
          <cell r="P94">
            <v>10831</v>
          </cell>
          <cell r="Q94">
            <v>28213</v>
          </cell>
          <cell r="S94">
            <v>215563</v>
          </cell>
          <cell r="T94">
            <v>28397</v>
          </cell>
          <cell r="U94">
            <v>243960</v>
          </cell>
          <cell r="V94">
            <v>2147</v>
          </cell>
          <cell r="W94">
            <v>3796</v>
          </cell>
          <cell r="X94">
            <v>2052</v>
          </cell>
          <cell r="Y94">
            <v>1831</v>
          </cell>
          <cell r="Z94">
            <v>5834</v>
          </cell>
          <cell r="AA94">
            <v>3348</v>
          </cell>
          <cell r="AB94">
            <v>3854</v>
          </cell>
          <cell r="AC94">
            <v>3881</v>
          </cell>
          <cell r="AD94">
            <v>1506</v>
          </cell>
          <cell r="AE94">
            <v>12369</v>
          </cell>
          <cell r="AL94">
            <v>40618</v>
          </cell>
          <cell r="AM94">
            <v>26800</v>
          </cell>
          <cell r="AN94">
            <v>67418</v>
          </cell>
          <cell r="AO94">
            <v>256181</v>
          </cell>
          <cell r="AP94">
            <v>55197</v>
          </cell>
          <cell r="AQ94">
            <v>311378</v>
          </cell>
          <cell r="AR94">
            <v>35885</v>
          </cell>
          <cell r="AS94">
            <v>0</v>
          </cell>
          <cell r="AT94">
            <v>0</v>
          </cell>
          <cell r="AU94">
            <v>0</v>
          </cell>
          <cell r="AV94">
            <v>0.96984622140785781</v>
          </cell>
        </row>
        <row r="95">
          <cell r="A95">
            <v>0</v>
          </cell>
          <cell r="B95" t="str">
            <v>mar/1998</v>
          </cell>
          <cell r="C95">
            <v>670245</v>
          </cell>
          <cell r="D95">
            <v>163628</v>
          </cell>
          <cell r="E95">
            <v>197157</v>
          </cell>
          <cell r="F95">
            <v>118638</v>
          </cell>
          <cell r="G95">
            <v>135860</v>
          </cell>
          <cell r="H95">
            <v>353323</v>
          </cell>
          <cell r="I95">
            <v>146725</v>
          </cell>
          <cell r="J95">
            <v>545519</v>
          </cell>
          <cell r="K95">
            <v>721828</v>
          </cell>
          <cell r="L95">
            <v>490154</v>
          </cell>
          <cell r="M95">
            <v>166766</v>
          </cell>
          <cell r="N95">
            <v>171091</v>
          </cell>
          <cell r="O95">
            <v>316424</v>
          </cell>
          <cell r="P95">
            <v>252603</v>
          </cell>
          <cell r="Q95">
            <v>665719</v>
          </cell>
          <cell r="S95">
            <v>5115680</v>
          </cell>
          <cell r="T95">
            <v>715357</v>
          </cell>
          <cell r="U95">
            <v>5831037</v>
          </cell>
          <cell r="V95">
            <v>57462</v>
          </cell>
          <cell r="W95">
            <v>94056</v>
          </cell>
          <cell r="X95">
            <v>64542</v>
          </cell>
          <cell r="Y95">
            <v>44374</v>
          </cell>
          <cell r="Z95">
            <v>146490</v>
          </cell>
          <cell r="AA95">
            <v>89490</v>
          </cell>
          <cell r="AB95">
            <v>94420</v>
          </cell>
          <cell r="AC95">
            <v>98059</v>
          </cell>
          <cell r="AD95">
            <v>37563</v>
          </cell>
          <cell r="AE95">
            <v>302061</v>
          </cell>
          <cell r="AL95">
            <v>1028517</v>
          </cell>
          <cell r="AM95">
            <v>628175</v>
          </cell>
          <cell r="AN95">
            <v>1656692</v>
          </cell>
          <cell r="AO95">
            <v>6144197</v>
          </cell>
          <cell r="AP95">
            <v>1343532</v>
          </cell>
          <cell r="AQ95">
            <v>7487729</v>
          </cell>
          <cell r="AR95">
            <v>31</v>
          </cell>
        </row>
        <row r="96">
          <cell r="A96">
            <v>4</v>
          </cell>
          <cell r="B96">
            <v>35886</v>
          </cell>
          <cell r="C96">
            <v>27530</v>
          </cell>
          <cell r="D96">
            <v>6796</v>
          </cell>
          <cell r="E96">
            <v>8076</v>
          </cell>
          <cell r="F96">
            <v>5002</v>
          </cell>
          <cell r="G96">
            <v>5591</v>
          </cell>
          <cell r="H96">
            <v>14972</v>
          </cell>
          <cell r="I96">
            <v>6694</v>
          </cell>
          <cell r="J96">
            <v>24853</v>
          </cell>
          <cell r="K96">
            <v>33848</v>
          </cell>
          <cell r="L96">
            <v>23787</v>
          </cell>
          <cell r="M96">
            <v>7249</v>
          </cell>
          <cell r="N96">
            <v>7226</v>
          </cell>
          <cell r="O96">
            <v>13577</v>
          </cell>
          <cell r="P96">
            <v>10826</v>
          </cell>
          <cell r="Q96">
            <v>28842</v>
          </cell>
          <cell r="S96">
            <v>224869</v>
          </cell>
          <cell r="T96">
            <v>26273</v>
          </cell>
          <cell r="U96">
            <v>251142</v>
          </cell>
          <cell r="V96">
            <v>2423</v>
          </cell>
          <cell r="W96">
            <v>3788</v>
          </cell>
          <cell r="X96">
            <v>817</v>
          </cell>
          <cell r="Y96">
            <v>1793</v>
          </cell>
          <cell r="Z96">
            <v>5525</v>
          </cell>
          <cell r="AA96">
            <v>3247</v>
          </cell>
          <cell r="AB96">
            <v>3530</v>
          </cell>
          <cell r="AC96">
            <v>3817</v>
          </cell>
          <cell r="AD96">
            <v>1463</v>
          </cell>
          <cell r="AE96">
            <v>11568</v>
          </cell>
          <cell r="AL96">
            <v>37971</v>
          </cell>
          <cell r="AM96">
            <v>28091</v>
          </cell>
          <cell r="AN96">
            <v>66062</v>
          </cell>
          <cell r="AO96">
            <v>262840</v>
          </cell>
          <cell r="AP96">
            <v>54364</v>
          </cell>
          <cell r="AQ96">
            <v>317204</v>
          </cell>
          <cell r="AR96">
            <v>35886</v>
          </cell>
          <cell r="AS96">
            <v>0</v>
          </cell>
          <cell r="AT96">
            <v>0</v>
          </cell>
          <cell r="AU96">
            <v>0</v>
          </cell>
          <cell r="AV96">
            <v>0.96817801745254695</v>
          </cell>
        </row>
        <row r="97">
          <cell r="A97">
            <v>5</v>
          </cell>
          <cell r="B97">
            <v>35887</v>
          </cell>
          <cell r="C97">
            <v>28677</v>
          </cell>
          <cell r="D97">
            <v>7026</v>
          </cell>
          <cell r="E97">
            <v>8134</v>
          </cell>
          <cell r="F97">
            <v>5117</v>
          </cell>
          <cell r="G97">
            <v>5768</v>
          </cell>
          <cell r="H97">
            <v>14443</v>
          </cell>
          <cell r="I97">
            <v>6666</v>
          </cell>
          <cell r="J97">
            <v>24251</v>
          </cell>
          <cell r="K97">
            <v>32423</v>
          </cell>
          <cell r="L97">
            <v>22554</v>
          </cell>
          <cell r="M97">
            <v>7125</v>
          </cell>
          <cell r="N97">
            <v>7339</v>
          </cell>
          <cell r="O97">
            <v>13417</v>
          </cell>
          <cell r="P97">
            <v>10780</v>
          </cell>
          <cell r="Q97">
            <v>29417</v>
          </cell>
          <cell r="S97">
            <v>223137</v>
          </cell>
          <cell r="T97">
            <v>28815</v>
          </cell>
          <cell r="U97">
            <v>251952</v>
          </cell>
          <cell r="V97">
            <v>2479</v>
          </cell>
          <cell r="W97">
            <v>3937</v>
          </cell>
          <cell r="X97">
            <v>1996</v>
          </cell>
          <cell r="Y97">
            <v>1863</v>
          </cell>
          <cell r="Z97">
            <v>5931</v>
          </cell>
          <cell r="AA97">
            <v>3362</v>
          </cell>
          <cell r="AB97">
            <v>3811</v>
          </cell>
          <cell r="AC97">
            <v>3964</v>
          </cell>
          <cell r="AD97">
            <v>1513</v>
          </cell>
          <cell r="AE97">
            <v>12654</v>
          </cell>
          <cell r="AL97">
            <v>41510</v>
          </cell>
          <cell r="AM97">
            <v>27690</v>
          </cell>
          <cell r="AN97">
            <v>69200</v>
          </cell>
          <cell r="AO97">
            <v>264647</v>
          </cell>
          <cell r="AP97">
            <v>56505</v>
          </cell>
          <cell r="AQ97">
            <v>321152</v>
          </cell>
          <cell r="AR97">
            <v>35887</v>
          </cell>
          <cell r="AS97">
            <v>0</v>
          </cell>
          <cell r="AT97">
            <v>0</v>
          </cell>
          <cell r="AU97">
            <v>0</v>
          </cell>
          <cell r="AV97">
            <v>0.97483414923437905</v>
          </cell>
        </row>
        <row r="98">
          <cell r="A98">
            <v>6</v>
          </cell>
          <cell r="B98">
            <v>35888</v>
          </cell>
          <cell r="C98">
            <v>29356</v>
          </cell>
          <cell r="D98">
            <v>6869</v>
          </cell>
          <cell r="E98">
            <v>8417</v>
          </cell>
          <cell r="F98">
            <v>5150</v>
          </cell>
          <cell r="G98">
            <v>6178</v>
          </cell>
          <cell r="H98">
            <v>14255</v>
          </cell>
          <cell r="I98">
            <v>6682</v>
          </cell>
          <cell r="J98">
            <v>24911</v>
          </cell>
          <cell r="K98">
            <v>32331</v>
          </cell>
          <cell r="L98">
            <v>21725</v>
          </cell>
          <cell r="M98">
            <v>7422</v>
          </cell>
          <cell r="N98">
            <v>7633</v>
          </cell>
          <cell r="O98">
            <v>14039</v>
          </cell>
          <cell r="P98">
            <v>11132</v>
          </cell>
          <cell r="Q98">
            <v>29460</v>
          </cell>
          <cell r="S98">
            <v>225560</v>
          </cell>
          <cell r="T98">
            <v>29370</v>
          </cell>
          <cell r="U98">
            <v>254930</v>
          </cell>
          <cell r="V98">
            <v>2495</v>
          </cell>
          <cell r="W98">
            <v>3843</v>
          </cell>
          <cell r="X98">
            <v>1897</v>
          </cell>
          <cell r="Y98">
            <v>1990</v>
          </cell>
          <cell r="Z98">
            <v>5919</v>
          </cell>
          <cell r="AA98">
            <v>3829</v>
          </cell>
          <cell r="AB98">
            <v>3964</v>
          </cell>
          <cell r="AC98">
            <v>3960</v>
          </cell>
          <cell r="AD98">
            <v>1598</v>
          </cell>
          <cell r="AE98">
            <v>12835</v>
          </cell>
          <cell r="AL98">
            <v>42330</v>
          </cell>
          <cell r="AM98">
            <v>27909</v>
          </cell>
          <cell r="AN98">
            <v>70239</v>
          </cell>
          <cell r="AO98">
            <v>267890</v>
          </cell>
          <cell r="AP98">
            <v>57279</v>
          </cell>
          <cell r="AQ98">
            <v>325169</v>
          </cell>
          <cell r="AR98">
            <v>35888</v>
          </cell>
          <cell r="AS98">
            <v>0</v>
          </cell>
          <cell r="AT98">
            <v>0</v>
          </cell>
          <cell r="AU98">
            <v>0</v>
          </cell>
          <cell r="AV98">
            <v>0.98677982459048397</v>
          </cell>
        </row>
        <row r="99">
          <cell r="A99">
            <v>7</v>
          </cell>
          <cell r="B99">
            <v>35889</v>
          </cell>
          <cell r="C99">
            <v>10340</v>
          </cell>
          <cell r="D99">
            <v>2101</v>
          </cell>
          <cell r="E99">
            <v>3295</v>
          </cell>
          <cell r="F99">
            <v>1244</v>
          </cell>
          <cell r="G99">
            <v>1306</v>
          </cell>
          <cell r="H99">
            <v>4749</v>
          </cell>
          <cell r="I99">
            <v>1483</v>
          </cell>
          <cell r="J99">
            <v>5231</v>
          </cell>
          <cell r="K99">
            <v>4411</v>
          </cell>
          <cell r="L99">
            <v>3655</v>
          </cell>
          <cell r="M99">
            <v>2773</v>
          </cell>
          <cell r="N99">
            <v>2913</v>
          </cell>
          <cell r="O99">
            <v>5208</v>
          </cell>
          <cell r="P99">
            <v>3819</v>
          </cell>
          <cell r="Q99">
            <v>7898</v>
          </cell>
          <cell r="S99">
            <v>60426</v>
          </cell>
          <cell r="T99">
            <v>12957</v>
          </cell>
          <cell r="U99">
            <v>73383</v>
          </cell>
          <cell r="V99">
            <v>603</v>
          </cell>
          <cell r="W99">
            <v>1472</v>
          </cell>
          <cell r="X99">
            <v>636</v>
          </cell>
          <cell r="Y99">
            <v>559</v>
          </cell>
          <cell r="Z99">
            <v>2161</v>
          </cell>
          <cell r="AA99">
            <v>3357</v>
          </cell>
          <cell r="AB99">
            <v>1549</v>
          </cell>
          <cell r="AC99">
            <v>1877</v>
          </cell>
          <cell r="AD99">
            <v>766</v>
          </cell>
          <cell r="AE99">
            <v>5463</v>
          </cell>
          <cell r="AL99">
            <v>18443</v>
          </cell>
          <cell r="AM99">
            <v>6848</v>
          </cell>
          <cell r="AN99">
            <v>25291</v>
          </cell>
          <cell r="AO99">
            <v>78869</v>
          </cell>
          <cell r="AP99">
            <v>19805</v>
          </cell>
          <cell r="AQ99">
            <v>98674</v>
          </cell>
          <cell r="AR99">
            <v>35889</v>
          </cell>
          <cell r="AS99">
            <v>0</v>
          </cell>
          <cell r="AT99">
            <v>0</v>
          </cell>
          <cell r="AU99">
            <v>0</v>
          </cell>
          <cell r="AV99">
            <v>0.29051602518058489</v>
          </cell>
        </row>
        <row r="100">
          <cell r="A100">
            <v>1</v>
          </cell>
          <cell r="B100">
            <v>35890</v>
          </cell>
          <cell r="C100">
            <v>545</v>
          </cell>
          <cell r="E100">
            <v>251</v>
          </cell>
          <cell r="F100">
            <v>294</v>
          </cell>
          <cell r="K100">
            <v>202</v>
          </cell>
          <cell r="M100">
            <v>269</v>
          </cell>
          <cell r="O100">
            <v>561</v>
          </cell>
          <cell r="P100">
            <v>303</v>
          </cell>
          <cell r="Q100">
            <v>558</v>
          </cell>
          <cell r="S100">
            <v>2983</v>
          </cell>
          <cell r="T100">
            <v>2562</v>
          </cell>
          <cell r="U100">
            <v>5545</v>
          </cell>
          <cell r="V100">
            <v>142</v>
          </cell>
          <cell r="W100">
            <v>316</v>
          </cell>
          <cell r="X100">
            <v>1019</v>
          </cell>
          <cell r="Z100">
            <v>338</v>
          </cell>
          <cell r="AA100">
            <v>440</v>
          </cell>
          <cell r="AB100">
            <v>208</v>
          </cell>
          <cell r="AC100">
            <v>309</v>
          </cell>
          <cell r="AD100">
            <v>230</v>
          </cell>
          <cell r="AE100">
            <v>712</v>
          </cell>
          <cell r="AL100">
            <v>3714</v>
          </cell>
          <cell r="AM100">
            <v>296</v>
          </cell>
          <cell r="AN100">
            <v>4010</v>
          </cell>
          <cell r="AO100">
            <v>6697</v>
          </cell>
          <cell r="AP100">
            <v>2858</v>
          </cell>
          <cell r="AQ100">
            <v>9555</v>
          </cell>
          <cell r="AR100">
            <v>35890</v>
          </cell>
          <cell r="AS100">
            <v>0</v>
          </cell>
          <cell r="AT100" t="str">
            <v>JogoMaracana</v>
          </cell>
          <cell r="AU100">
            <v>0</v>
          </cell>
          <cell r="AV100">
            <v>2.4668574733220618E-2</v>
          </cell>
        </row>
        <row r="101">
          <cell r="A101">
            <v>2</v>
          </cell>
          <cell r="B101">
            <v>35891</v>
          </cell>
          <cell r="C101">
            <v>29655</v>
          </cell>
          <cell r="D101">
            <v>7276</v>
          </cell>
          <cell r="E101">
            <v>8749</v>
          </cell>
          <cell r="F101">
            <v>5417</v>
          </cell>
          <cell r="G101">
            <v>5822</v>
          </cell>
          <cell r="H101">
            <v>16052</v>
          </cell>
          <cell r="I101">
            <v>6855</v>
          </cell>
          <cell r="J101">
            <v>25958</v>
          </cell>
          <cell r="K101">
            <v>34691</v>
          </cell>
          <cell r="L101">
            <v>23438</v>
          </cell>
          <cell r="M101">
            <v>7367</v>
          </cell>
          <cell r="N101">
            <v>7741</v>
          </cell>
          <cell r="O101">
            <v>14497</v>
          </cell>
          <cell r="P101">
            <v>11229</v>
          </cell>
          <cell r="Q101">
            <v>30082</v>
          </cell>
          <cell r="S101">
            <v>234829</v>
          </cell>
          <cell r="T101">
            <v>29776</v>
          </cell>
          <cell r="U101">
            <v>264605</v>
          </cell>
          <cell r="V101">
            <v>2624</v>
          </cell>
          <cell r="W101">
            <v>3839</v>
          </cell>
          <cell r="X101">
            <v>2198</v>
          </cell>
          <cell r="Y101">
            <v>1879</v>
          </cell>
          <cell r="Z101">
            <v>6052</v>
          </cell>
          <cell r="AA101">
            <v>3549</v>
          </cell>
          <cell r="AB101">
            <v>4061</v>
          </cell>
          <cell r="AC101">
            <v>4219</v>
          </cell>
          <cell r="AD101">
            <v>1672</v>
          </cell>
          <cell r="AE101">
            <v>12866</v>
          </cell>
          <cell r="AL101">
            <v>42959</v>
          </cell>
          <cell r="AM101">
            <v>29126</v>
          </cell>
          <cell r="AN101">
            <v>72085</v>
          </cell>
          <cell r="AO101">
            <v>277788</v>
          </cell>
          <cell r="AP101">
            <v>58902</v>
          </cell>
          <cell r="AQ101">
            <v>336690</v>
          </cell>
          <cell r="AR101">
            <v>35891</v>
          </cell>
          <cell r="AS101">
            <v>0</v>
          </cell>
          <cell r="AT101">
            <v>0</v>
          </cell>
          <cell r="AU101">
            <v>0</v>
          </cell>
          <cell r="AV101">
            <v>1.0232393665808406</v>
          </cell>
        </row>
        <row r="102">
          <cell r="A102">
            <v>3</v>
          </cell>
          <cell r="B102">
            <v>35892</v>
          </cell>
          <cell r="C102">
            <v>30502</v>
          </cell>
          <cell r="D102">
            <v>7302</v>
          </cell>
          <cell r="E102">
            <v>8787</v>
          </cell>
          <cell r="F102">
            <v>5578</v>
          </cell>
          <cell r="G102">
            <v>5847</v>
          </cell>
          <cell r="H102">
            <v>15519</v>
          </cell>
          <cell r="I102">
            <v>6763</v>
          </cell>
          <cell r="J102">
            <v>25939</v>
          </cell>
          <cell r="K102">
            <v>34733</v>
          </cell>
          <cell r="L102">
            <v>23515</v>
          </cell>
          <cell r="M102">
            <v>7499</v>
          </cell>
          <cell r="N102">
            <v>7985</v>
          </cell>
          <cell r="O102">
            <v>15203</v>
          </cell>
          <cell r="P102">
            <v>11550</v>
          </cell>
          <cell r="Q102">
            <v>30386</v>
          </cell>
          <cell r="S102">
            <v>237108</v>
          </cell>
          <cell r="T102">
            <v>30404</v>
          </cell>
          <cell r="U102">
            <v>267512</v>
          </cell>
          <cell r="V102">
            <v>2702</v>
          </cell>
          <cell r="W102">
            <v>4042</v>
          </cell>
          <cell r="X102">
            <v>2444</v>
          </cell>
          <cell r="Y102">
            <v>2014</v>
          </cell>
          <cell r="Z102">
            <v>6152</v>
          </cell>
          <cell r="AA102">
            <v>3458</v>
          </cell>
          <cell r="AB102">
            <v>4130</v>
          </cell>
          <cell r="AC102">
            <v>4259</v>
          </cell>
          <cell r="AD102">
            <v>1690</v>
          </cell>
          <cell r="AE102">
            <v>13004</v>
          </cell>
          <cell r="AL102">
            <v>43895</v>
          </cell>
          <cell r="AM102">
            <v>29382</v>
          </cell>
          <cell r="AN102">
            <v>73277</v>
          </cell>
          <cell r="AO102">
            <v>281003</v>
          </cell>
          <cell r="AP102">
            <v>59786</v>
          </cell>
          <cell r="AQ102">
            <v>340789</v>
          </cell>
          <cell r="AR102">
            <v>35892</v>
          </cell>
          <cell r="AS102">
            <v>0</v>
          </cell>
          <cell r="AT102">
            <v>0</v>
          </cell>
          <cell r="AU102">
            <v>0</v>
          </cell>
          <cell r="AV102">
            <v>1.0350819032042995</v>
          </cell>
        </row>
        <row r="103">
          <cell r="A103">
            <v>4</v>
          </cell>
          <cell r="B103">
            <v>35893</v>
          </cell>
          <cell r="C103">
            <v>30625</v>
          </cell>
          <cell r="D103">
            <v>7335</v>
          </cell>
          <cell r="E103">
            <v>8711</v>
          </cell>
          <cell r="F103">
            <v>5417</v>
          </cell>
          <cell r="G103">
            <v>6060</v>
          </cell>
          <cell r="H103">
            <v>15624</v>
          </cell>
          <cell r="I103">
            <v>6971</v>
          </cell>
          <cell r="J103">
            <v>26521</v>
          </cell>
          <cell r="K103">
            <v>33970</v>
          </cell>
          <cell r="L103">
            <v>22695</v>
          </cell>
          <cell r="M103">
            <v>7631</v>
          </cell>
          <cell r="N103">
            <v>7942</v>
          </cell>
          <cell r="O103">
            <v>15487</v>
          </cell>
          <cell r="P103">
            <v>11490</v>
          </cell>
          <cell r="Q103">
            <v>30864</v>
          </cell>
          <cell r="S103">
            <v>237343</v>
          </cell>
          <cell r="T103">
            <v>30327</v>
          </cell>
          <cell r="U103">
            <v>267670</v>
          </cell>
          <cell r="V103">
            <v>2624</v>
          </cell>
          <cell r="W103">
            <v>3919</v>
          </cell>
          <cell r="X103">
            <v>2388</v>
          </cell>
          <cell r="Y103">
            <v>2075</v>
          </cell>
          <cell r="Z103">
            <v>6134</v>
          </cell>
          <cell r="AA103">
            <v>3489</v>
          </cell>
          <cell r="AB103">
            <v>4250</v>
          </cell>
          <cell r="AC103">
            <v>4183</v>
          </cell>
          <cell r="AD103">
            <v>1605</v>
          </cell>
          <cell r="AE103">
            <v>13038</v>
          </cell>
          <cell r="AL103">
            <v>43705</v>
          </cell>
          <cell r="AM103">
            <v>29348</v>
          </cell>
          <cell r="AN103">
            <v>73053</v>
          </cell>
          <cell r="AO103">
            <v>281048</v>
          </cell>
          <cell r="AP103">
            <v>59675</v>
          </cell>
          <cell r="AQ103">
            <v>340723</v>
          </cell>
          <cell r="AR103">
            <v>35893</v>
          </cell>
          <cell r="AS103">
            <v>0</v>
          </cell>
          <cell r="AT103">
            <v>0</v>
          </cell>
          <cell r="AU103">
            <v>0</v>
          </cell>
          <cell r="AV103">
            <v>1.0352476618817661</v>
          </cell>
        </row>
        <row r="104">
          <cell r="A104">
            <v>5</v>
          </cell>
          <cell r="B104">
            <v>35894</v>
          </cell>
          <cell r="C104">
            <v>19422</v>
          </cell>
          <cell r="D104">
            <v>4513</v>
          </cell>
          <cell r="E104">
            <v>5082</v>
          </cell>
          <cell r="F104">
            <v>2936</v>
          </cell>
          <cell r="G104">
            <v>3676</v>
          </cell>
          <cell r="H104">
            <v>10705</v>
          </cell>
          <cell r="I104">
            <v>3972</v>
          </cell>
          <cell r="J104">
            <v>14347</v>
          </cell>
          <cell r="K104">
            <v>16390</v>
          </cell>
          <cell r="L104">
            <v>11664</v>
          </cell>
          <cell r="M104">
            <v>5069</v>
          </cell>
          <cell r="N104">
            <v>4895</v>
          </cell>
          <cell r="O104">
            <v>10515</v>
          </cell>
          <cell r="P104">
            <v>7064</v>
          </cell>
          <cell r="Q104">
            <v>19590</v>
          </cell>
          <cell r="S104">
            <v>139840</v>
          </cell>
          <cell r="T104">
            <v>21893</v>
          </cell>
          <cell r="U104">
            <v>161733</v>
          </cell>
          <cell r="V104">
            <v>1422</v>
          </cell>
          <cell r="W104">
            <v>2643</v>
          </cell>
          <cell r="X104">
            <v>1064</v>
          </cell>
          <cell r="Y104">
            <v>1310</v>
          </cell>
          <cell r="Z104">
            <v>4257</v>
          </cell>
          <cell r="AA104">
            <v>3349</v>
          </cell>
          <cell r="AB104">
            <v>2983</v>
          </cell>
          <cell r="AC104">
            <v>3119</v>
          </cell>
          <cell r="AD104">
            <v>1304</v>
          </cell>
          <cell r="AE104">
            <v>9696</v>
          </cell>
          <cell r="AL104">
            <v>31147</v>
          </cell>
          <cell r="AM104">
            <v>16728</v>
          </cell>
          <cell r="AN104">
            <v>47875</v>
          </cell>
          <cell r="AO104">
            <v>170987</v>
          </cell>
          <cell r="AP104">
            <v>38621</v>
          </cell>
          <cell r="AQ104">
            <v>209608</v>
          </cell>
          <cell r="AR104">
            <v>35894</v>
          </cell>
          <cell r="AS104" t="str">
            <v>Atípico</v>
          </cell>
          <cell r="AT104" t="str">
            <v>SemSanta</v>
          </cell>
          <cell r="AU104">
            <v>0</v>
          </cell>
          <cell r="AV104">
            <v>0.62983508853355141</v>
          </cell>
        </row>
        <row r="105">
          <cell r="A105">
            <v>6</v>
          </cell>
          <cell r="B105">
            <v>35895</v>
          </cell>
          <cell r="C105">
            <v>2269</v>
          </cell>
          <cell r="D105">
            <v>607</v>
          </cell>
          <cell r="E105">
            <v>739</v>
          </cell>
          <cell r="F105">
            <v>358</v>
          </cell>
          <cell r="G105">
            <v>286</v>
          </cell>
          <cell r="H105">
            <v>1481</v>
          </cell>
          <cell r="I105">
            <v>150</v>
          </cell>
          <cell r="J105">
            <v>295</v>
          </cell>
          <cell r="K105">
            <v>718</v>
          </cell>
          <cell r="L105">
            <v>1653</v>
          </cell>
          <cell r="M105">
            <v>955</v>
          </cell>
          <cell r="N105">
            <v>855</v>
          </cell>
          <cell r="O105">
            <v>1516</v>
          </cell>
          <cell r="P105">
            <v>1263</v>
          </cell>
          <cell r="Q105">
            <v>2458</v>
          </cell>
          <cell r="S105">
            <v>15603</v>
          </cell>
          <cell r="T105">
            <v>3476</v>
          </cell>
          <cell r="U105">
            <v>19079</v>
          </cell>
          <cell r="V105">
            <v>173</v>
          </cell>
          <cell r="W105">
            <v>502</v>
          </cell>
          <cell r="X105">
            <v>72</v>
          </cell>
          <cell r="Y105">
            <v>180</v>
          </cell>
          <cell r="Z105">
            <v>635</v>
          </cell>
          <cell r="AA105">
            <v>463</v>
          </cell>
          <cell r="AB105">
            <v>481</v>
          </cell>
          <cell r="AC105">
            <v>643</v>
          </cell>
          <cell r="AD105">
            <v>471</v>
          </cell>
          <cell r="AE105">
            <v>1259</v>
          </cell>
          <cell r="AL105">
            <v>4879</v>
          </cell>
          <cell r="AM105">
            <v>1682</v>
          </cell>
          <cell r="AN105">
            <v>6561</v>
          </cell>
          <cell r="AO105">
            <v>20482</v>
          </cell>
          <cell r="AP105">
            <v>5158</v>
          </cell>
          <cell r="AQ105">
            <v>25640</v>
          </cell>
          <cell r="AR105">
            <v>35895</v>
          </cell>
          <cell r="AS105" t="str">
            <v>Atípico</v>
          </cell>
          <cell r="AT105" t="str">
            <v>SemSanta</v>
          </cell>
          <cell r="AU105" t="str">
            <v>Feriado</v>
          </cell>
          <cell r="AV105">
            <v>7.5445982930539751E-2</v>
          </cell>
        </row>
        <row r="106">
          <cell r="A106">
            <v>7</v>
          </cell>
          <cell r="B106">
            <v>35896</v>
          </cell>
          <cell r="C106">
            <v>8030</v>
          </cell>
          <cell r="D106">
            <v>1583</v>
          </cell>
          <cell r="E106">
            <v>2381</v>
          </cell>
          <cell r="F106">
            <v>1000</v>
          </cell>
          <cell r="G106">
            <v>4484</v>
          </cell>
          <cell r="H106">
            <v>3751</v>
          </cell>
          <cell r="I106">
            <v>1039</v>
          </cell>
          <cell r="J106">
            <v>3823</v>
          </cell>
          <cell r="K106">
            <v>2855</v>
          </cell>
          <cell r="L106">
            <v>2855</v>
          </cell>
          <cell r="M106">
            <v>2128</v>
          </cell>
          <cell r="N106">
            <v>2292</v>
          </cell>
          <cell r="O106">
            <v>4730</v>
          </cell>
          <cell r="P106">
            <v>3270</v>
          </cell>
          <cell r="Q106">
            <v>7558</v>
          </cell>
          <cell r="S106">
            <v>51779</v>
          </cell>
          <cell r="T106">
            <v>9517</v>
          </cell>
          <cell r="U106">
            <v>61296</v>
          </cell>
          <cell r="V106">
            <v>485</v>
          </cell>
          <cell r="W106">
            <v>1052</v>
          </cell>
          <cell r="X106">
            <v>181</v>
          </cell>
          <cell r="Y106">
            <v>427</v>
          </cell>
          <cell r="Z106">
            <v>1522</v>
          </cell>
          <cell r="AA106">
            <v>2519</v>
          </cell>
          <cell r="AB106">
            <v>1199</v>
          </cell>
          <cell r="AC106">
            <v>1476</v>
          </cell>
          <cell r="AD106">
            <v>704</v>
          </cell>
          <cell r="AE106">
            <v>4007</v>
          </cell>
          <cell r="AL106">
            <v>13572</v>
          </cell>
          <cell r="AM106">
            <v>5586</v>
          </cell>
          <cell r="AN106">
            <v>19158</v>
          </cell>
          <cell r="AO106">
            <v>65351</v>
          </cell>
          <cell r="AP106">
            <v>15103</v>
          </cell>
          <cell r="AQ106">
            <v>80454</v>
          </cell>
          <cell r="AR106">
            <v>35896</v>
          </cell>
          <cell r="AS106" t="str">
            <v>Atípico</v>
          </cell>
          <cell r="AT106" t="str">
            <v>SemSanta</v>
          </cell>
          <cell r="AU106">
            <v>0</v>
          </cell>
          <cell r="AV106">
            <v>0.24072211846956854</v>
          </cell>
        </row>
        <row r="107">
          <cell r="A107">
            <v>1</v>
          </cell>
          <cell r="B107">
            <v>35897</v>
          </cell>
          <cell r="S107">
            <v>0</v>
          </cell>
          <cell r="U107">
            <v>0</v>
          </cell>
          <cell r="AL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35897</v>
          </cell>
          <cell r="AS107">
            <v>0</v>
          </cell>
          <cell r="AT107" t="str">
            <v>SemSanta</v>
          </cell>
          <cell r="AU107">
            <v>0</v>
          </cell>
          <cell r="AV107">
            <v>0</v>
          </cell>
        </row>
        <row r="108">
          <cell r="A108">
            <v>2</v>
          </cell>
          <cell r="B108">
            <v>35898</v>
          </cell>
          <cell r="C108">
            <v>28244</v>
          </cell>
          <cell r="D108">
            <v>6867</v>
          </cell>
          <cell r="E108">
            <v>8285</v>
          </cell>
          <cell r="F108">
            <v>5086</v>
          </cell>
          <cell r="G108">
            <v>5816</v>
          </cell>
          <cell r="H108">
            <v>15695</v>
          </cell>
          <cell r="I108">
            <v>6303</v>
          </cell>
          <cell r="J108">
            <v>24353</v>
          </cell>
          <cell r="K108">
            <v>33178</v>
          </cell>
          <cell r="L108">
            <v>22367</v>
          </cell>
          <cell r="M108">
            <v>7035</v>
          </cell>
          <cell r="N108">
            <v>7048</v>
          </cell>
          <cell r="O108">
            <v>13392</v>
          </cell>
          <cell r="P108">
            <v>10910</v>
          </cell>
          <cell r="Q108">
            <v>28580</v>
          </cell>
          <cell r="S108">
            <v>223159</v>
          </cell>
          <cell r="T108">
            <v>29452</v>
          </cell>
          <cell r="U108">
            <v>252611</v>
          </cell>
          <cell r="V108">
            <v>2463</v>
          </cell>
          <cell r="W108">
            <v>3733</v>
          </cell>
          <cell r="X108">
            <v>2330</v>
          </cell>
          <cell r="Y108">
            <v>1939</v>
          </cell>
          <cell r="Z108">
            <v>6021</v>
          </cell>
          <cell r="AA108">
            <v>3187</v>
          </cell>
          <cell r="AB108">
            <v>4027</v>
          </cell>
          <cell r="AC108">
            <v>4097</v>
          </cell>
          <cell r="AD108">
            <v>1624</v>
          </cell>
          <cell r="AE108">
            <v>12887</v>
          </cell>
          <cell r="AL108">
            <v>42308</v>
          </cell>
          <cell r="AM108">
            <v>27625</v>
          </cell>
          <cell r="AN108">
            <v>69933</v>
          </cell>
          <cell r="AO108">
            <v>265467</v>
          </cell>
          <cell r="AP108">
            <v>57077</v>
          </cell>
          <cell r="AQ108">
            <v>322544</v>
          </cell>
          <cell r="AR108">
            <v>35898</v>
          </cell>
          <cell r="AS108">
            <v>0</v>
          </cell>
          <cell r="AT108">
            <v>0</v>
          </cell>
          <cell r="AU108">
            <v>0</v>
          </cell>
          <cell r="AV108">
            <v>0.97785464069044015</v>
          </cell>
        </row>
        <row r="109">
          <cell r="A109">
            <v>3</v>
          </cell>
          <cell r="B109">
            <v>35899</v>
          </cell>
          <cell r="C109">
            <v>29135</v>
          </cell>
          <cell r="D109">
            <v>7245</v>
          </cell>
          <cell r="E109">
            <v>8578</v>
          </cell>
          <cell r="F109">
            <v>5262</v>
          </cell>
          <cell r="G109">
            <v>5867</v>
          </cell>
          <cell r="H109">
            <v>14777</v>
          </cell>
          <cell r="I109">
            <v>6520</v>
          </cell>
          <cell r="J109">
            <v>24568</v>
          </cell>
          <cell r="K109">
            <v>33713</v>
          </cell>
          <cell r="L109">
            <v>22874</v>
          </cell>
          <cell r="M109">
            <v>7335</v>
          </cell>
          <cell r="N109">
            <v>7410</v>
          </cell>
          <cell r="O109">
            <v>14241</v>
          </cell>
          <cell r="P109">
            <v>11260</v>
          </cell>
          <cell r="Q109">
            <v>29625</v>
          </cell>
          <cell r="S109">
            <v>228410</v>
          </cell>
          <cell r="T109">
            <v>29743</v>
          </cell>
          <cell r="U109">
            <v>258153</v>
          </cell>
          <cell r="V109">
            <v>2549</v>
          </cell>
          <cell r="W109">
            <v>3880</v>
          </cell>
          <cell r="X109">
            <v>2400</v>
          </cell>
          <cell r="Y109">
            <v>1922</v>
          </cell>
          <cell r="Z109">
            <v>6012</v>
          </cell>
          <cell r="AA109">
            <v>3304</v>
          </cell>
          <cell r="AB109">
            <v>4031</v>
          </cell>
          <cell r="AC109">
            <v>4172</v>
          </cell>
          <cell r="AD109">
            <v>1636</v>
          </cell>
          <cell r="AE109">
            <v>12915</v>
          </cell>
          <cell r="AL109">
            <v>42821</v>
          </cell>
          <cell r="AM109">
            <v>28323</v>
          </cell>
          <cell r="AN109">
            <v>71144</v>
          </cell>
          <cell r="AO109">
            <v>271231</v>
          </cell>
          <cell r="AP109">
            <v>58066</v>
          </cell>
          <cell r="AQ109">
            <v>329297</v>
          </cell>
          <cell r="AR109">
            <v>35899</v>
          </cell>
          <cell r="AS109">
            <v>0</v>
          </cell>
          <cell r="AT109">
            <v>0</v>
          </cell>
          <cell r="AU109">
            <v>0</v>
          </cell>
          <cell r="AV109">
            <v>0.99908648551084978</v>
          </cell>
        </row>
        <row r="110">
          <cell r="A110">
            <v>4</v>
          </cell>
          <cell r="B110">
            <v>35900</v>
          </cell>
          <cell r="C110">
            <v>29689</v>
          </cell>
          <cell r="D110">
            <v>7284</v>
          </cell>
          <cell r="E110">
            <v>8478</v>
          </cell>
          <cell r="F110">
            <v>3522</v>
          </cell>
          <cell r="G110">
            <v>5860</v>
          </cell>
          <cell r="H110">
            <v>15147</v>
          </cell>
          <cell r="I110">
            <v>6558</v>
          </cell>
          <cell r="J110">
            <v>24451</v>
          </cell>
          <cell r="K110">
            <v>33477</v>
          </cell>
          <cell r="L110">
            <v>23274</v>
          </cell>
          <cell r="M110">
            <v>7300</v>
          </cell>
          <cell r="N110">
            <v>7701</v>
          </cell>
          <cell r="O110">
            <v>14137</v>
          </cell>
          <cell r="P110">
            <v>11542</v>
          </cell>
          <cell r="Q110">
            <v>29911</v>
          </cell>
          <cell r="S110">
            <v>228331</v>
          </cell>
          <cell r="T110">
            <v>30040</v>
          </cell>
          <cell r="U110">
            <v>258371</v>
          </cell>
          <cell r="V110">
            <v>1706</v>
          </cell>
          <cell r="W110">
            <v>4016</v>
          </cell>
          <cell r="X110">
            <v>2355</v>
          </cell>
          <cell r="Y110">
            <v>1995</v>
          </cell>
          <cell r="Z110">
            <v>5991</v>
          </cell>
          <cell r="AA110">
            <v>3510</v>
          </cell>
          <cell r="AB110">
            <v>4141</v>
          </cell>
          <cell r="AC110">
            <v>4208</v>
          </cell>
          <cell r="AD110">
            <v>1651</v>
          </cell>
          <cell r="AE110">
            <v>12850</v>
          </cell>
          <cell r="AL110">
            <v>42423</v>
          </cell>
          <cell r="AM110">
            <v>28478</v>
          </cell>
          <cell r="AN110">
            <v>70901</v>
          </cell>
          <cell r="AO110">
            <v>270754</v>
          </cell>
          <cell r="AP110">
            <v>58518</v>
          </cell>
          <cell r="AQ110">
            <v>329272</v>
          </cell>
          <cell r="AR110">
            <v>35900</v>
          </cell>
          <cell r="AS110">
            <v>0</v>
          </cell>
          <cell r="AT110">
            <v>0</v>
          </cell>
          <cell r="AU110">
            <v>0</v>
          </cell>
          <cell r="AV110">
            <v>0.9973294435297021</v>
          </cell>
        </row>
        <row r="111">
          <cell r="A111">
            <v>5</v>
          </cell>
          <cell r="B111">
            <v>35901</v>
          </cell>
          <cell r="C111">
            <v>29369</v>
          </cell>
          <cell r="D111">
            <v>7126</v>
          </cell>
          <cell r="E111">
            <v>8368</v>
          </cell>
          <cell r="F111">
            <v>5356</v>
          </cell>
          <cell r="G111">
            <v>5771</v>
          </cell>
          <cell r="H111">
            <v>15103</v>
          </cell>
          <cell r="I111">
            <v>6409</v>
          </cell>
          <cell r="J111">
            <v>24119</v>
          </cell>
          <cell r="K111">
            <v>33131</v>
          </cell>
          <cell r="L111">
            <v>22933</v>
          </cell>
          <cell r="M111">
            <v>7281</v>
          </cell>
          <cell r="N111">
            <v>7566</v>
          </cell>
          <cell r="O111">
            <v>14358</v>
          </cell>
          <cell r="P111">
            <v>11077</v>
          </cell>
          <cell r="Q111">
            <v>29655</v>
          </cell>
          <cell r="S111">
            <v>227622</v>
          </cell>
          <cell r="T111">
            <v>29746</v>
          </cell>
          <cell r="U111">
            <v>257368</v>
          </cell>
          <cell r="V111">
            <v>2594</v>
          </cell>
          <cell r="W111">
            <v>3756</v>
          </cell>
          <cell r="X111">
            <v>2285</v>
          </cell>
          <cell r="Y111">
            <v>1990</v>
          </cell>
          <cell r="Z111">
            <v>6086</v>
          </cell>
          <cell r="AA111">
            <v>3341</v>
          </cell>
          <cell r="AB111">
            <v>4103</v>
          </cell>
          <cell r="AC111">
            <v>4167</v>
          </cell>
          <cell r="AD111">
            <v>1623</v>
          </cell>
          <cell r="AE111">
            <v>12908</v>
          </cell>
          <cell r="AL111">
            <v>42853</v>
          </cell>
          <cell r="AM111">
            <v>28136</v>
          </cell>
          <cell r="AN111">
            <v>70989</v>
          </cell>
          <cell r="AO111">
            <v>270475</v>
          </cell>
          <cell r="AP111">
            <v>57882</v>
          </cell>
          <cell r="AQ111">
            <v>328357</v>
          </cell>
          <cell r="AR111">
            <v>35901</v>
          </cell>
          <cell r="AS111">
            <v>0</v>
          </cell>
          <cell r="AT111">
            <v>0</v>
          </cell>
          <cell r="AU111">
            <v>0</v>
          </cell>
          <cell r="AV111">
            <v>0.99630173972940816</v>
          </cell>
        </row>
        <row r="112">
          <cell r="A112">
            <v>6</v>
          </cell>
          <cell r="B112">
            <v>35902</v>
          </cell>
          <cell r="C112">
            <v>29679</v>
          </cell>
          <cell r="D112">
            <v>7098</v>
          </cell>
          <cell r="E112">
            <v>8463</v>
          </cell>
          <cell r="F112">
            <v>5287</v>
          </cell>
          <cell r="G112">
            <v>5778</v>
          </cell>
          <cell r="H112">
            <v>15833</v>
          </cell>
          <cell r="I112">
            <v>6869</v>
          </cell>
          <cell r="J112">
            <v>25350</v>
          </cell>
          <cell r="K112">
            <v>33482</v>
          </cell>
          <cell r="L112">
            <v>23099</v>
          </cell>
          <cell r="M112">
            <v>7576</v>
          </cell>
          <cell r="N112">
            <v>7737</v>
          </cell>
          <cell r="O112">
            <v>14318</v>
          </cell>
          <cell r="P112">
            <v>11410</v>
          </cell>
          <cell r="Q112">
            <v>29838</v>
          </cell>
          <cell r="S112">
            <v>231817</v>
          </cell>
          <cell r="T112">
            <v>29971</v>
          </cell>
          <cell r="U112">
            <v>261788</v>
          </cell>
          <cell r="V112">
            <v>2561</v>
          </cell>
          <cell r="W112">
            <v>3954</v>
          </cell>
          <cell r="X112">
            <v>2077</v>
          </cell>
          <cell r="Y112">
            <v>2041</v>
          </cell>
          <cell r="Z112">
            <v>6116</v>
          </cell>
          <cell r="AA112">
            <v>3444</v>
          </cell>
          <cell r="AB112">
            <v>4168</v>
          </cell>
          <cell r="AC112">
            <v>4052</v>
          </cell>
          <cell r="AD112">
            <v>1677</v>
          </cell>
          <cell r="AE112">
            <v>13050</v>
          </cell>
          <cell r="AL112">
            <v>43140</v>
          </cell>
          <cell r="AM112">
            <v>28687</v>
          </cell>
          <cell r="AN112">
            <v>71827</v>
          </cell>
          <cell r="AO112">
            <v>274957</v>
          </cell>
          <cell r="AP112">
            <v>58658</v>
          </cell>
          <cell r="AQ112">
            <v>333615</v>
          </cell>
          <cell r="AR112">
            <v>35902</v>
          </cell>
          <cell r="AS112">
            <v>0</v>
          </cell>
          <cell r="AT112">
            <v>0</v>
          </cell>
          <cell r="AU112">
            <v>0</v>
          </cell>
          <cell r="AV112">
            <v>1.0128113040050979</v>
          </cell>
        </row>
        <row r="113">
          <cell r="A113">
            <v>7</v>
          </cell>
          <cell r="B113">
            <v>35903</v>
          </cell>
          <cell r="C113">
            <v>8999</v>
          </cell>
          <cell r="D113">
            <v>1909</v>
          </cell>
          <cell r="E113">
            <v>2687</v>
          </cell>
          <cell r="F113">
            <v>1094</v>
          </cell>
          <cell r="G113">
            <v>1162</v>
          </cell>
          <cell r="H113">
            <v>4690</v>
          </cell>
          <cell r="I113">
            <v>1362</v>
          </cell>
          <cell r="J113">
            <v>4466</v>
          </cell>
          <cell r="K113">
            <v>3970</v>
          </cell>
          <cell r="L113">
            <v>3188</v>
          </cell>
          <cell r="M113">
            <v>2751</v>
          </cell>
          <cell r="N113">
            <v>2758</v>
          </cell>
          <cell r="O113">
            <v>4902</v>
          </cell>
          <cell r="P113">
            <v>3465</v>
          </cell>
          <cell r="Q113">
            <v>7556</v>
          </cell>
          <cell r="S113">
            <v>54959</v>
          </cell>
          <cell r="T113">
            <v>12483</v>
          </cell>
          <cell r="U113">
            <v>67442</v>
          </cell>
          <cell r="V113">
            <v>530</v>
          </cell>
          <cell r="W113">
            <v>1396</v>
          </cell>
          <cell r="X113">
            <v>1282</v>
          </cell>
          <cell r="Y113">
            <v>501</v>
          </cell>
          <cell r="Z113">
            <v>2044</v>
          </cell>
          <cell r="AA113">
            <v>2421</v>
          </cell>
          <cell r="AB113">
            <v>1586</v>
          </cell>
          <cell r="AC113">
            <v>1751</v>
          </cell>
          <cell r="AD113">
            <v>807</v>
          </cell>
          <cell r="AE113">
            <v>5310</v>
          </cell>
          <cell r="AL113">
            <v>17628</v>
          </cell>
          <cell r="AM113">
            <v>6177</v>
          </cell>
          <cell r="AN113">
            <v>23805</v>
          </cell>
          <cell r="AO113">
            <v>72587</v>
          </cell>
          <cell r="AP113">
            <v>18660</v>
          </cell>
          <cell r="AQ113">
            <v>91247</v>
          </cell>
          <cell r="AR113">
            <v>35903</v>
          </cell>
          <cell r="AS113">
            <v>0</v>
          </cell>
          <cell r="AT113">
            <v>0</v>
          </cell>
          <cell r="AU113">
            <v>0</v>
          </cell>
          <cell r="AV113">
            <v>0.26737611380622445</v>
          </cell>
        </row>
        <row r="114">
          <cell r="A114">
            <v>1</v>
          </cell>
          <cell r="B114">
            <v>35904</v>
          </cell>
          <cell r="C114">
            <v>926</v>
          </cell>
          <cell r="E114">
            <v>373</v>
          </cell>
          <cell r="F114">
            <v>284</v>
          </cell>
          <cell r="G114">
            <v>502</v>
          </cell>
          <cell r="K114">
            <v>641</v>
          </cell>
          <cell r="M114">
            <v>493</v>
          </cell>
          <cell r="O114">
            <v>1317</v>
          </cell>
          <cell r="P114">
            <v>625</v>
          </cell>
          <cell r="Q114">
            <v>1473</v>
          </cell>
          <cell r="S114">
            <v>6634</v>
          </cell>
          <cell r="T114">
            <v>9279</v>
          </cell>
          <cell r="U114">
            <v>15913</v>
          </cell>
          <cell r="V114">
            <v>138</v>
          </cell>
          <cell r="W114">
            <v>936</v>
          </cell>
          <cell r="X114">
            <v>6559</v>
          </cell>
          <cell r="Z114">
            <v>1037</v>
          </cell>
          <cell r="AA114">
            <v>614</v>
          </cell>
          <cell r="AB114">
            <v>633</v>
          </cell>
          <cell r="AC114">
            <v>675</v>
          </cell>
          <cell r="AD114">
            <v>368</v>
          </cell>
          <cell r="AE114">
            <v>2188</v>
          </cell>
          <cell r="AL114">
            <v>13148</v>
          </cell>
          <cell r="AM114">
            <v>687</v>
          </cell>
          <cell r="AN114">
            <v>13835</v>
          </cell>
          <cell r="AO114">
            <v>19782</v>
          </cell>
          <cell r="AP114">
            <v>9966</v>
          </cell>
          <cell r="AQ114">
            <v>29748</v>
          </cell>
          <cell r="AR114">
            <v>35904</v>
          </cell>
          <cell r="AS114">
            <v>0</v>
          </cell>
          <cell r="AT114" t="str">
            <v>JogoMaracana</v>
          </cell>
          <cell r="AU114">
            <v>0</v>
          </cell>
          <cell r="AV114">
            <v>7.2867514614390061E-2</v>
          </cell>
        </row>
        <row r="115">
          <cell r="A115">
            <v>2</v>
          </cell>
          <cell r="B115">
            <v>35905</v>
          </cell>
          <cell r="C115">
            <v>23806</v>
          </cell>
          <cell r="D115">
            <v>5782</v>
          </cell>
          <cell r="E115">
            <v>6748</v>
          </cell>
          <cell r="F115">
            <v>4170</v>
          </cell>
          <cell r="G115">
            <v>4353</v>
          </cell>
          <cell r="H115">
            <v>13136</v>
          </cell>
          <cell r="I115">
            <v>4356</v>
          </cell>
          <cell r="J115">
            <v>21868</v>
          </cell>
          <cell r="K115">
            <v>27431</v>
          </cell>
          <cell r="L115">
            <v>17222</v>
          </cell>
          <cell r="M115">
            <v>5840</v>
          </cell>
          <cell r="N115">
            <v>5665</v>
          </cell>
          <cell r="O115">
            <v>11675</v>
          </cell>
          <cell r="P115">
            <v>8488</v>
          </cell>
          <cell r="Q115">
            <v>24323</v>
          </cell>
          <cell r="S115">
            <v>184863</v>
          </cell>
          <cell r="T115">
            <v>23815</v>
          </cell>
          <cell r="U115">
            <v>208678</v>
          </cell>
          <cell r="V115">
            <v>2019</v>
          </cell>
          <cell r="W115">
            <v>2514</v>
          </cell>
          <cell r="X115">
            <v>535</v>
          </cell>
          <cell r="Y115">
            <v>1589</v>
          </cell>
          <cell r="Z115">
            <v>4947</v>
          </cell>
          <cell r="AA115">
            <v>3599</v>
          </cell>
          <cell r="AB115">
            <v>3408</v>
          </cell>
          <cell r="AC115">
            <v>3497</v>
          </cell>
          <cell r="AD115">
            <v>1380</v>
          </cell>
          <cell r="AE115">
            <v>10753</v>
          </cell>
          <cell r="AL115">
            <v>34241</v>
          </cell>
          <cell r="AM115">
            <v>22867</v>
          </cell>
          <cell r="AN115">
            <v>57108</v>
          </cell>
          <cell r="AO115">
            <v>219104</v>
          </cell>
          <cell r="AP115">
            <v>46682</v>
          </cell>
          <cell r="AQ115">
            <v>265786</v>
          </cell>
          <cell r="AR115">
            <v>35905</v>
          </cell>
          <cell r="AS115" t="str">
            <v>Atípico</v>
          </cell>
          <cell r="AT115" t="str">
            <v>Enforcado</v>
          </cell>
          <cell r="AU115">
            <v>0</v>
          </cell>
          <cell r="AV115">
            <v>0.80707531705951474</v>
          </cell>
        </row>
        <row r="116">
          <cell r="A116">
            <v>3</v>
          </cell>
          <cell r="B116">
            <v>35906</v>
          </cell>
          <cell r="C116">
            <v>3208</v>
          </cell>
          <cell r="D116">
            <v>655</v>
          </cell>
          <cell r="E116">
            <v>1003</v>
          </cell>
          <cell r="F116">
            <v>400</v>
          </cell>
          <cell r="G116">
            <v>421</v>
          </cell>
          <cell r="H116">
            <v>1928</v>
          </cell>
          <cell r="I116">
            <v>209</v>
          </cell>
          <cell r="J116">
            <v>422</v>
          </cell>
          <cell r="K116">
            <v>795</v>
          </cell>
          <cell r="L116">
            <v>1749</v>
          </cell>
          <cell r="M116">
            <v>1041</v>
          </cell>
          <cell r="N116">
            <v>1056</v>
          </cell>
          <cell r="O116">
            <v>2168</v>
          </cell>
          <cell r="P116">
            <v>1488</v>
          </cell>
          <cell r="Q116">
            <v>2980</v>
          </cell>
          <cell r="S116">
            <v>19523</v>
          </cell>
          <cell r="T116">
            <v>4590</v>
          </cell>
          <cell r="U116">
            <v>24113</v>
          </cell>
          <cell r="V116">
            <v>194</v>
          </cell>
          <cell r="W116">
            <v>742</v>
          </cell>
          <cell r="X116">
            <v>93</v>
          </cell>
          <cell r="Y116">
            <v>222</v>
          </cell>
          <cell r="Z116">
            <v>827</v>
          </cell>
          <cell r="AA116">
            <v>828</v>
          </cell>
          <cell r="AB116">
            <v>611</v>
          </cell>
          <cell r="AC116">
            <v>748</v>
          </cell>
          <cell r="AD116">
            <v>467</v>
          </cell>
          <cell r="AE116">
            <v>1726</v>
          </cell>
          <cell r="AL116">
            <v>6458</v>
          </cell>
          <cell r="AM116">
            <v>2075</v>
          </cell>
          <cell r="AN116">
            <v>8533</v>
          </cell>
          <cell r="AO116">
            <v>25981</v>
          </cell>
          <cell r="AP116">
            <v>6665</v>
          </cell>
          <cell r="AQ116">
            <v>32646</v>
          </cell>
          <cell r="AR116">
            <v>35906</v>
          </cell>
          <cell r="AS116" t="str">
            <v>Atípico</v>
          </cell>
          <cell r="AT116" t="str">
            <v>Tiradentes</v>
          </cell>
          <cell r="AU116" t="str">
            <v>Feriado</v>
          </cell>
          <cell r="AV116">
            <v>9.5701693316978476E-2</v>
          </cell>
        </row>
        <row r="117">
          <cell r="A117">
            <v>4</v>
          </cell>
          <cell r="B117">
            <v>35907</v>
          </cell>
          <cell r="C117">
            <v>28897</v>
          </cell>
          <cell r="D117">
            <v>7015</v>
          </cell>
          <cell r="E117">
            <v>8344</v>
          </cell>
          <cell r="F117">
            <v>5169</v>
          </cell>
          <cell r="G117">
            <v>5771</v>
          </cell>
          <cell r="H117">
            <v>15741</v>
          </cell>
          <cell r="I117">
            <v>6704</v>
          </cell>
          <cell r="J117">
            <v>24261</v>
          </cell>
          <cell r="K117">
            <v>33304</v>
          </cell>
          <cell r="L117">
            <v>22732</v>
          </cell>
          <cell r="M117">
            <v>7142</v>
          </cell>
          <cell r="N117">
            <v>7292</v>
          </cell>
          <cell r="O117">
            <v>14011</v>
          </cell>
          <cell r="P117">
            <v>11151</v>
          </cell>
          <cell r="Q117">
            <v>29240</v>
          </cell>
          <cell r="S117">
            <v>226774</v>
          </cell>
          <cell r="T117">
            <v>29643</v>
          </cell>
          <cell r="U117">
            <v>256417</v>
          </cell>
          <cell r="V117">
            <v>2503</v>
          </cell>
          <cell r="W117">
            <v>3756</v>
          </cell>
          <cell r="X117">
            <v>2304</v>
          </cell>
          <cell r="Y117">
            <v>1990</v>
          </cell>
          <cell r="Z117">
            <v>6048</v>
          </cell>
          <cell r="AA117">
            <v>3259</v>
          </cell>
          <cell r="AB117">
            <v>4101</v>
          </cell>
          <cell r="AC117">
            <v>4099</v>
          </cell>
          <cell r="AD117">
            <v>1568</v>
          </cell>
          <cell r="AE117">
            <v>12986</v>
          </cell>
          <cell r="AL117">
            <v>42614</v>
          </cell>
          <cell r="AM117">
            <v>28051</v>
          </cell>
          <cell r="AN117">
            <v>70665</v>
          </cell>
          <cell r="AO117">
            <v>269388</v>
          </cell>
          <cell r="AP117">
            <v>57694</v>
          </cell>
          <cell r="AQ117">
            <v>327082</v>
          </cell>
          <cell r="AR117">
            <v>35907</v>
          </cell>
          <cell r="AS117">
            <v>0</v>
          </cell>
          <cell r="AT117">
            <v>0</v>
          </cell>
          <cell r="AU117">
            <v>0</v>
          </cell>
          <cell r="AV117">
            <v>0.9922977467870443</v>
          </cell>
        </row>
        <row r="118">
          <cell r="A118">
            <v>5</v>
          </cell>
          <cell r="B118">
            <v>35908</v>
          </cell>
          <cell r="C118">
            <v>30193</v>
          </cell>
          <cell r="D118">
            <v>7325</v>
          </cell>
          <cell r="E118">
            <v>8618</v>
          </cell>
          <cell r="F118">
            <v>5461</v>
          </cell>
          <cell r="G118">
            <v>6445</v>
          </cell>
          <cell r="H118">
            <v>16817</v>
          </cell>
          <cell r="I118">
            <v>7390</v>
          </cell>
          <cell r="J118">
            <v>24661</v>
          </cell>
          <cell r="K118">
            <v>33640</v>
          </cell>
          <cell r="L118">
            <v>22891</v>
          </cell>
          <cell r="M118">
            <v>7377</v>
          </cell>
          <cell r="N118">
            <v>7490</v>
          </cell>
          <cell r="O118">
            <v>14418</v>
          </cell>
          <cell r="P118">
            <v>11286</v>
          </cell>
          <cell r="Q118">
            <v>29875</v>
          </cell>
          <cell r="S118">
            <v>233887</v>
          </cell>
          <cell r="T118">
            <v>29782</v>
          </cell>
          <cell r="U118">
            <v>263669</v>
          </cell>
          <cell r="V118">
            <v>2645</v>
          </cell>
          <cell r="W118">
            <v>4020</v>
          </cell>
          <cell r="X118">
            <v>2365</v>
          </cell>
          <cell r="Y118">
            <v>2031</v>
          </cell>
          <cell r="Z118">
            <v>6125</v>
          </cell>
          <cell r="AA118">
            <v>3387</v>
          </cell>
          <cell r="AB118">
            <v>4082</v>
          </cell>
          <cell r="AC118">
            <v>4098</v>
          </cell>
          <cell r="AD118">
            <v>1540</v>
          </cell>
          <cell r="AE118">
            <v>12705</v>
          </cell>
          <cell r="AL118">
            <v>42998</v>
          </cell>
          <cell r="AM118">
            <v>28767</v>
          </cell>
          <cell r="AN118">
            <v>71765</v>
          </cell>
          <cell r="AO118">
            <v>276885</v>
          </cell>
          <cell r="AP118">
            <v>58549</v>
          </cell>
          <cell r="AQ118">
            <v>335434</v>
          </cell>
          <cell r="AR118">
            <v>35908</v>
          </cell>
          <cell r="AS118">
            <v>0</v>
          </cell>
          <cell r="AT118">
            <v>0</v>
          </cell>
          <cell r="AU118">
            <v>0</v>
          </cell>
          <cell r="AV118">
            <v>1.0199131424530075</v>
          </cell>
        </row>
        <row r="119">
          <cell r="A119">
            <v>6</v>
          </cell>
          <cell r="B119">
            <v>35909</v>
          </cell>
          <cell r="C119">
            <v>29090</v>
          </cell>
          <cell r="D119">
            <v>7022</v>
          </cell>
          <cell r="E119">
            <v>8527</v>
          </cell>
          <cell r="F119">
            <v>5116</v>
          </cell>
          <cell r="G119">
            <v>5585</v>
          </cell>
          <cell r="H119">
            <v>14554</v>
          </cell>
          <cell r="I119">
            <v>6366</v>
          </cell>
          <cell r="J119">
            <v>24273</v>
          </cell>
          <cell r="K119">
            <v>31874</v>
          </cell>
          <cell r="L119">
            <v>21976</v>
          </cell>
          <cell r="M119">
            <v>7318</v>
          </cell>
          <cell r="N119">
            <v>7429</v>
          </cell>
          <cell r="O119">
            <v>14187</v>
          </cell>
          <cell r="P119">
            <v>11298</v>
          </cell>
          <cell r="Q119">
            <v>29803</v>
          </cell>
          <cell r="S119">
            <v>224418</v>
          </cell>
          <cell r="T119">
            <v>29428</v>
          </cell>
          <cell r="U119">
            <v>253846</v>
          </cell>
          <cell r="V119">
            <v>2478</v>
          </cell>
          <cell r="W119">
            <v>3783</v>
          </cell>
          <cell r="X119">
            <v>2301</v>
          </cell>
          <cell r="Y119">
            <v>1985</v>
          </cell>
          <cell r="Z119">
            <v>5899</v>
          </cell>
          <cell r="AA119">
            <v>3444</v>
          </cell>
          <cell r="AB119">
            <v>4137</v>
          </cell>
          <cell r="AC119">
            <v>4045</v>
          </cell>
          <cell r="AD119">
            <v>1530</v>
          </cell>
          <cell r="AE119">
            <v>12747</v>
          </cell>
          <cell r="AL119">
            <v>42349</v>
          </cell>
          <cell r="AM119">
            <v>27724</v>
          </cell>
          <cell r="AN119">
            <v>70073</v>
          </cell>
          <cell r="AO119">
            <v>266767</v>
          </cell>
          <cell r="AP119">
            <v>57152</v>
          </cell>
          <cell r="AQ119">
            <v>323919</v>
          </cell>
          <cell r="AR119">
            <v>35909</v>
          </cell>
          <cell r="AS119">
            <v>0</v>
          </cell>
          <cell r="AT119">
            <v>0</v>
          </cell>
          <cell r="AU119">
            <v>0</v>
          </cell>
          <cell r="AV119">
            <v>0.98264322470614673</v>
          </cell>
        </row>
        <row r="120">
          <cell r="A120">
            <v>7</v>
          </cell>
          <cell r="B120">
            <v>35910</v>
          </cell>
          <cell r="C120">
            <v>9437</v>
          </cell>
          <cell r="D120">
            <v>1993</v>
          </cell>
          <cell r="E120">
            <v>2933</v>
          </cell>
          <cell r="F120">
            <v>1106</v>
          </cell>
          <cell r="G120">
            <v>1155</v>
          </cell>
          <cell r="H120">
            <v>4191</v>
          </cell>
          <cell r="I120">
            <v>1429</v>
          </cell>
          <cell r="J120">
            <v>4388</v>
          </cell>
          <cell r="K120">
            <v>3989</v>
          </cell>
          <cell r="L120">
            <v>3532</v>
          </cell>
          <cell r="M120">
            <v>2627</v>
          </cell>
          <cell r="N120">
            <v>2772</v>
          </cell>
          <cell r="O120">
            <v>5074</v>
          </cell>
          <cell r="P120">
            <v>3647</v>
          </cell>
          <cell r="Q120">
            <v>7738</v>
          </cell>
          <cell r="S120">
            <v>56011</v>
          </cell>
          <cell r="T120">
            <v>12204</v>
          </cell>
          <cell r="U120">
            <v>68215</v>
          </cell>
          <cell r="V120">
            <v>535</v>
          </cell>
          <cell r="W120">
            <v>1238</v>
          </cell>
          <cell r="X120">
            <v>1233</v>
          </cell>
          <cell r="Y120">
            <v>523</v>
          </cell>
          <cell r="Z120">
            <v>2033</v>
          </cell>
          <cell r="AA120">
            <v>2564</v>
          </cell>
          <cell r="AB120">
            <v>1431</v>
          </cell>
          <cell r="AC120">
            <v>1741</v>
          </cell>
          <cell r="AD120">
            <v>730</v>
          </cell>
          <cell r="AE120">
            <v>5243</v>
          </cell>
          <cell r="AL120">
            <v>17271</v>
          </cell>
          <cell r="AM120">
            <v>6346</v>
          </cell>
          <cell r="AN120">
            <v>23617</v>
          </cell>
          <cell r="AO120">
            <v>73282</v>
          </cell>
          <cell r="AP120">
            <v>18550</v>
          </cell>
          <cell r="AQ120">
            <v>91832</v>
          </cell>
          <cell r="AR120">
            <v>35910</v>
          </cell>
          <cell r="AS120">
            <v>0</v>
          </cell>
          <cell r="AT120">
            <v>0</v>
          </cell>
          <cell r="AU120">
            <v>0</v>
          </cell>
          <cell r="AV120">
            <v>0.26993616449154445</v>
          </cell>
        </row>
        <row r="121">
          <cell r="A121">
            <v>1</v>
          </cell>
          <cell r="B121">
            <v>35911</v>
          </cell>
          <cell r="S121">
            <v>0</v>
          </cell>
          <cell r="U121">
            <v>0</v>
          </cell>
          <cell r="AL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35911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</row>
        <row r="122">
          <cell r="A122">
            <v>2</v>
          </cell>
          <cell r="B122">
            <v>35912</v>
          </cell>
          <cell r="C122">
            <v>28526</v>
          </cell>
          <cell r="D122">
            <v>6958</v>
          </cell>
          <cell r="E122">
            <v>8261</v>
          </cell>
          <cell r="F122">
            <v>5086</v>
          </cell>
          <cell r="G122">
            <v>5649</v>
          </cell>
          <cell r="H122">
            <v>15479</v>
          </cell>
          <cell r="I122">
            <v>6342</v>
          </cell>
          <cell r="J122">
            <v>24333</v>
          </cell>
          <cell r="K122">
            <v>33539</v>
          </cell>
          <cell r="L122">
            <v>22634</v>
          </cell>
          <cell r="M122">
            <v>7016</v>
          </cell>
          <cell r="N122">
            <v>7188</v>
          </cell>
          <cell r="O122">
            <v>13567</v>
          </cell>
          <cell r="P122">
            <v>11007</v>
          </cell>
          <cell r="Q122">
            <v>29004</v>
          </cell>
          <cell r="S122">
            <v>224589</v>
          </cell>
          <cell r="T122">
            <v>29098</v>
          </cell>
          <cell r="U122">
            <v>253687</v>
          </cell>
          <cell r="V122">
            <v>2463</v>
          </cell>
          <cell r="W122">
            <v>3629</v>
          </cell>
          <cell r="X122">
            <v>2680</v>
          </cell>
          <cell r="Y122">
            <v>1979</v>
          </cell>
          <cell r="Z122">
            <v>6489</v>
          </cell>
          <cell r="AA122">
            <v>3064</v>
          </cell>
          <cell r="AB122">
            <v>3901</v>
          </cell>
          <cell r="AC122">
            <v>3971</v>
          </cell>
          <cell r="AD122">
            <v>1481</v>
          </cell>
          <cell r="AE122">
            <v>12169</v>
          </cell>
          <cell r="AL122">
            <v>41826</v>
          </cell>
          <cell r="AM122">
            <v>27846</v>
          </cell>
          <cell r="AN122">
            <v>69672</v>
          </cell>
          <cell r="AO122">
            <v>266415</v>
          </cell>
          <cell r="AP122">
            <v>56944</v>
          </cell>
          <cell r="AQ122">
            <v>323359</v>
          </cell>
          <cell r="AR122">
            <v>35912</v>
          </cell>
          <cell r="AS122">
            <v>0</v>
          </cell>
          <cell r="AT122">
            <v>0</v>
          </cell>
          <cell r="AU122">
            <v>0</v>
          </cell>
          <cell r="AV122">
            <v>0.98134662349573998</v>
          </cell>
        </row>
        <row r="123">
          <cell r="A123">
            <v>3</v>
          </cell>
          <cell r="B123">
            <v>35913</v>
          </cell>
          <cell r="C123">
            <v>29133</v>
          </cell>
          <cell r="D123">
            <v>6997</v>
          </cell>
          <cell r="E123">
            <v>8530</v>
          </cell>
          <cell r="F123">
            <v>3520</v>
          </cell>
          <cell r="G123">
            <v>5604</v>
          </cell>
          <cell r="H123">
            <v>14586</v>
          </cell>
          <cell r="I123">
            <v>6581</v>
          </cell>
          <cell r="J123">
            <v>23483</v>
          </cell>
          <cell r="K123">
            <v>33071</v>
          </cell>
          <cell r="L123">
            <v>23157</v>
          </cell>
          <cell r="M123">
            <v>7187</v>
          </cell>
          <cell r="N123">
            <v>7321</v>
          </cell>
          <cell r="O123">
            <v>14299</v>
          </cell>
          <cell r="P123">
            <v>11253</v>
          </cell>
          <cell r="Q123">
            <v>29805</v>
          </cell>
          <cell r="S123">
            <v>224527</v>
          </cell>
          <cell r="T123">
            <v>29949</v>
          </cell>
          <cell r="U123">
            <v>254476</v>
          </cell>
          <cell r="V123">
            <v>1705</v>
          </cell>
          <cell r="W123">
            <v>3848</v>
          </cell>
          <cell r="X123">
            <v>2685</v>
          </cell>
          <cell r="Y123">
            <v>1943</v>
          </cell>
          <cell r="Z123">
            <v>6168</v>
          </cell>
          <cell r="AA123">
            <v>3351</v>
          </cell>
          <cell r="AB123">
            <v>4101</v>
          </cell>
          <cell r="AC123">
            <v>4151</v>
          </cell>
          <cell r="AD123">
            <v>1508</v>
          </cell>
          <cell r="AE123">
            <v>12816</v>
          </cell>
          <cell r="AL123">
            <v>42276</v>
          </cell>
          <cell r="AM123">
            <v>28030</v>
          </cell>
          <cell r="AN123">
            <v>70306</v>
          </cell>
          <cell r="AO123">
            <v>266803</v>
          </cell>
          <cell r="AP123">
            <v>57979</v>
          </cell>
          <cell r="AQ123">
            <v>324782</v>
          </cell>
          <cell r="AR123">
            <v>35913</v>
          </cell>
          <cell r="AS123">
            <v>0</v>
          </cell>
          <cell r="AT123">
            <v>0</v>
          </cell>
          <cell r="AU123">
            <v>0</v>
          </cell>
          <cell r="AV123">
            <v>0.9827758316481201</v>
          </cell>
        </row>
        <row r="124">
          <cell r="A124">
            <v>4</v>
          </cell>
          <cell r="B124">
            <v>35914</v>
          </cell>
          <cell r="C124">
            <v>29841</v>
          </cell>
          <cell r="D124">
            <v>7495</v>
          </cell>
          <cell r="E124">
            <v>8807</v>
          </cell>
          <cell r="F124">
            <v>5896</v>
          </cell>
          <cell r="G124">
            <v>5954</v>
          </cell>
          <cell r="H124">
            <v>15152</v>
          </cell>
          <cell r="I124">
            <v>6922</v>
          </cell>
          <cell r="J124">
            <v>26551</v>
          </cell>
          <cell r="K124">
            <v>36120</v>
          </cell>
          <cell r="L124">
            <v>25095</v>
          </cell>
          <cell r="M124">
            <v>7714</v>
          </cell>
          <cell r="N124">
            <v>7839</v>
          </cell>
          <cell r="O124">
            <v>16260</v>
          </cell>
          <cell r="P124">
            <v>12788</v>
          </cell>
          <cell r="Q124">
            <v>34705</v>
          </cell>
          <cell r="S124">
            <v>247139</v>
          </cell>
          <cell r="T124">
            <v>38151</v>
          </cell>
          <cell r="U124">
            <v>285290</v>
          </cell>
          <cell r="V124">
            <v>2856</v>
          </cell>
          <cell r="W124">
            <v>4292</v>
          </cell>
          <cell r="X124">
            <v>12471</v>
          </cell>
          <cell r="Y124">
            <v>2110</v>
          </cell>
          <cell r="Z124">
            <v>6732</v>
          </cell>
          <cell r="AA124">
            <v>3494</v>
          </cell>
          <cell r="AB124">
            <v>4232</v>
          </cell>
          <cell r="AC124">
            <v>4189</v>
          </cell>
          <cell r="AD124">
            <v>1626</v>
          </cell>
          <cell r="AE124">
            <v>13207</v>
          </cell>
          <cell r="AL124">
            <v>55209</v>
          </cell>
          <cell r="AM124">
            <v>30707</v>
          </cell>
          <cell r="AN124">
            <v>85916</v>
          </cell>
          <cell r="AO124">
            <v>302348</v>
          </cell>
          <cell r="AP124">
            <v>68858</v>
          </cell>
          <cell r="AQ124">
            <v>371206</v>
          </cell>
          <cell r="AR124">
            <v>35914</v>
          </cell>
          <cell r="AS124" t="str">
            <v>Atípico</v>
          </cell>
          <cell r="AT124" t="str">
            <v>JogoMaracana</v>
          </cell>
          <cell r="AU124">
            <v>0</v>
          </cell>
          <cell r="AV124">
            <v>1.1137067692160352</v>
          </cell>
        </row>
        <row r="125">
          <cell r="A125">
            <v>5</v>
          </cell>
          <cell r="B125">
            <v>35915</v>
          </cell>
          <cell r="C125">
            <v>30525</v>
          </cell>
          <cell r="D125">
            <v>7291</v>
          </cell>
          <cell r="E125">
            <v>8719</v>
          </cell>
          <cell r="F125">
            <v>3753</v>
          </cell>
          <cell r="G125">
            <v>6031</v>
          </cell>
          <cell r="H125">
            <v>16274</v>
          </cell>
          <cell r="I125">
            <v>6765</v>
          </cell>
          <cell r="J125">
            <v>25632</v>
          </cell>
          <cell r="K125">
            <v>34948</v>
          </cell>
          <cell r="L125">
            <v>23963</v>
          </cell>
          <cell r="M125">
            <v>7626</v>
          </cell>
          <cell r="N125">
            <v>7711</v>
          </cell>
          <cell r="O125">
            <v>14954</v>
          </cell>
          <cell r="P125">
            <v>11708</v>
          </cell>
          <cell r="Q125">
            <v>31567</v>
          </cell>
          <cell r="S125">
            <v>237467</v>
          </cell>
          <cell r="T125">
            <v>30655</v>
          </cell>
          <cell r="U125">
            <v>268122</v>
          </cell>
          <cell r="V125">
            <v>1818</v>
          </cell>
          <cell r="W125">
            <v>3866</v>
          </cell>
          <cell r="X125">
            <v>1982</v>
          </cell>
          <cell r="Y125">
            <v>2179</v>
          </cell>
          <cell r="Z125">
            <v>6476</v>
          </cell>
          <cell r="AA125">
            <v>3802</v>
          </cell>
          <cell r="AB125">
            <v>4178</v>
          </cell>
          <cell r="AC125">
            <v>4168</v>
          </cell>
          <cell r="AD125">
            <v>1571</v>
          </cell>
          <cell r="AE125">
            <v>13297</v>
          </cell>
          <cell r="AL125">
            <v>43337</v>
          </cell>
          <cell r="AM125">
            <v>29582</v>
          </cell>
          <cell r="AN125">
            <v>72919</v>
          </cell>
          <cell r="AO125">
            <v>280804</v>
          </cell>
          <cell r="AP125">
            <v>60237</v>
          </cell>
          <cell r="AQ125">
            <v>341041</v>
          </cell>
          <cell r="AR125">
            <v>35915</v>
          </cell>
          <cell r="AS125">
            <v>0</v>
          </cell>
          <cell r="AT125">
            <v>0</v>
          </cell>
          <cell r="AU125">
            <v>0</v>
          </cell>
          <cell r="AV125">
            <v>1.0343488814972797</v>
          </cell>
        </row>
        <row r="126">
          <cell r="A126">
            <v>0</v>
          </cell>
          <cell r="B126" t="str">
            <v>abr/1998</v>
          </cell>
          <cell r="C126">
            <v>615648</v>
          </cell>
          <cell r="D126">
            <v>147470</v>
          </cell>
          <cell r="E126">
            <v>178344</v>
          </cell>
          <cell r="F126">
            <v>103081</v>
          </cell>
          <cell r="G126">
            <v>122742</v>
          </cell>
          <cell r="H126">
            <v>320654</v>
          </cell>
          <cell r="I126">
            <v>134360</v>
          </cell>
          <cell r="J126">
            <v>503308</v>
          </cell>
          <cell r="K126">
            <v>666875</v>
          </cell>
          <cell r="L126">
            <v>460227</v>
          </cell>
          <cell r="M126">
            <v>156146</v>
          </cell>
          <cell r="N126">
            <v>158804</v>
          </cell>
          <cell r="O126">
            <v>306028</v>
          </cell>
          <cell r="P126">
            <v>237129</v>
          </cell>
          <cell r="Q126">
            <v>622791</v>
          </cell>
          <cell r="S126">
            <v>4733607</v>
          </cell>
          <cell r="T126">
            <v>653399</v>
          </cell>
          <cell r="U126">
            <v>5387006</v>
          </cell>
          <cell r="V126">
            <v>49929</v>
          </cell>
          <cell r="W126">
            <v>82712</v>
          </cell>
          <cell r="X126">
            <v>62649</v>
          </cell>
          <cell r="Y126">
            <v>41029</v>
          </cell>
          <cell r="Z126">
            <v>129677</v>
          </cell>
          <cell r="AA126">
            <v>81675</v>
          </cell>
          <cell r="AB126">
            <v>87037</v>
          </cell>
          <cell r="AC126">
            <v>89655</v>
          </cell>
          <cell r="AD126">
            <v>35803</v>
          </cell>
          <cell r="AE126">
            <v>276859</v>
          </cell>
          <cell r="AL126">
            <v>937025</v>
          </cell>
          <cell r="AM126">
            <v>582794</v>
          </cell>
          <cell r="AN126">
            <v>1519819</v>
          </cell>
          <cell r="AO126">
            <v>5670632</v>
          </cell>
          <cell r="AP126">
            <v>1236193</v>
          </cell>
          <cell r="AQ126">
            <v>6906825</v>
          </cell>
          <cell r="AR126">
            <v>28</v>
          </cell>
        </row>
        <row r="127">
          <cell r="A127">
            <v>6</v>
          </cell>
          <cell r="B127">
            <v>35916</v>
          </cell>
          <cell r="C127">
            <v>3272</v>
          </cell>
          <cell r="D127">
            <v>804</v>
          </cell>
          <cell r="E127">
            <v>1154</v>
          </cell>
          <cell r="F127">
            <v>497</v>
          </cell>
          <cell r="G127">
            <v>441</v>
          </cell>
          <cell r="H127">
            <v>2196</v>
          </cell>
          <cell r="I127">
            <v>243</v>
          </cell>
          <cell r="J127">
            <v>382</v>
          </cell>
          <cell r="K127">
            <v>987</v>
          </cell>
          <cell r="L127">
            <v>1524</v>
          </cell>
          <cell r="M127">
            <v>1218</v>
          </cell>
          <cell r="N127">
            <v>1168</v>
          </cell>
          <cell r="O127">
            <v>2270</v>
          </cell>
          <cell r="P127">
            <v>1679</v>
          </cell>
          <cell r="Q127">
            <v>3371</v>
          </cell>
          <cell r="S127">
            <v>21206</v>
          </cell>
          <cell r="T127">
            <v>6342</v>
          </cell>
          <cell r="U127">
            <v>27548</v>
          </cell>
          <cell r="V127">
            <v>240</v>
          </cell>
          <cell r="W127">
            <v>1133</v>
          </cell>
          <cell r="X127">
            <v>1223</v>
          </cell>
          <cell r="Y127">
            <v>287</v>
          </cell>
          <cell r="Z127">
            <v>954</v>
          </cell>
          <cell r="AA127">
            <v>879</v>
          </cell>
          <cell r="AB127">
            <v>711</v>
          </cell>
          <cell r="AC127">
            <v>926</v>
          </cell>
          <cell r="AD127">
            <v>455</v>
          </cell>
          <cell r="AE127">
            <v>2159</v>
          </cell>
          <cell r="AL127">
            <v>8967</v>
          </cell>
          <cell r="AM127">
            <v>2218</v>
          </cell>
          <cell r="AN127">
            <v>11185</v>
          </cell>
          <cell r="AO127">
            <v>30173</v>
          </cell>
          <cell r="AP127">
            <v>8560</v>
          </cell>
          <cell r="AQ127">
            <v>38733</v>
          </cell>
          <cell r="AR127">
            <v>35916</v>
          </cell>
          <cell r="AS127" t="str">
            <v>Atípico</v>
          </cell>
          <cell r="AT127" t="str">
            <v>Dia doTrabalho</v>
          </cell>
          <cell r="AU127" t="str">
            <v>Feriado</v>
          </cell>
          <cell r="AV127">
            <v>0.11214060595248714</v>
          </cell>
        </row>
        <row r="128">
          <cell r="A128">
            <v>7</v>
          </cell>
          <cell r="B128">
            <v>35917</v>
          </cell>
          <cell r="C128">
            <v>8442</v>
          </cell>
          <cell r="D128">
            <v>1735</v>
          </cell>
          <cell r="E128">
            <v>2524</v>
          </cell>
          <cell r="F128">
            <v>1056</v>
          </cell>
          <cell r="G128">
            <v>944</v>
          </cell>
          <cell r="H128">
            <v>3985</v>
          </cell>
          <cell r="I128">
            <v>1304</v>
          </cell>
          <cell r="J128">
            <v>4636</v>
          </cell>
          <cell r="K128">
            <v>3541</v>
          </cell>
          <cell r="L128">
            <v>3146</v>
          </cell>
          <cell r="M128">
            <v>2190</v>
          </cell>
          <cell r="N128">
            <v>2462</v>
          </cell>
          <cell r="O128">
            <v>4611</v>
          </cell>
          <cell r="P128">
            <v>3147</v>
          </cell>
          <cell r="Q128">
            <v>6426</v>
          </cell>
          <cell r="S128">
            <v>50149</v>
          </cell>
          <cell r="T128">
            <v>10634</v>
          </cell>
          <cell r="U128">
            <v>60783</v>
          </cell>
          <cell r="V128">
            <v>512</v>
          </cell>
          <cell r="W128">
            <v>1089</v>
          </cell>
          <cell r="X128">
            <v>270</v>
          </cell>
          <cell r="Y128">
            <v>477</v>
          </cell>
          <cell r="Z128">
            <v>1705</v>
          </cell>
          <cell r="AA128">
            <v>3264</v>
          </cell>
          <cell r="AB128">
            <v>1222</v>
          </cell>
          <cell r="AC128">
            <v>1504</v>
          </cell>
          <cell r="AD128">
            <v>614</v>
          </cell>
          <cell r="AE128">
            <v>4557</v>
          </cell>
          <cell r="AL128">
            <v>15214</v>
          </cell>
          <cell r="AM128">
            <v>5711</v>
          </cell>
          <cell r="AN128">
            <v>20925</v>
          </cell>
          <cell r="AO128">
            <v>65363</v>
          </cell>
          <cell r="AP128">
            <v>16345</v>
          </cell>
          <cell r="AQ128">
            <v>81708</v>
          </cell>
          <cell r="AR128">
            <v>35917</v>
          </cell>
          <cell r="AS128" t="str">
            <v>Atípico</v>
          </cell>
          <cell r="AT128" t="str">
            <v>Enforcado</v>
          </cell>
          <cell r="AU128">
            <v>0</v>
          </cell>
          <cell r="AV128">
            <v>0.24292733327386792</v>
          </cell>
        </row>
        <row r="129">
          <cell r="A129">
            <v>1</v>
          </cell>
          <cell r="B129">
            <v>35918</v>
          </cell>
          <cell r="U129">
            <v>0</v>
          </cell>
          <cell r="AN129">
            <v>0</v>
          </cell>
          <cell r="AP129">
            <v>0</v>
          </cell>
          <cell r="AQ129">
            <v>0</v>
          </cell>
          <cell r="AR129">
            <v>35918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</row>
        <row r="130">
          <cell r="A130">
            <v>2</v>
          </cell>
          <cell r="B130">
            <v>35919</v>
          </cell>
          <cell r="C130">
            <v>27649</v>
          </cell>
          <cell r="D130">
            <v>6705</v>
          </cell>
          <cell r="E130">
            <v>7928</v>
          </cell>
          <cell r="F130">
            <v>4919</v>
          </cell>
          <cell r="G130">
            <v>5485</v>
          </cell>
          <cell r="H130">
            <v>17014</v>
          </cell>
          <cell r="I130">
            <v>6571</v>
          </cell>
          <cell r="J130">
            <v>24143</v>
          </cell>
          <cell r="K130">
            <v>33985</v>
          </cell>
          <cell r="L130">
            <v>22910</v>
          </cell>
          <cell r="M130">
            <v>7262</v>
          </cell>
          <cell r="N130">
            <v>7147</v>
          </cell>
          <cell r="O130">
            <v>13602</v>
          </cell>
          <cell r="P130">
            <v>10714</v>
          </cell>
          <cell r="Q130">
            <v>28365</v>
          </cell>
          <cell r="S130">
            <v>224399</v>
          </cell>
          <cell r="T130">
            <v>28837</v>
          </cell>
          <cell r="U130">
            <v>253236</v>
          </cell>
          <cell r="V130">
            <v>2382</v>
          </cell>
          <cell r="W130">
            <v>3545</v>
          </cell>
          <cell r="X130">
            <v>1962</v>
          </cell>
          <cell r="Y130">
            <v>1896</v>
          </cell>
          <cell r="Z130">
            <v>6013</v>
          </cell>
          <cell r="AA130">
            <v>3298</v>
          </cell>
          <cell r="AB130">
            <v>3898</v>
          </cell>
          <cell r="AC130">
            <v>3863</v>
          </cell>
          <cell r="AD130">
            <v>1456</v>
          </cell>
          <cell r="AE130">
            <v>13068</v>
          </cell>
          <cell r="AL130">
            <v>41381</v>
          </cell>
          <cell r="AM130">
            <v>27798</v>
          </cell>
          <cell r="AN130">
            <v>69179</v>
          </cell>
          <cell r="AO130">
            <v>265780</v>
          </cell>
          <cell r="AP130">
            <v>56635</v>
          </cell>
          <cell r="AQ130">
            <v>322415</v>
          </cell>
          <cell r="AR130">
            <v>35919</v>
          </cell>
          <cell r="AS130">
            <v>0</v>
          </cell>
          <cell r="AT130">
            <v>0</v>
          </cell>
          <cell r="AU130">
            <v>0</v>
          </cell>
          <cell r="AV130">
            <v>0.98779472541848778</v>
          </cell>
        </row>
        <row r="131">
          <cell r="A131">
            <v>3</v>
          </cell>
          <cell r="B131">
            <v>35920</v>
          </cell>
          <cell r="C131">
            <v>29961</v>
          </cell>
          <cell r="D131">
            <v>7268</v>
          </cell>
          <cell r="E131">
            <v>8506</v>
          </cell>
          <cell r="F131">
            <v>5262</v>
          </cell>
          <cell r="G131">
            <v>5912</v>
          </cell>
          <cell r="H131">
            <v>15217</v>
          </cell>
          <cell r="I131">
            <v>6724</v>
          </cell>
          <cell r="J131">
            <v>25818</v>
          </cell>
          <cell r="K131">
            <v>35192</v>
          </cell>
          <cell r="L131">
            <v>24611</v>
          </cell>
          <cell r="M131">
            <v>7585</v>
          </cell>
          <cell r="N131">
            <v>7592</v>
          </cell>
          <cell r="O131">
            <v>14759</v>
          </cell>
          <cell r="P131">
            <v>11439</v>
          </cell>
          <cell r="Q131">
            <v>30030</v>
          </cell>
          <cell r="S131">
            <v>235876</v>
          </cell>
          <cell r="T131">
            <v>30196</v>
          </cell>
          <cell r="U131">
            <v>266072</v>
          </cell>
          <cell r="V131">
            <v>2549</v>
          </cell>
          <cell r="W131">
            <v>4058</v>
          </cell>
          <cell r="X131">
            <v>1240</v>
          </cell>
          <cell r="Y131">
            <v>2105</v>
          </cell>
          <cell r="Z131">
            <v>6387</v>
          </cell>
          <cell r="AA131">
            <v>3597</v>
          </cell>
          <cell r="AB131">
            <v>4150</v>
          </cell>
          <cell r="AC131">
            <v>4195</v>
          </cell>
          <cell r="AD131">
            <v>1557</v>
          </cell>
          <cell r="AE131">
            <v>13539</v>
          </cell>
          <cell r="AL131">
            <v>43377</v>
          </cell>
          <cell r="AM131">
            <v>29406</v>
          </cell>
          <cell r="AN131">
            <v>72783</v>
          </cell>
          <cell r="AO131">
            <v>279253</v>
          </cell>
          <cell r="AP131">
            <v>59602</v>
          </cell>
          <cell r="AQ131">
            <v>338855</v>
          </cell>
          <cell r="AR131">
            <v>35920</v>
          </cell>
          <cell r="AS131">
            <v>0</v>
          </cell>
          <cell r="AT131">
            <v>0</v>
          </cell>
          <cell r="AU131">
            <v>0</v>
          </cell>
          <cell r="AV131">
            <v>1.0378683138584128</v>
          </cell>
        </row>
        <row r="132">
          <cell r="A132">
            <v>4</v>
          </cell>
          <cell r="B132">
            <v>35921</v>
          </cell>
          <cell r="C132">
            <v>30210</v>
          </cell>
          <cell r="D132">
            <v>7518</v>
          </cell>
          <cell r="E132">
            <v>8583</v>
          </cell>
          <cell r="F132">
            <v>5418</v>
          </cell>
          <cell r="G132">
            <v>6083</v>
          </cell>
          <cell r="H132">
            <v>15603</v>
          </cell>
          <cell r="I132">
            <v>6821</v>
          </cell>
          <cell r="J132">
            <v>26322</v>
          </cell>
          <cell r="K132">
            <v>34238</v>
          </cell>
          <cell r="L132">
            <v>24536</v>
          </cell>
          <cell r="M132">
            <v>7385</v>
          </cell>
          <cell r="N132">
            <v>7971</v>
          </cell>
          <cell r="O132">
            <v>14740</v>
          </cell>
          <cell r="P132">
            <v>11492</v>
          </cell>
          <cell r="Q132">
            <v>31220</v>
          </cell>
          <cell r="S132">
            <v>238140</v>
          </cell>
          <cell r="T132">
            <v>30423</v>
          </cell>
          <cell r="U132">
            <v>268563</v>
          </cell>
          <cell r="V132">
            <v>2624</v>
          </cell>
          <cell r="W132">
            <v>3819</v>
          </cell>
          <cell r="X132">
            <v>2236</v>
          </cell>
          <cell r="Y132">
            <v>2274</v>
          </cell>
          <cell r="Z132">
            <v>6268</v>
          </cell>
          <cell r="AA132">
            <v>3802</v>
          </cell>
          <cell r="AB132">
            <v>4067</v>
          </cell>
          <cell r="AC132">
            <v>4158</v>
          </cell>
          <cell r="AD132">
            <v>1540</v>
          </cell>
          <cell r="AE132">
            <v>13080</v>
          </cell>
          <cell r="AL132">
            <v>43868</v>
          </cell>
          <cell r="AM132">
            <v>29566</v>
          </cell>
          <cell r="AN132">
            <v>73434</v>
          </cell>
          <cell r="AO132">
            <v>282008</v>
          </cell>
          <cell r="AP132">
            <v>59989</v>
          </cell>
          <cell r="AQ132">
            <v>341997</v>
          </cell>
          <cell r="AR132">
            <v>35921</v>
          </cell>
          <cell r="AS132">
            <v>0</v>
          </cell>
          <cell r="AT132">
            <v>0</v>
          </cell>
          <cell r="AU132">
            <v>0</v>
          </cell>
          <cell r="AV132">
            <v>1.0481075134540481</v>
          </cell>
        </row>
        <row r="133">
          <cell r="A133">
            <v>5</v>
          </cell>
          <cell r="B133">
            <v>35922</v>
          </cell>
          <cell r="C133">
            <v>29706</v>
          </cell>
          <cell r="D133">
            <v>7145</v>
          </cell>
          <cell r="E133">
            <v>8525</v>
          </cell>
          <cell r="F133">
            <v>5383</v>
          </cell>
          <cell r="G133">
            <v>5878</v>
          </cell>
          <cell r="H133">
            <v>16712</v>
          </cell>
          <cell r="I133">
            <v>6441</v>
          </cell>
          <cell r="J133">
            <v>25564</v>
          </cell>
          <cell r="K133">
            <v>33131</v>
          </cell>
          <cell r="L133">
            <v>23675</v>
          </cell>
          <cell r="M133">
            <v>7338</v>
          </cell>
          <cell r="N133">
            <v>7567</v>
          </cell>
          <cell r="O133">
            <v>14321</v>
          </cell>
          <cell r="P133">
            <v>11103</v>
          </cell>
          <cell r="Q133">
            <v>30125</v>
          </cell>
          <cell r="S133">
            <v>232614</v>
          </cell>
          <cell r="T133">
            <v>29717</v>
          </cell>
          <cell r="U133">
            <v>262331</v>
          </cell>
          <cell r="V133">
            <v>2607</v>
          </cell>
          <cell r="W133">
            <v>3788</v>
          </cell>
          <cell r="X133">
            <v>1430</v>
          </cell>
          <cell r="Y133">
            <v>2086</v>
          </cell>
          <cell r="Z133">
            <v>6271</v>
          </cell>
          <cell r="AA133">
            <v>3951</v>
          </cell>
          <cell r="AB133">
            <v>4015</v>
          </cell>
          <cell r="AC133">
            <v>4044</v>
          </cell>
          <cell r="AD133">
            <v>1543</v>
          </cell>
          <cell r="AE133">
            <v>13127</v>
          </cell>
          <cell r="AL133">
            <v>42862</v>
          </cell>
          <cell r="AM133">
            <v>28701</v>
          </cell>
          <cell r="AN133">
            <v>71563</v>
          </cell>
          <cell r="AO133">
            <v>275476</v>
          </cell>
          <cell r="AP133">
            <v>58418</v>
          </cell>
          <cell r="AQ133">
            <v>333894</v>
          </cell>
          <cell r="AR133">
            <v>35922</v>
          </cell>
          <cell r="AS133">
            <v>0</v>
          </cell>
          <cell r="AT133">
            <v>0</v>
          </cell>
          <cell r="AU133">
            <v>0</v>
          </cell>
          <cell r="AV133">
            <v>1.0238307614545239</v>
          </cell>
        </row>
        <row r="134">
          <cell r="A134">
            <v>6</v>
          </cell>
          <cell r="B134">
            <v>35923</v>
          </cell>
          <cell r="C134">
            <v>30805</v>
          </cell>
          <cell r="D134">
            <v>7186</v>
          </cell>
          <cell r="E134">
            <v>8716</v>
          </cell>
          <cell r="F134">
            <v>5511</v>
          </cell>
          <cell r="G134">
            <v>5938</v>
          </cell>
          <cell r="H134">
            <v>15778</v>
          </cell>
          <cell r="I134">
            <v>6479</v>
          </cell>
          <cell r="J134">
            <v>26930</v>
          </cell>
          <cell r="K134">
            <v>33243</v>
          </cell>
          <cell r="L134">
            <v>23720</v>
          </cell>
          <cell r="M134">
            <v>7610</v>
          </cell>
          <cell r="N134">
            <v>7430</v>
          </cell>
          <cell r="O134">
            <v>15081</v>
          </cell>
          <cell r="P134">
            <v>11737</v>
          </cell>
          <cell r="Q134">
            <v>31278</v>
          </cell>
          <cell r="S134">
            <v>237442</v>
          </cell>
          <cell r="T134">
            <v>30309</v>
          </cell>
          <cell r="U134">
            <v>267751</v>
          </cell>
          <cell r="V134">
            <v>2669</v>
          </cell>
          <cell r="W134">
            <v>3819</v>
          </cell>
          <cell r="X134">
            <v>1285</v>
          </cell>
          <cell r="Y134">
            <v>2220</v>
          </cell>
          <cell r="Z134">
            <v>6205</v>
          </cell>
          <cell r="AA134">
            <v>4089</v>
          </cell>
          <cell r="AB134">
            <v>4221</v>
          </cell>
          <cell r="AC134">
            <v>4190</v>
          </cell>
          <cell r="AD134">
            <v>1609</v>
          </cell>
          <cell r="AE134">
            <v>13420</v>
          </cell>
          <cell r="AL134">
            <v>43727</v>
          </cell>
          <cell r="AM134">
            <v>29368</v>
          </cell>
          <cell r="AN134">
            <v>73095</v>
          </cell>
          <cell r="AO134">
            <v>281169</v>
          </cell>
          <cell r="AP134">
            <v>59677</v>
          </cell>
          <cell r="AQ134">
            <v>340846</v>
          </cell>
          <cell r="AR134">
            <v>35923</v>
          </cell>
          <cell r="AS134">
            <v>0</v>
          </cell>
          <cell r="AT134">
            <v>0</v>
          </cell>
          <cell r="AU134">
            <v>0</v>
          </cell>
          <cell r="AV134">
            <v>1.0449892962269201</v>
          </cell>
        </row>
        <row r="135">
          <cell r="A135">
            <v>7</v>
          </cell>
          <cell r="B135">
            <v>35924</v>
          </cell>
          <cell r="C135">
            <v>11497</v>
          </cell>
          <cell r="D135">
            <v>2208</v>
          </cell>
          <cell r="E135">
            <v>3516</v>
          </cell>
          <cell r="F135">
            <v>1374</v>
          </cell>
          <cell r="G135">
            <v>1371</v>
          </cell>
          <cell r="H135">
            <v>4954</v>
          </cell>
          <cell r="I135">
            <v>1629</v>
          </cell>
          <cell r="J135">
            <v>6439</v>
          </cell>
          <cell r="K135">
            <v>5235</v>
          </cell>
          <cell r="L135">
            <v>4037</v>
          </cell>
          <cell r="M135">
            <v>3118</v>
          </cell>
          <cell r="N135">
            <v>3262</v>
          </cell>
          <cell r="O135">
            <v>5904</v>
          </cell>
          <cell r="P135">
            <v>4119</v>
          </cell>
          <cell r="Q135">
            <v>8471</v>
          </cell>
          <cell r="S135">
            <v>67134</v>
          </cell>
          <cell r="T135">
            <v>14296</v>
          </cell>
          <cell r="U135">
            <v>81430</v>
          </cell>
          <cell r="V135">
            <v>665</v>
          </cell>
          <cell r="W135">
            <v>1426</v>
          </cell>
          <cell r="X135">
            <v>612</v>
          </cell>
          <cell r="Y135">
            <v>601</v>
          </cell>
          <cell r="Z135">
            <v>2312</v>
          </cell>
          <cell r="AA135">
            <v>3970</v>
          </cell>
          <cell r="AB135">
            <v>1714</v>
          </cell>
          <cell r="AC135">
            <v>2046</v>
          </cell>
          <cell r="AD135">
            <v>839</v>
          </cell>
          <cell r="AE135">
            <v>6185</v>
          </cell>
          <cell r="AL135">
            <v>20370</v>
          </cell>
          <cell r="AM135">
            <v>7700</v>
          </cell>
          <cell r="AN135">
            <v>28070</v>
          </cell>
          <cell r="AO135">
            <v>87504</v>
          </cell>
          <cell r="AP135">
            <v>21996</v>
          </cell>
          <cell r="AQ135">
            <v>109500</v>
          </cell>
          <cell r="AR135">
            <v>35924</v>
          </cell>
          <cell r="AS135" t="str">
            <v>Atípico</v>
          </cell>
          <cell r="AT135">
            <v>0</v>
          </cell>
          <cell r="AU135">
            <v>0</v>
          </cell>
          <cell r="AV135">
            <v>0.32521630541432522</v>
          </cell>
        </row>
        <row r="136">
          <cell r="A136">
            <v>1</v>
          </cell>
          <cell r="B136">
            <v>35925</v>
          </cell>
          <cell r="U136">
            <v>0</v>
          </cell>
          <cell r="AN136">
            <v>0</v>
          </cell>
          <cell r="AP136">
            <v>0</v>
          </cell>
          <cell r="AQ136">
            <v>0</v>
          </cell>
          <cell r="AR136">
            <v>35925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</row>
        <row r="137">
          <cell r="A137">
            <v>2</v>
          </cell>
          <cell r="B137">
            <v>35926</v>
          </cell>
          <cell r="C137">
            <v>29233</v>
          </cell>
          <cell r="D137">
            <v>7166</v>
          </cell>
          <cell r="E137">
            <v>8499</v>
          </cell>
          <cell r="F137">
            <v>5099</v>
          </cell>
          <cell r="G137">
            <v>5913</v>
          </cell>
          <cell r="H137">
            <v>15946</v>
          </cell>
          <cell r="I137">
            <v>6562</v>
          </cell>
          <cell r="J137">
            <v>25267</v>
          </cell>
          <cell r="K137">
            <v>33828</v>
          </cell>
          <cell r="L137">
            <v>22782</v>
          </cell>
          <cell r="M137">
            <v>7247</v>
          </cell>
          <cell r="N137">
            <v>7110</v>
          </cell>
          <cell r="O137">
            <v>13422</v>
          </cell>
          <cell r="P137">
            <v>11086</v>
          </cell>
          <cell r="Q137">
            <v>29121</v>
          </cell>
          <cell r="S137">
            <v>228281</v>
          </cell>
          <cell r="T137">
            <v>29281</v>
          </cell>
          <cell r="U137">
            <v>257562</v>
          </cell>
          <cell r="V137">
            <v>2470</v>
          </cell>
          <cell r="W137">
            <v>3819</v>
          </cell>
          <cell r="X137">
            <v>1349</v>
          </cell>
          <cell r="Y137">
            <v>1976</v>
          </cell>
          <cell r="Z137">
            <v>6199</v>
          </cell>
          <cell r="AA137">
            <v>3440</v>
          </cell>
          <cell r="AB137">
            <v>4269</v>
          </cell>
          <cell r="AC137">
            <v>4035</v>
          </cell>
          <cell r="AD137">
            <v>1485</v>
          </cell>
          <cell r="AE137">
            <v>13008</v>
          </cell>
          <cell r="AL137">
            <v>42050</v>
          </cell>
          <cell r="AM137">
            <v>28297</v>
          </cell>
          <cell r="AN137">
            <v>70347</v>
          </cell>
          <cell r="AO137">
            <v>270331</v>
          </cell>
          <cell r="AP137">
            <v>57578</v>
          </cell>
          <cell r="AQ137">
            <v>327909</v>
          </cell>
          <cell r="AR137">
            <v>35926</v>
          </cell>
          <cell r="AS137">
            <v>0</v>
          </cell>
          <cell r="AT137">
            <v>0</v>
          </cell>
          <cell r="AU137">
            <v>0</v>
          </cell>
          <cell r="AV137">
            <v>1.0047089168376298</v>
          </cell>
        </row>
        <row r="138">
          <cell r="A138">
            <v>3</v>
          </cell>
          <cell r="B138">
            <v>35927</v>
          </cell>
          <cell r="C138">
            <v>29657</v>
          </cell>
          <cell r="D138">
            <v>7473</v>
          </cell>
          <cell r="E138">
            <v>8748</v>
          </cell>
          <cell r="F138">
            <v>5326</v>
          </cell>
          <cell r="G138">
            <v>5879</v>
          </cell>
          <cell r="H138">
            <v>15396</v>
          </cell>
          <cell r="I138">
            <v>6627</v>
          </cell>
          <cell r="J138">
            <v>25382</v>
          </cell>
          <cell r="K138">
            <v>33052</v>
          </cell>
          <cell r="L138">
            <v>23363</v>
          </cell>
          <cell r="M138">
            <v>7443</v>
          </cell>
          <cell r="N138">
            <v>7286</v>
          </cell>
          <cell r="O138">
            <v>13592</v>
          </cell>
          <cell r="P138">
            <v>11477</v>
          </cell>
          <cell r="Q138">
            <v>29334</v>
          </cell>
          <cell r="S138">
            <v>230035</v>
          </cell>
          <cell r="T138">
            <v>29468</v>
          </cell>
          <cell r="U138">
            <v>259503</v>
          </cell>
          <cell r="V138">
            <v>2579</v>
          </cell>
          <cell r="W138">
            <v>3789</v>
          </cell>
          <cell r="X138">
            <v>1423</v>
          </cell>
          <cell r="Y138">
            <v>1999</v>
          </cell>
          <cell r="Z138">
            <v>6266</v>
          </cell>
          <cell r="AA138">
            <v>3508</v>
          </cell>
          <cell r="AB138">
            <v>4145</v>
          </cell>
          <cell r="AC138">
            <v>4032</v>
          </cell>
          <cell r="AD138">
            <v>1535</v>
          </cell>
          <cell r="AE138">
            <v>13144</v>
          </cell>
          <cell r="AL138">
            <v>42420</v>
          </cell>
          <cell r="AM138">
            <v>28495</v>
          </cell>
          <cell r="AN138">
            <v>70915</v>
          </cell>
          <cell r="AO138">
            <v>272455</v>
          </cell>
          <cell r="AP138">
            <v>57963</v>
          </cell>
          <cell r="AQ138">
            <v>330418</v>
          </cell>
          <cell r="AR138">
            <v>35927</v>
          </cell>
          <cell r="AS138">
            <v>0</v>
          </cell>
          <cell r="AT138">
            <v>0</v>
          </cell>
          <cell r="AU138">
            <v>0</v>
          </cell>
          <cell r="AV138">
            <v>1.0126029494841375</v>
          </cell>
        </row>
        <row r="139">
          <cell r="A139">
            <v>4</v>
          </cell>
          <cell r="B139">
            <v>35928</v>
          </cell>
          <cell r="C139">
            <v>29788</v>
          </cell>
          <cell r="D139">
            <v>7456</v>
          </cell>
          <cell r="E139">
            <v>8594</v>
          </cell>
          <cell r="F139">
            <v>5135</v>
          </cell>
          <cell r="G139">
            <v>5842</v>
          </cell>
          <cell r="H139">
            <v>15261</v>
          </cell>
          <cell r="I139">
            <v>6538</v>
          </cell>
          <cell r="J139">
            <v>25107</v>
          </cell>
          <cell r="K139">
            <v>33522</v>
          </cell>
          <cell r="L139">
            <v>23169</v>
          </cell>
          <cell r="M139">
            <v>7223</v>
          </cell>
          <cell r="N139">
            <v>7335</v>
          </cell>
          <cell r="O139">
            <v>12730</v>
          </cell>
          <cell r="P139">
            <v>11113</v>
          </cell>
          <cell r="Q139">
            <v>29524</v>
          </cell>
          <cell r="S139">
            <v>228337</v>
          </cell>
          <cell r="T139">
            <v>29289</v>
          </cell>
          <cell r="U139">
            <v>257626</v>
          </cell>
          <cell r="V139">
            <v>2487</v>
          </cell>
          <cell r="W139">
            <v>3794</v>
          </cell>
          <cell r="X139">
            <v>1393</v>
          </cell>
          <cell r="Y139">
            <v>2067</v>
          </cell>
          <cell r="Z139">
            <v>6261</v>
          </cell>
          <cell r="AA139">
            <v>3524</v>
          </cell>
          <cell r="AB139">
            <v>4191</v>
          </cell>
          <cell r="AC139">
            <v>4104</v>
          </cell>
          <cell r="AD139">
            <v>1518</v>
          </cell>
          <cell r="AE139">
            <v>12757</v>
          </cell>
          <cell r="AL139">
            <v>42096</v>
          </cell>
          <cell r="AM139">
            <v>28344</v>
          </cell>
          <cell r="AN139">
            <v>70440</v>
          </cell>
          <cell r="AO139">
            <v>270433</v>
          </cell>
          <cell r="AP139">
            <v>57633</v>
          </cell>
          <cell r="AQ139">
            <v>328066</v>
          </cell>
          <cell r="AR139">
            <v>35928</v>
          </cell>
          <cell r="AS139">
            <v>0</v>
          </cell>
          <cell r="AT139">
            <v>0</v>
          </cell>
          <cell r="AU139">
            <v>0</v>
          </cell>
          <cell r="AV139">
            <v>1.00508800880088</v>
          </cell>
        </row>
        <row r="140">
          <cell r="A140">
            <v>5</v>
          </cell>
          <cell r="B140">
            <v>35929</v>
          </cell>
          <cell r="C140">
            <v>29329</v>
          </cell>
          <cell r="D140">
            <v>7216</v>
          </cell>
          <cell r="E140">
            <v>8639</v>
          </cell>
          <cell r="F140">
            <v>5229</v>
          </cell>
          <cell r="G140">
            <v>5842</v>
          </cell>
          <cell r="H140">
            <v>15189</v>
          </cell>
          <cell r="I140">
            <v>6421</v>
          </cell>
          <cell r="J140">
            <v>24748</v>
          </cell>
          <cell r="K140">
            <v>32630</v>
          </cell>
          <cell r="L140">
            <v>22942</v>
          </cell>
          <cell r="M140">
            <v>7368</v>
          </cell>
          <cell r="N140">
            <v>7229</v>
          </cell>
          <cell r="O140">
            <v>13146</v>
          </cell>
          <cell r="P140">
            <v>10731</v>
          </cell>
          <cell r="Q140">
            <v>29003</v>
          </cell>
          <cell r="S140">
            <v>225662</v>
          </cell>
          <cell r="T140">
            <v>28881</v>
          </cell>
          <cell r="U140">
            <v>254543</v>
          </cell>
          <cell r="V140">
            <v>2532</v>
          </cell>
          <cell r="W140">
            <v>3828</v>
          </cell>
          <cell r="X140">
            <v>1276</v>
          </cell>
          <cell r="Y140">
            <v>1894</v>
          </cell>
          <cell r="Z140">
            <v>6133</v>
          </cell>
          <cell r="AA140">
            <v>3563</v>
          </cell>
          <cell r="AB140">
            <v>4053</v>
          </cell>
          <cell r="AC140">
            <v>3936</v>
          </cell>
          <cell r="AD140">
            <v>1485</v>
          </cell>
          <cell r="AE140">
            <v>12902</v>
          </cell>
          <cell r="AL140">
            <v>41602</v>
          </cell>
          <cell r="AM140">
            <v>27945</v>
          </cell>
          <cell r="AN140">
            <v>69547</v>
          </cell>
          <cell r="AO140">
            <v>267264</v>
          </cell>
          <cell r="AP140">
            <v>56826</v>
          </cell>
          <cell r="AQ140">
            <v>324090</v>
          </cell>
          <cell r="AR140">
            <v>35929</v>
          </cell>
          <cell r="AS140">
            <v>0</v>
          </cell>
          <cell r="AT140">
            <v>0</v>
          </cell>
          <cell r="AU140">
            <v>0</v>
          </cell>
          <cell r="AV140">
            <v>0.99331014182499333</v>
          </cell>
        </row>
        <row r="141">
          <cell r="A141">
            <v>6</v>
          </cell>
          <cell r="B141">
            <v>35930</v>
          </cell>
          <cell r="C141">
            <v>29410</v>
          </cell>
          <cell r="D141">
            <v>7288</v>
          </cell>
          <cell r="E141">
            <v>8841</v>
          </cell>
          <cell r="F141">
            <v>5242</v>
          </cell>
          <cell r="G141">
            <v>6022</v>
          </cell>
          <cell r="H141">
            <v>15558</v>
          </cell>
          <cell r="I141">
            <v>6545</v>
          </cell>
          <cell r="J141">
            <v>25933</v>
          </cell>
          <cell r="K141">
            <v>33123</v>
          </cell>
          <cell r="L141">
            <v>21367</v>
          </cell>
          <cell r="M141">
            <v>7415</v>
          </cell>
          <cell r="N141">
            <v>7577</v>
          </cell>
          <cell r="O141">
            <v>14246</v>
          </cell>
          <cell r="P141">
            <v>11002</v>
          </cell>
          <cell r="Q141">
            <v>29687</v>
          </cell>
          <cell r="S141">
            <v>229256</v>
          </cell>
          <cell r="T141">
            <v>29355</v>
          </cell>
          <cell r="U141">
            <v>258611</v>
          </cell>
          <cell r="V141">
            <v>2539</v>
          </cell>
          <cell r="W141">
            <v>3842</v>
          </cell>
          <cell r="X141">
            <v>1213</v>
          </cell>
          <cell r="Y141">
            <v>2179</v>
          </cell>
          <cell r="Z141">
            <v>6043</v>
          </cell>
          <cell r="AA141">
            <v>3702</v>
          </cell>
          <cell r="AB141">
            <v>4215</v>
          </cell>
          <cell r="AC141">
            <v>4075</v>
          </cell>
          <cell r="AD141">
            <v>1568</v>
          </cell>
          <cell r="AE141">
            <v>12893</v>
          </cell>
          <cell r="AL141">
            <v>42269</v>
          </cell>
          <cell r="AM141">
            <v>28297</v>
          </cell>
          <cell r="AN141">
            <v>70566</v>
          </cell>
          <cell r="AO141">
            <v>271525</v>
          </cell>
          <cell r="AP141">
            <v>57652</v>
          </cell>
          <cell r="AQ141">
            <v>329177</v>
          </cell>
          <cell r="AR141">
            <v>35930</v>
          </cell>
          <cell r="AS141">
            <v>0</v>
          </cell>
          <cell r="AT141">
            <v>0</v>
          </cell>
          <cell r="AU141">
            <v>0</v>
          </cell>
          <cell r="AV141">
            <v>1.0091465227603842</v>
          </cell>
        </row>
        <row r="142">
          <cell r="A142">
            <v>7</v>
          </cell>
          <cell r="B142">
            <v>35931</v>
          </cell>
          <cell r="C142">
            <v>9929</v>
          </cell>
          <cell r="D142">
            <v>2186</v>
          </cell>
          <cell r="E142">
            <v>3011</v>
          </cell>
          <cell r="F142">
            <v>1133</v>
          </cell>
          <cell r="G142">
            <v>1347</v>
          </cell>
          <cell r="H142">
            <v>4638</v>
          </cell>
          <cell r="I142">
            <v>1372</v>
          </cell>
          <cell r="J142">
            <v>4812</v>
          </cell>
          <cell r="K142">
            <v>4263</v>
          </cell>
          <cell r="L142">
            <v>3745</v>
          </cell>
          <cell r="M142">
            <v>2855</v>
          </cell>
          <cell r="N142">
            <v>2881</v>
          </cell>
          <cell r="O142">
            <v>5343</v>
          </cell>
          <cell r="P142">
            <v>3682</v>
          </cell>
          <cell r="Q142">
            <v>7987</v>
          </cell>
          <cell r="S142">
            <v>59184</v>
          </cell>
          <cell r="T142">
            <v>12688</v>
          </cell>
          <cell r="U142">
            <v>71872</v>
          </cell>
          <cell r="V142">
            <v>549</v>
          </cell>
          <cell r="W142">
            <v>1303</v>
          </cell>
          <cell r="X142">
            <v>1104</v>
          </cell>
          <cell r="Y142">
            <v>517</v>
          </cell>
          <cell r="Z142">
            <v>2057</v>
          </cell>
          <cell r="AA142">
            <v>2877</v>
          </cell>
          <cell r="AB142">
            <v>1512</v>
          </cell>
          <cell r="AC142">
            <v>1786</v>
          </cell>
          <cell r="AD142">
            <v>727</v>
          </cell>
          <cell r="AE142">
            <v>5542</v>
          </cell>
          <cell r="AL142">
            <v>17974</v>
          </cell>
          <cell r="AM142">
            <v>6695</v>
          </cell>
          <cell r="AN142">
            <v>24669</v>
          </cell>
          <cell r="AO142">
            <v>77158</v>
          </cell>
          <cell r="AP142">
            <v>19383</v>
          </cell>
          <cell r="AQ142">
            <v>96541</v>
          </cell>
          <cell r="AR142">
            <v>35931</v>
          </cell>
          <cell r="AS142">
            <v>0</v>
          </cell>
          <cell r="AT142">
            <v>0</v>
          </cell>
          <cell r="AU142">
            <v>0</v>
          </cell>
          <cell r="AV142">
            <v>0.28676448725953674</v>
          </cell>
        </row>
        <row r="143">
          <cell r="A143">
            <v>1</v>
          </cell>
          <cell r="B143">
            <v>35932</v>
          </cell>
          <cell r="U143">
            <v>0</v>
          </cell>
          <cell r="AN143">
            <v>0</v>
          </cell>
          <cell r="AP143">
            <v>0</v>
          </cell>
          <cell r="AQ143">
            <v>0</v>
          </cell>
          <cell r="AR143">
            <v>35932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</row>
        <row r="144">
          <cell r="A144">
            <v>2</v>
          </cell>
          <cell r="B144">
            <v>35933</v>
          </cell>
          <cell r="C144">
            <v>27432</v>
          </cell>
          <cell r="D144">
            <v>6895</v>
          </cell>
          <cell r="E144">
            <v>8134</v>
          </cell>
          <cell r="F144">
            <v>5165</v>
          </cell>
          <cell r="G144">
            <v>5771</v>
          </cell>
          <cell r="H144">
            <v>15807</v>
          </cell>
          <cell r="I144">
            <v>6812</v>
          </cell>
          <cell r="J144">
            <v>24837</v>
          </cell>
          <cell r="K144">
            <v>34176</v>
          </cell>
          <cell r="L144">
            <v>20659</v>
          </cell>
          <cell r="M144">
            <v>7202</v>
          </cell>
          <cell r="N144">
            <v>6987</v>
          </cell>
          <cell r="O144">
            <v>12755</v>
          </cell>
          <cell r="P144">
            <v>10237</v>
          </cell>
          <cell r="Q144">
            <v>28383</v>
          </cell>
          <cell r="S144">
            <v>221252</v>
          </cell>
          <cell r="T144">
            <v>28349</v>
          </cell>
          <cell r="U144">
            <v>249601</v>
          </cell>
          <cell r="V144">
            <v>2502</v>
          </cell>
          <cell r="W144">
            <v>3629</v>
          </cell>
          <cell r="X144">
            <v>1251</v>
          </cell>
          <cell r="Y144">
            <v>1918</v>
          </cell>
          <cell r="Z144">
            <v>6020</v>
          </cell>
          <cell r="AA144">
            <v>3368</v>
          </cell>
          <cell r="AB144">
            <v>4004</v>
          </cell>
          <cell r="AC144">
            <v>3987</v>
          </cell>
          <cell r="AD144">
            <v>1492</v>
          </cell>
          <cell r="AE144">
            <v>12645</v>
          </cell>
          <cell r="AL144">
            <v>40816</v>
          </cell>
          <cell r="AM144">
            <v>27427</v>
          </cell>
          <cell r="AN144">
            <v>68243</v>
          </cell>
          <cell r="AO144">
            <v>262068</v>
          </cell>
          <cell r="AP144">
            <v>55776</v>
          </cell>
          <cell r="AQ144">
            <v>317844</v>
          </cell>
          <cell r="AR144">
            <v>35933</v>
          </cell>
          <cell r="AS144">
            <v>0</v>
          </cell>
          <cell r="AT144">
            <v>0</v>
          </cell>
          <cell r="AU144">
            <v>0</v>
          </cell>
          <cell r="AV144">
            <v>0.97399875122647395</v>
          </cell>
        </row>
        <row r="145">
          <cell r="A145">
            <v>3</v>
          </cell>
          <cell r="B145">
            <v>35934</v>
          </cell>
          <cell r="C145">
            <v>28926</v>
          </cell>
          <cell r="D145">
            <v>7383</v>
          </cell>
          <cell r="E145">
            <v>8721</v>
          </cell>
          <cell r="F145">
            <v>5196</v>
          </cell>
          <cell r="G145">
            <v>5911</v>
          </cell>
          <cell r="H145">
            <v>14900</v>
          </cell>
          <cell r="I145">
            <v>6621</v>
          </cell>
          <cell r="J145">
            <v>25069</v>
          </cell>
          <cell r="K145">
            <v>32407</v>
          </cell>
          <cell r="L145">
            <v>22111</v>
          </cell>
          <cell r="M145">
            <v>7390</v>
          </cell>
          <cell r="N145">
            <v>7244</v>
          </cell>
          <cell r="O145">
            <v>12704</v>
          </cell>
          <cell r="P145">
            <v>10766</v>
          </cell>
          <cell r="Q145">
            <v>29573</v>
          </cell>
          <cell r="S145">
            <v>224922</v>
          </cell>
          <cell r="T145">
            <v>28837</v>
          </cell>
          <cell r="U145">
            <v>253759</v>
          </cell>
          <cell r="V145">
            <v>2516</v>
          </cell>
          <cell r="W145">
            <v>3738</v>
          </cell>
          <cell r="X145">
            <v>1360</v>
          </cell>
          <cell r="Y145">
            <v>1939</v>
          </cell>
          <cell r="Z145">
            <v>6061</v>
          </cell>
          <cell r="AA145">
            <v>3421</v>
          </cell>
          <cell r="AB145">
            <v>4002</v>
          </cell>
          <cell r="AC145">
            <v>3988</v>
          </cell>
          <cell r="AD145">
            <v>1538</v>
          </cell>
          <cell r="AE145">
            <v>12940</v>
          </cell>
          <cell r="AL145">
            <v>41503</v>
          </cell>
          <cell r="AM145">
            <v>27850</v>
          </cell>
          <cell r="AN145">
            <v>69353</v>
          </cell>
          <cell r="AO145">
            <v>266425</v>
          </cell>
          <cell r="AP145">
            <v>56687</v>
          </cell>
          <cell r="AQ145">
            <v>323112</v>
          </cell>
          <cell r="AR145">
            <v>35934</v>
          </cell>
          <cell r="AS145">
            <v>0</v>
          </cell>
          <cell r="AT145">
            <v>0</v>
          </cell>
          <cell r="AU145">
            <v>0</v>
          </cell>
          <cell r="AV145">
            <v>0.9901919245978652</v>
          </cell>
        </row>
        <row r="146">
          <cell r="A146">
            <v>4</v>
          </cell>
          <cell r="B146">
            <v>35935</v>
          </cell>
          <cell r="C146">
            <v>29568</v>
          </cell>
          <cell r="D146">
            <v>7473</v>
          </cell>
          <cell r="E146">
            <v>8854</v>
          </cell>
          <cell r="F146">
            <v>3688</v>
          </cell>
          <cell r="G146">
            <v>6136</v>
          </cell>
          <cell r="H146">
            <v>15274</v>
          </cell>
          <cell r="I146">
            <v>7007</v>
          </cell>
          <cell r="J146">
            <v>25679</v>
          </cell>
          <cell r="K146">
            <v>33045</v>
          </cell>
          <cell r="L146">
            <v>22033</v>
          </cell>
          <cell r="M146">
            <v>7598</v>
          </cell>
          <cell r="N146">
            <v>7473</v>
          </cell>
          <cell r="O146">
            <v>13400</v>
          </cell>
          <cell r="P146">
            <v>11038</v>
          </cell>
          <cell r="Q146">
            <v>29401</v>
          </cell>
          <cell r="S146">
            <v>227667</v>
          </cell>
          <cell r="T146">
            <v>29490</v>
          </cell>
          <cell r="U146">
            <v>257157</v>
          </cell>
          <cell r="V146">
            <v>1786</v>
          </cell>
          <cell r="W146">
            <v>4251</v>
          </cell>
          <cell r="X146">
            <v>1489</v>
          </cell>
          <cell r="Y146">
            <v>2201</v>
          </cell>
          <cell r="Z146">
            <v>5029</v>
          </cell>
          <cell r="AA146">
            <v>3855</v>
          </cell>
          <cell r="AB146">
            <v>4431</v>
          </cell>
          <cell r="AC146">
            <v>4272</v>
          </cell>
          <cell r="AD146">
            <v>1642</v>
          </cell>
          <cell r="AE146">
            <v>12876</v>
          </cell>
          <cell r="AL146">
            <v>41832</v>
          </cell>
          <cell r="AM146">
            <v>28363</v>
          </cell>
          <cell r="AN146">
            <v>70195</v>
          </cell>
          <cell r="AO146">
            <v>269499</v>
          </cell>
          <cell r="AP146">
            <v>57853</v>
          </cell>
          <cell r="AQ146">
            <v>327352</v>
          </cell>
          <cell r="AR146">
            <v>35935</v>
          </cell>
          <cell r="AS146">
            <v>0</v>
          </cell>
          <cell r="AT146">
            <v>0</v>
          </cell>
          <cell r="AU146">
            <v>0</v>
          </cell>
          <cell r="AV146">
            <v>1.0016167157256266</v>
          </cell>
        </row>
        <row r="147">
          <cell r="A147">
            <v>5</v>
          </cell>
          <cell r="B147">
            <v>35936</v>
          </cell>
          <cell r="C147">
            <v>29268</v>
          </cell>
          <cell r="D147">
            <v>7532</v>
          </cell>
          <cell r="E147">
            <v>8973</v>
          </cell>
          <cell r="F147">
            <v>3608</v>
          </cell>
          <cell r="G147">
            <v>6008</v>
          </cell>
          <cell r="H147">
            <v>14837</v>
          </cell>
          <cell r="I147">
            <v>6592</v>
          </cell>
          <cell r="J147">
            <v>25351</v>
          </cell>
          <cell r="K147">
            <v>32998</v>
          </cell>
          <cell r="L147">
            <v>20795</v>
          </cell>
          <cell r="M147">
            <v>7592</v>
          </cell>
          <cell r="N147">
            <v>7412</v>
          </cell>
          <cell r="O147">
            <v>13292</v>
          </cell>
          <cell r="P147">
            <v>10746</v>
          </cell>
          <cell r="Q147">
            <v>28332</v>
          </cell>
          <cell r="S147">
            <v>223336</v>
          </cell>
          <cell r="T147">
            <v>28990</v>
          </cell>
          <cell r="U147">
            <v>252326</v>
          </cell>
          <cell r="V147">
            <v>1748</v>
          </cell>
          <cell r="W147">
            <v>4091</v>
          </cell>
          <cell r="X147">
            <v>1445</v>
          </cell>
          <cell r="Y147">
            <v>2146</v>
          </cell>
          <cell r="Z147">
            <v>5058</v>
          </cell>
          <cell r="AA147">
            <v>3770</v>
          </cell>
          <cell r="AB147">
            <v>4316</v>
          </cell>
          <cell r="AC147">
            <v>4383</v>
          </cell>
          <cell r="AD147">
            <v>1638</v>
          </cell>
          <cell r="AE147">
            <v>12500</v>
          </cell>
          <cell r="AL147">
            <v>41095</v>
          </cell>
          <cell r="AM147">
            <v>27803</v>
          </cell>
          <cell r="AN147">
            <v>68898</v>
          </cell>
          <cell r="AO147">
            <v>264431</v>
          </cell>
          <cell r="AP147">
            <v>56793</v>
          </cell>
          <cell r="AQ147">
            <v>321224</v>
          </cell>
          <cell r="AR147">
            <v>35936</v>
          </cell>
          <cell r="AS147">
            <v>0</v>
          </cell>
          <cell r="AT147">
            <v>0</v>
          </cell>
          <cell r="AU147">
            <v>0</v>
          </cell>
          <cell r="AV147">
            <v>0.98278104837510782</v>
          </cell>
        </row>
        <row r="148">
          <cell r="A148">
            <v>6</v>
          </cell>
          <cell r="B148">
            <v>35937</v>
          </cell>
          <cell r="C148">
            <v>29371</v>
          </cell>
          <cell r="D148">
            <v>7235</v>
          </cell>
          <cell r="E148">
            <v>8946</v>
          </cell>
          <cell r="F148">
            <v>5448</v>
          </cell>
          <cell r="G148">
            <v>5877</v>
          </cell>
          <cell r="H148">
            <v>14950</v>
          </cell>
          <cell r="I148">
            <v>6634</v>
          </cell>
          <cell r="J148">
            <v>26266</v>
          </cell>
          <cell r="K148">
            <v>32320</v>
          </cell>
          <cell r="L148">
            <v>20706</v>
          </cell>
          <cell r="M148">
            <v>7982</v>
          </cell>
          <cell r="N148">
            <v>7362</v>
          </cell>
          <cell r="O148">
            <v>13402</v>
          </cell>
          <cell r="P148">
            <v>11032</v>
          </cell>
          <cell r="Q148">
            <v>27144</v>
          </cell>
          <cell r="S148">
            <v>224675</v>
          </cell>
          <cell r="T148">
            <v>28436</v>
          </cell>
          <cell r="U148">
            <v>253111</v>
          </cell>
          <cell r="V148">
            <v>2638</v>
          </cell>
          <cell r="W148">
            <v>4006</v>
          </cell>
          <cell r="X148">
            <v>1145</v>
          </cell>
          <cell r="Y148">
            <v>2182</v>
          </cell>
          <cell r="Z148">
            <v>4909</v>
          </cell>
          <cell r="AA148">
            <v>4042</v>
          </cell>
          <cell r="AB148">
            <v>4369</v>
          </cell>
          <cell r="AC148">
            <v>4343</v>
          </cell>
          <cell r="AD148">
            <v>1688</v>
          </cell>
          <cell r="AE148">
            <v>11954</v>
          </cell>
          <cell r="AL148">
            <v>41276</v>
          </cell>
          <cell r="AM148">
            <v>27756</v>
          </cell>
          <cell r="AN148">
            <v>69032</v>
          </cell>
          <cell r="AO148">
            <v>265951</v>
          </cell>
          <cell r="AP148">
            <v>56192</v>
          </cell>
          <cell r="AQ148">
            <v>322143</v>
          </cell>
          <cell r="AR148">
            <v>35937</v>
          </cell>
          <cell r="AS148">
            <v>0</v>
          </cell>
          <cell r="AT148">
            <v>0</v>
          </cell>
          <cell r="AU148">
            <v>0</v>
          </cell>
          <cell r="AV148">
            <v>0.98843026194511341</v>
          </cell>
        </row>
        <row r="149">
          <cell r="A149">
            <v>7</v>
          </cell>
          <cell r="B149">
            <v>35938</v>
          </cell>
          <cell r="C149">
            <v>10039</v>
          </cell>
          <cell r="D149">
            <v>2146</v>
          </cell>
          <cell r="E149">
            <v>3075</v>
          </cell>
          <cell r="F149">
            <v>1178</v>
          </cell>
          <cell r="G149">
            <v>1445</v>
          </cell>
          <cell r="H149">
            <v>4518</v>
          </cell>
          <cell r="I149">
            <v>1390</v>
          </cell>
          <cell r="J149">
            <v>4839</v>
          </cell>
          <cell r="K149">
            <v>3944</v>
          </cell>
          <cell r="L149">
            <v>4048</v>
          </cell>
          <cell r="M149">
            <v>2856</v>
          </cell>
          <cell r="N149">
            <v>2784</v>
          </cell>
          <cell r="O149">
            <v>5238</v>
          </cell>
          <cell r="P149">
            <v>3763</v>
          </cell>
          <cell r="Q149">
            <v>8017</v>
          </cell>
          <cell r="S149">
            <v>59280</v>
          </cell>
          <cell r="T149">
            <v>12678</v>
          </cell>
          <cell r="U149">
            <v>71958</v>
          </cell>
          <cell r="V149">
            <v>570</v>
          </cell>
          <cell r="W149">
            <v>1358</v>
          </cell>
          <cell r="X149">
            <v>617</v>
          </cell>
          <cell r="Y149">
            <v>569</v>
          </cell>
          <cell r="Z149">
            <v>2180</v>
          </cell>
          <cell r="AA149">
            <v>3039</v>
          </cell>
          <cell r="AB149">
            <v>1452</v>
          </cell>
          <cell r="AC149">
            <v>1766</v>
          </cell>
          <cell r="AD149">
            <v>747</v>
          </cell>
          <cell r="AE149">
            <v>5672</v>
          </cell>
          <cell r="AL149">
            <v>17970</v>
          </cell>
          <cell r="AM149">
            <v>6707</v>
          </cell>
          <cell r="AN149">
            <v>24677</v>
          </cell>
          <cell r="AO149">
            <v>77250</v>
          </cell>
          <cell r="AP149">
            <v>19385</v>
          </cell>
          <cell r="AQ149">
            <v>96635</v>
          </cell>
          <cell r="AR149">
            <v>35938</v>
          </cell>
          <cell r="AS149">
            <v>0</v>
          </cell>
          <cell r="AT149">
            <v>0</v>
          </cell>
          <cell r="AU149">
            <v>0</v>
          </cell>
          <cell r="AV149">
            <v>0.28710641334403708</v>
          </cell>
        </row>
        <row r="150">
          <cell r="A150">
            <v>1</v>
          </cell>
          <cell r="B150">
            <v>35939</v>
          </cell>
          <cell r="U150">
            <v>0</v>
          </cell>
          <cell r="AN150">
            <v>0</v>
          </cell>
          <cell r="AP150">
            <v>0</v>
          </cell>
          <cell r="AQ150">
            <v>0</v>
          </cell>
          <cell r="AR150">
            <v>35939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</row>
        <row r="151">
          <cell r="A151">
            <v>2</v>
          </cell>
          <cell r="B151">
            <v>35940</v>
          </cell>
          <cell r="C151">
            <v>27599</v>
          </cell>
          <cell r="D151">
            <v>6934</v>
          </cell>
          <cell r="E151">
            <v>8282</v>
          </cell>
          <cell r="F151">
            <v>5254</v>
          </cell>
          <cell r="G151">
            <v>5704</v>
          </cell>
          <cell r="H151">
            <v>15438</v>
          </cell>
          <cell r="I151">
            <v>6377</v>
          </cell>
          <cell r="J151">
            <v>23948</v>
          </cell>
          <cell r="K151">
            <v>32546</v>
          </cell>
          <cell r="L151">
            <v>19997</v>
          </cell>
          <cell r="M151">
            <v>7169</v>
          </cell>
          <cell r="N151">
            <v>7077</v>
          </cell>
          <cell r="O151">
            <v>12375</v>
          </cell>
          <cell r="P151">
            <v>10303</v>
          </cell>
          <cell r="Q151">
            <v>27186</v>
          </cell>
          <cell r="S151">
            <v>216189</v>
          </cell>
          <cell r="T151">
            <v>27572</v>
          </cell>
          <cell r="U151">
            <v>243761</v>
          </cell>
          <cell r="V151">
            <v>2544</v>
          </cell>
          <cell r="W151">
            <v>3794</v>
          </cell>
          <cell r="X151">
            <v>1150</v>
          </cell>
          <cell r="Y151">
            <v>1872</v>
          </cell>
          <cell r="Z151">
            <v>5557</v>
          </cell>
          <cell r="AA151">
            <v>3428</v>
          </cell>
          <cell r="AB151">
            <v>4039</v>
          </cell>
          <cell r="AC151">
            <v>4066</v>
          </cell>
          <cell r="AD151">
            <v>1533</v>
          </cell>
          <cell r="AE151">
            <v>11887</v>
          </cell>
          <cell r="AL151">
            <v>39870</v>
          </cell>
          <cell r="AM151">
            <v>26653</v>
          </cell>
          <cell r="AN151">
            <v>66523</v>
          </cell>
          <cell r="AO151">
            <v>256059</v>
          </cell>
          <cell r="AP151">
            <v>54225</v>
          </cell>
          <cell r="AQ151">
            <v>310284</v>
          </cell>
          <cell r="AR151">
            <v>35940</v>
          </cell>
          <cell r="AS151">
            <v>0</v>
          </cell>
          <cell r="AT151">
            <v>0</v>
          </cell>
          <cell r="AU151">
            <v>0</v>
          </cell>
          <cell r="AV151">
            <v>0.95166577468557667</v>
          </cell>
        </row>
        <row r="152">
          <cell r="A152">
            <v>3</v>
          </cell>
          <cell r="B152">
            <v>35941</v>
          </cell>
          <cell r="C152">
            <v>28840</v>
          </cell>
          <cell r="D152">
            <v>7363</v>
          </cell>
          <cell r="E152">
            <v>8744</v>
          </cell>
          <cell r="F152">
            <v>5320</v>
          </cell>
          <cell r="G152">
            <v>6005</v>
          </cell>
          <cell r="H152">
            <v>14589</v>
          </cell>
          <cell r="I152">
            <v>6741</v>
          </cell>
          <cell r="J152">
            <v>24375</v>
          </cell>
          <cell r="K152">
            <v>33586</v>
          </cell>
          <cell r="L152">
            <v>21735</v>
          </cell>
          <cell r="M152">
            <v>7565</v>
          </cell>
          <cell r="N152">
            <v>7337</v>
          </cell>
          <cell r="O152">
            <v>12712</v>
          </cell>
          <cell r="P152">
            <v>10913</v>
          </cell>
          <cell r="Q152">
            <v>28173</v>
          </cell>
          <cell r="S152">
            <v>223998</v>
          </cell>
          <cell r="T152">
            <v>28435</v>
          </cell>
          <cell r="U152">
            <v>252433</v>
          </cell>
          <cell r="V152">
            <v>2576</v>
          </cell>
          <cell r="W152">
            <v>4015</v>
          </cell>
          <cell r="X152">
            <v>1341</v>
          </cell>
          <cell r="Y152">
            <v>2086</v>
          </cell>
          <cell r="Z152">
            <v>5279</v>
          </cell>
          <cell r="AA152">
            <v>3635</v>
          </cell>
          <cell r="AB152">
            <v>4359</v>
          </cell>
          <cell r="AC152">
            <v>4320</v>
          </cell>
          <cell r="AD152">
            <v>1642</v>
          </cell>
          <cell r="AE152">
            <v>11886</v>
          </cell>
          <cell r="AL152">
            <v>41139</v>
          </cell>
          <cell r="AM152">
            <v>27763</v>
          </cell>
          <cell r="AN152">
            <v>68902</v>
          </cell>
          <cell r="AO152">
            <v>265137</v>
          </cell>
          <cell r="AP152">
            <v>56198</v>
          </cell>
          <cell r="AQ152">
            <v>321335</v>
          </cell>
          <cell r="AR152">
            <v>35941</v>
          </cell>
          <cell r="AS152">
            <v>0</v>
          </cell>
          <cell r="AT152">
            <v>0</v>
          </cell>
          <cell r="AU152">
            <v>0</v>
          </cell>
          <cell r="AV152">
            <v>0.98540495941486039</v>
          </cell>
        </row>
        <row r="153">
          <cell r="A153">
            <v>4</v>
          </cell>
          <cell r="B153">
            <v>35942</v>
          </cell>
          <cell r="C153">
            <v>28739</v>
          </cell>
          <cell r="D153">
            <v>7304</v>
          </cell>
          <cell r="E153">
            <v>8607</v>
          </cell>
          <cell r="F153">
            <v>5237</v>
          </cell>
          <cell r="G153">
            <v>5738</v>
          </cell>
          <cell r="H153">
            <v>15043</v>
          </cell>
          <cell r="I153">
            <v>6583</v>
          </cell>
          <cell r="J153">
            <v>24361</v>
          </cell>
          <cell r="K153">
            <v>32098</v>
          </cell>
          <cell r="L153">
            <v>21301</v>
          </cell>
          <cell r="M153">
            <v>7723</v>
          </cell>
          <cell r="N153">
            <v>7149</v>
          </cell>
          <cell r="O153">
            <v>13098</v>
          </cell>
          <cell r="P153">
            <v>10615</v>
          </cell>
          <cell r="Q153">
            <v>28038</v>
          </cell>
          <cell r="S153">
            <v>221634</v>
          </cell>
          <cell r="T153">
            <v>28119</v>
          </cell>
          <cell r="U153">
            <v>249753</v>
          </cell>
          <cell r="V153">
            <v>2536</v>
          </cell>
          <cell r="W153">
            <v>4139</v>
          </cell>
          <cell r="X153">
            <v>1384</v>
          </cell>
          <cell r="Y153">
            <v>2062</v>
          </cell>
          <cell r="Z153">
            <v>4980</v>
          </cell>
          <cell r="AA153">
            <v>3784</v>
          </cell>
          <cell r="AB153">
            <v>4249</v>
          </cell>
          <cell r="AC153">
            <v>4272</v>
          </cell>
          <cell r="AD153">
            <v>1655</v>
          </cell>
          <cell r="AE153">
            <v>11678</v>
          </cell>
          <cell r="AL153">
            <v>40739</v>
          </cell>
          <cell r="AM153">
            <v>27357</v>
          </cell>
          <cell r="AN153">
            <v>68096</v>
          </cell>
          <cell r="AO153">
            <v>262373</v>
          </cell>
          <cell r="AP153">
            <v>55476</v>
          </cell>
          <cell r="AQ153">
            <v>317849</v>
          </cell>
          <cell r="AR153">
            <v>35942</v>
          </cell>
          <cell r="AS153">
            <v>0</v>
          </cell>
          <cell r="AT153">
            <v>0</v>
          </cell>
          <cell r="AU153">
            <v>0</v>
          </cell>
          <cell r="AV153">
            <v>0.97513231052835014</v>
          </cell>
        </row>
        <row r="154">
          <cell r="A154">
            <v>5</v>
          </cell>
          <cell r="B154">
            <v>35943</v>
          </cell>
          <cell r="C154">
            <v>28863</v>
          </cell>
          <cell r="D154">
            <v>7358</v>
          </cell>
          <cell r="E154">
            <v>8562</v>
          </cell>
          <cell r="F154">
            <v>5254</v>
          </cell>
          <cell r="G154">
            <v>5935</v>
          </cell>
          <cell r="H154">
            <v>14729</v>
          </cell>
          <cell r="I154">
            <v>6622</v>
          </cell>
          <cell r="J154">
            <v>24909</v>
          </cell>
          <cell r="K154">
            <v>32241</v>
          </cell>
          <cell r="L154">
            <v>20818</v>
          </cell>
          <cell r="M154">
            <v>7497</v>
          </cell>
          <cell r="N154">
            <v>7101</v>
          </cell>
          <cell r="O154">
            <v>13362</v>
          </cell>
          <cell r="P154">
            <v>10733</v>
          </cell>
          <cell r="Q154">
            <v>27571</v>
          </cell>
          <cell r="S154">
            <v>221555</v>
          </cell>
          <cell r="T154">
            <v>28004</v>
          </cell>
          <cell r="U154">
            <v>249559</v>
          </cell>
          <cell r="V154">
            <v>2545</v>
          </cell>
          <cell r="W154">
            <v>4183</v>
          </cell>
          <cell r="X154">
            <v>1268</v>
          </cell>
          <cell r="Y154">
            <v>2220</v>
          </cell>
          <cell r="Z154">
            <v>4725</v>
          </cell>
          <cell r="AA154">
            <v>3984</v>
          </cell>
          <cell r="AB154">
            <v>4455</v>
          </cell>
          <cell r="AC154">
            <v>4351</v>
          </cell>
          <cell r="AD154">
            <v>1674</v>
          </cell>
          <cell r="AE154">
            <v>11240</v>
          </cell>
          <cell r="AL154">
            <v>40645</v>
          </cell>
          <cell r="AM154">
            <v>27373</v>
          </cell>
          <cell r="AN154">
            <v>68018</v>
          </cell>
          <cell r="AO154">
            <v>262200</v>
          </cell>
          <cell r="AP154">
            <v>55377</v>
          </cell>
          <cell r="AQ154">
            <v>317577</v>
          </cell>
          <cell r="AR154">
            <v>35943</v>
          </cell>
          <cell r="AS154">
            <v>0</v>
          </cell>
          <cell r="AT154">
            <v>0</v>
          </cell>
          <cell r="AU154">
            <v>0</v>
          </cell>
          <cell r="AV154">
            <v>0.97448934082597449</v>
          </cell>
        </row>
        <row r="155">
          <cell r="A155">
            <v>6</v>
          </cell>
          <cell r="B155">
            <v>35944</v>
          </cell>
          <cell r="C155">
            <v>28808</v>
          </cell>
          <cell r="D155">
            <v>7347</v>
          </cell>
          <cell r="E155">
            <v>8460</v>
          </cell>
          <cell r="F155">
            <v>5584</v>
          </cell>
          <cell r="G155">
            <v>6170</v>
          </cell>
          <cell r="H155">
            <v>15541</v>
          </cell>
          <cell r="I155">
            <v>7086</v>
          </cell>
          <cell r="J155">
            <v>26255</v>
          </cell>
          <cell r="K155">
            <v>33270</v>
          </cell>
          <cell r="L155">
            <v>21858</v>
          </cell>
          <cell r="M155">
            <v>8105</v>
          </cell>
          <cell r="N155">
            <v>7502</v>
          </cell>
          <cell r="O155">
            <v>13514</v>
          </cell>
          <cell r="P155">
            <v>11218</v>
          </cell>
          <cell r="Q155">
            <v>28682</v>
          </cell>
          <cell r="S155">
            <v>229400</v>
          </cell>
          <cell r="T155">
            <v>28921</v>
          </cell>
          <cell r="U155">
            <v>258321</v>
          </cell>
          <cell r="V155">
            <v>2704</v>
          </cell>
          <cell r="W155">
            <v>4192</v>
          </cell>
          <cell r="X155">
            <v>1438</v>
          </cell>
          <cell r="Y155">
            <v>2236</v>
          </cell>
          <cell r="Z155">
            <v>4840</v>
          </cell>
          <cell r="AA155">
            <v>4244</v>
          </cell>
          <cell r="AB155">
            <v>4476</v>
          </cell>
          <cell r="AC155">
            <v>4428</v>
          </cell>
          <cell r="AD155">
            <v>1691</v>
          </cell>
          <cell r="AE155">
            <v>11823</v>
          </cell>
          <cell r="AL155">
            <v>42072</v>
          </cell>
          <cell r="AM155">
            <v>28370</v>
          </cell>
          <cell r="AN155">
            <v>70442</v>
          </cell>
          <cell r="AO155">
            <v>271472</v>
          </cell>
          <cell r="AP155">
            <v>57291</v>
          </cell>
          <cell r="AQ155">
            <v>328763</v>
          </cell>
          <cell r="AR155">
            <v>35944</v>
          </cell>
          <cell r="AS155">
            <v>0</v>
          </cell>
          <cell r="AT155">
            <v>0</v>
          </cell>
          <cell r="AU155">
            <v>0</v>
          </cell>
          <cell r="AV155">
            <v>1.0089495436030089</v>
          </cell>
        </row>
        <row r="156">
          <cell r="A156">
            <v>7</v>
          </cell>
          <cell r="B156">
            <v>35945</v>
          </cell>
          <cell r="C156">
            <v>9456</v>
          </cell>
          <cell r="D156">
            <v>1961</v>
          </cell>
          <cell r="E156">
            <v>2967</v>
          </cell>
          <cell r="F156">
            <v>1205</v>
          </cell>
          <cell r="G156">
            <v>1563</v>
          </cell>
          <cell r="H156">
            <v>4678</v>
          </cell>
          <cell r="I156">
            <v>1439</v>
          </cell>
          <cell r="J156">
            <v>4768</v>
          </cell>
          <cell r="K156">
            <v>4121</v>
          </cell>
          <cell r="L156">
            <v>3058</v>
          </cell>
          <cell r="M156">
            <v>2915</v>
          </cell>
          <cell r="N156">
            <v>2830</v>
          </cell>
          <cell r="O156">
            <v>5291</v>
          </cell>
          <cell r="P156">
            <v>3543</v>
          </cell>
          <cell r="Q156">
            <v>7922</v>
          </cell>
          <cell r="S156">
            <v>57717</v>
          </cell>
          <cell r="T156">
            <v>12302</v>
          </cell>
          <cell r="U156">
            <v>70019</v>
          </cell>
          <cell r="V156">
            <v>584</v>
          </cell>
          <cell r="W156">
            <v>1154</v>
          </cell>
          <cell r="X156">
            <v>1083</v>
          </cell>
          <cell r="Y156">
            <v>550</v>
          </cell>
          <cell r="Z156">
            <v>1974</v>
          </cell>
          <cell r="AA156">
            <v>3105</v>
          </cell>
          <cell r="AB156">
            <v>1396</v>
          </cell>
          <cell r="AC156">
            <v>1712</v>
          </cell>
          <cell r="AD156">
            <v>729</v>
          </cell>
          <cell r="AE156">
            <v>5242</v>
          </cell>
          <cell r="AL156">
            <v>17529</v>
          </cell>
          <cell r="AM156">
            <v>6462</v>
          </cell>
          <cell r="AN156">
            <v>23991</v>
          </cell>
          <cell r="AO156">
            <v>75246</v>
          </cell>
          <cell r="AP156">
            <v>18764</v>
          </cell>
          <cell r="AQ156">
            <v>94010</v>
          </cell>
          <cell r="AR156">
            <v>35945</v>
          </cell>
          <cell r="AS156">
            <v>0</v>
          </cell>
          <cell r="AT156">
            <v>0</v>
          </cell>
          <cell r="AU156">
            <v>0</v>
          </cell>
          <cell r="AV156">
            <v>0.27965837124252968</v>
          </cell>
        </row>
        <row r="157">
          <cell r="A157">
            <v>1</v>
          </cell>
          <cell r="B157">
            <v>35946</v>
          </cell>
          <cell r="U157">
            <v>0</v>
          </cell>
          <cell r="AN157">
            <v>0</v>
          </cell>
          <cell r="AP157">
            <v>0</v>
          </cell>
          <cell r="AQ157">
            <v>0</v>
          </cell>
          <cell r="AR157">
            <v>35946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</row>
        <row r="158">
          <cell r="A158">
            <v>0</v>
          </cell>
          <cell r="B158" t="str">
            <v>mai/1998</v>
          </cell>
          <cell r="C158">
            <v>635797</v>
          </cell>
          <cell r="D158">
            <v>156285</v>
          </cell>
          <cell r="E158">
            <v>188109</v>
          </cell>
          <cell r="F158">
            <v>108721</v>
          </cell>
          <cell r="G158">
            <v>125160</v>
          </cell>
          <cell r="H158">
            <v>333751</v>
          </cell>
          <cell r="I158">
            <v>140181</v>
          </cell>
          <cell r="J158">
            <v>532140</v>
          </cell>
          <cell r="K158">
            <v>686722</v>
          </cell>
          <cell r="L158">
            <v>464646</v>
          </cell>
          <cell r="M158">
            <v>164851</v>
          </cell>
          <cell r="N158">
            <v>162275</v>
          </cell>
          <cell r="O158">
            <v>298910</v>
          </cell>
          <cell r="P158">
            <v>239428</v>
          </cell>
          <cell r="Q158">
            <v>622364</v>
          </cell>
          <cell r="S158">
            <v>4859340</v>
          </cell>
          <cell r="T158">
            <v>649849</v>
          </cell>
          <cell r="U158">
            <v>5509189</v>
          </cell>
          <cell r="V158">
            <v>52653</v>
          </cell>
          <cell r="W158">
            <v>85602</v>
          </cell>
          <cell r="X158">
            <v>32987</v>
          </cell>
          <cell r="Y158">
            <v>44559</v>
          </cell>
          <cell r="Z158">
            <v>125686</v>
          </cell>
          <cell r="AA158">
            <v>91139</v>
          </cell>
          <cell r="AB158">
            <v>91931</v>
          </cell>
          <cell r="AC158">
            <v>92782</v>
          </cell>
          <cell r="AD158">
            <v>35600</v>
          </cell>
          <cell r="AE158">
            <v>281724</v>
          </cell>
          <cell r="AL158">
            <v>934663</v>
          </cell>
          <cell r="AM158">
            <v>598425</v>
          </cell>
          <cell r="AN158">
            <v>1533088</v>
          </cell>
          <cell r="AO158">
            <v>5794003</v>
          </cell>
          <cell r="AP158">
            <v>1248274</v>
          </cell>
          <cell r="AQ158">
            <v>7042277</v>
          </cell>
          <cell r="AR158">
            <v>26</v>
          </cell>
        </row>
        <row r="159">
          <cell r="A159">
            <v>2</v>
          </cell>
          <cell r="B159">
            <v>35947</v>
          </cell>
          <cell r="C159">
            <v>28516</v>
          </cell>
          <cell r="D159">
            <v>7429</v>
          </cell>
          <cell r="E159">
            <v>8592</v>
          </cell>
          <cell r="F159">
            <v>5342</v>
          </cell>
          <cell r="G159">
            <v>6015</v>
          </cell>
          <cell r="H159">
            <v>16506</v>
          </cell>
          <cell r="I159">
            <v>7091</v>
          </cell>
          <cell r="J159">
            <v>26125</v>
          </cell>
          <cell r="K159">
            <v>32870</v>
          </cell>
          <cell r="L159">
            <v>20491</v>
          </cell>
          <cell r="M159">
            <v>7652</v>
          </cell>
          <cell r="N159">
            <v>7223</v>
          </cell>
          <cell r="O159">
            <v>13502</v>
          </cell>
          <cell r="P159">
            <v>10906</v>
          </cell>
          <cell r="Q159">
            <v>27840</v>
          </cell>
          <cell r="S159">
            <v>226100</v>
          </cell>
          <cell r="T159">
            <v>28722</v>
          </cell>
          <cell r="U159">
            <v>254822</v>
          </cell>
          <cell r="V159">
            <v>2588</v>
          </cell>
          <cell r="W159">
            <v>3973</v>
          </cell>
          <cell r="X159">
            <v>1266</v>
          </cell>
          <cell r="Y159">
            <v>2159</v>
          </cell>
          <cell r="Z159">
            <v>4981</v>
          </cell>
          <cell r="AA159">
            <v>3805</v>
          </cell>
          <cell r="AB159">
            <v>4470</v>
          </cell>
          <cell r="AC159">
            <v>4434</v>
          </cell>
          <cell r="AD159">
            <v>1690</v>
          </cell>
          <cell r="AE159">
            <v>12196</v>
          </cell>
          <cell r="AL159">
            <v>41562</v>
          </cell>
          <cell r="AM159">
            <v>27852</v>
          </cell>
          <cell r="AN159">
            <v>69414</v>
          </cell>
          <cell r="AO159">
            <v>267662</v>
          </cell>
          <cell r="AP159">
            <v>56574</v>
          </cell>
          <cell r="AQ159">
            <v>324236</v>
          </cell>
          <cell r="AR159">
            <v>35947</v>
          </cell>
          <cell r="AS159">
            <v>0</v>
          </cell>
          <cell r="AT159">
            <v>0</v>
          </cell>
          <cell r="AU159">
            <v>0</v>
          </cell>
          <cell r="AV159">
            <v>1.002287952488476</v>
          </cell>
        </row>
        <row r="160">
          <cell r="A160">
            <v>3</v>
          </cell>
          <cell r="B160">
            <v>35948</v>
          </cell>
          <cell r="C160">
            <v>28281</v>
          </cell>
          <cell r="D160">
            <v>7382</v>
          </cell>
          <cell r="E160">
            <v>8584</v>
          </cell>
          <cell r="F160">
            <v>5278</v>
          </cell>
          <cell r="G160">
            <v>6104</v>
          </cell>
          <cell r="H160">
            <v>13011</v>
          </cell>
          <cell r="I160">
            <v>6860</v>
          </cell>
          <cell r="J160">
            <v>26434</v>
          </cell>
          <cell r="K160">
            <v>33127</v>
          </cell>
          <cell r="L160">
            <v>22558</v>
          </cell>
          <cell r="M160">
            <v>7224</v>
          </cell>
          <cell r="N160">
            <v>7388</v>
          </cell>
          <cell r="O160">
            <v>14242</v>
          </cell>
          <cell r="P160">
            <v>11102</v>
          </cell>
          <cell r="Q160">
            <v>28639</v>
          </cell>
          <cell r="S160">
            <v>226214</v>
          </cell>
          <cell r="T160">
            <v>29157</v>
          </cell>
          <cell r="U160">
            <v>255371</v>
          </cell>
          <cell r="V160">
            <v>2556</v>
          </cell>
          <cell r="W160">
            <v>4102</v>
          </cell>
          <cell r="X160">
            <v>1299</v>
          </cell>
          <cell r="Y160">
            <v>2210</v>
          </cell>
          <cell r="Z160">
            <v>5049</v>
          </cell>
          <cell r="AA160">
            <v>3690</v>
          </cell>
          <cell r="AB160">
            <v>4453</v>
          </cell>
          <cell r="AC160">
            <v>4518</v>
          </cell>
          <cell r="AD160">
            <v>1639</v>
          </cell>
          <cell r="AE160">
            <v>12582</v>
          </cell>
          <cell r="AL160">
            <v>42098</v>
          </cell>
          <cell r="AM160">
            <v>28289</v>
          </cell>
          <cell r="AN160">
            <v>70387</v>
          </cell>
          <cell r="AO160">
            <v>268312</v>
          </cell>
          <cell r="AP160">
            <v>57446</v>
          </cell>
          <cell r="AQ160">
            <v>325758</v>
          </cell>
          <cell r="AR160">
            <v>35948</v>
          </cell>
          <cell r="AS160">
            <v>0</v>
          </cell>
          <cell r="AT160">
            <v>0</v>
          </cell>
          <cell r="AU160">
            <v>0</v>
          </cell>
          <cell r="AV160">
            <v>1.0047219444974931</v>
          </cell>
        </row>
        <row r="161">
          <cell r="A161">
            <v>4</v>
          </cell>
          <cell r="B161">
            <v>35949</v>
          </cell>
          <cell r="C161">
            <v>28413</v>
          </cell>
          <cell r="D161">
            <v>7455</v>
          </cell>
          <cell r="E161">
            <v>8474</v>
          </cell>
          <cell r="F161">
            <v>5450</v>
          </cell>
          <cell r="G161">
            <v>5852</v>
          </cell>
          <cell r="H161">
            <v>12931</v>
          </cell>
          <cell r="I161">
            <v>6766</v>
          </cell>
          <cell r="J161">
            <v>25250</v>
          </cell>
          <cell r="K161">
            <v>32740</v>
          </cell>
          <cell r="L161">
            <v>21249</v>
          </cell>
          <cell r="M161">
            <v>7326</v>
          </cell>
          <cell r="N161">
            <v>7507</v>
          </cell>
          <cell r="O161">
            <v>13763</v>
          </cell>
          <cell r="P161">
            <v>11084</v>
          </cell>
          <cell r="Q161">
            <v>28216</v>
          </cell>
          <cell r="S161">
            <v>222476</v>
          </cell>
          <cell r="T161">
            <v>28187</v>
          </cell>
          <cell r="U161">
            <v>250663</v>
          </cell>
          <cell r="V161">
            <v>2640</v>
          </cell>
          <cell r="W161">
            <v>4046</v>
          </cell>
          <cell r="X161">
            <v>1211</v>
          </cell>
          <cell r="Y161">
            <v>2249</v>
          </cell>
          <cell r="Z161">
            <v>4703</v>
          </cell>
          <cell r="AA161">
            <v>3651</v>
          </cell>
          <cell r="AB161">
            <v>4406</v>
          </cell>
          <cell r="AC161">
            <v>4578</v>
          </cell>
          <cell r="AD161">
            <v>1679</v>
          </cell>
          <cell r="AE161">
            <v>11736</v>
          </cell>
          <cell r="AL161">
            <v>40899</v>
          </cell>
          <cell r="AM161">
            <v>27680</v>
          </cell>
          <cell r="AN161">
            <v>68579</v>
          </cell>
          <cell r="AO161">
            <v>263375</v>
          </cell>
          <cell r="AP161">
            <v>55867</v>
          </cell>
          <cell r="AQ161">
            <v>319242</v>
          </cell>
          <cell r="AR161">
            <v>35949</v>
          </cell>
          <cell r="AS161">
            <v>0</v>
          </cell>
          <cell r="AT161">
            <v>0</v>
          </cell>
          <cell r="AU161">
            <v>0</v>
          </cell>
          <cell r="AV161">
            <v>0.98623483903823617</v>
          </cell>
        </row>
        <row r="162">
          <cell r="A162">
            <v>5</v>
          </cell>
          <cell r="B162">
            <v>35950</v>
          </cell>
          <cell r="C162">
            <v>28705</v>
          </cell>
          <cell r="D162">
            <v>7403</v>
          </cell>
          <cell r="E162">
            <v>8678</v>
          </cell>
          <cell r="F162">
            <v>5360</v>
          </cell>
          <cell r="G162">
            <v>6153</v>
          </cell>
          <cell r="H162">
            <v>15551</v>
          </cell>
          <cell r="I162">
            <v>6830</v>
          </cell>
          <cell r="J162">
            <v>25817</v>
          </cell>
          <cell r="K162">
            <v>32083</v>
          </cell>
          <cell r="L162">
            <v>20881</v>
          </cell>
          <cell r="M162">
            <v>7559</v>
          </cell>
          <cell r="N162">
            <v>7245</v>
          </cell>
          <cell r="O162">
            <v>13313</v>
          </cell>
          <cell r="P162">
            <v>10751</v>
          </cell>
          <cell r="Q162">
            <v>27935</v>
          </cell>
          <cell r="S162">
            <v>224264</v>
          </cell>
          <cell r="T162">
            <v>28573</v>
          </cell>
          <cell r="U162">
            <v>252837</v>
          </cell>
          <cell r="V162">
            <v>2596</v>
          </cell>
          <cell r="W162">
            <v>3826</v>
          </cell>
          <cell r="X162">
            <v>1114</v>
          </cell>
          <cell r="Y162">
            <v>2108</v>
          </cell>
          <cell r="Z162">
            <v>5699</v>
          </cell>
          <cell r="AA162">
            <v>3756</v>
          </cell>
          <cell r="AB162">
            <v>4232</v>
          </cell>
          <cell r="AC162">
            <v>4153</v>
          </cell>
          <cell r="AD162">
            <v>1602</v>
          </cell>
          <cell r="AE162">
            <v>12220</v>
          </cell>
          <cell r="AL162">
            <v>41306</v>
          </cell>
          <cell r="AM162">
            <v>27651</v>
          </cell>
          <cell r="AN162">
            <v>68957</v>
          </cell>
          <cell r="AO162">
            <v>265570</v>
          </cell>
          <cell r="AP162">
            <v>56224</v>
          </cell>
          <cell r="AQ162">
            <v>321794</v>
          </cell>
          <cell r="AR162">
            <v>35950</v>
          </cell>
          <cell r="AS162">
            <v>0</v>
          </cell>
          <cell r="AT162">
            <v>0</v>
          </cell>
          <cell r="AU162">
            <v>0</v>
          </cell>
          <cell r="AV162">
            <v>0.99445424282253203</v>
          </cell>
        </row>
        <row r="163">
          <cell r="A163">
            <v>6</v>
          </cell>
          <cell r="B163">
            <v>35951</v>
          </cell>
          <cell r="C163">
            <v>30246</v>
          </cell>
          <cell r="D163">
            <v>7459</v>
          </cell>
          <cell r="E163">
            <v>9294</v>
          </cell>
          <cell r="F163">
            <v>5528</v>
          </cell>
          <cell r="G163">
            <v>6006</v>
          </cell>
          <cell r="H163">
            <v>15710</v>
          </cell>
          <cell r="I163">
            <v>7066</v>
          </cell>
          <cell r="J163">
            <v>27811</v>
          </cell>
          <cell r="K163">
            <v>33331</v>
          </cell>
          <cell r="L163">
            <v>21789</v>
          </cell>
          <cell r="M163">
            <v>8147</v>
          </cell>
          <cell r="N163">
            <v>7829</v>
          </cell>
          <cell r="O163">
            <v>14751</v>
          </cell>
          <cell r="P163">
            <v>11430</v>
          </cell>
          <cell r="Q163">
            <v>29606</v>
          </cell>
          <cell r="S163">
            <v>236003</v>
          </cell>
          <cell r="T163">
            <v>30038</v>
          </cell>
          <cell r="U163">
            <v>266041</v>
          </cell>
          <cell r="V163">
            <v>2678</v>
          </cell>
          <cell r="W163">
            <v>4011</v>
          </cell>
          <cell r="X163">
            <v>1100</v>
          </cell>
          <cell r="Y163">
            <v>2209</v>
          </cell>
          <cell r="Z163">
            <v>6085</v>
          </cell>
          <cell r="AA163">
            <v>4256</v>
          </cell>
          <cell r="AB163">
            <v>4306</v>
          </cell>
          <cell r="AC163">
            <v>4469</v>
          </cell>
          <cell r="AD163">
            <v>1682</v>
          </cell>
          <cell r="AE163">
            <v>12622</v>
          </cell>
          <cell r="AL163">
            <v>43418</v>
          </cell>
          <cell r="AM163">
            <v>29173</v>
          </cell>
          <cell r="AN163">
            <v>72591</v>
          </cell>
          <cell r="AO163">
            <v>279421</v>
          </cell>
          <cell r="AP163">
            <v>59211</v>
          </cell>
          <cell r="AQ163">
            <v>338632</v>
          </cell>
          <cell r="AR163">
            <v>35951</v>
          </cell>
          <cell r="AS163">
            <v>0</v>
          </cell>
          <cell r="AT163">
            <v>0</v>
          </cell>
          <cell r="AU163">
            <v>0</v>
          </cell>
          <cell r="AV163">
            <v>1.0463207402331389</v>
          </cell>
        </row>
        <row r="164">
          <cell r="A164">
            <v>7</v>
          </cell>
          <cell r="B164">
            <v>35952</v>
          </cell>
          <cell r="C164">
            <v>10670</v>
          </cell>
          <cell r="D164">
            <v>2116</v>
          </cell>
          <cell r="E164">
            <v>3394</v>
          </cell>
          <cell r="F164">
            <v>1271</v>
          </cell>
          <cell r="G164">
            <v>1450</v>
          </cell>
          <cell r="H164">
            <v>4955</v>
          </cell>
          <cell r="I164">
            <v>1691</v>
          </cell>
          <cell r="J164">
            <v>5649</v>
          </cell>
          <cell r="K164">
            <v>4444</v>
          </cell>
          <cell r="L164">
            <v>3428</v>
          </cell>
          <cell r="M164">
            <v>2959</v>
          </cell>
          <cell r="N164">
            <v>3061</v>
          </cell>
          <cell r="O164">
            <v>5612</v>
          </cell>
          <cell r="P164">
            <v>4070</v>
          </cell>
          <cell r="Q164">
            <v>8205</v>
          </cell>
          <cell r="S164">
            <v>62975</v>
          </cell>
          <cell r="T164">
            <v>13454</v>
          </cell>
          <cell r="U164">
            <v>76429</v>
          </cell>
          <cell r="V164">
            <v>616</v>
          </cell>
          <cell r="W164">
            <v>1426</v>
          </cell>
          <cell r="X164">
            <v>904</v>
          </cell>
          <cell r="Y164">
            <v>603</v>
          </cell>
          <cell r="Z164">
            <v>2206</v>
          </cell>
          <cell r="AA164">
            <v>3300</v>
          </cell>
          <cell r="AB164">
            <v>1563</v>
          </cell>
          <cell r="AC164">
            <v>1859</v>
          </cell>
          <cell r="AD164">
            <v>736</v>
          </cell>
          <cell r="AE164">
            <v>5907</v>
          </cell>
          <cell r="AL164">
            <v>19120</v>
          </cell>
          <cell r="AM164">
            <v>7120</v>
          </cell>
          <cell r="AN164">
            <v>26240</v>
          </cell>
          <cell r="AO164">
            <v>82095</v>
          </cell>
          <cell r="AP164">
            <v>20574</v>
          </cell>
          <cell r="AQ164">
            <v>102669</v>
          </cell>
          <cell r="AR164">
            <v>35952</v>
          </cell>
          <cell r="AS164" t="str">
            <v>Atípico</v>
          </cell>
          <cell r="AT164">
            <v>0</v>
          </cell>
          <cell r="AU164">
            <v>0</v>
          </cell>
          <cell r="AV164">
            <v>0.30741319073884765</v>
          </cell>
        </row>
        <row r="165">
          <cell r="A165">
            <v>1</v>
          </cell>
          <cell r="B165">
            <v>35953</v>
          </cell>
          <cell r="U165">
            <v>0</v>
          </cell>
          <cell r="AN165">
            <v>0</v>
          </cell>
          <cell r="AP165">
            <v>0</v>
          </cell>
          <cell r="AQ165">
            <v>0</v>
          </cell>
          <cell r="AR165">
            <v>35953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</row>
        <row r="166">
          <cell r="A166">
            <v>2</v>
          </cell>
          <cell r="B166">
            <v>35954</v>
          </cell>
          <cell r="C166">
            <v>29620</v>
          </cell>
          <cell r="D166">
            <v>7578</v>
          </cell>
          <cell r="E166">
            <v>8734</v>
          </cell>
          <cell r="F166">
            <v>5728</v>
          </cell>
          <cell r="G166">
            <v>6189</v>
          </cell>
          <cell r="H166">
            <v>16997</v>
          </cell>
          <cell r="I166">
            <v>7248</v>
          </cell>
          <cell r="J166">
            <v>27339</v>
          </cell>
          <cell r="K166">
            <v>33961</v>
          </cell>
          <cell r="L166">
            <v>21786</v>
          </cell>
          <cell r="M166">
            <v>7391</v>
          </cell>
          <cell r="N166">
            <v>7534</v>
          </cell>
          <cell r="O166">
            <v>13585</v>
          </cell>
          <cell r="P166">
            <v>11259</v>
          </cell>
          <cell r="Q166">
            <v>29708</v>
          </cell>
          <cell r="S166">
            <v>234657</v>
          </cell>
          <cell r="T166">
            <v>29836</v>
          </cell>
          <cell r="U166">
            <v>264493</v>
          </cell>
          <cell r="V166">
            <v>2774</v>
          </cell>
          <cell r="W166">
            <v>3913</v>
          </cell>
          <cell r="X166">
            <v>1306</v>
          </cell>
          <cell r="Y166">
            <v>2104</v>
          </cell>
          <cell r="Z166">
            <v>6095</v>
          </cell>
          <cell r="AA166">
            <v>4020</v>
          </cell>
          <cell r="AB166">
            <v>4380</v>
          </cell>
          <cell r="AC166">
            <v>4326</v>
          </cell>
          <cell r="AD166">
            <v>1654</v>
          </cell>
          <cell r="AE166">
            <v>12636</v>
          </cell>
          <cell r="AL166">
            <v>43208</v>
          </cell>
          <cell r="AM166">
            <v>28941</v>
          </cell>
          <cell r="AN166">
            <v>72149</v>
          </cell>
          <cell r="AO166">
            <v>277865</v>
          </cell>
          <cell r="AP166">
            <v>58777</v>
          </cell>
          <cell r="AQ166">
            <v>336642</v>
          </cell>
          <cell r="AR166">
            <v>35954</v>
          </cell>
          <cell r="AS166">
            <v>0</v>
          </cell>
          <cell r="AT166">
            <v>0</v>
          </cell>
          <cell r="AU166">
            <v>0</v>
          </cell>
          <cell r="AV166">
            <v>1.0404941378238615</v>
          </cell>
        </row>
        <row r="167">
          <cell r="A167">
            <v>3</v>
          </cell>
          <cell r="B167">
            <v>35955</v>
          </cell>
          <cell r="C167">
            <v>32408</v>
          </cell>
          <cell r="D167">
            <v>8004</v>
          </cell>
          <cell r="E167">
            <v>9394</v>
          </cell>
          <cell r="F167">
            <v>6031</v>
          </cell>
          <cell r="G167">
            <v>6828</v>
          </cell>
          <cell r="H167">
            <v>17163</v>
          </cell>
          <cell r="I167">
            <v>8018</v>
          </cell>
          <cell r="J167">
            <v>29515</v>
          </cell>
          <cell r="K167">
            <v>35326</v>
          </cell>
          <cell r="L167">
            <v>22739</v>
          </cell>
          <cell r="M167">
            <v>7909</v>
          </cell>
          <cell r="N167">
            <v>7931</v>
          </cell>
          <cell r="O167">
            <v>14489</v>
          </cell>
          <cell r="P167">
            <v>11568</v>
          </cell>
          <cell r="Q167">
            <v>30990</v>
          </cell>
          <cell r="S167">
            <v>248313</v>
          </cell>
          <cell r="T167">
            <v>31572</v>
          </cell>
          <cell r="U167">
            <v>279885</v>
          </cell>
          <cell r="V167">
            <v>2921</v>
          </cell>
          <cell r="W167">
            <v>4044</v>
          </cell>
          <cell r="X167">
            <v>1352</v>
          </cell>
          <cell r="Y167">
            <v>2249</v>
          </cell>
          <cell r="Z167">
            <v>6768</v>
          </cell>
          <cell r="AA167">
            <v>4464</v>
          </cell>
          <cell r="AB167">
            <v>4445</v>
          </cell>
          <cell r="AC167">
            <v>4394</v>
          </cell>
          <cell r="AD167">
            <v>1616</v>
          </cell>
          <cell r="AE167">
            <v>13469</v>
          </cell>
          <cell r="AL167">
            <v>45722</v>
          </cell>
          <cell r="AM167">
            <v>30668</v>
          </cell>
          <cell r="AN167">
            <v>76390</v>
          </cell>
          <cell r="AO167">
            <v>294035</v>
          </cell>
          <cell r="AP167">
            <v>62240</v>
          </cell>
          <cell r="AQ167">
            <v>356275</v>
          </cell>
          <cell r="AR167">
            <v>35955</v>
          </cell>
          <cell r="AS167" t="str">
            <v>Atípico</v>
          </cell>
          <cell r="AT167">
            <v>0</v>
          </cell>
          <cell r="AU167">
            <v>0</v>
          </cell>
          <cell r="AV167">
            <v>1.1010443698020229</v>
          </cell>
        </row>
        <row r="168">
          <cell r="A168">
            <v>4</v>
          </cell>
          <cell r="B168">
            <v>35956</v>
          </cell>
          <cell r="C168">
            <v>18830</v>
          </cell>
          <cell r="D168">
            <v>5263</v>
          </cell>
          <cell r="E168">
            <v>5691</v>
          </cell>
          <cell r="F168">
            <v>2334</v>
          </cell>
          <cell r="G168">
            <v>3227</v>
          </cell>
          <cell r="H168">
            <v>9203</v>
          </cell>
          <cell r="I168">
            <v>3610</v>
          </cell>
          <cell r="J168">
            <v>15307</v>
          </cell>
          <cell r="K168">
            <v>19050</v>
          </cell>
          <cell r="L168">
            <v>11453</v>
          </cell>
          <cell r="M168">
            <v>4961</v>
          </cell>
          <cell r="N168">
            <v>4863</v>
          </cell>
          <cell r="O168">
            <v>9028</v>
          </cell>
          <cell r="P168">
            <v>7436</v>
          </cell>
          <cell r="Q168">
            <v>18737</v>
          </cell>
          <cell r="S168">
            <v>138993</v>
          </cell>
          <cell r="T168">
            <v>18154</v>
          </cell>
          <cell r="U168">
            <v>157147</v>
          </cell>
          <cell r="V168">
            <v>1131</v>
          </cell>
          <cell r="W168">
            <v>2216</v>
          </cell>
          <cell r="X168">
            <v>460</v>
          </cell>
          <cell r="Y168">
            <v>1309</v>
          </cell>
          <cell r="Z168">
            <v>3711</v>
          </cell>
          <cell r="AA168">
            <v>2322</v>
          </cell>
          <cell r="AB168">
            <v>2655</v>
          </cell>
          <cell r="AC168">
            <v>2732</v>
          </cell>
          <cell r="AD168">
            <v>1079</v>
          </cell>
          <cell r="AE168">
            <v>8046</v>
          </cell>
          <cell r="AL168">
            <v>25661</v>
          </cell>
          <cell r="AM168">
            <v>17038</v>
          </cell>
          <cell r="AN168">
            <v>42699</v>
          </cell>
          <cell r="AO168">
            <v>164654</v>
          </cell>
          <cell r="AP168">
            <v>35192</v>
          </cell>
          <cell r="AQ168">
            <v>199846</v>
          </cell>
          <cell r="AR168">
            <v>35956</v>
          </cell>
          <cell r="AS168" t="str">
            <v>Atípico</v>
          </cell>
          <cell r="AT168" t="str">
            <v>CopaMundo</v>
          </cell>
          <cell r="AU168">
            <v>0</v>
          </cell>
          <cell r="AV168">
            <v>0.61656387731182438</v>
          </cell>
        </row>
        <row r="169">
          <cell r="A169">
            <v>5</v>
          </cell>
          <cell r="B169">
            <v>35957</v>
          </cell>
          <cell r="C169">
            <v>3189</v>
          </cell>
          <cell r="D169">
            <v>725</v>
          </cell>
          <cell r="E169">
            <v>961</v>
          </cell>
          <cell r="F169">
            <v>455</v>
          </cell>
          <cell r="G169">
            <v>444</v>
          </cell>
          <cell r="H169">
            <v>1905</v>
          </cell>
          <cell r="I169">
            <v>213</v>
          </cell>
          <cell r="J169">
            <v>391</v>
          </cell>
          <cell r="K169">
            <v>1628</v>
          </cell>
          <cell r="L169">
            <v>890</v>
          </cell>
          <cell r="M169">
            <v>1203</v>
          </cell>
          <cell r="N169">
            <v>1115</v>
          </cell>
          <cell r="O169">
            <v>2002</v>
          </cell>
          <cell r="P169">
            <v>1448</v>
          </cell>
          <cell r="Q169">
            <v>2751</v>
          </cell>
          <cell r="S169">
            <v>19320</v>
          </cell>
          <cell r="T169">
            <v>4772</v>
          </cell>
          <cell r="U169">
            <v>24092</v>
          </cell>
          <cell r="V169">
            <v>220</v>
          </cell>
          <cell r="W169">
            <v>600</v>
          </cell>
          <cell r="X169">
            <v>71</v>
          </cell>
          <cell r="Y169">
            <v>227</v>
          </cell>
          <cell r="Z169">
            <v>822</v>
          </cell>
          <cell r="AA169">
            <v>1161</v>
          </cell>
          <cell r="AB169">
            <v>615</v>
          </cell>
          <cell r="AC169">
            <v>845</v>
          </cell>
          <cell r="AD169">
            <v>399</v>
          </cell>
          <cell r="AE169">
            <v>1807</v>
          </cell>
          <cell r="AL169">
            <v>6767</v>
          </cell>
          <cell r="AM169">
            <v>2039</v>
          </cell>
          <cell r="AN169">
            <v>8806</v>
          </cell>
          <cell r="AO169">
            <v>26087</v>
          </cell>
          <cell r="AP169">
            <v>6811</v>
          </cell>
          <cell r="AQ169">
            <v>32898</v>
          </cell>
          <cell r="AR169">
            <v>35957</v>
          </cell>
          <cell r="AS169" t="str">
            <v>Atípico</v>
          </cell>
          <cell r="AT169" t="str">
            <v>Corpus Christi</v>
          </cell>
          <cell r="AU169" t="str">
            <v>Feriado</v>
          </cell>
          <cell r="AV169">
            <v>9.7685460829579365E-2</v>
          </cell>
        </row>
        <row r="170">
          <cell r="A170">
            <v>6</v>
          </cell>
          <cell r="B170">
            <v>35958</v>
          </cell>
          <cell r="C170">
            <v>25179</v>
          </cell>
          <cell r="D170">
            <v>5601</v>
          </cell>
          <cell r="E170">
            <v>7015</v>
          </cell>
          <cell r="F170">
            <v>4402</v>
          </cell>
          <cell r="G170">
            <v>4953</v>
          </cell>
          <cell r="H170">
            <v>13622</v>
          </cell>
          <cell r="I170">
            <v>5876</v>
          </cell>
          <cell r="J170">
            <v>23895</v>
          </cell>
          <cell r="K170">
            <v>26385</v>
          </cell>
          <cell r="L170">
            <v>16443</v>
          </cell>
          <cell r="M170">
            <v>6239</v>
          </cell>
          <cell r="N170">
            <v>6139</v>
          </cell>
          <cell r="O170">
            <v>11834</v>
          </cell>
          <cell r="P170">
            <v>8675</v>
          </cell>
          <cell r="Q170">
            <v>22749</v>
          </cell>
          <cell r="S170">
            <v>189007</v>
          </cell>
          <cell r="T170">
            <v>24109</v>
          </cell>
          <cell r="U170">
            <v>213116</v>
          </cell>
          <cell r="V170">
            <v>2132</v>
          </cell>
          <cell r="W170">
            <v>2574</v>
          </cell>
          <cell r="X170">
            <v>567</v>
          </cell>
          <cell r="Y170">
            <v>1512</v>
          </cell>
          <cell r="Z170">
            <v>4644</v>
          </cell>
          <cell r="AA170">
            <v>4517</v>
          </cell>
          <cell r="AB170">
            <v>3444</v>
          </cell>
          <cell r="AC170">
            <v>3509</v>
          </cell>
          <cell r="AD170">
            <v>1283</v>
          </cell>
          <cell r="AE170">
            <v>10747</v>
          </cell>
          <cell r="AL170">
            <v>34929</v>
          </cell>
          <cell r="AM170">
            <v>23318</v>
          </cell>
          <cell r="AN170">
            <v>58247</v>
          </cell>
          <cell r="AO170">
            <v>223936</v>
          </cell>
          <cell r="AP170">
            <v>47427</v>
          </cell>
          <cell r="AQ170">
            <v>271363</v>
          </cell>
          <cell r="AR170">
            <v>35958</v>
          </cell>
          <cell r="AS170" t="str">
            <v>Atípico</v>
          </cell>
          <cell r="AT170" t="str">
            <v>Enforcado</v>
          </cell>
          <cell r="AU170">
            <v>0</v>
          </cell>
          <cell r="AV170">
            <v>0.83855143774035668</v>
          </cell>
        </row>
        <row r="171">
          <cell r="A171">
            <v>7</v>
          </cell>
          <cell r="B171">
            <v>35959</v>
          </cell>
          <cell r="C171">
            <v>9196</v>
          </cell>
          <cell r="D171">
            <v>1888</v>
          </cell>
          <cell r="E171">
            <v>2705</v>
          </cell>
          <cell r="F171">
            <v>1081</v>
          </cell>
          <cell r="G171">
            <v>1139</v>
          </cell>
          <cell r="H171">
            <v>3969</v>
          </cell>
          <cell r="I171">
            <v>1229</v>
          </cell>
          <cell r="J171">
            <v>4620</v>
          </cell>
          <cell r="K171">
            <v>7216</v>
          </cell>
          <cell r="L171">
            <v>2639</v>
          </cell>
          <cell r="M171">
            <v>2468</v>
          </cell>
          <cell r="N171">
            <v>2646</v>
          </cell>
          <cell r="O171">
            <v>4887</v>
          </cell>
          <cell r="P171">
            <v>3429</v>
          </cell>
          <cell r="Q171">
            <v>7167</v>
          </cell>
          <cell r="S171">
            <v>56279</v>
          </cell>
          <cell r="T171">
            <v>12038</v>
          </cell>
          <cell r="U171">
            <v>68317</v>
          </cell>
          <cell r="V171">
            <v>524</v>
          </cell>
          <cell r="W171">
            <v>1148</v>
          </cell>
          <cell r="X171">
            <v>476</v>
          </cell>
          <cell r="Y171">
            <v>499</v>
          </cell>
          <cell r="Z171">
            <v>2111</v>
          </cell>
          <cell r="AA171">
            <v>3043</v>
          </cell>
          <cell r="AB171">
            <v>1406</v>
          </cell>
          <cell r="AC171">
            <v>1755</v>
          </cell>
          <cell r="AD171">
            <v>734</v>
          </cell>
          <cell r="AE171">
            <v>5349</v>
          </cell>
          <cell r="AL171">
            <v>17045</v>
          </cell>
          <cell r="AM171">
            <v>6556</v>
          </cell>
          <cell r="AN171">
            <v>23601</v>
          </cell>
          <cell r="AO171">
            <v>73324</v>
          </cell>
          <cell r="AP171">
            <v>18594</v>
          </cell>
          <cell r="AQ171">
            <v>91918</v>
          </cell>
          <cell r="AR171">
            <v>35959</v>
          </cell>
          <cell r="AS171">
            <v>0</v>
          </cell>
          <cell r="AT171">
            <v>0</v>
          </cell>
          <cell r="AU171">
            <v>0</v>
          </cell>
          <cell r="AV171">
            <v>0.27456927702948125</v>
          </cell>
        </row>
        <row r="172">
          <cell r="A172">
            <v>1</v>
          </cell>
          <cell r="B172">
            <v>35960</v>
          </cell>
          <cell r="U172">
            <v>0</v>
          </cell>
          <cell r="AN172">
            <v>0</v>
          </cell>
          <cell r="AP172">
            <v>0</v>
          </cell>
          <cell r="AQ172">
            <v>0</v>
          </cell>
          <cell r="AR172">
            <v>35960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</row>
        <row r="173">
          <cell r="A173">
            <v>2</v>
          </cell>
          <cell r="B173">
            <v>35961</v>
          </cell>
          <cell r="C173">
            <v>29914</v>
          </cell>
          <cell r="D173">
            <v>7363</v>
          </cell>
          <cell r="E173">
            <v>8709</v>
          </cell>
          <cell r="F173">
            <v>5508</v>
          </cell>
          <cell r="G173">
            <v>6229</v>
          </cell>
          <cell r="H173">
            <v>16768</v>
          </cell>
          <cell r="I173">
            <v>7004</v>
          </cell>
          <cell r="J173">
            <v>26804</v>
          </cell>
          <cell r="K173">
            <v>33927</v>
          </cell>
          <cell r="L173">
            <v>21260</v>
          </cell>
          <cell r="M173">
            <v>7477</v>
          </cell>
          <cell r="N173">
            <v>7464</v>
          </cell>
          <cell r="O173">
            <v>13074</v>
          </cell>
          <cell r="P173">
            <v>10810</v>
          </cell>
          <cell r="Q173">
            <v>28497</v>
          </cell>
          <cell r="S173">
            <v>230808</v>
          </cell>
          <cell r="T173">
            <v>29344</v>
          </cell>
          <cell r="U173">
            <v>260152</v>
          </cell>
          <cell r="V173">
            <v>2668</v>
          </cell>
          <cell r="W173">
            <v>3952</v>
          </cell>
          <cell r="X173">
            <v>1313</v>
          </cell>
          <cell r="Y173">
            <v>2207</v>
          </cell>
          <cell r="Z173">
            <v>4974</v>
          </cell>
          <cell r="AA173">
            <v>3792</v>
          </cell>
          <cell r="AB173">
            <v>4468</v>
          </cell>
          <cell r="AC173">
            <v>4458</v>
          </cell>
          <cell r="AD173">
            <v>1666</v>
          </cell>
          <cell r="AE173">
            <v>12964</v>
          </cell>
          <cell r="AL173">
            <v>42462</v>
          </cell>
          <cell r="AM173">
            <v>28474</v>
          </cell>
          <cell r="AN173">
            <v>70936</v>
          </cell>
          <cell r="AO173">
            <v>273270</v>
          </cell>
          <cell r="AP173">
            <v>57818</v>
          </cell>
          <cell r="AQ173">
            <v>331088</v>
          </cell>
          <cell r="AR173">
            <v>35961</v>
          </cell>
          <cell r="AS173">
            <v>0</v>
          </cell>
          <cell r="AT173">
            <v>0</v>
          </cell>
          <cell r="AU173">
            <v>0</v>
          </cell>
          <cell r="AV173">
            <v>1.0232876866216565</v>
          </cell>
        </row>
        <row r="174">
          <cell r="A174">
            <v>3</v>
          </cell>
          <cell r="B174">
            <v>35962</v>
          </cell>
          <cell r="C174">
            <v>23954</v>
          </cell>
          <cell r="D174">
            <v>6535</v>
          </cell>
          <cell r="E174">
            <v>7108</v>
          </cell>
          <cell r="F174">
            <v>4355</v>
          </cell>
          <cell r="G174">
            <v>4629</v>
          </cell>
          <cell r="H174">
            <v>12826</v>
          </cell>
          <cell r="I174">
            <v>5378</v>
          </cell>
          <cell r="J174">
            <v>21815</v>
          </cell>
          <cell r="K174">
            <v>27870</v>
          </cell>
          <cell r="L174">
            <v>15555</v>
          </cell>
          <cell r="M174">
            <v>5629</v>
          </cell>
          <cell r="N174">
            <v>5726</v>
          </cell>
          <cell r="O174">
            <v>10588</v>
          </cell>
          <cell r="P174">
            <v>9021</v>
          </cell>
          <cell r="Q174">
            <v>23098</v>
          </cell>
          <cell r="S174">
            <v>184087</v>
          </cell>
          <cell r="T174">
            <v>23481</v>
          </cell>
          <cell r="U174">
            <v>207568</v>
          </cell>
          <cell r="V174">
            <v>2110</v>
          </cell>
          <cell r="W174">
            <v>3091</v>
          </cell>
          <cell r="X174">
            <v>925</v>
          </cell>
          <cell r="Y174">
            <v>1860</v>
          </cell>
          <cell r="Z174">
            <v>3933</v>
          </cell>
          <cell r="AA174">
            <v>2710</v>
          </cell>
          <cell r="AB174">
            <v>3751</v>
          </cell>
          <cell r="AC174">
            <v>3823</v>
          </cell>
          <cell r="AD174">
            <v>1480</v>
          </cell>
          <cell r="AE174">
            <v>10195</v>
          </cell>
          <cell r="AL174">
            <v>33878</v>
          </cell>
          <cell r="AM174">
            <v>22739</v>
          </cell>
          <cell r="AN174">
            <v>56617</v>
          </cell>
          <cell r="AO174">
            <v>217965</v>
          </cell>
          <cell r="AP174">
            <v>46220</v>
          </cell>
          <cell r="AQ174">
            <v>264185</v>
          </cell>
          <cell r="AR174">
            <v>35962</v>
          </cell>
          <cell r="AS174" t="str">
            <v>Atípico</v>
          </cell>
          <cell r="AT174" t="str">
            <v>CopaMundo</v>
          </cell>
          <cell r="AU174">
            <v>0</v>
          </cell>
          <cell r="AV174">
            <v>0.81619241268521747</v>
          </cell>
        </row>
        <row r="175">
          <cell r="A175">
            <v>4</v>
          </cell>
          <cell r="B175">
            <v>35963</v>
          </cell>
          <cell r="C175">
            <v>28430</v>
          </cell>
          <cell r="D175">
            <v>6876</v>
          </cell>
          <cell r="E175">
            <v>8349</v>
          </cell>
          <cell r="F175">
            <v>5115</v>
          </cell>
          <cell r="G175">
            <v>5585</v>
          </cell>
          <cell r="H175">
            <v>14443</v>
          </cell>
          <cell r="I175">
            <v>6240</v>
          </cell>
          <cell r="J175">
            <v>24720</v>
          </cell>
          <cell r="K175">
            <v>31909</v>
          </cell>
          <cell r="L175">
            <v>21804</v>
          </cell>
          <cell r="M175">
            <v>7011</v>
          </cell>
          <cell r="N175">
            <v>7150</v>
          </cell>
          <cell r="O175">
            <v>13990</v>
          </cell>
          <cell r="P175">
            <v>10952</v>
          </cell>
          <cell r="Q175">
            <v>29350</v>
          </cell>
          <cell r="S175">
            <v>221924</v>
          </cell>
          <cell r="T175">
            <v>28359</v>
          </cell>
          <cell r="U175">
            <v>250283</v>
          </cell>
          <cell r="V175">
            <v>2478</v>
          </cell>
          <cell r="W175">
            <v>3590</v>
          </cell>
          <cell r="X175">
            <v>1290</v>
          </cell>
          <cell r="Y175">
            <v>1926</v>
          </cell>
          <cell r="Z175">
            <v>5975</v>
          </cell>
          <cell r="AA175">
            <v>3511</v>
          </cell>
          <cell r="AB175">
            <v>4025</v>
          </cell>
          <cell r="AC175">
            <v>3975</v>
          </cell>
          <cell r="AD175">
            <v>1550</v>
          </cell>
          <cell r="AE175">
            <v>12513</v>
          </cell>
          <cell r="AL175">
            <v>40833</v>
          </cell>
          <cell r="AM175">
            <v>27485</v>
          </cell>
          <cell r="AN175">
            <v>68318</v>
          </cell>
          <cell r="AO175">
            <v>262757</v>
          </cell>
          <cell r="AP175">
            <v>55844</v>
          </cell>
          <cell r="AQ175">
            <v>318601</v>
          </cell>
          <cell r="AR175">
            <v>35963</v>
          </cell>
          <cell r="AS175">
            <v>0</v>
          </cell>
          <cell r="AT175">
            <v>0</v>
          </cell>
          <cell r="AU175">
            <v>0</v>
          </cell>
          <cell r="AV175">
            <v>0.98392067432812458</v>
          </cell>
        </row>
        <row r="176">
          <cell r="A176">
            <v>5</v>
          </cell>
          <cell r="B176">
            <v>35964</v>
          </cell>
          <cell r="C176">
            <v>28986</v>
          </cell>
          <cell r="D176">
            <v>7113</v>
          </cell>
          <cell r="E176">
            <v>8525</v>
          </cell>
          <cell r="F176">
            <v>5271</v>
          </cell>
          <cell r="G176">
            <v>4972</v>
          </cell>
          <cell r="H176">
            <v>13017</v>
          </cell>
          <cell r="I176">
            <v>6357</v>
          </cell>
          <cell r="J176">
            <v>24850</v>
          </cell>
          <cell r="K176">
            <v>32305</v>
          </cell>
          <cell r="L176">
            <v>22421</v>
          </cell>
          <cell r="M176">
            <v>6810</v>
          </cell>
          <cell r="N176">
            <v>7274</v>
          </cell>
          <cell r="O176">
            <v>14318</v>
          </cell>
          <cell r="P176">
            <v>11137</v>
          </cell>
          <cell r="Q176">
            <v>29385</v>
          </cell>
          <cell r="S176">
            <v>222741</v>
          </cell>
          <cell r="T176">
            <v>28450</v>
          </cell>
          <cell r="U176">
            <v>251191</v>
          </cell>
          <cell r="V176">
            <v>2553</v>
          </cell>
          <cell r="W176">
            <v>3636</v>
          </cell>
          <cell r="X176">
            <v>1180</v>
          </cell>
          <cell r="Y176">
            <v>1987</v>
          </cell>
          <cell r="Z176">
            <v>6105</v>
          </cell>
          <cell r="AA176">
            <v>3492</v>
          </cell>
          <cell r="AB176">
            <v>3922</v>
          </cell>
          <cell r="AC176">
            <v>3989</v>
          </cell>
          <cell r="AD176">
            <v>1548</v>
          </cell>
          <cell r="AE176">
            <v>12604</v>
          </cell>
          <cell r="AL176">
            <v>41016</v>
          </cell>
          <cell r="AM176">
            <v>27773</v>
          </cell>
          <cell r="AN176">
            <v>68789</v>
          </cell>
          <cell r="AO176">
            <v>263757</v>
          </cell>
          <cell r="AP176">
            <v>56223</v>
          </cell>
          <cell r="AQ176">
            <v>319980</v>
          </cell>
          <cell r="AR176">
            <v>35964</v>
          </cell>
          <cell r="AS176">
            <v>0</v>
          </cell>
          <cell r="AT176">
            <v>0</v>
          </cell>
          <cell r="AU176">
            <v>0</v>
          </cell>
          <cell r="AV176">
            <v>0.98766527741891996</v>
          </cell>
        </row>
        <row r="177">
          <cell r="A177">
            <v>6</v>
          </cell>
          <cell r="B177">
            <v>35965</v>
          </cell>
          <cell r="C177">
            <v>28596</v>
          </cell>
          <cell r="D177">
            <v>6824</v>
          </cell>
          <cell r="E177">
            <v>8439</v>
          </cell>
          <cell r="F177">
            <v>5014</v>
          </cell>
          <cell r="G177">
            <v>5715</v>
          </cell>
          <cell r="H177">
            <v>14464</v>
          </cell>
          <cell r="I177">
            <v>6251</v>
          </cell>
          <cell r="J177">
            <v>24567</v>
          </cell>
          <cell r="K177">
            <v>31103</v>
          </cell>
          <cell r="L177">
            <v>21407</v>
          </cell>
          <cell r="M177">
            <v>7139</v>
          </cell>
          <cell r="N177">
            <v>7299</v>
          </cell>
          <cell r="O177">
            <v>14211</v>
          </cell>
          <cell r="P177">
            <v>11332</v>
          </cell>
          <cell r="Q177">
            <v>29402</v>
          </cell>
          <cell r="S177">
            <v>221763</v>
          </cell>
          <cell r="T177">
            <v>28371</v>
          </cell>
          <cell r="U177">
            <v>250134</v>
          </cell>
          <cell r="V177">
            <v>2429</v>
          </cell>
          <cell r="W177">
            <v>3444</v>
          </cell>
          <cell r="X177">
            <v>1235</v>
          </cell>
          <cell r="Y177">
            <v>1973</v>
          </cell>
          <cell r="Z177">
            <v>5842</v>
          </cell>
          <cell r="AA177">
            <v>3652</v>
          </cell>
          <cell r="AB177">
            <v>4112</v>
          </cell>
          <cell r="AC177">
            <v>4014</v>
          </cell>
          <cell r="AD177">
            <v>1566</v>
          </cell>
          <cell r="AE177">
            <v>12544</v>
          </cell>
          <cell r="AL177">
            <v>40811</v>
          </cell>
          <cell r="AM177">
            <v>27373</v>
          </cell>
          <cell r="AN177">
            <v>68184</v>
          </cell>
          <cell r="AO177">
            <v>262574</v>
          </cell>
          <cell r="AP177">
            <v>55744</v>
          </cell>
          <cell r="AQ177">
            <v>318318</v>
          </cell>
          <cell r="AR177">
            <v>35965</v>
          </cell>
          <cell r="AS177">
            <v>0</v>
          </cell>
          <cell r="AT177">
            <v>0</v>
          </cell>
          <cell r="AU177">
            <v>0</v>
          </cell>
          <cell r="AV177">
            <v>0.98323541196250908</v>
          </cell>
        </row>
        <row r="178">
          <cell r="A178">
            <v>7</v>
          </cell>
          <cell r="B178">
            <v>35966</v>
          </cell>
          <cell r="C178">
            <v>9250</v>
          </cell>
          <cell r="D178">
            <v>1996</v>
          </cell>
          <cell r="E178">
            <v>2941</v>
          </cell>
          <cell r="F178">
            <v>1031</v>
          </cell>
          <cell r="G178">
            <v>1184</v>
          </cell>
          <cell r="H178">
            <v>4296</v>
          </cell>
          <cell r="I178">
            <v>1294</v>
          </cell>
          <cell r="J178">
            <v>4625</v>
          </cell>
          <cell r="K178">
            <v>3790</v>
          </cell>
          <cell r="L178">
            <v>2993</v>
          </cell>
          <cell r="M178">
            <v>2516</v>
          </cell>
          <cell r="N178">
            <v>2763</v>
          </cell>
          <cell r="O178">
            <v>4902</v>
          </cell>
          <cell r="P178">
            <v>3354</v>
          </cell>
          <cell r="Q178">
            <v>7617</v>
          </cell>
          <cell r="S178">
            <v>54552</v>
          </cell>
          <cell r="T178">
            <v>11709</v>
          </cell>
          <cell r="U178">
            <v>66261</v>
          </cell>
          <cell r="V178">
            <v>499</v>
          </cell>
          <cell r="W178">
            <v>1180</v>
          </cell>
          <cell r="X178">
            <v>1177</v>
          </cell>
          <cell r="Y178">
            <v>456</v>
          </cell>
          <cell r="Z178">
            <v>1986</v>
          </cell>
          <cell r="AA178">
            <v>2469</v>
          </cell>
          <cell r="AB178">
            <v>1301</v>
          </cell>
          <cell r="AC178">
            <v>1758</v>
          </cell>
          <cell r="AD178">
            <v>688</v>
          </cell>
          <cell r="AE178">
            <v>5038</v>
          </cell>
          <cell r="AL178">
            <v>16552</v>
          </cell>
          <cell r="AM178">
            <v>6147</v>
          </cell>
          <cell r="AN178">
            <v>22699</v>
          </cell>
          <cell r="AO178">
            <v>71104</v>
          </cell>
          <cell r="AP178">
            <v>17856</v>
          </cell>
          <cell r="AQ178">
            <v>88960</v>
          </cell>
          <cell r="AR178">
            <v>35966</v>
          </cell>
          <cell r="AS178">
            <v>0</v>
          </cell>
          <cell r="AT178">
            <v>0</v>
          </cell>
          <cell r="AU178">
            <v>0</v>
          </cell>
          <cell r="AV178">
            <v>0.26625625816791548</v>
          </cell>
        </row>
        <row r="179">
          <cell r="A179">
            <v>1</v>
          </cell>
          <cell r="B179">
            <v>35967</v>
          </cell>
          <cell r="U179">
            <v>0</v>
          </cell>
          <cell r="AN179">
            <v>0</v>
          </cell>
          <cell r="AP179">
            <v>0</v>
          </cell>
          <cell r="AQ179">
            <v>0</v>
          </cell>
          <cell r="AR179">
            <v>35967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</row>
        <row r="180">
          <cell r="A180">
            <v>2</v>
          </cell>
          <cell r="B180">
            <v>35968</v>
          </cell>
          <cell r="C180">
            <v>27984</v>
          </cell>
          <cell r="D180">
            <v>6957</v>
          </cell>
          <cell r="E180">
            <v>8237</v>
          </cell>
          <cell r="F180">
            <v>5211</v>
          </cell>
          <cell r="G180">
            <v>5991</v>
          </cell>
          <cell r="H180">
            <v>15323</v>
          </cell>
          <cell r="I180">
            <v>6601</v>
          </cell>
          <cell r="J180">
            <v>24963</v>
          </cell>
          <cell r="K180">
            <v>33146</v>
          </cell>
          <cell r="L180">
            <v>22012</v>
          </cell>
          <cell r="M180">
            <v>6932</v>
          </cell>
          <cell r="N180">
            <v>7102</v>
          </cell>
          <cell r="O180">
            <v>13511</v>
          </cell>
          <cell r="P180">
            <v>10790</v>
          </cell>
          <cell r="Q180">
            <v>29248</v>
          </cell>
          <cell r="S180">
            <v>224008</v>
          </cell>
          <cell r="T180">
            <v>28640</v>
          </cell>
          <cell r="U180">
            <v>252648</v>
          </cell>
          <cell r="V180">
            <v>2524</v>
          </cell>
          <cell r="W180">
            <v>3620</v>
          </cell>
          <cell r="X180">
            <v>1238</v>
          </cell>
          <cell r="Y180">
            <v>1963</v>
          </cell>
          <cell r="Z180">
            <v>6013</v>
          </cell>
          <cell r="AA180">
            <v>3451</v>
          </cell>
          <cell r="AB180">
            <v>4095</v>
          </cell>
          <cell r="AC180">
            <v>3965</v>
          </cell>
          <cell r="AD180">
            <v>1542</v>
          </cell>
          <cell r="AE180">
            <v>12825</v>
          </cell>
          <cell r="AL180">
            <v>41236</v>
          </cell>
          <cell r="AM180">
            <v>27758</v>
          </cell>
          <cell r="AN180">
            <v>68994</v>
          </cell>
          <cell r="AO180">
            <v>265244</v>
          </cell>
          <cell r="AP180">
            <v>56398</v>
          </cell>
          <cell r="AQ180">
            <v>321642</v>
          </cell>
          <cell r="AR180">
            <v>35968</v>
          </cell>
          <cell r="AS180">
            <v>0</v>
          </cell>
          <cell r="AT180">
            <v>0</v>
          </cell>
          <cell r="AU180">
            <v>0</v>
          </cell>
          <cell r="AV180">
            <v>0.99323350221493267</v>
          </cell>
        </row>
        <row r="181">
          <cell r="A181">
            <v>3</v>
          </cell>
          <cell r="B181">
            <v>35969</v>
          </cell>
          <cell r="C181">
            <v>22605</v>
          </cell>
          <cell r="D181">
            <v>5883</v>
          </cell>
          <cell r="E181">
            <v>6594</v>
          </cell>
          <cell r="F181">
            <v>3955</v>
          </cell>
          <cell r="G181">
            <v>4208</v>
          </cell>
          <cell r="H181">
            <v>11446</v>
          </cell>
          <cell r="I181">
            <v>4870</v>
          </cell>
          <cell r="J181">
            <v>20079</v>
          </cell>
          <cell r="K181">
            <v>27319</v>
          </cell>
          <cell r="L181">
            <v>17061</v>
          </cell>
          <cell r="M181">
            <v>5475</v>
          </cell>
          <cell r="N181">
            <v>5458</v>
          </cell>
          <cell r="O181">
            <v>10292</v>
          </cell>
          <cell r="P181">
            <v>8570</v>
          </cell>
          <cell r="Q181">
            <v>23717</v>
          </cell>
          <cell r="S181">
            <v>177532</v>
          </cell>
          <cell r="T181">
            <v>22829</v>
          </cell>
          <cell r="U181">
            <v>200361</v>
          </cell>
          <cell r="V181">
            <v>1916</v>
          </cell>
          <cell r="W181">
            <v>2905</v>
          </cell>
          <cell r="X181">
            <v>955</v>
          </cell>
          <cell r="Y181">
            <v>1635</v>
          </cell>
          <cell r="Z181">
            <v>4857</v>
          </cell>
          <cell r="AA181">
            <v>2474</v>
          </cell>
          <cell r="AB181">
            <v>3297</v>
          </cell>
          <cell r="AC181">
            <v>3337</v>
          </cell>
          <cell r="AD181">
            <v>1231</v>
          </cell>
          <cell r="AE181">
            <v>10114</v>
          </cell>
          <cell r="AL181">
            <v>32721</v>
          </cell>
          <cell r="AM181">
            <v>22135</v>
          </cell>
          <cell r="AN181">
            <v>54856</v>
          </cell>
          <cell r="AO181">
            <v>210253</v>
          </cell>
          <cell r="AP181">
            <v>44964</v>
          </cell>
          <cell r="AQ181">
            <v>255217</v>
          </cell>
          <cell r="AR181">
            <v>35969</v>
          </cell>
          <cell r="AS181" t="str">
            <v>Atípico</v>
          </cell>
          <cell r="AT181" t="str">
            <v>CopaMundo</v>
          </cell>
          <cell r="AU181">
            <v>0</v>
          </cell>
          <cell r="AV181">
            <v>0.78731403364900332</v>
          </cell>
        </row>
        <row r="182">
          <cell r="A182">
            <v>4</v>
          </cell>
          <cell r="B182">
            <v>35970</v>
          </cell>
          <cell r="C182">
            <v>27790</v>
          </cell>
          <cell r="D182">
            <v>6825</v>
          </cell>
          <cell r="E182">
            <v>8250</v>
          </cell>
          <cell r="F182">
            <v>5075</v>
          </cell>
          <cell r="G182">
            <v>5588</v>
          </cell>
          <cell r="H182">
            <v>14089</v>
          </cell>
          <cell r="I182">
            <v>6363</v>
          </cell>
          <cell r="J182">
            <v>23647</v>
          </cell>
          <cell r="K182">
            <v>31589</v>
          </cell>
          <cell r="L182">
            <v>21423</v>
          </cell>
          <cell r="M182">
            <v>6954</v>
          </cell>
          <cell r="N182">
            <v>7192</v>
          </cell>
          <cell r="O182">
            <v>13620</v>
          </cell>
          <cell r="P182">
            <v>11032</v>
          </cell>
          <cell r="Q182">
            <v>29287</v>
          </cell>
          <cell r="S182">
            <v>218724</v>
          </cell>
          <cell r="T182">
            <v>27948</v>
          </cell>
          <cell r="U182">
            <v>246672</v>
          </cell>
          <cell r="V182">
            <v>2458</v>
          </cell>
          <cell r="W182">
            <v>3578</v>
          </cell>
          <cell r="X182">
            <v>1363</v>
          </cell>
          <cell r="Y182">
            <v>1852</v>
          </cell>
          <cell r="Z182">
            <v>5934</v>
          </cell>
          <cell r="AA182">
            <v>3500</v>
          </cell>
          <cell r="AB182">
            <v>3951</v>
          </cell>
          <cell r="AC182">
            <v>3885</v>
          </cell>
          <cell r="AD182">
            <v>1480</v>
          </cell>
          <cell r="AE182">
            <v>12273</v>
          </cell>
          <cell r="AL182">
            <v>40274</v>
          </cell>
          <cell r="AM182">
            <v>27061</v>
          </cell>
          <cell r="AN182">
            <v>67335</v>
          </cell>
          <cell r="AO182">
            <v>258998</v>
          </cell>
          <cell r="AP182">
            <v>55009</v>
          </cell>
          <cell r="AQ182">
            <v>314007</v>
          </cell>
          <cell r="AR182">
            <v>35970</v>
          </cell>
          <cell r="AS182">
            <v>0</v>
          </cell>
          <cell r="AT182">
            <v>0</v>
          </cell>
          <cell r="AU182">
            <v>0</v>
          </cell>
          <cell r="AV182">
            <v>0.96984471130982475</v>
          </cell>
        </row>
        <row r="183">
          <cell r="A183">
            <v>5</v>
          </cell>
          <cell r="B183">
            <v>35971</v>
          </cell>
          <cell r="C183">
            <v>26424</v>
          </cell>
          <cell r="D183">
            <v>6633</v>
          </cell>
          <cell r="E183">
            <v>7711</v>
          </cell>
          <cell r="F183">
            <v>4692</v>
          </cell>
          <cell r="G183">
            <v>5297</v>
          </cell>
          <cell r="H183">
            <v>14651</v>
          </cell>
          <cell r="I183">
            <v>5867</v>
          </cell>
          <cell r="J183">
            <v>22368</v>
          </cell>
          <cell r="K183">
            <v>30472</v>
          </cell>
          <cell r="L183">
            <v>20560</v>
          </cell>
          <cell r="M183">
            <v>6776</v>
          </cell>
          <cell r="N183">
            <v>6820</v>
          </cell>
          <cell r="O183">
            <v>12792</v>
          </cell>
          <cell r="P183">
            <v>9759</v>
          </cell>
          <cell r="Q183">
            <v>26677</v>
          </cell>
          <cell r="S183">
            <v>207499</v>
          </cell>
          <cell r="T183">
            <v>26646</v>
          </cell>
          <cell r="U183">
            <v>234145</v>
          </cell>
          <cell r="V183">
            <v>2272</v>
          </cell>
          <cell r="W183">
            <v>3235</v>
          </cell>
          <cell r="X183">
            <v>1866</v>
          </cell>
          <cell r="Y183">
            <v>1805</v>
          </cell>
          <cell r="Z183">
            <v>5562</v>
          </cell>
          <cell r="AA183">
            <v>3121</v>
          </cell>
          <cell r="AB183">
            <v>3621</v>
          </cell>
          <cell r="AC183">
            <v>3579</v>
          </cell>
          <cell r="AD183">
            <v>1265</v>
          </cell>
          <cell r="AE183">
            <v>11999</v>
          </cell>
          <cell r="AL183">
            <v>38325</v>
          </cell>
          <cell r="AM183">
            <v>25627</v>
          </cell>
          <cell r="AN183">
            <v>63952</v>
          </cell>
          <cell r="AO183">
            <v>245824</v>
          </cell>
          <cell r="AP183">
            <v>52273</v>
          </cell>
          <cell r="AQ183">
            <v>298097</v>
          </cell>
          <cell r="AR183">
            <v>35971</v>
          </cell>
          <cell r="AS183" t="str">
            <v>Atípico</v>
          </cell>
          <cell r="AT183">
            <v>0</v>
          </cell>
          <cell r="AU183">
            <v>0</v>
          </cell>
          <cell r="AV183">
            <v>0.92051331019168625</v>
          </cell>
        </row>
        <row r="184">
          <cell r="A184">
            <v>6</v>
          </cell>
          <cell r="B184">
            <v>35972</v>
          </cell>
          <cell r="C184">
            <v>28699</v>
          </cell>
          <cell r="D184">
            <v>6940</v>
          </cell>
          <cell r="E184">
            <v>8357</v>
          </cell>
          <cell r="F184">
            <v>5167</v>
          </cell>
          <cell r="G184">
            <v>5680</v>
          </cell>
          <cell r="H184">
            <v>14618</v>
          </cell>
          <cell r="I184">
            <v>6502</v>
          </cell>
          <cell r="J184">
            <v>24942</v>
          </cell>
          <cell r="K184">
            <v>31888</v>
          </cell>
          <cell r="L184">
            <v>21396</v>
          </cell>
          <cell r="M184">
            <v>7268</v>
          </cell>
          <cell r="N184">
            <v>7542</v>
          </cell>
          <cell r="O184">
            <v>14402</v>
          </cell>
          <cell r="P184">
            <v>11233</v>
          </cell>
          <cell r="Q184">
            <v>29944</v>
          </cell>
          <cell r="S184">
            <v>224578</v>
          </cell>
          <cell r="T184">
            <v>28739</v>
          </cell>
          <cell r="U184">
            <v>253317</v>
          </cell>
          <cell r="V184">
            <v>2502</v>
          </cell>
          <cell r="W184">
            <v>3559</v>
          </cell>
          <cell r="X184">
            <v>1110</v>
          </cell>
          <cell r="Y184">
            <v>1934</v>
          </cell>
          <cell r="Z184">
            <v>6203</v>
          </cell>
          <cell r="AA184">
            <v>3905</v>
          </cell>
          <cell r="AB184">
            <v>4076</v>
          </cell>
          <cell r="AC184">
            <v>4035</v>
          </cell>
          <cell r="AD184">
            <v>1557</v>
          </cell>
          <cell r="AE184">
            <v>12520</v>
          </cell>
          <cell r="AL184">
            <v>41401</v>
          </cell>
          <cell r="AM184">
            <v>27742</v>
          </cell>
          <cell r="AN184">
            <v>69143</v>
          </cell>
          <cell r="AO184">
            <v>265979</v>
          </cell>
          <cell r="AP184">
            <v>56481</v>
          </cell>
          <cell r="AQ184">
            <v>322460</v>
          </cell>
          <cell r="AR184">
            <v>35972</v>
          </cell>
          <cell r="AS184">
            <v>0</v>
          </cell>
          <cell r="AT184">
            <v>0</v>
          </cell>
          <cell r="AU184">
            <v>0</v>
          </cell>
          <cell r="AV184">
            <v>0.99598578548666739</v>
          </cell>
        </row>
        <row r="185">
          <cell r="A185">
            <v>7</v>
          </cell>
          <cell r="B185">
            <v>35973</v>
          </cell>
          <cell r="C185">
            <v>8264</v>
          </cell>
          <cell r="D185">
            <v>2009</v>
          </cell>
          <cell r="E185">
            <v>2406</v>
          </cell>
          <cell r="F185">
            <v>963</v>
          </cell>
          <cell r="G185">
            <v>1022</v>
          </cell>
          <cell r="H185">
            <v>3805</v>
          </cell>
          <cell r="I185">
            <v>1263</v>
          </cell>
          <cell r="J185">
            <v>4114</v>
          </cell>
          <cell r="K185">
            <v>3134</v>
          </cell>
          <cell r="L185">
            <v>2262</v>
          </cell>
          <cell r="M185">
            <v>2344</v>
          </cell>
          <cell r="N185">
            <v>2340</v>
          </cell>
          <cell r="O185">
            <v>4456</v>
          </cell>
          <cell r="P185">
            <v>3170</v>
          </cell>
          <cell r="Q185">
            <v>6667</v>
          </cell>
          <cell r="S185">
            <v>48219</v>
          </cell>
          <cell r="T185">
            <v>10369</v>
          </cell>
          <cell r="U185">
            <v>58588</v>
          </cell>
          <cell r="V185">
            <v>467</v>
          </cell>
          <cell r="W185">
            <v>1099</v>
          </cell>
          <cell r="X185">
            <v>1548</v>
          </cell>
          <cell r="Y185">
            <v>471</v>
          </cell>
          <cell r="Z185">
            <v>1762</v>
          </cell>
          <cell r="AA185">
            <v>1621</v>
          </cell>
          <cell r="AB185">
            <v>1232</v>
          </cell>
          <cell r="AC185">
            <v>1503</v>
          </cell>
          <cell r="AD185">
            <v>577</v>
          </cell>
          <cell r="AE185">
            <v>4356</v>
          </cell>
          <cell r="AL185">
            <v>14636</v>
          </cell>
          <cell r="AM185">
            <v>5393</v>
          </cell>
          <cell r="AN185">
            <v>20029</v>
          </cell>
          <cell r="AO185">
            <v>62855</v>
          </cell>
          <cell r="AP185">
            <v>15762</v>
          </cell>
          <cell r="AQ185">
            <v>78617</v>
          </cell>
          <cell r="AR185">
            <v>35973</v>
          </cell>
          <cell r="AS185" t="str">
            <v>Atípico</v>
          </cell>
          <cell r="AT185" t="str">
            <v>CopaMundo</v>
          </cell>
          <cell r="AU185">
            <v>0</v>
          </cell>
          <cell r="AV185">
            <v>0.23536702727194431</v>
          </cell>
        </row>
        <row r="186">
          <cell r="A186">
            <v>1</v>
          </cell>
          <cell r="B186">
            <v>35974</v>
          </cell>
          <cell r="U186">
            <v>0</v>
          </cell>
          <cell r="AN186">
            <v>0</v>
          </cell>
          <cell r="AP186">
            <v>0</v>
          </cell>
          <cell r="AQ186">
            <v>0</v>
          </cell>
          <cell r="AR186">
            <v>35974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</row>
        <row r="187">
          <cell r="A187">
            <v>2</v>
          </cell>
          <cell r="B187">
            <v>35975</v>
          </cell>
          <cell r="C187">
            <v>27725</v>
          </cell>
          <cell r="D187">
            <v>6803</v>
          </cell>
          <cell r="E187">
            <v>8097</v>
          </cell>
          <cell r="F187">
            <v>5080</v>
          </cell>
          <cell r="G187">
            <v>5748</v>
          </cell>
          <cell r="H187">
            <v>15125</v>
          </cell>
          <cell r="I187">
            <v>6460</v>
          </cell>
          <cell r="J187">
            <v>24748</v>
          </cell>
          <cell r="K187">
            <v>33087</v>
          </cell>
          <cell r="L187">
            <v>21653</v>
          </cell>
          <cell r="M187">
            <v>7169</v>
          </cell>
          <cell r="N187">
            <v>7017</v>
          </cell>
          <cell r="O187">
            <v>13573</v>
          </cell>
          <cell r="P187">
            <v>10799</v>
          </cell>
          <cell r="Q187">
            <v>28699</v>
          </cell>
          <cell r="S187">
            <v>221783</v>
          </cell>
          <cell r="T187">
            <v>28390</v>
          </cell>
          <cell r="U187">
            <v>250173</v>
          </cell>
          <cell r="V187">
            <v>2460</v>
          </cell>
          <cell r="W187">
            <v>3405</v>
          </cell>
          <cell r="X187">
            <v>1750</v>
          </cell>
          <cell r="Y187">
            <v>1875</v>
          </cell>
          <cell r="Z187">
            <v>5918</v>
          </cell>
          <cell r="AA187">
            <v>3446</v>
          </cell>
          <cell r="AB187">
            <v>3924</v>
          </cell>
          <cell r="AC187">
            <v>3912</v>
          </cell>
          <cell r="AD187">
            <v>1557</v>
          </cell>
          <cell r="AE187">
            <v>12619</v>
          </cell>
          <cell r="AL187">
            <v>40866</v>
          </cell>
          <cell r="AM187">
            <v>27506</v>
          </cell>
          <cell r="AN187">
            <v>68372</v>
          </cell>
          <cell r="AO187">
            <v>262649</v>
          </cell>
          <cell r="AP187">
            <v>55896</v>
          </cell>
          <cell r="AQ187">
            <v>318545</v>
          </cell>
          <cell r="AR187">
            <v>35975</v>
          </cell>
          <cell r="AS187">
            <v>0</v>
          </cell>
          <cell r="AT187">
            <v>0</v>
          </cell>
          <cell r="AU187">
            <v>0</v>
          </cell>
          <cell r="AV187">
            <v>0.98351625719431868</v>
          </cell>
        </row>
        <row r="188">
          <cell r="A188">
            <v>3</v>
          </cell>
          <cell r="B188">
            <v>35976</v>
          </cell>
          <cell r="C188">
            <v>28971</v>
          </cell>
          <cell r="D188">
            <v>6965</v>
          </cell>
          <cell r="E188">
            <v>8596</v>
          </cell>
          <cell r="F188">
            <v>5158</v>
          </cell>
          <cell r="G188">
            <v>5868</v>
          </cell>
          <cell r="H188">
            <v>14558</v>
          </cell>
          <cell r="I188">
            <v>6575</v>
          </cell>
          <cell r="J188">
            <v>25778</v>
          </cell>
          <cell r="K188">
            <v>33564</v>
          </cell>
          <cell r="L188">
            <v>22807</v>
          </cell>
          <cell r="M188">
            <v>7288</v>
          </cell>
          <cell r="N188">
            <v>7225</v>
          </cell>
          <cell r="O188">
            <v>14211</v>
          </cell>
          <cell r="P188">
            <v>10951</v>
          </cell>
          <cell r="Q188">
            <v>30081</v>
          </cell>
          <cell r="S188">
            <v>228596</v>
          </cell>
          <cell r="T188">
            <v>29249</v>
          </cell>
          <cell r="U188">
            <v>257845</v>
          </cell>
          <cell r="V188">
            <v>2498</v>
          </cell>
          <cell r="W188">
            <v>3487</v>
          </cell>
          <cell r="X188">
            <v>1952</v>
          </cell>
          <cell r="Y188">
            <v>1936</v>
          </cell>
          <cell r="Z188">
            <v>6222</v>
          </cell>
          <cell r="AA188">
            <v>3713</v>
          </cell>
          <cell r="AB188">
            <v>4010</v>
          </cell>
          <cell r="AC188">
            <v>4115</v>
          </cell>
          <cell r="AD188">
            <v>1509</v>
          </cell>
          <cell r="AE188">
            <v>12661</v>
          </cell>
          <cell r="AL188">
            <v>42103</v>
          </cell>
          <cell r="AM188">
            <v>28448</v>
          </cell>
          <cell r="AN188">
            <v>70551</v>
          </cell>
          <cell r="AO188">
            <v>270699</v>
          </cell>
          <cell r="AP188">
            <v>57697</v>
          </cell>
          <cell r="AQ188">
            <v>328396</v>
          </cell>
          <cell r="AR188">
            <v>35976</v>
          </cell>
          <cell r="AS188">
            <v>0</v>
          </cell>
          <cell r="AT188">
            <v>0</v>
          </cell>
          <cell r="AU188">
            <v>0</v>
          </cell>
          <cell r="AV188">
            <v>1.0136603120752217</v>
          </cell>
        </row>
        <row r="189">
          <cell r="A189">
            <v>0</v>
          </cell>
          <cell r="B189" t="str">
            <v>jun/1998</v>
          </cell>
          <cell r="C189">
            <v>620845</v>
          </cell>
          <cell r="D189">
            <v>154025</v>
          </cell>
          <cell r="E189">
            <v>183835</v>
          </cell>
          <cell r="F189">
            <v>109855</v>
          </cell>
          <cell r="G189">
            <v>122076</v>
          </cell>
          <cell r="H189">
            <v>320952</v>
          </cell>
          <cell r="I189">
            <v>139523</v>
          </cell>
          <cell r="J189">
            <v>536173</v>
          </cell>
          <cell r="K189">
            <v>677264</v>
          </cell>
          <cell r="L189">
            <v>440960</v>
          </cell>
          <cell r="M189">
            <v>157826</v>
          </cell>
          <cell r="N189">
            <v>158853</v>
          </cell>
          <cell r="O189">
            <v>298948</v>
          </cell>
          <cell r="P189">
            <v>236068</v>
          </cell>
          <cell r="Q189">
            <v>614212</v>
          </cell>
          <cell r="S189">
            <v>4771415</v>
          </cell>
          <cell r="T189">
            <v>631136</v>
          </cell>
          <cell r="U189">
            <v>5402551</v>
          </cell>
          <cell r="V189">
            <v>53210</v>
          </cell>
          <cell r="W189">
            <v>79660</v>
          </cell>
          <cell r="X189">
            <v>30028</v>
          </cell>
          <cell r="Y189">
            <v>43318</v>
          </cell>
          <cell r="Z189">
            <v>124160</v>
          </cell>
          <cell r="AA189">
            <v>86842</v>
          </cell>
          <cell r="AB189">
            <v>90160</v>
          </cell>
          <cell r="AC189">
            <v>91920</v>
          </cell>
          <cell r="AD189">
            <v>35009</v>
          </cell>
          <cell r="AE189">
            <v>274542</v>
          </cell>
          <cell r="AL189">
            <v>908849</v>
          </cell>
          <cell r="AM189">
            <v>587986</v>
          </cell>
          <cell r="AN189">
            <v>1496835</v>
          </cell>
          <cell r="AO189">
            <v>5680264</v>
          </cell>
          <cell r="AP189">
            <v>1219122</v>
          </cell>
          <cell r="AQ189">
            <v>6899386</v>
          </cell>
          <cell r="AR189">
            <v>26</v>
          </cell>
        </row>
        <row r="190">
          <cell r="A190">
            <v>4</v>
          </cell>
          <cell r="B190">
            <v>35977</v>
          </cell>
          <cell r="C190">
            <v>29429</v>
          </cell>
          <cell r="D190">
            <v>7087</v>
          </cell>
          <cell r="E190">
            <v>8322</v>
          </cell>
          <cell r="F190">
            <v>5187</v>
          </cell>
          <cell r="G190">
            <v>5718</v>
          </cell>
          <cell r="H190">
            <v>14785</v>
          </cell>
          <cell r="I190">
            <v>6648</v>
          </cell>
          <cell r="J190">
            <v>25825</v>
          </cell>
          <cell r="K190">
            <v>33178</v>
          </cell>
          <cell r="L190">
            <v>22735</v>
          </cell>
          <cell r="M190">
            <v>7357</v>
          </cell>
          <cell r="N190">
            <v>7545</v>
          </cell>
          <cell r="O190">
            <v>14609</v>
          </cell>
          <cell r="P190">
            <v>11190</v>
          </cell>
          <cell r="Q190">
            <v>30679</v>
          </cell>
          <cell r="S190">
            <v>230294</v>
          </cell>
          <cell r="T190">
            <v>29344</v>
          </cell>
          <cell r="U190">
            <v>259638</v>
          </cell>
          <cell r="V190">
            <v>2512</v>
          </cell>
          <cell r="W190">
            <v>3656</v>
          </cell>
          <cell r="X190">
            <v>2175</v>
          </cell>
          <cell r="Y190">
            <v>1953</v>
          </cell>
          <cell r="Z190">
            <v>6222</v>
          </cell>
          <cell r="AA190">
            <v>3827</v>
          </cell>
          <cell r="AB190">
            <v>3688</v>
          </cell>
          <cell r="AC190">
            <v>4045</v>
          </cell>
          <cell r="AD190">
            <v>1541</v>
          </cell>
          <cell r="AE190">
            <v>12685</v>
          </cell>
          <cell r="AL190">
            <v>42304</v>
          </cell>
          <cell r="AM190">
            <v>28590</v>
          </cell>
          <cell r="AN190">
            <v>70894</v>
          </cell>
          <cell r="AO190">
            <v>272598</v>
          </cell>
          <cell r="AP190">
            <v>57934</v>
          </cell>
          <cell r="AQ190">
            <v>330532</v>
          </cell>
          <cell r="AR190">
            <v>35977</v>
          </cell>
          <cell r="AS190">
            <v>0</v>
          </cell>
          <cell r="AT190">
            <v>0</v>
          </cell>
          <cell r="AU190">
            <v>0</v>
          </cell>
          <cell r="AV190">
            <v>0.95742147576048131</v>
          </cell>
        </row>
        <row r="191">
          <cell r="A191">
            <v>5</v>
          </cell>
          <cell r="B191">
            <v>35978</v>
          </cell>
          <cell r="C191">
            <v>30628</v>
          </cell>
          <cell r="D191">
            <v>7423</v>
          </cell>
          <cell r="E191">
            <v>8724</v>
          </cell>
          <cell r="F191">
            <v>5321</v>
          </cell>
          <cell r="G191">
            <v>5824</v>
          </cell>
          <cell r="H191">
            <v>15547</v>
          </cell>
          <cell r="I191">
            <v>6724</v>
          </cell>
          <cell r="J191">
            <v>26039</v>
          </cell>
          <cell r="K191">
            <v>33859</v>
          </cell>
          <cell r="L191">
            <v>23736</v>
          </cell>
          <cell r="M191">
            <v>7317</v>
          </cell>
          <cell r="N191">
            <v>7639</v>
          </cell>
          <cell r="O191">
            <v>14741</v>
          </cell>
          <cell r="P191">
            <v>11429</v>
          </cell>
          <cell r="Q191">
            <v>31254</v>
          </cell>
          <cell r="S191">
            <v>236205</v>
          </cell>
          <cell r="T191">
            <v>30225</v>
          </cell>
          <cell r="U191">
            <v>266430</v>
          </cell>
          <cell r="V191">
            <v>2577</v>
          </cell>
          <cell r="W191">
            <v>3550</v>
          </cell>
          <cell r="X191">
            <v>2109</v>
          </cell>
          <cell r="Y191">
            <v>2031</v>
          </cell>
          <cell r="Z191">
            <v>6365</v>
          </cell>
          <cell r="AA191">
            <v>3838</v>
          </cell>
          <cell r="AB191">
            <v>4069</v>
          </cell>
          <cell r="AC191">
            <v>4127</v>
          </cell>
          <cell r="AD191">
            <v>1543</v>
          </cell>
          <cell r="AE191">
            <v>13301</v>
          </cell>
          <cell r="AL191">
            <v>43510</v>
          </cell>
          <cell r="AM191">
            <v>29279</v>
          </cell>
          <cell r="AN191">
            <v>72789</v>
          </cell>
          <cell r="AO191">
            <v>279715</v>
          </cell>
          <cell r="AP191">
            <v>59504</v>
          </cell>
          <cell r="AQ191">
            <v>339219</v>
          </cell>
          <cell r="AR191">
            <v>35978</v>
          </cell>
          <cell r="AS191">
            <v>0</v>
          </cell>
          <cell r="AT191">
            <v>0</v>
          </cell>
          <cell r="AU191">
            <v>0</v>
          </cell>
          <cell r="AV191">
            <v>0.98241787574502759</v>
          </cell>
        </row>
        <row r="192">
          <cell r="A192">
            <v>6</v>
          </cell>
          <cell r="B192">
            <v>35979</v>
          </cell>
          <cell r="C192">
            <v>23984</v>
          </cell>
          <cell r="D192">
            <v>6185</v>
          </cell>
          <cell r="E192">
            <v>6864</v>
          </cell>
          <cell r="F192">
            <v>4388</v>
          </cell>
          <cell r="G192">
            <v>4331</v>
          </cell>
          <cell r="H192">
            <v>12945</v>
          </cell>
          <cell r="I192">
            <v>4884</v>
          </cell>
          <cell r="J192">
            <v>20405</v>
          </cell>
          <cell r="K192">
            <v>28078</v>
          </cell>
          <cell r="L192">
            <v>17545</v>
          </cell>
          <cell r="M192">
            <v>5984</v>
          </cell>
          <cell r="N192">
            <v>6188</v>
          </cell>
          <cell r="O192">
            <v>11938</v>
          </cell>
          <cell r="P192">
            <v>9465</v>
          </cell>
          <cell r="Q192">
            <v>21796</v>
          </cell>
          <cell r="R192">
            <v>13475</v>
          </cell>
          <cell r="S192">
            <v>198455</v>
          </cell>
          <cell r="T192">
            <v>24513</v>
          </cell>
          <cell r="U192">
            <v>222968</v>
          </cell>
          <cell r="V192">
            <v>2125</v>
          </cell>
          <cell r="W192">
            <v>2837</v>
          </cell>
          <cell r="X192">
            <v>1126</v>
          </cell>
          <cell r="Y192">
            <v>1790</v>
          </cell>
          <cell r="Z192">
            <v>5149</v>
          </cell>
          <cell r="AA192">
            <v>2830</v>
          </cell>
          <cell r="AB192">
            <v>3567</v>
          </cell>
          <cell r="AC192">
            <v>3549</v>
          </cell>
          <cell r="AD192">
            <v>1288</v>
          </cell>
          <cell r="AE192">
            <v>10956</v>
          </cell>
          <cell r="AL192">
            <v>35217</v>
          </cell>
          <cell r="AM192">
            <v>24336</v>
          </cell>
          <cell r="AN192">
            <v>59553</v>
          </cell>
          <cell r="AO192">
            <v>233672</v>
          </cell>
          <cell r="AP192">
            <v>48849</v>
          </cell>
          <cell r="AQ192">
            <v>282521</v>
          </cell>
          <cell r="AR192">
            <v>35979</v>
          </cell>
          <cell r="AS192" t="str">
            <v>Atípico</v>
          </cell>
          <cell r="AT192" t="str">
            <v>CopaMundo</v>
          </cell>
          <cell r="AU192">
            <v>0</v>
          </cell>
          <cell r="AV192">
            <v>0.8207051815637062</v>
          </cell>
        </row>
        <row r="193">
          <cell r="A193">
            <v>7</v>
          </cell>
          <cell r="B193">
            <v>35980</v>
          </cell>
          <cell r="C193">
            <v>11677</v>
          </cell>
          <cell r="D193">
            <v>2395</v>
          </cell>
          <cell r="E193">
            <v>3302</v>
          </cell>
          <cell r="F193">
            <v>854</v>
          </cell>
          <cell r="G193">
            <v>1334</v>
          </cell>
          <cell r="H193">
            <v>5178</v>
          </cell>
          <cell r="I193">
            <v>1588</v>
          </cell>
          <cell r="J193">
            <v>5543</v>
          </cell>
          <cell r="K193">
            <v>4649</v>
          </cell>
          <cell r="L193">
            <v>3717</v>
          </cell>
          <cell r="M193">
            <v>3135</v>
          </cell>
          <cell r="N193">
            <v>3174</v>
          </cell>
          <cell r="O193">
            <v>6169</v>
          </cell>
          <cell r="P193">
            <v>4283</v>
          </cell>
          <cell r="Q193">
            <v>8122</v>
          </cell>
          <cell r="R193">
            <v>11872</v>
          </cell>
          <cell r="S193">
            <v>76992</v>
          </cell>
          <cell r="T193">
            <v>13228</v>
          </cell>
          <cell r="U193">
            <v>90220</v>
          </cell>
          <cell r="V193">
            <v>414</v>
          </cell>
          <cell r="W193">
            <v>1272</v>
          </cell>
          <cell r="X193">
            <v>667</v>
          </cell>
          <cell r="Y193">
            <v>594</v>
          </cell>
          <cell r="Z193">
            <v>2201</v>
          </cell>
          <cell r="AA193">
            <v>3442</v>
          </cell>
          <cell r="AB193">
            <v>1510</v>
          </cell>
          <cell r="AC193">
            <v>1901</v>
          </cell>
          <cell r="AD193">
            <v>755</v>
          </cell>
          <cell r="AE193">
            <v>5851</v>
          </cell>
          <cell r="AL193">
            <v>18607</v>
          </cell>
          <cell r="AM193">
            <v>8702</v>
          </cell>
          <cell r="AN193">
            <v>27309</v>
          </cell>
          <cell r="AO193">
            <v>95599</v>
          </cell>
          <cell r="AP193">
            <v>21930</v>
          </cell>
          <cell r="AQ193">
            <v>117529</v>
          </cell>
          <cell r="AR193">
            <v>35980</v>
          </cell>
          <cell r="AS193">
            <v>0</v>
          </cell>
          <cell r="AT193">
            <v>0</v>
          </cell>
          <cell r="AU193">
            <v>0</v>
          </cell>
          <cell r="AV193">
            <v>0.33576378279087249</v>
          </cell>
        </row>
        <row r="194">
          <cell r="A194">
            <v>1</v>
          </cell>
          <cell r="B194">
            <v>35981</v>
          </cell>
          <cell r="S194">
            <v>0</v>
          </cell>
          <cell r="U194">
            <v>0</v>
          </cell>
          <cell r="AL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35981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</row>
        <row r="195">
          <cell r="A195">
            <v>2</v>
          </cell>
          <cell r="B195">
            <v>35982</v>
          </cell>
          <cell r="C195">
            <v>31516</v>
          </cell>
          <cell r="D195">
            <v>7751</v>
          </cell>
          <cell r="E195">
            <v>9186</v>
          </cell>
          <cell r="F195">
            <v>5778</v>
          </cell>
          <cell r="G195">
            <v>6537</v>
          </cell>
          <cell r="H195">
            <v>17480</v>
          </cell>
          <cell r="I195">
            <v>7351</v>
          </cell>
          <cell r="J195">
            <v>29401</v>
          </cell>
          <cell r="K195">
            <v>38547</v>
          </cell>
          <cell r="L195">
            <v>25567</v>
          </cell>
          <cell r="M195">
            <v>7856</v>
          </cell>
          <cell r="N195">
            <v>7870</v>
          </cell>
          <cell r="O195">
            <v>15558</v>
          </cell>
          <cell r="P195">
            <v>11917</v>
          </cell>
          <cell r="Q195">
            <v>30615</v>
          </cell>
          <cell r="R195">
            <v>17502</v>
          </cell>
          <cell r="S195">
            <v>270432</v>
          </cell>
          <cell r="T195">
            <v>31752</v>
          </cell>
          <cell r="U195">
            <v>302184</v>
          </cell>
          <cell r="V195">
            <v>2799</v>
          </cell>
          <cell r="W195">
            <v>3672</v>
          </cell>
          <cell r="X195">
            <v>2296</v>
          </cell>
          <cell r="Y195">
            <v>2218</v>
          </cell>
          <cell r="Z195">
            <v>6582</v>
          </cell>
          <cell r="AA195">
            <v>4212</v>
          </cell>
          <cell r="AB195">
            <v>4341</v>
          </cell>
          <cell r="AC195">
            <v>4294</v>
          </cell>
          <cell r="AD195">
            <v>1595</v>
          </cell>
          <cell r="AE195">
            <v>13834</v>
          </cell>
          <cell r="AL195">
            <v>45843</v>
          </cell>
          <cell r="AM195">
            <v>33478</v>
          </cell>
          <cell r="AN195">
            <v>79321</v>
          </cell>
          <cell r="AO195">
            <v>316275</v>
          </cell>
          <cell r="AP195">
            <v>65230</v>
          </cell>
          <cell r="AQ195">
            <v>381505</v>
          </cell>
          <cell r="AR195">
            <v>35982</v>
          </cell>
          <cell r="AS195" t="str">
            <v>Atípico</v>
          </cell>
          <cell r="AT195">
            <v>0</v>
          </cell>
          <cell r="AU195">
            <v>0</v>
          </cell>
          <cell r="AV195">
            <v>1.110824280611546</v>
          </cell>
        </row>
        <row r="196">
          <cell r="A196">
            <v>3</v>
          </cell>
          <cell r="B196">
            <v>35983</v>
          </cell>
          <cell r="C196">
            <v>24316</v>
          </cell>
          <cell r="D196">
            <v>6543</v>
          </cell>
          <cell r="E196">
            <v>6616</v>
          </cell>
          <cell r="F196">
            <v>3988</v>
          </cell>
          <cell r="G196">
            <v>4088</v>
          </cell>
          <cell r="H196">
            <v>12249</v>
          </cell>
          <cell r="I196">
            <v>4640</v>
          </cell>
          <cell r="J196">
            <v>19654</v>
          </cell>
          <cell r="K196">
            <v>28231</v>
          </cell>
          <cell r="L196">
            <v>17876</v>
          </cell>
          <cell r="M196">
            <v>5889</v>
          </cell>
          <cell r="N196">
            <v>6075</v>
          </cell>
          <cell r="O196">
            <v>11572</v>
          </cell>
          <cell r="P196">
            <v>8891</v>
          </cell>
          <cell r="Q196">
            <v>23521</v>
          </cell>
          <cell r="R196">
            <v>13843</v>
          </cell>
          <cell r="S196">
            <v>197992</v>
          </cell>
          <cell r="T196">
            <v>24903</v>
          </cell>
          <cell r="U196">
            <v>222895</v>
          </cell>
          <cell r="V196">
            <v>1931</v>
          </cell>
          <cell r="W196">
            <v>2822</v>
          </cell>
          <cell r="X196">
            <v>1447</v>
          </cell>
          <cell r="Y196">
            <v>1856</v>
          </cell>
          <cell r="Z196">
            <v>5175</v>
          </cell>
          <cell r="AA196">
            <v>2776</v>
          </cell>
          <cell r="AB196">
            <v>3522</v>
          </cell>
          <cell r="AC196">
            <v>3551</v>
          </cell>
          <cell r="AD196">
            <v>1295</v>
          </cell>
          <cell r="AE196">
            <v>11181</v>
          </cell>
          <cell r="AL196">
            <v>35556</v>
          </cell>
          <cell r="AM196">
            <v>24366</v>
          </cell>
          <cell r="AN196">
            <v>59922</v>
          </cell>
          <cell r="AO196">
            <v>233548</v>
          </cell>
          <cell r="AP196">
            <v>49269</v>
          </cell>
          <cell r="AQ196">
            <v>282817</v>
          </cell>
          <cell r="AR196">
            <v>35983</v>
          </cell>
          <cell r="AS196" t="str">
            <v>Atípico</v>
          </cell>
          <cell r="AT196" t="str">
            <v>CopaMundo</v>
          </cell>
          <cell r="AU196">
            <v>0</v>
          </cell>
          <cell r="AV196">
            <v>0.8202696674990605</v>
          </cell>
        </row>
        <row r="197">
          <cell r="A197">
            <v>4</v>
          </cell>
          <cell r="B197">
            <v>35984</v>
          </cell>
          <cell r="C197">
            <v>30596</v>
          </cell>
          <cell r="D197">
            <v>7310</v>
          </cell>
          <cell r="E197">
            <v>8714</v>
          </cell>
          <cell r="F197">
            <v>5237</v>
          </cell>
          <cell r="G197">
            <v>5913</v>
          </cell>
          <cell r="H197">
            <v>15597</v>
          </cell>
          <cell r="I197">
            <v>6787</v>
          </cell>
          <cell r="J197">
            <v>26933</v>
          </cell>
          <cell r="K197">
            <v>34705</v>
          </cell>
          <cell r="L197">
            <v>23668</v>
          </cell>
          <cell r="M197">
            <v>7585</v>
          </cell>
          <cell r="N197">
            <v>7618</v>
          </cell>
          <cell r="O197">
            <v>14992</v>
          </cell>
          <cell r="P197">
            <v>11303</v>
          </cell>
          <cell r="Q197">
            <v>29356</v>
          </cell>
          <cell r="R197">
            <v>15993</v>
          </cell>
          <cell r="S197">
            <v>252307</v>
          </cell>
          <cell r="T197">
            <v>30395</v>
          </cell>
          <cell r="U197">
            <v>282702</v>
          </cell>
          <cell r="V197">
            <v>2536</v>
          </cell>
          <cell r="W197">
            <v>3574</v>
          </cell>
          <cell r="X197">
            <v>2134</v>
          </cell>
          <cell r="Y197">
            <v>2100</v>
          </cell>
          <cell r="Z197">
            <v>6315</v>
          </cell>
          <cell r="AA197">
            <v>4104</v>
          </cell>
          <cell r="AB197">
            <v>4116</v>
          </cell>
          <cell r="AC197">
            <v>4069</v>
          </cell>
          <cell r="AD197">
            <v>1546</v>
          </cell>
          <cell r="AE197">
            <v>13259</v>
          </cell>
          <cell r="AL197">
            <v>43753</v>
          </cell>
          <cell r="AM197">
            <v>31164</v>
          </cell>
          <cell r="AN197">
            <v>74917</v>
          </cell>
          <cell r="AO197">
            <v>296060</v>
          </cell>
          <cell r="AP197">
            <v>61559</v>
          </cell>
          <cell r="AQ197">
            <v>357619</v>
          </cell>
          <cell r="AR197">
            <v>35984</v>
          </cell>
          <cell r="AS197">
            <v>0</v>
          </cell>
          <cell r="AT197">
            <v>0</v>
          </cell>
          <cell r="AU197">
            <v>0</v>
          </cell>
          <cell r="AV197">
            <v>1.0398249514436939</v>
          </cell>
        </row>
        <row r="198">
          <cell r="A198">
            <v>5</v>
          </cell>
          <cell r="B198">
            <v>35985</v>
          </cell>
          <cell r="C198">
            <v>30816</v>
          </cell>
          <cell r="D198">
            <v>7363</v>
          </cell>
          <cell r="E198">
            <v>8777</v>
          </cell>
          <cell r="F198">
            <v>5274</v>
          </cell>
          <cell r="G198">
            <v>5956</v>
          </cell>
          <cell r="H198">
            <v>15709</v>
          </cell>
          <cell r="I198">
            <v>6836</v>
          </cell>
          <cell r="J198">
            <v>27127</v>
          </cell>
          <cell r="K198">
            <v>34955</v>
          </cell>
          <cell r="L198">
            <v>23838</v>
          </cell>
          <cell r="M198">
            <v>7640</v>
          </cell>
          <cell r="N198">
            <v>7673</v>
          </cell>
          <cell r="O198">
            <v>15100</v>
          </cell>
          <cell r="P198">
            <v>11384</v>
          </cell>
          <cell r="Q198">
            <v>29567</v>
          </cell>
          <cell r="R198">
            <v>16807</v>
          </cell>
          <cell r="S198">
            <v>254822</v>
          </cell>
          <cell r="T198">
            <v>30613</v>
          </cell>
          <cell r="U198">
            <v>285435</v>
          </cell>
          <cell r="V198">
            <v>2555</v>
          </cell>
          <cell r="W198">
            <v>3600</v>
          </cell>
          <cell r="X198">
            <v>2149</v>
          </cell>
          <cell r="Y198">
            <v>2115</v>
          </cell>
          <cell r="Z198">
            <v>6360</v>
          </cell>
          <cell r="AA198">
            <v>4134</v>
          </cell>
          <cell r="AB198">
            <v>4146</v>
          </cell>
          <cell r="AC198">
            <v>4098</v>
          </cell>
          <cell r="AD198">
            <v>1557</v>
          </cell>
          <cell r="AE198">
            <v>13354</v>
          </cell>
          <cell r="AL198">
            <v>44068</v>
          </cell>
          <cell r="AM198">
            <v>31466</v>
          </cell>
          <cell r="AN198">
            <v>75534</v>
          </cell>
          <cell r="AO198">
            <v>298890</v>
          </cell>
          <cell r="AP198">
            <v>62079</v>
          </cell>
          <cell r="AQ198">
            <v>360969</v>
          </cell>
          <cell r="AR198">
            <v>35985</v>
          </cell>
          <cell r="AS198">
            <v>0</v>
          </cell>
          <cell r="AT198">
            <v>0</v>
          </cell>
          <cell r="AU198">
            <v>0</v>
          </cell>
          <cell r="AV198">
            <v>1.0497645063061734</v>
          </cell>
        </row>
        <row r="199">
          <cell r="A199">
            <v>6</v>
          </cell>
          <cell r="B199">
            <v>35986</v>
          </cell>
          <cell r="C199">
            <v>30358</v>
          </cell>
          <cell r="D199">
            <v>7159</v>
          </cell>
          <cell r="E199">
            <v>8366</v>
          </cell>
          <cell r="F199">
            <v>5101</v>
          </cell>
          <cell r="G199">
            <v>5670</v>
          </cell>
          <cell r="H199">
            <v>15142</v>
          </cell>
          <cell r="I199">
            <v>6627</v>
          </cell>
          <cell r="J199">
            <v>26280</v>
          </cell>
          <cell r="K199">
            <v>33345</v>
          </cell>
          <cell r="L199">
            <v>22354</v>
          </cell>
          <cell r="M199">
            <v>7516</v>
          </cell>
          <cell r="N199">
            <v>7516</v>
          </cell>
          <cell r="O199">
            <v>14937</v>
          </cell>
          <cell r="P199">
            <v>11370</v>
          </cell>
          <cell r="Q199">
            <v>29329</v>
          </cell>
          <cell r="R199">
            <v>14937</v>
          </cell>
          <cell r="S199">
            <v>246007</v>
          </cell>
          <cell r="T199">
            <v>29854</v>
          </cell>
          <cell r="U199">
            <v>275861</v>
          </cell>
          <cell r="V199">
            <v>2470</v>
          </cell>
          <cell r="W199">
            <v>3514</v>
          </cell>
          <cell r="X199">
            <v>1984</v>
          </cell>
          <cell r="Y199">
            <v>2068</v>
          </cell>
          <cell r="Z199">
            <v>6000</v>
          </cell>
          <cell r="AA199">
            <v>4330</v>
          </cell>
          <cell r="AB199">
            <v>4047</v>
          </cell>
          <cell r="AC199">
            <v>4037</v>
          </cell>
          <cell r="AD199">
            <v>1542</v>
          </cell>
          <cell r="AE199">
            <v>13014</v>
          </cell>
          <cell r="AL199">
            <v>43006</v>
          </cell>
          <cell r="AM199">
            <v>30307</v>
          </cell>
          <cell r="AN199">
            <v>73313</v>
          </cell>
          <cell r="AO199">
            <v>289013</v>
          </cell>
          <cell r="AP199">
            <v>60161</v>
          </cell>
          <cell r="AQ199">
            <v>349174</v>
          </cell>
          <cell r="AR199">
            <v>35986</v>
          </cell>
          <cell r="AS199">
            <v>0</v>
          </cell>
          <cell r="AT199">
            <v>0</v>
          </cell>
          <cell r="AU199">
            <v>0</v>
          </cell>
          <cell r="AV199">
            <v>1.0150744061730606</v>
          </cell>
        </row>
        <row r="200">
          <cell r="A200">
            <v>7</v>
          </cell>
          <cell r="B200">
            <v>35987</v>
          </cell>
          <cell r="C200">
            <v>10772</v>
          </cell>
          <cell r="D200">
            <v>2107</v>
          </cell>
          <cell r="E200">
            <v>3231</v>
          </cell>
          <cell r="F200">
            <v>1224</v>
          </cell>
          <cell r="G200">
            <v>1378</v>
          </cell>
          <cell r="H200">
            <v>4933</v>
          </cell>
          <cell r="I200">
            <v>1757</v>
          </cell>
          <cell r="J200">
            <v>5643</v>
          </cell>
          <cell r="K200">
            <v>4521</v>
          </cell>
          <cell r="L200">
            <v>3440</v>
          </cell>
          <cell r="M200">
            <v>2912</v>
          </cell>
          <cell r="N200">
            <v>3126</v>
          </cell>
          <cell r="O200">
            <v>5870</v>
          </cell>
          <cell r="P200">
            <v>4205</v>
          </cell>
          <cell r="Q200">
            <v>8130</v>
          </cell>
          <cell r="R200">
            <v>9060</v>
          </cell>
          <cell r="S200">
            <v>72309</v>
          </cell>
          <cell r="T200">
            <v>13273</v>
          </cell>
          <cell r="U200">
            <v>85582</v>
          </cell>
          <cell r="V200">
            <v>593</v>
          </cell>
          <cell r="W200">
            <v>1290</v>
          </cell>
          <cell r="X200">
            <v>808</v>
          </cell>
          <cell r="Y200">
            <v>566</v>
          </cell>
          <cell r="Z200">
            <v>2198</v>
          </cell>
          <cell r="AA200">
            <v>3546</v>
          </cell>
          <cell r="AB200">
            <v>1614</v>
          </cell>
          <cell r="AC200">
            <v>1818</v>
          </cell>
          <cell r="AD200">
            <v>716</v>
          </cell>
          <cell r="AE200">
            <v>5730</v>
          </cell>
          <cell r="AL200">
            <v>18879</v>
          </cell>
          <cell r="AM200">
            <v>8165</v>
          </cell>
          <cell r="AN200">
            <v>27044</v>
          </cell>
          <cell r="AO200">
            <v>91188</v>
          </cell>
          <cell r="AP200">
            <v>21438</v>
          </cell>
          <cell r="AQ200">
            <v>112626</v>
          </cell>
          <cell r="AR200">
            <v>35987</v>
          </cell>
          <cell r="AS200">
            <v>0</v>
          </cell>
          <cell r="AT200">
            <v>0</v>
          </cell>
          <cell r="AU200">
            <v>0</v>
          </cell>
          <cell r="AV200">
            <v>0.32027142360415989</v>
          </cell>
        </row>
        <row r="201">
          <cell r="A201">
            <v>1</v>
          </cell>
          <cell r="B201">
            <v>35988</v>
          </cell>
          <cell r="U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35988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</row>
        <row r="202">
          <cell r="A202">
            <v>2</v>
          </cell>
          <cell r="B202">
            <v>35989</v>
          </cell>
          <cell r="C202">
            <v>26528</v>
          </cell>
          <cell r="D202">
            <v>6589</v>
          </cell>
          <cell r="E202">
            <v>7425</v>
          </cell>
          <cell r="F202">
            <v>4566</v>
          </cell>
          <cell r="G202">
            <v>5145</v>
          </cell>
          <cell r="H202">
            <v>14132</v>
          </cell>
          <cell r="I202">
            <v>6067</v>
          </cell>
          <cell r="J202">
            <v>23693</v>
          </cell>
          <cell r="K202">
            <v>32537</v>
          </cell>
          <cell r="L202">
            <v>21222</v>
          </cell>
          <cell r="M202">
            <v>6610</v>
          </cell>
          <cell r="N202">
            <v>6577</v>
          </cell>
          <cell r="O202">
            <v>13055</v>
          </cell>
          <cell r="P202">
            <v>9806</v>
          </cell>
          <cell r="Q202">
            <v>25457</v>
          </cell>
          <cell r="R202">
            <v>13116</v>
          </cell>
          <cell r="S202">
            <v>222525</v>
          </cell>
          <cell r="T202">
            <v>28188</v>
          </cell>
          <cell r="U202">
            <v>250713</v>
          </cell>
          <cell r="V202">
            <v>2211</v>
          </cell>
          <cell r="W202">
            <v>3389</v>
          </cell>
          <cell r="X202">
            <v>2032</v>
          </cell>
          <cell r="Y202">
            <v>1851</v>
          </cell>
          <cell r="Z202">
            <v>5812</v>
          </cell>
          <cell r="AA202">
            <v>3373</v>
          </cell>
          <cell r="AB202">
            <v>3781</v>
          </cell>
          <cell r="AC202">
            <v>3800</v>
          </cell>
          <cell r="AD202">
            <v>1456</v>
          </cell>
          <cell r="AE202">
            <v>12660</v>
          </cell>
          <cell r="AL202">
            <v>40365</v>
          </cell>
          <cell r="AM202">
            <v>27625</v>
          </cell>
          <cell r="AN202">
            <v>67990</v>
          </cell>
          <cell r="AO202">
            <v>262890</v>
          </cell>
          <cell r="AP202">
            <v>55813</v>
          </cell>
          <cell r="AQ202">
            <v>318703</v>
          </cell>
          <cell r="AR202">
            <v>35989</v>
          </cell>
          <cell r="AS202">
            <v>0</v>
          </cell>
          <cell r="AT202">
            <v>0</v>
          </cell>
          <cell r="AU202">
            <v>0</v>
          </cell>
          <cell r="AV202">
            <v>0.92332493915095826</v>
          </cell>
        </row>
        <row r="203">
          <cell r="A203">
            <v>3</v>
          </cell>
          <cell r="B203">
            <v>35990</v>
          </cell>
          <cell r="C203">
            <v>29677</v>
          </cell>
          <cell r="D203">
            <v>7348</v>
          </cell>
          <cell r="E203">
            <v>8726</v>
          </cell>
          <cell r="F203">
            <v>5342</v>
          </cell>
          <cell r="G203">
            <v>5936</v>
          </cell>
          <cell r="H203">
            <v>15085</v>
          </cell>
          <cell r="I203">
            <v>6725</v>
          </cell>
          <cell r="J203">
            <v>26141</v>
          </cell>
          <cell r="K203">
            <v>35087</v>
          </cell>
          <cell r="L203">
            <v>24580</v>
          </cell>
          <cell r="M203">
            <v>7273</v>
          </cell>
          <cell r="N203">
            <v>7532</v>
          </cell>
          <cell r="O203">
            <v>14761</v>
          </cell>
          <cell r="P203">
            <v>11384</v>
          </cell>
          <cell r="Q203">
            <v>28875</v>
          </cell>
          <cell r="R203">
            <v>15288</v>
          </cell>
          <cell r="S203">
            <v>249760</v>
          </cell>
          <cell r="T203">
            <v>30811</v>
          </cell>
          <cell r="U203">
            <v>280571</v>
          </cell>
          <cell r="V203">
            <v>2588</v>
          </cell>
          <cell r="W203">
            <v>3681</v>
          </cell>
          <cell r="X203">
            <v>2369</v>
          </cell>
          <cell r="Y203">
            <v>2225</v>
          </cell>
          <cell r="Z203">
            <v>6290</v>
          </cell>
          <cell r="AA203">
            <v>4246</v>
          </cell>
          <cell r="AB203">
            <v>4155</v>
          </cell>
          <cell r="AC203">
            <v>3942</v>
          </cell>
          <cell r="AD203">
            <v>1507</v>
          </cell>
          <cell r="AE203">
            <v>13417</v>
          </cell>
          <cell r="AL203">
            <v>44420</v>
          </cell>
          <cell r="AM203">
            <v>30951</v>
          </cell>
          <cell r="AN203">
            <v>75371</v>
          </cell>
          <cell r="AO203">
            <v>294180</v>
          </cell>
          <cell r="AP203">
            <v>61762</v>
          </cell>
          <cell r="AQ203">
            <v>355942</v>
          </cell>
          <cell r="AR203">
            <v>35990</v>
          </cell>
          <cell r="AS203">
            <v>0</v>
          </cell>
          <cell r="AT203">
            <v>0</v>
          </cell>
          <cell r="AU203">
            <v>0</v>
          </cell>
          <cell r="AV203">
            <v>1.0332219962700329</v>
          </cell>
        </row>
        <row r="204">
          <cell r="A204">
            <v>4</v>
          </cell>
          <cell r="B204">
            <v>35991</v>
          </cell>
          <cell r="C204">
            <v>30682</v>
          </cell>
          <cell r="D204">
            <v>7327</v>
          </cell>
          <cell r="E204">
            <v>8850</v>
          </cell>
          <cell r="F204">
            <v>5514</v>
          </cell>
          <cell r="G204">
            <v>5982</v>
          </cell>
          <cell r="H204">
            <v>13073</v>
          </cell>
          <cell r="I204">
            <v>7100</v>
          </cell>
          <cell r="J204">
            <v>26895</v>
          </cell>
          <cell r="K204">
            <v>34742</v>
          </cell>
          <cell r="L204">
            <v>23665</v>
          </cell>
          <cell r="M204">
            <v>7436</v>
          </cell>
          <cell r="N204">
            <v>7854</v>
          </cell>
          <cell r="O204">
            <v>15020</v>
          </cell>
          <cell r="P204">
            <v>11297</v>
          </cell>
          <cell r="Q204">
            <v>28721</v>
          </cell>
          <cell r="R204">
            <v>15722</v>
          </cell>
          <cell r="S204">
            <v>249880</v>
          </cell>
          <cell r="T204">
            <v>31986</v>
          </cell>
          <cell r="U204">
            <v>281866</v>
          </cell>
          <cell r="V204">
            <v>2671</v>
          </cell>
          <cell r="W204">
            <v>3758</v>
          </cell>
          <cell r="X204">
            <v>2452</v>
          </cell>
          <cell r="Y204">
            <v>2056</v>
          </cell>
          <cell r="Z204">
            <v>6443</v>
          </cell>
          <cell r="AA204">
            <v>4362</v>
          </cell>
          <cell r="AB204">
            <v>4264</v>
          </cell>
          <cell r="AC204">
            <v>4376</v>
          </cell>
          <cell r="AD204">
            <v>1538</v>
          </cell>
          <cell r="AE204">
            <v>14152</v>
          </cell>
          <cell r="AL204">
            <v>46072</v>
          </cell>
          <cell r="AM204">
            <v>31068</v>
          </cell>
          <cell r="AN204">
            <v>77140</v>
          </cell>
          <cell r="AO204">
            <v>295952</v>
          </cell>
          <cell r="AP204">
            <v>63054</v>
          </cell>
          <cell r="AQ204">
            <v>359006</v>
          </cell>
          <cell r="AR204">
            <v>35991</v>
          </cell>
          <cell r="AS204">
            <v>0</v>
          </cell>
          <cell r="AT204">
            <v>0</v>
          </cell>
          <cell r="AU204">
            <v>0</v>
          </cell>
          <cell r="AV204">
            <v>1.0394456327422283</v>
          </cell>
        </row>
        <row r="205">
          <cell r="A205">
            <v>5</v>
          </cell>
          <cell r="B205">
            <v>35992</v>
          </cell>
          <cell r="C205">
            <v>29805</v>
          </cell>
          <cell r="D205">
            <v>7255</v>
          </cell>
          <cell r="E205">
            <v>8482</v>
          </cell>
          <cell r="F205">
            <v>5499</v>
          </cell>
          <cell r="G205">
            <v>5789</v>
          </cell>
          <cell r="H205">
            <v>15050</v>
          </cell>
          <cell r="I205">
            <v>6558</v>
          </cell>
          <cell r="J205">
            <v>26255</v>
          </cell>
          <cell r="K205">
            <v>34068</v>
          </cell>
          <cell r="L205">
            <v>23068</v>
          </cell>
          <cell r="M205">
            <v>7342</v>
          </cell>
          <cell r="N205">
            <v>7503</v>
          </cell>
          <cell r="O205">
            <v>15069</v>
          </cell>
          <cell r="P205">
            <v>11140</v>
          </cell>
          <cell r="Q205">
            <v>28379</v>
          </cell>
          <cell r="R205">
            <v>15837</v>
          </cell>
          <cell r="S205">
            <v>247099</v>
          </cell>
          <cell r="T205">
            <v>30561</v>
          </cell>
          <cell r="U205">
            <v>277660</v>
          </cell>
          <cell r="V205">
            <v>2663</v>
          </cell>
          <cell r="W205">
            <v>3747</v>
          </cell>
          <cell r="X205">
            <v>2237</v>
          </cell>
          <cell r="Y205">
            <v>2063</v>
          </cell>
          <cell r="Z205">
            <v>6298</v>
          </cell>
          <cell r="AA205">
            <v>4454</v>
          </cell>
          <cell r="AB205">
            <v>4066</v>
          </cell>
          <cell r="AC205">
            <v>4055</v>
          </cell>
          <cell r="AD205">
            <v>1491</v>
          </cell>
          <cell r="AE205">
            <v>13117</v>
          </cell>
          <cell r="AL205">
            <v>44191</v>
          </cell>
          <cell r="AM205">
            <v>30479</v>
          </cell>
          <cell r="AN205">
            <v>74670</v>
          </cell>
          <cell r="AO205">
            <v>291290</v>
          </cell>
          <cell r="AP205">
            <v>61040</v>
          </cell>
          <cell r="AQ205">
            <v>352330</v>
          </cell>
          <cell r="AR205">
            <v>35992</v>
          </cell>
          <cell r="AS205">
            <v>0</v>
          </cell>
          <cell r="AT205">
            <v>0</v>
          </cell>
          <cell r="AU205">
            <v>0</v>
          </cell>
          <cell r="AV205">
            <v>1.023071708795628</v>
          </cell>
        </row>
        <row r="206">
          <cell r="A206">
            <v>6</v>
          </cell>
          <cell r="B206">
            <v>35993</v>
          </cell>
          <cell r="C206">
            <v>29768</v>
          </cell>
          <cell r="D206">
            <v>7105</v>
          </cell>
          <cell r="E206">
            <v>8663</v>
          </cell>
          <cell r="F206">
            <v>5707</v>
          </cell>
          <cell r="G206">
            <v>5732</v>
          </cell>
          <cell r="H206">
            <v>15165</v>
          </cell>
          <cell r="I206">
            <v>6455</v>
          </cell>
          <cell r="J206">
            <v>25769</v>
          </cell>
          <cell r="K206">
            <v>32957</v>
          </cell>
          <cell r="L206">
            <v>22200</v>
          </cell>
          <cell r="M206">
            <v>7565</v>
          </cell>
          <cell r="N206">
            <v>7654</v>
          </cell>
          <cell r="O206">
            <v>14840</v>
          </cell>
          <cell r="P206">
            <v>11140</v>
          </cell>
          <cell r="Q206">
            <v>28012</v>
          </cell>
          <cell r="R206">
            <v>13862</v>
          </cell>
          <cell r="S206">
            <v>242594</v>
          </cell>
          <cell r="T206">
            <v>30391</v>
          </cell>
          <cell r="U206">
            <v>272985</v>
          </cell>
          <cell r="V206">
            <v>2764</v>
          </cell>
          <cell r="W206">
            <v>3670</v>
          </cell>
          <cell r="X206">
            <v>2066</v>
          </cell>
          <cell r="Y206">
            <v>2034</v>
          </cell>
          <cell r="Z206">
            <v>6166</v>
          </cell>
          <cell r="AA206">
            <v>4572</v>
          </cell>
          <cell r="AB206">
            <v>4058</v>
          </cell>
          <cell r="AC206">
            <v>4036</v>
          </cell>
          <cell r="AD206">
            <v>1499</v>
          </cell>
          <cell r="AE206">
            <v>13205</v>
          </cell>
          <cell r="AL206">
            <v>44070</v>
          </cell>
          <cell r="AM206">
            <v>29783</v>
          </cell>
          <cell r="AN206">
            <v>73853</v>
          </cell>
          <cell r="AO206">
            <v>286664</v>
          </cell>
          <cell r="AP206">
            <v>60174</v>
          </cell>
          <cell r="AQ206">
            <v>346838</v>
          </cell>
          <cell r="AR206">
            <v>35993</v>
          </cell>
          <cell r="AS206">
            <v>0</v>
          </cell>
          <cell r="AT206">
            <v>0</v>
          </cell>
          <cell r="AU206">
            <v>0</v>
          </cell>
          <cell r="AV206">
            <v>1.0068242244161829</v>
          </cell>
        </row>
        <row r="207">
          <cell r="A207">
            <v>7</v>
          </cell>
          <cell r="B207">
            <v>35994</v>
          </cell>
          <cell r="C207">
            <v>11716</v>
          </cell>
          <cell r="D207">
            <v>2474</v>
          </cell>
          <cell r="E207">
            <v>3485</v>
          </cell>
          <cell r="F207">
            <v>1554</v>
          </cell>
          <cell r="G207">
            <v>1439</v>
          </cell>
          <cell r="H207">
            <v>5364</v>
          </cell>
          <cell r="I207">
            <v>1505</v>
          </cell>
          <cell r="J207">
            <v>5221</v>
          </cell>
          <cell r="K207">
            <v>4712</v>
          </cell>
          <cell r="L207">
            <v>3792</v>
          </cell>
          <cell r="M207">
            <v>2962</v>
          </cell>
          <cell r="N207">
            <v>3276</v>
          </cell>
          <cell r="O207">
            <v>5892</v>
          </cell>
          <cell r="P207">
            <v>4242</v>
          </cell>
          <cell r="Q207">
            <v>8227</v>
          </cell>
          <cell r="R207">
            <v>10347</v>
          </cell>
          <cell r="S207">
            <v>76208</v>
          </cell>
          <cell r="T207">
            <v>14065</v>
          </cell>
          <cell r="U207">
            <v>90273</v>
          </cell>
          <cell r="V207">
            <v>753</v>
          </cell>
          <cell r="W207">
            <v>1396</v>
          </cell>
          <cell r="X207">
            <v>380</v>
          </cell>
          <cell r="Y207">
            <v>632</v>
          </cell>
          <cell r="Z207">
            <v>2341</v>
          </cell>
          <cell r="AA207">
            <v>3930</v>
          </cell>
          <cell r="AB207">
            <v>1712</v>
          </cell>
          <cell r="AC207">
            <v>1980</v>
          </cell>
          <cell r="AD207">
            <v>821</v>
          </cell>
          <cell r="AE207">
            <v>6177</v>
          </cell>
          <cell r="AL207">
            <v>20122</v>
          </cell>
          <cell r="AM207">
            <v>8502</v>
          </cell>
          <cell r="AN207">
            <v>28624</v>
          </cell>
          <cell r="AO207">
            <v>96330</v>
          </cell>
          <cell r="AP207">
            <v>22567</v>
          </cell>
          <cell r="AQ207">
            <v>118897</v>
          </cell>
          <cell r="AR207">
            <v>35994</v>
          </cell>
          <cell r="AS207">
            <v>0</v>
          </cell>
          <cell r="AT207">
            <v>0</v>
          </cell>
          <cell r="AU207">
            <v>0</v>
          </cell>
          <cell r="AV207">
            <v>0.3383312084461631</v>
          </cell>
        </row>
        <row r="208">
          <cell r="A208">
            <v>1</v>
          </cell>
          <cell r="B208">
            <v>35995</v>
          </cell>
          <cell r="U208">
            <v>0</v>
          </cell>
          <cell r="AN208">
            <v>0</v>
          </cell>
          <cell r="AP208">
            <v>0</v>
          </cell>
          <cell r="AQ208">
            <v>0</v>
          </cell>
          <cell r="AR208">
            <v>35995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</row>
        <row r="209">
          <cell r="A209">
            <v>2</v>
          </cell>
          <cell r="B209">
            <v>35996</v>
          </cell>
          <cell r="C209">
            <v>25971</v>
          </cell>
          <cell r="D209">
            <v>6251</v>
          </cell>
          <cell r="E209">
            <v>7353</v>
          </cell>
          <cell r="F209">
            <v>5076</v>
          </cell>
          <cell r="G209">
            <v>5222</v>
          </cell>
          <cell r="H209">
            <v>16225</v>
          </cell>
          <cell r="I209">
            <v>5945</v>
          </cell>
          <cell r="J209">
            <v>23420</v>
          </cell>
          <cell r="K209">
            <v>32023</v>
          </cell>
          <cell r="L209">
            <v>21738</v>
          </cell>
          <cell r="M209">
            <v>6672</v>
          </cell>
          <cell r="N209">
            <v>6414</v>
          </cell>
          <cell r="O209">
            <v>12915</v>
          </cell>
          <cell r="P209">
            <v>9573</v>
          </cell>
          <cell r="Q209">
            <v>24954</v>
          </cell>
          <cell r="R209">
            <v>13032</v>
          </cell>
          <cell r="S209">
            <v>222784</v>
          </cell>
          <cell r="T209">
            <v>29073</v>
          </cell>
          <cell r="U209">
            <v>251857</v>
          </cell>
          <cell r="V209">
            <v>2458</v>
          </cell>
          <cell r="W209">
            <v>3368</v>
          </cell>
          <cell r="X209">
            <v>2129</v>
          </cell>
          <cell r="Y209">
            <v>1930</v>
          </cell>
          <cell r="Z209">
            <v>6078</v>
          </cell>
          <cell r="AA209">
            <v>4021</v>
          </cell>
          <cell r="AB209">
            <v>3837</v>
          </cell>
          <cell r="AC209">
            <v>3680</v>
          </cell>
          <cell r="AD209">
            <v>1437</v>
          </cell>
          <cell r="AE209">
            <v>12960</v>
          </cell>
          <cell r="AL209">
            <v>41898</v>
          </cell>
          <cell r="AM209">
            <v>27424</v>
          </cell>
          <cell r="AN209">
            <v>69322</v>
          </cell>
          <cell r="AO209">
            <v>264682</v>
          </cell>
          <cell r="AP209">
            <v>56497</v>
          </cell>
          <cell r="AQ209">
            <v>321179</v>
          </cell>
          <cell r="AR209">
            <v>35996</v>
          </cell>
          <cell r="AS209">
            <v>0</v>
          </cell>
          <cell r="AT209">
            <v>0</v>
          </cell>
          <cell r="AU209">
            <v>0</v>
          </cell>
          <cell r="AV209">
            <v>0.92961881982712902</v>
          </cell>
        </row>
        <row r="210">
          <cell r="A210">
            <v>3</v>
          </cell>
          <cell r="B210">
            <v>35997</v>
          </cell>
          <cell r="C210">
            <v>29747</v>
          </cell>
          <cell r="D210">
            <v>7062</v>
          </cell>
          <cell r="E210">
            <v>8412</v>
          </cell>
          <cell r="F210">
            <v>5642</v>
          </cell>
          <cell r="G210">
            <v>5951</v>
          </cell>
          <cell r="H210">
            <v>15041</v>
          </cell>
          <cell r="I210">
            <v>6358</v>
          </cell>
          <cell r="J210">
            <v>26377</v>
          </cell>
          <cell r="K210">
            <v>34917</v>
          </cell>
          <cell r="L210">
            <v>23425</v>
          </cell>
          <cell r="M210">
            <v>7388</v>
          </cell>
          <cell r="N210">
            <v>7070</v>
          </cell>
          <cell r="O210">
            <v>14695</v>
          </cell>
          <cell r="P210">
            <v>10758</v>
          </cell>
          <cell r="Q210">
            <v>28146</v>
          </cell>
          <cell r="R210">
            <v>15656</v>
          </cell>
          <cell r="S210">
            <v>246645</v>
          </cell>
          <cell r="T210">
            <v>32732</v>
          </cell>
          <cell r="U210">
            <v>279377</v>
          </cell>
          <cell r="V210">
            <v>2732</v>
          </cell>
          <cell r="W210">
            <v>3780</v>
          </cell>
          <cell r="X210">
            <v>3731</v>
          </cell>
          <cell r="Y210">
            <v>2020</v>
          </cell>
          <cell r="Z210">
            <v>6224</v>
          </cell>
          <cell r="AA210">
            <v>4697</v>
          </cell>
          <cell r="AB210">
            <v>4159</v>
          </cell>
          <cell r="AC210">
            <v>4043</v>
          </cell>
          <cell r="AD210">
            <v>1514</v>
          </cell>
          <cell r="AE210">
            <v>14408</v>
          </cell>
          <cell r="AL210">
            <v>47308</v>
          </cell>
          <cell r="AM210">
            <v>30491</v>
          </cell>
          <cell r="AN210">
            <v>77799</v>
          </cell>
          <cell r="AO210">
            <v>293953</v>
          </cell>
          <cell r="AP210">
            <v>63223</v>
          </cell>
          <cell r="AQ210">
            <v>357176</v>
          </cell>
          <cell r="AR210">
            <v>35997</v>
          </cell>
          <cell r="AS210">
            <v>0</v>
          </cell>
          <cell r="AT210">
            <v>0</v>
          </cell>
          <cell r="AU210">
            <v>0</v>
          </cell>
          <cell r="AV210">
            <v>1.0324247245549152</v>
          </cell>
        </row>
        <row r="211">
          <cell r="A211">
            <v>4</v>
          </cell>
          <cell r="B211">
            <v>35998</v>
          </cell>
          <cell r="C211">
            <v>28774</v>
          </cell>
          <cell r="D211">
            <v>6953</v>
          </cell>
          <cell r="E211">
            <v>8340</v>
          </cell>
          <cell r="F211">
            <v>5443</v>
          </cell>
          <cell r="G211">
            <v>5573</v>
          </cell>
          <cell r="H211">
            <v>14356</v>
          </cell>
          <cell r="I211">
            <v>6216</v>
          </cell>
          <cell r="J211">
            <v>25159</v>
          </cell>
          <cell r="K211">
            <v>33317</v>
          </cell>
          <cell r="L211">
            <v>22968</v>
          </cell>
          <cell r="M211">
            <v>7192</v>
          </cell>
          <cell r="N211">
            <v>7283</v>
          </cell>
          <cell r="O211">
            <v>14411</v>
          </cell>
          <cell r="P211">
            <v>10746</v>
          </cell>
          <cell r="Q211">
            <v>27113</v>
          </cell>
          <cell r="R211">
            <v>15401</v>
          </cell>
          <cell r="S211">
            <v>239245</v>
          </cell>
          <cell r="T211">
            <v>30152</v>
          </cell>
          <cell r="U211">
            <v>269397</v>
          </cell>
          <cell r="V211">
            <v>2636</v>
          </cell>
          <cell r="W211">
            <v>3525</v>
          </cell>
          <cell r="X211">
            <v>2158</v>
          </cell>
          <cell r="Y211">
            <v>2034</v>
          </cell>
          <cell r="Z211">
            <v>6046</v>
          </cell>
          <cell r="AA211">
            <v>4614</v>
          </cell>
          <cell r="AB211">
            <v>4015</v>
          </cell>
          <cell r="AC211">
            <v>4046</v>
          </cell>
          <cell r="AD211">
            <v>1493</v>
          </cell>
          <cell r="AE211">
            <v>13064</v>
          </cell>
          <cell r="AL211">
            <v>43631</v>
          </cell>
          <cell r="AM211">
            <v>29555</v>
          </cell>
          <cell r="AN211">
            <v>73186</v>
          </cell>
          <cell r="AO211">
            <v>282876</v>
          </cell>
          <cell r="AP211">
            <v>59707</v>
          </cell>
          <cell r="AQ211">
            <v>342583</v>
          </cell>
          <cell r="AR211">
            <v>35998</v>
          </cell>
          <cell r="AS211">
            <v>0</v>
          </cell>
          <cell r="AT211">
            <v>0</v>
          </cell>
          <cell r="AU211">
            <v>0</v>
          </cell>
          <cell r="AV211">
            <v>0.99351997218329524</v>
          </cell>
        </row>
        <row r="212">
          <cell r="A212">
            <v>5</v>
          </cell>
          <cell r="B212">
            <v>35999</v>
          </cell>
          <cell r="C212">
            <v>28884</v>
          </cell>
          <cell r="D212">
            <v>6949</v>
          </cell>
          <cell r="E212">
            <v>8122</v>
          </cell>
          <cell r="F212">
            <v>5341</v>
          </cell>
          <cell r="G212">
            <v>5417</v>
          </cell>
          <cell r="H212">
            <v>14599</v>
          </cell>
          <cell r="I212">
            <v>6076</v>
          </cell>
          <cell r="J212">
            <v>25105</v>
          </cell>
          <cell r="K212">
            <v>33378</v>
          </cell>
          <cell r="L212">
            <v>22857</v>
          </cell>
          <cell r="M212">
            <v>7089</v>
          </cell>
          <cell r="N212">
            <v>7125</v>
          </cell>
          <cell r="O212">
            <v>14435</v>
          </cell>
          <cell r="P212">
            <v>10498</v>
          </cell>
          <cell r="Q212">
            <v>27058</v>
          </cell>
          <cell r="R212">
            <v>15293</v>
          </cell>
          <cell r="S212">
            <v>238226</v>
          </cell>
          <cell r="T212">
            <v>30317</v>
          </cell>
          <cell r="U212">
            <v>268543</v>
          </cell>
          <cell r="V212">
            <v>2587</v>
          </cell>
          <cell r="W212">
            <v>3711</v>
          </cell>
          <cell r="X212">
            <v>2164</v>
          </cell>
          <cell r="Y212">
            <v>2024</v>
          </cell>
          <cell r="Z212">
            <v>6026</v>
          </cell>
          <cell r="AA212">
            <v>4641</v>
          </cell>
          <cell r="AB212">
            <v>3968</v>
          </cell>
          <cell r="AC212">
            <v>3986</v>
          </cell>
          <cell r="AD212">
            <v>1520</v>
          </cell>
          <cell r="AE212">
            <v>13199</v>
          </cell>
          <cell r="AL212">
            <v>43826</v>
          </cell>
          <cell r="AM212">
            <v>29433</v>
          </cell>
          <cell r="AN212">
            <v>73259</v>
          </cell>
          <cell r="AO212">
            <v>282052</v>
          </cell>
          <cell r="AP212">
            <v>59750</v>
          </cell>
          <cell r="AQ212">
            <v>341802</v>
          </cell>
          <cell r="AR212">
            <v>35999</v>
          </cell>
          <cell r="AS212">
            <v>0</v>
          </cell>
          <cell r="AT212">
            <v>0</v>
          </cell>
          <cell r="AU212">
            <v>0</v>
          </cell>
          <cell r="AV212">
            <v>0.99062591097952035</v>
          </cell>
        </row>
        <row r="213">
          <cell r="A213">
            <v>6</v>
          </cell>
          <cell r="B213">
            <v>36000</v>
          </cell>
          <cell r="C213">
            <v>28666</v>
          </cell>
          <cell r="D213">
            <v>6716</v>
          </cell>
          <cell r="E213">
            <v>7850</v>
          </cell>
          <cell r="F213">
            <v>5340</v>
          </cell>
          <cell r="G213">
            <v>5419</v>
          </cell>
          <cell r="H213">
            <v>14345</v>
          </cell>
          <cell r="I213">
            <v>6020</v>
          </cell>
          <cell r="J213">
            <v>24848</v>
          </cell>
          <cell r="K213">
            <v>32272</v>
          </cell>
          <cell r="L213">
            <v>21555</v>
          </cell>
          <cell r="M213">
            <v>7150</v>
          </cell>
          <cell r="N213">
            <v>7296</v>
          </cell>
          <cell r="O213">
            <v>14025</v>
          </cell>
          <cell r="P213">
            <v>10524</v>
          </cell>
          <cell r="Q213">
            <v>26578</v>
          </cell>
          <cell r="R213">
            <v>15657</v>
          </cell>
          <cell r="S213">
            <v>234261</v>
          </cell>
          <cell r="T213">
            <v>29523</v>
          </cell>
          <cell r="U213">
            <v>263784</v>
          </cell>
          <cell r="V213">
            <v>2586</v>
          </cell>
          <cell r="W213">
            <v>3418</v>
          </cell>
          <cell r="X213">
            <v>1881</v>
          </cell>
          <cell r="Y213">
            <v>2043</v>
          </cell>
          <cell r="Z213">
            <v>5881</v>
          </cell>
          <cell r="AA213">
            <v>4703</v>
          </cell>
          <cell r="AB213">
            <v>3874</v>
          </cell>
          <cell r="AC213">
            <v>3874</v>
          </cell>
          <cell r="AD213">
            <v>1492</v>
          </cell>
          <cell r="AE213">
            <v>12986</v>
          </cell>
          <cell r="AL213">
            <v>42738</v>
          </cell>
          <cell r="AM213">
            <v>28839</v>
          </cell>
          <cell r="AN213">
            <v>71577</v>
          </cell>
          <cell r="AO213">
            <v>276999</v>
          </cell>
          <cell r="AP213">
            <v>58362</v>
          </cell>
          <cell r="AQ213">
            <v>335361</v>
          </cell>
          <cell r="AR213">
            <v>36000</v>
          </cell>
          <cell r="AS213">
            <v>0</v>
          </cell>
          <cell r="AT213">
            <v>0</v>
          </cell>
          <cell r="AU213">
            <v>0</v>
          </cell>
          <cell r="AV213">
            <v>0.97287871284520633</v>
          </cell>
        </row>
        <row r="214">
          <cell r="A214">
            <v>7</v>
          </cell>
          <cell r="B214">
            <v>36001</v>
          </cell>
          <cell r="C214">
            <v>11323</v>
          </cell>
          <cell r="D214">
            <v>2254</v>
          </cell>
          <cell r="E214">
            <v>3060</v>
          </cell>
          <cell r="F214">
            <v>1396</v>
          </cell>
          <cell r="G214">
            <v>1545</v>
          </cell>
          <cell r="H214">
            <v>4927</v>
          </cell>
          <cell r="I214">
            <v>1536</v>
          </cell>
          <cell r="J214">
            <v>4712</v>
          </cell>
          <cell r="K214">
            <v>4714</v>
          </cell>
          <cell r="L214">
            <v>3631</v>
          </cell>
          <cell r="M214">
            <v>2736</v>
          </cell>
          <cell r="N214">
            <v>3250</v>
          </cell>
          <cell r="O214">
            <v>5785</v>
          </cell>
          <cell r="P214">
            <v>3956</v>
          </cell>
          <cell r="Q214">
            <v>7890</v>
          </cell>
          <cell r="R214">
            <v>8586</v>
          </cell>
          <cell r="S214">
            <v>71301</v>
          </cell>
          <cell r="T214">
            <v>15140</v>
          </cell>
          <cell r="U214">
            <v>86441</v>
          </cell>
          <cell r="V214">
            <v>676</v>
          </cell>
          <cell r="W214">
            <v>1474</v>
          </cell>
          <cell r="X214">
            <v>2237</v>
          </cell>
          <cell r="Y214">
            <v>623</v>
          </cell>
          <cell r="Z214">
            <v>2300</v>
          </cell>
          <cell r="AA214">
            <v>3660</v>
          </cell>
          <cell r="AB214">
            <v>1622</v>
          </cell>
          <cell r="AC214">
            <v>1956</v>
          </cell>
          <cell r="AD214">
            <v>765</v>
          </cell>
          <cell r="AE214">
            <v>6281</v>
          </cell>
          <cell r="AL214">
            <v>21594</v>
          </cell>
          <cell r="AM214">
            <v>7975</v>
          </cell>
          <cell r="AN214">
            <v>29569</v>
          </cell>
          <cell r="AO214">
            <v>92895</v>
          </cell>
          <cell r="AP214">
            <v>23115</v>
          </cell>
          <cell r="AQ214">
            <v>116010</v>
          </cell>
          <cell r="AR214">
            <v>36001</v>
          </cell>
          <cell r="AS214">
            <v>0</v>
          </cell>
          <cell r="AT214" t="str">
            <v>JogoMaracana</v>
          </cell>
          <cell r="AU214">
            <v>0</v>
          </cell>
          <cell r="AV214">
            <v>0.32626676641343633</v>
          </cell>
        </row>
        <row r="215">
          <cell r="A215">
            <v>1</v>
          </cell>
          <cell r="B215">
            <v>36002</v>
          </cell>
          <cell r="U215">
            <v>0</v>
          </cell>
          <cell r="AN215">
            <v>0</v>
          </cell>
          <cell r="AP215">
            <v>0</v>
          </cell>
          <cell r="AQ215">
            <v>0</v>
          </cell>
          <cell r="AR215">
            <v>36002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</row>
        <row r="216">
          <cell r="A216">
            <v>2</v>
          </cell>
          <cell r="B216">
            <v>36003</v>
          </cell>
          <cell r="C216">
            <v>27712</v>
          </cell>
          <cell r="D216">
            <v>6839</v>
          </cell>
          <cell r="E216">
            <v>7953</v>
          </cell>
          <cell r="F216">
            <v>5296</v>
          </cell>
          <cell r="G216">
            <v>5609</v>
          </cell>
          <cell r="H216">
            <v>15015</v>
          </cell>
          <cell r="I216">
            <v>6099</v>
          </cell>
          <cell r="J216">
            <v>25468</v>
          </cell>
          <cell r="K216">
            <v>33615</v>
          </cell>
          <cell r="L216">
            <v>22281</v>
          </cell>
          <cell r="M216">
            <v>6791</v>
          </cell>
          <cell r="N216">
            <v>6846</v>
          </cell>
          <cell r="O216">
            <v>13482</v>
          </cell>
          <cell r="P216">
            <v>9885</v>
          </cell>
          <cell r="Q216">
            <v>26169</v>
          </cell>
          <cell r="R216">
            <v>14054</v>
          </cell>
          <cell r="S216">
            <v>233114</v>
          </cell>
          <cell r="T216">
            <v>29676</v>
          </cell>
          <cell r="U216">
            <v>262790</v>
          </cell>
          <cell r="V216">
            <v>2565</v>
          </cell>
          <cell r="W216">
            <v>3334</v>
          </cell>
          <cell r="X216">
            <v>2105</v>
          </cell>
          <cell r="Y216">
            <v>2095</v>
          </cell>
          <cell r="Z216">
            <v>5930</v>
          </cell>
          <cell r="AA216">
            <v>4383</v>
          </cell>
          <cell r="AB216">
            <v>3900</v>
          </cell>
          <cell r="AC216">
            <v>3892</v>
          </cell>
          <cell r="AD216">
            <v>1517</v>
          </cell>
          <cell r="AE216">
            <v>13151</v>
          </cell>
          <cell r="AL216">
            <v>42872</v>
          </cell>
          <cell r="AM216">
            <v>28860</v>
          </cell>
          <cell r="AN216">
            <v>71732</v>
          </cell>
          <cell r="AO216">
            <v>275986</v>
          </cell>
          <cell r="AP216">
            <v>58536</v>
          </cell>
          <cell r="AQ216">
            <v>334522</v>
          </cell>
          <cell r="AR216">
            <v>36003</v>
          </cell>
          <cell r="AS216">
            <v>0</v>
          </cell>
          <cell r="AT216">
            <v>0</v>
          </cell>
          <cell r="AU216">
            <v>0</v>
          </cell>
          <cell r="AV216">
            <v>0.96932084391386653</v>
          </cell>
        </row>
        <row r="217">
          <cell r="A217">
            <v>3</v>
          </cell>
          <cell r="B217">
            <v>36004</v>
          </cell>
          <cell r="C217">
            <v>29089</v>
          </cell>
          <cell r="D217">
            <v>6878</v>
          </cell>
          <cell r="E217">
            <v>8124</v>
          </cell>
          <cell r="F217">
            <v>5479</v>
          </cell>
          <cell r="G217">
            <v>5660</v>
          </cell>
          <cell r="H217">
            <v>14579</v>
          </cell>
          <cell r="I217">
            <v>6336</v>
          </cell>
          <cell r="J217">
            <v>26330</v>
          </cell>
          <cell r="K217">
            <v>36021</v>
          </cell>
          <cell r="L217">
            <v>23907</v>
          </cell>
          <cell r="M217">
            <v>7168</v>
          </cell>
          <cell r="N217">
            <v>7246</v>
          </cell>
          <cell r="O217">
            <v>14143</v>
          </cell>
          <cell r="P217">
            <v>10206</v>
          </cell>
          <cell r="Q217">
            <v>27440</v>
          </cell>
          <cell r="R217">
            <v>15162</v>
          </cell>
          <cell r="S217">
            <v>243768</v>
          </cell>
          <cell r="T217">
            <v>29953</v>
          </cell>
          <cell r="U217">
            <v>273721</v>
          </cell>
          <cell r="V217">
            <v>2653</v>
          </cell>
          <cell r="W217">
            <v>3521</v>
          </cell>
          <cell r="X217">
            <v>2017</v>
          </cell>
          <cell r="Y217">
            <v>2147</v>
          </cell>
          <cell r="Z217">
            <v>5807</v>
          </cell>
          <cell r="AA217">
            <v>4693</v>
          </cell>
          <cell r="AB217">
            <v>3925</v>
          </cell>
          <cell r="AC217">
            <v>3968</v>
          </cell>
          <cell r="AD217">
            <v>1493</v>
          </cell>
          <cell r="AE217">
            <v>13177</v>
          </cell>
          <cell r="AL217">
            <v>43401</v>
          </cell>
          <cell r="AM217">
            <v>30358</v>
          </cell>
          <cell r="AN217">
            <v>73759</v>
          </cell>
          <cell r="AO217">
            <v>287169</v>
          </cell>
          <cell r="AP217">
            <v>60311</v>
          </cell>
          <cell r="AQ217">
            <v>347480</v>
          </cell>
          <cell r="AR217">
            <v>36004</v>
          </cell>
          <cell r="AS217">
            <v>0</v>
          </cell>
          <cell r="AT217">
            <v>0</v>
          </cell>
          <cell r="AU217">
            <v>0</v>
          </cell>
          <cell r="AV217">
            <v>1.0085978905665547</v>
          </cell>
        </row>
        <row r="218">
          <cell r="A218">
            <v>4</v>
          </cell>
          <cell r="B218">
            <v>36005</v>
          </cell>
          <cell r="C218">
            <v>29390</v>
          </cell>
          <cell r="D218">
            <v>7146</v>
          </cell>
          <cell r="E218">
            <v>8192</v>
          </cell>
          <cell r="F218">
            <v>5443</v>
          </cell>
          <cell r="G218">
            <v>6177</v>
          </cell>
          <cell r="H218">
            <v>15691</v>
          </cell>
          <cell r="I218">
            <v>6450</v>
          </cell>
          <cell r="J218">
            <v>25510</v>
          </cell>
          <cell r="K218">
            <v>34439</v>
          </cell>
          <cell r="L218">
            <v>24008</v>
          </cell>
          <cell r="M218">
            <v>7466</v>
          </cell>
          <cell r="N218">
            <v>7513</v>
          </cell>
          <cell r="O218">
            <v>15163</v>
          </cell>
          <cell r="P218">
            <v>10669</v>
          </cell>
          <cell r="Q218">
            <v>29360</v>
          </cell>
          <cell r="R218">
            <v>18539</v>
          </cell>
          <cell r="S218">
            <v>251156</v>
          </cell>
          <cell r="T218">
            <v>31617</v>
          </cell>
          <cell r="U218">
            <v>282773</v>
          </cell>
          <cell r="V218">
            <v>2636</v>
          </cell>
          <cell r="W218">
            <v>3771</v>
          </cell>
          <cell r="X218">
            <v>2792</v>
          </cell>
          <cell r="Y218">
            <v>2084</v>
          </cell>
          <cell r="Z218">
            <v>6141</v>
          </cell>
          <cell r="AA218">
            <v>4879</v>
          </cell>
          <cell r="AB218">
            <v>4004</v>
          </cell>
          <cell r="AC218">
            <v>3958</v>
          </cell>
          <cell r="AD218">
            <v>1080</v>
          </cell>
          <cell r="AE218">
            <v>14349</v>
          </cell>
          <cell r="AL218">
            <v>45694</v>
          </cell>
          <cell r="AM218">
            <v>30902</v>
          </cell>
          <cell r="AN218">
            <v>76596</v>
          </cell>
          <cell r="AO218">
            <v>296850</v>
          </cell>
          <cell r="AP218">
            <v>62519</v>
          </cell>
          <cell r="AQ218">
            <v>359369</v>
          </cell>
          <cell r="AR218">
            <v>36005</v>
          </cell>
          <cell r="AS218">
            <v>0</v>
          </cell>
          <cell r="AT218">
            <v>0</v>
          </cell>
          <cell r="AU218">
            <v>0</v>
          </cell>
          <cell r="AV218">
            <v>1.0425995975007112</v>
          </cell>
        </row>
        <row r="219">
          <cell r="A219">
            <v>5</v>
          </cell>
          <cell r="B219">
            <v>36006</v>
          </cell>
          <cell r="C219">
            <v>28225</v>
          </cell>
          <cell r="D219">
            <v>6806</v>
          </cell>
          <cell r="E219">
            <v>7921</v>
          </cell>
          <cell r="F219">
            <v>5446</v>
          </cell>
          <cell r="G219">
            <v>5850</v>
          </cell>
          <cell r="H219">
            <v>14529</v>
          </cell>
          <cell r="I219">
            <v>6214</v>
          </cell>
          <cell r="J219">
            <v>25510</v>
          </cell>
          <cell r="K219">
            <v>33752</v>
          </cell>
          <cell r="L219">
            <v>22512</v>
          </cell>
          <cell r="M219">
            <v>7149</v>
          </cell>
          <cell r="N219">
            <v>7089</v>
          </cell>
          <cell r="O219">
            <v>14022</v>
          </cell>
          <cell r="P219">
            <v>10203</v>
          </cell>
          <cell r="Q219">
            <v>26597</v>
          </cell>
          <cell r="R219">
            <v>14726</v>
          </cell>
          <cell r="S219">
            <v>236551</v>
          </cell>
          <cell r="T219">
            <v>29660</v>
          </cell>
          <cell r="U219">
            <v>266211</v>
          </cell>
          <cell r="V219">
            <v>2637</v>
          </cell>
          <cell r="W219">
            <v>3393</v>
          </cell>
          <cell r="X219">
            <v>2048</v>
          </cell>
          <cell r="Y219">
            <v>2053</v>
          </cell>
          <cell r="Z219">
            <v>5829</v>
          </cell>
          <cell r="AA219">
            <v>4698</v>
          </cell>
          <cell r="AB219">
            <v>3746</v>
          </cell>
          <cell r="AC219">
            <v>3897</v>
          </cell>
          <cell r="AD219">
            <v>1492</v>
          </cell>
          <cell r="AE219">
            <v>13191</v>
          </cell>
          <cell r="AL219">
            <v>42984</v>
          </cell>
          <cell r="AM219">
            <v>29265</v>
          </cell>
          <cell r="AN219">
            <v>72249</v>
          </cell>
          <cell r="AO219">
            <v>279535</v>
          </cell>
          <cell r="AP219">
            <v>58925</v>
          </cell>
          <cell r="AQ219">
            <v>338460</v>
          </cell>
          <cell r="AR219">
            <v>36006</v>
          </cell>
          <cell r="AS219">
            <v>0</v>
          </cell>
          <cell r="AT219">
            <v>0</v>
          </cell>
          <cell r="AU219">
            <v>0</v>
          </cell>
          <cell r="AV219">
            <v>0.98178567790925153</v>
          </cell>
        </row>
        <row r="220">
          <cell r="A220">
            <v>6</v>
          </cell>
          <cell r="B220">
            <v>36007</v>
          </cell>
          <cell r="C220">
            <v>29467</v>
          </cell>
          <cell r="D220">
            <v>6774</v>
          </cell>
          <cell r="E220">
            <v>8083</v>
          </cell>
          <cell r="F220">
            <v>5387</v>
          </cell>
          <cell r="G220">
            <v>5940</v>
          </cell>
          <cell r="H220">
            <v>14631</v>
          </cell>
          <cell r="I220">
            <v>6239</v>
          </cell>
          <cell r="J220">
            <v>26748</v>
          </cell>
          <cell r="K220">
            <v>33596</v>
          </cell>
          <cell r="L220">
            <v>22452</v>
          </cell>
          <cell r="M220">
            <v>7519</v>
          </cell>
          <cell r="N220">
            <v>7219</v>
          </cell>
          <cell r="O220">
            <v>14859</v>
          </cell>
          <cell r="P220">
            <v>10513</v>
          </cell>
          <cell r="Q220">
            <v>27630</v>
          </cell>
          <cell r="R220">
            <v>15840</v>
          </cell>
          <cell r="S220">
            <v>242897</v>
          </cell>
          <cell r="T220">
            <v>30497</v>
          </cell>
          <cell r="U220">
            <v>273394</v>
          </cell>
          <cell r="V220">
            <v>2609</v>
          </cell>
          <cell r="W220">
            <v>3370</v>
          </cell>
          <cell r="X220">
            <v>1938</v>
          </cell>
          <cell r="Y220">
            <v>2079</v>
          </cell>
          <cell r="Z220">
            <v>5892</v>
          </cell>
          <cell r="AA220">
            <v>5203</v>
          </cell>
          <cell r="AB220">
            <v>3983</v>
          </cell>
          <cell r="AC220">
            <v>4055</v>
          </cell>
          <cell r="AD220">
            <v>1607</v>
          </cell>
          <cell r="AE220">
            <v>13401</v>
          </cell>
          <cell r="AL220">
            <v>44137</v>
          </cell>
          <cell r="AM220">
            <v>30006</v>
          </cell>
          <cell r="AN220">
            <v>74143</v>
          </cell>
          <cell r="AO220">
            <v>287034</v>
          </cell>
          <cell r="AP220">
            <v>60503</v>
          </cell>
          <cell r="AQ220">
            <v>347537</v>
          </cell>
          <cell r="AR220">
            <v>36007</v>
          </cell>
          <cell r="AS220">
            <v>0</v>
          </cell>
          <cell r="AT220">
            <v>0</v>
          </cell>
          <cell r="AU220">
            <v>0</v>
          </cell>
          <cell r="AV220">
            <v>1.0081237421897227</v>
          </cell>
        </row>
        <row r="221">
          <cell r="A221">
            <v>0</v>
          </cell>
          <cell r="B221" t="str">
            <v>jul/1998</v>
          </cell>
          <cell r="C221">
            <v>709516</v>
          </cell>
          <cell r="D221">
            <v>170049</v>
          </cell>
          <cell r="E221">
            <v>201143</v>
          </cell>
          <cell r="F221">
            <v>125823</v>
          </cell>
          <cell r="G221">
            <v>135135</v>
          </cell>
          <cell r="H221">
            <v>361372</v>
          </cell>
          <cell r="I221">
            <v>151741</v>
          </cell>
          <cell r="J221">
            <v>606011</v>
          </cell>
          <cell r="K221">
            <v>790215</v>
          </cell>
          <cell r="L221">
            <v>534337</v>
          </cell>
          <cell r="M221">
            <v>176699</v>
          </cell>
          <cell r="N221">
            <v>179171</v>
          </cell>
          <cell r="O221">
            <v>352058</v>
          </cell>
          <cell r="P221">
            <v>261977</v>
          </cell>
          <cell r="Q221">
            <v>668975</v>
          </cell>
          <cell r="R221">
            <v>359607</v>
          </cell>
          <cell r="S221">
            <v>5783829</v>
          </cell>
          <cell r="T221">
            <v>742442</v>
          </cell>
          <cell r="U221">
            <v>6526271</v>
          </cell>
          <cell r="V221">
            <v>60937</v>
          </cell>
          <cell r="W221">
            <v>86093</v>
          </cell>
          <cell r="X221">
            <v>53631</v>
          </cell>
          <cell r="Y221">
            <v>49284</v>
          </cell>
          <cell r="Z221">
            <v>148071</v>
          </cell>
          <cell r="AA221">
            <v>112168</v>
          </cell>
          <cell r="AB221">
            <v>97689</v>
          </cell>
          <cell r="AC221">
            <v>99033</v>
          </cell>
          <cell r="AD221">
            <v>37100</v>
          </cell>
          <cell r="AE221">
            <v>326060</v>
          </cell>
          <cell r="AL221">
            <v>1070066</v>
          </cell>
          <cell r="AM221">
            <v>711369</v>
          </cell>
          <cell r="AN221">
            <v>1781435</v>
          </cell>
          <cell r="AO221">
            <v>6853895</v>
          </cell>
          <cell r="AP221">
            <v>1453811</v>
          </cell>
          <cell r="AQ221">
            <v>8307706</v>
          </cell>
          <cell r="AR221">
            <v>27</v>
          </cell>
        </row>
        <row r="222">
          <cell r="A222">
            <v>7</v>
          </cell>
          <cell r="B222">
            <v>36008</v>
          </cell>
          <cell r="C222">
            <v>11047</v>
          </cell>
          <cell r="D222">
            <v>2176</v>
          </cell>
          <cell r="E222">
            <v>3324</v>
          </cell>
          <cell r="F222">
            <v>1329</v>
          </cell>
          <cell r="G222">
            <v>1610</v>
          </cell>
          <cell r="H222">
            <v>5048</v>
          </cell>
          <cell r="I222">
            <v>1543</v>
          </cell>
          <cell r="J222">
            <v>5457</v>
          </cell>
          <cell r="K222">
            <v>4763</v>
          </cell>
          <cell r="L222">
            <v>3471</v>
          </cell>
          <cell r="M222">
            <v>3060</v>
          </cell>
          <cell r="N222">
            <v>3155</v>
          </cell>
          <cell r="O222">
            <v>5744</v>
          </cell>
          <cell r="P222">
            <v>3820</v>
          </cell>
          <cell r="Q222">
            <v>8127</v>
          </cell>
          <cell r="R222">
            <v>8773</v>
          </cell>
          <cell r="S222">
            <v>72447</v>
          </cell>
          <cell r="T222">
            <v>14615</v>
          </cell>
          <cell r="U222">
            <v>87062</v>
          </cell>
          <cell r="V222">
            <v>643</v>
          </cell>
          <cell r="W222">
            <v>1501</v>
          </cell>
          <cell r="X222">
            <v>409</v>
          </cell>
          <cell r="Y222">
            <v>644</v>
          </cell>
          <cell r="Z222">
            <v>2309</v>
          </cell>
          <cell r="AA222">
            <v>4523</v>
          </cell>
          <cell r="AB222">
            <v>1570</v>
          </cell>
          <cell r="AC222">
            <v>1964</v>
          </cell>
          <cell r="AD222">
            <v>788</v>
          </cell>
          <cell r="AE222">
            <v>6511</v>
          </cell>
          <cell r="AL222">
            <v>20862</v>
          </cell>
          <cell r="AM222">
            <v>8139</v>
          </cell>
          <cell r="AN222">
            <v>29001</v>
          </cell>
          <cell r="AO222">
            <v>93309</v>
          </cell>
          <cell r="AP222">
            <v>22754</v>
          </cell>
          <cell r="AQ222">
            <v>116063</v>
          </cell>
          <cell r="AR222">
            <v>36008</v>
          </cell>
          <cell r="AS222">
            <v>0</v>
          </cell>
          <cell r="AT222">
            <v>0</v>
          </cell>
          <cell r="AU222">
            <v>0</v>
          </cell>
          <cell r="AV222">
            <v>0.32268874433274197</v>
          </cell>
        </row>
        <row r="223">
          <cell r="A223">
            <v>1</v>
          </cell>
          <cell r="B223">
            <v>36009</v>
          </cell>
          <cell r="U223">
            <v>0</v>
          </cell>
          <cell r="AN223">
            <v>0</v>
          </cell>
          <cell r="AP223">
            <v>0</v>
          </cell>
          <cell r="AQ223">
            <v>0</v>
          </cell>
          <cell r="AR223">
            <v>36009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</row>
        <row r="224">
          <cell r="A224">
            <v>2</v>
          </cell>
          <cell r="B224">
            <v>36010</v>
          </cell>
          <cell r="C224">
            <v>28840</v>
          </cell>
          <cell r="D224">
            <v>7131</v>
          </cell>
          <cell r="E224">
            <v>8647</v>
          </cell>
          <cell r="F224">
            <v>5669</v>
          </cell>
          <cell r="G224">
            <v>5819</v>
          </cell>
          <cell r="H224">
            <v>15950</v>
          </cell>
          <cell r="I224">
            <v>6897</v>
          </cell>
          <cell r="J224">
            <v>26178</v>
          </cell>
          <cell r="K224">
            <v>34810</v>
          </cell>
          <cell r="L224">
            <v>22733</v>
          </cell>
          <cell r="M224">
            <v>7390</v>
          </cell>
          <cell r="N224">
            <v>7275</v>
          </cell>
          <cell r="O224">
            <v>14178</v>
          </cell>
          <cell r="P224">
            <v>10518</v>
          </cell>
          <cell r="Q224">
            <v>27789</v>
          </cell>
          <cell r="R224">
            <v>13606</v>
          </cell>
          <cell r="S224">
            <v>243430</v>
          </cell>
          <cell r="T224">
            <v>30063</v>
          </cell>
          <cell r="U224">
            <v>273493</v>
          </cell>
          <cell r="V224">
            <v>2746</v>
          </cell>
          <cell r="W224">
            <v>3611</v>
          </cell>
          <cell r="X224">
            <v>2168</v>
          </cell>
          <cell r="Y224">
            <v>2010</v>
          </cell>
          <cell r="Z224">
            <v>6253</v>
          </cell>
          <cell r="AA224">
            <v>3717</v>
          </cell>
          <cell r="AB224">
            <v>4036</v>
          </cell>
          <cell r="AC224">
            <v>4062</v>
          </cell>
          <cell r="AD224">
            <v>1518</v>
          </cell>
          <cell r="AE224">
            <v>13339</v>
          </cell>
          <cell r="AL224">
            <v>43460</v>
          </cell>
          <cell r="AM224">
            <v>30048</v>
          </cell>
          <cell r="AN224">
            <v>73508</v>
          </cell>
          <cell r="AO224">
            <v>286890</v>
          </cell>
          <cell r="AP224">
            <v>60111</v>
          </cell>
          <cell r="AQ224">
            <v>347001</v>
          </cell>
          <cell r="AR224">
            <v>36010</v>
          </cell>
          <cell r="AS224">
            <v>0</v>
          </cell>
          <cell r="AT224">
            <v>0</v>
          </cell>
          <cell r="AU224">
            <v>0</v>
          </cell>
          <cell r="AV224">
            <v>0.99214624378806271</v>
          </cell>
        </row>
        <row r="225">
          <cell r="A225">
            <v>3</v>
          </cell>
          <cell r="B225">
            <v>36011</v>
          </cell>
          <cell r="C225">
            <v>29882</v>
          </cell>
          <cell r="D225">
            <v>7361</v>
          </cell>
          <cell r="E225">
            <v>8899</v>
          </cell>
          <cell r="F225">
            <v>5869</v>
          </cell>
          <cell r="G225">
            <v>5960</v>
          </cell>
          <cell r="H225">
            <v>15004</v>
          </cell>
          <cell r="I225">
            <v>6868</v>
          </cell>
          <cell r="J225">
            <v>26553</v>
          </cell>
          <cell r="K225">
            <v>35500</v>
          </cell>
          <cell r="L225">
            <v>23359</v>
          </cell>
          <cell r="M225">
            <v>7468</v>
          </cell>
          <cell r="N225">
            <v>7659</v>
          </cell>
          <cell r="O225">
            <v>14733</v>
          </cell>
          <cell r="P225">
            <v>10995</v>
          </cell>
          <cell r="Q225">
            <v>28882</v>
          </cell>
          <cell r="R225">
            <v>14388</v>
          </cell>
          <cell r="S225">
            <v>249380</v>
          </cell>
          <cell r="T225">
            <v>30200</v>
          </cell>
          <cell r="U225">
            <v>279580</v>
          </cell>
          <cell r="V225">
            <v>2842</v>
          </cell>
          <cell r="W225">
            <v>3694</v>
          </cell>
          <cell r="X225">
            <v>2168</v>
          </cell>
          <cell r="Y225">
            <v>2077</v>
          </cell>
          <cell r="Z225">
            <v>6057</v>
          </cell>
          <cell r="AA225">
            <v>3992</v>
          </cell>
          <cell r="AB225">
            <v>4040</v>
          </cell>
          <cell r="AC225">
            <v>3985</v>
          </cell>
          <cell r="AD225">
            <v>1501</v>
          </cell>
          <cell r="AE225">
            <v>13451</v>
          </cell>
          <cell r="AL225">
            <v>43807</v>
          </cell>
          <cell r="AM225">
            <v>30833</v>
          </cell>
          <cell r="AN225">
            <v>74640</v>
          </cell>
          <cell r="AO225">
            <v>293187</v>
          </cell>
          <cell r="AP225">
            <v>61033</v>
          </cell>
          <cell r="AQ225">
            <v>354220</v>
          </cell>
          <cell r="AR225">
            <v>36011</v>
          </cell>
          <cell r="AS225">
            <v>0</v>
          </cell>
          <cell r="AT225">
            <v>0</v>
          </cell>
          <cell r="AU225">
            <v>0</v>
          </cell>
          <cell r="AV225">
            <v>1.0139230394140288</v>
          </cell>
        </row>
        <row r="226">
          <cell r="A226">
            <v>4</v>
          </cell>
          <cell r="B226">
            <v>36012</v>
          </cell>
          <cell r="C226">
            <v>31056</v>
          </cell>
          <cell r="D226">
            <v>7408</v>
          </cell>
          <cell r="E226">
            <v>8919</v>
          </cell>
          <cell r="F226">
            <v>5792</v>
          </cell>
          <cell r="G226">
            <v>6123</v>
          </cell>
          <cell r="H226">
            <v>15293</v>
          </cell>
          <cell r="I226">
            <v>7181</v>
          </cell>
          <cell r="J226">
            <v>27317</v>
          </cell>
          <cell r="K226">
            <v>35403</v>
          </cell>
          <cell r="L226">
            <v>24252</v>
          </cell>
          <cell r="M226">
            <v>7901</v>
          </cell>
          <cell r="N226">
            <v>7836</v>
          </cell>
          <cell r="O226">
            <v>15269</v>
          </cell>
          <cell r="P226">
            <v>11177</v>
          </cell>
          <cell r="Q226">
            <v>29153</v>
          </cell>
          <cell r="R226">
            <v>14275</v>
          </cell>
          <cell r="S226">
            <v>254355</v>
          </cell>
          <cell r="T226">
            <v>30449</v>
          </cell>
          <cell r="U226">
            <v>284804</v>
          </cell>
          <cell r="V226">
            <v>2806</v>
          </cell>
          <cell r="W226">
            <v>3742</v>
          </cell>
          <cell r="X226">
            <v>2122</v>
          </cell>
          <cell r="Y226">
            <v>2125</v>
          </cell>
          <cell r="Z226">
            <v>6178</v>
          </cell>
          <cell r="AA226">
            <v>3841</v>
          </cell>
          <cell r="AB226">
            <v>4148</v>
          </cell>
          <cell r="AC226">
            <v>4054</v>
          </cell>
          <cell r="AD226">
            <v>1574</v>
          </cell>
          <cell r="AE226">
            <v>13479</v>
          </cell>
          <cell r="AL226">
            <v>44069</v>
          </cell>
          <cell r="AM226">
            <v>31465</v>
          </cell>
          <cell r="AN226">
            <v>75534</v>
          </cell>
          <cell r="AO226">
            <v>298424</v>
          </cell>
          <cell r="AP226">
            <v>61914</v>
          </cell>
          <cell r="AQ226">
            <v>360338</v>
          </cell>
          <cell r="AR226">
            <v>36012</v>
          </cell>
          <cell r="AS226" t="str">
            <v>Atípico</v>
          </cell>
          <cell r="AT226">
            <v>0</v>
          </cell>
          <cell r="AU226">
            <v>0</v>
          </cell>
          <cell r="AV226">
            <v>1.0320340571515523</v>
          </cell>
        </row>
        <row r="227">
          <cell r="A227">
            <v>5</v>
          </cell>
          <cell r="B227">
            <v>36013</v>
          </cell>
          <cell r="C227">
            <v>29666</v>
          </cell>
          <cell r="D227">
            <v>7264</v>
          </cell>
          <cell r="E227">
            <v>8648</v>
          </cell>
          <cell r="F227">
            <v>5689</v>
          </cell>
          <cell r="G227">
            <v>5946</v>
          </cell>
          <cell r="H227">
            <v>15166</v>
          </cell>
          <cell r="I227">
            <v>6850</v>
          </cell>
          <cell r="J227">
            <v>26187</v>
          </cell>
          <cell r="K227">
            <v>34161</v>
          </cell>
          <cell r="L227">
            <v>23147</v>
          </cell>
          <cell r="M227">
            <v>7602</v>
          </cell>
          <cell r="N227">
            <v>7514</v>
          </cell>
          <cell r="O227">
            <v>14683</v>
          </cell>
          <cell r="P227">
            <v>10829</v>
          </cell>
          <cell r="Q227">
            <v>28219</v>
          </cell>
          <cell r="R227">
            <v>14056</v>
          </cell>
          <cell r="S227">
            <v>245627</v>
          </cell>
          <cell r="T227">
            <v>29962</v>
          </cell>
          <cell r="U227">
            <v>275589</v>
          </cell>
          <cell r="V227">
            <v>2755</v>
          </cell>
          <cell r="W227">
            <v>3763</v>
          </cell>
          <cell r="X227">
            <v>2061</v>
          </cell>
          <cell r="Y227">
            <v>2009</v>
          </cell>
          <cell r="Z227">
            <v>6072</v>
          </cell>
          <cell r="AA227">
            <v>4069</v>
          </cell>
          <cell r="AB227">
            <v>3920</v>
          </cell>
          <cell r="AC227">
            <v>3966</v>
          </cell>
          <cell r="AD227">
            <v>1564</v>
          </cell>
          <cell r="AE227">
            <v>13235</v>
          </cell>
          <cell r="AL227">
            <v>43414</v>
          </cell>
          <cell r="AM227">
            <v>30307</v>
          </cell>
          <cell r="AN227">
            <v>73721</v>
          </cell>
          <cell r="AO227">
            <v>289041</v>
          </cell>
          <cell r="AP227">
            <v>60269</v>
          </cell>
          <cell r="AQ227">
            <v>349310</v>
          </cell>
          <cell r="AR227">
            <v>36013</v>
          </cell>
          <cell r="AS227">
            <v>0</v>
          </cell>
          <cell r="AT227">
            <v>0</v>
          </cell>
          <cell r="AU227">
            <v>0</v>
          </cell>
          <cell r="AV227">
            <v>0.99958500627678004</v>
          </cell>
        </row>
        <row r="228">
          <cell r="A228">
            <v>6</v>
          </cell>
          <cell r="B228">
            <v>36014</v>
          </cell>
          <cell r="C228">
            <v>30650</v>
          </cell>
          <cell r="D228">
            <v>7186</v>
          </cell>
          <cell r="E228">
            <v>8989</v>
          </cell>
          <cell r="F228">
            <v>5801</v>
          </cell>
          <cell r="G228">
            <v>6044</v>
          </cell>
          <cell r="H228">
            <v>15529</v>
          </cell>
          <cell r="I228">
            <v>7030</v>
          </cell>
          <cell r="J228">
            <v>27099</v>
          </cell>
          <cell r="K228">
            <v>33966</v>
          </cell>
          <cell r="L228">
            <v>23111</v>
          </cell>
          <cell r="M228">
            <v>7647</v>
          </cell>
          <cell r="N228">
            <v>7849</v>
          </cell>
          <cell r="O228">
            <v>15304</v>
          </cell>
          <cell r="P228">
            <v>11340</v>
          </cell>
          <cell r="Q228">
            <v>29142</v>
          </cell>
          <cell r="R228">
            <v>14550</v>
          </cell>
          <cell r="S228">
            <v>251237</v>
          </cell>
          <cell r="T228">
            <v>30486</v>
          </cell>
          <cell r="U228">
            <v>281723</v>
          </cell>
          <cell r="V228">
            <v>2810</v>
          </cell>
          <cell r="W228">
            <v>3505</v>
          </cell>
          <cell r="X228">
            <v>1952</v>
          </cell>
          <cell r="Y228">
            <v>2208</v>
          </cell>
          <cell r="Z228">
            <v>6009</v>
          </cell>
          <cell r="AA228">
            <v>4820</v>
          </cell>
          <cell r="AB228">
            <v>4080</v>
          </cell>
          <cell r="AC228">
            <v>4045</v>
          </cell>
          <cell r="AD228">
            <v>1580</v>
          </cell>
          <cell r="AE228">
            <v>13262</v>
          </cell>
          <cell r="AL228">
            <v>44271</v>
          </cell>
          <cell r="AM228">
            <v>30917</v>
          </cell>
          <cell r="AN228">
            <v>75188</v>
          </cell>
          <cell r="AO228">
            <v>295508</v>
          </cell>
          <cell r="AP228">
            <v>61403</v>
          </cell>
          <cell r="AQ228">
            <v>356911</v>
          </cell>
          <cell r="AR228">
            <v>36014</v>
          </cell>
          <cell r="AS228">
            <v>0</v>
          </cell>
          <cell r="AT228">
            <v>0</v>
          </cell>
          <cell r="AU228">
            <v>0</v>
          </cell>
          <cell r="AV228">
            <v>1.0219497096773078</v>
          </cell>
        </row>
        <row r="229">
          <cell r="A229">
            <v>7</v>
          </cell>
          <cell r="B229">
            <v>36015</v>
          </cell>
          <cell r="C229">
            <v>12264</v>
          </cell>
          <cell r="D229">
            <v>2367</v>
          </cell>
          <cell r="E229">
            <v>3607</v>
          </cell>
          <cell r="F229">
            <v>1442</v>
          </cell>
          <cell r="G229">
            <v>2645</v>
          </cell>
          <cell r="H229">
            <v>5418</v>
          </cell>
          <cell r="I229">
            <v>1985</v>
          </cell>
          <cell r="J229">
            <v>5959</v>
          </cell>
          <cell r="K229">
            <v>4631</v>
          </cell>
          <cell r="L229">
            <v>3587</v>
          </cell>
          <cell r="M229">
            <v>3060</v>
          </cell>
          <cell r="N229">
            <v>3329</v>
          </cell>
          <cell r="O229">
            <v>5774</v>
          </cell>
          <cell r="P229">
            <v>4076</v>
          </cell>
          <cell r="Q229">
            <v>8772</v>
          </cell>
          <cell r="R229">
            <v>7392</v>
          </cell>
          <cell r="S229">
            <v>76308</v>
          </cell>
          <cell r="T229">
            <v>16641</v>
          </cell>
          <cell r="U229">
            <v>92949</v>
          </cell>
          <cell r="V229">
            <v>699</v>
          </cell>
          <cell r="W229">
            <v>1249</v>
          </cell>
          <cell r="X229">
            <v>899</v>
          </cell>
          <cell r="Y229">
            <v>642</v>
          </cell>
          <cell r="Z229">
            <v>2627</v>
          </cell>
          <cell r="AA229">
            <v>5130</v>
          </cell>
          <cell r="AB229">
            <v>1856</v>
          </cell>
          <cell r="AC229">
            <v>2149</v>
          </cell>
          <cell r="AD229">
            <v>985</v>
          </cell>
          <cell r="AE229">
            <v>7466</v>
          </cell>
          <cell r="AL229">
            <v>23702</v>
          </cell>
          <cell r="AM229">
            <v>8512</v>
          </cell>
          <cell r="AN229">
            <v>32214</v>
          </cell>
          <cell r="AO229">
            <v>100010</v>
          </cell>
          <cell r="AP229">
            <v>25153</v>
          </cell>
          <cell r="AQ229">
            <v>125163</v>
          </cell>
          <cell r="AR229">
            <v>36015</v>
          </cell>
          <cell r="AS229" t="str">
            <v>Atípico</v>
          </cell>
          <cell r="AT229">
            <v>0</v>
          </cell>
          <cell r="AU229">
            <v>0</v>
          </cell>
          <cell r="AV229">
            <v>0.34586268549354859</v>
          </cell>
        </row>
        <row r="230">
          <cell r="A230">
            <v>1</v>
          </cell>
          <cell r="B230">
            <v>36016</v>
          </cell>
          <cell r="U230">
            <v>0</v>
          </cell>
          <cell r="AN230">
            <v>0</v>
          </cell>
          <cell r="AP230">
            <v>0</v>
          </cell>
          <cell r="AQ230">
            <v>0</v>
          </cell>
          <cell r="AR230">
            <v>36016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</row>
        <row r="231">
          <cell r="A231">
            <v>2</v>
          </cell>
          <cell r="B231">
            <v>36017</v>
          </cell>
          <cell r="C231">
            <v>29546</v>
          </cell>
          <cell r="D231">
            <v>7174</v>
          </cell>
          <cell r="E231">
            <v>8824</v>
          </cell>
          <cell r="F231">
            <v>5708</v>
          </cell>
          <cell r="G231">
            <v>5840</v>
          </cell>
          <cell r="H231">
            <v>15973</v>
          </cell>
          <cell r="I231">
            <v>7059</v>
          </cell>
          <cell r="J231">
            <v>26550</v>
          </cell>
          <cell r="K231">
            <v>35659</v>
          </cell>
          <cell r="L231">
            <v>23568</v>
          </cell>
          <cell r="M231">
            <v>7476</v>
          </cell>
          <cell r="N231">
            <v>7660</v>
          </cell>
          <cell r="O231">
            <v>14469</v>
          </cell>
          <cell r="P231">
            <v>11267</v>
          </cell>
          <cell r="Q231">
            <v>28871</v>
          </cell>
          <cell r="R231">
            <v>13564</v>
          </cell>
          <cell r="S231">
            <v>249208</v>
          </cell>
          <cell r="T231">
            <v>29947</v>
          </cell>
          <cell r="U231">
            <v>279155</v>
          </cell>
          <cell r="V231">
            <v>2765</v>
          </cell>
          <cell r="W231">
            <v>3539</v>
          </cell>
          <cell r="X231">
            <v>2100</v>
          </cell>
          <cell r="Y231">
            <v>2079</v>
          </cell>
          <cell r="Z231">
            <v>6291</v>
          </cell>
          <cell r="AA231">
            <v>3648</v>
          </cell>
          <cell r="AB231">
            <v>4091</v>
          </cell>
          <cell r="AC231">
            <v>4012</v>
          </cell>
          <cell r="AD231">
            <v>1543</v>
          </cell>
          <cell r="AE231">
            <v>13233</v>
          </cell>
          <cell r="AL231">
            <v>43301</v>
          </cell>
          <cell r="AM231">
            <v>30806</v>
          </cell>
          <cell r="AN231">
            <v>74107</v>
          </cell>
          <cell r="AO231">
            <v>292509</v>
          </cell>
          <cell r="AP231">
            <v>60753</v>
          </cell>
          <cell r="AQ231">
            <v>353262</v>
          </cell>
          <cell r="AR231">
            <v>36017</v>
          </cell>
          <cell r="AS231">
            <v>0</v>
          </cell>
          <cell r="AT231">
            <v>0</v>
          </cell>
          <cell r="AU231">
            <v>0</v>
          </cell>
          <cell r="AV231">
            <v>1.0115783248778363</v>
          </cell>
        </row>
        <row r="232">
          <cell r="A232">
            <v>3</v>
          </cell>
          <cell r="B232">
            <v>36018</v>
          </cell>
          <cell r="C232">
            <v>30240</v>
          </cell>
          <cell r="D232">
            <v>7294</v>
          </cell>
          <cell r="E232">
            <v>8994</v>
          </cell>
          <cell r="F232">
            <v>5778</v>
          </cell>
          <cell r="G232">
            <v>5981</v>
          </cell>
          <cell r="H232">
            <v>14778</v>
          </cell>
          <cell r="I232">
            <v>7005</v>
          </cell>
          <cell r="J232">
            <v>26198</v>
          </cell>
          <cell r="K232">
            <v>34946</v>
          </cell>
          <cell r="L232">
            <v>22396</v>
          </cell>
          <cell r="M232">
            <v>7574</v>
          </cell>
          <cell r="N232">
            <v>7713</v>
          </cell>
          <cell r="O232">
            <v>14882</v>
          </cell>
          <cell r="P232">
            <v>11506</v>
          </cell>
          <cell r="Q232">
            <v>29538</v>
          </cell>
          <cell r="R232">
            <v>14583</v>
          </cell>
          <cell r="S232">
            <v>249406</v>
          </cell>
          <cell r="T232">
            <v>30833</v>
          </cell>
          <cell r="U232">
            <v>280239</v>
          </cell>
          <cell r="V232">
            <v>2798</v>
          </cell>
          <cell r="W232">
            <v>3963</v>
          </cell>
          <cell r="X232">
            <v>2210</v>
          </cell>
          <cell r="Y232">
            <v>2205</v>
          </cell>
          <cell r="Z232">
            <v>6286</v>
          </cell>
          <cell r="AA232">
            <v>4171</v>
          </cell>
          <cell r="AB232">
            <v>4019</v>
          </cell>
          <cell r="AC232">
            <v>4083</v>
          </cell>
          <cell r="AD232">
            <v>1495</v>
          </cell>
          <cell r="AE232">
            <v>13430</v>
          </cell>
          <cell r="AL232">
            <v>44660</v>
          </cell>
          <cell r="AM232">
            <v>30736</v>
          </cell>
          <cell r="AN232">
            <v>75396</v>
          </cell>
          <cell r="AO232">
            <v>294066</v>
          </cell>
          <cell r="AP232">
            <v>61569</v>
          </cell>
          <cell r="AQ232">
            <v>355635</v>
          </cell>
          <cell r="AR232">
            <v>36018</v>
          </cell>
          <cell r="AS232">
            <v>0</v>
          </cell>
          <cell r="AT232">
            <v>0</v>
          </cell>
          <cell r="AU232">
            <v>0</v>
          </cell>
          <cell r="AV232">
            <v>1.016962868436615</v>
          </cell>
        </row>
        <row r="233">
          <cell r="A233">
            <v>4</v>
          </cell>
          <cell r="B233">
            <v>36019</v>
          </cell>
          <cell r="C233">
            <v>30247</v>
          </cell>
          <cell r="D233">
            <v>7445</v>
          </cell>
          <cell r="E233">
            <v>9041</v>
          </cell>
          <cell r="F233">
            <v>5582</v>
          </cell>
          <cell r="G233">
            <v>5918</v>
          </cell>
          <cell r="H233">
            <v>15107</v>
          </cell>
          <cell r="I233">
            <v>7034</v>
          </cell>
          <cell r="J233">
            <v>25949</v>
          </cell>
          <cell r="K233">
            <v>34177</v>
          </cell>
          <cell r="L233">
            <v>23787</v>
          </cell>
          <cell r="M233">
            <v>7534</v>
          </cell>
          <cell r="N233">
            <v>7591</v>
          </cell>
          <cell r="O233">
            <v>14909</v>
          </cell>
          <cell r="P233">
            <v>11751</v>
          </cell>
          <cell r="Q233">
            <v>29233</v>
          </cell>
          <cell r="R233">
            <v>14542</v>
          </cell>
          <cell r="S233">
            <v>249847</v>
          </cell>
          <cell r="T233">
            <v>31486</v>
          </cell>
          <cell r="U233">
            <v>281333</v>
          </cell>
          <cell r="V233">
            <v>2703</v>
          </cell>
          <cell r="W233">
            <v>3873</v>
          </cell>
          <cell r="X233">
            <v>3004</v>
          </cell>
          <cell r="Y233">
            <v>2285</v>
          </cell>
          <cell r="Z233">
            <v>6258</v>
          </cell>
          <cell r="AA233">
            <v>4011</v>
          </cell>
          <cell r="AB233">
            <v>3964</v>
          </cell>
          <cell r="AC233">
            <v>4120</v>
          </cell>
          <cell r="AD233">
            <v>1580</v>
          </cell>
          <cell r="AE233">
            <v>13666</v>
          </cell>
          <cell r="AL233">
            <v>45464</v>
          </cell>
          <cell r="AM233">
            <v>30814</v>
          </cell>
          <cell r="AN233">
            <v>76278</v>
          </cell>
          <cell r="AO233">
            <v>295311</v>
          </cell>
          <cell r="AP233">
            <v>62300</v>
          </cell>
          <cell r="AQ233">
            <v>357611</v>
          </cell>
          <cell r="AR233">
            <v>36019</v>
          </cell>
          <cell r="AS233">
            <v>0</v>
          </cell>
          <cell r="AT233">
            <v>0</v>
          </cell>
          <cell r="AU233">
            <v>0</v>
          </cell>
          <cell r="AV233">
            <v>1.0212684283150217</v>
          </cell>
        </row>
        <row r="234">
          <cell r="A234">
            <v>5</v>
          </cell>
          <cell r="B234">
            <v>36020</v>
          </cell>
          <cell r="C234">
            <v>30109</v>
          </cell>
          <cell r="D234">
            <v>7273</v>
          </cell>
          <cell r="E234">
            <v>8806</v>
          </cell>
          <cell r="F234">
            <v>5262</v>
          </cell>
          <cell r="G234">
            <v>5896</v>
          </cell>
          <cell r="H234">
            <v>15294</v>
          </cell>
          <cell r="I234">
            <v>6849</v>
          </cell>
          <cell r="J234">
            <v>25577</v>
          </cell>
          <cell r="K234">
            <v>33739</v>
          </cell>
          <cell r="L234">
            <v>23076</v>
          </cell>
          <cell r="M234">
            <v>7464</v>
          </cell>
          <cell r="N234">
            <v>7831</v>
          </cell>
          <cell r="O234">
            <v>14760</v>
          </cell>
          <cell r="P234">
            <v>11309</v>
          </cell>
          <cell r="Q234">
            <v>28171</v>
          </cell>
          <cell r="R234">
            <v>14491</v>
          </cell>
          <cell r="S234">
            <v>245907</v>
          </cell>
          <cell r="T234">
            <v>30902</v>
          </cell>
          <cell r="U234">
            <v>276809</v>
          </cell>
          <cell r="V234">
            <v>2549</v>
          </cell>
          <cell r="W234">
            <v>3845</v>
          </cell>
          <cell r="X234">
            <v>2413</v>
          </cell>
          <cell r="Y234">
            <v>2267</v>
          </cell>
          <cell r="Z234">
            <v>6272</v>
          </cell>
          <cell r="AA234">
            <v>3979</v>
          </cell>
          <cell r="AB234">
            <v>4053</v>
          </cell>
          <cell r="AC234">
            <v>4084</v>
          </cell>
          <cell r="AD234">
            <v>1514</v>
          </cell>
          <cell r="AE234">
            <v>13499</v>
          </cell>
          <cell r="AL234">
            <v>44475</v>
          </cell>
          <cell r="AM234">
            <v>30295</v>
          </cell>
          <cell r="AN234">
            <v>74770</v>
          </cell>
          <cell r="AO234">
            <v>290382</v>
          </cell>
          <cell r="AP234">
            <v>61197</v>
          </cell>
          <cell r="AQ234">
            <v>351579</v>
          </cell>
          <cell r="AR234">
            <v>36020</v>
          </cell>
          <cell r="AS234">
            <v>0</v>
          </cell>
          <cell r="AT234">
            <v>0</v>
          </cell>
          <cell r="AU234">
            <v>0</v>
          </cell>
          <cell r="AV234">
            <v>1.004222561133763</v>
          </cell>
        </row>
        <row r="235">
          <cell r="A235">
            <v>6</v>
          </cell>
          <cell r="B235">
            <v>36021</v>
          </cell>
          <cell r="C235">
            <v>28598</v>
          </cell>
          <cell r="D235">
            <v>6702</v>
          </cell>
          <cell r="E235">
            <v>8313</v>
          </cell>
          <cell r="F235">
            <v>4735</v>
          </cell>
          <cell r="G235">
            <v>5377</v>
          </cell>
          <cell r="H235">
            <v>14613</v>
          </cell>
          <cell r="I235">
            <v>6433</v>
          </cell>
          <cell r="J235">
            <v>24135</v>
          </cell>
          <cell r="K235">
            <v>31355</v>
          </cell>
          <cell r="L235">
            <v>21276</v>
          </cell>
          <cell r="M235">
            <v>7083</v>
          </cell>
          <cell r="N235">
            <v>7462</v>
          </cell>
          <cell r="O235">
            <v>13699</v>
          </cell>
          <cell r="P235">
            <v>10451</v>
          </cell>
          <cell r="Q235">
            <v>26894</v>
          </cell>
          <cell r="R235">
            <v>13403</v>
          </cell>
          <cell r="S235">
            <v>230529</v>
          </cell>
          <cell r="T235">
            <v>27997</v>
          </cell>
          <cell r="U235">
            <v>258526</v>
          </cell>
          <cell r="V235">
            <v>2294</v>
          </cell>
          <cell r="W235">
            <v>3463</v>
          </cell>
          <cell r="X235">
            <v>2221</v>
          </cell>
          <cell r="Y235">
            <v>1925</v>
          </cell>
          <cell r="Z235">
            <v>5647</v>
          </cell>
          <cell r="AA235">
            <v>3810</v>
          </cell>
          <cell r="AB235">
            <v>3699</v>
          </cell>
          <cell r="AC235">
            <v>3905</v>
          </cell>
          <cell r="AD235">
            <v>1500</v>
          </cell>
          <cell r="AE235">
            <v>11849</v>
          </cell>
          <cell r="AL235">
            <v>40313</v>
          </cell>
          <cell r="AM235">
            <v>28378</v>
          </cell>
          <cell r="AN235">
            <v>68691</v>
          </cell>
          <cell r="AO235">
            <v>270842</v>
          </cell>
          <cell r="AP235">
            <v>56375</v>
          </cell>
          <cell r="AQ235">
            <v>327217</v>
          </cell>
          <cell r="AR235">
            <v>36021</v>
          </cell>
          <cell r="AS235" t="str">
            <v>Atípico</v>
          </cell>
          <cell r="AT235">
            <v>0</v>
          </cell>
          <cell r="AU235">
            <v>0</v>
          </cell>
          <cell r="AV235">
            <v>0.93664774986944987</v>
          </cell>
        </row>
        <row r="236">
          <cell r="A236">
            <v>7</v>
          </cell>
          <cell r="B236">
            <v>36022</v>
          </cell>
          <cell r="C236">
            <v>11924</v>
          </cell>
          <cell r="D236">
            <v>2452</v>
          </cell>
          <cell r="E236">
            <v>3578</v>
          </cell>
          <cell r="F236">
            <v>1327</v>
          </cell>
          <cell r="G236">
            <v>1393</v>
          </cell>
          <cell r="H236">
            <v>5297</v>
          </cell>
          <cell r="I236">
            <v>1586</v>
          </cell>
          <cell r="J236">
            <v>5211</v>
          </cell>
          <cell r="K236">
            <v>4710</v>
          </cell>
          <cell r="L236">
            <v>3309</v>
          </cell>
          <cell r="M236">
            <v>4615</v>
          </cell>
          <cell r="N236">
            <v>3460</v>
          </cell>
          <cell r="O236">
            <v>5756</v>
          </cell>
          <cell r="P236">
            <v>4214</v>
          </cell>
          <cell r="Q236">
            <v>8075</v>
          </cell>
          <cell r="R236">
            <v>8309</v>
          </cell>
          <cell r="S236">
            <v>75216</v>
          </cell>
          <cell r="T236">
            <v>15193</v>
          </cell>
          <cell r="U236">
            <v>90409</v>
          </cell>
          <cell r="V236">
            <v>643</v>
          </cell>
          <cell r="W236">
            <v>1467</v>
          </cell>
          <cell r="X236">
            <v>844</v>
          </cell>
          <cell r="Y236">
            <v>604</v>
          </cell>
          <cell r="Z236">
            <v>2588</v>
          </cell>
          <cell r="AA236">
            <v>3824</v>
          </cell>
          <cell r="AB236">
            <v>1835</v>
          </cell>
          <cell r="AC236">
            <v>2044</v>
          </cell>
          <cell r="AD236">
            <v>819</v>
          </cell>
          <cell r="AE236">
            <v>6850</v>
          </cell>
          <cell r="AL236">
            <v>21518</v>
          </cell>
          <cell r="AM236">
            <v>8380</v>
          </cell>
          <cell r="AN236">
            <v>29898</v>
          </cell>
          <cell r="AO236">
            <v>96734</v>
          </cell>
          <cell r="AP236">
            <v>23573</v>
          </cell>
          <cell r="AQ236">
            <v>120307</v>
          </cell>
          <cell r="AR236">
            <v>36022</v>
          </cell>
          <cell r="AS236">
            <v>0</v>
          </cell>
          <cell r="AT236">
            <v>0</v>
          </cell>
          <cell r="AU236">
            <v>0</v>
          </cell>
          <cell r="AV236">
            <v>0.3345333568496443</v>
          </cell>
        </row>
        <row r="237">
          <cell r="A237">
            <v>1</v>
          </cell>
          <cell r="B237">
            <v>36023</v>
          </cell>
          <cell r="S237">
            <v>0</v>
          </cell>
          <cell r="U237">
            <v>0</v>
          </cell>
          <cell r="AL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36023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</row>
        <row r="238">
          <cell r="A238">
            <v>2</v>
          </cell>
          <cell r="B238">
            <v>36024</v>
          </cell>
          <cell r="C238">
            <v>29167</v>
          </cell>
          <cell r="D238">
            <v>7162</v>
          </cell>
          <cell r="E238">
            <v>8761</v>
          </cell>
          <cell r="F238">
            <v>5142</v>
          </cell>
          <cell r="G238">
            <v>5603</v>
          </cell>
          <cell r="H238">
            <v>15781</v>
          </cell>
          <cell r="I238">
            <v>6739</v>
          </cell>
          <cell r="J238">
            <v>25663</v>
          </cell>
          <cell r="K238">
            <v>34326</v>
          </cell>
          <cell r="L238">
            <v>22791</v>
          </cell>
          <cell r="M238">
            <v>7272</v>
          </cell>
          <cell r="N238">
            <v>7627</v>
          </cell>
          <cell r="O238">
            <v>14108</v>
          </cell>
          <cell r="P238">
            <v>10980</v>
          </cell>
          <cell r="Q238">
            <v>27965</v>
          </cell>
          <cell r="R238">
            <v>13411</v>
          </cell>
          <cell r="S238">
            <v>242498</v>
          </cell>
          <cell r="T238">
            <v>31250</v>
          </cell>
          <cell r="U238">
            <v>273748</v>
          </cell>
          <cell r="V238">
            <v>2491</v>
          </cell>
          <cell r="W238">
            <v>3807</v>
          </cell>
          <cell r="X238">
            <v>3202</v>
          </cell>
          <cell r="Y238">
            <v>2118</v>
          </cell>
          <cell r="Z238">
            <v>6273</v>
          </cell>
          <cell r="AA238">
            <v>3664</v>
          </cell>
          <cell r="AB238">
            <v>4036</v>
          </cell>
          <cell r="AC238">
            <v>4013</v>
          </cell>
          <cell r="AD238">
            <v>1575</v>
          </cell>
          <cell r="AE238">
            <v>13701</v>
          </cell>
          <cell r="AL238">
            <v>44880</v>
          </cell>
          <cell r="AM238">
            <v>29948</v>
          </cell>
          <cell r="AN238">
            <v>74828</v>
          </cell>
          <cell r="AO238">
            <v>287378</v>
          </cell>
          <cell r="AP238">
            <v>61198</v>
          </cell>
          <cell r="AQ238">
            <v>348576</v>
          </cell>
          <cell r="AR238">
            <v>36024</v>
          </cell>
          <cell r="AS238">
            <v>0</v>
          </cell>
          <cell r="AT238">
            <v>0</v>
          </cell>
          <cell r="AU238">
            <v>0</v>
          </cell>
          <cell r="AV238">
            <v>0.99383388492915714</v>
          </cell>
        </row>
        <row r="239">
          <cell r="A239">
            <v>3</v>
          </cell>
          <cell r="B239">
            <v>36025</v>
          </cell>
          <cell r="C239">
            <v>29733</v>
          </cell>
          <cell r="D239">
            <v>7448</v>
          </cell>
          <cell r="E239">
            <v>9007</v>
          </cell>
          <cell r="F239">
            <v>5466</v>
          </cell>
          <cell r="G239">
            <v>5927</v>
          </cell>
          <cell r="H239">
            <v>15043</v>
          </cell>
          <cell r="I239">
            <v>6619</v>
          </cell>
          <cell r="J239">
            <v>25879</v>
          </cell>
          <cell r="K239">
            <v>34452</v>
          </cell>
          <cell r="L239">
            <v>23298</v>
          </cell>
          <cell r="M239">
            <v>7191</v>
          </cell>
          <cell r="N239">
            <v>7708</v>
          </cell>
          <cell r="O239">
            <v>14777</v>
          </cell>
          <cell r="P239">
            <v>11417</v>
          </cell>
          <cell r="Q239">
            <v>28640</v>
          </cell>
          <cell r="R239">
            <v>14147</v>
          </cell>
          <cell r="S239">
            <v>246752</v>
          </cell>
          <cell r="T239">
            <v>31442</v>
          </cell>
          <cell r="U239">
            <v>278194</v>
          </cell>
          <cell r="V239">
            <v>2647</v>
          </cell>
          <cell r="W239">
            <v>3970</v>
          </cell>
          <cell r="X239">
            <v>3418</v>
          </cell>
          <cell r="Y239">
            <v>2078</v>
          </cell>
          <cell r="Z239">
            <v>6170</v>
          </cell>
          <cell r="AA239">
            <v>3798</v>
          </cell>
          <cell r="AB239">
            <v>4034</v>
          </cell>
          <cell r="AC239">
            <v>4094</v>
          </cell>
          <cell r="AD239">
            <v>1515</v>
          </cell>
          <cell r="AE239">
            <v>13631</v>
          </cell>
          <cell r="AL239">
            <v>45355</v>
          </cell>
          <cell r="AM239">
            <v>30452</v>
          </cell>
          <cell r="AN239">
            <v>75807</v>
          </cell>
          <cell r="AO239">
            <v>292107</v>
          </cell>
          <cell r="AP239">
            <v>61894</v>
          </cell>
          <cell r="AQ239">
            <v>354001</v>
          </cell>
          <cell r="AR239">
            <v>36025</v>
          </cell>
          <cell r="AS239">
            <v>0</v>
          </cell>
          <cell r="AT239">
            <v>0</v>
          </cell>
          <cell r="AU239">
            <v>0</v>
          </cell>
          <cell r="AV239">
            <v>1.0101880959050495</v>
          </cell>
        </row>
        <row r="240">
          <cell r="A240">
            <v>4</v>
          </cell>
          <cell r="B240">
            <v>36026</v>
          </cell>
          <cell r="C240">
            <v>29697</v>
          </cell>
          <cell r="D240">
            <v>7129</v>
          </cell>
          <cell r="E240">
            <v>8844</v>
          </cell>
          <cell r="F240">
            <v>5262</v>
          </cell>
          <cell r="G240">
            <v>5857</v>
          </cell>
          <cell r="H240">
            <v>14923</v>
          </cell>
          <cell r="I240">
            <v>6485</v>
          </cell>
          <cell r="J240">
            <v>25202</v>
          </cell>
          <cell r="K240">
            <v>33380</v>
          </cell>
          <cell r="L240">
            <v>22926</v>
          </cell>
          <cell r="M240">
            <v>7462</v>
          </cell>
          <cell r="N240">
            <v>7838</v>
          </cell>
          <cell r="O240">
            <v>14470</v>
          </cell>
          <cell r="P240">
            <v>11355</v>
          </cell>
          <cell r="Q240">
            <v>28036</v>
          </cell>
          <cell r="R240">
            <v>14483</v>
          </cell>
          <cell r="S240">
            <v>243349</v>
          </cell>
          <cell r="T240">
            <v>30107</v>
          </cell>
          <cell r="U240">
            <v>273456</v>
          </cell>
          <cell r="V240">
            <v>2548</v>
          </cell>
          <cell r="W240">
            <v>4015</v>
          </cell>
          <cell r="X240">
            <v>2263</v>
          </cell>
          <cell r="Y240">
            <v>2025</v>
          </cell>
          <cell r="Z240">
            <v>6191</v>
          </cell>
          <cell r="AA240">
            <v>3729</v>
          </cell>
          <cell r="AB240">
            <v>3977</v>
          </cell>
          <cell r="AC240">
            <v>4074</v>
          </cell>
          <cell r="AD240">
            <v>1491</v>
          </cell>
          <cell r="AE240">
            <v>13066</v>
          </cell>
          <cell r="AL240">
            <v>43379</v>
          </cell>
          <cell r="AM240">
            <v>29967</v>
          </cell>
          <cell r="AN240">
            <v>73346</v>
          </cell>
          <cell r="AO240">
            <v>286728</v>
          </cell>
          <cell r="AP240">
            <v>60074</v>
          </cell>
          <cell r="AQ240">
            <v>346802</v>
          </cell>
          <cell r="AR240">
            <v>36026</v>
          </cell>
          <cell r="AS240">
            <v>0</v>
          </cell>
          <cell r="AT240">
            <v>0</v>
          </cell>
          <cell r="AU240">
            <v>0</v>
          </cell>
          <cell r="AV240">
            <v>0.99158600226171578</v>
          </cell>
        </row>
        <row r="241">
          <cell r="A241">
            <v>5</v>
          </cell>
          <cell r="B241">
            <v>36027</v>
          </cell>
          <cell r="C241">
            <v>30007</v>
          </cell>
          <cell r="D241">
            <v>7402</v>
          </cell>
          <cell r="E241">
            <v>9031</v>
          </cell>
          <cell r="F241">
            <v>5216</v>
          </cell>
          <cell r="G241">
            <v>5857</v>
          </cell>
          <cell r="H241">
            <v>15064</v>
          </cell>
          <cell r="I241">
            <v>6533</v>
          </cell>
          <cell r="J241">
            <v>25842</v>
          </cell>
          <cell r="K241">
            <v>33740</v>
          </cell>
          <cell r="L241">
            <v>22861</v>
          </cell>
          <cell r="M241">
            <v>7354</v>
          </cell>
          <cell r="N241">
            <v>7646</v>
          </cell>
          <cell r="O241">
            <v>14382</v>
          </cell>
          <cell r="P241">
            <v>11305</v>
          </cell>
          <cell r="Q241">
            <v>28316</v>
          </cell>
          <cell r="R241">
            <v>14539</v>
          </cell>
          <cell r="S241">
            <v>245095</v>
          </cell>
          <cell r="T241">
            <v>30071</v>
          </cell>
          <cell r="U241">
            <v>275166</v>
          </cell>
          <cell r="V241">
            <v>2526</v>
          </cell>
          <cell r="W241">
            <v>3908</v>
          </cell>
          <cell r="X241">
            <v>2066</v>
          </cell>
          <cell r="Y241">
            <v>2132</v>
          </cell>
          <cell r="Z241">
            <v>6128</v>
          </cell>
          <cell r="AA241">
            <v>3788</v>
          </cell>
          <cell r="AB241">
            <v>3976</v>
          </cell>
          <cell r="AC241">
            <v>4050</v>
          </cell>
          <cell r="AD241">
            <v>1528</v>
          </cell>
          <cell r="AE241">
            <v>13195</v>
          </cell>
          <cell r="AL241">
            <v>43297</v>
          </cell>
          <cell r="AM241">
            <v>30216</v>
          </cell>
          <cell r="AN241">
            <v>73513</v>
          </cell>
          <cell r="AO241">
            <v>288392</v>
          </cell>
          <cell r="AP241">
            <v>60287</v>
          </cell>
          <cell r="AQ241">
            <v>348679</v>
          </cell>
          <cell r="AR241">
            <v>36027</v>
          </cell>
          <cell r="AS241">
            <v>0</v>
          </cell>
          <cell r="AT241">
            <v>0</v>
          </cell>
          <cell r="AU241">
            <v>0</v>
          </cell>
          <cell r="AV241">
            <v>0.99734058189036556</v>
          </cell>
        </row>
        <row r="242">
          <cell r="A242">
            <v>6</v>
          </cell>
          <cell r="B242">
            <v>36028</v>
          </cell>
          <cell r="C242">
            <v>30012</v>
          </cell>
          <cell r="D242">
            <v>7081</v>
          </cell>
          <cell r="E242">
            <v>8669</v>
          </cell>
          <cell r="F242">
            <v>5142</v>
          </cell>
          <cell r="G242">
            <v>5632</v>
          </cell>
          <cell r="H242">
            <v>15230</v>
          </cell>
          <cell r="I242">
            <v>6575</v>
          </cell>
          <cell r="J242">
            <v>25370</v>
          </cell>
          <cell r="K242">
            <v>32542</v>
          </cell>
          <cell r="L242">
            <v>22070</v>
          </cell>
          <cell r="M242">
            <v>7445</v>
          </cell>
          <cell r="N242">
            <v>7978</v>
          </cell>
          <cell r="O242">
            <v>14785</v>
          </cell>
          <cell r="P242">
            <v>11347</v>
          </cell>
          <cell r="Q242">
            <v>28467</v>
          </cell>
          <cell r="R242">
            <v>14864</v>
          </cell>
          <cell r="S242">
            <v>243209</v>
          </cell>
          <cell r="T242">
            <v>30223</v>
          </cell>
          <cell r="U242">
            <v>273432</v>
          </cell>
          <cell r="V242">
            <v>2491</v>
          </cell>
          <cell r="W242">
            <v>3767</v>
          </cell>
          <cell r="X242">
            <v>2158</v>
          </cell>
          <cell r="Y242">
            <v>2071</v>
          </cell>
          <cell r="Z242">
            <v>6258</v>
          </cell>
          <cell r="AA242">
            <v>4106</v>
          </cell>
          <cell r="AB242">
            <v>3885</v>
          </cell>
          <cell r="AC242">
            <v>4025</v>
          </cell>
          <cell r="AD242">
            <v>1511</v>
          </cell>
          <cell r="AE242">
            <v>13234</v>
          </cell>
          <cell r="AL242">
            <v>43506</v>
          </cell>
          <cell r="AM242">
            <v>29855</v>
          </cell>
          <cell r="AN242">
            <v>73361</v>
          </cell>
          <cell r="AO242">
            <v>286715</v>
          </cell>
          <cell r="AP242">
            <v>60078</v>
          </cell>
          <cell r="AQ242">
            <v>346793</v>
          </cell>
          <cell r="AR242">
            <v>36028</v>
          </cell>
          <cell r="AS242">
            <v>0</v>
          </cell>
          <cell r="AT242">
            <v>0</v>
          </cell>
          <cell r="AU242">
            <v>0</v>
          </cell>
          <cell r="AV242">
            <v>0.99154104460836701</v>
          </cell>
        </row>
        <row r="243">
          <cell r="A243">
            <v>7</v>
          </cell>
          <cell r="B243">
            <v>36029</v>
          </cell>
          <cell r="C243">
            <v>10930</v>
          </cell>
          <cell r="D243">
            <v>2292</v>
          </cell>
          <cell r="E243">
            <v>3373</v>
          </cell>
          <cell r="F243">
            <v>1155</v>
          </cell>
          <cell r="G243">
            <v>1258</v>
          </cell>
          <cell r="H243">
            <v>5123</v>
          </cell>
          <cell r="I243">
            <v>1625</v>
          </cell>
          <cell r="J243">
            <v>5242</v>
          </cell>
          <cell r="K243">
            <v>4383</v>
          </cell>
          <cell r="L243">
            <v>3557</v>
          </cell>
          <cell r="M243">
            <v>3105</v>
          </cell>
          <cell r="N243">
            <v>3183</v>
          </cell>
          <cell r="O243">
            <v>5420</v>
          </cell>
          <cell r="P243">
            <v>3924</v>
          </cell>
          <cell r="Q243">
            <v>7720</v>
          </cell>
          <cell r="R243">
            <v>7736</v>
          </cell>
          <cell r="S243">
            <v>70026</v>
          </cell>
          <cell r="T243">
            <v>14317</v>
          </cell>
          <cell r="U243">
            <v>84343</v>
          </cell>
          <cell r="V243">
            <v>559</v>
          </cell>
          <cell r="W243">
            <v>1719</v>
          </cell>
          <cell r="X243">
            <v>837</v>
          </cell>
          <cell r="Y243">
            <v>537</v>
          </cell>
          <cell r="Z243">
            <v>2285</v>
          </cell>
          <cell r="AA243">
            <v>3610</v>
          </cell>
          <cell r="AB243">
            <v>1652</v>
          </cell>
          <cell r="AC243">
            <v>1728</v>
          </cell>
          <cell r="AD243">
            <v>778</v>
          </cell>
          <cell r="AE243">
            <v>6572</v>
          </cell>
          <cell r="AL243">
            <v>20277</v>
          </cell>
          <cell r="AM243">
            <v>7878</v>
          </cell>
          <cell r="AN243">
            <v>28155</v>
          </cell>
          <cell r="AO243">
            <v>90303</v>
          </cell>
          <cell r="AP243">
            <v>22195</v>
          </cell>
          <cell r="AQ243">
            <v>112498</v>
          </cell>
          <cell r="AR243">
            <v>36029</v>
          </cell>
          <cell r="AS243">
            <v>0</v>
          </cell>
          <cell r="AT243">
            <v>0</v>
          </cell>
          <cell r="AU243">
            <v>0</v>
          </cell>
          <cell r="AV243">
            <v>0.31229315156608256</v>
          </cell>
        </row>
        <row r="244">
          <cell r="A244">
            <v>1</v>
          </cell>
          <cell r="B244">
            <v>36030</v>
          </cell>
          <cell r="S244">
            <v>0</v>
          </cell>
          <cell r="U244">
            <v>0</v>
          </cell>
          <cell r="AL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36030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</row>
        <row r="245">
          <cell r="A245">
            <v>2</v>
          </cell>
          <cell r="B245">
            <v>36031</v>
          </cell>
          <cell r="C245">
            <v>28708</v>
          </cell>
          <cell r="D245">
            <v>7035</v>
          </cell>
          <cell r="E245">
            <v>8598</v>
          </cell>
          <cell r="F245">
            <v>5112</v>
          </cell>
          <cell r="G245">
            <v>5471</v>
          </cell>
          <cell r="H245">
            <v>15616</v>
          </cell>
          <cell r="I245">
            <v>6613</v>
          </cell>
          <cell r="J245">
            <v>25503</v>
          </cell>
          <cell r="K245">
            <v>33871</v>
          </cell>
          <cell r="L245">
            <v>22568</v>
          </cell>
          <cell r="M245">
            <v>7159</v>
          </cell>
          <cell r="N245">
            <v>7497</v>
          </cell>
          <cell r="O245">
            <v>13848</v>
          </cell>
          <cell r="P245">
            <v>11027</v>
          </cell>
          <cell r="Q245">
            <v>27610</v>
          </cell>
          <cell r="R245">
            <v>13603</v>
          </cell>
          <cell r="S245">
            <v>239839</v>
          </cell>
          <cell r="T245">
            <v>30019</v>
          </cell>
          <cell r="U245">
            <v>269858</v>
          </cell>
          <cell r="V245">
            <v>2476</v>
          </cell>
          <cell r="W245">
            <v>3952</v>
          </cell>
          <cell r="X245">
            <v>2032</v>
          </cell>
          <cell r="Y245">
            <v>2033</v>
          </cell>
          <cell r="Z245">
            <v>6064</v>
          </cell>
          <cell r="AA245">
            <v>3695</v>
          </cell>
          <cell r="AB245">
            <v>3892</v>
          </cell>
          <cell r="AC245">
            <v>4106</v>
          </cell>
          <cell r="AD245">
            <v>1508</v>
          </cell>
          <cell r="AE245">
            <v>13402</v>
          </cell>
          <cell r="AL245">
            <v>43160</v>
          </cell>
          <cell r="AM245">
            <v>29623</v>
          </cell>
          <cell r="AN245">
            <v>72783</v>
          </cell>
          <cell r="AO245">
            <v>282999</v>
          </cell>
          <cell r="AP245" t="str">
            <v xml:space="preserve"> </v>
          </cell>
          <cell r="AQ245">
            <v>282999</v>
          </cell>
          <cell r="AR245">
            <v>36031</v>
          </cell>
          <cell r="AS245">
            <v>0</v>
          </cell>
          <cell r="AT245">
            <v>0</v>
          </cell>
          <cell r="AU245">
            <v>0</v>
          </cell>
          <cell r="AV245">
            <v>0.97869007231265626</v>
          </cell>
        </row>
        <row r="246">
          <cell r="A246">
            <v>3</v>
          </cell>
          <cell r="B246">
            <v>36032</v>
          </cell>
          <cell r="C246">
            <v>30073</v>
          </cell>
          <cell r="D246">
            <v>7261</v>
          </cell>
          <cell r="E246">
            <v>9002</v>
          </cell>
          <cell r="F246">
            <v>5154</v>
          </cell>
          <cell r="G246">
            <v>5748</v>
          </cell>
          <cell r="H246">
            <v>14681</v>
          </cell>
          <cell r="I246">
            <v>6703</v>
          </cell>
          <cell r="J246">
            <v>25768</v>
          </cell>
          <cell r="K246">
            <v>34504</v>
          </cell>
          <cell r="L246">
            <v>23139</v>
          </cell>
          <cell r="M246">
            <v>7270</v>
          </cell>
          <cell r="N246">
            <v>7604</v>
          </cell>
          <cell r="O246">
            <v>14623</v>
          </cell>
          <cell r="P246">
            <v>11356</v>
          </cell>
          <cell r="Q246">
            <v>28410</v>
          </cell>
          <cell r="R246">
            <v>14566</v>
          </cell>
          <cell r="S246">
            <v>245862</v>
          </cell>
          <cell r="T246">
            <v>30147</v>
          </cell>
          <cell r="U246">
            <v>276009</v>
          </cell>
          <cell r="V246">
            <v>2497</v>
          </cell>
          <cell r="W246">
            <v>4100</v>
          </cell>
          <cell r="X246">
            <v>2036</v>
          </cell>
          <cell r="Y246">
            <v>1955</v>
          </cell>
          <cell r="Z246">
            <v>6109</v>
          </cell>
          <cell r="AA246">
            <v>3865</v>
          </cell>
          <cell r="AB246">
            <v>3964</v>
          </cell>
          <cell r="AC246">
            <v>4082</v>
          </cell>
          <cell r="AD246">
            <v>1482</v>
          </cell>
          <cell r="AE246">
            <v>13304</v>
          </cell>
          <cell r="AL246">
            <v>43394</v>
          </cell>
          <cell r="AM246">
            <v>30417</v>
          </cell>
          <cell r="AN246">
            <v>73811</v>
          </cell>
          <cell r="AO246">
            <v>289256</v>
          </cell>
          <cell r="AP246">
            <v>60564</v>
          </cell>
          <cell r="AQ246">
            <v>349820</v>
          </cell>
          <cell r="AR246">
            <v>36032</v>
          </cell>
          <cell r="AS246">
            <v>0</v>
          </cell>
          <cell r="AT246">
            <v>0</v>
          </cell>
          <cell r="AU246">
            <v>0</v>
          </cell>
          <cell r="AV246">
            <v>1.0003285366975492</v>
          </cell>
        </row>
        <row r="247">
          <cell r="A247">
            <v>4</v>
          </cell>
          <cell r="B247">
            <v>36033</v>
          </cell>
          <cell r="C247">
            <v>30093</v>
          </cell>
          <cell r="D247">
            <v>7258</v>
          </cell>
          <cell r="E247">
            <v>8751</v>
          </cell>
          <cell r="F247">
            <v>4983</v>
          </cell>
          <cell r="G247">
            <v>5726</v>
          </cell>
          <cell r="H247">
            <v>15198</v>
          </cell>
          <cell r="I247">
            <v>6537</v>
          </cell>
          <cell r="J247">
            <v>25437</v>
          </cell>
          <cell r="K247">
            <v>32996</v>
          </cell>
          <cell r="L247">
            <v>22950</v>
          </cell>
          <cell r="M247">
            <v>7533</v>
          </cell>
          <cell r="N247">
            <v>7665</v>
          </cell>
          <cell r="O247">
            <v>14447</v>
          </cell>
          <cell r="P247">
            <v>11345</v>
          </cell>
          <cell r="Q247">
            <v>28318</v>
          </cell>
          <cell r="R247">
            <v>14836</v>
          </cell>
          <cell r="S247">
            <v>244073</v>
          </cell>
          <cell r="T247">
            <v>29691</v>
          </cell>
          <cell r="U247">
            <v>273764</v>
          </cell>
          <cell r="V247">
            <v>2414</v>
          </cell>
          <cell r="W247">
            <v>3757</v>
          </cell>
          <cell r="X247">
            <v>2200</v>
          </cell>
          <cell r="Y247">
            <v>2161</v>
          </cell>
          <cell r="Z247">
            <v>6274</v>
          </cell>
          <cell r="AA247">
            <v>3582</v>
          </cell>
          <cell r="AB247">
            <v>3887</v>
          </cell>
          <cell r="AC247">
            <v>3983</v>
          </cell>
          <cell r="AD247">
            <v>1516</v>
          </cell>
          <cell r="AE247">
            <v>12865</v>
          </cell>
          <cell r="AL247">
            <v>42639</v>
          </cell>
          <cell r="AM247">
            <v>30058</v>
          </cell>
          <cell r="AN247">
            <v>72697</v>
          </cell>
          <cell r="AO247">
            <v>286712</v>
          </cell>
          <cell r="AP247">
            <v>59749</v>
          </cell>
          <cell r="AQ247">
            <v>346461</v>
          </cell>
          <cell r="AR247">
            <v>36033</v>
          </cell>
          <cell r="AS247">
            <v>0</v>
          </cell>
          <cell r="AT247">
            <v>0</v>
          </cell>
          <cell r="AU247">
            <v>0</v>
          </cell>
          <cell r="AV247">
            <v>0.99153066976528648</v>
          </cell>
        </row>
        <row r="248">
          <cell r="A248">
            <v>5</v>
          </cell>
          <cell r="B248">
            <v>36034</v>
          </cell>
          <cell r="C248">
            <v>29909</v>
          </cell>
          <cell r="D248">
            <v>7586</v>
          </cell>
          <cell r="E248">
            <v>8694</v>
          </cell>
          <cell r="F248">
            <v>5184</v>
          </cell>
          <cell r="G248">
            <v>5780</v>
          </cell>
          <cell r="H248">
            <v>15393</v>
          </cell>
          <cell r="I248">
            <v>6690</v>
          </cell>
          <cell r="J248">
            <v>25231</v>
          </cell>
          <cell r="K248">
            <v>33485</v>
          </cell>
          <cell r="L248">
            <v>22574</v>
          </cell>
          <cell r="M248">
            <v>7318</v>
          </cell>
          <cell r="N248">
            <v>7701</v>
          </cell>
          <cell r="O248">
            <v>14404</v>
          </cell>
          <cell r="P248">
            <v>11213</v>
          </cell>
          <cell r="Q248">
            <v>28021</v>
          </cell>
          <cell r="R248">
            <v>14859</v>
          </cell>
          <cell r="S248">
            <v>244042</v>
          </cell>
          <cell r="T248">
            <v>30768</v>
          </cell>
          <cell r="U248">
            <v>274810</v>
          </cell>
          <cell r="V248">
            <v>2511</v>
          </cell>
          <cell r="W248">
            <v>3963</v>
          </cell>
          <cell r="X248">
            <v>2292</v>
          </cell>
          <cell r="Y248">
            <v>2267</v>
          </cell>
          <cell r="Z248">
            <v>6329</v>
          </cell>
          <cell r="AA248">
            <v>3876</v>
          </cell>
          <cell r="AB248">
            <v>3920</v>
          </cell>
          <cell r="AC248">
            <v>4163</v>
          </cell>
          <cell r="AD248">
            <v>1604</v>
          </cell>
          <cell r="AE248">
            <v>13316</v>
          </cell>
          <cell r="AL248">
            <v>44241</v>
          </cell>
          <cell r="AM248">
            <v>30018</v>
          </cell>
          <cell r="AN248">
            <v>74259</v>
          </cell>
          <cell r="AO248">
            <v>288283</v>
          </cell>
          <cell r="AP248">
            <v>60786</v>
          </cell>
          <cell r="AQ248">
            <v>349069</v>
          </cell>
          <cell r="AR248">
            <v>36034</v>
          </cell>
          <cell r="AS248">
            <v>0</v>
          </cell>
          <cell r="AT248">
            <v>0</v>
          </cell>
          <cell r="AU248">
            <v>0</v>
          </cell>
          <cell r="AV248">
            <v>0.99696362925844084</v>
          </cell>
        </row>
        <row r="249">
          <cell r="A249">
            <v>6</v>
          </cell>
          <cell r="B249">
            <v>36035</v>
          </cell>
          <cell r="C249">
            <v>29515</v>
          </cell>
          <cell r="D249">
            <v>7001</v>
          </cell>
          <cell r="E249">
            <v>8443</v>
          </cell>
          <cell r="F249">
            <v>5062</v>
          </cell>
          <cell r="G249">
            <v>5843</v>
          </cell>
          <cell r="H249">
            <v>15216</v>
          </cell>
          <cell r="I249">
            <v>6672</v>
          </cell>
          <cell r="J249">
            <v>25120</v>
          </cell>
          <cell r="K249">
            <v>32320</v>
          </cell>
          <cell r="L249">
            <v>22540</v>
          </cell>
          <cell r="M249">
            <v>7406</v>
          </cell>
          <cell r="N249">
            <v>7653</v>
          </cell>
          <cell r="O249">
            <v>14415</v>
          </cell>
          <cell r="P249">
            <v>11327</v>
          </cell>
          <cell r="Q249">
            <v>27703</v>
          </cell>
          <cell r="R249">
            <v>14261</v>
          </cell>
          <cell r="S249">
            <v>240497</v>
          </cell>
          <cell r="T249">
            <v>29359</v>
          </cell>
          <cell r="U249">
            <v>269856</v>
          </cell>
          <cell r="V249">
            <v>2451</v>
          </cell>
          <cell r="W249">
            <v>3827</v>
          </cell>
          <cell r="X249">
            <v>1648</v>
          </cell>
          <cell r="Y249">
            <v>2170</v>
          </cell>
          <cell r="Z249">
            <v>5508</v>
          </cell>
          <cell r="AA249">
            <v>3826</v>
          </cell>
          <cell r="AB249">
            <v>3988</v>
          </cell>
          <cell r="AC249">
            <v>4082</v>
          </cell>
          <cell r="AD249">
            <v>1550</v>
          </cell>
          <cell r="AE249">
            <v>13218</v>
          </cell>
          <cell r="AL249">
            <v>42268</v>
          </cell>
          <cell r="AM249">
            <v>29573</v>
          </cell>
          <cell r="AN249">
            <v>71841</v>
          </cell>
          <cell r="AO249">
            <v>282765</v>
          </cell>
          <cell r="AP249">
            <v>58932</v>
          </cell>
          <cell r="AQ249">
            <v>341697</v>
          </cell>
          <cell r="AR249">
            <v>36035</v>
          </cell>
          <cell r="AS249">
            <v>0</v>
          </cell>
          <cell r="AT249">
            <v>0</v>
          </cell>
          <cell r="AU249">
            <v>0</v>
          </cell>
          <cell r="AV249">
            <v>0.9778808345523774</v>
          </cell>
        </row>
        <row r="250">
          <cell r="A250">
            <v>7</v>
          </cell>
          <cell r="B250">
            <v>36036</v>
          </cell>
          <cell r="C250">
            <v>11186</v>
          </cell>
          <cell r="D250">
            <v>2277</v>
          </cell>
          <cell r="E250">
            <v>3362</v>
          </cell>
          <cell r="F250">
            <v>1154</v>
          </cell>
          <cell r="G250">
            <v>1452</v>
          </cell>
          <cell r="H250">
            <v>5084</v>
          </cell>
          <cell r="I250">
            <v>1508</v>
          </cell>
          <cell r="J250">
            <v>5142</v>
          </cell>
          <cell r="K250">
            <v>4255</v>
          </cell>
          <cell r="L250">
            <v>3899</v>
          </cell>
          <cell r="M250">
            <v>3015</v>
          </cell>
          <cell r="N250">
            <v>3270</v>
          </cell>
          <cell r="O250">
            <v>5791</v>
          </cell>
          <cell r="P250">
            <v>4039</v>
          </cell>
          <cell r="Q250">
            <v>7816</v>
          </cell>
          <cell r="R250">
            <v>7198</v>
          </cell>
          <cell r="S250">
            <v>70448</v>
          </cell>
          <cell r="T250">
            <v>14343</v>
          </cell>
          <cell r="U250">
            <v>84791</v>
          </cell>
          <cell r="V250">
            <v>559</v>
          </cell>
          <cell r="W250">
            <v>1378</v>
          </cell>
          <cell r="X250">
            <v>1431</v>
          </cell>
          <cell r="Y250">
            <v>584</v>
          </cell>
          <cell r="Z250">
            <v>2309</v>
          </cell>
          <cell r="AA250">
            <v>3385</v>
          </cell>
          <cell r="AB250">
            <v>1601</v>
          </cell>
          <cell r="AC250">
            <v>1914</v>
          </cell>
          <cell r="AD250">
            <v>741</v>
          </cell>
          <cell r="AE250">
            <v>6386</v>
          </cell>
          <cell r="AL250">
            <v>20288</v>
          </cell>
          <cell r="AM250">
            <v>7913</v>
          </cell>
          <cell r="AN250">
            <v>28201</v>
          </cell>
          <cell r="AO250">
            <v>90736</v>
          </cell>
          <cell r="AP250">
            <v>22256</v>
          </cell>
          <cell r="AQ250">
            <v>112992</v>
          </cell>
          <cell r="AR250">
            <v>36036</v>
          </cell>
          <cell r="AS250">
            <v>0</v>
          </cell>
          <cell r="AT250">
            <v>0</v>
          </cell>
          <cell r="AU250">
            <v>0</v>
          </cell>
          <cell r="AV250">
            <v>0.31379058725070119</v>
          </cell>
        </row>
        <row r="251">
          <cell r="A251">
            <v>1</v>
          </cell>
          <cell r="B251">
            <v>36037</v>
          </cell>
          <cell r="U251">
            <v>0</v>
          </cell>
          <cell r="AL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36037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</row>
        <row r="252">
          <cell r="A252">
            <v>2</v>
          </cell>
          <cell r="B252">
            <v>36038</v>
          </cell>
          <cell r="C252">
            <v>28761</v>
          </cell>
          <cell r="D252">
            <v>7086</v>
          </cell>
          <cell r="E252">
            <v>8435</v>
          </cell>
          <cell r="F252">
            <v>5138</v>
          </cell>
          <cell r="G252">
            <v>5745</v>
          </cell>
          <cell r="H252">
            <v>15770</v>
          </cell>
          <cell r="I252">
            <v>6770</v>
          </cell>
          <cell r="J252">
            <v>25844</v>
          </cell>
          <cell r="K252">
            <v>34242</v>
          </cell>
          <cell r="L252">
            <v>23232</v>
          </cell>
          <cell r="M252">
            <v>7464</v>
          </cell>
          <cell r="N252">
            <v>7503</v>
          </cell>
          <cell r="O252">
            <v>14152</v>
          </cell>
          <cell r="P252">
            <v>11120</v>
          </cell>
          <cell r="Q252">
            <v>27850</v>
          </cell>
          <cell r="R252">
            <v>13495</v>
          </cell>
          <cell r="S252">
            <v>242607</v>
          </cell>
          <cell r="T252">
            <v>29987</v>
          </cell>
          <cell r="U252">
            <v>272594</v>
          </cell>
          <cell r="V252">
            <v>2488</v>
          </cell>
          <cell r="W252">
            <v>4068</v>
          </cell>
          <cell r="X252">
            <v>1759</v>
          </cell>
          <cell r="Y252">
            <v>2185</v>
          </cell>
          <cell r="Z252">
            <v>6048</v>
          </cell>
          <cell r="AA252">
            <v>3910</v>
          </cell>
          <cell r="AB252">
            <v>3980</v>
          </cell>
          <cell r="AC252">
            <v>3989</v>
          </cell>
          <cell r="AD252">
            <v>1522</v>
          </cell>
          <cell r="AE252">
            <v>13217</v>
          </cell>
          <cell r="AL252">
            <v>43166</v>
          </cell>
          <cell r="AM252">
            <v>29995</v>
          </cell>
          <cell r="AN252">
            <v>73161</v>
          </cell>
          <cell r="AO252">
            <v>285773</v>
          </cell>
          <cell r="AP252">
            <v>59982</v>
          </cell>
          <cell r="AQ252">
            <v>345755</v>
          </cell>
          <cell r="AR252">
            <v>36038</v>
          </cell>
          <cell r="AS252">
            <v>0</v>
          </cell>
          <cell r="AT252">
            <v>0</v>
          </cell>
          <cell r="AU252">
            <v>0</v>
          </cell>
          <cell r="AV252">
            <v>0.98828334388109051</v>
          </cell>
        </row>
        <row r="253">
          <cell r="A253">
            <v>0</v>
          </cell>
          <cell r="B253" t="str">
            <v>ago/1998</v>
          </cell>
          <cell r="C253">
            <v>681860</v>
          </cell>
          <cell r="D253">
            <v>163251</v>
          </cell>
          <cell r="E253">
            <v>201559</v>
          </cell>
          <cell r="F253">
            <v>119153</v>
          </cell>
          <cell r="G253">
            <v>130451</v>
          </cell>
          <cell r="H253">
            <v>346592</v>
          </cell>
          <cell r="I253">
            <v>150389</v>
          </cell>
          <cell r="J253">
            <v>569613</v>
          </cell>
          <cell r="K253">
            <v>736316</v>
          </cell>
          <cell r="L253">
            <v>499477</v>
          </cell>
          <cell r="M253">
            <v>172868</v>
          </cell>
          <cell r="N253">
            <v>177207</v>
          </cell>
          <cell r="O253">
            <v>333782</v>
          </cell>
          <cell r="P253">
            <v>255008</v>
          </cell>
          <cell r="Q253">
            <v>635738</v>
          </cell>
          <cell r="R253">
            <v>337930</v>
          </cell>
          <cell r="S253">
            <v>5511194</v>
          </cell>
          <cell r="T253">
            <v>710498</v>
          </cell>
          <cell r="U253">
            <v>6221692</v>
          </cell>
          <cell r="V253">
            <v>57711</v>
          </cell>
          <cell r="W253">
            <v>87446</v>
          </cell>
          <cell r="X253">
            <v>51913</v>
          </cell>
          <cell r="Y253">
            <v>47396</v>
          </cell>
          <cell r="Z253">
            <v>140793</v>
          </cell>
          <cell r="AA253">
            <v>102369</v>
          </cell>
          <cell r="AB253">
            <v>92103</v>
          </cell>
          <cell r="AC253">
            <v>94776</v>
          </cell>
          <cell r="AD253">
            <v>36282</v>
          </cell>
          <cell r="AE253">
            <v>312377</v>
          </cell>
          <cell r="AL253">
            <v>1023166</v>
          </cell>
          <cell r="AM253">
            <v>675543</v>
          </cell>
          <cell r="AN253">
            <v>1698709</v>
          </cell>
          <cell r="AO253">
            <v>6534360</v>
          </cell>
          <cell r="AP253">
            <v>1386041</v>
          </cell>
          <cell r="AQ253">
            <v>7920401</v>
          </cell>
          <cell r="AR253">
            <v>26</v>
          </cell>
        </row>
        <row r="254">
          <cell r="A254">
            <v>3</v>
          </cell>
          <cell r="B254">
            <v>36039</v>
          </cell>
          <cell r="C254">
            <v>31470</v>
          </cell>
          <cell r="D254">
            <v>7609</v>
          </cell>
          <cell r="E254">
            <v>9454</v>
          </cell>
          <cell r="F254">
            <v>5761</v>
          </cell>
          <cell r="G254">
            <v>6098</v>
          </cell>
          <cell r="H254">
            <v>15685</v>
          </cell>
          <cell r="I254">
            <v>7256</v>
          </cell>
          <cell r="J254">
            <v>27940</v>
          </cell>
          <cell r="K254">
            <v>36355</v>
          </cell>
          <cell r="L254">
            <v>24993</v>
          </cell>
          <cell r="M254">
            <v>7603</v>
          </cell>
          <cell r="N254">
            <v>8076</v>
          </cell>
          <cell r="O254">
            <v>15525</v>
          </cell>
          <cell r="P254">
            <v>11801</v>
          </cell>
          <cell r="Q254">
            <v>30043</v>
          </cell>
          <cell r="R254">
            <v>16135</v>
          </cell>
          <cell r="S254">
            <v>261804</v>
          </cell>
          <cell r="T254">
            <v>40078</v>
          </cell>
          <cell r="U254">
            <v>301882</v>
          </cell>
          <cell r="V254">
            <v>2791</v>
          </cell>
          <cell r="W254">
            <v>5012</v>
          </cell>
          <cell r="X254">
            <v>2054</v>
          </cell>
          <cell r="Y254">
            <v>2882</v>
          </cell>
          <cell r="Z254">
            <v>6570</v>
          </cell>
          <cell r="AA254">
            <v>4242</v>
          </cell>
          <cell r="AB254">
            <v>4219</v>
          </cell>
          <cell r="AC254">
            <v>4161</v>
          </cell>
          <cell r="AD254">
            <v>1521</v>
          </cell>
          <cell r="AE254">
            <v>13056</v>
          </cell>
          <cell r="AK254">
            <v>10440</v>
          </cell>
          <cell r="AL254">
            <v>56948</v>
          </cell>
          <cell r="AM254">
            <v>32406</v>
          </cell>
          <cell r="AN254">
            <v>89354</v>
          </cell>
          <cell r="AO254">
            <v>318752</v>
          </cell>
          <cell r="AP254">
            <v>72484</v>
          </cell>
          <cell r="AQ254">
            <v>391236</v>
          </cell>
          <cell r="AR254">
            <v>36039</v>
          </cell>
          <cell r="AS254">
            <v>0</v>
          </cell>
          <cell r="AT254">
            <v>0</v>
          </cell>
          <cell r="AU254">
            <v>0</v>
          </cell>
          <cell r="AV254">
            <v>0.97843855739482366</v>
          </cell>
        </row>
        <row r="255">
          <cell r="A255">
            <v>4</v>
          </cell>
          <cell r="B255">
            <v>36040</v>
          </cell>
          <cell r="C255">
            <v>32012</v>
          </cell>
          <cell r="D255">
            <v>7656</v>
          </cell>
          <cell r="E255">
            <v>9190</v>
          </cell>
          <cell r="F255">
            <v>5724</v>
          </cell>
          <cell r="G255">
            <v>6153</v>
          </cell>
          <cell r="H255">
            <v>15678</v>
          </cell>
          <cell r="I255">
            <v>7300</v>
          </cell>
          <cell r="J255">
            <v>27441</v>
          </cell>
          <cell r="K255">
            <v>35508</v>
          </cell>
          <cell r="L255">
            <v>24834</v>
          </cell>
          <cell r="M255">
            <v>7863</v>
          </cell>
          <cell r="N255">
            <v>8190</v>
          </cell>
          <cell r="O255">
            <v>15482</v>
          </cell>
          <cell r="P255">
            <v>11927</v>
          </cell>
          <cell r="Q255">
            <v>30426</v>
          </cell>
          <cell r="R255">
            <v>16489</v>
          </cell>
          <cell r="S255">
            <v>261873</v>
          </cell>
          <cell r="T255">
            <v>41557</v>
          </cell>
          <cell r="U255">
            <v>303430</v>
          </cell>
          <cell r="V255">
            <v>2772</v>
          </cell>
          <cell r="W255">
            <v>5232</v>
          </cell>
          <cell r="X255">
            <v>2093</v>
          </cell>
          <cell r="Y255">
            <v>2791</v>
          </cell>
          <cell r="Z255">
            <v>6603</v>
          </cell>
          <cell r="AA255">
            <v>4166</v>
          </cell>
          <cell r="AB255">
            <v>4214</v>
          </cell>
          <cell r="AC255">
            <v>4256</v>
          </cell>
          <cell r="AD255">
            <v>1543</v>
          </cell>
          <cell r="AE255">
            <v>12732</v>
          </cell>
          <cell r="AK255">
            <v>12481</v>
          </cell>
          <cell r="AL255">
            <v>58883</v>
          </cell>
          <cell r="AM255">
            <v>32312</v>
          </cell>
          <cell r="AN255">
            <v>91195</v>
          </cell>
          <cell r="AO255">
            <v>320756</v>
          </cell>
          <cell r="AP255">
            <v>73869</v>
          </cell>
          <cell r="AQ255">
            <v>394625</v>
          </cell>
          <cell r="AR255">
            <v>36040</v>
          </cell>
          <cell r="AS255">
            <v>0</v>
          </cell>
          <cell r="AT255">
            <v>0</v>
          </cell>
          <cell r="AU255">
            <v>0</v>
          </cell>
          <cell r="AV255">
            <v>0.98459001956296455</v>
          </cell>
        </row>
        <row r="256">
          <cell r="A256">
            <v>5</v>
          </cell>
          <cell r="B256">
            <v>36041</v>
          </cell>
          <cell r="C256">
            <v>32592</v>
          </cell>
          <cell r="D256">
            <v>7636</v>
          </cell>
          <cell r="E256">
            <v>9373</v>
          </cell>
          <cell r="F256">
            <v>6410</v>
          </cell>
          <cell r="G256">
            <v>6088</v>
          </cell>
          <cell r="H256">
            <v>15972</v>
          </cell>
          <cell r="I256">
            <v>7196</v>
          </cell>
          <cell r="J256">
            <v>27823</v>
          </cell>
          <cell r="K256">
            <v>35717</v>
          </cell>
          <cell r="L256">
            <v>24674</v>
          </cell>
          <cell r="M256">
            <v>7729</v>
          </cell>
          <cell r="N256">
            <v>8145</v>
          </cell>
          <cell r="O256">
            <v>15470</v>
          </cell>
          <cell r="P256">
            <v>11904</v>
          </cell>
          <cell r="Q256">
            <v>30415</v>
          </cell>
          <cell r="R256">
            <v>16892</v>
          </cell>
          <cell r="S256">
            <v>264036</v>
          </cell>
          <cell r="T256">
            <v>43045</v>
          </cell>
          <cell r="U256">
            <v>307081</v>
          </cell>
          <cell r="V256">
            <v>3104</v>
          </cell>
          <cell r="W256">
            <v>5247</v>
          </cell>
          <cell r="X256">
            <v>2258</v>
          </cell>
          <cell r="Y256">
            <v>2842</v>
          </cell>
          <cell r="Z256">
            <v>6619</v>
          </cell>
          <cell r="AA256">
            <v>4202</v>
          </cell>
          <cell r="AB256">
            <v>4236</v>
          </cell>
          <cell r="AC256">
            <v>4397</v>
          </cell>
          <cell r="AD256">
            <v>1516</v>
          </cell>
          <cell r="AE256">
            <v>12728</v>
          </cell>
          <cell r="AK256">
            <v>14049</v>
          </cell>
          <cell r="AL256">
            <v>61198</v>
          </cell>
          <cell r="AM256">
            <v>32475</v>
          </cell>
          <cell r="AN256">
            <v>93673</v>
          </cell>
          <cell r="AO256">
            <v>325234</v>
          </cell>
          <cell r="AP256">
            <v>75520</v>
          </cell>
          <cell r="AQ256">
            <v>400754</v>
          </cell>
          <cell r="AR256">
            <v>36041</v>
          </cell>
          <cell r="AS256">
            <v>0</v>
          </cell>
          <cell r="AT256">
            <v>0</v>
          </cell>
          <cell r="AU256">
            <v>0</v>
          </cell>
          <cell r="AV256">
            <v>0.99833565209237307</v>
          </cell>
        </row>
        <row r="257">
          <cell r="A257">
            <v>6</v>
          </cell>
          <cell r="B257">
            <v>36042</v>
          </cell>
          <cell r="C257">
            <v>33891</v>
          </cell>
          <cell r="D257">
            <v>8105</v>
          </cell>
          <cell r="E257">
            <v>9671</v>
          </cell>
          <cell r="F257">
            <v>6234</v>
          </cell>
          <cell r="G257">
            <v>5955</v>
          </cell>
          <cell r="H257">
            <v>16836</v>
          </cell>
          <cell r="I257">
            <v>7280</v>
          </cell>
          <cell r="J257">
            <v>29050</v>
          </cell>
          <cell r="K257">
            <v>36225</v>
          </cell>
          <cell r="L257">
            <v>24460</v>
          </cell>
          <cell r="M257">
            <v>8009</v>
          </cell>
          <cell r="N257">
            <v>8357</v>
          </cell>
          <cell r="O257">
            <v>16364</v>
          </cell>
          <cell r="P257">
            <v>12015</v>
          </cell>
          <cell r="Q257">
            <v>31479</v>
          </cell>
          <cell r="R257">
            <v>17955</v>
          </cell>
          <cell r="S257">
            <v>271886</v>
          </cell>
          <cell r="T257">
            <v>42623</v>
          </cell>
          <cell r="U257">
            <v>314509</v>
          </cell>
          <cell r="V257">
            <v>3019</v>
          </cell>
          <cell r="W257">
            <v>5500</v>
          </cell>
          <cell r="X257">
            <v>2327</v>
          </cell>
          <cell r="Y257">
            <v>3122</v>
          </cell>
          <cell r="Z257">
            <v>6455</v>
          </cell>
          <cell r="AA257">
            <v>4594</v>
          </cell>
          <cell r="AB257">
            <v>4340</v>
          </cell>
          <cell r="AC257">
            <v>4497</v>
          </cell>
          <cell r="AD257">
            <v>1604</v>
          </cell>
          <cell r="AE257">
            <v>13006</v>
          </cell>
          <cell r="AK257">
            <v>12221</v>
          </cell>
          <cell r="AL257">
            <v>60685</v>
          </cell>
          <cell r="AM257">
            <v>33381</v>
          </cell>
          <cell r="AN257">
            <v>94066</v>
          </cell>
          <cell r="AO257">
            <v>332571</v>
          </cell>
          <cell r="AP257">
            <v>76004</v>
          </cell>
          <cell r="AQ257">
            <v>408575</v>
          </cell>
          <cell r="AR257">
            <v>36042</v>
          </cell>
          <cell r="AS257">
            <v>0</v>
          </cell>
          <cell r="AT257">
            <v>0</v>
          </cell>
          <cell r="AU257">
            <v>0</v>
          </cell>
          <cell r="AV257">
            <v>1.0208572478646532</v>
          </cell>
        </row>
        <row r="258">
          <cell r="A258">
            <v>7</v>
          </cell>
          <cell r="B258">
            <v>36043</v>
          </cell>
          <cell r="C258">
            <v>10830</v>
          </cell>
          <cell r="D258">
            <v>2251</v>
          </cell>
          <cell r="E258">
            <v>3036</v>
          </cell>
          <cell r="F258">
            <v>1390</v>
          </cell>
          <cell r="G258">
            <v>1252</v>
          </cell>
          <cell r="H258">
            <v>5021</v>
          </cell>
          <cell r="I258">
            <v>1565</v>
          </cell>
          <cell r="J258">
            <v>5494</v>
          </cell>
          <cell r="K258">
            <v>4182</v>
          </cell>
          <cell r="L258">
            <v>3739</v>
          </cell>
          <cell r="M258">
            <v>2840</v>
          </cell>
          <cell r="N258">
            <v>3143</v>
          </cell>
          <cell r="O258">
            <v>5528</v>
          </cell>
          <cell r="P258">
            <v>3860</v>
          </cell>
          <cell r="Q258">
            <v>7911</v>
          </cell>
          <cell r="R258">
            <v>9148</v>
          </cell>
          <cell r="S258">
            <v>71190</v>
          </cell>
          <cell r="T258">
            <v>23721</v>
          </cell>
          <cell r="U258">
            <v>94911</v>
          </cell>
          <cell r="V258">
            <v>673</v>
          </cell>
          <cell r="W258">
            <v>2074</v>
          </cell>
          <cell r="X258">
            <v>1355</v>
          </cell>
          <cell r="Y258">
            <v>925</v>
          </cell>
          <cell r="Z258">
            <v>2731</v>
          </cell>
          <cell r="AA258">
            <v>4024</v>
          </cell>
          <cell r="AB258">
            <v>1739</v>
          </cell>
          <cell r="AC258">
            <v>2231</v>
          </cell>
          <cell r="AD258">
            <v>984</v>
          </cell>
          <cell r="AE258">
            <v>6566</v>
          </cell>
          <cell r="AK258">
            <v>9623</v>
          </cell>
          <cell r="AL258">
            <v>32925</v>
          </cell>
          <cell r="AM258">
            <v>8005</v>
          </cell>
          <cell r="AN258">
            <v>40930</v>
          </cell>
          <cell r="AO258">
            <v>104115</v>
          </cell>
          <cell r="AP258">
            <v>31726</v>
          </cell>
          <cell r="AQ258">
            <v>135841</v>
          </cell>
          <cell r="AR258">
            <v>36043</v>
          </cell>
          <cell r="AS258" t="str">
            <v>Atípico</v>
          </cell>
          <cell r="AT258">
            <v>0</v>
          </cell>
          <cell r="AU258">
            <v>0</v>
          </cell>
          <cell r="AV258">
            <v>0.31959056069659819</v>
          </cell>
        </row>
        <row r="259">
          <cell r="A259">
            <v>1</v>
          </cell>
          <cell r="B259">
            <v>36044</v>
          </cell>
          <cell r="S259">
            <v>0</v>
          </cell>
          <cell r="U259">
            <v>0</v>
          </cell>
          <cell r="AL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36044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</row>
        <row r="260">
          <cell r="A260">
            <v>2</v>
          </cell>
          <cell r="B260">
            <v>36045</v>
          </cell>
          <cell r="C260">
            <v>3206</v>
          </cell>
          <cell r="D260">
            <v>909</v>
          </cell>
          <cell r="E260">
            <v>1012</v>
          </cell>
          <cell r="F260">
            <v>511</v>
          </cell>
          <cell r="G260">
            <v>479</v>
          </cell>
          <cell r="H260">
            <v>2683</v>
          </cell>
          <cell r="I260">
            <v>236</v>
          </cell>
          <cell r="J260">
            <v>423</v>
          </cell>
          <cell r="K260">
            <v>939</v>
          </cell>
          <cell r="L260">
            <v>2376</v>
          </cell>
          <cell r="M260">
            <v>2353</v>
          </cell>
          <cell r="N260">
            <v>1283</v>
          </cell>
          <cell r="O260">
            <v>2137</v>
          </cell>
          <cell r="P260">
            <v>1384</v>
          </cell>
          <cell r="Q260">
            <v>2711</v>
          </cell>
          <cell r="R260">
            <v>5547</v>
          </cell>
          <cell r="S260">
            <v>28189</v>
          </cell>
          <cell r="T260">
            <v>13518</v>
          </cell>
          <cell r="U260">
            <v>41707</v>
          </cell>
          <cell r="V260">
            <v>247</v>
          </cell>
          <cell r="W260">
            <v>4016</v>
          </cell>
          <cell r="X260">
            <v>215</v>
          </cell>
          <cell r="Y260">
            <v>349</v>
          </cell>
          <cell r="Z260">
            <v>1136</v>
          </cell>
          <cell r="AA260">
            <v>1125</v>
          </cell>
          <cell r="AB260">
            <v>759</v>
          </cell>
          <cell r="AC260">
            <v>1013</v>
          </cell>
          <cell r="AD260">
            <v>526</v>
          </cell>
          <cell r="AE260">
            <v>2517</v>
          </cell>
          <cell r="AK260">
            <v>6781</v>
          </cell>
          <cell r="AL260">
            <v>18684</v>
          </cell>
          <cell r="AM260">
            <v>2997</v>
          </cell>
          <cell r="AN260">
            <v>21681</v>
          </cell>
          <cell r="AO260">
            <v>46873</v>
          </cell>
          <cell r="AP260">
            <v>16515</v>
          </cell>
          <cell r="AQ260">
            <v>63388</v>
          </cell>
          <cell r="AR260">
            <v>36045</v>
          </cell>
          <cell r="AS260" t="str">
            <v>Atípico</v>
          </cell>
          <cell r="AT260" t="str">
            <v>DiaIndependência</v>
          </cell>
          <cell r="AU260" t="str">
            <v>Feriado</v>
          </cell>
          <cell r="AV260">
            <v>0.14388098114134992</v>
          </cell>
        </row>
        <row r="261">
          <cell r="A261">
            <v>3</v>
          </cell>
          <cell r="B261">
            <v>36046</v>
          </cell>
          <cell r="C261">
            <v>32052</v>
          </cell>
          <cell r="D261">
            <v>7733</v>
          </cell>
          <cell r="E261">
            <v>9402</v>
          </cell>
          <cell r="F261">
            <v>5918</v>
          </cell>
          <cell r="G261">
            <v>5981</v>
          </cell>
          <cell r="H261">
            <v>16683</v>
          </cell>
          <cell r="I261">
            <v>7242</v>
          </cell>
          <cell r="J261">
            <v>27771</v>
          </cell>
          <cell r="K261">
            <v>36502</v>
          </cell>
          <cell r="L261">
            <v>24565</v>
          </cell>
          <cell r="M261">
            <v>7587</v>
          </cell>
          <cell r="N261">
            <v>7987</v>
          </cell>
          <cell r="O261">
            <v>15148</v>
          </cell>
          <cell r="P261">
            <v>11561</v>
          </cell>
          <cell r="Q261">
            <v>29691</v>
          </cell>
          <cell r="R261">
            <v>15809</v>
          </cell>
          <cell r="S261">
            <v>261632</v>
          </cell>
          <cell r="T261">
            <v>43340</v>
          </cell>
          <cell r="U261">
            <v>304972</v>
          </cell>
          <cell r="V261">
            <v>2867</v>
          </cell>
          <cell r="W261">
            <v>5074</v>
          </cell>
          <cell r="X261">
            <v>2543</v>
          </cell>
          <cell r="Y261">
            <v>2874</v>
          </cell>
          <cell r="Z261">
            <v>6630</v>
          </cell>
          <cell r="AA261">
            <v>4137</v>
          </cell>
          <cell r="AB261">
            <v>4142</v>
          </cell>
          <cell r="AC261">
            <v>4266</v>
          </cell>
          <cell r="AD261">
            <v>1571</v>
          </cell>
          <cell r="AE261">
            <v>12670</v>
          </cell>
          <cell r="AK261">
            <v>14571</v>
          </cell>
          <cell r="AL261">
            <v>61345</v>
          </cell>
          <cell r="AM261">
            <v>32270</v>
          </cell>
          <cell r="AN261">
            <v>93615</v>
          </cell>
          <cell r="AO261">
            <v>322977</v>
          </cell>
          <cell r="AP261">
            <v>75610</v>
          </cell>
          <cell r="AQ261">
            <v>398587</v>
          </cell>
          <cell r="AR261">
            <v>36046</v>
          </cell>
          <cell r="AS261">
            <v>0</v>
          </cell>
          <cell r="AT261">
            <v>0</v>
          </cell>
          <cell r="AU261">
            <v>0</v>
          </cell>
          <cell r="AV261">
            <v>0.99140758317346389</v>
          </cell>
        </row>
        <row r="262">
          <cell r="A262">
            <v>4</v>
          </cell>
          <cell r="B262">
            <v>36047</v>
          </cell>
          <cell r="C262">
            <v>31722</v>
          </cell>
          <cell r="D262">
            <v>7613</v>
          </cell>
          <cell r="E262">
            <v>9057</v>
          </cell>
          <cell r="F262">
            <v>5908</v>
          </cell>
          <cell r="G262">
            <v>5966</v>
          </cell>
          <cell r="H262">
            <v>15279</v>
          </cell>
          <cell r="I262">
            <v>6985</v>
          </cell>
          <cell r="J262">
            <v>26255</v>
          </cell>
          <cell r="K262">
            <v>34575</v>
          </cell>
          <cell r="L262">
            <v>24286</v>
          </cell>
          <cell r="M262">
            <v>7652</v>
          </cell>
          <cell r="N262">
            <v>8059</v>
          </cell>
          <cell r="O262">
            <v>15111</v>
          </cell>
          <cell r="P262">
            <v>11801</v>
          </cell>
          <cell r="Q262">
            <v>29825</v>
          </cell>
          <cell r="R262">
            <v>15605</v>
          </cell>
          <cell r="S262">
            <v>255699</v>
          </cell>
          <cell r="T262">
            <v>42403</v>
          </cell>
          <cell r="U262">
            <v>298102</v>
          </cell>
          <cell r="V262">
            <v>2862</v>
          </cell>
          <cell r="W262">
            <v>5088</v>
          </cell>
          <cell r="X262">
            <v>2474</v>
          </cell>
          <cell r="Y262">
            <v>2781</v>
          </cell>
          <cell r="Z262">
            <v>6351</v>
          </cell>
          <cell r="AA262">
            <v>4053</v>
          </cell>
          <cell r="AB262">
            <v>4261</v>
          </cell>
          <cell r="AC262">
            <v>4143</v>
          </cell>
          <cell r="AD262">
            <v>1551</v>
          </cell>
          <cell r="AE262">
            <v>12270</v>
          </cell>
          <cell r="AK262">
            <v>14259</v>
          </cell>
          <cell r="AL262">
            <v>60093</v>
          </cell>
          <cell r="AM262">
            <v>31465</v>
          </cell>
          <cell r="AN262">
            <v>91558</v>
          </cell>
          <cell r="AO262">
            <v>315792</v>
          </cell>
          <cell r="AP262">
            <v>73868</v>
          </cell>
          <cell r="AQ262">
            <v>389660</v>
          </cell>
          <cell r="AR262">
            <v>36047</v>
          </cell>
          <cell r="AS262">
            <v>0</v>
          </cell>
          <cell r="AT262">
            <v>0</v>
          </cell>
          <cell r="AU262">
            <v>0</v>
          </cell>
          <cell r="AV262">
            <v>0.9693525653700249</v>
          </cell>
        </row>
        <row r="263">
          <cell r="A263">
            <v>5</v>
          </cell>
          <cell r="B263">
            <v>36048</v>
          </cell>
          <cell r="C263">
            <v>32034</v>
          </cell>
          <cell r="D263">
            <v>7948</v>
          </cell>
          <cell r="E263">
            <v>9209</v>
          </cell>
          <cell r="F263">
            <v>5877</v>
          </cell>
          <cell r="G263">
            <v>5773</v>
          </cell>
          <cell r="H263">
            <v>16418</v>
          </cell>
          <cell r="I263">
            <v>6950</v>
          </cell>
          <cell r="J263">
            <v>26480</v>
          </cell>
          <cell r="K263">
            <v>35347</v>
          </cell>
          <cell r="L263">
            <v>24275</v>
          </cell>
          <cell r="M263">
            <v>7673</v>
          </cell>
          <cell r="N263">
            <v>8017</v>
          </cell>
          <cell r="O263">
            <v>15056</v>
          </cell>
          <cell r="P263">
            <v>11368</v>
          </cell>
          <cell r="Q263">
            <v>29137</v>
          </cell>
          <cell r="R263">
            <v>16416</v>
          </cell>
          <cell r="S263">
            <v>257978</v>
          </cell>
          <cell r="T263">
            <v>45744</v>
          </cell>
          <cell r="U263">
            <v>303722</v>
          </cell>
          <cell r="V263">
            <v>2847</v>
          </cell>
          <cell r="W263">
            <v>5118</v>
          </cell>
          <cell r="X263">
            <v>3463</v>
          </cell>
          <cell r="Y263">
            <v>2894</v>
          </cell>
          <cell r="Z263">
            <v>6816</v>
          </cell>
          <cell r="AA263">
            <v>4302</v>
          </cell>
          <cell r="AB263">
            <v>4139</v>
          </cell>
          <cell r="AC263">
            <v>4113</v>
          </cell>
          <cell r="AD263">
            <v>1488</v>
          </cell>
          <cell r="AE263">
            <v>12897</v>
          </cell>
          <cell r="AF263">
            <v>685</v>
          </cell>
          <cell r="AK263">
            <v>15842</v>
          </cell>
          <cell r="AL263">
            <v>64604</v>
          </cell>
          <cell r="AM263">
            <v>31705</v>
          </cell>
          <cell r="AN263">
            <v>96309</v>
          </cell>
          <cell r="AO263">
            <v>322582</v>
          </cell>
          <cell r="AP263">
            <v>77449</v>
          </cell>
          <cell r="AQ263">
            <v>400031</v>
          </cell>
          <cell r="AR263">
            <v>36048</v>
          </cell>
          <cell r="AS263">
            <v>0</v>
          </cell>
          <cell r="AT263">
            <v>0</v>
          </cell>
          <cell r="AU263">
            <v>0</v>
          </cell>
          <cell r="AV263">
            <v>0.99019509437285735</v>
          </cell>
        </row>
        <row r="264">
          <cell r="A264">
            <v>6</v>
          </cell>
          <cell r="B264">
            <v>36049</v>
          </cell>
          <cell r="C264">
            <v>33167</v>
          </cell>
          <cell r="D264">
            <v>7752</v>
          </cell>
          <cell r="E264">
            <v>9535</v>
          </cell>
          <cell r="F264">
            <v>6243</v>
          </cell>
          <cell r="G264">
            <v>6034</v>
          </cell>
          <cell r="H264">
            <v>16044</v>
          </cell>
          <cell r="I264">
            <v>7406</v>
          </cell>
          <cell r="J264">
            <v>28457</v>
          </cell>
          <cell r="K264">
            <v>35492</v>
          </cell>
          <cell r="L264">
            <v>24175</v>
          </cell>
          <cell r="M264">
            <v>7959</v>
          </cell>
          <cell r="N264">
            <v>8278</v>
          </cell>
          <cell r="O264">
            <v>15771</v>
          </cell>
          <cell r="P264">
            <v>12131</v>
          </cell>
          <cell r="Q264">
            <v>30663</v>
          </cell>
          <cell r="R264">
            <v>17279</v>
          </cell>
          <cell r="S264">
            <v>266386</v>
          </cell>
          <cell r="T264">
            <v>46648</v>
          </cell>
          <cell r="U264">
            <v>313034</v>
          </cell>
          <cell r="V264">
            <v>3023</v>
          </cell>
          <cell r="W264">
            <v>5325</v>
          </cell>
          <cell r="X264">
            <v>2817</v>
          </cell>
          <cell r="Y264">
            <v>3125</v>
          </cell>
          <cell r="Z264">
            <v>6524</v>
          </cell>
          <cell r="AA264">
            <v>4615</v>
          </cell>
          <cell r="AB264">
            <v>4268</v>
          </cell>
          <cell r="AC264">
            <v>4202</v>
          </cell>
          <cell r="AD264">
            <v>1539</v>
          </cell>
          <cell r="AE264">
            <v>9917</v>
          </cell>
          <cell r="AF264">
            <v>4579</v>
          </cell>
          <cell r="AK264">
            <v>16076</v>
          </cell>
          <cell r="AL264">
            <v>66010</v>
          </cell>
          <cell r="AM264">
            <v>32743</v>
          </cell>
          <cell r="AN264">
            <v>98753</v>
          </cell>
          <cell r="AO264">
            <v>332396</v>
          </cell>
          <cell r="AP264">
            <v>79391</v>
          </cell>
          <cell r="AQ264">
            <v>411787</v>
          </cell>
          <cell r="AR264">
            <v>36049</v>
          </cell>
          <cell r="AS264">
            <v>0</v>
          </cell>
          <cell r="AT264">
            <v>0</v>
          </cell>
          <cell r="AU264">
            <v>0</v>
          </cell>
          <cell r="AV264">
            <v>1.0203200692821059</v>
          </cell>
        </row>
        <row r="265">
          <cell r="A265">
            <v>7</v>
          </cell>
          <cell r="B265">
            <v>36050</v>
          </cell>
          <cell r="C265">
            <v>12769</v>
          </cell>
          <cell r="D265">
            <v>2621</v>
          </cell>
          <cell r="E265">
            <v>4000</v>
          </cell>
          <cell r="F265">
            <v>1629</v>
          </cell>
          <cell r="G265">
            <v>1469</v>
          </cell>
          <cell r="H265">
            <v>5298</v>
          </cell>
          <cell r="I265">
            <v>1968</v>
          </cell>
          <cell r="J265">
            <v>5712</v>
          </cell>
          <cell r="K265">
            <v>5113</v>
          </cell>
          <cell r="L265">
            <v>4157</v>
          </cell>
          <cell r="M265">
            <v>3334</v>
          </cell>
          <cell r="N265">
            <v>3785</v>
          </cell>
          <cell r="O265">
            <v>6402</v>
          </cell>
          <cell r="P265">
            <v>4471</v>
          </cell>
          <cell r="Q265">
            <v>8942</v>
          </cell>
          <cell r="R265">
            <v>11742</v>
          </cell>
          <cell r="S265">
            <v>83412</v>
          </cell>
          <cell r="T265">
            <v>31516</v>
          </cell>
          <cell r="U265">
            <v>114928</v>
          </cell>
          <cell r="V265">
            <v>789</v>
          </cell>
          <cell r="W265">
            <v>2765</v>
          </cell>
          <cell r="X265">
            <v>4399</v>
          </cell>
          <cell r="Y265">
            <v>1067</v>
          </cell>
          <cell r="Z265">
            <v>3210</v>
          </cell>
          <cell r="AA265">
            <v>4282</v>
          </cell>
          <cell r="AB265">
            <v>2282</v>
          </cell>
          <cell r="AC265">
            <v>2533</v>
          </cell>
          <cell r="AD265">
            <v>1111</v>
          </cell>
          <cell r="AE265">
            <v>6155</v>
          </cell>
          <cell r="AF265">
            <v>3336</v>
          </cell>
          <cell r="AK265">
            <v>11769</v>
          </cell>
          <cell r="AL265">
            <v>43698</v>
          </cell>
          <cell r="AM265">
            <v>9380</v>
          </cell>
          <cell r="AN265">
            <v>53078</v>
          </cell>
          <cell r="AO265">
            <v>127110</v>
          </cell>
          <cell r="AP265">
            <v>40896</v>
          </cell>
          <cell r="AQ265">
            <v>168006</v>
          </cell>
          <cell r="AR265">
            <v>36050</v>
          </cell>
          <cell r="AS265" t="str">
            <v>Atípico</v>
          </cell>
          <cell r="AT265">
            <v>0</v>
          </cell>
          <cell r="AU265">
            <v>0</v>
          </cell>
          <cell r="AV265">
            <v>0.39017582644330401</v>
          </cell>
        </row>
        <row r="266">
          <cell r="A266">
            <v>1</v>
          </cell>
          <cell r="B266">
            <v>36051</v>
          </cell>
          <cell r="S266">
            <v>0</v>
          </cell>
          <cell r="U266">
            <v>0</v>
          </cell>
          <cell r="AL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36051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</row>
        <row r="267">
          <cell r="A267">
            <v>2</v>
          </cell>
          <cell r="B267">
            <v>36052</v>
          </cell>
          <cell r="C267">
            <v>30250</v>
          </cell>
          <cell r="D267">
            <v>7348</v>
          </cell>
          <cell r="E267">
            <v>8810</v>
          </cell>
          <cell r="F267">
            <v>5633</v>
          </cell>
          <cell r="G267">
            <v>5742</v>
          </cell>
          <cell r="H267">
            <v>15926</v>
          </cell>
          <cell r="I267">
            <v>6788</v>
          </cell>
          <cell r="J267">
            <v>26101</v>
          </cell>
          <cell r="K267">
            <v>34835</v>
          </cell>
          <cell r="L267">
            <v>23137</v>
          </cell>
          <cell r="M267">
            <v>7467</v>
          </cell>
          <cell r="N267">
            <v>7835</v>
          </cell>
          <cell r="O267">
            <v>14436</v>
          </cell>
          <cell r="P267">
            <v>11433</v>
          </cell>
          <cell r="Q267">
            <v>28964</v>
          </cell>
          <cell r="R267">
            <v>14995</v>
          </cell>
          <cell r="S267">
            <v>249700</v>
          </cell>
          <cell r="T267">
            <v>42979</v>
          </cell>
          <cell r="U267">
            <v>292679</v>
          </cell>
          <cell r="V267">
            <v>2729</v>
          </cell>
          <cell r="W267">
            <v>4959</v>
          </cell>
          <cell r="X267">
            <v>2387</v>
          </cell>
          <cell r="Y267">
            <v>2894</v>
          </cell>
          <cell r="Z267">
            <v>6250</v>
          </cell>
          <cell r="AA267">
            <v>3891</v>
          </cell>
          <cell r="AB267">
            <v>4093</v>
          </cell>
          <cell r="AC267">
            <v>4072</v>
          </cell>
          <cell r="AD267">
            <v>1562</v>
          </cell>
          <cell r="AE267">
            <v>8969</v>
          </cell>
          <cell r="AF267">
            <v>4562</v>
          </cell>
          <cell r="AK267">
            <v>14304</v>
          </cell>
          <cell r="AL267">
            <v>60672</v>
          </cell>
          <cell r="AM267">
            <v>30739</v>
          </cell>
          <cell r="AN267">
            <v>91411</v>
          </cell>
          <cell r="AO267">
            <v>310372</v>
          </cell>
          <cell r="AP267">
            <v>73718</v>
          </cell>
          <cell r="AQ267">
            <v>384090</v>
          </cell>
          <cell r="AR267">
            <v>36052</v>
          </cell>
          <cell r="AS267">
            <v>0</v>
          </cell>
          <cell r="AT267">
            <v>0</v>
          </cell>
          <cell r="AU267">
            <v>0</v>
          </cell>
          <cell r="AV267">
            <v>0.9527153772705621</v>
          </cell>
        </row>
        <row r="268">
          <cell r="A268">
            <v>3</v>
          </cell>
          <cell r="B268">
            <v>36053</v>
          </cell>
          <cell r="C268">
            <v>31463</v>
          </cell>
          <cell r="D268">
            <v>7602</v>
          </cell>
          <cell r="E268">
            <v>8990</v>
          </cell>
          <cell r="F268">
            <v>5861</v>
          </cell>
          <cell r="G268">
            <v>5991</v>
          </cell>
          <cell r="H268">
            <v>15421</v>
          </cell>
          <cell r="I268">
            <v>7028</v>
          </cell>
          <cell r="J268">
            <v>27562</v>
          </cell>
          <cell r="K268">
            <v>36650</v>
          </cell>
          <cell r="L268">
            <v>24600</v>
          </cell>
          <cell r="M268">
            <v>7628</v>
          </cell>
          <cell r="N268">
            <v>8101</v>
          </cell>
          <cell r="O268">
            <v>15131</v>
          </cell>
          <cell r="P268">
            <v>11648</v>
          </cell>
          <cell r="Q268">
            <v>30086</v>
          </cell>
          <cell r="R268">
            <v>15926</v>
          </cell>
          <cell r="S268">
            <v>259688</v>
          </cell>
          <cell r="T268">
            <v>44151</v>
          </cell>
          <cell r="U268">
            <v>303839</v>
          </cell>
          <cell r="V268">
            <v>2838</v>
          </cell>
          <cell r="W268">
            <v>5411</v>
          </cell>
          <cell r="X268">
            <v>3244</v>
          </cell>
          <cell r="Y268">
            <v>2963</v>
          </cell>
          <cell r="Z268">
            <v>6352</v>
          </cell>
          <cell r="AA268">
            <v>4096</v>
          </cell>
          <cell r="AB268">
            <v>4112</v>
          </cell>
          <cell r="AC268">
            <v>4135</v>
          </cell>
          <cell r="AD268">
            <v>1501</v>
          </cell>
          <cell r="AE268">
            <v>9004</v>
          </cell>
          <cell r="AF268">
            <v>4800</v>
          </cell>
          <cell r="AK268">
            <v>14038</v>
          </cell>
          <cell r="AL268">
            <v>62494</v>
          </cell>
          <cell r="AM268">
            <v>32146</v>
          </cell>
          <cell r="AN268">
            <v>94640</v>
          </cell>
          <cell r="AO268">
            <v>322182</v>
          </cell>
          <cell r="AP268">
            <v>76297</v>
          </cell>
          <cell r="AQ268">
            <v>398479</v>
          </cell>
          <cell r="AR268">
            <v>36053</v>
          </cell>
          <cell r="AS268">
            <v>0</v>
          </cell>
          <cell r="AT268">
            <v>0</v>
          </cell>
          <cell r="AU268">
            <v>0</v>
          </cell>
          <cell r="AV268">
            <v>0.9889672576127494</v>
          </cell>
        </row>
        <row r="269">
          <cell r="A269">
            <v>4</v>
          </cell>
          <cell r="B269">
            <v>36054</v>
          </cell>
          <cell r="C269">
            <v>30772</v>
          </cell>
          <cell r="D269">
            <v>7442</v>
          </cell>
          <cell r="E269">
            <v>8819</v>
          </cell>
          <cell r="F269">
            <v>5678</v>
          </cell>
          <cell r="G269">
            <v>5607</v>
          </cell>
          <cell r="H269">
            <v>15095</v>
          </cell>
          <cell r="I269">
            <v>6876</v>
          </cell>
          <cell r="J269">
            <v>25607</v>
          </cell>
          <cell r="K269">
            <v>33574</v>
          </cell>
          <cell r="L269">
            <v>23062</v>
          </cell>
          <cell r="M269">
            <v>7552</v>
          </cell>
          <cell r="N269">
            <v>7786</v>
          </cell>
          <cell r="O269">
            <v>14702</v>
          </cell>
          <cell r="P269">
            <v>11491</v>
          </cell>
          <cell r="Q269">
            <v>29130</v>
          </cell>
          <cell r="R269">
            <v>15362</v>
          </cell>
          <cell r="S269">
            <v>248555</v>
          </cell>
          <cell r="T269">
            <v>44872</v>
          </cell>
          <cell r="U269">
            <v>293427</v>
          </cell>
          <cell r="V269">
            <v>2750</v>
          </cell>
          <cell r="W269">
            <v>5315</v>
          </cell>
          <cell r="X269">
            <v>2733</v>
          </cell>
          <cell r="Y269">
            <v>2942</v>
          </cell>
          <cell r="Z269">
            <v>6388</v>
          </cell>
          <cell r="AA269">
            <v>4112</v>
          </cell>
          <cell r="AB269">
            <v>4224</v>
          </cell>
          <cell r="AC269">
            <v>4127</v>
          </cell>
          <cell r="AD269">
            <v>1496</v>
          </cell>
          <cell r="AE269">
            <v>8828</v>
          </cell>
          <cell r="AF269">
            <v>4835</v>
          </cell>
          <cell r="AK269">
            <v>15545</v>
          </cell>
          <cell r="AL269">
            <v>63295</v>
          </cell>
          <cell r="AM269">
            <v>30557</v>
          </cell>
          <cell r="AN269">
            <v>93852</v>
          </cell>
          <cell r="AO269">
            <v>311850</v>
          </cell>
          <cell r="AP269">
            <v>75429</v>
          </cell>
          <cell r="AQ269">
            <v>387279</v>
          </cell>
          <cell r="AR269">
            <v>36054</v>
          </cell>
          <cell r="AS269">
            <v>0</v>
          </cell>
          <cell r="AT269">
            <v>0</v>
          </cell>
          <cell r="AU269">
            <v>0</v>
          </cell>
          <cell r="AV269">
            <v>0.95725223409916105</v>
          </cell>
        </row>
        <row r="270">
          <cell r="A270">
            <v>5</v>
          </cell>
          <cell r="B270">
            <v>36055</v>
          </cell>
          <cell r="C270">
            <v>32261</v>
          </cell>
          <cell r="D270">
            <v>7755</v>
          </cell>
          <cell r="E270">
            <v>9259</v>
          </cell>
          <cell r="F270">
            <v>5881</v>
          </cell>
          <cell r="G270">
            <v>5846</v>
          </cell>
          <cell r="H270">
            <v>13754</v>
          </cell>
          <cell r="I270">
            <v>6835</v>
          </cell>
          <cell r="J270">
            <v>26563</v>
          </cell>
          <cell r="K270">
            <v>34367</v>
          </cell>
          <cell r="L270">
            <v>23454</v>
          </cell>
          <cell r="M270">
            <v>7431</v>
          </cell>
          <cell r="N270">
            <v>8048</v>
          </cell>
          <cell r="O270">
            <v>15040</v>
          </cell>
          <cell r="P270">
            <v>11546</v>
          </cell>
          <cell r="Q270">
            <v>30024</v>
          </cell>
          <cell r="R270">
            <v>15053</v>
          </cell>
          <cell r="S270">
            <v>253117</v>
          </cell>
          <cell r="T270">
            <v>47178</v>
          </cell>
          <cell r="U270">
            <v>300295</v>
          </cell>
          <cell r="V270">
            <v>2849</v>
          </cell>
          <cell r="W270">
            <v>6273</v>
          </cell>
          <cell r="X270">
            <v>2893</v>
          </cell>
          <cell r="Y270">
            <v>3165</v>
          </cell>
          <cell r="Z270">
            <v>6694</v>
          </cell>
          <cell r="AA270">
            <v>4244</v>
          </cell>
          <cell r="AB270">
            <v>4145</v>
          </cell>
          <cell r="AC270">
            <v>4323</v>
          </cell>
          <cell r="AD270">
            <v>1546</v>
          </cell>
          <cell r="AE270">
            <v>9147</v>
          </cell>
          <cell r="AF270">
            <v>4915</v>
          </cell>
          <cell r="AK270">
            <v>16380</v>
          </cell>
          <cell r="AL270">
            <v>66574</v>
          </cell>
          <cell r="AM270">
            <v>31243</v>
          </cell>
          <cell r="AN270">
            <v>97817</v>
          </cell>
          <cell r="AO270">
            <v>319691</v>
          </cell>
          <cell r="AP270">
            <v>78421</v>
          </cell>
          <cell r="AQ270">
            <v>398112</v>
          </cell>
          <cell r="AR270">
            <v>36055</v>
          </cell>
          <cell r="AS270">
            <v>0</v>
          </cell>
          <cell r="AT270">
            <v>0</v>
          </cell>
          <cell r="AU270">
            <v>0</v>
          </cell>
          <cell r="AV270">
            <v>0.98132090418917717</v>
          </cell>
        </row>
        <row r="271">
          <cell r="A271">
            <v>6</v>
          </cell>
          <cell r="B271">
            <v>36056</v>
          </cell>
          <cell r="C271">
            <v>33164</v>
          </cell>
          <cell r="D271">
            <v>7908</v>
          </cell>
          <cell r="E271">
            <v>9523</v>
          </cell>
          <cell r="F271">
            <v>6179</v>
          </cell>
          <cell r="G271">
            <v>6003</v>
          </cell>
          <cell r="H271">
            <v>16075</v>
          </cell>
          <cell r="I271">
            <v>7460</v>
          </cell>
          <cell r="J271">
            <v>28290</v>
          </cell>
          <cell r="K271">
            <v>35852</v>
          </cell>
          <cell r="L271">
            <v>24308</v>
          </cell>
          <cell r="M271">
            <v>7719</v>
          </cell>
          <cell r="N271">
            <v>8251</v>
          </cell>
          <cell r="O271">
            <v>15368</v>
          </cell>
          <cell r="P271">
            <v>11921</v>
          </cell>
          <cell r="Q271">
            <v>30159</v>
          </cell>
          <cell r="R271">
            <v>16914</v>
          </cell>
          <cell r="S271">
            <v>265094</v>
          </cell>
          <cell r="T271">
            <v>50599</v>
          </cell>
          <cell r="U271">
            <v>315693</v>
          </cell>
          <cell r="V271">
            <v>2993</v>
          </cell>
          <cell r="W271">
            <v>5672</v>
          </cell>
          <cell r="X271">
            <v>6594</v>
          </cell>
          <cell r="Y271">
            <v>3185</v>
          </cell>
          <cell r="Z271">
            <v>6820</v>
          </cell>
          <cell r="AA271">
            <v>4617</v>
          </cell>
          <cell r="AB271">
            <v>4150</v>
          </cell>
          <cell r="AC271">
            <v>4297</v>
          </cell>
          <cell r="AD271">
            <v>1615</v>
          </cell>
          <cell r="AE271">
            <v>9102</v>
          </cell>
          <cell r="AF271">
            <v>5186</v>
          </cell>
          <cell r="AK271">
            <v>17335</v>
          </cell>
          <cell r="AL271">
            <v>71566</v>
          </cell>
          <cell r="AM271">
            <v>32638</v>
          </cell>
          <cell r="AN271">
            <v>104204</v>
          </cell>
          <cell r="AO271">
            <v>336660</v>
          </cell>
          <cell r="AP271">
            <v>83237</v>
          </cell>
          <cell r="AQ271">
            <v>419897</v>
          </cell>
          <cell r="AR271">
            <v>36056</v>
          </cell>
          <cell r="AS271">
            <v>0</v>
          </cell>
          <cell r="AT271">
            <v>0</v>
          </cell>
          <cell r="AU271">
            <v>0</v>
          </cell>
          <cell r="AV271">
            <v>1.0334088091448566</v>
          </cell>
        </row>
        <row r="272">
          <cell r="A272">
            <v>7</v>
          </cell>
          <cell r="B272">
            <v>36057</v>
          </cell>
          <cell r="C272">
            <v>11836</v>
          </cell>
          <cell r="D272">
            <v>2507</v>
          </cell>
          <cell r="E272">
            <v>3590</v>
          </cell>
          <cell r="F272">
            <v>1496</v>
          </cell>
          <cell r="G272">
            <v>1345</v>
          </cell>
          <cell r="H272">
            <v>5050</v>
          </cell>
          <cell r="I272">
            <v>1723</v>
          </cell>
          <cell r="J272">
            <v>5451</v>
          </cell>
          <cell r="K272">
            <v>4608</v>
          </cell>
          <cell r="L272">
            <v>3813</v>
          </cell>
          <cell r="M272">
            <v>3195</v>
          </cell>
          <cell r="N272">
            <v>3582</v>
          </cell>
          <cell r="O272">
            <v>6112</v>
          </cell>
          <cell r="P272">
            <v>4153</v>
          </cell>
          <cell r="Q272">
            <v>8689</v>
          </cell>
          <cell r="R272">
            <v>8965</v>
          </cell>
          <cell r="S272">
            <v>76115</v>
          </cell>
          <cell r="T272">
            <v>28882</v>
          </cell>
          <cell r="U272">
            <v>104997</v>
          </cell>
          <cell r="V272">
            <v>724</v>
          </cell>
          <cell r="W272">
            <v>2348</v>
          </cell>
          <cell r="X272">
            <v>5406</v>
          </cell>
          <cell r="Y272">
            <v>1074</v>
          </cell>
          <cell r="Z272">
            <v>2974</v>
          </cell>
          <cell r="AA272">
            <v>4102</v>
          </cell>
          <cell r="AB272">
            <v>1943</v>
          </cell>
          <cell r="AC272">
            <v>2149</v>
          </cell>
          <cell r="AD272">
            <v>888</v>
          </cell>
          <cell r="AE272">
            <v>5253</v>
          </cell>
          <cell r="AF272">
            <v>2912</v>
          </cell>
          <cell r="AK272">
            <v>10420</v>
          </cell>
          <cell r="AL272">
            <v>40193</v>
          </cell>
          <cell r="AM272">
            <v>8544</v>
          </cell>
          <cell r="AN272">
            <v>48737</v>
          </cell>
          <cell r="AO272">
            <v>116308</v>
          </cell>
          <cell r="AP272">
            <v>37426</v>
          </cell>
          <cell r="AQ272">
            <v>153734</v>
          </cell>
          <cell r="AR272">
            <v>36057</v>
          </cell>
          <cell r="AS272">
            <v>0</v>
          </cell>
          <cell r="AT272">
            <v>0</v>
          </cell>
          <cell r="AU272">
            <v>0</v>
          </cell>
          <cell r="AV272">
            <v>0.3570180947365888</v>
          </cell>
        </row>
        <row r="273">
          <cell r="A273">
            <v>1</v>
          </cell>
          <cell r="B273">
            <v>36058</v>
          </cell>
          <cell r="S273">
            <v>0</v>
          </cell>
          <cell r="U273">
            <v>0</v>
          </cell>
          <cell r="AL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36058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</row>
        <row r="274">
          <cell r="A274">
            <v>2</v>
          </cell>
          <cell r="B274">
            <v>36059</v>
          </cell>
          <cell r="C274">
            <v>29322</v>
          </cell>
          <cell r="D274">
            <v>7120</v>
          </cell>
          <cell r="E274">
            <v>8340</v>
          </cell>
          <cell r="F274">
            <v>5516</v>
          </cell>
          <cell r="G274">
            <v>5575</v>
          </cell>
          <cell r="H274">
            <v>15581</v>
          </cell>
          <cell r="I274">
            <v>6658</v>
          </cell>
          <cell r="J274">
            <v>25596</v>
          </cell>
          <cell r="K274">
            <v>33953</v>
          </cell>
          <cell r="L274">
            <v>23125</v>
          </cell>
          <cell r="M274">
            <v>7059</v>
          </cell>
          <cell r="N274">
            <v>7625</v>
          </cell>
          <cell r="O274">
            <v>13911</v>
          </cell>
          <cell r="P274">
            <v>10875</v>
          </cell>
          <cell r="Q274">
            <v>28049</v>
          </cell>
          <cell r="R274">
            <v>14099</v>
          </cell>
          <cell r="S274">
            <v>242404</v>
          </cell>
          <cell r="T274">
            <v>44570</v>
          </cell>
          <cell r="U274">
            <v>286974</v>
          </cell>
          <cell r="V274">
            <v>2672</v>
          </cell>
          <cell r="W274">
            <v>4831</v>
          </cell>
          <cell r="X274">
            <v>2847</v>
          </cell>
          <cell r="Y274">
            <v>2726</v>
          </cell>
          <cell r="Z274">
            <v>6075</v>
          </cell>
          <cell r="AA274">
            <v>3892</v>
          </cell>
          <cell r="AB274">
            <v>3991</v>
          </cell>
          <cell r="AC274">
            <v>4013</v>
          </cell>
          <cell r="AD274">
            <v>1483</v>
          </cell>
          <cell r="AE274">
            <v>8724</v>
          </cell>
          <cell r="AF274">
            <v>5082</v>
          </cell>
          <cell r="AK274">
            <v>16400</v>
          </cell>
          <cell r="AL274">
            <v>62736</v>
          </cell>
          <cell r="AM274">
            <v>29907</v>
          </cell>
          <cell r="AN274">
            <v>92643</v>
          </cell>
          <cell r="AO274">
            <v>305140</v>
          </cell>
          <cell r="AP274">
            <v>74477</v>
          </cell>
          <cell r="AQ274">
            <v>379617</v>
          </cell>
          <cell r="AR274">
            <v>36059</v>
          </cell>
          <cell r="AS274">
            <v>0</v>
          </cell>
          <cell r="AT274">
            <v>0</v>
          </cell>
          <cell r="AU274">
            <v>0</v>
          </cell>
          <cell r="AV274">
            <v>0.93665527244835012</v>
          </cell>
        </row>
        <row r="275">
          <cell r="A275">
            <v>3</v>
          </cell>
          <cell r="B275">
            <v>36060</v>
          </cell>
          <cell r="C275">
            <v>31330</v>
          </cell>
          <cell r="D275">
            <v>7635</v>
          </cell>
          <cell r="E275">
            <v>8771</v>
          </cell>
          <cell r="F275">
            <v>5737</v>
          </cell>
          <cell r="G275">
            <v>5893</v>
          </cell>
          <cell r="H275">
            <v>14569</v>
          </cell>
          <cell r="I275">
            <v>6841</v>
          </cell>
          <cell r="J275">
            <v>26224</v>
          </cell>
          <cell r="K275">
            <v>34878</v>
          </cell>
          <cell r="L275">
            <v>23412</v>
          </cell>
          <cell r="M275">
            <v>7471</v>
          </cell>
          <cell r="N275">
            <v>8058</v>
          </cell>
          <cell r="O275">
            <v>14912</v>
          </cell>
          <cell r="P275">
            <v>11574</v>
          </cell>
          <cell r="Q275">
            <v>29319</v>
          </cell>
          <cell r="R275">
            <v>15295</v>
          </cell>
          <cell r="S275">
            <v>251919</v>
          </cell>
          <cell r="T275">
            <v>45161</v>
          </cell>
          <cell r="U275">
            <v>297080</v>
          </cell>
          <cell r="V275">
            <v>2779</v>
          </cell>
          <cell r="W275">
            <v>5185</v>
          </cell>
          <cell r="X275">
            <v>3154</v>
          </cell>
          <cell r="Y275">
            <v>2854</v>
          </cell>
          <cell r="Z275">
            <v>6417</v>
          </cell>
          <cell r="AA275">
            <v>4141</v>
          </cell>
          <cell r="AB275">
            <v>4025</v>
          </cell>
          <cell r="AC275">
            <v>4084</v>
          </cell>
          <cell r="AD275">
            <v>1516</v>
          </cell>
          <cell r="AE275">
            <v>8567</v>
          </cell>
          <cell r="AF275">
            <v>5024</v>
          </cell>
          <cell r="AK275">
            <v>15984</v>
          </cell>
          <cell r="AL275">
            <v>63730</v>
          </cell>
          <cell r="AM275">
            <v>31082</v>
          </cell>
          <cell r="AN275">
            <v>94812</v>
          </cell>
          <cell r="AO275">
            <v>315649</v>
          </cell>
          <cell r="AP275">
            <v>76243</v>
          </cell>
          <cell r="AQ275">
            <v>391892</v>
          </cell>
          <cell r="AR275">
            <v>36060</v>
          </cell>
          <cell r="AS275">
            <v>0</v>
          </cell>
          <cell r="AT275">
            <v>0</v>
          </cell>
          <cell r="AU275">
            <v>0</v>
          </cell>
          <cell r="AV275">
            <v>0.96891361372828633</v>
          </cell>
        </row>
        <row r="276">
          <cell r="A276">
            <v>4</v>
          </cell>
          <cell r="B276">
            <v>36061</v>
          </cell>
          <cell r="C276">
            <v>30747</v>
          </cell>
          <cell r="D276">
            <v>7525</v>
          </cell>
          <cell r="E276">
            <v>8879</v>
          </cell>
          <cell r="F276">
            <v>5616</v>
          </cell>
          <cell r="G276">
            <v>5657</v>
          </cell>
          <cell r="H276">
            <v>14406</v>
          </cell>
          <cell r="I276">
            <v>6736</v>
          </cell>
          <cell r="J276">
            <v>25813</v>
          </cell>
          <cell r="K276">
            <v>33476</v>
          </cell>
          <cell r="L276">
            <v>23177</v>
          </cell>
          <cell r="M276">
            <v>7534</v>
          </cell>
          <cell r="N276">
            <v>7985</v>
          </cell>
          <cell r="O276">
            <v>14797</v>
          </cell>
          <cell r="P276">
            <v>11532</v>
          </cell>
          <cell r="Q276">
            <v>29185</v>
          </cell>
          <cell r="R276">
            <v>15423</v>
          </cell>
          <cell r="S276">
            <v>248488</v>
          </cell>
          <cell r="T276">
            <v>43891</v>
          </cell>
          <cell r="U276">
            <v>292379</v>
          </cell>
          <cell r="V276">
            <v>2720</v>
          </cell>
          <cell r="W276">
            <v>5228</v>
          </cell>
          <cell r="X276">
            <v>3104</v>
          </cell>
          <cell r="Y276">
            <v>2827</v>
          </cell>
          <cell r="Z276">
            <v>6199</v>
          </cell>
          <cell r="AA276">
            <v>4007</v>
          </cell>
          <cell r="AB276">
            <v>3953</v>
          </cell>
          <cell r="AC276">
            <v>3992</v>
          </cell>
          <cell r="AD276">
            <v>1524</v>
          </cell>
          <cell r="AE276">
            <v>8201</v>
          </cell>
          <cell r="AF276">
            <v>4995</v>
          </cell>
          <cell r="AK276">
            <v>15232</v>
          </cell>
          <cell r="AL276">
            <v>61982</v>
          </cell>
          <cell r="AM276">
            <v>30607</v>
          </cell>
          <cell r="AN276">
            <v>92589</v>
          </cell>
          <cell r="AO276">
            <v>310470</v>
          </cell>
          <cell r="AP276">
            <v>74498</v>
          </cell>
          <cell r="AQ276">
            <v>384968</v>
          </cell>
          <cell r="AR276">
            <v>36061</v>
          </cell>
          <cell r="AS276">
            <v>0</v>
          </cell>
          <cell r="AT276">
            <v>0</v>
          </cell>
          <cell r="AU276">
            <v>0</v>
          </cell>
          <cell r="AV276">
            <v>0.95301619727678855</v>
          </cell>
        </row>
        <row r="277">
          <cell r="A277">
            <v>5</v>
          </cell>
          <cell r="B277">
            <v>36062</v>
          </cell>
          <cell r="C277">
            <v>31100</v>
          </cell>
          <cell r="D277">
            <v>7775</v>
          </cell>
          <cell r="E277">
            <v>9478</v>
          </cell>
          <cell r="F277">
            <v>5614</v>
          </cell>
          <cell r="G277">
            <v>5802</v>
          </cell>
          <cell r="H277">
            <v>14237</v>
          </cell>
          <cell r="I277">
            <v>6672</v>
          </cell>
          <cell r="J277">
            <v>26290</v>
          </cell>
          <cell r="K277">
            <v>33618</v>
          </cell>
          <cell r="L277">
            <v>22997</v>
          </cell>
          <cell r="M277">
            <v>7447</v>
          </cell>
          <cell r="N277">
            <v>7986</v>
          </cell>
          <cell r="O277">
            <v>14859</v>
          </cell>
          <cell r="P277">
            <v>11613</v>
          </cell>
          <cell r="Q277">
            <v>29395</v>
          </cell>
          <cell r="R277">
            <v>16108</v>
          </cell>
          <cell r="S277">
            <v>250991</v>
          </cell>
          <cell r="T277">
            <v>46758</v>
          </cell>
          <cell r="U277">
            <v>297749</v>
          </cell>
          <cell r="V277">
            <v>2719</v>
          </cell>
          <cell r="W277">
            <v>5162</v>
          </cell>
          <cell r="X277">
            <v>4866</v>
          </cell>
          <cell r="Y277">
            <v>2866</v>
          </cell>
          <cell r="Z277">
            <v>6346</v>
          </cell>
          <cell r="AA277">
            <v>4042</v>
          </cell>
          <cell r="AB277">
            <v>3999</v>
          </cell>
          <cell r="AC277">
            <v>3942</v>
          </cell>
          <cell r="AD277">
            <v>1483</v>
          </cell>
          <cell r="AE277">
            <v>8327</v>
          </cell>
          <cell r="AF277">
            <v>5087</v>
          </cell>
          <cell r="AI277">
            <v>317</v>
          </cell>
          <cell r="AJ277">
            <v>300</v>
          </cell>
          <cell r="AK277">
            <v>16459</v>
          </cell>
          <cell r="AL277">
            <v>65915</v>
          </cell>
          <cell r="AM277">
            <v>30904</v>
          </cell>
          <cell r="AN277">
            <v>96819</v>
          </cell>
          <cell r="AO277">
            <v>316906</v>
          </cell>
          <cell r="AP277">
            <v>77662</v>
          </cell>
          <cell r="AQ277">
            <v>394568</v>
          </cell>
          <cell r="AR277">
            <v>36062</v>
          </cell>
          <cell r="AS277">
            <v>0</v>
          </cell>
          <cell r="AT277">
            <v>0</v>
          </cell>
          <cell r="AU277">
            <v>0</v>
          </cell>
          <cell r="AV277">
            <v>0.9727720907469255</v>
          </cell>
        </row>
        <row r="278">
          <cell r="A278">
            <v>6</v>
          </cell>
          <cell r="B278">
            <v>36063</v>
          </cell>
          <cell r="C278">
            <v>33338</v>
          </cell>
          <cell r="D278">
            <v>7779</v>
          </cell>
          <cell r="E278">
            <v>9473</v>
          </cell>
          <cell r="F278">
            <v>5989</v>
          </cell>
          <cell r="G278">
            <v>5832</v>
          </cell>
          <cell r="H278">
            <v>15381</v>
          </cell>
          <cell r="I278">
            <v>7198</v>
          </cell>
          <cell r="J278">
            <v>28588</v>
          </cell>
          <cell r="K278">
            <v>36112</v>
          </cell>
          <cell r="L278">
            <v>23994</v>
          </cell>
          <cell r="M278">
            <v>7817</v>
          </cell>
          <cell r="N278">
            <v>8538</v>
          </cell>
          <cell r="O278">
            <v>16172</v>
          </cell>
          <cell r="P278">
            <v>12111</v>
          </cell>
          <cell r="Q278">
            <v>30602</v>
          </cell>
          <cell r="R278">
            <v>17889</v>
          </cell>
          <cell r="S278">
            <v>266813</v>
          </cell>
          <cell r="T278">
            <v>49350</v>
          </cell>
          <cell r="U278">
            <v>316163</v>
          </cell>
          <cell r="V278">
            <v>2901</v>
          </cell>
          <cell r="W278">
            <v>5232</v>
          </cell>
          <cell r="X278">
            <v>3390</v>
          </cell>
          <cell r="Y278">
            <v>3130</v>
          </cell>
          <cell r="Z278">
            <v>6709</v>
          </cell>
          <cell r="AA278">
            <v>4587</v>
          </cell>
          <cell r="AB278">
            <v>4383</v>
          </cell>
          <cell r="AC278">
            <v>4319</v>
          </cell>
          <cell r="AD278">
            <v>1569</v>
          </cell>
          <cell r="AE278">
            <v>8685</v>
          </cell>
          <cell r="AF278">
            <v>5246</v>
          </cell>
          <cell r="AI278">
            <v>1491</v>
          </cell>
          <cell r="AJ278">
            <v>956</v>
          </cell>
          <cell r="AK278">
            <v>16875</v>
          </cell>
          <cell r="AL278">
            <v>69473</v>
          </cell>
          <cell r="AM278">
            <v>32898</v>
          </cell>
          <cell r="AN278">
            <v>102371</v>
          </cell>
          <cell r="AO278">
            <v>336286</v>
          </cell>
          <cell r="AP278">
            <v>82248</v>
          </cell>
          <cell r="AQ278">
            <v>418534</v>
          </cell>
          <cell r="AR278">
            <v>36063</v>
          </cell>
          <cell r="AS278">
            <v>0</v>
          </cell>
          <cell r="AT278">
            <v>0</v>
          </cell>
          <cell r="AU278">
            <v>0</v>
          </cell>
          <cell r="AV278">
            <v>1.0322607817741558</v>
          </cell>
        </row>
        <row r="279">
          <cell r="A279">
            <v>7</v>
          </cell>
          <cell r="B279">
            <v>36064</v>
          </cell>
          <cell r="C279">
            <v>12639</v>
          </cell>
          <cell r="D279">
            <v>2764</v>
          </cell>
          <cell r="E279">
            <v>3649</v>
          </cell>
          <cell r="F279">
            <v>1444</v>
          </cell>
          <cell r="G279">
            <v>1411</v>
          </cell>
          <cell r="H279">
            <v>5009</v>
          </cell>
          <cell r="I279">
            <v>1753</v>
          </cell>
          <cell r="J279">
            <v>5887</v>
          </cell>
          <cell r="K279">
            <v>4634</v>
          </cell>
          <cell r="L279">
            <v>3688</v>
          </cell>
          <cell r="M279">
            <v>3173</v>
          </cell>
          <cell r="N279">
            <v>3557</v>
          </cell>
          <cell r="O279">
            <v>6259</v>
          </cell>
          <cell r="P279">
            <v>4133</v>
          </cell>
          <cell r="Q279">
            <v>8589</v>
          </cell>
          <cell r="R279">
            <v>9615</v>
          </cell>
          <cell r="S279">
            <v>78204</v>
          </cell>
          <cell r="T279">
            <v>27820</v>
          </cell>
          <cell r="U279">
            <v>106024</v>
          </cell>
          <cell r="V279">
            <v>699</v>
          </cell>
          <cell r="W279">
            <v>2469</v>
          </cell>
          <cell r="X279">
            <v>3125</v>
          </cell>
          <cell r="Y279">
            <v>1141</v>
          </cell>
          <cell r="Z279">
            <v>2932</v>
          </cell>
          <cell r="AA279">
            <v>4109</v>
          </cell>
          <cell r="AB279">
            <v>1891</v>
          </cell>
          <cell r="AC279">
            <v>2151</v>
          </cell>
          <cell r="AD279">
            <v>886</v>
          </cell>
          <cell r="AE279">
            <v>4847</v>
          </cell>
          <cell r="AF279">
            <v>2868</v>
          </cell>
          <cell r="AI279">
            <v>1206</v>
          </cell>
          <cell r="AJ279">
            <v>837</v>
          </cell>
          <cell r="AK279">
            <v>9412</v>
          </cell>
          <cell r="AL279">
            <v>38573</v>
          </cell>
          <cell r="AM279">
            <v>8794</v>
          </cell>
          <cell r="AN279">
            <v>47367</v>
          </cell>
          <cell r="AO279">
            <v>116777</v>
          </cell>
          <cell r="AP279">
            <v>36614</v>
          </cell>
          <cell r="AQ279">
            <v>153391</v>
          </cell>
          <cell r="AR279">
            <v>36064</v>
          </cell>
          <cell r="AS279">
            <v>0</v>
          </cell>
          <cell r="AT279">
            <v>0</v>
          </cell>
          <cell r="AU279">
            <v>0</v>
          </cell>
          <cell r="AV279">
            <v>0.35845773333781539</v>
          </cell>
        </row>
        <row r="280">
          <cell r="A280">
            <v>1</v>
          </cell>
          <cell r="B280">
            <v>36065</v>
          </cell>
          <cell r="S280">
            <v>0</v>
          </cell>
          <cell r="U280">
            <v>0</v>
          </cell>
          <cell r="AL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36065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</row>
        <row r="281">
          <cell r="A281">
            <v>2</v>
          </cell>
          <cell r="B281">
            <v>36066</v>
          </cell>
          <cell r="C281">
            <v>30174</v>
          </cell>
          <cell r="D281">
            <v>7441</v>
          </cell>
          <cell r="E281">
            <v>8778</v>
          </cell>
          <cell r="F281">
            <v>5524</v>
          </cell>
          <cell r="G281">
            <v>5696</v>
          </cell>
          <cell r="H281">
            <v>15378</v>
          </cell>
          <cell r="I281">
            <v>6730</v>
          </cell>
          <cell r="J281">
            <v>26024</v>
          </cell>
          <cell r="K281">
            <v>34198</v>
          </cell>
          <cell r="L281">
            <v>23359</v>
          </cell>
          <cell r="M281">
            <v>7109</v>
          </cell>
          <cell r="N281">
            <v>7689</v>
          </cell>
          <cell r="O281">
            <v>14270</v>
          </cell>
          <cell r="P281">
            <v>11187</v>
          </cell>
          <cell r="Q281">
            <v>28690</v>
          </cell>
          <cell r="R281">
            <v>15110</v>
          </cell>
          <cell r="S281">
            <v>247357</v>
          </cell>
          <cell r="T281">
            <v>48028</v>
          </cell>
          <cell r="U281">
            <v>295385</v>
          </cell>
          <cell r="V281">
            <v>2675</v>
          </cell>
          <cell r="W281">
            <v>5083</v>
          </cell>
          <cell r="X281">
            <v>5058</v>
          </cell>
          <cell r="Y281">
            <v>2803</v>
          </cell>
          <cell r="Z281">
            <v>6072</v>
          </cell>
          <cell r="AA281">
            <v>3919</v>
          </cell>
          <cell r="AB281">
            <v>3960</v>
          </cell>
          <cell r="AC281">
            <v>3945</v>
          </cell>
          <cell r="AD281">
            <v>1541</v>
          </cell>
          <cell r="AE281">
            <v>8326</v>
          </cell>
          <cell r="AF281">
            <v>5176</v>
          </cell>
          <cell r="AI281">
            <v>1619</v>
          </cell>
          <cell r="AJ281">
            <v>965</v>
          </cell>
          <cell r="AK281">
            <v>16392</v>
          </cell>
          <cell r="AL281">
            <v>67534</v>
          </cell>
          <cell r="AM281">
            <v>30509</v>
          </cell>
          <cell r="AN281">
            <v>98043</v>
          </cell>
          <cell r="AO281">
            <v>314891</v>
          </cell>
          <cell r="AP281">
            <v>78537</v>
          </cell>
          <cell r="AQ281">
            <v>393428</v>
          </cell>
          <cell r="AR281">
            <v>36066</v>
          </cell>
          <cell r="AS281">
            <v>0</v>
          </cell>
          <cell r="AT281">
            <v>0</v>
          </cell>
          <cell r="AU281">
            <v>0</v>
          </cell>
          <cell r="AV281">
            <v>0.96658686306788166</v>
          </cell>
        </row>
        <row r="282">
          <cell r="A282">
            <v>3</v>
          </cell>
          <cell r="B282">
            <v>36067</v>
          </cell>
          <cell r="C282">
            <v>31092</v>
          </cell>
          <cell r="D282">
            <v>7717</v>
          </cell>
          <cell r="E282">
            <v>9087</v>
          </cell>
          <cell r="F282">
            <v>5860</v>
          </cell>
          <cell r="G282">
            <v>5876</v>
          </cell>
          <cell r="H282">
            <v>15108</v>
          </cell>
          <cell r="I282">
            <v>6939</v>
          </cell>
          <cell r="J282">
            <v>27312</v>
          </cell>
          <cell r="K282">
            <v>36116</v>
          </cell>
          <cell r="L282">
            <v>25888</v>
          </cell>
          <cell r="M282">
            <v>7331</v>
          </cell>
          <cell r="N282">
            <v>7940</v>
          </cell>
          <cell r="O282">
            <v>15033</v>
          </cell>
          <cell r="P282">
            <v>11581</v>
          </cell>
          <cell r="Q282">
            <v>29493</v>
          </cell>
          <cell r="R282">
            <v>15589</v>
          </cell>
          <cell r="S282">
            <v>257962</v>
          </cell>
          <cell r="T282">
            <v>47151</v>
          </cell>
          <cell r="U282">
            <v>305113</v>
          </cell>
          <cell r="V282">
            <v>2838</v>
          </cell>
          <cell r="W282">
            <v>5216</v>
          </cell>
          <cell r="X282">
            <v>4137</v>
          </cell>
          <cell r="Y282">
            <v>2911</v>
          </cell>
          <cell r="Z282">
            <v>6181</v>
          </cell>
          <cell r="AA282">
            <v>3996</v>
          </cell>
          <cell r="AB282">
            <v>4017</v>
          </cell>
          <cell r="AC282">
            <v>3905</v>
          </cell>
          <cell r="AD282">
            <v>1481</v>
          </cell>
          <cell r="AE282">
            <v>8298</v>
          </cell>
          <cell r="AF282">
            <v>5139</v>
          </cell>
          <cell r="AI282">
            <v>1651</v>
          </cell>
          <cell r="AJ282">
            <v>983</v>
          </cell>
          <cell r="AK282">
            <v>15734</v>
          </cell>
          <cell r="AL282">
            <v>66487</v>
          </cell>
          <cell r="AM282">
            <v>32023</v>
          </cell>
          <cell r="AN282">
            <v>98510</v>
          </cell>
          <cell r="AO282">
            <v>324449</v>
          </cell>
          <cell r="AP282">
            <v>79174</v>
          </cell>
          <cell r="AQ282">
            <v>403623</v>
          </cell>
          <cell r="AR282">
            <v>36067</v>
          </cell>
          <cell r="AS282">
            <v>0</v>
          </cell>
          <cell r="AT282">
            <v>0</v>
          </cell>
          <cell r="AU282">
            <v>0</v>
          </cell>
          <cell r="AV282">
            <v>0.9959260224506612</v>
          </cell>
        </row>
        <row r="283">
          <cell r="A283">
            <v>4</v>
          </cell>
          <cell r="B283">
            <v>36068</v>
          </cell>
          <cell r="C283">
            <v>31093</v>
          </cell>
          <cell r="D283">
            <v>7516</v>
          </cell>
          <cell r="E283">
            <v>8888</v>
          </cell>
          <cell r="F283">
            <v>6022</v>
          </cell>
          <cell r="G283">
            <v>5837</v>
          </cell>
          <cell r="H283">
            <v>14857</v>
          </cell>
          <cell r="I283">
            <v>6953</v>
          </cell>
          <cell r="J283">
            <v>26935</v>
          </cell>
          <cell r="K283">
            <v>34904</v>
          </cell>
          <cell r="L283">
            <v>25214</v>
          </cell>
          <cell r="M283">
            <v>7918</v>
          </cell>
          <cell r="N283">
            <v>8096</v>
          </cell>
          <cell r="O283">
            <v>14981</v>
          </cell>
          <cell r="P283">
            <v>11496</v>
          </cell>
          <cell r="Q283">
            <v>29328</v>
          </cell>
          <cell r="R283">
            <v>15414</v>
          </cell>
          <cell r="S283">
            <v>255452</v>
          </cell>
          <cell r="T283">
            <v>48364</v>
          </cell>
          <cell r="U283">
            <v>303816</v>
          </cell>
          <cell r="V283">
            <v>2916</v>
          </cell>
          <cell r="W283">
            <v>5266</v>
          </cell>
          <cell r="X283">
            <v>4300</v>
          </cell>
          <cell r="Y283">
            <v>2886</v>
          </cell>
          <cell r="Z283">
            <v>6293</v>
          </cell>
          <cell r="AA283">
            <v>4313</v>
          </cell>
          <cell r="AB283">
            <v>3982</v>
          </cell>
          <cell r="AC283">
            <v>3932</v>
          </cell>
          <cell r="AD283">
            <v>1460</v>
          </cell>
          <cell r="AE283">
            <v>8048</v>
          </cell>
          <cell r="AF283">
            <v>4218</v>
          </cell>
          <cell r="AG283">
            <v>1578</v>
          </cell>
          <cell r="AH283">
            <v>993</v>
          </cell>
          <cell r="AI283">
            <v>1431</v>
          </cell>
          <cell r="AJ283">
            <v>982</v>
          </cell>
          <cell r="AK283">
            <v>15636</v>
          </cell>
          <cell r="AL283">
            <v>68234</v>
          </cell>
          <cell r="AM283">
            <v>31599</v>
          </cell>
          <cell r="AN283">
            <v>99833</v>
          </cell>
          <cell r="AO283">
            <v>323686</v>
          </cell>
          <cell r="AP283">
            <v>79963</v>
          </cell>
          <cell r="AQ283">
            <v>403649</v>
          </cell>
          <cell r="AR283">
            <v>36068</v>
          </cell>
          <cell r="AS283">
            <v>0</v>
          </cell>
          <cell r="AT283">
            <v>0</v>
          </cell>
          <cell r="AU283">
            <v>0</v>
          </cell>
          <cell r="AV283">
            <v>0.99358392383075522</v>
          </cell>
        </row>
        <row r="284">
          <cell r="A284">
            <v>0</v>
          </cell>
          <cell r="B284" t="str">
            <v>set/1998</v>
          </cell>
          <cell r="C284">
            <v>716326</v>
          </cell>
          <cell r="D284">
            <v>171667</v>
          </cell>
          <cell r="E284">
            <v>207273</v>
          </cell>
          <cell r="F284">
            <v>129655</v>
          </cell>
          <cell r="G284">
            <v>129361</v>
          </cell>
          <cell r="H284">
            <v>347444</v>
          </cell>
          <cell r="I284">
            <v>154574</v>
          </cell>
          <cell r="J284">
            <v>591089</v>
          </cell>
          <cell r="K284">
            <v>757730</v>
          </cell>
          <cell r="L284">
            <v>523762</v>
          </cell>
          <cell r="M284">
            <v>174453</v>
          </cell>
          <cell r="N284">
            <v>184397</v>
          </cell>
          <cell r="O284">
            <v>343977</v>
          </cell>
          <cell r="P284">
            <v>262517</v>
          </cell>
          <cell r="Q284">
            <v>660945</v>
          </cell>
          <cell r="R284">
            <v>380774</v>
          </cell>
          <cell r="S284">
            <v>5735944</v>
          </cell>
          <cell r="T284">
            <v>1073947</v>
          </cell>
          <cell r="U284">
            <v>6809891</v>
          </cell>
          <cell r="V284">
            <v>62796</v>
          </cell>
          <cell r="W284">
            <v>124101</v>
          </cell>
          <cell r="X284">
            <v>83236</v>
          </cell>
          <cell r="Y284">
            <v>66019</v>
          </cell>
          <cell r="Z284">
            <v>148347</v>
          </cell>
          <cell r="AA284">
            <v>105810</v>
          </cell>
          <cell r="AB284">
            <v>95467</v>
          </cell>
          <cell r="AC284">
            <v>97198</v>
          </cell>
          <cell r="AD284">
            <v>36505</v>
          </cell>
          <cell r="AE284">
            <v>236840</v>
          </cell>
          <cell r="AF284">
            <v>78645</v>
          </cell>
          <cell r="AG284">
            <v>1578</v>
          </cell>
          <cell r="AH284">
            <v>993</v>
          </cell>
          <cell r="AI284">
            <v>7715</v>
          </cell>
          <cell r="AJ284">
            <v>5023</v>
          </cell>
          <cell r="AK284">
            <v>364258</v>
          </cell>
          <cell r="AL284">
            <v>1514531</v>
          </cell>
          <cell r="AM284">
            <v>703329</v>
          </cell>
          <cell r="AN284">
            <v>2217860</v>
          </cell>
          <cell r="AO284">
            <v>7250475</v>
          </cell>
          <cell r="AP284">
            <v>1777276</v>
          </cell>
          <cell r="AQ284">
            <v>9027751</v>
          </cell>
          <cell r="AR284">
            <v>26</v>
          </cell>
        </row>
        <row r="285">
          <cell r="A285">
            <v>5</v>
          </cell>
          <cell r="B285">
            <v>36069</v>
          </cell>
          <cell r="C285">
            <v>30544</v>
          </cell>
          <cell r="D285">
            <v>7591</v>
          </cell>
          <cell r="E285">
            <v>8786</v>
          </cell>
          <cell r="F285">
            <v>5901</v>
          </cell>
          <cell r="G285">
            <v>5981</v>
          </cell>
          <cell r="H285">
            <v>17094</v>
          </cell>
          <cell r="I285">
            <v>7098</v>
          </cell>
          <cell r="J285">
            <v>26990</v>
          </cell>
          <cell r="K285">
            <v>37315</v>
          </cell>
          <cell r="L285">
            <v>27583</v>
          </cell>
          <cell r="M285">
            <v>7690</v>
          </cell>
          <cell r="N285">
            <v>7691</v>
          </cell>
          <cell r="O285">
            <v>14660</v>
          </cell>
          <cell r="P285">
            <v>11000</v>
          </cell>
          <cell r="Q285">
            <v>28315</v>
          </cell>
          <cell r="R285">
            <v>16046</v>
          </cell>
          <cell r="S285">
            <v>260285</v>
          </cell>
          <cell r="T285">
            <v>49480</v>
          </cell>
          <cell r="U285">
            <v>309765</v>
          </cell>
          <cell r="V285">
            <v>2858</v>
          </cell>
          <cell r="W285">
            <v>5555</v>
          </cell>
          <cell r="X285">
            <v>4215</v>
          </cell>
          <cell r="Y285">
            <v>2941</v>
          </cell>
          <cell r="Z285">
            <v>6535</v>
          </cell>
          <cell r="AA285">
            <v>4075</v>
          </cell>
          <cell r="AB285">
            <v>3976</v>
          </cell>
          <cell r="AC285">
            <v>3820</v>
          </cell>
          <cell r="AD285">
            <v>1459</v>
          </cell>
          <cell r="AE285">
            <v>7884</v>
          </cell>
          <cell r="AF285">
            <v>4121</v>
          </cell>
          <cell r="AG285">
            <v>1810</v>
          </cell>
          <cell r="AH285">
            <v>1326</v>
          </cell>
          <cell r="AI285">
            <v>1302</v>
          </cell>
          <cell r="AJ285">
            <v>1062</v>
          </cell>
          <cell r="AK285">
            <v>16679</v>
          </cell>
          <cell r="AL285">
            <v>69618</v>
          </cell>
          <cell r="AM285">
            <v>32316</v>
          </cell>
          <cell r="AN285">
            <v>101934</v>
          </cell>
          <cell r="AO285">
            <v>329903</v>
          </cell>
          <cell r="AP285">
            <v>81796</v>
          </cell>
          <cell r="AQ285">
            <v>411699</v>
          </cell>
          <cell r="AR285">
            <v>36069</v>
          </cell>
          <cell r="AS285">
            <v>0</v>
          </cell>
          <cell r="AT285">
            <v>0</v>
          </cell>
          <cell r="AU285">
            <v>0</v>
          </cell>
          <cell r="AV285">
            <v>1.0158923034617318</v>
          </cell>
        </row>
        <row r="286">
          <cell r="A286">
            <v>6</v>
          </cell>
          <cell r="B286">
            <v>36070</v>
          </cell>
          <cell r="C286">
            <v>33573</v>
          </cell>
          <cell r="D286">
            <v>7827</v>
          </cell>
          <cell r="E286">
            <v>9208</v>
          </cell>
          <cell r="F286">
            <v>5823</v>
          </cell>
          <cell r="G286">
            <v>6111</v>
          </cell>
          <cell r="H286">
            <v>16028</v>
          </cell>
          <cell r="I286">
            <v>6861</v>
          </cell>
          <cell r="J286">
            <v>28462</v>
          </cell>
          <cell r="K286">
            <v>34651</v>
          </cell>
          <cell r="L286">
            <v>23830</v>
          </cell>
          <cell r="M286">
            <v>7895</v>
          </cell>
          <cell r="N286">
            <v>8337</v>
          </cell>
          <cell r="O286">
            <v>16131</v>
          </cell>
          <cell r="P286">
            <v>12036</v>
          </cell>
          <cell r="Q286">
            <v>30012</v>
          </cell>
          <cell r="R286">
            <v>16521</v>
          </cell>
          <cell r="S286">
            <v>263306</v>
          </cell>
          <cell r="T286">
            <v>53037</v>
          </cell>
          <cell r="U286">
            <v>316343</v>
          </cell>
          <cell r="V286">
            <v>2821</v>
          </cell>
          <cell r="W286">
            <v>5398</v>
          </cell>
          <cell r="X286">
            <v>5127</v>
          </cell>
          <cell r="Y286">
            <v>3016</v>
          </cell>
          <cell r="Z286">
            <v>6600</v>
          </cell>
          <cell r="AA286">
            <v>4657</v>
          </cell>
          <cell r="AB286">
            <v>4278</v>
          </cell>
          <cell r="AC286">
            <v>4074</v>
          </cell>
          <cell r="AD286">
            <v>1517</v>
          </cell>
          <cell r="AE286">
            <v>8367</v>
          </cell>
          <cell r="AF286">
            <v>4428</v>
          </cell>
          <cell r="AG286">
            <v>2134</v>
          </cell>
          <cell r="AH286">
            <v>1420</v>
          </cell>
          <cell r="AI286">
            <v>1436</v>
          </cell>
          <cell r="AJ286">
            <v>1184</v>
          </cell>
          <cell r="AK286">
            <v>17980</v>
          </cell>
          <cell r="AL286">
            <v>74437</v>
          </cell>
          <cell r="AM286">
            <v>32331</v>
          </cell>
          <cell r="AN286">
            <v>106768</v>
          </cell>
          <cell r="AO286">
            <v>337743</v>
          </cell>
          <cell r="AP286">
            <v>85368</v>
          </cell>
          <cell r="AQ286">
            <v>423111</v>
          </cell>
          <cell r="AR286">
            <v>36070</v>
          </cell>
          <cell r="AS286">
            <v>0</v>
          </cell>
          <cell r="AT286">
            <v>0</v>
          </cell>
          <cell r="AU286">
            <v>0</v>
          </cell>
          <cell r="AV286">
            <v>1.0400345381766023</v>
          </cell>
        </row>
        <row r="287">
          <cell r="A287">
            <v>7</v>
          </cell>
          <cell r="B287">
            <v>36071</v>
          </cell>
          <cell r="C287">
            <v>12572</v>
          </cell>
          <cell r="D287">
            <v>2485</v>
          </cell>
          <cell r="E287">
            <v>3766</v>
          </cell>
          <cell r="F287">
            <v>1483</v>
          </cell>
          <cell r="G287">
            <v>1448</v>
          </cell>
          <cell r="H287">
            <v>4998</v>
          </cell>
          <cell r="I287">
            <v>1788</v>
          </cell>
          <cell r="J287">
            <v>6288</v>
          </cell>
          <cell r="K287">
            <v>4845</v>
          </cell>
          <cell r="L287">
            <v>3582</v>
          </cell>
          <cell r="M287">
            <v>3151</v>
          </cell>
          <cell r="N287">
            <v>3363</v>
          </cell>
          <cell r="O287">
            <v>6448</v>
          </cell>
          <cell r="P287">
            <v>4241</v>
          </cell>
          <cell r="Q287">
            <v>8751</v>
          </cell>
          <cell r="R287">
            <v>9076</v>
          </cell>
          <cell r="S287">
            <v>78285</v>
          </cell>
          <cell r="T287">
            <v>31407</v>
          </cell>
          <cell r="U287">
            <v>109692</v>
          </cell>
          <cell r="V287">
            <v>719</v>
          </cell>
          <cell r="W287">
            <v>2275</v>
          </cell>
          <cell r="X287">
            <v>4671</v>
          </cell>
          <cell r="Y287">
            <v>1062</v>
          </cell>
          <cell r="Z287">
            <v>2965</v>
          </cell>
          <cell r="AA287">
            <v>4525</v>
          </cell>
          <cell r="AB287">
            <v>1977</v>
          </cell>
          <cell r="AC287">
            <v>2274</v>
          </cell>
          <cell r="AD287">
            <v>977</v>
          </cell>
          <cell r="AE287">
            <v>5179</v>
          </cell>
          <cell r="AF287">
            <v>2652</v>
          </cell>
          <cell r="AG287">
            <v>1253</v>
          </cell>
          <cell r="AH287">
            <v>956</v>
          </cell>
          <cell r="AI287">
            <v>1053</v>
          </cell>
          <cell r="AJ287">
            <v>861</v>
          </cell>
          <cell r="AK287">
            <v>10109</v>
          </cell>
          <cell r="AL287">
            <v>43508</v>
          </cell>
          <cell r="AM287">
            <v>8835</v>
          </cell>
          <cell r="AN287">
            <v>52343</v>
          </cell>
          <cell r="AO287">
            <v>121793</v>
          </cell>
          <cell r="AP287">
            <v>40242</v>
          </cell>
          <cell r="AQ287">
            <v>162035</v>
          </cell>
          <cell r="AR287">
            <v>36071</v>
          </cell>
          <cell r="AS287" t="str">
            <v>Atípico</v>
          </cell>
          <cell r="AT287">
            <v>0</v>
          </cell>
          <cell r="AU287">
            <v>0</v>
          </cell>
          <cell r="AV287">
            <v>0.37504530518217383</v>
          </cell>
        </row>
        <row r="288">
          <cell r="A288">
            <v>1</v>
          </cell>
          <cell r="B288">
            <v>36072</v>
          </cell>
          <cell r="C288">
            <v>5763</v>
          </cell>
          <cell r="D288">
            <v>1384</v>
          </cell>
          <cell r="E288">
            <v>1674</v>
          </cell>
          <cell r="F288">
            <v>903</v>
          </cell>
          <cell r="G288">
            <v>710</v>
          </cell>
          <cell r="H288">
            <v>2698</v>
          </cell>
          <cell r="I288">
            <v>259</v>
          </cell>
          <cell r="J288">
            <v>476</v>
          </cell>
          <cell r="K288">
            <v>1102</v>
          </cell>
          <cell r="L288">
            <v>1433</v>
          </cell>
          <cell r="M288">
            <v>2304</v>
          </cell>
          <cell r="N288">
            <v>2135</v>
          </cell>
          <cell r="O288">
            <v>3999</v>
          </cell>
          <cell r="P288">
            <v>2767</v>
          </cell>
          <cell r="Q288">
            <v>3796</v>
          </cell>
          <cell r="R288">
            <v>8802</v>
          </cell>
          <cell r="S288">
            <v>40205</v>
          </cell>
          <cell r="T288">
            <v>16062</v>
          </cell>
          <cell r="U288">
            <v>56267</v>
          </cell>
          <cell r="V288">
            <v>438</v>
          </cell>
          <cell r="W288">
            <v>1103</v>
          </cell>
          <cell r="X288">
            <v>411</v>
          </cell>
          <cell r="Y288">
            <v>602</v>
          </cell>
          <cell r="Z288">
            <v>1963</v>
          </cell>
          <cell r="AA288">
            <v>766</v>
          </cell>
          <cell r="AB288">
            <v>1463</v>
          </cell>
          <cell r="AC288">
            <v>1711</v>
          </cell>
          <cell r="AD288">
            <v>595</v>
          </cell>
          <cell r="AE288">
            <v>2292</v>
          </cell>
          <cell r="AF288">
            <v>1520</v>
          </cell>
          <cell r="AG288">
            <v>801</v>
          </cell>
          <cell r="AH288">
            <v>585</v>
          </cell>
          <cell r="AI288">
            <v>887</v>
          </cell>
          <cell r="AJ288">
            <v>711</v>
          </cell>
          <cell r="AK288">
            <v>5976</v>
          </cell>
          <cell r="AL288">
            <v>21824</v>
          </cell>
          <cell r="AM288">
            <v>4159</v>
          </cell>
          <cell r="AN288">
            <v>25983</v>
          </cell>
          <cell r="AO288">
            <v>62029</v>
          </cell>
          <cell r="AP288">
            <v>20221</v>
          </cell>
          <cell r="AQ288">
            <v>82250</v>
          </cell>
          <cell r="AR288">
            <v>36072</v>
          </cell>
          <cell r="AS288" t="str">
            <v>Atípico</v>
          </cell>
          <cell r="AT288" t="str">
            <v>Eleições</v>
          </cell>
          <cell r="AU288">
            <v>0</v>
          </cell>
          <cell r="AV288">
            <v>0.19101003534805006</v>
          </cell>
        </row>
        <row r="289">
          <cell r="A289">
            <v>2</v>
          </cell>
          <cell r="B289">
            <v>36073</v>
          </cell>
          <cell r="C289">
            <v>31831</v>
          </cell>
          <cell r="D289">
            <v>7930</v>
          </cell>
          <cell r="E289">
            <v>9119</v>
          </cell>
          <cell r="F289">
            <v>5896</v>
          </cell>
          <cell r="G289">
            <v>5910</v>
          </cell>
          <cell r="H289">
            <v>15782</v>
          </cell>
          <cell r="I289">
            <v>7101</v>
          </cell>
          <cell r="J289">
            <v>28273</v>
          </cell>
          <cell r="K289">
            <v>36511</v>
          </cell>
          <cell r="L289">
            <v>24248</v>
          </cell>
          <cell r="M289">
            <v>7869</v>
          </cell>
          <cell r="N289">
            <v>7852</v>
          </cell>
          <cell r="O289">
            <v>14986</v>
          </cell>
          <cell r="P289">
            <v>11518</v>
          </cell>
          <cell r="Q289">
            <v>29412</v>
          </cell>
          <cell r="R289">
            <v>15529</v>
          </cell>
          <cell r="S289">
            <v>259767</v>
          </cell>
          <cell r="T289">
            <v>50486</v>
          </cell>
          <cell r="U289">
            <v>310253</v>
          </cell>
          <cell r="V289">
            <v>2855</v>
          </cell>
          <cell r="W289">
            <v>5390</v>
          </cell>
          <cell r="X289">
            <v>3144</v>
          </cell>
          <cell r="Y289">
            <v>3041</v>
          </cell>
          <cell r="Z289">
            <v>6539</v>
          </cell>
          <cell r="AA289">
            <v>4252</v>
          </cell>
          <cell r="AB289">
            <v>4145</v>
          </cell>
          <cell r="AC289">
            <v>4029</v>
          </cell>
          <cell r="AD289">
            <v>1576</v>
          </cell>
          <cell r="AE289">
            <v>8060</v>
          </cell>
          <cell r="AF289">
            <v>4048</v>
          </cell>
          <cell r="AG289">
            <v>2071</v>
          </cell>
          <cell r="AH289">
            <v>1343</v>
          </cell>
          <cell r="AI289">
            <v>1372</v>
          </cell>
          <cell r="AJ289">
            <v>1211</v>
          </cell>
          <cell r="AK289">
            <v>17779</v>
          </cell>
          <cell r="AL289">
            <v>70855</v>
          </cell>
          <cell r="AM289">
            <v>32142</v>
          </cell>
          <cell r="AN289">
            <v>102997</v>
          </cell>
          <cell r="AO289">
            <v>330622</v>
          </cell>
          <cell r="AP289">
            <v>82628</v>
          </cell>
          <cell r="AQ289">
            <v>413250</v>
          </cell>
          <cell r="AR289">
            <v>36073</v>
          </cell>
          <cell r="AS289">
            <v>0</v>
          </cell>
          <cell r="AT289">
            <v>0</v>
          </cell>
          <cell r="AU289">
            <v>0</v>
          </cell>
          <cell r="AV289">
            <v>1.0181063680994857</v>
          </cell>
        </row>
        <row r="290">
          <cell r="A290">
            <v>3</v>
          </cell>
          <cell r="B290">
            <v>36074</v>
          </cell>
          <cell r="C290">
            <v>33131</v>
          </cell>
          <cell r="D290">
            <v>7951</v>
          </cell>
          <cell r="E290">
            <v>9469</v>
          </cell>
          <cell r="F290">
            <v>6118</v>
          </cell>
          <cell r="G290">
            <v>6052</v>
          </cell>
          <cell r="H290">
            <v>15704</v>
          </cell>
          <cell r="I290">
            <v>7105</v>
          </cell>
          <cell r="J290">
            <v>28377</v>
          </cell>
          <cell r="K290">
            <v>35498</v>
          </cell>
          <cell r="L290">
            <v>24659</v>
          </cell>
          <cell r="M290">
            <v>7819</v>
          </cell>
          <cell r="N290">
            <v>8035</v>
          </cell>
          <cell r="O290">
            <v>15922</v>
          </cell>
          <cell r="P290">
            <v>11675</v>
          </cell>
          <cell r="Q290">
            <v>30639</v>
          </cell>
          <cell r="R290">
            <v>16770</v>
          </cell>
          <cell r="S290">
            <v>264924</v>
          </cell>
          <cell r="T290">
            <v>49050</v>
          </cell>
          <cell r="U290">
            <v>313974</v>
          </cell>
          <cell r="V290">
            <v>2963</v>
          </cell>
          <cell r="W290">
            <v>5664</v>
          </cell>
          <cell r="X290">
            <v>3372</v>
          </cell>
          <cell r="Y290">
            <v>3080</v>
          </cell>
          <cell r="Z290">
            <v>6470</v>
          </cell>
          <cell r="AA290">
            <v>4159</v>
          </cell>
          <cell r="AB290">
            <v>4149</v>
          </cell>
          <cell r="AC290">
            <v>4004</v>
          </cell>
          <cell r="AD290">
            <v>1561</v>
          </cell>
          <cell r="AE290">
            <v>7924</v>
          </cell>
          <cell r="AF290">
            <v>4268</v>
          </cell>
          <cell r="AG290">
            <v>1923</v>
          </cell>
          <cell r="AH290">
            <v>1352</v>
          </cell>
          <cell r="AI290">
            <v>1356</v>
          </cell>
          <cell r="AJ290">
            <v>1075</v>
          </cell>
          <cell r="AK290">
            <v>15794</v>
          </cell>
          <cell r="AL290">
            <v>69114</v>
          </cell>
          <cell r="AM290">
            <v>32634</v>
          </cell>
          <cell r="AN290">
            <v>101748</v>
          </cell>
          <cell r="AO290">
            <v>334038</v>
          </cell>
          <cell r="AP290">
            <v>81684</v>
          </cell>
          <cell r="AQ290">
            <v>415722</v>
          </cell>
          <cell r="AR290">
            <v>36074</v>
          </cell>
          <cell r="AS290">
            <v>0</v>
          </cell>
          <cell r="AT290">
            <v>0</v>
          </cell>
          <cell r="AU290">
            <v>0</v>
          </cell>
          <cell r="AV290">
            <v>1.0286254846538223</v>
          </cell>
        </row>
        <row r="291">
          <cell r="A291">
            <v>4</v>
          </cell>
          <cell r="B291">
            <v>36075</v>
          </cell>
          <cell r="C291">
            <v>32721</v>
          </cell>
          <cell r="D291">
            <v>7992</v>
          </cell>
          <cell r="E291">
            <v>8671</v>
          </cell>
          <cell r="F291">
            <v>5576</v>
          </cell>
          <cell r="G291">
            <v>5336</v>
          </cell>
          <cell r="H291">
            <v>16626</v>
          </cell>
          <cell r="I291">
            <v>6709</v>
          </cell>
          <cell r="J291">
            <v>26069</v>
          </cell>
          <cell r="K291">
            <v>33299</v>
          </cell>
          <cell r="L291">
            <v>22816</v>
          </cell>
          <cell r="M291">
            <v>7552</v>
          </cell>
          <cell r="N291">
            <v>7696</v>
          </cell>
          <cell r="O291">
            <v>14487</v>
          </cell>
          <cell r="P291">
            <v>10908</v>
          </cell>
          <cell r="Q291">
            <v>28326</v>
          </cell>
          <cell r="R291">
            <v>14449</v>
          </cell>
          <cell r="S291">
            <v>249233</v>
          </cell>
          <cell r="T291">
            <v>57254</v>
          </cell>
          <cell r="U291">
            <v>306487</v>
          </cell>
          <cell r="V291">
            <v>2701</v>
          </cell>
          <cell r="W291">
            <v>5822</v>
          </cell>
          <cell r="X291">
            <v>6751</v>
          </cell>
          <cell r="Y291">
            <v>3014</v>
          </cell>
          <cell r="Z291">
            <v>7239</v>
          </cell>
          <cell r="AA291">
            <v>4540</v>
          </cell>
          <cell r="AB291">
            <v>4303</v>
          </cell>
          <cell r="AC291">
            <v>4082</v>
          </cell>
          <cell r="AD291">
            <v>1522</v>
          </cell>
          <cell r="AE291">
            <v>8776</v>
          </cell>
          <cell r="AF291">
            <v>4965</v>
          </cell>
          <cell r="AG291">
            <v>2192</v>
          </cell>
          <cell r="AH291">
            <v>1905</v>
          </cell>
          <cell r="AI291">
            <v>1660</v>
          </cell>
          <cell r="AJ291">
            <v>1306</v>
          </cell>
          <cell r="AK291">
            <v>19243</v>
          </cell>
          <cell r="AL291">
            <v>80021</v>
          </cell>
          <cell r="AM291">
            <v>30517</v>
          </cell>
          <cell r="AN291">
            <v>110538</v>
          </cell>
          <cell r="AO291">
            <v>329254</v>
          </cell>
          <cell r="AP291">
            <v>87771</v>
          </cell>
          <cell r="AQ291">
            <v>417025</v>
          </cell>
          <cell r="AR291">
            <v>36075</v>
          </cell>
          <cell r="AS291">
            <v>0</v>
          </cell>
          <cell r="AT291">
            <v>0</v>
          </cell>
          <cell r="AU291">
            <v>0</v>
          </cell>
          <cell r="AV291">
            <v>1.0138937944910746</v>
          </cell>
        </row>
        <row r="292">
          <cell r="A292">
            <v>5</v>
          </cell>
          <cell r="B292">
            <v>36076</v>
          </cell>
          <cell r="C292">
            <v>33043</v>
          </cell>
          <cell r="D292">
            <v>7764</v>
          </cell>
          <cell r="E292">
            <v>9209</v>
          </cell>
          <cell r="F292">
            <v>5720</v>
          </cell>
          <cell r="G292">
            <v>5697</v>
          </cell>
          <cell r="H292">
            <v>15729</v>
          </cell>
          <cell r="I292">
            <v>7002</v>
          </cell>
          <cell r="J292">
            <v>26792</v>
          </cell>
          <cell r="K292">
            <v>33356</v>
          </cell>
          <cell r="L292">
            <v>23677</v>
          </cell>
          <cell r="M292">
            <v>7363</v>
          </cell>
          <cell r="N292">
            <v>7818</v>
          </cell>
          <cell r="O292">
            <v>14884</v>
          </cell>
          <cell r="P292">
            <v>11365</v>
          </cell>
          <cell r="Q292">
            <v>29123</v>
          </cell>
          <cell r="R292">
            <v>15226</v>
          </cell>
          <cell r="S292">
            <v>253768</v>
          </cell>
          <cell r="T292">
            <v>51058</v>
          </cell>
          <cell r="U292">
            <v>304826</v>
          </cell>
          <cell r="V292">
            <v>2770</v>
          </cell>
          <cell r="W292">
            <v>5542</v>
          </cell>
          <cell r="X292">
            <v>3421</v>
          </cell>
          <cell r="Y292">
            <v>2951</v>
          </cell>
          <cell r="Z292">
            <v>6475</v>
          </cell>
          <cell r="AA292">
            <v>4412</v>
          </cell>
          <cell r="AB292">
            <v>4182</v>
          </cell>
          <cell r="AC292">
            <v>4055</v>
          </cell>
          <cell r="AD292">
            <v>1463</v>
          </cell>
          <cell r="AE292">
            <v>8095</v>
          </cell>
          <cell r="AF292">
            <v>4332</v>
          </cell>
          <cell r="AG292">
            <v>2116</v>
          </cell>
          <cell r="AH292">
            <v>1561</v>
          </cell>
          <cell r="AI292">
            <v>1420</v>
          </cell>
          <cell r="AJ292">
            <v>1248</v>
          </cell>
          <cell r="AK292">
            <v>17551</v>
          </cell>
          <cell r="AL292">
            <v>71594</v>
          </cell>
          <cell r="AM292">
            <v>31169</v>
          </cell>
          <cell r="AN292">
            <v>102763</v>
          </cell>
          <cell r="AO292">
            <v>325362</v>
          </cell>
          <cell r="AP292">
            <v>82227</v>
          </cell>
          <cell r="AQ292">
            <v>407589</v>
          </cell>
          <cell r="AR292">
            <v>36076</v>
          </cell>
          <cell r="AS292">
            <v>0</v>
          </cell>
          <cell r="AT292">
            <v>0</v>
          </cell>
          <cell r="AU292">
            <v>0</v>
          </cell>
          <cell r="AV292">
            <v>1.0019088994004781</v>
          </cell>
        </row>
        <row r="293">
          <cell r="A293">
            <v>6</v>
          </cell>
          <cell r="B293">
            <v>36077</v>
          </cell>
          <cell r="C293">
            <v>33351</v>
          </cell>
          <cell r="D293">
            <v>7981</v>
          </cell>
          <cell r="E293">
            <v>9544</v>
          </cell>
          <cell r="F293">
            <v>6302</v>
          </cell>
          <cell r="G293">
            <v>6022</v>
          </cell>
          <cell r="H293">
            <v>16367</v>
          </cell>
          <cell r="I293">
            <v>7665</v>
          </cell>
          <cell r="J293">
            <v>29842</v>
          </cell>
          <cell r="K293">
            <v>35321</v>
          </cell>
          <cell r="L293">
            <v>24341</v>
          </cell>
          <cell r="M293">
            <v>7819</v>
          </cell>
          <cell r="N293">
            <v>8419</v>
          </cell>
          <cell r="O293">
            <v>15906</v>
          </cell>
          <cell r="P293">
            <v>11903</v>
          </cell>
          <cell r="Q293">
            <v>30579</v>
          </cell>
          <cell r="R293">
            <v>16665</v>
          </cell>
          <cell r="S293">
            <v>268027</v>
          </cell>
          <cell r="T293">
            <v>53884</v>
          </cell>
          <cell r="U293">
            <v>321911</v>
          </cell>
          <cell r="V293">
            <v>3053</v>
          </cell>
          <cell r="W293">
            <v>6012</v>
          </cell>
          <cell r="X293">
            <v>3138</v>
          </cell>
          <cell r="Y293">
            <v>3472</v>
          </cell>
          <cell r="Z293">
            <v>6738</v>
          </cell>
          <cell r="AA293">
            <v>4853</v>
          </cell>
          <cell r="AB293">
            <v>4386</v>
          </cell>
          <cell r="AC293">
            <v>4225</v>
          </cell>
          <cell r="AD293">
            <v>1565</v>
          </cell>
          <cell r="AE293">
            <v>8238</v>
          </cell>
          <cell r="AF293">
            <v>4389</v>
          </cell>
          <cell r="AG293">
            <v>2117</v>
          </cell>
          <cell r="AH293">
            <v>1658</v>
          </cell>
          <cell r="AI293">
            <v>1504</v>
          </cell>
          <cell r="AJ293">
            <v>1298</v>
          </cell>
          <cell r="AK293">
            <v>19070</v>
          </cell>
          <cell r="AL293">
            <v>75716</v>
          </cell>
          <cell r="AM293">
            <v>33000</v>
          </cell>
          <cell r="AN293">
            <v>108716</v>
          </cell>
          <cell r="AO293">
            <v>343743</v>
          </cell>
          <cell r="AP293">
            <v>86884</v>
          </cell>
          <cell r="AQ293">
            <v>430627</v>
          </cell>
          <cell r="AR293">
            <v>36077</v>
          </cell>
          <cell r="AS293" t="str">
            <v>Atípico</v>
          </cell>
          <cell r="AT293">
            <v>0</v>
          </cell>
          <cell r="AU293">
            <v>0</v>
          </cell>
          <cell r="AV293">
            <v>1.0585107382134933</v>
          </cell>
        </row>
        <row r="294">
          <cell r="A294">
            <v>7</v>
          </cell>
          <cell r="B294">
            <v>36078</v>
          </cell>
          <cell r="C294">
            <v>12210</v>
          </cell>
          <cell r="D294">
            <v>2563</v>
          </cell>
          <cell r="E294">
            <v>3637</v>
          </cell>
          <cell r="F294">
            <v>1637</v>
          </cell>
          <cell r="G294">
            <v>1447</v>
          </cell>
          <cell r="H294">
            <v>5206</v>
          </cell>
          <cell r="I294">
            <v>1989</v>
          </cell>
          <cell r="J294">
            <v>7428</v>
          </cell>
          <cell r="K294">
            <v>4926</v>
          </cell>
          <cell r="L294">
            <v>3673</v>
          </cell>
          <cell r="M294">
            <v>3255</v>
          </cell>
          <cell r="N294">
            <v>3681</v>
          </cell>
          <cell r="O294">
            <v>6535</v>
          </cell>
          <cell r="P294">
            <v>4340</v>
          </cell>
          <cell r="Q294">
            <v>8988</v>
          </cell>
          <cell r="R294">
            <v>9275</v>
          </cell>
          <cell r="S294">
            <v>80790</v>
          </cell>
          <cell r="T294">
            <v>37704</v>
          </cell>
          <cell r="U294">
            <v>118494</v>
          </cell>
          <cell r="V294">
            <v>793</v>
          </cell>
          <cell r="W294">
            <v>2853</v>
          </cell>
          <cell r="X294">
            <v>9597</v>
          </cell>
          <cell r="Y294">
            <v>1153</v>
          </cell>
          <cell r="Z294">
            <v>3404</v>
          </cell>
          <cell r="AA294">
            <v>4796</v>
          </cell>
          <cell r="AB294">
            <v>2131</v>
          </cell>
          <cell r="AC294">
            <v>2416</v>
          </cell>
          <cell r="AD294">
            <v>1049</v>
          </cell>
          <cell r="AE294">
            <v>5498</v>
          </cell>
          <cell r="AF294">
            <v>2917</v>
          </cell>
          <cell r="AG294">
            <v>1462</v>
          </cell>
          <cell r="AH294">
            <v>1009</v>
          </cell>
          <cell r="AI294">
            <v>1192</v>
          </cell>
          <cell r="AJ294">
            <v>985</v>
          </cell>
          <cell r="AK294">
            <v>11181</v>
          </cell>
          <cell r="AL294">
            <v>52436</v>
          </cell>
          <cell r="AM294">
            <v>9175</v>
          </cell>
          <cell r="AN294">
            <v>61611</v>
          </cell>
          <cell r="AO294">
            <v>133226</v>
          </cell>
          <cell r="AP294">
            <v>46879</v>
          </cell>
          <cell r="AQ294">
            <v>180105</v>
          </cell>
          <cell r="AR294">
            <v>36078</v>
          </cell>
          <cell r="AS294" t="str">
            <v>Atípico</v>
          </cell>
          <cell r="AT294" t="str">
            <v>JogoMaracana</v>
          </cell>
          <cell r="AU294">
            <v>0</v>
          </cell>
          <cell r="AV294">
            <v>0.41025170435246927</v>
          </cell>
        </row>
        <row r="295">
          <cell r="A295">
            <v>1</v>
          </cell>
          <cell r="B295">
            <v>36079</v>
          </cell>
          <cell r="S295">
            <v>0</v>
          </cell>
          <cell r="U295">
            <v>0</v>
          </cell>
          <cell r="AL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36079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</row>
        <row r="296">
          <cell r="A296">
            <v>2</v>
          </cell>
          <cell r="B296">
            <v>36080</v>
          </cell>
          <cell r="C296">
            <v>3712</v>
          </cell>
          <cell r="D296">
            <v>967</v>
          </cell>
          <cell r="E296">
            <v>1248</v>
          </cell>
          <cell r="F296">
            <v>642</v>
          </cell>
          <cell r="G296">
            <v>430</v>
          </cell>
          <cell r="H296">
            <v>2363</v>
          </cell>
          <cell r="I296">
            <v>232</v>
          </cell>
          <cell r="J296">
            <v>517</v>
          </cell>
          <cell r="K296">
            <v>878</v>
          </cell>
          <cell r="L296">
            <v>1218</v>
          </cell>
          <cell r="M296">
            <v>1277</v>
          </cell>
          <cell r="N296">
            <v>1413</v>
          </cell>
          <cell r="O296">
            <v>2243</v>
          </cell>
          <cell r="P296">
            <v>1601</v>
          </cell>
          <cell r="Q296">
            <v>2864</v>
          </cell>
          <cell r="R296">
            <v>8543</v>
          </cell>
          <cell r="S296">
            <v>30148</v>
          </cell>
          <cell r="T296">
            <v>20365</v>
          </cell>
          <cell r="U296">
            <v>50513</v>
          </cell>
          <cell r="V296">
            <v>311</v>
          </cell>
          <cell r="W296">
            <v>5030</v>
          </cell>
          <cell r="X296">
            <v>215</v>
          </cell>
          <cell r="Y296">
            <v>515</v>
          </cell>
          <cell r="Z296">
            <v>1403</v>
          </cell>
          <cell r="AA296">
            <v>2206</v>
          </cell>
          <cell r="AB296">
            <v>1058</v>
          </cell>
          <cell r="AC296">
            <v>1280</v>
          </cell>
          <cell r="AD296">
            <v>708</v>
          </cell>
          <cell r="AE296">
            <v>2193</v>
          </cell>
          <cell r="AF296">
            <v>1471</v>
          </cell>
          <cell r="AG296">
            <v>1144</v>
          </cell>
          <cell r="AH296">
            <v>753</v>
          </cell>
          <cell r="AI296">
            <v>1078</v>
          </cell>
          <cell r="AJ296">
            <v>970</v>
          </cell>
          <cell r="AK296">
            <v>7731</v>
          </cell>
          <cell r="AL296">
            <v>28066</v>
          </cell>
          <cell r="AM296">
            <v>3148</v>
          </cell>
          <cell r="AN296">
            <v>31214</v>
          </cell>
          <cell r="AO296">
            <v>58214</v>
          </cell>
          <cell r="AP296">
            <v>23513</v>
          </cell>
          <cell r="AQ296">
            <v>81727</v>
          </cell>
          <cell r="AR296">
            <v>36080</v>
          </cell>
          <cell r="AS296" t="str">
            <v>Atípico</v>
          </cell>
          <cell r="AT296" t="str">
            <v>NSAparecida</v>
          </cell>
          <cell r="AU296" t="str">
            <v>Feriado</v>
          </cell>
          <cell r="AV296">
            <v>0.17926225149126032</v>
          </cell>
        </row>
        <row r="297">
          <cell r="A297">
            <v>3</v>
          </cell>
          <cell r="B297">
            <v>36081</v>
          </cell>
          <cell r="C297">
            <v>31050</v>
          </cell>
          <cell r="D297">
            <v>7592</v>
          </cell>
          <cell r="E297">
            <v>8646</v>
          </cell>
          <cell r="F297">
            <v>5795</v>
          </cell>
          <cell r="G297">
            <v>5702</v>
          </cell>
          <cell r="H297">
            <v>16703</v>
          </cell>
          <cell r="I297">
            <v>6750</v>
          </cell>
          <cell r="J297">
            <v>26518</v>
          </cell>
          <cell r="K297">
            <v>34656</v>
          </cell>
          <cell r="L297">
            <v>23521</v>
          </cell>
          <cell r="M297">
            <v>7324</v>
          </cell>
          <cell r="N297">
            <v>7690</v>
          </cell>
          <cell r="O297">
            <v>14667</v>
          </cell>
          <cell r="P297">
            <v>10949</v>
          </cell>
          <cell r="Q297">
            <v>28799</v>
          </cell>
          <cell r="R297">
            <v>15064</v>
          </cell>
          <cell r="S297">
            <v>251426</v>
          </cell>
          <cell r="T297">
            <v>50365</v>
          </cell>
          <cell r="U297">
            <v>301791</v>
          </cell>
          <cell r="V297">
            <v>2807</v>
          </cell>
          <cell r="W297">
            <v>5254</v>
          </cell>
          <cell r="X297">
            <v>3307</v>
          </cell>
          <cell r="Y297">
            <v>3199</v>
          </cell>
          <cell r="Z297">
            <v>6310</v>
          </cell>
          <cell r="AA297">
            <v>4227</v>
          </cell>
          <cell r="AB297">
            <v>4186</v>
          </cell>
          <cell r="AC297">
            <v>4030</v>
          </cell>
          <cell r="AD297">
            <v>1319</v>
          </cell>
          <cell r="AE297">
            <v>7780</v>
          </cell>
          <cell r="AF297">
            <v>4141</v>
          </cell>
          <cell r="AG297">
            <v>2166</v>
          </cell>
          <cell r="AH297">
            <v>1576</v>
          </cell>
          <cell r="AI297">
            <v>1420</v>
          </cell>
          <cell r="AJ297">
            <v>1236</v>
          </cell>
          <cell r="AK297">
            <v>17701</v>
          </cell>
          <cell r="AL297">
            <v>70659</v>
          </cell>
          <cell r="AM297">
            <v>30893</v>
          </cell>
          <cell r="AN297">
            <v>101552</v>
          </cell>
          <cell r="AO297">
            <v>322085</v>
          </cell>
          <cell r="AP297">
            <v>81258</v>
          </cell>
          <cell r="AQ297">
            <v>403343</v>
          </cell>
          <cell r="AR297">
            <v>36081</v>
          </cell>
          <cell r="AS297">
            <v>0</v>
          </cell>
          <cell r="AT297">
            <v>0</v>
          </cell>
          <cell r="AU297">
            <v>0</v>
          </cell>
          <cell r="AV297">
            <v>0.99181781481366293</v>
          </cell>
        </row>
        <row r="298">
          <cell r="A298">
            <v>4</v>
          </cell>
          <cell r="B298">
            <v>36082</v>
          </cell>
          <cell r="C298">
            <v>31770</v>
          </cell>
          <cell r="D298">
            <v>7747</v>
          </cell>
          <cell r="E298">
            <v>8981</v>
          </cell>
          <cell r="F298">
            <v>5884</v>
          </cell>
          <cell r="G298">
            <v>5623</v>
          </cell>
          <cell r="H298">
            <v>15259</v>
          </cell>
          <cell r="I298">
            <v>6740</v>
          </cell>
          <cell r="J298">
            <v>26922</v>
          </cell>
          <cell r="K298">
            <v>34479</v>
          </cell>
          <cell r="L298">
            <v>24106</v>
          </cell>
          <cell r="M298">
            <v>7589</v>
          </cell>
          <cell r="N298">
            <v>7813</v>
          </cell>
          <cell r="O298">
            <v>15305</v>
          </cell>
          <cell r="P298">
            <v>11649</v>
          </cell>
          <cell r="Q298">
            <v>29939</v>
          </cell>
          <cell r="R298">
            <v>15957</v>
          </cell>
          <cell r="S298">
            <v>255763</v>
          </cell>
          <cell r="T298">
            <v>49184</v>
          </cell>
          <cell r="U298">
            <v>304947</v>
          </cell>
          <cell r="V298">
            <v>2850</v>
          </cell>
          <cell r="W298">
            <v>5302</v>
          </cell>
          <cell r="X298">
            <v>3231</v>
          </cell>
          <cell r="Y298">
            <v>2946</v>
          </cell>
          <cell r="Z298">
            <v>6419</v>
          </cell>
          <cell r="AA298">
            <v>4353</v>
          </cell>
          <cell r="AB298">
            <v>4050</v>
          </cell>
          <cell r="AC298">
            <v>3965</v>
          </cell>
          <cell r="AD298">
            <v>1478</v>
          </cell>
          <cell r="AE298">
            <v>7660</v>
          </cell>
          <cell r="AF298">
            <v>4460</v>
          </cell>
          <cell r="AG298">
            <v>2124</v>
          </cell>
          <cell r="AH298">
            <v>1534</v>
          </cell>
          <cell r="AI298">
            <v>1302</v>
          </cell>
          <cell r="AJ298">
            <v>1166</v>
          </cell>
          <cell r="AK298">
            <v>16315</v>
          </cell>
          <cell r="AL298">
            <v>69155</v>
          </cell>
          <cell r="AM298">
            <v>31507</v>
          </cell>
          <cell r="AN298">
            <v>100662</v>
          </cell>
          <cell r="AO298">
            <v>324918</v>
          </cell>
          <cell r="AP298">
            <v>80691</v>
          </cell>
          <cell r="AQ298">
            <v>405609</v>
          </cell>
          <cell r="AR298">
            <v>36082</v>
          </cell>
          <cell r="AS298">
            <v>0</v>
          </cell>
          <cell r="AT298">
            <v>0</v>
          </cell>
          <cell r="AU298">
            <v>0</v>
          </cell>
          <cell r="AV298">
            <v>1.0005416605977482</v>
          </cell>
        </row>
        <row r="299">
          <cell r="A299">
            <v>5</v>
          </cell>
          <cell r="B299">
            <v>36083</v>
          </cell>
          <cell r="C299">
            <v>32472</v>
          </cell>
          <cell r="D299">
            <v>7855</v>
          </cell>
          <cell r="E299">
            <v>8665</v>
          </cell>
          <cell r="F299">
            <v>5842</v>
          </cell>
          <cell r="G299">
            <v>6042</v>
          </cell>
          <cell r="H299">
            <v>15525</v>
          </cell>
          <cell r="I299">
            <v>6877</v>
          </cell>
          <cell r="J299">
            <v>28561</v>
          </cell>
          <cell r="K299">
            <v>35375</v>
          </cell>
          <cell r="L299">
            <v>23927</v>
          </cell>
          <cell r="M299">
            <v>7431</v>
          </cell>
          <cell r="N299">
            <v>7419</v>
          </cell>
          <cell r="O299">
            <v>15385</v>
          </cell>
          <cell r="P299">
            <v>10675</v>
          </cell>
          <cell r="Q299">
            <v>29286</v>
          </cell>
          <cell r="R299">
            <v>16508</v>
          </cell>
          <cell r="S299">
            <v>257845</v>
          </cell>
          <cell r="T299">
            <v>49803</v>
          </cell>
          <cell r="U299">
            <v>307648</v>
          </cell>
          <cell r="V299">
            <v>2829</v>
          </cell>
          <cell r="W299">
            <v>4894</v>
          </cell>
          <cell r="X299">
            <v>2895</v>
          </cell>
          <cell r="Y299">
            <v>3140</v>
          </cell>
          <cell r="Z299">
            <v>6354</v>
          </cell>
          <cell r="AA299">
            <v>5282</v>
          </cell>
          <cell r="AB299">
            <v>4123</v>
          </cell>
          <cell r="AC299">
            <v>4090</v>
          </cell>
          <cell r="AD299">
            <v>1511</v>
          </cell>
          <cell r="AE299">
            <v>7995</v>
          </cell>
          <cell r="AF299">
            <v>3853</v>
          </cell>
          <cell r="AG299">
            <v>2249</v>
          </cell>
          <cell r="AH299">
            <v>1662</v>
          </cell>
          <cell r="AI299">
            <v>1386</v>
          </cell>
          <cell r="AJ299">
            <v>1192</v>
          </cell>
          <cell r="AK299">
            <v>16599</v>
          </cell>
          <cell r="AL299">
            <v>70054</v>
          </cell>
          <cell r="AM299">
            <v>31868</v>
          </cell>
          <cell r="AN299">
            <v>101922</v>
          </cell>
          <cell r="AO299">
            <v>327899</v>
          </cell>
          <cell r="AP299">
            <v>81671</v>
          </cell>
          <cell r="AQ299">
            <v>409570</v>
          </cell>
          <cell r="AR299">
            <v>36083</v>
          </cell>
          <cell r="AS299">
            <v>0</v>
          </cell>
          <cell r="AT299">
            <v>0</v>
          </cell>
          <cell r="AU299">
            <v>0</v>
          </cell>
          <cell r="AV299">
            <v>1.0097212526494102</v>
          </cell>
        </row>
        <row r="300">
          <cell r="A300">
            <v>6</v>
          </cell>
          <cell r="B300">
            <v>36084</v>
          </cell>
          <cell r="C300">
            <v>32218</v>
          </cell>
          <cell r="D300">
            <v>7651</v>
          </cell>
          <cell r="E300">
            <v>9024</v>
          </cell>
          <cell r="F300">
            <v>5803</v>
          </cell>
          <cell r="G300">
            <v>6049</v>
          </cell>
          <cell r="H300">
            <v>15742</v>
          </cell>
          <cell r="I300">
            <v>6630</v>
          </cell>
          <cell r="J300">
            <v>28049</v>
          </cell>
          <cell r="K300">
            <v>34413</v>
          </cell>
          <cell r="L300">
            <v>23189</v>
          </cell>
          <cell r="M300">
            <v>8027</v>
          </cell>
          <cell r="N300">
            <v>7890</v>
          </cell>
          <cell r="O300">
            <v>15131</v>
          </cell>
          <cell r="P300">
            <v>11410</v>
          </cell>
          <cell r="Q300">
            <v>29034</v>
          </cell>
          <cell r="R300">
            <v>17124</v>
          </cell>
          <cell r="S300">
            <v>257384</v>
          </cell>
          <cell r="T300">
            <v>48666</v>
          </cell>
          <cell r="U300">
            <v>306050</v>
          </cell>
          <cell r="V300">
            <v>2811</v>
          </cell>
          <cell r="W300">
            <v>5342</v>
          </cell>
          <cell r="X300">
            <v>1463</v>
          </cell>
          <cell r="Y300">
            <v>3179</v>
          </cell>
          <cell r="Z300">
            <v>6413</v>
          </cell>
          <cell r="AA300">
            <v>4747</v>
          </cell>
          <cell r="AB300">
            <v>4126</v>
          </cell>
          <cell r="AC300">
            <v>3954</v>
          </cell>
          <cell r="AD300">
            <v>1522</v>
          </cell>
          <cell r="AE300">
            <v>7652</v>
          </cell>
          <cell r="AF300">
            <v>4123</v>
          </cell>
          <cell r="AG300">
            <v>2133</v>
          </cell>
          <cell r="AH300">
            <v>1541</v>
          </cell>
          <cell r="AI300">
            <v>1448</v>
          </cell>
          <cell r="AJ300">
            <v>1211</v>
          </cell>
          <cell r="AK300">
            <v>16690</v>
          </cell>
          <cell r="AL300">
            <v>68355</v>
          </cell>
          <cell r="AM300">
            <v>31630</v>
          </cell>
          <cell r="AN300">
            <v>99985</v>
          </cell>
          <cell r="AO300">
            <v>325739</v>
          </cell>
          <cell r="AP300">
            <v>80296</v>
          </cell>
          <cell r="AQ300">
            <v>406035</v>
          </cell>
          <cell r="AR300">
            <v>36084</v>
          </cell>
          <cell r="AS300">
            <v>0</v>
          </cell>
          <cell r="AT300">
            <v>0</v>
          </cell>
          <cell r="AU300">
            <v>0</v>
          </cell>
          <cell r="AV300">
            <v>1.0030698206361295</v>
          </cell>
        </row>
        <row r="301">
          <cell r="A301">
            <v>7</v>
          </cell>
          <cell r="B301">
            <v>36085</v>
          </cell>
          <cell r="C301">
            <v>11404</v>
          </cell>
          <cell r="D301">
            <v>2395</v>
          </cell>
          <cell r="E301">
            <v>3277</v>
          </cell>
          <cell r="F301">
            <v>1437</v>
          </cell>
          <cell r="G301">
            <v>1263</v>
          </cell>
          <cell r="H301">
            <v>4891</v>
          </cell>
          <cell r="I301">
            <v>1524</v>
          </cell>
          <cell r="J301">
            <v>5469</v>
          </cell>
          <cell r="K301">
            <v>4387</v>
          </cell>
          <cell r="L301">
            <v>3599</v>
          </cell>
          <cell r="M301">
            <v>2949</v>
          </cell>
          <cell r="N301">
            <v>3248</v>
          </cell>
          <cell r="O301">
            <v>5779</v>
          </cell>
          <cell r="P301">
            <v>4085</v>
          </cell>
          <cell r="Q301">
            <v>8007</v>
          </cell>
          <cell r="R301">
            <v>7688</v>
          </cell>
          <cell r="S301">
            <v>71402</v>
          </cell>
          <cell r="T301">
            <v>25778</v>
          </cell>
          <cell r="U301">
            <v>97180</v>
          </cell>
          <cell r="V301">
            <v>696</v>
          </cell>
          <cell r="W301">
            <v>1976</v>
          </cell>
          <cell r="X301">
            <v>2224</v>
          </cell>
          <cell r="Y301">
            <v>1088</v>
          </cell>
          <cell r="Z301">
            <v>2756</v>
          </cell>
          <cell r="AA301">
            <v>4100</v>
          </cell>
          <cell r="AB301">
            <v>1737</v>
          </cell>
          <cell r="AC301">
            <v>2078</v>
          </cell>
          <cell r="AD301">
            <v>871</v>
          </cell>
          <cell r="AE301">
            <v>4310</v>
          </cell>
          <cell r="AF301">
            <v>2180</v>
          </cell>
          <cell r="AG301">
            <v>1034</v>
          </cell>
          <cell r="AH301">
            <v>852</v>
          </cell>
          <cell r="AI301">
            <v>942</v>
          </cell>
          <cell r="AJ301">
            <v>799</v>
          </cell>
          <cell r="AK301">
            <v>8103</v>
          </cell>
          <cell r="AL301">
            <v>35746</v>
          </cell>
          <cell r="AM301">
            <v>8020</v>
          </cell>
          <cell r="AN301">
            <v>43766</v>
          </cell>
          <cell r="AO301">
            <v>107148</v>
          </cell>
          <cell r="AP301">
            <v>33798</v>
          </cell>
          <cell r="AQ301">
            <v>140946</v>
          </cell>
          <cell r="AR301">
            <v>36085</v>
          </cell>
          <cell r="AS301">
            <v>0</v>
          </cell>
          <cell r="AT301">
            <v>0</v>
          </cell>
          <cell r="AU301">
            <v>0</v>
          </cell>
          <cell r="AV301">
            <v>0.32994798025879618</v>
          </cell>
        </row>
        <row r="302">
          <cell r="A302">
            <v>1</v>
          </cell>
          <cell r="B302">
            <v>36086</v>
          </cell>
          <cell r="S302">
            <v>0</v>
          </cell>
          <cell r="U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36086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</row>
        <row r="303">
          <cell r="A303">
            <v>2</v>
          </cell>
          <cell r="B303">
            <v>36087</v>
          </cell>
          <cell r="C303">
            <v>22475</v>
          </cell>
          <cell r="D303">
            <v>6059</v>
          </cell>
          <cell r="E303">
            <v>6924</v>
          </cell>
          <cell r="F303">
            <v>4501</v>
          </cell>
          <cell r="G303">
            <v>4272</v>
          </cell>
          <cell r="H303">
            <v>12348</v>
          </cell>
          <cell r="I303">
            <v>4721</v>
          </cell>
          <cell r="J303">
            <v>16205</v>
          </cell>
          <cell r="K303">
            <v>26081</v>
          </cell>
          <cell r="L303">
            <v>17679</v>
          </cell>
          <cell r="M303">
            <v>6051</v>
          </cell>
          <cell r="N303">
            <v>6177</v>
          </cell>
          <cell r="O303">
            <v>11283</v>
          </cell>
          <cell r="P303">
            <v>9398</v>
          </cell>
          <cell r="Q303">
            <v>22196</v>
          </cell>
          <cell r="R303">
            <v>11630</v>
          </cell>
          <cell r="S303">
            <v>188000</v>
          </cell>
          <cell r="T303">
            <v>39145</v>
          </cell>
          <cell r="U303">
            <v>227145</v>
          </cell>
          <cell r="V303">
            <v>2180</v>
          </cell>
          <cell r="W303">
            <v>4363</v>
          </cell>
          <cell r="X303">
            <v>3208</v>
          </cell>
          <cell r="Y303">
            <v>2501</v>
          </cell>
          <cell r="Z303">
            <v>5154</v>
          </cell>
          <cell r="AA303">
            <v>2665</v>
          </cell>
          <cell r="AB303">
            <v>3144</v>
          </cell>
          <cell r="AC303">
            <v>3171</v>
          </cell>
          <cell r="AD303">
            <v>1234</v>
          </cell>
          <cell r="AE303">
            <v>5704</v>
          </cell>
          <cell r="AF303">
            <v>3227</v>
          </cell>
          <cell r="AG303">
            <v>1801</v>
          </cell>
          <cell r="AH303">
            <v>1276</v>
          </cell>
          <cell r="AI303">
            <v>1216</v>
          </cell>
          <cell r="AJ303">
            <v>1105</v>
          </cell>
          <cell r="AK303">
            <v>12935</v>
          </cell>
          <cell r="AL303">
            <v>54884</v>
          </cell>
          <cell r="AM303">
            <v>22828</v>
          </cell>
          <cell r="AN303">
            <v>77712</v>
          </cell>
          <cell r="AO303">
            <v>242884</v>
          </cell>
          <cell r="AP303">
            <v>61973</v>
          </cell>
          <cell r="AQ303">
            <v>304857</v>
          </cell>
          <cell r="AR303">
            <v>36087</v>
          </cell>
          <cell r="AS303" t="str">
            <v>Atípico</v>
          </cell>
          <cell r="AT303" t="str">
            <v>DiaComerc</v>
          </cell>
          <cell r="AU303">
            <v>0</v>
          </cell>
          <cell r="AV303">
            <v>0.74792889496003145</v>
          </cell>
        </row>
        <row r="304">
          <cell r="A304">
            <v>3</v>
          </cell>
          <cell r="B304">
            <v>36088</v>
          </cell>
          <cell r="C304">
            <v>31798</v>
          </cell>
          <cell r="D304">
            <v>7623</v>
          </cell>
          <cell r="E304">
            <v>9197</v>
          </cell>
          <cell r="F304">
            <v>5723</v>
          </cell>
          <cell r="G304">
            <v>5699</v>
          </cell>
          <cell r="H304">
            <v>14991</v>
          </cell>
          <cell r="I304">
            <v>7053</v>
          </cell>
          <cell r="J304">
            <v>27595</v>
          </cell>
          <cell r="K304">
            <v>35455</v>
          </cell>
          <cell r="L304">
            <v>23613</v>
          </cell>
          <cell r="M304">
            <v>7523</v>
          </cell>
          <cell r="N304">
            <v>8068</v>
          </cell>
          <cell r="O304">
            <v>15295</v>
          </cell>
          <cell r="P304">
            <v>11757</v>
          </cell>
          <cell r="Q304">
            <v>29946</v>
          </cell>
          <cell r="R304">
            <v>15377</v>
          </cell>
          <cell r="S304">
            <v>256713</v>
          </cell>
          <cell r="T304">
            <v>48851</v>
          </cell>
          <cell r="U304">
            <v>305564</v>
          </cell>
          <cell r="V304">
            <v>2772</v>
          </cell>
          <cell r="W304">
            <v>5490</v>
          </cell>
          <cell r="X304">
            <v>3515</v>
          </cell>
          <cell r="Y304">
            <v>2984</v>
          </cell>
          <cell r="Z304">
            <v>6312</v>
          </cell>
          <cell r="AA304">
            <v>4163</v>
          </cell>
          <cell r="AB304">
            <v>4029</v>
          </cell>
          <cell r="AC304">
            <v>3970</v>
          </cell>
          <cell r="AD304">
            <v>1474</v>
          </cell>
          <cell r="AE304">
            <v>7833</v>
          </cell>
          <cell r="AF304">
            <v>4019</v>
          </cell>
          <cell r="AG304">
            <v>2120</v>
          </cell>
          <cell r="AH304">
            <v>1551</v>
          </cell>
          <cell r="AI304">
            <v>1302</v>
          </cell>
          <cell r="AJ304">
            <v>1207</v>
          </cell>
          <cell r="AK304">
            <v>15916</v>
          </cell>
          <cell r="AL304">
            <v>68657</v>
          </cell>
          <cell r="AM304">
            <v>31736</v>
          </cell>
          <cell r="AN304">
            <v>100393</v>
          </cell>
          <cell r="AO304">
            <v>325370</v>
          </cell>
          <cell r="AP304">
            <v>80587</v>
          </cell>
          <cell r="AQ304">
            <v>405957</v>
          </cell>
          <cell r="AR304">
            <v>36088</v>
          </cell>
          <cell r="AS304">
            <v>0</v>
          </cell>
          <cell r="AT304">
            <v>0</v>
          </cell>
          <cell r="AU304">
            <v>0</v>
          </cell>
          <cell r="AV304">
            <v>1.0019335343338607</v>
          </cell>
        </row>
        <row r="305">
          <cell r="A305">
            <v>4</v>
          </cell>
          <cell r="B305">
            <v>36089</v>
          </cell>
          <cell r="C305">
            <v>31730</v>
          </cell>
          <cell r="D305">
            <v>7780</v>
          </cell>
          <cell r="E305">
            <v>8882</v>
          </cell>
          <cell r="F305">
            <v>5689</v>
          </cell>
          <cell r="G305">
            <v>5503</v>
          </cell>
          <cell r="H305">
            <v>14844</v>
          </cell>
          <cell r="I305">
            <v>6972</v>
          </cell>
          <cell r="J305">
            <v>26629</v>
          </cell>
          <cell r="K305">
            <v>33984</v>
          </cell>
          <cell r="L305">
            <v>23043</v>
          </cell>
          <cell r="M305">
            <v>7444</v>
          </cell>
          <cell r="N305">
            <v>7970</v>
          </cell>
          <cell r="O305">
            <v>15083</v>
          </cell>
          <cell r="P305">
            <v>11573</v>
          </cell>
          <cell r="Q305">
            <v>29500</v>
          </cell>
          <cell r="R305">
            <v>15936</v>
          </cell>
          <cell r="S305">
            <v>252562</v>
          </cell>
          <cell r="T305">
            <v>49341</v>
          </cell>
          <cell r="U305">
            <v>301903</v>
          </cell>
          <cell r="V305">
            <v>2756</v>
          </cell>
          <cell r="W305">
            <v>5334</v>
          </cell>
          <cell r="X305">
            <v>3942</v>
          </cell>
          <cell r="Y305">
            <v>3041</v>
          </cell>
          <cell r="Z305">
            <v>6419</v>
          </cell>
          <cell r="AA305">
            <v>4145</v>
          </cell>
          <cell r="AB305">
            <v>4085</v>
          </cell>
          <cell r="AC305">
            <v>4009</v>
          </cell>
          <cell r="AD305">
            <v>1536</v>
          </cell>
          <cell r="AE305">
            <v>7546</v>
          </cell>
          <cell r="AF305">
            <v>4084</v>
          </cell>
          <cell r="AG305">
            <v>2238</v>
          </cell>
          <cell r="AH305">
            <v>1564</v>
          </cell>
          <cell r="AI305">
            <v>1360</v>
          </cell>
          <cell r="AJ305">
            <v>1245</v>
          </cell>
          <cell r="AK305">
            <v>16000</v>
          </cell>
          <cell r="AL305">
            <v>69304</v>
          </cell>
          <cell r="AM305">
            <v>31106</v>
          </cell>
          <cell r="AN305">
            <v>100410</v>
          </cell>
          <cell r="AO305">
            <v>321866</v>
          </cell>
          <cell r="AP305">
            <v>80447</v>
          </cell>
          <cell r="AQ305">
            <v>402313</v>
          </cell>
          <cell r="AR305">
            <v>36089</v>
          </cell>
          <cell r="AS305">
            <v>0</v>
          </cell>
          <cell r="AT305">
            <v>0</v>
          </cell>
          <cell r="AU305">
            <v>0</v>
          </cell>
          <cell r="AV305">
            <v>0.99114343351231649</v>
          </cell>
        </row>
        <row r="306">
          <cell r="A306">
            <v>5</v>
          </cell>
          <cell r="B306">
            <v>36090</v>
          </cell>
          <cell r="C306">
            <v>31595</v>
          </cell>
          <cell r="D306">
            <v>7721</v>
          </cell>
          <cell r="E306">
            <v>8925</v>
          </cell>
          <cell r="F306">
            <v>5624</v>
          </cell>
          <cell r="G306">
            <v>5678</v>
          </cell>
          <cell r="H306">
            <v>14824</v>
          </cell>
          <cell r="I306">
            <v>6901</v>
          </cell>
          <cell r="J306">
            <v>26083</v>
          </cell>
          <cell r="K306">
            <v>33649</v>
          </cell>
          <cell r="L306">
            <v>23011</v>
          </cell>
          <cell r="M306">
            <v>7348</v>
          </cell>
          <cell r="N306">
            <v>7782</v>
          </cell>
          <cell r="O306">
            <v>14932</v>
          </cell>
          <cell r="P306">
            <v>11460</v>
          </cell>
          <cell r="Q306">
            <v>29210</v>
          </cell>
          <cell r="R306">
            <v>15773</v>
          </cell>
          <cell r="S306">
            <v>250516</v>
          </cell>
          <cell r="T306">
            <v>49058</v>
          </cell>
          <cell r="U306">
            <v>299574</v>
          </cell>
          <cell r="V306">
            <v>2724</v>
          </cell>
          <cell r="W306">
            <v>5507</v>
          </cell>
          <cell r="X306">
            <v>3471</v>
          </cell>
          <cell r="Y306">
            <v>3135</v>
          </cell>
          <cell r="Z306">
            <v>6445</v>
          </cell>
          <cell r="AA306">
            <v>4108</v>
          </cell>
          <cell r="AB306">
            <v>3948</v>
          </cell>
          <cell r="AC306">
            <v>3971</v>
          </cell>
          <cell r="AD306">
            <v>1505</v>
          </cell>
          <cell r="AE306">
            <v>7474</v>
          </cell>
          <cell r="AF306">
            <v>4118</v>
          </cell>
          <cell r="AG306">
            <v>2137</v>
          </cell>
          <cell r="AH306">
            <v>1649</v>
          </cell>
          <cell r="AI306">
            <v>1394</v>
          </cell>
          <cell r="AJ306">
            <v>1241</v>
          </cell>
          <cell r="AK306">
            <v>16044</v>
          </cell>
          <cell r="AL306">
            <v>68871</v>
          </cell>
          <cell r="AM306">
            <v>30821</v>
          </cell>
          <cell r="AN306">
            <v>99692</v>
          </cell>
          <cell r="AO306">
            <v>319387</v>
          </cell>
          <cell r="AP306">
            <v>79879</v>
          </cell>
          <cell r="AQ306">
            <v>399266</v>
          </cell>
          <cell r="AR306">
            <v>36090</v>
          </cell>
          <cell r="AS306">
            <v>0</v>
          </cell>
          <cell r="AT306">
            <v>0</v>
          </cell>
          <cell r="AU306">
            <v>0</v>
          </cell>
          <cell r="AV306">
            <v>0.98350968353040769</v>
          </cell>
        </row>
        <row r="307">
          <cell r="A307">
            <v>6</v>
          </cell>
          <cell r="B307">
            <v>36091</v>
          </cell>
          <cell r="C307">
            <v>32009</v>
          </cell>
          <cell r="D307">
            <v>7642</v>
          </cell>
          <cell r="E307">
            <v>8977</v>
          </cell>
          <cell r="F307">
            <v>5594</v>
          </cell>
          <cell r="G307">
            <v>5535</v>
          </cell>
          <cell r="H307">
            <v>15044</v>
          </cell>
          <cell r="I307">
            <v>7010</v>
          </cell>
          <cell r="J307">
            <v>26458</v>
          </cell>
          <cell r="K307">
            <v>32769</v>
          </cell>
          <cell r="L307">
            <v>21991</v>
          </cell>
          <cell r="M307">
            <v>7554</v>
          </cell>
          <cell r="N307">
            <v>7804</v>
          </cell>
          <cell r="O307">
            <v>15299</v>
          </cell>
          <cell r="P307">
            <v>11667</v>
          </cell>
          <cell r="Q307">
            <v>29232</v>
          </cell>
          <cell r="R307">
            <v>17489</v>
          </cell>
          <cell r="S307">
            <v>252074</v>
          </cell>
          <cell r="T307">
            <v>49700</v>
          </cell>
          <cell r="U307">
            <v>301774</v>
          </cell>
          <cell r="V307">
            <v>2710</v>
          </cell>
          <cell r="W307">
            <v>5364</v>
          </cell>
          <cell r="X307">
            <v>3047</v>
          </cell>
          <cell r="Y307">
            <v>3154</v>
          </cell>
          <cell r="Z307">
            <v>6506</v>
          </cell>
          <cell r="AA307">
            <v>4407</v>
          </cell>
          <cell r="AB307">
            <v>4060</v>
          </cell>
          <cell r="AC307">
            <v>4051</v>
          </cell>
          <cell r="AD307">
            <v>1614</v>
          </cell>
          <cell r="AE307">
            <v>7385</v>
          </cell>
          <cell r="AF307">
            <v>4192</v>
          </cell>
          <cell r="AG307">
            <v>2176</v>
          </cell>
          <cell r="AH307">
            <v>1680</v>
          </cell>
          <cell r="AI307">
            <v>1455</v>
          </cell>
          <cell r="AJ307">
            <v>1277</v>
          </cell>
          <cell r="AK307">
            <v>16621</v>
          </cell>
          <cell r="AL307">
            <v>69699</v>
          </cell>
          <cell r="AM307">
            <v>30884</v>
          </cell>
          <cell r="AN307">
            <v>100583</v>
          </cell>
          <cell r="AO307">
            <v>321773</v>
          </cell>
          <cell r="AP307">
            <v>80584</v>
          </cell>
          <cell r="AQ307">
            <v>402357</v>
          </cell>
          <cell r="AR307">
            <v>36091</v>
          </cell>
          <cell r="AS307">
            <v>0</v>
          </cell>
          <cell r="AT307">
            <v>0</v>
          </cell>
          <cell r="AU307">
            <v>0</v>
          </cell>
          <cell r="AV307">
            <v>0.9908570524117446</v>
          </cell>
        </row>
        <row r="308">
          <cell r="A308">
            <v>7</v>
          </cell>
          <cell r="B308">
            <v>36092</v>
          </cell>
          <cell r="C308">
            <v>11722</v>
          </cell>
          <cell r="D308">
            <v>2419</v>
          </cell>
          <cell r="E308">
            <v>3482</v>
          </cell>
          <cell r="F308">
            <v>1445</v>
          </cell>
          <cell r="G308">
            <v>1238</v>
          </cell>
          <cell r="H308">
            <v>4739</v>
          </cell>
          <cell r="I308">
            <v>1617</v>
          </cell>
          <cell r="J308">
            <v>5229</v>
          </cell>
          <cell r="K308">
            <v>4356</v>
          </cell>
          <cell r="L308">
            <v>3337</v>
          </cell>
          <cell r="M308">
            <v>2918</v>
          </cell>
          <cell r="N308">
            <v>3585</v>
          </cell>
          <cell r="O308">
            <v>6128</v>
          </cell>
          <cell r="P308">
            <v>4164</v>
          </cell>
          <cell r="Q308">
            <v>8331</v>
          </cell>
          <cell r="R308">
            <v>11568</v>
          </cell>
          <cell r="S308">
            <v>76278</v>
          </cell>
          <cell r="T308">
            <v>29593</v>
          </cell>
          <cell r="U308">
            <v>105871</v>
          </cell>
          <cell r="V308">
            <v>700</v>
          </cell>
          <cell r="W308">
            <v>2394</v>
          </cell>
          <cell r="X308">
            <v>3106</v>
          </cell>
          <cell r="Y308">
            <v>1101</v>
          </cell>
          <cell r="Z308">
            <v>3164</v>
          </cell>
          <cell r="AA308">
            <v>3547</v>
          </cell>
          <cell r="AB308">
            <v>2002</v>
          </cell>
          <cell r="AC308">
            <v>2324</v>
          </cell>
          <cell r="AD308">
            <v>964</v>
          </cell>
          <cell r="AE308">
            <v>4536</v>
          </cell>
          <cell r="AF308">
            <v>2443</v>
          </cell>
          <cell r="AG308">
            <v>1260</v>
          </cell>
          <cell r="AH308">
            <v>942</v>
          </cell>
          <cell r="AI308">
            <v>1096</v>
          </cell>
          <cell r="AJ308">
            <v>951</v>
          </cell>
          <cell r="AK308">
            <v>10250</v>
          </cell>
          <cell r="AL308">
            <v>40780</v>
          </cell>
          <cell r="AM308">
            <v>8530</v>
          </cell>
          <cell r="AN308">
            <v>49310</v>
          </cell>
          <cell r="AO308">
            <v>117058</v>
          </cell>
          <cell r="AP308">
            <v>38123</v>
          </cell>
          <cell r="AQ308">
            <v>155181</v>
          </cell>
          <cell r="AR308">
            <v>36092</v>
          </cell>
          <cell r="AS308">
            <v>0</v>
          </cell>
          <cell r="AT308">
            <v>0</v>
          </cell>
          <cell r="AU308">
            <v>0</v>
          </cell>
          <cell r="AV308">
            <v>0.36046450398639412</v>
          </cell>
        </row>
        <row r="309">
          <cell r="A309">
            <v>1</v>
          </cell>
          <cell r="B309">
            <v>36093</v>
          </cell>
          <cell r="C309">
            <v>4747</v>
          </cell>
          <cell r="D309">
            <v>1179</v>
          </cell>
          <cell r="E309">
            <v>1406</v>
          </cell>
          <cell r="F309">
            <v>818</v>
          </cell>
          <cell r="G309">
            <v>622</v>
          </cell>
          <cell r="H309">
            <v>2119</v>
          </cell>
          <cell r="I309">
            <v>230</v>
          </cell>
          <cell r="J309">
            <v>451</v>
          </cell>
          <cell r="K309">
            <v>872</v>
          </cell>
          <cell r="L309">
            <v>1190</v>
          </cell>
          <cell r="M309">
            <v>1778</v>
          </cell>
          <cell r="N309">
            <v>1626</v>
          </cell>
          <cell r="O309">
            <v>3261</v>
          </cell>
          <cell r="P309">
            <v>2388</v>
          </cell>
          <cell r="Q309">
            <v>3045</v>
          </cell>
          <cell r="R309">
            <v>5357</v>
          </cell>
          <cell r="S309">
            <v>31089</v>
          </cell>
          <cell r="T309">
            <v>13295</v>
          </cell>
          <cell r="U309">
            <v>44384</v>
          </cell>
          <cell r="V309">
            <v>396</v>
          </cell>
          <cell r="W309">
            <v>949</v>
          </cell>
          <cell r="X309">
            <v>301</v>
          </cell>
          <cell r="Y309">
            <v>566</v>
          </cell>
          <cell r="Z309">
            <v>1672</v>
          </cell>
          <cell r="AA309">
            <v>801</v>
          </cell>
          <cell r="AB309">
            <v>1139</v>
          </cell>
          <cell r="AC309">
            <v>1424</v>
          </cell>
          <cell r="AD309">
            <v>546</v>
          </cell>
          <cell r="AE309">
            <v>1834</v>
          </cell>
          <cell r="AF309">
            <v>1341</v>
          </cell>
          <cell r="AG309">
            <v>728</v>
          </cell>
          <cell r="AH309">
            <v>471</v>
          </cell>
          <cell r="AI309">
            <v>685</v>
          </cell>
          <cell r="AJ309">
            <v>542</v>
          </cell>
          <cell r="AK309">
            <v>4736</v>
          </cell>
          <cell r="AL309">
            <v>18131</v>
          </cell>
          <cell r="AM309">
            <v>3204</v>
          </cell>
          <cell r="AN309">
            <v>21335</v>
          </cell>
          <cell r="AO309">
            <v>49220</v>
          </cell>
          <cell r="AP309">
            <v>16499</v>
          </cell>
          <cell r="AQ309">
            <v>65719</v>
          </cell>
          <cell r="AR309">
            <v>36093</v>
          </cell>
          <cell r="AS309" t="str">
            <v>Atípico</v>
          </cell>
          <cell r="AT309" t="str">
            <v>Eleições</v>
          </cell>
          <cell r="AU309">
            <v>0</v>
          </cell>
          <cell r="AV309">
            <v>0.15156642763596098</v>
          </cell>
        </row>
        <row r="310">
          <cell r="A310">
            <v>2</v>
          </cell>
          <cell r="B310">
            <v>36094</v>
          </cell>
          <cell r="C310">
            <v>29353</v>
          </cell>
          <cell r="D310">
            <v>7097</v>
          </cell>
          <cell r="E310">
            <v>8468</v>
          </cell>
          <cell r="F310">
            <v>5353</v>
          </cell>
          <cell r="G310">
            <v>5497</v>
          </cell>
          <cell r="H310">
            <v>14845</v>
          </cell>
          <cell r="I310">
            <v>6508</v>
          </cell>
          <cell r="J310">
            <v>25398</v>
          </cell>
          <cell r="K310">
            <v>33113</v>
          </cell>
          <cell r="L310">
            <v>21982</v>
          </cell>
          <cell r="M310">
            <v>6916</v>
          </cell>
          <cell r="N310">
            <v>7609</v>
          </cell>
          <cell r="O310">
            <v>14005</v>
          </cell>
          <cell r="P310">
            <v>10840</v>
          </cell>
          <cell r="Q310">
            <v>27629</v>
          </cell>
          <cell r="R310">
            <v>14332</v>
          </cell>
          <cell r="S310">
            <v>238945</v>
          </cell>
          <cell r="T310">
            <v>48182</v>
          </cell>
          <cell r="U310">
            <v>287127</v>
          </cell>
          <cell r="V310">
            <v>2592</v>
          </cell>
          <cell r="W310">
            <v>5090</v>
          </cell>
          <cell r="X310">
            <v>3812</v>
          </cell>
          <cell r="Y310">
            <v>2956</v>
          </cell>
          <cell r="Z310">
            <v>6124</v>
          </cell>
          <cell r="AA310">
            <v>4025</v>
          </cell>
          <cell r="AB310">
            <v>3892</v>
          </cell>
          <cell r="AC310">
            <v>3816</v>
          </cell>
          <cell r="AD310">
            <v>1447</v>
          </cell>
          <cell r="AE310">
            <v>7263</v>
          </cell>
          <cell r="AF310">
            <v>3962</v>
          </cell>
          <cell r="AG310">
            <v>2133</v>
          </cell>
          <cell r="AH310">
            <v>1605</v>
          </cell>
          <cell r="AI310">
            <v>1333</v>
          </cell>
          <cell r="AJ310">
            <v>1286</v>
          </cell>
          <cell r="AK310">
            <v>16224</v>
          </cell>
          <cell r="AL310">
            <v>67560</v>
          </cell>
          <cell r="AM310">
            <v>29449</v>
          </cell>
          <cell r="AN310">
            <v>97009</v>
          </cell>
          <cell r="AO310">
            <v>306505</v>
          </cell>
          <cell r="AP310">
            <v>77631</v>
          </cell>
          <cell r="AQ310">
            <v>384136</v>
          </cell>
          <cell r="AR310">
            <v>36094</v>
          </cell>
          <cell r="AS310" t="str">
            <v>Atípico</v>
          </cell>
          <cell r="AT310">
            <v>0</v>
          </cell>
          <cell r="AU310">
            <v>0</v>
          </cell>
          <cell r="AV310">
            <v>0.94384128205120321</v>
          </cell>
        </row>
        <row r="311">
          <cell r="A311">
            <v>3</v>
          </cell>
          <cell r="B311">
            <v>36095</v>
          </cell>
          <cell r="C311">
            <v>31017</v>
          </cell>
          <cell r="D311">
            <v>7626</v>
          </cell>
          <cell r="E311">
            <v>9011</v>
          </cell>
          <cell r="F311">
            <v>5671</v>
          </cell>
          <cell r="G311">
            <v>5642</v>
          </cell>
          <cell r="H311">
            <v>14569</v>
          </cell>
          <cell r="I311">
            <v>6700</v>
          </cell>
          <cell r="J311">
            <v>26488</v>
          </cell>
          <cell r="K311">
            <v>34184</v>
          </cell>
          <cell r="L311">
            <v>22808</v>
          </cell>
          <cell r="M311">
            <v>7336</v>
          </cell>
          <cell r="N311">
            <v>7706</v>
          </cell>
          <cell r="O311">
            <v>14882</v>
          </cell>
          <cell r="P311">
            <v>11444</v>
          </cell>
          <cell r="Q311">
            <v>28878</v>
          </cell>
          <cell r="R311">
            <v>15221</v>
          </cell>
          <cell r="S311">
            <v>249183</v>
          </cell>
          <cell r="T311">
            <v>49203</v>
          </cell>
          <cell r="U311">
            <v>298386</v>
          </cell>
          <cell r="V311">
            <v>2746</v>
          </cell>
          <cell r="W311">
            <v>5288</v>
          </cell>
          <cell r="X311">
            <v>3891</v>
          </cell>
          <cell r="Y311">
            <v>3014</v>
          </cell>
          <cell r="Z311">
            <v>6238</v>
          </cell>
          <cell r="AA311">
            <v>4110</v>
          </cell>
          <cell r="AB311">
            <v>4046</v>
          </cell>
          <cell r="AC311">
            <v>3971</v>
          </cell>
          <cell r="AD311">
            <v>1509</v>
          </cell>
          <cell r="AE311">
            <v>7489</v>
          </cell>
          <cell r="AF311">
            <v>4065</v>
          </cell>
          <cell r="AG311">
            <v>2221</v>
          </cell>
          <cell r="AH311">
            <v>1618</v>
          </cell>
          <cell r="AI311">
            <v>1409</v>
          </cell>
          <cell r="AJ311">
            <v>1273</v>
          </cell>
          <cell r="AK311">
            <v>16213</v>
          </cell>
          <cell r="AL311">
            <v>69101</v>
          </cell>
          <cell r="AM311">
            <v>30730</v>
          </cell>
          <cell r="AN311">
            <v>99831</v>
          </cell>
          <cell r="AO311">
            <v>318284</v>
          </cell>
          <cell r="AP311">
            <v>79933</v>
          </cell>
          <cell r="AQ311">
            <v>398217</v>
          </cell>
          <cell r="AR311">
            <v>36095</v>
          </cell>
          <cell r="AS311">
            <v>0</v>
          </cell>
          <cell r="AT311">
            <v>0</v>
          </cell>
          <cell r="AU311">
            <v>0</v>
          </cell>
          <cell r="AV311">
            <v>0.98011314209029265</v>
          </cell>
        </row>
        <row r="312">
          <cell r="A312">
            <v>4</v>
          </cell>
          <cell r="B312">
            <v>36096</v>
          </cell>
          <cell r="C312">
            <v>31150</v>
          </cell>
          <cell r="D312">
            <v>7606</v>
          </cell>
          <cell r="E312">
            <v>8693</v>
          </cell>
          <cell r="F312">
            <v>5598</v>
          </cell>
          <cell r="G312">
            <v>5160</v>
          </cell>
          <cell r="H312">
            <v>13765</v>
          </cell>
          <cell r="I312">
            <v>6879</v>
          </cell>
          <cell r="J312">
            <v>25809</v>
          </cell>
          <cell r="K312">
            <v>33014</v>
          </cell>
          <cell r="L312">
            <v>20419</v>
          </cell>
          <cell r="M312">
            <v>7460</v>
          </cell>
          <cell r="N312">
            <v>8002</v>
          </cell>
          <cell r="O312">
            <v>16570</v>
          </cell>
          <cell r="P312">
            <v>11322</v>
          </cell>
          <cell r="Q312">
            <v>29124</v>
          </cell>
          <cell r="R312">
            <v>15811</v>
          </cell>
          <cell r="S312">
            <v>246382</v>
          </cell>
          <cell r="T312">
            <v>48308</v>
          </cell>
          <cell r="U312">
            <v>294690</v>
          </cell>
          <cell r="V312">
            <v>2712</v>
          </cell>
          <cell r="W312">
            <v>5031</v>
          </cell>
          <cell r="X312">
            <v>3691</v>
          </cell>
          <cell r="Y312">
            <v>3025</v>
          </cell>
          <cell r="Z312">
            <v>6376</v>
          </cell>
          <cell r="AA312">
            <v>4260</v>
          </cell>
          <cell r="AB312">
            <v>4027</v>
          </cell>
          <cell r="AC312">
            <v>3834</v>
          </cell>
          <cell r="AD312">
            <v>1500</v>
          </cell>
          <cell r="AE312">
            <v>7208</v>
          </cell>
          <cell r="AF312">
            <v>3920</v>
          </cell>
          <cell r="AG312">
            <v>2170</v>
          </cell>
          <cell r="AH312">
            <v>1652</v>
          </cell>
          <cell r="AI312">
            <v>1343</v>
          </cell>
          <cell r="AJ312">
            <v>1240</v>
          </cell>
          <cell r="AK312">
            <v>15877</v>
          </cell>
          <cell r="AL312">
            <v>67866</v>
          </cell>
          <cell r="AM312">
            <v>30231</v>
          </cell>
          <cell r="AN312">
            <v>98097</v>
          </cell>
          <cell r="AO312">
            <v>314248</v>
          </cell>
          <cell r="AP312">
            <v>78539</v>
          </cell>
          <cell r="AQ312">
            <v>392787</v>
          </cell>
          <cell r="AR312">
            <v>36096</v>
          </cell>
          <cell r="AS312">
            <v>0</v>
          </cell>
          <cell r="AT312">
            <v>0</v>
          </cell>
          <cell r="AU312">
            <v>0</v>
          </cell>
          <cell r="AV312">
            <v>0.9676848181988108</v>
          </cell>
        </row>
        <row r="313">
          <cell r="A313">
            <v>5</v>
          </cell>
          <cell r="B313">
            <v>36097</v>
          </cell>
          <cell r="C313">
            <v>31555</v>
          </cell>
          <cell r="D313">
            <v>7698</v>
          </cell>
          <cell r="E313">
            <v>8969</v>
          </cell>
          <cell r="F313">
            <v>5954</v>
          </cell>
          <cell r="G313">
            <v>5700</v>
          </cell>
          <cell r="H313">
            <v>14893</v>
          </cell>
          <cell r="I313">
            <v>6944</v>
          </cell>
          <cell r="J313">
            <v>26649</v>
          </cell>
          <cell r="K313">
            <v>34674</v>
          </cell>
          <cell r="L313">
            <v>23697</v>
          </cell>
          <cell r="M313">
            <v>7465</v>
          </cell>
          <cell r="N313">
            <v>7838</v>
          </cell>
          <cell r="O313">
            <v>15142</v>
          </cell>
          <cell r="P313">
            <v>11574</v>
          </cell>
          <cell r="Q313">
            <v>29542</v>
          </cell>
          <cell r="R313">
            <v>15624</v>
          </cell>
          <cell r="S313">
            <v>253918</v>
          </cell>
          <cell r="T313">
            <v>49751</v>
          </cell>
          <cell r="U313">
            <v>303669</v>
          </cell>
          <cell r="V313">
            <v>2884</v>
          </cell>
          <cell r="W313">
            <v>5536</v>
          </cell>
          <cell r="X313">
            <v>3685</v>
          </cell>
          <cell r="Y313">
            <v>2977</v>
          </cell>
          <cell r="Z313">
            <v>6322</v>
          </cell>
          <cell r="AA313">
            <v>4301</v>
          </cell>
          <cell r="AB313">
            <v>4155</v>
          </cell>
          <cell r="AC313">
            <v>4019</v>
          </cell>
          <cell r="AD313">
            <v>1510</v>
          </cell>
          <cell r="AE313">
            <v>7431</v>
          </cell>
          <cell r="AF313">
            <v>4147</v>
          </cell>
          <cell r="AG313">
            <v>2238</v>
          </cell>
          <cell r="AH313">
            <v>1723</v>
          </cell>
          <cell r="AI313">
            <v>1391</v>
          </cell>
          <cell r="AJ313">
            <v>1353</v>
          </cell>
          <cell r="AK313">
            <v>16328</v>
          </cell>
          <cell r="AL313">
            <v>70000</v>
          </cell>
          <cell r="AM313">
            <v>31303</v>
          </cell>
          <cell r="AN313">
            <v>101303</v>
          </cell>
          <cell r="AO313">
            <v>323918</v>
          </cell>
          <cell r="AP313">
            <v>81054</v>
          </cell>
          <cell r="AQ313">
            <v>404972</v>
          </cell>
          <cell r="AR313">
            <v>36097</v>
          </cell>
          <cell r="AS313">
            <v>0</v>
          </cell>
          <cell r="AT313">
            <v>0</v>
          </cell>
          <cell r="AU313">
            <v>0</v>
          </cell>
          <cell r="AV313">
            <v>0.99746229392493313</v>
          </cell>
        </row>
        <row r="314">
          <cell r="A314">
            <v>6</v>
          </cell>
          <cell r="B314">
            <v>36098</v>
          </cell>
          <cell r="C314">
            <v>31223</v>
          </cell>
          <cell r="D314">
            <v>7431</v>
          </cell>
          <cell r="E314">
            <v>8653</v>
          </cell>
          <cell r="F314">
            <v>3803</v>
          </cell>
          <cell r="G314">
            <v>5389</v>
          </cell>
          <cell r="H314">
            <v>14248</v>
          </cell>
          <cell r="I314">
            <v>6236</v>
          </cell>
          <cell r="J314">
            <v>26705</v>
          </cell>
          <cell r="K314">
            <v>32234</v>
          </cell>
          <cell r="L314">
            <v>21000</v>
          </cell>
          <cell r="M314">
            <v>7686</v>
          </cell>
          <cell r="N314">
            <v>7816</v>
          </cell>
          <cell r="O314">
            <v>15180</v>
          </cell>
          <cell r="P314">
            <v>11494</v>
          </cell>
          <cell r="Q314">
            <v>28893</v>
          </cell>
          <cell r="R314">
            <v>16536</v>
          </cell>
          <cell r="S314">
            <v>244527</v>
          </cell>
          <cell r="T314">
            <v>48847</v>
          </cell>
          <cell r="U314">
            <v>293374</v>
          </cell>
          <cell r="V314">
            <v>1842</v>
          </cell>
          <cell r="W314">
            <v>5148</v>
          </cell>
          <cell r="X314">
            <v>1777</v>
          </cell>
          <cell r="Y314">
            <v>3109</v>
          </cell>
          <cell r="Z314">
            <v>6321</v>
          </cell>
          <cell r="AA314">
            <v>4692</v>
          </cell>
          <cell r="AB314">
            <v>4016</v>
          </cell>
          <cell r="AC314">
            <v>3919</v>
          </cell>
          <cell r="AD314">
            <v>1550</v>
          </cell>
          <cell r="AE314">
            <v>7376</v>
          </cell>
          <cell r="AF314">
            <v>3922</v>
          </cell>
          <cell r="AG314">
            <v>2196</v>
          </cell>
          <cell r="AH314">
            <v>1785</v>
          </cell>
          <cell r="AI314">
            <v>1496</v>
          </cell>
          <cell r="AJ314">
            <v>1392</v>
          </cell>
          <cell r="AK314">
            <v>17081</v>
          </cell>
          <cell r="AL314">
            <v>67622</v>
          </cell>
          <cell r="AM314">
            <v>30191</v>
          </cell>
          <cell r="AN314">
            <v>97813</v>
          </cell>
          <cell r="AO314">
            <v>312149</v>
          </cell>
          <cell r="AP314">
            <v>79038</v>
          </cell>
          <cell r="AQ314">
            <v>391187</v>
          </cell>
          <cell r="AR314">
            <v>36098</v>
          </cell>
          <cell r="AS314">
            <v>0</v>
          </cell>
          <cell r="AT314">
            <v>0</v>
          </cell>
          <cell r="AU314">
            <v>0</v>
          </cell>
          <cell r="AV314">
            <v>0.96122122755257178</v>
          </cell>
        </row>
        <row r="315">
          <cell r="A315">
            <v>7</v>
          </cell>
          <cell r="B315">
            <v>36099</v>
          </cell>
          <cell r="C315">
            <v>10970</v>
          </cell>
          <cell r="D315">
            <v>2338</v>
          </cell>
          <cell r="E315">
            <v>2930</v>
          </cell>
          <cell r="F315">
            <v>1438</v>
          </cell>
          <cell r="G315">
            <v>1269</v>
          </cell>
          <cell r="H315">
            <v>4894</v>
          </cell>
          <cell r="I315">
            <v>1756</v>
          </cell>
          <cell r="J315">
            <v>5895</v>
          </cell>
          <cell r="K315">
            <v>4194</v>
          </cell>
          <cell r="L315">
            <v>3132</v>
          </cell>
          <cell r="M315">
            <v>2996</v>
          </cell>
          <cell r="N315">
            <v>3061</v>
          </cell>
          <cell r="O315">
            <v>5541</v>
          </cell>
          <cell r="P315">
            <v>3939</v>
          </cell>
          <cell r="Q315">
            <v>7819</v>
          </cell>
          <cell r="R315">
            <v>7406</v>
          </cell>
          <cell r="S315">
            <v>69578</v>
          </cell>
          <cell r="T315">
            <v>25111</v>
          </cell>
          <cell r="U315">
            <v>94689</v>
          </cell>
          <cell r="V315">
            <v>696</v>
          </cell>
          <cell r="W315">
            <v>1950</v>
          </cell>
          <cell r="X315">
            <v>2090</v>
          </cell>
          <cell r="Y315">
            <v>1048</v>
          </cell>
          <cell r="Z315">
            <v>2661</v>
          </cell>
          <cell r="AA315">
            <v>3823</v>
          </cell>
          <cell r="AB315">
            <v>1859</v>
          </cell>
          <cell r="AC315">
            <v>1863</v>
          </cell>
          <cell r="AD315">
            <v>822</v>
          </cell>
          <cell r="AE315">
            <v>4042</v>
          </cell>
          <cell r="AF315">
            <v>2057</v>
          </cell>
          <cell r="AG315">
            <v>1111</v>
          </cell>
          <cell r="AH315">
            <v>817</v>
          </cell>
          <cell r="AI315">
            <v>832</v>
          </cell>
          <cell r="AJ315">
            <v>867</v>
          </cell>
          <cell r="AK315">
            <v>8265</v>
          </cell>
          <cell r="AL315">
            <v>34803</v>
          </cell>
          <cell r="AM315">
            <v>7826</v>
          </cell>
          <cell r="AN315">
            <v>42629</v>
          </cell>
          <cell r="AO315">
            <v>104381</v>
          </cell>
          <cell r="AP315">
            <v>32937</v>
          </cell>
          <cell r="AQ315">
            <v>137318</v>
          </cell>
          <cell r="AR315">
            <v>36099</v>
          </cell>
          <cell r="AS315">
            <v>0</v>
          </cell>
          <cell r="AT315">
            <v>0</v>
          </cell>
          <cell r="AU315">
            <v>0</v>
          </cell>
          <cell r="AV315">
            <v>0.32142737267511667</v>
          </cell>
        </row>
        <row r="316">
          <cell r="A316">
            <v>0</v>
          </cell>
          <cell r="B316" t="str">
            <v>out/1998</v>
          </cell>
          <cell r="C316">
            <v>732709</v>
          </cell>
          <cell r="D316">
            <v>175894</v>
          </cell>
          <cell r="E316">
            <v>207441</v>
          </cell>
          <cell r="F316">
            <v>127973</v>
          </cell>
          <cell r="G316">
            <v>127027</v>
          </cell>
          <cell r="H316">
            <v>352838</v>
          </cell>
          <cell r="I316">
            <v>151857</v>
          </cell>
          <cell r="J316">
            <v>590627</v>
          </cell>
          <cell r="K316">
            <v>739591</v>
          </cell>
          <cell r="L316">
            <v>506304</v>
          </cell>
          <cell r="M316">
            <v>177789</v>
          </cell>
          <cell r="N316">
            <v>185544</v>
          </cell>
          <cell r="O316">
            <v>355069</v>
          </cell>
          <cell r="P316">
            <v>265142</v>
          </cell>
          <cell r="Q316">
            <v>659215</v>
          </cell>
          <cell r="R316">
            <v>397303</v>
          </cell>
          <cell r="S316">
            <v>5752323</v>
          </cell>
          <cell r="T316">
            <v>1241968</v>
          </cell>
          <cell r="U316">
            <v>6994291</v>
          </cell>
          <cell r="V316">
            <v>61985</v>
          </cell>
          <cell r="W316">
            <v>130856</v>
          </cell>
          <cell r="X316">
            <v>96718</v>
          </cell>
          <cell r="Y316">
            <v>71010</v>
          </cell>
          <cell r="Z316">
            <v>154297</v>
          </cell>
          <cell r="AA316">
            <v>114997</v>
          </cell>
          <cell r="AB316">
            <v>98672</v>
          </cell>
          <cell r="AC316">
            <v>98429</v>
          </cell>
          <cell r="AD316">
            <v>37904</v>
          </cell>
          <cell r="AE316">
            <v>191024</v>
          </cell>
          <cell r="AF316">
            <v>103365</v>
          </cell>
          <cell r="AG316">
            <v>53258</v>
          </cell>
          <cell r="AH316">
            <v>39366</v>
          </cell>
          <cell r="AI316">
            <v>37070</v>
          </cell>
          <cell r="AJ316">
            <v>32494</v>
          </cell>
          <cell r="AK316">
            <v>416991</v>
          </cell>
          <cell r="AL316">
            <v>1738436</v>
          </cell>
          <cell r="AM316">
            <v>702183</v>
          </cell>
          <cell r="AN316">
            <v>2440619</v>
          </cell>
          <cell r="AO316">
            <v>7490759</v>
          </cell>
          <cell r="AP316">
            <v>1944151</v>
          </cell>
          <cell r="AQ316">
            <v>9434910</v>
          </cell>
          <cell r="AR316">
            <v>29</v>
          </cell>
        </row>
        <row r="317">
          <cell r="A317">
            <v>1</v>
          </cell>
          <cell r="B317">
            <v>36100</v>
          </cell>
          <cell r="C317">
            <v>433</v>
          </cell>
          <cell r="E317">
            <v>165</v>
          </cell>
          <cell r="F317">
            <v>133</v>
          </cell>
          <cell r="K317">
            <v>180</v>
          </cell>
          <cell r="M317">
            <v>181</v>
          </cell>
          <cell r="O317">
            <v>442</v>
          </cell>
          <cell r="P317">
            <v>183</v>
          </cell>
          <cell r="Q317">
            <v>344</v>
          </cell>
          <cell r="R317">
            <v>729</v>
          </cell>
          <cell r="S317">
            <v>2790</v>
          </cell>
          <cell r="T317">
            <v>5496</v>
          </cell>
          <cell r="U317">
            <v>8286</v>
          </cell>
          <cell r="V317">
            <v>65</v>
          </cell>
          <cell r="W317">
            <v>475</v>
          </cell>
          <cell r="X317">
            <v>2974</v>
          </cell>
          <cell r="Z317">
            <v>365</v>
          </cell>
          <cell r="AA317">
            <v>370</v>
          </cell>
          <cell r="AB317">
            <v>270</v>
          </cell>
          <cell r="AC317">
            <v>272</v>
          </cell>
          <cell r="AD317">
            <v>163</v>
          </cell>
          <cell r="AE317">
            <v>644</v>
          </cell>
          <cell r="AF317">
            <v>351</v>
          </cell>
          <cell r="AG317">
            <v>162</v>
          </cell>
          <cell r="AH317">
            <v>96</v>
          </cell>
          <cell r="AI317">
            <v>191</v>
          </cell>
          <cell r="AJ317">
            <v>211</v>
          </cell>
          <cell r="AK317">
            <v>1078</v>
          </cell>
          <cell r="AL317">
            <v>7687</v>
          </cell>
          <cell r="AM317">
            <v>295</v>
          </cell>
          <cell r="AN317">
            <v>7982</v>
          </cell>
          <cell r="AO317">
            <v>10477</v>
          </cell>
          <cell r="AP317">
            <v>5791</v>
          </cell>
          <cell r="AQ317">
            <v>16268</v>
          </cell>
          <cell r="AR317">
            <v>36100</v>
          </cell>
          <cell r="AS317">
            <v>0</v>
          </cell>
          <cell r="AT317" t="str">
            <v>Todos os Santos</v>
          </cell>
          <cell r="AU317" t="str">
            <v>JogoMaracana</v>
          </cell>
          <cell r="AV317">
            <v>3.1537755301696245E-2</v>
          </cell>
        </row>
        <row r="318">
          <cell r="A318">
            <v>2</v>
          </cell>
          <cell r="B318">
            <v>36101</v>
          </cell>
          <cell r="C318">
            <v>3221</v>
          </cell>
          <cell r="D318">
            <v>850</v>
          </cell>
          <cell r="E318">
            <v>984</v>
          </cell>
          <cell r="F318">
            <v>565</v>
          </cell>
          <cell r="G318">
            <v>434</v>
          </cell>
          <cell r="H318">
            <v>1902</v>
          </cell>
          <cell r="I318">
            <v>238</v>
          </cell>
          <cell r="J318">
            <v>488</v>
          </cell>
          <cell r="K318">
            <v>746</v>
          </cell>
          <cell r="L318">
            <v>914</v>
          </cell>
          <cell r="M318">
            <v>1146</v>
          </cell>
          <cell r="N318">
            <v>967</v>
          </cell>
          <cell r="O318">
            <v>1913</v>
          </cell>
          <cell r="P318">
            <v>1291</v>
          </cell>
          <cell r="Q318">
            <v>3025</v>
          </cell>
          <cell r="R318">
            <v>3712</v>
          </cell>
          <cell r="S318">
            <v>22396</v>
          </cell>
          <cell r="T318">
            <v>12066</v>
          </cell>
          <cell r="U318">
            <v>34462</v>
          </cell>
          <cell r="V318">
            <v>273</v>
          </cell>
          <cell r="W318">
            <v>1067</v>
          </cell>
          <cell r="X318">
            <v>250</v>
          </cell>
          <cell r="Y318">
            <v>440</v>
          </cell>
          <cell r="Z318">
            <v>1254</v>
          </cell>
          <cell r="AA318">
            <v>1370</v>
          </cell>
          <cell r="AB318">
            <v>2112</v>
          </cell>
          <cell r="AC318">
            <v>923</v>
          </cell>
          <cell r="AD318">
            <v>515</v>
          </cell>
          <cell r="AE318">
            <v>1539</v>
          </cell>
          <cell r="AF318">
            <v>915</v>
          </cell>
          <cell r="AG318">
            <v>596</v>
          </cell>
          <cell r="AH318">
            <v>424</v>
          </cell>
          <cell r="AI318">
            <v>518</v>
          </cell>
          <cell r="AJ318">
            <v>536</v>
          </cell>
          <cell r="AK318">
            <v>3789</v>
          </cell>
          <cell r="AL318">
            <v>16521</v>
          </cell>
          <cell r="AM318">
            <v>2323</v>
          </cell>
          <cell r="AN318">
            <v>18844</v>
          </cell>
          <cell r="AO318">
            <v>38917</v>
          </cell>
          <cell r="AP318">
            <v>14389</v>
          </cell>
          <cell r="AQ318">
            <v>53306</v>
          </cell>
          <cell r="AR318">
            <v>36101</v>
          </cell>
          <cell r="AS318" t="str">
            <v>Atípico</v>
          </cell>
          <cell r="AT318" t="str">
            <v>Finados</v>
          </cell>
          <cell r="AU318" t="str">
            <v>Feriado</v>
          </cell>
          <cell r="AV318">
            <v>0.11714754443792237</v>
          </cell>
        </row>
        <row r="319">
          <cell r="A319">
            <v>3</v>
          </cell>
          <cell r="B319">
            <v>36102</v>
          </cell>
          <cell r="C319">
            <v>31699</v>
          </cell>
          <cell r="D319">
            <v>7744</v>
          </cell>
          <cell r="E319">
            <v>9100</v>
          </cell>
          <cell r="F319">
            <v>5907</v>
          </cell>
          <cell r="G319">
            <v>5860</v>
          </cell>
          <cell r="H319">
            <v>16719</v>
          </cell>
          <cell r="I319">
            <v>6992</v>
          </cell>
          <cell r="J319">
            <v>27433</v>
          </cell>
          <cell r="K319">
            <v>38883</v>
          </cell>
          <cell r="L319">
            <v>24274</v>
          </cell>
          <cell r="M319">
            <v>7655</v>
          </cell>
          <cell r="N319">
            <v>7823</v>
          </cell>
          <cell r="O319">
            <v>15338</v>
          </cell>
          <cell r="P319">
            <v>11643</v>
          </cell>
          <cell r="Q319">
            <v>29840</v>
          </cell>
          <cell r="R319">
            <v>15240</v>
          </cell>
          <cell r="S319">
            <v>262150</v>
          </cell>
          <cell r="T319">
            <v>51341</v>
          </cell>
          <cell r="U319">
            <v>313491</v>
          </cell>
          <cell r="V319">
            <v>2861</v>
          </cell>
          <cell r="W319">
            <v>5771</v>
          </cell>
          <cell r="X319">
            <v>3280</v>
          </cell>
          <cell r="Y319">
            <v>3191</v>
          </cell>
          <cell r="Z319">
            <v>6506</v>
          </cell>
          <cell r="AA319">
            <v>4242</v>
          </cell>
          <cell r="AB319">
            <v>4279</v>
          </cell>
          <cell r="AC319">
            <v>4057</v>
          </cell>
          <cell r="AD319">
            <v>1524</v>
          </cell>
          <cell r="AE319">
            <v>7804</v>
          </cell>
          <cell r="AF319">
            <v>4215</v>
          </cell>
          <cell r="AG319">
            <v>2340</v>
          </cell>
          <cell r="AH319">
            <v>1875</v>
          </cell>
          <cell r="AI319">
            <v>1627</v>
          </cell>
          <cell r="AJ319">
            <v>1479</v>
          </cell>
          <cell r="AK319">
            <v>17001</v>
          </cell>
          <cell r="AL319">
            <v>72052</v>
          </cell>
          <cell r="AM319">
            <v>32439</v>
          </cell>
          <cell r="AN319">
            <v>104491</v>
          </cell>
          <cell r="AO319">
            <v>334202</v>
          </cell>
          <cell r="AP319">
            <v>83780</v>
          </cell>
          <cell r="AQ319">
            <v>417982</v>
          </cell>
          <cell r="AR319">
            <v>36102</v>
          </cell>
          <cell r="AS319">
            <v>0</v>
          </cell>
          <cell r="AT319">
            <v>0</v>
          </cell>
          <cell r="AU319">
            <v>0</v>
          </cell>
          <cell r="AV319">
            <v>1.0060113484143827</v>
          </cell>
        </row>
        <row r="320">
          <cell r="A320">
            <v>4</v>
          </cell>
          <cell r="B320">
            <v>36103</v>
          </cell>
          <cell r="C320">
            <v>32124</v>
          </cell>
          <cell r="D320">
            <v>7927</v>
          </cell>
          <cell r="E320">
            <v>9109</v>
          </cell>
          <cell r="F320">
            <v>5886</v>
          </cell>
          <cell r="G320">
            <v>5653</v>
          </cell>
          <cell r="H320">
            <v>14894</v>
          </cell>
          <cell r="I320">
            <v>6861</v>
          </cell>
          <cell r="J320">
            <v>26909</v>
          </cell>
          <cell r="K320">
            <v>35165</v>
          </cell>
          <cell r="L320">
            <v>23563</v>
          </cell>
          <cell r="M320">
            <v>7301</v>
          </cell>
          <cell r="N320">
            <v>7776</v>
          </cell>
          <cell r="O320">
            <v>15235</v>
          </cell>
          <cell r="P320">
            <v>11549</v>
          </cell>
          <cell r="Q320">
            <v>30007</v>
          </cell>
          <cell r="R320">
            <v>15931</v>
          </cell>
          <cell r="S320">
            <v>255890</v>
          </cell>
          <cell r="T320">
            <v>50380</v>
          </cell>
          <cell r="U320">
            <v>306270</v>
          </cell>
          <cell r="V320">
            <v>2851</v>
          </cell>
          <cell r="W320">
            <v>5856</v>
          </cell>
          <cell r="X320">
            <v>3437</v>
          </cell>
          <cell r="Y320">
            <v>3110</v>
          </cell>
          <cell r="Z320">
            <v>6445</v>
          </cell>
          <cell r="AA320">
            <v>4083</v>
          </cell>
          <cell r="AB320">
            <v>4188</v>
          </cell>
          <cell r="AC320">
            <v>4159</v>
          </cell>
          <cell r="AD320">
            <v>1510</v>
          </cell>
          <cell r="AE320">
            <v>7581</v>
          </cell>
          <cell r="AF320">
            <v>4218</v>
          </cell>
          <cell r="AG320">
            <v>2308</v>
          </cell>
          <cell r="AH320">
            <v>1777</v>
          </cell>
          <cell r="AI320">
            <v>1449</v>
          </cell>
          <cell r="AJ320">
            <v>1305</v>
          </cell>
          <cell r="AK320">
            <v>16496</v>
          </cell>
          <cell r="AL320">
            <v>70773</v>
          </cell>
          <cell r="AM320">
            <v>31565</v>
          </cell>
          <cell r="AN320">
            <v>102338</v>
          </cell>
          <cell r="AO320">
            <v>326663</v>
          </cell>
          <cell r="AP320">
            <v>81945</v>
          </cell>
          <cell r="AQ320">
            <v>408608</v>
          </cell>
          <cell r="AR320">
            <v>36103</v>
          </cell>
          <cell r="AS320">
            <v>0</v>
          </cell>
          <cell r="AT320">
            <v>0</v>
          </cell>
          <cell r="AU320">
            <v>0</v>
          </cell>
          <cell r="AV320">
            <v>0.98331752983850329</v>
          </cell>
        </row>
        <row r="321">
          <cell r="A321">
            <v>5</v>
          </cell>
          <cell r="B321">
            <v>36104</v>
          </cell>
          <cell r="C321">
            <v>33600</v>
          </cell>
          <cell r="D321">
            <v>8121</v>
          </cell>
          <cell r="E321">
            <v>9558</v>
          </cell>
          <cell r="F321">
            <v>5936</v>
          </cell>
          <cell r="G321">
            <v>6019</v>
          </cell>
          <cell r="H321">
            <v>15370</v>
          </cell>
          <cell r="I321">
            <v>7236</v>
          </cell>
          <cell r="J321">
            <v>28197</v>
          </cell>
          <cell r="K321">
            <v>35630</v>
          </cell>
          <cell r="L321">
            <v>24598</v>
          </cell>
          <cell r="M321">
            <v>7786</v>
          </cell>
          <cell r="N321">
            <v>8453</v>
          </cell>
          <cell r="O321">
            <v>16140</v>
          </cell>
          <cell r="P321">
            <v>12144</v>
          </cell>
          <cell r="Q321">
            <v>31014</v>
          </cell>
          <cell r="R321">
            <v>16472</v>
          </cell>
          <cell r="S321">
            <v>266274</v>
          </cell>
          <cell r="T321">
            <v>51245</v>
          </cell>
          <cell r="U321">
            <v>317519</v>
          </cell>
          <cell r="V321">
            <v>2875</v>
          </cell>
          <cell r="W321">
            <v>6034</v>
          </cell>
          <cell r="X321">
            <v>3351</v>
          </cell>
          <cell r="Y321">
            <v>3216</v>
          </cell>
          <cell r="Z321">
            <v>6583</v>
          </cell>
          <cell r="AA321">
            <v>4546</v>
          </cell>
          <cell r="AB321">
            <v>4215</v>
          </cell>
          <cell r="AC321">
            <v>4200</v>
          </cell>
          <cell r="AD321">
            <v>1520</v>
          </cell>
          <cell r="AE321">
            <v>7550</v>
          </cell>
          <cell r="AF321">
            <v>4310</v>
          </cell>
          <cell r="AG321">
            <v>2327</v>
          </cell>
          <cell r="AH321">
            <v>1860</v>
          </cell>
          <cell r="AI321">
            <v>1448</v>
          </cell>
          <cell r="AJ321">
            <v>1407</v>
          </cell>
          <cell r="AK321">
            <v>16593</v>
          </cell>
          <cell r="AL321">
            <v>72035</v>
          </cell>
          <cell r="AM321">
            <v>32825</v>
          </cell>
          <cell r="AN321">
            <v>104860</v>
          </cell>
          <cell r="AO321">
            <v>338309</v>
          </cell>
          <cell r="AP321">
            <v>84070</v>
          </cell>
          <cell r="AQ321">
            <v>422379</v>
          </cell>
          <cell r="AR321">
            <v>36104</v>
          </cell>
          <cell r="AS321">
            <v>0</v>
          </cell>
          <cell r="AT321">
            <v>0</v>
          </cell>
          <cell r="AU321">
            <v>0</v>
          </cell>
          <cell r="AV321">
            <v>1.0183741966556794</v>
          </cell>
        </row>
        <row r="322">
          <cell r="A322">
            <v>6</v>
          </cell>
          <cell r="B322">
            <v>36105</v>
          </cell>
          <cell r="C322">
            <v>33776</v>
          </cell>
          <cell r="D322">
            <v>7858</v>
          </cell>
          <cell r="E322">
            <v>9616</v>
          </cell>
          <cell r="F322">
            <v>6372</v>
          </cell>
          <cell r="G322">
            <v>5868</v>
          </cell>
          <cell r="H322">
            <v>16143</v>
          </cell>
          <cell r="I322">
            <v>7351</v>
          </cell>
          <cell r="J322">
            <v>28740</v>
          </cell>
          <cell r="K322">
            <v>34944</v>
          </cell>
          <cell r="L322">
            <v>23276</v>
          </cell>
          <cell r="M322">
            <v>8075</v>
          </cell>
          <cell r="N322">
            <v>8380</v>
          </cell>
          <cell r="O322">
            <v>16242</v>
          </cell>
          <cell r="P322">
            <v>12291</v>
          </cell>
          <cell r="Q322">
            <v>30877</v>
          </cell>
          <cell r="R322">
            <v>17122</v>
          </cell>
          <cell r="S322">
            <v>266931</v>
          </cell>
          <cell r="T322">
            <v>53585</v>
          </cell>
          <cell r="U322">
            <v>320516</v>
          </cell>
          <cell r="V322">
            <v>3086</v>
          </cell>
          <cell r="W322">
            <v>6135</v>
          </cell>
          <cell r="X322">
            <v>3229</v>
          </cell>
          <cell r="Y322">
            <v>3511</v>
          </cell>
          <cell r="Z322">
            <v>6674</v>
          </cell>
          <cell r="AA322">
            <v>4766</v>
          </cell>
          <cell r="AB322">
            <v>4364</v>
          </cell>
          <cell r="AC322">
            <v>4201</v>
          </cell>
          <cell r="AD322">
            <v>1676</v>
          </cell>
          <cell r="AE322">
            <v>7911</v>
          </cell>
          <cell r="AF322">
            <v>4431</v>
          </cell>
          <cell r="AG322">
            <v>2434</v>
          </cell>
          <cell r="AH322">
            <v>1955</v>
          </cell>
          <cell r="AI322">
            <v>1666</v>
          </cell>
          <cell r="AJ322">
            <v>1669</v>
          </cell>
          <cell r="AK322">
            <v>17664</v>
          </cell>
          <cell r="AL322">
            <v>75372</v>
          </cell>
          <cell r="AM322">
            <v>32704</v>
          </cell>
          <cell r="AN322">
            <v>108076</v>
          </cell>
          <cell r="AO322">
            <v>342303</v>
          </cell>
          <cell r="AP322">
            <v>86289</v>
          </cell>
          <cell r="AQ322">
            <v>428592</v>
          </cell>
          <cell r="AR322">
            <v>36105</v>
          </cell>
          <cell r="AS322">
            <v>0</v>
          </cell>
          <cell r="AT322">
            <v>0</v>
          </cell>
          <cell r="AU322">
            <v>0</v>
          </cell>
          <cell r="AV322">
            <v>1.0303968934844447</v>
          </cell>
        </row>
        <row r="323">
          <cell r="A323">
            <v>7</v>
          </cell>
          <cell r="B323">
            <v>36106</v>
          </cell>
          <cell r="C323">
            <v>13200</v>
          </cell>
          <cell r="D323">
            <v>2693</v>
          </cell>
          <cell r="E323">
            <v>3828</v>
          </cell>
          <cell r="F323">
            <v>1682</v>
          </cell>
          <cell r="G323">
            <v>1390</v>
          </cell>
          <cell r="H323">
            <v>5273</v>
          </cell>
          <cell r="I323">
            <v>2059</v>
          </cell>
          <cell r="J323">
            <v>6289</v>
          </cell>
          <cell r="K323">
            <v>4735</v>
          </cell>
          <cell r="L323">
            <v>3760</v>
          </cell>
          <cell r="M323">
            <v>3357</v>
          </cell>
          <cell r="N323">
            <v>3594</v>
          </cell>
          <cell r="O323">
            <v>6337</v>
          </cell>
          <cell r="P323">
            <v>4405</v>
          </cell>
          <cell r="Q323">
            <v>9065</v>
          </cell>
          <cell r="R323">
            <v>12102</v>
          </cell>
          <cell r="S323">
            <v>83769</v>
          </cell>
          <cell r="T323">
            <v>31591</v>
          </cell>
          <cell r="U323">
            <v>115360</v>
          </cell>
          <cell r="V323">
            <v>815</v>
          </cell>
          <cell r="W323">
            <v>2688</v>
          </cell>
          <cell r="X323">
            <v>2083</v>
          </cell>
          <cell r="Y323">
            <v>1230</v>
          </cell>
          <cell r="Z323">
            <v>3397</v>
          </cell>
          <cell r="AA323">
            <v>4260</v>
          </cell>
          <cell r="AB323">
            <v>2256</v>
          </cell>
          <cell r="AC323">
            <v>2616</v>
          </cell>
          <cell r="AD323">
            <v>1144</v>
          </cell>
          <cell r="AE323">
            <v>4890</v>
          </cell>
          <cell r="AF323">
            <v>2673</v>
          </cell>
          <cell r="AG323">
            <v>1514</v>
          </cell>
          <cell r="AH323">
            <v>990</v>
          </cell>
          <cell r="AI323">
            <v>1277</v>
          </cell>
          <cell r="AJ323">
            <v>1240</v>
          </cell>
          <cell r="AK323">
            <v>10520</v>
          </cell>
          <cell r="AL323">
            <v>43593</v>
          </cell>
          <cell r="AM323">
            <v>9411</v>
          </cell>
          <cell r="AN323">
            <v>53004</v>
          </cell>
          <cell r="AO323">
            <v>127362</v>
          </cell>
          <cell r="AP323">
            <v>41002</v>
          </cell>
          <cell r="AQ323">
            <v>168364</v>
          </cell>
          <cell r="AR323">
            <v>36106</v>
          </cell>
          <cell r="AS323">
            <v>0</v>
          </cell>
          <cell r="AT323">
            <v>0</v>
          </cell>
          <cell r="AU323">
            <v>0</v>
          </cell>
          <cell r="AV323">
            <v>0.38338375400731478</v>
          </cell>
        </row>
        <row r="324">
          <cell r="A324">
            <v>1</v>
          </cell>
          <cell r="B324">
            <v>36107</v>
          </cell>
          <cell r="S324">
            <v>0</v>
          </cell>
          <cell r="U324">
            <v>0</v>
          </cell>
          <cell r="AL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36107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</row>
        <row r="325">
          <cell r="A325">
            <v>2</v>
          </cell>
          <cell r="B325">
            <v>36108</v>
          </cell>
          <cell r="C325">
            <v>31304</v>
          </cell>
          <cell r="D325">
            <v>7616</v>
          </cell>
          <cell r="E325">
            <v>8916</v>
          </cell>
          <cell r="F325">
            <v>5768</v>
          </cell>
          <cell r="G325">
            <v>5767</v>
          </cell>
          <cell r="H325">
            <v>16193</v>
          </cell>
          <cell r="I325">
            <v>7032</v>
          </cell>
          <cell r="J325">
            <v>27441</v>
          </cell>
          <cell r="K325">
            <v>34617</v>
          </cell>
          <cell r="L325">
            <v>23147</v>
          </cell>
          <cell r="M325">
            <v>7311</v>
          </cell>
          <cell r="N325">
            <v>7716</v>
          </cell>
          <cell r="O325">
            <v>14997</v>
          </cell>
          <cell r="P325">
            <v>11500</v>
          </cell>
          <cell r="Q325">
            <v>29380</v>
          </cell>
          <cell r="R325">
            <v>15454</v>
          </cell>
          <cell r="S325">
            <v>254159</v>
          </cell>
          <cell r="T325">
            <v>49981</v>
          </cell>
          <cell r="U325">
            <v>304140</v>
          </cell>
          <cell r="V325">
            <v>2793</v>
          </cell>
          <cell r="W325">
            <v>5419</v>
          </cell>
          <cell r="X325">
            <v>3341</v>
          </cell>
          <cell r="Y325">
            <v>3055</v>
          </cell>
          <cell r="Z325">
            <v>6249</v>
          </cell>
          <cell r="AA325">
            <v>4322</v>
          </cell>
          <cell r="AB325">
            <v>4247</v>
          </cell>
          <cell r="AC325">
            <v>4183</v>
          </cell>
          <cell r="AD325">
            <v>1566</v>
          </cell>
          <cell r="AE325">
            <v>7495</v>
          </cell>
          <cell r="AF325">
            <v>3738</v>
          </cell>
          <cell r="AG325">
            <v>2453</v>
          </cell>
          <cell r="AH325">
            <v>1870</v>
          </cell>
          <cell r="AI325">
            <v>1535</v>
          </cell>
          <cell r="AJ325">
            <v>1587</v>
          </cell>
          <cell r="AK325">
            <v>16329</v>
          </cell>
          <cell r="AL325">
            <v>70182</v>
          </cell>
          <cell r="AM325">
            <v>31279</v>
          </cell>
          <cell r="AN325">
            <v>101461</v>
          </cell>
          <cell r="AO325">
            <v>324341</v>
          </cell>
          <cell r="AP325">
            <v>81260</v>
          </cell>
          <cell r="AQ325">
            <v>405601</v>
          </cell>
          <cell r="AR325">
            <v>36108</v>
          </cell>
          <cell r="AS325">
            <v>0</v>
          </cell>
          <cell r="AT325">
            <v>0</v>
          </cell>
          <cell r="AU325">
            <v>0</v>
          </cell>
          <cell r="AV325">
            <v>0.97632691275526096</v>
          </cell>
        </row>
        <row r="326">
          <cell r="A326">
            <v>3</v>
          </cell>
          <cell r="B326">
            <v>36109</v>
          </cell>
          <cell r="C326">
            <v>31846</v>
          </cell>
          <cell r="D326">
            <v>7761</v>
          </cell>
          <cell r="E326">
            <v>9212</v>
          </cell>
          <cell r="F326">
            <v>6110</v>
          </cell>
          <cell r="G326">
            <v>5990</v>
          </cell>
          <cell r="H326">
            <v>15364</v>
          </cell>
          <cell r="I326">
            <v>7538</v>
          </cell>
          <cell r="J326">
            <v>28846</v>
          </cell>
          <cell r="K326">
            <v>38076</v>
          </cell>
          <cell r="L326">
            <v>26140</v>
          </cell>
          <cell r="M326">
            <v>7533</v>
          </cell>
          <cell r="N326">
            <v>7966</v>
          </cell>
          <cell r="O326">
            <v>15443</v>
          </cell>
          <cell r="P326">
            <v>11826</v>
          </cell>
          <cell r="Q326">
            <v>30194</v>
          </cell>
          <cell r="R326">
            <v>16143</v>
          </cell>
          <cell r="S326">
            <v>265988</v>
          </cell>
          <cell r="T326">
            <v>50434</v>
          </cell>
          <cell r="U326">
            <v>316422</v>
          </cell>
          <cell r="V326">
            <v>2960</v>
          </cell>
          <cell r="W326">
            <v>5914</v>
          </cell>
          <cell r="X326">
            <v>3400</v>
          </cell>
          <cell r="Y326">
            <v>3102</v>
          </cell>
          <cell r="Z326">
            <v>6559</v>
          </cell>
          <cell r="AA326">
            <v>4384</v>
          </cell>
          <cell r="AB326">
            <v>4342</v>
          </cell>
          <cell r="AC326">
            <v>4119</v>
          </cell>
          <cell r="AD326">
            <v>1564</v>
          </cell>
          <cell r="AE326">
            <v>7568</v>
          </cell>
          <cell r="AF326">
            <v>4234</v>
          </cell>
          <cell r="AG326">
            <v>2350</v>
          </cell>
          <cell r="AH326">
            <v>1746</v>
          </cell>
          <cell r="AI326">
            <v>1518</v>
          </cell>
          <cell r="AJ326">
            <v>1674</v>
          </cell>
          <cell r="AK326">
            <v>15574</v>
          </cell>
          <cell r="AL326">
            <v>71008</v>
          </cell>
          <cell r="AM326">
            <v>33132</v>
          </cell>
          <cell r="AN326">
            <v>104140</v>
          </cell>
          <cell r="AO326">
            <v>336996</v>
          </cell>
          <cell r="AP326">
            <v>83566</v>
          </cell>
          <cell r="AQ326">
            <v>420562</v>
          </cell>
          <cell r="AR326">
            <v>36109</v>
          </cell>
          <cell r="AS326">
            <v>0</v>
          </cell>
          <cell r="AT326">
            <v>0</v>
          </cell>
          <cell r="AU326">
            <v>0</v>
          </cell>
          <cell r="AV326">
            <v>1.0144218178534339</v>
          </cell>
        </row>
        <row r="327">
          <cell r="A327">
            <v>4</v>
          </cell>
          <cell r="B327">
            <v>36110</v>
          </cell>
          <cell r="C327">
            <v>29968</v>
          </cell>
          <cell r="D327">
            <v>7108</v>
          </cell>
          <cell r="E327">
            <v>8125</v>
          </cell>
          <cell r="F327">
            <v>5466</v>
          </cell>
          <cell r="G327">
            <v>5168</v>
          </cell>
          <cell r="H327">
            <v>15978</v>
          </cell>
          <cell r="I327">
            <v>6709</v>
          </cell>
          <cell r="J327">
            <v>24946</v>
          </cell>
          <cell r="K327">
            <v>32521</v>
          </cell>
          <cell r="L327">
            <v>22539</v>
          </cell>
          <cell r="M327">
            <v>7222</v>
          </cell>
          <cell r="N327">
            <v>7527</v>
          </cell>
          <cell r="O327">
            <v>13973</v>
          </cell>
          <cell r="P327">
            <v>10685</v>
          </cell>
          <cell r="Q327">
            <v>27662</v>
          </cell>
          <cell r="R327">
            <v>14685</v>
          </cell>
          <cell r="S327">
            <v>240282</v>
          </cell>
          <cell r="T327">
            <v>51061</v>
          </cell>
          <cell r="U327">
            <v>291343</v>
          </cell>
          <cell r="V327">
            <v>2647</v>
          </cell>
          <cell r="W327">
            <v>5575</v>
          </cell>
          <cell r="X327">
            <v>3028</v>
          </cell>
          <cell r="Y327">
            <v>3019</v>
          </cell>
          <cell r="Z327">
            <v>6654</v>
          </cell>
          <cell r="AA327">
            <v>4360</v>
          </cell>
          <cell r="AB327">
            <v>4102</v>
          </cell>
          <cell r="AC327">
            <v>3973</v>
          </cell>
          <cell r="AD327">
            <v>1476</v>
          </cell>
          <cell r="AE327">
            <v>7524</v>
          </cell>
          <cell r="AF327">
            <v>4388</v>
          </cell>
          <cell r="AG327">
            <v>2372</v>
          </cell>
          <cell r="AH327">
            <v>1866</v>
          </cell>
          <cell r="AI327">
            <v>1562</v>
          </cell>
          <cell r="AJ327">
            <v>1484</v>
          </cell>
          <cell r="AK327">
            <v>17403</v>
          </cell>
          <cell r="AL327">
            <v>71433</v>
          </cell>
          <cell r="AM327">
            <v>29504</v>
          </cell>
          <cell r="AN327">
            <v>100937</v>
          </cell>
          <cell r="AO327">
            <v>311715</v>
          </cell>
          <cell r="AP327">
            <v>80565</v>
          </cell>
          <cell r="AQ327">
            <v>392280</v>
          </cell>
          <cell r="AR327">
            <v>36110</v>
          </cell>
          <cell r="AS327" t="str">
            <v>Atípico</v>
          </cell>
          <cell r="AT327" t="str">
            <v>Chuva</v>
          </cell>
          <cell r="AU327">
            <v>0</v>
          </cell>
          <cell r="AV327">
            <v>0.93832121732063034</v>
          </cell>
        </row>
        <row r="328">
          <cell r="A328">
            <v>5</v>
          </cell>
          <cell r="B328">
            <v>36111</v>
          </cell>
          <cell r="C328">
            <v>31993</v>
          </cell>
          <cell r="D328">
            <v>7716</v>
          </cell>
          <cell r="E328">
            <v>8840</v>
          </cell>
          <cell r="F328">
            <v>5984</v>
          </cell>
          <cell r="G328">
            <v>5947</v>
          </cell>
          <cell r="H328">
            <v>16019</v>
          </cell>
          <cell r="I328">
            <v>7180</v>
          </cell>
          <cell r="J328">
            <v>27699</v>
          </cell>
          <cell r="K328">
            <v>34429</v>
          </cell>
          <cell r="L328">
            <v>23722</v>
          </cell>
          <cell r="M328">
            <v>7549</v>
          </cell>
          <cell r="N328">
            <v>7865</v>
          </cell>
          <cell r="O328">
            <v>14760</v>
          </cell>
          <cell r="P328">
            <v>11746</v>
          </cell>
          <cell r="Q328">
            <v>29911</v>
          </cell>
          <cell r="R328">
            <v>16021</v>
          </cell>
          <cell r="S328">
            <v>257381</v>
          </cell>
          <cell r="T328">
            <v>51494</v>
          </cell>
          <cell r="U328">
            <v>308875</v>
          </cell>
          <cell r="V328">
            <v>2898</v>
          </cell>
          <cell r="W328">
            <v>5636</v>
          </cell>
          <cell r="X328">
            <v>3317</v>
          </cell>
          <cell r="Y328">
            <v>3088</v>
          </cell>
          <cell r="Z328">
            <v>6595</v>
          </cell>
          <cell r="AA328">
            <v>4729</v>
          </cell>
          <cell r="AB328">
            <v>4217</v>
          </cell>
          <cell r="AC328">
            <v>4150</v>
          </cell>
          <cell r="AD328">
            <v>1519</v>
          </cell>
          <cell r="AE328">
            <v>7528</v>
          </cell>
          <cell r="AF328">
            <v>4338</v>
          </cell>
          <cell r="AG328">
            <v>2378</v>
          </cell>
          <cell r="AH328">
            <v>1821</v>
          </cell>
          <cell r="AI328">
            <v>1478</v>
          </cell>
          <cell r="AJ328">
            <v>1402</v>
          </cell>
          <cell r="AK328">
            <v>17268</v>
          </cell>
          <cell r="AL328">
            <v>72362</v>
          </cell>
          <cell r="AM328">
            <v>31658</v>
          </cell>
          <cell r="AN328">
            <v>104020</v>
          </cell>
          <cell r="AO328">
            <v>329743</v>
          </cell>
          <cell r="AP328">
            <v>83152</v>
          </cell>
          <cell r="AQ328">
            <v>412895</v>
          </cell>
          <cell r="AR328">
            <v>36111</v>
          </cell>
          <cell r="AS328">
            <v>0</v>
          </cell>
          <cell r="AT328">
            <v>0</v>
          </cell>
          <cell r="AU328">
            <v>0</v>
          </cell>
          <cell r="AV328">
            <v>0.9925889134721031</v>
          </cell>
        </row>
        <row r="329">
          <cell r="A329">
            <v>6</v>
          </cell>
          <cell r="B329">
            <v>36112</v>
          </cell>
          <cell r="C329">
            <v>32878</v>
          </cell>
          <cell r="D329">
            <v>7788</v>
          </cell>
          <cell r="E329">
            <v>9268</v>
          </cell>
          <cell r="F329">
            <v>6092</v>
          </cell>
          <cell r="G329">
            <v>5996</v>
          </cell>
          <cell r="H329">
            <v>15998</v>
          </cell>
          <cell r="I329">
            <v>7233</v>
          </cell>
          <cell r="J329">
            <v>28238</v>
          </cell>
          <cell r="K329">
            <v>34277</v>
          </cell>
          <cell r="L329">
            <v>23305</v>
          </cell>
          <cell r="M329">
            <v>7783</v>
          </cell>
          <cell r="N329">
            <v>8168</v>
          </cell>
          <cell r="O329">
            <v>16138</v>
          </cell>
          <cell r="P329">
            <v>12314</v>
          </cell>
          <cell r="Q329">
            <v>30257</v>
          </cell>
          <cell r="R329">
            <v>16923</v>
          </cell>
          <cell r="S329">
            <v>262656</v>
          </cell>
          <cell r="T329">
            <v>54087</v>
          </cell>
          <cell r="U329">
            <v>316743</v>
          </cell>
          <cell r="V329">
            <v>2950</v>
          </cell>
          <cell r="W329">
            <v>5563</v>
          </cell>
          <cell r="X329">
            <v>3178</v>
          </cell>
          <cell r="Y329">
            <v>3240</v>
          </cell>
          <cell r="Z329">
            <v>6650</v>
          </cell>
          <cell r="AA329">
            <v>5056</v>
          </cell>
          <cell r="AB329">
            <v>4369</v>
          </cell>
          <cell r="AC329">
            <v>4258</v>
          </cell>
          <cell r="AD329">
            <v>1644</v>
          </cell>
          <cell r="AE329">
            <v>7914</v>
          </cell>
          <cell r="AF329">
            <v>4599</v>
          </cell>
          <cell r="AG329">
            <v>2571</v>
          </cell>
          <cell r="AH329">
            <v>1979</v>
          </cell>
          <cell r="AI329">
            <v>1673</v>
          </cell>
          <cell r="AJ329">
            <v>1515</v>
          </cell>
          <cell r="AK329">
            <v>18711</v>
          </cell>
          <cell r="AL329">
            <v>75870</v>
          </cell>
          <cell r="AM329">
            <v>32201</v>
          </cell>
          <cell r="AN329">
            <v>108071</v>
          </cell>
          <cell r="AO329">
            <v>338526</v>
          </cell>
          <cell r="AP329">
            <v>86288</v>
          </cell>
          <cell r="AQ329">
            <v>424814</v>
          </cell>
          <cell r="AR329">
            <v>36112</v>
          </cell>
          <cell r="AS329">
            <v>0</v>
          </cell>
          <cell r="AT329">
            <v>0</v>
          </cell>
          <cell r="AU329">
            <v>0</v>
          </cell>
          <cell r="AV329">
            <v>1.0190274077753194</v>
          </cell>
        </row>
        <row r="330">
          <cell r="A330">
            <v>7</v>
          </cell>
          <cell r="B330">
            <v>36113</v>
          </cell>
          <cell r="C330">
            <v>11830</v>
          </cell>
          <cell r="D330">
            <v>3082</v>
          </cell>
          <cell r="E330">
            <v>3424</v>
          </cell>
          <cell r="F330">
            <v>1572</v>
          </cell>
          <cell r="G330">
            <v>1392</v>
          </cell>
          <cell r="H330">
            <v>5216</v>
          </cell>
          <cell r="I330">
            <v>2036</v>
          </cell>
          <cell r="J330">
            <v>6612</v>
          </cell>
          <cell r="K330">
            <v>4570</v>
          </cell>
          <cell r="L330">
            <v>3296</v>
          </cell>
          <cell r="M330">
            <v>3153</v>
          </cell>
          <cell r="N330">
            <v>3228</v>
          </cell>
          <cell r="O330">
            <v>5945</v>
          </cell>
          <cell r="P330">
            <v>4209</v>
          </cell>
          <cell r="Q330">
            <v>8498</v>
          </cell>
          <cell r="R330">
            <v>7284</v>
          </cell>
          <cell r="S330">
            <v>75347</v>
          </cell>
          <cell r="T330">
            <v>29729</v>
          </cell>
          <cell r="U330">
            <v>105076</v>
          </cell>
          <cell r="V330">
            <v>761</v>
          </cell>
          <cell r="W330">
            <v>2302</v>
          </cell>
          <cell r="X330">
            <v>4064</v>
          </cell>
          <cell r="Y330">
            <v>1119</v>
          </cell>
          <cell r="Z330">
            <v>2912</v>
          </cell>
          <cell r="AA330">
            <v>4217</v>
          </cell>
          <cell r="AB330">
            <v>1961</v>
          </cell>
          <cell r="AC330">
            <v>2190</v>
          </cell>
          <cell r="AD330">
            <v>909</v>
          </cell>
          <cell r="AE330">
            <v>4840</v>
          </cell>
          <cell r="AF330">
            <v>2508</v>
          </cell>
          <cell r="AG330">
            <v>1313</v>
          </cell>
          <cell r="AH330">
            <v>1024</v>
          </cell>
          <cell r="AI330">
            <v>1045</v>
          </cell>
          <cell r="AJ330">
            <v>940</v>
          </cell>
          <cell r="AK330">
            <v>9135</v>
          </cell>
          <cell r="AL330">
            <v>41240</v>
          </cell>
          <cell r="AM330">
            <v>8497</v>
          </cell>
          <cell r="AN330">
            <v>49737</v>
          </cell>
          <cell r="AO330">
            <v>116587</v>
          </cell>
          <cell r="AP330">
            <v>38226</v>
          </cell>
          <cell r="AQ330">
            <v>154813</v>
          </cell>
          <cell r="AR330">
            <v>36113</v>
          </cell>
          <cell r="AS330">
            <v>0</v>
          </cell>
          <cell r="AT330">
            <v>0</v>
          </cell>
          <cell r="AU330">
            <v>0</v>
          </cell>
          <cell r="AV330">
            <v>0.35094896223717281</v>
          </cell>
        </row>
        <row r="331">
          <cell r="A331">
            <v>1</v>
          </cell>
          <cell r="B331">
            <v>36114</v>
          </cell>
          <cell r="S331">
            <v>0</v>
          </cell>
          <cell r="U331">
            <v>0</v>
          </cell>
          <cell r="AL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36114</v>
          </cell>
          <cell r="AS331" t="str">
            <v>Atípico</v>
          </cell>
          <cell r="AT331" t="str">
            <v>ProclRepública</v>
          </cell>
          <cell r="AU331" t="str">
            <v>Feriado</v>
          </cell>
          <cell r="AV331">
            <v>0</v>
          </cell>
        </row>
        <row r="332">
          <cell r="A332">
            <v>2</v>
          </cell>
          <cell r="B332">
            <v>36115</v>
          </cell>
          <cell r="C332">
            <v>31137</v>
          </cell>
          <cell r="D332">
            <v>7427</v>
          </cell>
          <cell r="E332">
            <v>8839</v>
          </cell>
          <cell r="F332">
            <v>5764</v>
          </cell>
          <cell r="G332">
            <v>5834</v>
          </cell>
          <cell r="H332">
            <v>15710</v>
          </cell>
          <cell r="I332">
            <v>6948</v>
          </cell>
          <cell r="J332">
            <v>27616</v>
          </cell>
          <cell r="K332">
            <v>34866</v>
          </cell>
          <cell r="L332">
            <v>22703</v>
          </cell>
          <cell r="M332">
            <v>7381</v>
          </cell>
          <cell r="N332">
            <v>7599</v>
          </cell>
          <cell r="O332">
            <v>14475</v>
          </cell>
          <cell r="P332">
            <v>11331</v>
          </cell>
          <cell r="Q332">
            <v>28696</v>
          </cell>
          <cell r="R332">
            <v>15799</v>
          </cell>
          <cell r="S332">
            <v>252125</v>
          </cell>
          <cell r="T332">
            <v>51950</v>
          </cell>
          <cell r="U332">
            <v>304075</v>
          </cell>
          <cell r="V332">
            <v>2791</v>
          </cell>
          <cell r="W332">
            <v>5502</v>
          </cell>
          <cell r="X332">
            <v>3317</v>
          </cell>
          <cell r="Y332">
            <v>3105</v>
          </cell>
          <cell r="Z332">
            <v>6426</v>
          </cell>
          <cell r="AA332">
            <v>4365</v>
          </cell>
          <cell r="AB332">
            <v>4260</v>
          </cell>
          <cell r="AC332">
            <v>4127</v>
          </cell>
          <cell r="AD332">
            <v>1519</v>
          </cell>
          <cell r="AE332">
            <v>7545</v>
          </cell>
          <cell r="AF332">
            <v>4304</v>
          </cell>
          <cell r="AG332">
            <v>2485</v>
          </cell>
          <cell r="AH332">
            <v>1932</v>
          </cell>
          <cell r="AI332">
            <v>1569</v>
          </cell>
          <cell r="AJ332">
            <v>1523</v>
          </cell>
          <cell r="AK332">
            <v>18011</v>
          </cell>
          <cell r="AL332">
            <v>72781</v>
          </cell>
          <cell r="AM332">
            <v>31086</v>
          </cell>
          <cell r="AN332">
            <v>103867</v>
          </cell>
          <cell r="AO332">
            <v>324906</v>
          </cell>
          <cell r="AP332">
            <v>83036</v>
          </cell>
          <cell r="AQ332">
            <v>407942</v>
          </cell>
          <cell r="AR332">
            <v>36115</v>
          </cell>
          <cell r="AS332">
            <v>0</v>
          </cell>
          <cell r="AT332">
            <v>0</v>
          </cell>
          <cell r="AU332">
            <v>0</v>
          </cell>
          <cell r="AV332">
            <v>0.97802862690206349</v>
          </cell>
        </row>
        <row r="333">
          <cell r="A333">
            <v>3</v>
          </cell>
          <cell r="B333">
            <v>36116</v>
          </cell>
          <cell r="C333">
            <v>32873</v>
          </cell>
          <cell r="D333">
            <v>8198</v>
          </cell>
          <cell r="E333">
            <v>9212</v>
          </cell>
          <cell r="F333">
            <v>6155</v>
          </cell>
          <cell r="G333">
            <v>6090</v>
          </cell>
          <cell r="H333">
            <v>15854</v>
          </cell>
          <cell r="I333">
            <v>7197</v>
          </cell>
          <cell r="J333">
            <v>27851</v>
          </cell>
          <cell r="K333">
            <v>35235</v>
          </cell>
          <cell r="L333">
            <v>23248</v>
          </cell>
          <cell r="M333">
            <v>7366</v>
          </cell>
          <cell r="N333">
            <v>7931</v>
          </cell>
          <cell r="O333">
            <v>15098</v>
          </cell>
          <cell r="P333">
            <v>11864</v>
          </cell>
          <cell r="Q333">
            <v>30298</v>
          </cell>
          <cell r="R333">
            <v>17853</v>
          </cell>
          <cell r="S333">
            <v>262323</v>
          </cell>
          <cell r="T333">
            <v>54013</v>
          </cell>
          <cell r="U333">
            <v>316336</v>
          </cell>
          <cell r="V333">
            <v>2981</v>
          </cell>
          <cell r="W333">
            <v>6002</v>
          </cell>
          <cell r="X333">
            <v>3687</v>
          </cell>
          <cell r="Y333">
            <v>3153</v>
          </cell>
          <cell r="Z333">
            <v>6657</v>
          </cell>
          <cell r="AA333">
            <v>4528</v>
          </cell>
          <cell r="AB333">
            <v>4458</v>
          </cell>
          <cell r="AC333">
            <v>4301</v>
          </cell>
          <cell r="AD333">
            <v>1575</v>
          </cell>
          <cell r="AE333">
            <v>7825</v>
          </cell>
          <cell r="AF333">
            <v>4552</v>
          </cell>
          <cell r="AG333">
            <v>2611</v>
          </cell>
          <cell r="AH333">
            <v>2023</v>
          </cell>
          <cell r="AI333">
            <v>1771</v>
          </cell>
          <cell r="AJ333">
            <v>1493</v>
          </cell>
          <cell r="AK333">
            <v>18182</v>
          </cell>
          <cell r="AL333">
            <v>75799</v>
          </cell>
          <cell r="AM333">
            <v>32205</v>
          </cell>
          <cell r="AN333">
            <v>108004</v>
          </cell>
          <cell r="AO333">
            <v>338122</v>
          </cell>
          <cell r="AP333">
            <v>86218</v>
          </cell>
          <cell r="AQ333">
            <v>424340</v>
          </cell>
          <cell r="AR333">
            <v>36116</v>
          </cell>
          <cell r="AS333">
            <v>0</v>
          </cell>
          <cell r="AT333">
            <v>0</v>
          </cell>
          <cell r="AU333">
            <v>0</v>
          </cell>
          <cell r="AV333">
            <v>1.0178112912207824</v>
          </cell>
        </row>
        <row r="334">
          <cell r="A334">
            <v>4</v>
          </cell>
          <cell r="B334">
            <v>36117</v>
          </cell>
          <cell r="C334">
            <v>31944</v>
          </cell>
          <cell r="D334">
            <v>7738</v>
          </cell>
          <cell r="E334">
            <v>8904</v>
          </cell>
          <cell r="F334">
            <v>5947</v>
          </cell>
          <cell r="G334">
            <v>5792</v>
          </cell>
          <cell r="H334">
            <v>15113</v>
          </cell>
          <cell r="I334">
            <v>7185</v>
          </cell>
          <cell r="J334">
            <v>26583</v>
          </cell>
          <cell r="K334">
            <v>34021</v>
          </cell>
          <cell r="L334">
            <v>23194</v>
          </cell>
          <cell r="M334">
            <v>7489</v>
          </cell>
          <cell r="N334">
            <v>8053</v>
          </cell>
          <cell r="O334">
            <v>14886</v>
          </cell>
          <cell r="P334">
            <v>11746</v>
          </cell>
          <cell r="Q334">
            <v>29558</v>
          </cell>
          <cell r="R334">
            <v>18052</v>
          </cell>
          <cell r="S334">
            <v>256205</v>
          </cell>
          <cell r="T334">
            <v>53844</v>
          </cell>
          <cell r="U334">
            <v>310049</v>
          </cell>
          <cell r="V334">
            <v>2881</v>
          </cell>
          <cell r="W334">
            <v>5788</v>
          </cell>
          <cell r="X334">
            <v>3622</v>
          </cell>
          <cell r="Y334">
            <v>3146</v>
          </cell>
          <cell r="Z334">
            <v>6601</v>
          </cell>
          <cell r="AA334">
            <v>4521</v>
          </cell>
          <cell r="AB334">
            <v>4298</v>
          </cell>
          <cell r="AC334">
            <v>4367</v>
          </cell>
          <cell r="AD334">
            <v>1589</v>
          </cell>
          <cell r="AE334">
            <v>7727</v>
          </cell>
          <cell r="AF334">
            <v>4469</v>
          </cell>
          <cell r="AG334">
            <v>2634</v>
          </cell>
          <cell r="AH334">
            <v>2046</v>
          </cell>
          <cell r="AI334">
            <v>1721</v>
          </cell>
          <cell r="AJ334">
            <v>1632</v>
          </cell>
          <cell r="AK334">
            <v>18405</v>
          </cell>
          <cell r="AL334">
            <v>75447</v>
          </cell>
          <cell r="AM334">
            <v>31471</v>
          </cell>
          <cell r="AN334">
            <v>106918</v>
          </cell>
          <cell r="AO334">
            <v>331652</v>
          </cell>
          <cell r="AP334">
            <v>85315</v>
          </cell>
          <cell r="AQ334">
            <v>416967</v>
          </cell>
          <cell r="AR334">
            <v>36117</v>
          </cell>
          <cell r="AS334">
            <v>0</v>
          </cell>
          <cell r="AT334">
            <v>0</v>
          </cell>
          <cell r="AU334">
            <v>0</v>
          </cell>
          <cell r="AV334">
            <v>0.99833536521124</v>
          </cell>
        </row>
        <row r="335">
          <cell r="A335">
            <v>5</v>
          </cell>
          <cell r="B335">
            <v>36118</v>
          </cell>
          <cell r="C335">
            <v>31157</v>
          </cell>
          <cell r="D335">
            <v>7393</v>
          </cell>
          <cell r="E335">
            <v>8845</v>
          </cell>
          <cell r="F335">
            <v>5788</v>
          </cell>
          <cell r="G335">
            <v>5669</v>
          </cell>
          <cell r="H335">
            <v>14601</v>
          </cell>
          <cell r="I335">
            <v>6840</v>
          </cell>
          <cell r="J335">
            <v>26014</v>
          </cell>
          <cell r="K335">
            <v>33083</v>
          </cell>
          <cell r="L335">
            <v>22806</v>
          </cell>
          <cell r="M335">
            <v>7311</v>
          </cell>
          <cell r="N335">
            <v>7779</v>
          </cell>
          <cell r="O335">
            <v>14708</v>
          </cell>
          <cell r="P335">
            <v>11530</v>
          </cell>
          <cell r="Q335">
            <v>28583</v>
          </cell>
          <cell r="R335">
            <v>15693</v>
          </cell>
          <cell r="S335">
            <v>247800</v>
          </cell>
          <cell r="T335">
            <v>50915</v>
          </cell>
          <cell r="U335">
            <v>298715</v>
          </cell>
          <cell r="V335">
            <v>2804</v>
          </cell>
          <cell r="W335">
            <v>5769</v>
          </cell>
          <cell r="X335">
            <v>3337</v>
          </cell>
          <cell r="Y335">
            <v>2843</v>
          </cell>
          <cell r="Z335">
            <v>6315</v>
          </cell>
          <cell r="AA335">
            <v>4536</v>
          </cell>
          <cell r="AB335">
            <v>4197</v>
          </cell>
          <cell r="AC335">
            <v>4068</v>
          </cell>
          <cell r="AD335">
            <v>1441</v>
          </cell>
          <cell r="AE335">
            <v>7391</v>
          </cell>
          <cell r="AF335">
            <v>4298</v>
          </cell>
          <cell r="AG335">
            <v>2489</v>
          </cell>
          <cell r="AH335">
            <v>1990</v>
          </cell>
          <cell r="AI335">
            <v>1513</v>
          </cell>
          <cell r="AJ335">
            <v>1447</v>
          </cell>
          <cell r="AK335">
            <v>17053</v>
          </cell>
          <cell r="AL335">
            <v>71491</v>
          </cell>
          <cell r="AM335">
            <v>30477</v>
          </cell>
          <cell r="AN335">
            <v>101968</v>
          </cell>
          <cell r="AO335">
            <v>319291</v>
          </cell>
          <cell r="AP335">
            <v>81392</v>
          </cell>
          <cell r="AQ335">
            <v>400683</v>
          </cell>
          <cell r="AR335">
            <v>36118</v>
          </cell>
          <cell r="AS335">
            <v>0</v>
          </cell>
          <cell r="AT335">
            <v>0</v>
          </cell>
          <cell r="AU335">
            <v>0</v>
          </cell>
          <cell r="AV335">
            <v>0.96112641290769252</v>
          </cell>
        </row>
        <row r="336">
          <cell r="A336">
            <v>6</v>
          </cell>
          <cell r="B336">
            <v>36119</v>
          </cell>
          <cell r="C336">
            <v>32576</v>
          </cell>
          <cell r="D336">
            <v>7705</v>
          </cell>
          <cell r="E336">
            <v>9000</v>
          </cell>
          <cell r="F336">
            <v>5996</v>
          </cell>
          <cell r="G336">
            <v>5796</v>
          </cell>
          <cell r="H336">
            <v>15291</v>
          </cell>
          <cell r="I336">
            <v>7029</v>
          </cell>
          <cell r="J336">
            <v>27956</v>
          </cell>
          <cell r="K336">
            <v>33771</v>
          </cell>
          <cell r="L336">
            <v>22215</v>
          </cell>
          <cell r="M336">
            <v>7656</v>
          </cell>
          <cell r="N336">
            <v>8206</v>
          </cell>
          <cell r="O336">
            <v>15629</v>
          </cell>
          <cell r="P336">
            <v>12247</v>
          </cell>
          <cell r="Q336">
            <v>30052</v>
          </cell>
          <cell r="R336">
            <v>16570</v>
          </cell>
          <cell r="S336">
            <v>257695</v>
          </cell>
          <cell r="T336">
            <v>53232</v>
          </cell>
          <cell r="U336">
            <v>310927</v>
          </cell>
          <cell r="V336">
            <v>2904</v>
          </cell>
          <cell r="W336">
            <v>5536</v>
          </cell>
          <cell r="X336">
            <v>3120</v>
          </cell>
          <cell r="Y336">
            <v>3182</v>
          </cell>
          <cell r="Z336">
            <v>6669</v>
          </cell>
          <cell r="AA336">
            <v>4980</v>
          </cell>
          <cell r="AB336">
            <v>4368</v>
          </cell>
          <cell r="AC336">
            <v>4227</v>
          </cell>
          <cell r="AD336">
            <v>1570</v>
          </cell>
          <cell r="AE336">
            <v>7659</v>
          </cell>
          <cell r="AF336">
            <v>4499</v>
          </cell>
          <cell r="AG336">
            <v>2525</v>
          </cell>
          <cell r="AH336">
            <v>2131</v>
          </cell>
          <cell r="AI336">
            <v>1682</v>
          </cell>
          <cell r="AJ336">
            <v>1572</v>
          </cell>
          <cell r="AK336">
            <v>18051</v>
          </cell>
          <cell r="AL336">
            <v>74675</v>
          </cell>
          <cell r="AM336">
            <v>31596</v>
          </cell>
          <cell r="AN336">
            <v>106271</v>
          </cell>
          <cell r="AO336">
            <v>332370</v>
          </cell>
          <cell r="AP336">
            <v>84828</v>
          </cell>
          <cell r="AQ336">
            <v>417198</v>
          </cell>
          <cell r="AR336">
            <v>36119</v>
          </cell>
          <cell r="AS336">
            <v>0</v>
          </cell>
          <cell r="AT336">
            <v>0</v>
          </cell>
          <cell r="AU336">
            <v>0</v>
          </cell>
          <cell r="AV336">
            <v>1.0004966812660856</v>
          </cell>
        </row>
        <row r="337">
          <cell r="A337">
            <v>7</v>
          </cell>
          <cell r="B337">
            <v>36120</v>
          </cell>
          <cell r="C337">
            <v>12811</v>
          </cell>
          <cell r="D337">
            <v>2616</v>
          </cell>
          <cell r="E337">
            <v>4001</v>
          </cell>
          <cell r="F337">
            <v>1665</v>
          </cell>
          <cell r="G337">
            <v>1393</v>
          </cell>
          <cell r="H337">
            <v>5148</v>
          </cell>
          <cell r="I337">
            <v>2016</v>
          </cell>
          <cell r="J337">
            <v>6876</v>
          </cell>
          <cell r="K337">
            <v>5336</v>
          </cell>
          <cell r="L337">
            <v>3468</v>
          </cell>
          <cell r="M337">
            <v>3099</v>
          </cell>
          <cell r="N337">
            <v>3583</v>
          </cell>
          <cell r="O337">
            <v>6337</v>
          </cell>
          <cell r="P337">
            <v>4312</v>
          </cell>
          <cell r="Q337">
            <v>9149</v>
          </cell>
          <cell r="R337">
            <v>8461</v>
          </cell>
          <cell r="S337">
            <v>80271</v>
          </cell>
          <cell r="T337">
            <v>28438</v>
          </cell>
          <cell r="U337">
            <v>108709</v>
          </cell>
          <cell r="V337">
            <v>806</v>
          </cell>
          <cell r="W337">
            <v>2371</v>
          </cell>
          <cell r="X337">
            <v>1760</v>
          </cell>
          <cell r="Y337">
            <v>1178</v>
          </cell>
          <cell r="Z337">
            <v>2995</v>
          </cell>
          <cell r="AA337">
            <v>4397</v>
          </cell>
          <cell r="AB337">
            <v>1886</v>
          </cell>
          <cell r="AC337">
            <v>2184</v>
          </cell>
          <cell r="AD337">
            <v>934</v>
          </cell>
          <cell r="AE337">
            <v>4575</v>
          </cell>
          <cell r="AF337">
            <v>2471</v>
          </cell>
          <cell r="AG337">
            <v>1325</v>
          </cell>
          <cell r="AH337">
            <v>1068</v>
          </cell>
          <cell r="AI337">
            <v>1027</v>
          </cell>
          <cell r="AJ337">
            <v>950</v>
          </cell>
          <cell r="AK337">
            <v>9482</v>
          </cell>
          <cell r="AL337">
            <v>39409</v>
          </cell>
          <cell r="AM337">
            <v>9098</v>
          </cell>
          <cell r="AN337">
            <v>48507</v>
          </cell>
          <cell r="AO337">
            <v>119680</v>
          </cell>
          <cell r="AP337">
            <v>37536</v>
          </cell>
          <cell r="AQ337">
            <v>157216</v>
          </cell>
          <cell r="AR337">
            <v>36120</v>
          </cell>
          <cell r="AS337">
            <v>0</v>
          </cell>
          <cell r="AT337">
            <v>0</v>
          </cell>
          <cell r="AU337">
            <v>0</v>
          </cell>
          <cell r="AV337">
            <v>0.36025947833416111</v>
          </cell>
        </row>
        <row r="338">
          <cell r="A338">
            <v>1</v>
          </cell>
          <cell r="B338">
            <v>36121</v>
          </cell>
          <cell r="S338">
            <v>0</v>
          </cell>
          <cell r="U338">
            <v>0</v>
          </cell>
          <cell r="AL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36121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</row>
        <row r="339">
          <cell r="A339">
            <v>2</v>
          </cell>
          <cell r="B339">
            <v>36122</v>
          </cell>
          <cell r="C339">
            <v>30789</v>
          </cell>
          <cell r="D339">
            <v>7437</v>
          </cell>
          <cell r="E339">
            <v>8696</v>
          </cell>
          <cell r="F339">
            <v>5758</v>
          </cell>
          <cell r="G339">
            <v>5813</v>
          </cell>
          <cell r="H339">
            <v>15488</v>
          </cell>
          <cell r="I339">
            <v>7130</v>
          </cell>
          <cell r="J339">
            <v>27158</v>
          </cell>
          <cell r="K339">
            <v>34527</v>
          </cell>
          <cell r="L339">
            <v>22415</v>
          </cell>
          <cell r="M339">
            <v>7237</v>
          </cell>
          <cell r="N339">
            <v>7521</v>
          </cell>
          <cell r="O339">
            <v>14401</v>
          </cell>
          <cell r="P339">
            <v>11438</v>
          </cell>
          <cell r="Q339">
            <v>28361</v>
          </cell>
          <cell r="R339">
            <v>15239</v>
          </cell>
          <cell r="S339">
            <v>249408</v>
          </cell>
          <cell r="T339">
            <v>51827</v>
          </cell>
          <cell r="U339">
            <v>301235</v>
          </cell>
          <cell r="V339">
            <v>2789</v>
          </cell>
          <cell r="W339">
            <v>5459</v>
          </cell>
          <cell r="X339">
            <v>3220</v>
          </cell>
          <cell r="Y339">
            <v>3009</v>
          </cell>
          <cell r="Z339">
            <v>6369</v>
          </cell>
          <cell r="AA339">
            <v>4564</v>
          </cell>
          <cell r="AB339">
            <v>4161</v>
          </cell>
          <cell r="AC339">
            <v>4074</v>
          </cell>
          <cell r="AD339">
            <v>1548</v>
          </cell>
          <cell r="AE339">
            <v>7782</v>
          </cell>
          <cell r="AF339">
            <v>4481</v>
          </cell>
          <cell r="AG339">
            <v>2474</v>
          </cell>
          <cell r="AH339">
            <v>2046</v>
          </cell>
          <cell r="AI339">
            <v>1561</v>
          </cell>
          <cell r="AJ339">
            <v>1494</v>
          </cell>
          <cell r="AK339">
            <v>17606</v>
          </cell>
          <cell r="AL339">
            <v>72637</v>
          </cell>
          <cell r="AM339">
            <v>30752</v>
          </cell>
          <cell r="AN339">
            <v>103389</v>
          </cell>
          <cell r="AO339">
            <v>322045</v>
          </cell>
          <cell r="AP339">
            <v>82579</v>
          </cell>
          <cell r="AQ339">
            <v>404624</v>
          </cell>
          <cell r="AR339">
            <v>36122</v>
          </cell>
          <cell r="AS339">
            <v>0</v>
          </cell>
          <cell r="AT339">
            <v>0</v>
          </cell>
          <cell r="AU339">
            <v>0</v>
          </cell>
          <cell r="AV339">
            <v>0.96941647476708659</v>
          </cell>
        </row>
        <row r="340">
          <cell r="A340">
            <v>3</v>
          </cell>
          <cell r="B340">
            <v>36123</v>
          </cell>
          <cell r="C340">
            <v>32066</v>
          </cell>
          <cell r="D340">
            <v>7817</v>
          </cell>
          <cell r="E340">
            <v>9115</v>
          </cell>
          <cell r="F340">
            <v>5827</v>
          </cell>
          <cell r="G340">
            <v>5796</v>
          </cell>
          <cell r="H340">
            <v>14944</v>
          </cell>
          <cell r="I340">
            <v>6889</v>
          </cell>
          <cell r="J340">
            <v>27241</v>
          </cell>
          <cell r="K340">
            <v>34783</v>
          </cell>
          <cell r="L340">
            <v>22453</v>
          </cell>
          <cell r="M340">
            <v>7455</v>
          </cell>
          <cell r="N340">
            <v>8024</v>
          </cell>
          <cell r="O340">
            <v>14853</v>
          </cell>
          <cell r="P340">
            <v>11716</v>
          </cell>
          <cell r="Q340">
            <v>29712</v>
          </cell>
          <cell r="R340">
            <v>16235</v>
          </cell>
          <cell r="S340">
            <v>254926</v>
          </cell>
          <cell r="T340">
            <v>52922</v>
          </cell>
          <cell r="U340">
            <v>307848</v>
          </cell>
          <cell r="V340">
            <v>2822</v>
          </cell>
          <cell r="W340">
            <v>5719</v>
          </cell>
          <cell r="X340">
            <v>3530</v>
          </cell>
          <cell r="Y340">
            <v>3079</v>
          </cell>
          <cell r="Z340">
            <v>6498</v>
          </cell>
          <cell r="AA340">
            <v>4640</v>
          </cell>
          <cell r="AB340">
            <v>4284</v>
          </cell>
          <cell r="AC340">
            <v>4138</v>
          </cell>
          <cell r="AD340">
            <v>1547</v>
          </cell>
          <cell r="AE340">
            <v>7830</v>
          </cell>
          <cell r="AF340">
            <v>4513</v>
          </cell>
          <cell r="AG340">
            <v>2597</v>
          </cell>
          <cell r="AH340">
            <v>2180</v>
          </cell>
          <cell r="AI340">
            <v>1681</v>
          </cell>
          <cell r="AJ340">
            <v>1499</v>
          </cell>
          <cell r="AK340">
            <v>17622</v>
          </cell>
          <cell r="AL340">
            <v>74179</v>
          </cell>
          <cell r="AM340">
            <v>31377</v>
          </cell>
          <cell r="AN340">
            <v>105556</v>
          </cell>
          <cell r="AO340">
            <v>329105</v>
          </cell>
          <cell r="AP340">
            <v>84299</v>
          </cell>
          <cell r="AQ340">
            <v>413404</v>
          </cell>
          <cell r="AR340">
            <v>36123</v>
          </cell>
          <cell r="AS340">
            <v>0</v>
          </cell>
          <cell r="AT340">
            <v>0</v>
          </cell>
          <cell r="AU340">
            <v>0</v>
          </cell>
          <cell r="AV340">
            <v>0.99066841257657168</v>
          </cell>
        </row>
        <row r="341">
          <cell r="A341">
            <v>4</v>
          </cell>
          <cell r="B341">
            <v>36124</v>
          </cell>
          <cell r="C341">
            <v>32693</v>
          </cell>
          <cell r="D341">
            <v>7802</v>
          </cell>
          <cell r="E341">
            <v>9273</v>
          </cell>
          <cell r="F341">
            <v>5780</v>
          </cell>
          <cell r="G341">
            <v>5671</v>
          </cell>
          <cell r="H341">
            <v>15065</v>
          </cell>
          <cell r="I341">
            <v>6982</v>
          </cell>
          <cell r="J341">
            <v>27943</v>
          </cell>
          <cell r="K341">
            <v>34538</v>
          </cell>
          <cell r="L341">
            <v>23267</v>
          </cell>
          <cell r="M341">
            <v>7560</v>
          </cell>
          <cell r="N341">
            <v>7981</v>
          </cell>
          <cell r="O341">
            <v>15222</v>
          </cell>
          <cell r="P341">
            <v>11871</v>
          </cell>
          <cell r="Q341">
            <v>29619</v>
          </cell>
          <cell r="R341">
            <v>17613</v>
          </cell>
          <cell r="S341">
            <v>258880</v>
          </cell>
          <cell r="T341">
            <v>54178</v>
          </cell>
          <cell r="U341">
            <v>313058</v>
          </cell>
          <cell r="V341">
            <v>2799</v>
          </cell>
          <cell r="W341">
            <v>5723</v>
          </cell>
          <cell r="X341">
            <v>3391</v>
          </cell>
          <cell r="Y341">
            <v>3162</v>
          </cell>
          <cell r="Z341">
            <v>6639</v>
          </cell>
          <cell r="AA341">
            <v>4825</v>
          </cell>
          <cell r="AB341">
            <v>4397</v>
          </cell>
          <cell r="AC341">
            <v>4213</v>
          </cell>
          <cell r="AD341">
            <v>1603</v>
          </cell>
          <cell r="AE341">
            <v>8076</v>
          </cell>
          <cell r="AF341">
            <v>4610</v>
          </cell>
          <cell r="AG341">
            <v>2633</v>
          </cell>
          <cell r="AH341">
            <v>2154</v>
          </cell>
          <cell r="AI341">
            <v>1750</v>
          </cell>
          <cell r="AJ341">
            <v>1611</v>
          </cell>
          <cell r="AK341">
            <v>18246</v>
          </cell>
          <cell r="AL341">
            <v>75832</v>
          </cell>
          <cell r="AM341">
            <v>31897</v>
          </cell>
          <cell r="AN341">
            <v>107729</v>
          </cell>
          <cell r="AO341">
            <v>334712</v>
          </cell>
          <cell r="AP341">
            <v>86075</v>
          </cell>
          <cell r="AQ341">
            <v>420787</v>
          </cell>
          <cell r="AR341">
            <v>36124</v>
          </cell>
          <cell r="AS341">
            <v>0</v>
          </cell>
          <cell r="AT341">
            <v>0</v>
          </cell>
          <cell r="AU341">
            <v>0</v>
          </cell>
          <cell r="AV341">
            <v>1.0075465450550112</v>
          </cell>
        </row>
        <row r="342">
          <cell r="A342">
            <v>5</v>
          </cell>
          <cell r="B342">
            <v>36125</v>
          </cell>
          <cell r="C342">
            <v>32891</v>
          </cell>
          <cell r="D342">
            <v>7752</v>
          </cell>
          <cell r="E342">
            <v>9200</v>
          </cell>
          <cell r="F342">
            <v>5776</v>
          </cell>
          <cell r="G342">
            <v>5763</v>
          </cell>
          <cell r="H342">
            <v>15659</v>
          </cell>
          <cell r="I342">
            <v>7070</v>
          </cell>
          <cell r="J342">
            <v>27905</v>
          </cell>
          <cell r="K342">
            <v>34549</v>
          </cell>
          <cell r="L342">
            <v>23103</v>
          </cell>
          <cell r="M342">
            <v>7522</v>
          </cell>
          <cell r="N342">
            <v>8300</v>
          </cell>
          <cell r="O342">
            <v>15071</v>
          </cell>
          <cell r="P342">
            <v>11681</v>
          </cell>
          <cell r="Q342">
            <v>29699</v>
          </cell>
          <cell r="R342">
            <v>16480</v>
          </cell>
          <cell r="S342">
            <v>258421</v>
          </cell>
          <cell r="T342">
            <v>54600</v>
          </cell>
          <cell r="U342">
            <v>313021</v>
          </cell>
          <cell r="V342">
            <v>2798</v>
          </cell>
          <cell r="W342">
            <v>5779</v>
          </cell>
          <cell r="X342">
            <v>3451</v>
          </cell>
          <cell r="Y342">
            <v>3323</v>
          </cell>
          <cell r="Z342">
            <v>6670</v>
          </cell>
          <cell r="AA342">
            <v>4805</v>
          </cell>
          <cell r="AB342">
            <v>4300</v>
          </cell>
          <cell r="AC342">
            <v>4418</v>
          </cell>
          <cell r="AD342">
            <v>1628</v>
          </cell>
          <cell r="AE342">
            <v>7889</v>
          </cell>
          <cell r="AF342">
            <v>4610</v>
          </cell>
          <cell r="AG342">
            <v>2648</v>
          </cell>
          <cell r="AH342">
            <v>2155</v>
          </cell>
          <cell r="AI342">
            <v>1742</v>
          </cell>
          <cell r="AJ342">
            <v>1672</v>
          </cell>
          <cell r="AK342">
            <v>18509</v>
          </cell>
          <cell r="AL342">
            <v>76397</v>
          </cell>
          <cell r="AM342">
            <v>31790</v>
          </cell>
          <cell r="AN342">
            <v>108187</v>
          </cell>
          <cell r="AO342">
            <v>334818</v>
          </cell>
          <cell r="AP342">
            <v>86390</v>
          </cell>
          <cell r="AQ342">
            <v>421208</v>
          </cell>
          <cell r="AR342">
            <v>36125</v>
          </cell>
          <cell r="AS342">
            <v>0</v>
          </cell>
          <cell r="AT342">
            <v>0</v>
          </cell>
          <cell r="AU342">
            <v>0</v>
          </cell>
          <cell r="AV342">
            <v>1.0078656251411027</v>
          </cell>
        </row>
        <row r="343">
          <cell r="A343">
            <v>6</v>
          </cell>
          <cell r="B343">
            <v>36126</v>
          </cell>
          <cell r="C343">
            <v>32132</v>
          </cell>
          <cell r="D343">
            <v>7507</v>
          </cell>
          <cell r="E343">
            <v>9598</v>
          </cell>
          <cell r="F343">
            <v>5752</v>
          </cell>
          <cell r="G343">
            <v>5669</v>
          </cell>
          <cell r="H343">
            <v>15486</v>
          </cell>
          <cell r="I343">
            <v>6828</v>
          </cell>
          <cell r="J343">
            <v>27990</v>
          </cell>
          <cell r="K343">
            <v>33456</v>
          </cell>
          <cell r="L343">
            <v>22055</v>
          </cell>
          <cell r="M343">
            <v>7559</v>
          </cell>
          <cell r="N343">
            <v>8027</v>
          </cell>
          <cell r="O343">
            <v>15363</v>
          </cell>
          <cell r="P343">
            <v>12011</v>
          </cell>
          <cell r="Q343">
            <v>30290</v>
          </cell>
          <cell r="R343">
            <v>17306</v>
          </cell>
          <cell r="S343">
            <v>257029</v>
          </cell>
          <cell r="T343">
            <v>54456</v>
          </cell>
          <cell r="U343">
            <v>311485</v>
          </cell>
          <cell r="V343">
            <v>2786</v>
          </cell>
          <cell r="W343">
            <v>5816</v>
          </cell>
          <cell r="X343">
            <v>3287</v>
          </cell>
          <cell r="Y343">
            <v>3339</v>
          </cell>
          <cell r="Z343">
            <v>6443</v>
          </cell>
          <cell r="AA343">
            <v>5223</v>
          </cell>
          <cell r="AB343">
            <v>4242</v>
          </cell>
          <cell r="AC343">
            <v>4311</v>
          </cell>
          <cell r="AD343">
            <v>1617</v>
          </cell>
          <cell r="AE343">
            <v>8104</v>
          </cell>
          <cell r="AF343">
            <v>4603</v>
          </cell>
          <cell r="AG343">
            <v>2642</v>
          </cell>
          <cell r="AH343">
            <v>2161</v>
          </cell>
          <cell r="AI343">
            <v>1776</v>
          </cell>
          <cell r="AJ343">
            <v>1594</v>
          </cell>
          <cell r="AK343">
            <v>18330</v>
          </cell>
          <cell r="AL343">
            <v>76274</v>
          </cell>
          <cell r="AM343">
            <v>31508</v>
          </cell>
          <cell r="AN343">
            <v>107782</v>
          </cell>
          <cell r="AO343">
            <v>333303</v>
          </cell>
          <cell r="AP343">
            <v>85964</v>
          </cell>
          <cell r="AQ343">
            <v>419267</v>
          </cell>
          <cell r="AR343">
            <v>36126</v>
          </cell>
          <cell r="AS343">
            <v>0</v>
          </cell>
          <cell r="AT343">
            <v>0</v>
          </cell>
          <cell r="AU343">
            <v>0</v>
          </cell>
          <cell r="AV343">
            <v>1.0033051880615884</v>
          </cell>
        </row>
        <row r="344">
          <cell r="A344">
            <v>7</v>
          </cell>
          <cell r="B344">
            <v>36127</v>
          </cell>
          <cell r="C344">
            <v>13173</v>
          </cell>
          <cell r="D344">
            <v>2702</v>
          </cell>
          <cell r="E344">
            <v>3925</v>
          </cell>
          <cell r="F344">
            <v>1704</v>
          </cell>
          <cell r="G344">
            <v>1464</v>
          </cell>
          <cell r="H344">
            <v>5324</v>
          </cell>
          <cell r="I344">
            <v>2050</v>
          </cell>
          <cell r="J344">
            <v>7140</v>
          </cell>
          <cell r="K344">
            <v>5355</v>
          </cell>
          <cell r="L344">
            <v>3384</v>
          </cell>
          <cell r="M344">
            <v>3293</v>
          </cell>
          <cell r="N344">
            <v>3441</v>
          </cell>
          <cell r="O344">
            <v>6417</v>
          </cell>
          <cell r="P344">
            <v>4306</v>
          </cell>
          <cell r="Q344">
            <v>8790</v>
          </cell>
          <cell r="R344">
            <v>7873</v>
          </cell>
          <cell r="S344">
            <v>80341</v>
          </cell>
          <cell r="T344">
            <v>28746</v>
          </cell>
          <cell r="U344">
            <v>109087</v>
          </cell>
          <cell r="V344">
            <v>826</v>
          </cell>
          <cell r="W344">
            <v>2303</v>
          </cell>
          <cell r="X344">
            <v>2043</v>
          </cell>
          <cell r="Y344">
            <v>1247</v>
          </cell>
          <cell r="Z344">
            <v>2924</v>
          </cell>
          <cell r="AA344">
            <v>4971</v>
          </cell>
          <cell r="AB344">
            <v>1987</v>
          </cell>
          <cell r="AC344">
            <v>2220</v>
          </cell>
          <cell r="AD344">
            <v>920</v>
          </cell>
          <cell r="AE344">
            <v>4800</v>
          </cell>
          <cell r="AF344">
            <v>2467</v>
          </cell>
          <cell r="AG344">
            <v>1432</v>
          </cell>
          <cell r="AH344">
            <v>1090</v>
          </cell>
          <cell r="AI344">
            <v>1054</v>
          </cell>
          <cell r="AJ344">
            <v>1014</v>
          </cell>
          <cell r="AK344">
            <v>8666</v>
          </cell>
          <cell r="AL344">
            <v>39964</v>
          </cell>
          <cell r="AM344">
            <v>9098</v>
          </cell>
          <cell r="AN344">
            <v>49062</v>
          </cell>
          <cell r="AO344">
            <v>120305</v>
          </cell>
          <cell r="AP344">
            <v>37844</v>
          </cell>
          <cell r="AQ344">
            <v>158149</v>
          </cell>
          <cell r="AR344">
            <v>36127</v>
          </cell>
          <cell r="AS344">
            <v>0</v>
          </cell>
          <cell r="AT344">
            <v>0</v>
          </cell>
          <cell r="AU344">
            <v>0</v>
          </cell>
          <cell r="AV344">
            <v>0.36214084676630393</v>
          </cell>
        </row>
        <row r="345">
          <cell r="A345">
            <v>1</v>
          </cell>
          <cell r="B345">
            <v>36128</v>
          </cell>
          <cell r="S345">
            <v>0</v>
          </cell>
          <cell r="U345">
            <v>0</v>
          </cell>
          <cell r="AL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36128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</row>
        <row r="346">
          <cell r="A346">
            <v>2</v>
          </cell>
          <cell r="B346">
            <v>36129</v>
          </cell>
          <cell r="C346">
            <v>32421</v>
          </cell>
          <cell r="D346">
            <v>7833</v>
          </cell>
          <cell r="E346">
            <v>9117</v>
          </cell>
          <cell r="F346">
            <v>5852</v>
          </cell>
          <cell r="G346">
            <v>5942</v>
          </cell>
          <cell r="H346">
            <v>16466</v>
          </cell>
          <cell r="I346">
            <v>7234</v>
          </cell>
          <cell r="J346">
            <v>29605</v>
          </cell>
          <cell r="K346">
            <v>36249</v>
          </cell>
          <cell r="L346">
            <v>23945</v>
          </cell>
          <cell r="M346">
            <v>7650</v>
          </cell>
          <cell r="N346">
            <v>7795</v>
          </cell>
          <cell r="O346">
            <v>15210</v>
          </cell>
          <cell r="P346">
            <v>11573</v>
          </cell>
          <cell r="Q346">
            <v>30117</v>
          </cell>
          <cell r="R346">
            <v>16921</v>
          </cell>
          <cell r="S346">
            <v>263930</v>
          </cell>
          <cell r="T346">
            <v>54670</v>
          </cell>
          <cell r="U346">
            <v>318600</v>
          </cell>
          <cell r="V346">
            <v>2834</v>
          </cell>
          <cell r="W346">
            <v>5694</v>
          </cell>
          <cell r="X346">
            <v>3385</v>
          </cell>
          <cell r="Y346">
            <v>3166</v>
          </cell>
          <cell r="Z346">
            <v>6335</v>
          </cell>
          <cell r="AA346">
            <v>5047</v>
          </cell>
          <cell r="AB346">
            <v>4302</v>
          </cell>
          <cell r="AC346">
            <v>4334</v>
          </cell>
          <cell r="AD346">
            <v>1560</v>
          </cell>
          <cell r="AE346">
            <v>8148</v>
          </cell>
          <cell r="AF346">
            <v>4686</v>
          </cell>
          <cell r="AG346">
            <v>2753</v>
          </cell>
          <cell r="AH346">
            <v>2252</v>
          </cell>
          <cell r="AI346">
            <v>1789</v>
          </cell>
          <cell r="AJ346">
            <v>1615</v>
          </cell>
          <cell r="AK346">
            <v>18663</v>
          </cell>
          <cell r="AL346">
            <v>76563</v>
          </cell>
          <cell r="AM346">
            <v>32616</v>
          </cell>
          <cell r="AN346">
            <v>109179</v>
          </cell>
          <cell r="AO346">
            <v>340493</v>
          </cell>
          <cell r="AP346">
            <v>87286</v>
          </cell>
          <cell r="AQ346">
            <v>427779</v>
          </cell>
          <cell r="AR346">
            <v>36129</v>
          </cell>
          <cell r="AS346">
            <v>0</v>
          </cell>
          <cell r="AT346">
            <v>0</v>
          </cell>
          <cell r="AU346">
            <v>0</v>
          </cell>
          <cell r="AV346">
            <v>1.0249484505049593</v>
          </cell>
        </row>
        <row r="347">
          <cell r="A347">
            <v>0</v>
          </cell>
          <cell r="B347" t="str">
            <v>nov/1998</v>
          </cell>
          <cell r="C347">
            <v>696535</v>
          </cell>
          <cell r="D347">
            <v>166191</v>
          </cell>
          <cell r="E347">
            <v>197870</v>
          </cell>
          <cell r="F347">
            <v>125237</v>
          </cell>
          <cell r="G347">
            <v>122176</v>
          </cell>
          <cell r="H347">
            <v>335218</v>
          </cell>
          <cell r="I347">
            <v>149863</v>
          </cell>
          <cell r="J347">
            <v>579716</v>
          </cell>
          <cell r="K347">
            <v>718542</v>
          </cell>
          <cell r="L347">
            <v>480790</v>
          </cell>
          <cell r="M347">
            <v>164630</v>
          </cell>
          <cell r="N347">
            <v>173703</v>
          </cell>
          <cell r="O347">
            <v>330573</v>
          </cell>
          <cell r="P347">
            <v>253412</v>
          </cell>
          <cell r="Q347">
            <v>632998</v>
          </cell>
          <cell r="R347">
            <v>367913</v>
          </cell>
          <cell r="S347">
            <v>5495367</v>
          </cell>
          <cell r="T347">
            <v>1186281</v>
          </cell>
          <cell r="U347">
            <v>6681648</v>
          </cell>
          <cell r="V347">
            <v>60656</v>
          </cell>
          <cell r="W347">
            <v>125896</v>
          </cell>
          <cell r="X347">
            <v>80082</v>
          </cell>
          <cell r="Y347">
            <v>68253</v>
          </cell>
          <cell r="Z347">
            <v>144384</v>
          </cell>
          <cell r="AA347">
            <v>112107</v>
          </cell>
          <cell r="AB347">
            <v>96062</v>
          </cell>
          <cell r="AC347">
            <v>94283</v>
          </cell>
          <cell r="AD347">
            <v>35781</v>
          </cell>
          <cell r="AE347">
            <v>176139</v>
          </cell>
          <cell r="AF347">
            <v>99481</v>
          </cell>
          <cell r="AG347">
            <v>56366</v>
          </cell>
          <cell r="AH347">
            <v>44511</v>
          </cell>
          <cell r="AI347">
            <v>37623</v>
          </cell>
          <cell r="AJ347">
            <v>35565</v>
          </cell>
          <cell r="AK347">
            <v>394387</v>
          </cell>
          <cell r="AL347">
            <v>1661576</v>
          </cell>
          <cell r="AM347">
            <v>672804</v>
          </cell>
          <cell r="AN347">
            <v>2334380</v>
          </cell>
          <cell r="AO347">
            <v>7156943</v>
          </cell>
          <cell r="AP347">
            <v>1859085</v>
          </cell>
          <cell r="AQ347">
            <v>9016028</v>
          </cell>
          <cell r="AR347">
            <v>26</v>
          </cell>
        </row>
        <row r="348">
          <cell r="A348">
            <v>3</v>
          </cell>
          <cell r="B348">
            <v>36130</v>
          </cell>
          <cell r="C348">
            <v>32687</v>
          </cell>
          <cell r="D348">
            <v>7700</v>
          </cell>
          <cell r="E348">
            <v>9137</v>
          </cell>
          <cell r="F348">
            <v>5888</v>
          </cell>
          <cell r="G348">
            <v>6005</v>
          </cell>
          <cell r="H348">
            <v>15559</v>
          </cell>
          <cell r="I348">
            <v>7087</v>
          </cell>
          <cell r="J348">
            <v>29172</v>
          </cell>
          <cell r="K348">
            <v>35275</v>
          </cell>
          <cell r="L348">
            <v>23451</v>
          </cell>
          <cell r="M348">
            <v>7693</v>
          </cell>
          <cell r="N348">
            <v>7967</v>
          </cell>
          <cell r="O348">
            <v>15348</v>
          </cell>
          <cell r="P348">
            <v>11710</v>
          </cell>
          <cell r="Q348">
            <v>30589</v>
          </cell>
          <cell r="R348">
            <v>18199</v>
          </cell>
          <cell r="S348">
            <v>263467</v>
          </cell>
          <cell r="T348">
            <v>54531</v>
          </cell>
          <cell r="U348">
            <v>317998</v>
          </cell>
          <cell r="V348">
            <v>2852</v>
          </cell>
          <cell r="W348">
            <v>5678</v>
          </cell>
          <cell r="X348">
            <v>4404</v>
          </cell>
          <cell r="Y348">
            <v>3242</v>
          </cell>
          <cell r="Z348">
            <v>6623</v>
          </cell>
          <cell r="AA348">
            <v>5138</v>
          </cell>
          <cell r="AB348">
            <v>4211</v>
          </cell>
          <cell r="AC348">
            <v>4335</v>
          </cell>
          <cell r="AD348">
            <v>1594</v>
          </cell>
          <cell r="AE348">
            <v>7897</v>
          </cell>
          <cell r="AF348">
            <v>4554</v>
          </cell>
          <cell r="AG348">
            <v>2626</v>
          </cell>
          <cell r="AH348">
            <v>2102</v>
          </cell>
          <cell r="AI348">
            <v>1667</v>
          </cell>
          <cell r="AJ348">
            <v>1565</v>
          </cell>
          <cell r="AK348">
            <v>18013</v>
          </cell>
          <cell r="AL348">
            <v>76501</v>
          </cell>
          <cell r="AM348">
            <v>32486</v>
          </cell>
          <cell r="AN348">
            <v>108987</v>
          </cell>
          <cell r="AO348">
            <v>339968</v>
          </cell>
          <cell r="AP348">
            <v>87017</v>
          </cell>
          <cell r="AQ348">
            <v>426985</v>
          </cell>
          <cell r="AR348">
            <v>36130</v>
          </cell>
          <cell r="AS348">
            <v>0</v>
          </cell>
          <cell r="AT348">
            <v>0</v>
          </cell>
          <cell r="AU348">
            <v>0</v>
          </cell>
          <cell r="AV348">
            <v>0.96180428835343412</v>
          </cell>
        </row>
        <row r="349">
          <cell r="A349">
            <v>4</v>
          </cell>
          <cell r="B349">
            <v>36131</v>
          </cell>
          <cell r="C349">
            <v>33670</v>
          </cell>
          <cell r="D349">
            <v>7954</v>
          </cell>
          <cell r="E349">
            <v>9238</v>
          </cell>
          <cell r="F349">
            <v>5855</v>
          </cell>
          <cell r="G349">
            <v>6090</v>
          </cell>
          <cell r="H349">
            <v>15966</v>
          </cell>
          <cell r="I349">
            <v>7027</v>
          </cell>
          <cell r="J349">
            <v>29969</v>
          </cell>
          <cell r="K349">
            <v>35017</v>
          </cell>
          <cell r="L349">
            <v>23659</v>
          </cell>
          <cell r="M349">
            <v>7941</v>
          </cell>
          <cell r="N349">
            <v>7899</v>
          </cell>
          <cell r="O349">
            <v>15927</v>
          </cell>
          <cell r="P349">
            <v>12117</v>
          </cell>
          <cell r="Q349">
            <v>30461</v>
          </cell>
          <cell r="R349">
            <v>18097</v>
          </cell>
          <cell r="S349">
            <v>266887</v>
          </cell>
          <cell r="T349">
            <v>55761</v>
          </cell>
          <cell r="U349">
            <v>322648</v>
          </cell>
          <cell r="V349">
            <v>2836</v>
          </cell>
          <cell r="W349">
            <v>5983</v>
          </cell>
          <cell r="X349">
            <v>3424</v>
          </cell>
          <cell r="Y349">
            <v>3220</v>
          </cell>
          <cell r="Z349">
            <v>6662</v>
          </cell>
          <cell r="AA349">
            <v>5391</v>
          </cell>
          <cell r="AB349">
            <v>4459</v>
          </cell>
          <cell r="AC349">
            <v>4420</v>
          </cell>
          <cell r="AD349">
            <v>1637</v>
          </cell>
          <cell r="AE349">
            <v>8354</v>
          </cell>
          <cell r="AF349">
            <v>4684</v>
          </cell>
          <cell r="AG349">
            <v>2762</v>
          </cell>
          <cell r="AH349">
            <v>2166</v>
          </cell>
          <cell r="AI349">
            <v>1748</v>
          </cell>
          <cell r="AJ349">
            <v>1642</v>
          </cell>
          <cell r="AK349">
            <v>18701</v>
          </cell>
          <cell r="AL349">
            <v>78089</v>
          </cell>
          <cell r="AM349">
            <v>32860</v>
          </cell>
          <cell r="AN349">
            <v>110949</v>
          </cell>
          <cell r="AO349">
            <v>344976</v>
          </cell>
          <cell r="AP349">
            <v>88621</v>
          </cell>
          <cell r="AQ349">
            <v>433597</v>
          </cell>
          <cell r="AR349">
            <v>36131</v>
          </cell>
          <cell r="AS349">
            <v>0</v>
          </cell>
          <cell r="AT349">
            <v>0</v>
          </cell>
          <cell r="AU349">
            <v>0</v>
          </cell>
          <cell r="AV349">
            <v>0.97597243322611038</v>
          </cell>
        </row>
        <row r="350">
          <cell r="A350">
            <v>5</v>
          </cell>
          <cell r="B350">
            <v>36132</v>
          </cell>
          <cell r="C350">
            <v>33571</v>
          </cell>
          <cell r="D350">
            <v>8122</v>
          </cell>
          <cell r="E350">
            <v>9466</v>
          </cell>
          <cell r="F350">
            <v>6122</v>
          </cell>
          <cell r="G350">
            <v>5988</v>
          </cell>
          <cell r="H350">
            <v>16007</v>
          </cell>
          <cell r="I350">
            <v>7206</v>
          </cell>
          <cell r="J350">
            <v>29907</v>
          </cell>
          <cell r="K350">
            <v>35138</v>
          </cell>
          <cell r="L350">
            <v>23422</v>
          </cell>
          <cell r="M350">
            <v>7871</v>
          </cell>
          <cell r="N350">
            <v>8000</v>
          </cell>
          <cell r="O350">
            <v>15934</v>
          </cell>
          <cell r="P350">
            <v>11817</v>
          </cell>
          <cell r="Q350">
            <v>30175</v>
          </cell>
          <cell r="R350">
            <v>18872</v>
          </cell>
          <cell r="S350">
            <v>267618</v>
          </cell>
          <cell r="T350">
            <v>57189</v>
          </cell>
          <cell r="U350">
            <v>324807</v>
          </cell>
          <cell r="V350">
            <v>2965</v>
          </cell>
          <cell r="W350">
            <v>5899</v>
          </cell>
          <cell r="X350">
            <v>4553</v>
          </cell>
          <cell r="Y350">
            <v>3259</v>
          </cell>
          <cell r="Z350">
            <v>6821</v>
          </cell>
          <cell r="AA350">
            <v>5479</v>
          </cell>
          <cell r="AB350">
            <v>4401</v>
          </cell>
          <cell r="AC350">
            <v>4390</v>
          </cell>
          <cell r="AD350">
            <v>1633</v>
          </cell>
          <cell r="AE350">
            <v>8243</v>
          </cell>
          <cell r="AF350">
            <v>4825</v>
          </cell>
          <cell r="AG350">
            <v>2787</v>
          </cell>
          <cell r="AH350">
            <v>2280</v>
          </cell>
          <cell r="AI350">
            <v>1788</v>
          </cell>
          <cell r="AJ350">
            <v>1695</v>
          </cell>
          <cell r="AK350">
            <v>19187</v>
          </cell>
          <cell r="AL350">
            <v>80205</v>
          </cell>
          <cell r="AM350">
            <v>32914</v>
          </cell>
          <cell r="AN350">
            <v>113119</v>
          </cell>
          <cell r="AO350">
            <v>347823</v>
          </cell>
          <cell r="AP350">
            <v>90103</v>
          </cell>
          <cell r="AQ350">
            <v>437926</v>
          </cell>
          <cell r="AR350">
            <v>36132</v>
          </cell>
          <cell r="AS350">
            <v>0</v>
          </cell>
          <cell r="AT350">
            <v>0</v>
          </cell>
          <cell r="AU350">
            <v>0</v>
          </cell>
          <cell r="AV350">
            <v>0.98402688778931113</v>
          </cell>
        </row>
        <row r="351">
          <cell r="A351">
            <v>6</v>
          </cell>
          <cell r="B351">
            <v>36133</v>
          </cell>
          <cell r="C351">
            <v>34297</v>
          </cell>
          <cell r="D351">
            <v>8320</v>
          </cell>
          <cell r="E351">
            <v>9768</v>
          </cell>
          <cell r="F351">
            <v>6226</v>
          </cell>
          <cell r="G351">
            <v>5945</v>
          </cell>
          <cell r="H351">
            <v>16498</v>
          </cell>
          <cell r="I351">
            <v>7211</v>
          </cell>
          <cell r="J351">
            <v>30180</v>
          </cell>
          <cell r="K351">
            <v>34309</v>
          </cell>
          <cell r="L351">
            <v>22737</v>
          </cell>
          <cell r="M351">
            <v>8099</v>
          </cell>
          <cell r="N351">
            <v>8109</v>
          </cell>
          <cell r="O351">
            <v>15936</v>
          </cell>
          <cell r="P351">
            <v>11764</v>
          </cell>
          <cell r="Q351">
            <v>29857</v>
          </cell>
          <cell r="R351">
            <v>19720</v>
          </cell>
          <cell r="S351">
            <v>268976</v>
          </cell>
          <cell r="T351">
            <v>56397</v>
          </cell>
          <cell r="U351">
            <v>325373</v>
          </cell>
          <cell r="V351">
            <v>3015</v>
          </cell>
          <cell r="W351">
            <v>5933</v>
          </cell>
          <cell r="X351">
            <v>2634</v>
          </cell>
          <cell r="Y351">
            <v>3166</v>
          </cell>
          <cell r="Z351">
            <v>6935</v>
          </cell>
          <cell r="AA351">
            <v>5548</v>
          </cell>
          <cell r="AB351">
            <v>4287</v>
          </cell>
          <cell r="AC351">
            <v>4349</v>
          </cell>
          <cell r="AD351">
            <v>1623</v>
          </cell>
          <cell r="AE351">
            <v>8243</v>
          </cell>
          <cell r="AF351">
            <v>5010</v>
          </cell>
          <cell r="AG351">
            <v>2786</v>
          </cell>
          <cell r="AH351">
            <v>2396</v>
          </cell>
          <cell r="AI351">
            <v>1862</v>
          </cell>
          <cell r="AJ351">
            <v>1729</v>
          </cell>
          <cell r="AK351">
            <v>19522</v>
          </cell>
          <cell r="AL351">
            <v>79038</v>
          </cell>
          <cell r="AM351">
            <v>32923</v>
          </cell>
          <cell r="AN351">
            <v>111961</v>
          </cell>
          <cell r="AO351">
            <v>348014</v>
          </cell>
          <cell r="AP351">
            <v>89320</v>
          </cell>
          <cell r="AQ351">
            <v>437334</v>
          </cell>
          <cell r="AR351">
            <v>36133</v>
          </cell>
          <cell r="AS351">
            <v>0</v>
          </cell>
          <cell r="AT351">
            <v>0</v>
          </cell>
          <cell r="AU351">
            <v>0</v>
          </cell>
          <cell r="AV351">
            <v>0.98456724634975057</v>
          </cell>
        </row>
        <row r="352">
          <cell r="A352">
            <v>7</v>
          </cell>
          <cell r="B352">
            <v>36134</v>
          </cell>
          <cell r="C352">
            <v>13832</v>
          </cell>
          <cell r="D352">
            <v>2988</v>
          </cell>
          <cell r="E352">
            <v>3859</v>
          </cell>
          <cell r="F352">
            <v>1746</v>
          </cell>
          <cell r="G352">
            <v>1617</v>
          </cell>
          <cell r="H352">
            <v>5766</v>
          </cell>
          <cell r="I352">
            <v>2256</v>
          </cell>
          <cell r="J352">
            <v>8039</v>
          </cell>
          <cell r="K352">
            <v>5840</v>
          </cell>
          <cell r="L352">
            <v>3367</v>
          </cell>
          <cell r="M352">
            <v>3402</v>
          </cell>
          <cell r="N352">
            <v>3725</v>
          </cell>
          <cell r="O352">
            <v>6512</v>
          </cell>
          <cell r="P352">
            <v>4471</v>
          </cell>
          <cell r="Q352">
            <v>9402</v>
          </cell>
          <cell r="R352">
            <v>11155</v>
          </cell>
          <cell r="S352">
            <v>87977</v>
          </cell>
          <cell r="T352">
            <v>34763</v>
          </cell>
          <cell r="U352">
            <v>122740</v>
          </cell>
          <cell r="V352">
            <v>846</v>
          </cell>
          <cell r="W352">
            <v>3824</v>
          </cell>
          <cell r="X352">
            <v>1354</v>
          </cell>
          <cell r="Y352">
            <v>1453</v>
          </cell>
          <cell r="Z352">
            <v>3313</v>
          </cell>
          <cell r="AA352">
            <v>6044</v>
          </cell>
          <cell r="AB352">
            <v>2288</v>
          </cell>
          <cell r="AC352">
            <v>2608</v>
          </cell>
          <cell r="AD352">
            <v>1133</v>
          </cell>
          <cell r="AE352">
            <v>5273</v>
          </cell>
          <cell r="AF352">
            <v>2887</v>
          </cell>
          <cell r="AG352">
            <v>1726</v>
          </cell>
          <cell r="AH352">
            <v>1245</v>
          </cell>
          <cell r="AI352">
            <v>1239</v>
          </cell>
          <cell r="AJ352">
            <v>1197</v>
          </cell>
          <cell r="AK352">
            <v>11772</v>
          </cell>
          <cell r="AL352">
            <v>48202</v>
          </cell>
          <cell r="AM352">
            <v>9983</v>
          </cell>
          <cell r="AN352">
            <v>58185</v>
          </cell>
          <cell r="AO352">
            <v>136179</v>
          </cell>
          <cell r="AP352">
            <v>44746</v>
          </cell>
          <cell r="AQ352">
            <v>180925</v>
          </cell>
          <cell r="AR352">
            <v>36134</v>
          </cell>
          <cell r="AS352">
            <v>0</v>
          </cell>
          <cell r="AT352">
            <v>0</v>
          </cell>
          <cell r="AU352">
            <v>0</v>
          </cell>
          <cell r="AV352">
            <v>0.3852643371837417</v>
          </cell>
        </row>
        <row r="353">
          <cell r="A353">
            <v>1</v>
          </cell>
          <cell r="B353">
            <v>36135</v>
          </cell>
          <cell r="S353">
            <v>0</v>
          </cell>
          <cell r="U353">
            <v>0</v>
          </cell>
          <cell r="AL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36135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</row>
        <row r="354">
          <cell r="A354">
            <v>2</v>
          </cell>
          <cell r="B354">
            <v>36136</v>
          </cell>
          <cell r="C354">
            <v>33434</v>
          </cell>
          <cell r="D354">
            <v>8166</v>
          </cell>
          <cell r="E354">
            <v>9368</v>
          </cell>
          <cell r="F354">
            <v>5978</v>
          </cell>
          <cell r="G354">
            <v>6138</v>
          </cell>
          <cell r="H354">
            <v>17065</v>
          </cell>
          <cell r="I354">
            <v>7619</v>
          </cell>
          <cell r="J354">
            <v>31168</v>
          </cell>
          <cell r="K354">
            <v>36951</v>
          </cell>
          <cell r="L354">
            <v>23813</v>
          </cell>
          <cell r="M354">
            <v>7908</v>
          </cell>
          <cell r="N354">
            <v>8023</v>
          </cell>
          <cell r="O354">
            <v>15998</v>
          </cell>
          <cell r="P354">
            <v>11604</v>
          </cell>
          <cell r="Q354">
            <v>30026</v>
          </cell>
          <cell r="R354">
            <v>17605</v>
          </cell>
          <cell r="S354">
            <v>270864</v>
          </cell>
          <cell r="T354">
            <v>57319</v>
          </cell>
          <cell r="U354">
            <v>328183</v>
          </cell>
          <cell r="V354">
            <v>2896</v>
          </cell>
          <cell r="W354">
            <v>6070</v>
          </cell>
          <cell r="X354">
            <v>4135</v>
          </cell>
          <cell r="Y354">
            <v>3106</v>
          </cell>
          <cell r="Z354">
            <v>6580</v>
          </cell>
          <cell r="AA354">
            <v>5644</v>
          </cell>
          <cell r="AB354">
            <v>4430</v>
          </cell>
          <cell r="AC354">
            <v>4322</v>
          </cell>
          <cell r="AD354">
            <v>1625</v>
          </cell>
          <cell r="AE354">
            <v>8525</v>
          </cell>
          <cell r="AF354">
            <v>4837</v>
          </cell>
          <cell r="AG354">
            <v>2861</v>
          </cell>
          <cell r="AH354">
            <v>2430</v>
          </cell>
          <cell r="AI354">
            <v>1816</v>
          </cell>
          <cell r="AJ354">
            <v>1639</v>
          </cell>
          <cell r="AK354">
            <v>19405</v>
          </cell>
          <cell r="AL354">
            <v>80321</v>
          </cell>
          <cell r="AM354">
            <v>33452</v>
          </cell>
          <cell r="AN354">
            <v>113773</v>
          </cell>
          <cell r="AO354">
            <v>351185</v>
          </cell>
          <cell r="AP354">
            <v>90771</v>
          </cell>
          <cell r="AQ354">
            <v>441956</v>
          </cell>
          <cell r="AR354">
            <v>36136</v>
          </cell>
          <cell r="AS354">
            <v>0</v>
          </cell>
          <cell r="AT354">
            <v>0</v>
          </cell>
          <cell r="AU354">
            <v>0</v>
          </cell>
          <cell r="AV354">
            <v>0.99353833009401105</v>
          </cell>
        </row>
        <row r="355">
          <cell r="A355">
            <v>3</v>
          </cell>
          <cell r="B355">
            <v>36137</v>
          </cell>
          <cell r="C355">
            <v>33965</v>
          </cell>
          <cell r="D355">
            <v>8129</v>
          </cell>
          <cell r="E355">
            <v>9164</v>
          </cell>
          <cell r="F355">
            <v>6207</v>
          </cell>
          <cell r="G355">
            <v>6014</v>
          </cell>
          <cell r="H355">
            <v>16461</v>
          </cell>
          <cell r="I355">
            <v>7819</v>
          </cell>
          <cell r="J355">
            <v>30782</v>
          </cell>
          <cell r="K355">
            <v>35288</v>
          </cell>
          <cell r="L355">
            <v>22475</v>
          </cell>
          <cell r="M355">
            <v>7726</v>
          </cell>
          <cell r="N355">
            <v>8123</v>
          </cell>
          <cell r="O355">
            <v>16153</v>
          </cell>
          <cell r="P355">
            <v>11923</v>
          </cell>
          <cell r="Q355">
            <v>30541</v>
          </cell>
          <cell r="R355">
            <v>19015</v>
          </cell>
          <cell r="S355">
            <v>269785</v>
          </cell>
          <cell r="T355">
            <v>57219</v>
          </cell>
          <cell r="U355">
            <v>327004</v>
          </cell>
          <cell r="V355">
            <v>3007</v>
          </cell>
          <cell r="W355">
            <v>6088</v>
          </cell>
          <cell r="X355">
            <v>3415</v>
          </cell>
          <cell r="Y355">
            <v>3252</v>
          </cell>
          <cell r="Z355">
            <v>6815</v>
          </cell>
          <cell r="AA355">
            <v>6059</v>
          </cell>
          <cell r="AB355">
            <v>4345</v>
          </cell>
          <cell r="AC355">
            <v>4417</v>
          </cell>
          <cell r="AD355">
            <v>1615</v>
          </cell>
          <cell r="AE355">
            <v>8478</v>
          </cell>
          <cell r="AF355">
            <v>4840</v>
          </cell>
          <cell r="AG355">
            <v>2831</v>
          </cell>
          <cell r="AH355">
            <v>2320</v>
          </cell>
          <cell r="AI355">
            <v>1880</v>
          </cell>
          <cell r="AJ355">
            <v>1749</v>
          </cell>
          <cell r="AK355">
            <v>19197</v>
          </cell>
          <cell r="AL355">
            <v>80308</v>
          </cell>
          <cell r="AM355">
            <v>33146</v>
          </cell>
          <cell r="AN355">
            <v>113454</v>
          </cell>
          <cell r="AO355">
            <v>350093</v>
          </cell>
          <cell r="AP355">
            <v>90365</v>
          </cell>
          <cell r="AQ355">
            <v>440458</v>
          </cell>
          <cell r="AR355">
            <v>36137</v>
          </cell>
          <cell r="AS355">
            <v>0</v>
          </cell>
          <cell r="AT355">
            <v>0</v>
          </cell>
          <cell r="AU355">
            <v>0</v>
          </cell>
          <cell r="AV355">
            <v>0.99044895026155055</v>
          </cell>
        </row>
        <row r="356">
          <cell r="A356">
            <v>4</v>
          </cell>
          <cell r="B356">
            <v>36138</v>
          </cell>
          <cell r="C356">
            <v>34219</v>
          </cell>
          <cell r="D356">
            <v>8207</v>
          </cell>
          <cell r="E356">
            <v>9684</v>
          </cell>
          <cell r="F356">
            <v>6265</v>
          </cell>
          <cell r="G356">
            <v>6116</v>
          </cell>
          <cell r="H356">
            <v>16509</v>
          </cell>
          <cell r="I356">
            <v>7823</v>
          </cell>
          <cell r="J356">
            <v>31276</v>
          </cell>
          <cell r="K356">
            <v>36327</v>
          </cell>
          <cell r="L356">
            <v>24454</v>
          </cell>
          <cell r="M356">
            <v>8029</v>
          </cell>
          <cell r="N356">
            <v>8284</v>
          </cell>
          <cell r="O356">
            <v>15840</v>
          </cell>
          <cell r="P356">
            <v>11834</v>
          </cell>
          <cell r="Q356">
            <v>30495</v>
          </cell>
          <cell r="R356">
            <v>18857</v>
          </cell>
          <cell r="S356">
            <v>274219</v>
          </cell>
          <cell r="T356">
            <v>56673</v>
          </cell>
          <cell r="U356">
            <v>330892</v>
          </cell>
          <cell r="V356">
            <v>3034</v>
          </cell>
          <cell r="W356">
            <v>6038</v>
          </cell>
          <cell r="X356">
            <v>3322</v>
          </cell>
          <cell r="Y356">
            <v>3199</v>
          </cell>
          <cell r="Z356">
            <v>6748</v>
          </cell>
          <cell r="AA356">
            <v>5844</v>
          </cell>
          <cell r="AB356">
            <v>4588</v>
          </cell>
          <cell r="AC356">
            <v>4345</v>
          </cell>
          <cell r="AD356">
            <v>1646</v>
          </cell>
          <cell r="AE356">
            <v>8300</v>
          </cell>
          <cell r="AF356">
            <v>4821</v>
          </cell>
          <cell r="AG356">
            <v>2815</v>
          </cell>
          <cell r="AH356">
            <v>2349</v>
          </cell>
          <cell r="AI356">
            <v>1792</v>
          </cell>
          <cell r="AJ356">
            <v>1688</v>
          </cell>
          <cell r="AK356">
            <v>19033</v>
          </cell>
          <cell r="AL356">
            <v>79562</v>
          </cell>
          <cell r="AM356">
            <v>33847</v>
          </cell>
          <cell r="AN356">
            <v>113409</v>
          </cell>
          <cell r="AO356">
            <v>353781</v>
          </cell>
          <cell r="AP356">
            <v>90520</v>
          </cell>
          <cell r="AQ356">
            <v>444301</v>
          </cell>
          <cell r="AR356">
            <v>36138</v>
          </cell>
          <cell r="AS356">
            <v>0</v>
          </cell>
          <cell r="AT356">
            <v>0</v>
          </cell>
          <cell r="AU356">
            <v>0</v>
          </cell>
          <cell r="AV356">
            <v>1.0008826799521315</v>
          </cell>
        </row>
        <row r="357">
          <cell r="A357">
            <v>5</v>
          </cell>
          <cell r="B357">
            <v>36139</v>
          </cell>
          <cell r="C357">
            <v>34522</v>
          </cell>
          <cell r="D357">
            <v>8420</v>
          </cell>
          <cell r="E357">
            <v>9737</v>
          </cell>
          <cell r="F357">
            <v>6292</v>
          </cell>
          <cell r="G357">
            <v>6260</v>
          </cell>
          <cell r="H357">
            <v>17020</v>
          </cell>
          <cell r="I357">
            <v>7900</v>
          </cell>
          <cell r="J357">
            <v>31552</v>
          </cell>
          <cell r="K357">
            <v>37697</v>
          </cell>
          <cell r="L357">
            <v>25162</v>
          </cell>
          <cell r="M357">
            <v>7862</v>
          </cell>
          <cell r="N357">
            <v>8422</v>
          </cell>
          <cell r="O357">
            <v>16454</v>
          </cell>
          <cell r="P357">
            <v>12025</v>
          </cell>
          <cell r="Q357">
            <v>31015</v>
          </cell>
          <cell r="R357">
            <v>19827</v>
          </cell>
          <cell r="S357">
            <v>280167</v>
          </cell>
          <cell r="T357">
            <v>57861</v>
          </cell>
          <cell r="U357">
            <v>338028</v>
          </cell>
          <cell r="V357">
            <v>3048</v>
          </cell>
          <cell r="W357">
            <v>6104</v>
          </cell>
          <cell r="X357">
            <v>3537</v>
          </cell>
          <cell r="Y357">
            <v>3194</v>
          </cell>
          <cell r="Z357">
            <v>6897</v>
          </cell>
          <cell r="AA357">
            <v>6272</v>
          </cell>
          <cell r="AB357">
            <v>4456</v>
          </cell>
          <cell r="AC357">
            <v>4547</v>
          </cell>
          <cell r="AD357">
            <v>1633</v>
          </cell>
          <cell r="AE357">
            <v>8533</v>
          </cell>
          <cell r="AF357">
            <v>4941</v>
          </cell>
          <cell r="AG357">
            <v>2828</v>
          </cell>
          <cell r="AH357">
            <v>2404</v>
          </cell>
          <cell r="AI357">
            <v>1830</v>
          </cell>
          <cell r="AJ357">
            <v>1780</v>
          </cell>
          <cell r="AK357">
            <v>19239</v>
          </cell>
          <cell r="AL357">
            <v>81243</v>
          </cell>
          <cell r="AM357">
            <v>34604</v>
          </cell>
          <cell r="AN357">
            <v>115847</v>
          </cell>
          <cell r="AO357">
            <v>361410</v>
          </cell>
          <cell r="AP357">
            <v>92465</v>
          </cell>
          <cell r="AQ357">
            <v>453875</v>
          </cell>
          <cell r="AR357">
            <v>36139</v>
          </cell>
          <cell r="AS357">
            <v>0</v>
          </cell>
          <cell r="AT357">
            <v>0</v>
          </cell>
          <cell r="AU357">
            <v>0</v>
          </cell>
          <cell r="AV357">
            <v>1.0224659022431952</v>
          </cell>
        </row>
        <row r="358">
          <cell r="A358">
            <v>6</v>
          </cell>
          <cell r="B358">
            <v>36140</v>
          </cell>
          <cell r="C358">
            <v>35001</v>
          </cell>
          <cell r="D358">
            <v>8316</v>
          </cell>
          <cell r="E358">
            <v>9747</v>
          </cell>
          <cell r="F358">
            <v>6236</v>
          </cell>
          <cell r="G358">
            <v>6386</v>
          </cell>
          <cell r="H358">
            <v>16991</v>
          </cell>
          <cell r="I358">
            <v>7309</v>
          </cell>
          <cell r="J358">
            <v>29969</v>
          </cell>
          <cell r="K358">
            <v>34483</v>
          </cell>
          <cell r="L358">
            <v>22793</v>
          </cell>
          <cell r="M358">
            <v>7898</v>
          </cell>
          <cell r="N358">
            <v>8124</v>
          </cell>
          <cell r="O358">
            <v>16438</v>
          </cell>
          <cell r="P358">
            <v>12022</v>
          </cell>
          <cell r="Q358">
            <v>30660</v>
          </cell>
          <cell r="R358">
            <v>20069</v>
          </cell>
          <cell r="S358">
            <v>272442</v>
          </cell>
          <cell r="T358">
            <v>56803</v>
          </cell>
          <cell r="U358">
            <v>329245</v>
          </cell>
          <cell r="V358">
            <v>3021</v>
          </cell>
          <cell r="W358">
            <v>5815</v>
          </cell>
          <cell r="X358">
            <v>3890</v>
          </cell>
          <cell r="Y358">
            <v>3097</v>
          </cell>
          <cell r="Z358">
            <v>6513</v>
          </cell>
          <cell r="AA358">
            <v>5985</v>
          </cell>
          <cell r="AB358">
            <v>4432</v>
          </cell>
          <cell r="AC358">
            <v>4328</v>
          </cell>
          <cell r="AD358">
            <v>1667</v>
          </cell>
          <cell r="AE358">
            <v>8281</v>
          </cell>
          <cell r="AF358">
            <v>4776</v>
          </cell>
          <cell r="AG358">
            <v>2862</v>
          </cell>
          <cell r="AH358">
            <v>2282</v>
          </cell>
          <cell r="AI358">
            <v>1855</v>
          </cell>
          <cell r="AJ358">
            <v>1767</v>
          </cell>
          <cell r="AK358">
            <v>19208</v>
          </cell>
          <cell r="AL358">
            <v>79779</v>
          </cell>
          <cell r="AM358">
            <v>33241</v>
          </cell>
          <cell r="AN358">
            <v>113020</v>
          </cell>
          <cell r="AO358">
            <v>352221</v>
          </cell>
          <cell r="AP358">
            <v>90044</v>
          </cell>
          <cell r="AQ358">
            <v>442265</v>
          </cell>
          <cell r="AR358">
            <v>36140</v>
          </cell>
          <cell r="AS358">
            <v>0</v>
          </cell>
          <cell r="AT358">
            <v>0</v>
          </cell>
          <cell r="AU358">
            <v>0</v>
          </cell>
          <cell r="AV358">
            <v>0.99646928019147363</v>
          </cell>
        </row>
        <row r="359">
          <cell r="A359">
            <v>7</v>
          </cell>
          <cell r="B359">
            <v>36141</v>
          </cell>
          <cell r="C359">
            <v>14439</v>
          </cell>
          <cell r="D359">
            <v>3005</v>
          </cell>
          <cell r="E359">
            <v>4216</v>
          </cell>
          <cell r="F359">
            <v>1880</v>
          </cell>
          <cell r="G359">
            <v>1701</v>
          </cell>
          <cell r="H359">
            <v>5997</v>
          </cell>
          <cell r="I359">
            <v>2482</v>
          </cell>
          <cell r="J359">
            <v>8540</v>
          </cell>
          <cell r="K359">
            <v>6067</v>
          </cell>
          <cell r="L359">
            <v>3980</v>
          </cell>
          <cell r="M359">
            <v>3542</v>
          </cell>
          <cell r="N359">
            <v>3962</v>
          </cell>
          <cell r="O359">
            <v>6810</v>
          </cell>
          <cell r="P359">
            <v>4716</v>
          </cell>
          <cell r="Q359">
            <v>9464</v>
          </cell>
          <cell r="R359">
            <v>11825</v>
          </cell>
          <cell r="S359">
            <v>92626</v>
          </cell>
          <cell r="T359">
            <v>35097</v>
          </cell>
          <cell r="U359">
            <v>127723</v>
          </cell>
          <cell r="V359">
            <v>911</v>
          </cell>
          <cell r="W359">
            <v>2718</v>
          </cell>
          <cell r="X359">
            <v>1563</v>
          </cell>
          <cell r="Y359">
            <v>1354</v>
          </cell>
          <cell r="Z359">
            <v>3522</v>
          </cell>
          <cell r="AA359">
            <v>6305</v>
          </cell>
          <cell r="AB359">
            <v>2259</v>
          </cell>
          <cell r="AC359">
            <v>2692</v>
          </cell>
          <cell r="AD359">
            <v>1183</v>
          </cell>
          <cell r="AE359">
            <v>5388</v>
          </cell>
          <cell r="AF359">
            <v>3068</v>
          </cell>
          <cell r="AG359">
            <v>1761</v>
          </cell>
          <cell r="AH359">
            <v>1401</v>
          </cell>
          <cell r="AI359">
            <v>1336</v>
          </cell>
          <cell r="AJ359">
            <v>1131</v>
          </cell>
          <cell r="AK359">
            <v>12044</v>
          </cell>
          <cell r="AL359">
            <v>48636</v>
          </cell>
          <cell r="AM359">
            <v>10549</v>
          </cell>
          <cell r="AN359">
            <v>59185</v>
          </cell>
          <cell r="AO359">
            <v>141262</v>
          </cell>
          <cell r="AP359">
            <v>45646</v>
          </cell>
          <cell r="AQ359">
            <v>186908</v>
          </cell>
          <cell r="AR359">
            <v>36141</v>
          </cell>
          <cell r="AS359">
            <v>0</v>
          </cell>
          <cell r="AT359">
            <v>0</v>
          </cell>
          <cell r="AU359">
            <v>0</v>
          </cell>
          <cell r="AV359">
            <v>0.39964466473721882</v>
          </cell>
        </row>
        <row r="360">
          <cell r="A360">
            <v>1</v>
          </cell>
          <cell r="B360">
            <v>36142</v>
          </cell>
          <cell r="S360">
            <v>0</v>
          </cell>
          <cell r="U360">
            <v>0</v>
          </cell>
          <cell r="AL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36142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</row>
        <row r="361">
          <cell r="A361">
            <v>2</v>
          </cell>
          <cell r="B361">
            <v>36143</v>
          </cell>
          <cell r="C361">
            <v>33079</v>
          </cell>
          <cell r="D361">
            <v>7844</v>
          </cell>
          <cell r="E361">
            <v>9197</v>
          </cell>
          <cell r="F361">
            <v>5898</v>
          </cell>
          <cell r="G361">
            <v>6089</v>
          </cell>
          <cell r="H361">
            <v>16671</v>
          </cell>
          <cell r="I361">
            <v>7498</v>
          </cell>
          <cell r="J361">
            <v>31447</v>
          </cell>
          <cell r="K361">
            <v>35370</v>
          </cell>
          <cell r="L361">
            <v>22778</v>
          </cell>
          <cell r="M361">
            <v>7520</v>
          </cell>
          <cell r="N361">
            <v>7768</v>
          </cell>
          <cell r="O361">
            <v>15303</v>
          </cell>
          <cell r="P361">
            <v>11250</v>
          </cell>
          <cell r="Q361">
            <v>28916</v>
          </cell>
          <cell r="R361">
            <v>17845</v>
          </cell>
          <cell r="S361">
            <v>264473</v>
          </cell>
          <cell r="T361">
            <v>56913</v>
          </cell>
          <cell r="U361">
            <v>321386</v>
          </cell>
          <cell r="V361">
            <v>2856</v>
          </cell>
          <cell r="W361">
            <v>5680</v>
          </cell>
          <cell r="X361">
            <v>4092</v>
          </cell>
          <cell r="Y361">
            <v>3065</v>
          </cell>
          <cell r="Z361">
            <v>6436</v>
          </cell>
          <cell r="AA361">
            <v>5851</v>
          </cell>
          <cell r="AB361">
            <v>4373</v>
          </cell>
          <cell r="AC361">
            <v>4263</v>
          </cell>
          <cell r="AD361">
            <v>1604</v>
          </cell>
          <cell r="AE361">
            <v>8120</v>
          </cell>
          <cell r="AF361">
            <v>4711</v>
          </cell>
          <cell r="AG361">
            <v>2829</v>
          </cell>
          <cell r="AH361">
            <v>2328</v>
          </cell>
          <cell r="AI361">
            <v>1976</v>
          </cell>
          <cell r="AJ361">
            <v>1784</v>
          </cell>
          <cell r="AK361">
            <v>19772</v>
          </cell>
          <cell r="AL361">
            <v>79740</v>
          </cell>
          <cell r="AM361">
            <v>32647</v>
          </cell>
          <cell r="AN361">
            <v>112387</v>
          </cell>
          <cell r="AO361">
            <v>344213</v>
          </cell>
          <cell r="AP361">
            <v>89560</v>
          </cell>
          <cell r="AQ361">
            <v>433773</v>
          </cell>
          <cell r="AR361">
            <v>36143</v>
          </cell>
          <cell r="AS361">
            <v>0</v>
          </cell>
          <cell r="AT361">
            <v>0</v>
          </cell>
          <cell r="AU361">
            <v>0</v>
          </cell>
          <cell r="AV361">
            <v>0.97381382808676287</v>
          </cell>
        </row>
        <row r="362">
          <cell r="A362">
            <v>3</v>
          </cell>
          <cell r="B362">
            <v>36144</v>
          </cell>
          <cell r="C362">
            <v>33837</v>
          </cell>
          <cell r="D362">
            <v>8260</v>
          </cell>
          <cell r="E362">
            <v>9022</v>
          </cell>
          <cell r="F362">
            <v>6705</v>
          </cell>
          <cell r="G362">
            <v>6474</v>
          </cell>
          <cell r="H362">
            <v>17495</v>
          </cell>
          <cell r="I362">
            <v>8568</v>
          </cell>
          <cell r="J362">
            <v>32568</v>
          </cell>
          <cell r="K362">
            <v>42516</v>
          </cell>
          <cell r="L362">
            <v>27373</v>
          </cell>
          <cell r="M362">
            <v>7964</v>
          </cell>
          <cell r="N362">
            <v>7902</v>
          </cell>
          <cell r="O362">
            <v>15439</v>
          </cell>
          <cell r="P362">
            <v>11369</v>
          </cell>
          <cell r="Q362">
            <v>31654</v>
          </cell>
          <cell r="R362">
            <v>19812</v>
          </cell>
          <cell r="S362">
            <v>286958</v>
          </cell>
          <cell r="T362">
            <v>56601</v>
          </cell>
          <cell r="U362">
            <v>343559</v>
          </cell>
          <cell r="V362">
            <v>3247</v>
          </cell>
          <cell r="W362">
            <v>6052</v>
          </cell>
          <cell r="X362">
            <v>3658</v>
          </cell>
          <cell r="Y362">
            <v>3227</v>
          </cell>
          <cell r="Z362">
            <v>6602</v>
          </cell>
          <cell r="AA362">
            <v>6047</v>
          </cell>
          <cell r="AB362">
            <v>4456</v>
          </cell>
          <cell r="AC362">
            <v>4424</v>
          </cell>
          <cell r="AD362">
            <v>1668</v>
          </cell>
          <cell r="AE362">
            <v>7943</v>
          </cell>
          <cell r="AF362">
            <v>4734</v>
          </cell>
          <cell r="AG362">
            <v>2836</v>
          </cell>
          <cell r="AH362">
            <v>2350</v>
          </cell>
          <cell r="AI362">
            <v>1842</v>
          </cell>
          <cell r="AJ362">
            <v>1686</v>
          </cell>
          <cell r="AK362">
            <v>18989</v>
          </cell>
          <cell r="AL362">
            <v>79761</v>
          </cell>
          <cell r="AM362">
            <v>35858</v>
          </cell>
          <cell r="AN362">
            <v>115619</v>
          </cell>
          <cell r="AO362">
            <v>366719</v>
          </cell>
          <cell r="AP362">
            <v>92459</v>
          </cell>
          <cell r="AQ362">
            <v>459178</v>
          </cell>
          <cell r="AR362">
            <v>36144</v>
          </cell>
          <cell r="AS362">
            <v>0</v>
          </cell>
          <cell r="AT362">
            <v>0</v>
          </cell>
          <cell r="AU362">
            <v>0</v>
          </cell>
          <cell r="AV362">
            <v>1.0374856069414857</v>
          </cell>
        </row>
        <row r="363">
          <cell r="A363">
            <v>4</v>
          </cell>
          <cell r="B363">
            <v>36145</v>
          </cell>
          <cell r="C363">
            <v>35028</v>
          </cell>
          <cell r="D363">
            <v>8612</v>
          </cell>
          <cell r="E363">
            <v>9666</v>
          </cell>
          <cell r="F363">
            <v>6264</v>
          </cell>
          <cell r="G363">
            <v>6220</v>
          </cell>
          <cell r="H363">
            <v>16574</v>
          </cell>
          <cell r="I363">
            <v>7841</v>
          </cell>
          <cell r="J363">
            <v>31881</v>
          </cell>
          <cell r="K363">
            <v>36343</v>
          </cell>
          <cell r="L363">
            <v>23852</v>
          </cell>
          <cell r="M363">
            <v>8032</v>
          </cell>
          <cell r="N363">
            <v>8343</v>
          </cell>
          <cell r="O363">
            <v>16554</v>
          </cell>
          <cell r="P363">
            <v>11980</v>
          </cell>
          <cell r="Q363">
            <v>31077</v>
          </cell>
          <cell r="R363">
            <v>19213</v>
          </cell>
          <cell r="S363">
            <v>277480</v>
          </cell>
          <cell r="T363">
            <v>58418</v>
          </cell>
          <cell r="U363">
            <v>335898</v>
          </cell>
          <cell r="V363">
            <v>3034</v>
          </cell>
          <cell r="W363">
            <v>5985</v>
          </cell>
          <cell r="X363">
            <v>3539</v>
          </cell>
          <cell r="Y363">
            <v>3205</v>
          </cell>
          <cell r="Z363">
            <v>6749</v>
          </cell>
          <cell r="AA363">
            <v>6707</v>
          </cell>
          <cell r="AB363">
            <v>4592</v>
          </cell>
          <cell r="AC363">
            <v>4681</v>
          </cell>
          <cell r="AD363">
            <v>1702</v>
          </cell>
          <cell r="AE363">
            <v>8539</v>
          </cell>
          <cell r="AF363">
            <v>4884</v>
          </cell>
          <cell r="AG363">
            <v>2892</v>
          </cell>
          <cell r="AH363">
            <v>2391</v>
          </cell>
          <cell r="AI363">
            <v>1948</v>
          </cell>
          <cell r="AJ363">
            <v>1769</v>
          </cell>
          <cell r="AK363">
            <v>19419</v>
          </cell>
          <cell r="AL363">
            <v>82036</v>
          </cell>
          <cell r="AM363">
            <v>34181</v>
          </cell>
          <cell r="AN363">
            <v>116217</v>
          </cell>
          <cell r="AO363">
            <v>359516</v>
          </cell>
          <cell r="AP363">
            <v>92599</v>
          </cell>
          <cell r="AQ363">
            <v>452115</v>
          </cell>
          <cell r="AR363">
            <v>36145</v>
          </cell>
          <cell r="AS363">
            <v>0</v>
          </cell>
          <cell r="AT363">
            <v>0</v>
          </cell>
          <cell r="AU363">
            <v>0</v>
          </cell>
          <cell r="AV363">
            <v>1.017107582277371</v>
          </cell>
        </row>
        <row r="364">
          <cell r="A364">
            <v>5</v>
          </cell>
          <cell r="B364">
            <v>36146</v>
          </cell>
          <cell r="C364">
            <v>35152</v>
          </cell>
          <cell r="D364">
            <v>8479</v>
          </cell>
          <cell r="E364">
            <v>9646</v>
          </cell>
          <cell r="F364">
            <v>6394</v>
          </cell>
          <cell r="G364">
            <v>6440</v>
          </cell>
          <cell r="H364">
            <v>17221</v>
          </cell>
          <cell r="I364">
            <v>7762</v>
          </cell>
          <cell r="J364">
            <v>31862</v>
          </cell>
          <cell r="K364">
            <v>36622</v>
          </cell>
          <cell r="L364">
            <v>24167</v>
          </cell>
          <cell r="M364">
            <v>7896</v>
          </cell>
          <cell r="N364">
            <v>8408</v>
          </cell>
          <cell r="O364">
            <v>16252</v>
          </cell>
          <cell r="P364">
            <v>11740</v>
          </cell>
          <cell r="Q364">
            <v>30467</v>
          </cell>
          <cell r="R364">
            <v>20859</v>
          </cell>
          <cell r="S364">
            <v>279367</v>
          </cell>
          <cell r="T364">
            <v>59477</v>
          </cell>
          <cell r="U364">
            <v>338844</v>
          </cell>
          <cell r="V364">
            <v>3097</v>
          </cell>
          <cell r="W364">
            <v>6103</v>
          </cell>
          <cell r="X364">
            <v>4164</v>
          </cell>
          <cell r="Y364">
            <v>3266</v>
          </cell>
          <cell r="Z364">
            <v>6966</v>
          </cell>
          <cell r="AA364">
            <v>6894</v>
          </cell>
          <cell r="AB364">
            <v>4549</v>
          </cell>
          <cell r="AC364">
            <v>4629</v>
          </cell>
          <cell r="AD364">
            <v>1712</v>
          </cell>
          <cell r="AE364">
            <v>8269</v>
          </cell>
          <cell r="AF364">
            <v>4913</v>
          </cell>
          <cell r="AG364">
            <v>2962</v>
          </cell>
          <cell r="AH364">
            <v>2461</v>
          </cell>
          <cell r="AI364">
            <v>1901</v>
          </cell>
          <cell r="AJ364">
            <v>1843</v>
          </cell>
          <cell r="AK364">
            <v>19863</v>
          </cell>
          <cell r="AL364">
            <v>83592</v>
          </cell>
          <cell r="AM364">
            <v>34353</v>
          </cell>
          <cell r="AN364">
            <v>117945</v>
          </cell>
          <cell r="AO364">
            <v>362959</v>
          </cell>
          <cell r="AP364">
            <v>93830</v>
          </cell>
          <cell r="AQ364">
            <v>456789</v>
          </cell>
          <cell r="AR364">
            <v>36146</v>
          </cell>
          <cell r="AS364">
            <v>0</v>
          </cell>
          <cell r="AT364">
            <v>0</v>
          </cell>
          <cell r="AU364">
            <v>0</v>
          </cell>
          <cell r="AV364">
            <v>1.0268481818773358</v>
          </cell>
        </row>
        <row r="365">
          <cell r="A365">
            <v>6</v>
          </cell>
          <cell r="B365">
            <v>36147</v>
          </cell>
          <cell r="C365">
            <v>35398</v>
          </cell>
          <cell r="D365">
            <v>8205</v>
          </cell>
          <cell r="E365">
            <v>9828</v>
          </cell>
          <cell r="F365">
            <v>6226</v>
          </cell>
          <cell r="G365">
            <v>6192</v>
          </cell>
          <cell r="H365">
            <v>17246</v>
          </cell>
          <cell r="I365">
            <v>7695</v>
          </cell>
          <cell r="J365">
            <v>31337</v>
          </cell>
          <cell r="K365">
            <v>34977</v>
          </cell>
          <cell r="L365">
            <v>23050</v>
          </cell>
          <cell r="M365">
            <v>8252</v>
          </cell>
          <cell r="N365">
            <v>8114</v>
          </cell>
          <cell r="O365">
            <v>16625</v>
          </cell>
          <cell r="P365">
            <v>11602</v>
          </cell>
          <cell r="Q365">
            <v>29605</v>
          </cell>
          <cell r="R365">
            <v>19699</v>
          </cell>
          <cell r="S365">
            <v>274051</v>
          </cell>
          <cell r="T365">
            <v>59852</v>
          </cell>
          <cell r="U365">
            <v>333903</v>
          </cell>
          <cell r="V365">
            <v>3015</v>
          </cell>
          <cell r="W365">
            <v>6026</v>
          </cell>
          <cell r="X365">
            <v>3545</v>
          </cell>
          <cell r="Y365">
            <v>3284</v>
          </cell>
          <cell r="Z365">
            <v>6856</v>
          </cell>
          <cell r="AA365">
            <v>6959</v>
          </cell>
          <cell r="AB365">
            <v>4536</v>
          </cell>
          <cell r="AC365">
            <v>4529</v>
          </cell>
          <cell r="AD365">
            <v>1679</v>
          </cell>
          <cell r="AE365">
            <v>8602</v>
          </cell>
          <cell r="AF365">
            <v>5209</v>
          </cell>
          <cell r="AG365">
            <v>3097</v>
          </cell>
          <cell r="AH365">
            <v>2677</v>
          </cell>
          <cell r="AI365">
            <v>2129</v>
          </cell>
          <cell r="AJ365">
            <v>1836</v>
          </cell>
          <cell r="AK365">
            <v>19973</v>
          </cell>
          <cell r="AL365">
            <v>83952</v>
          </cell>
          <cell r="AM365">
            <v>33571</v>
          </cell>
          <cell r="AN365">
            <v>117523</v>
          </cell>
          <cell r="AO365">
            <v>358003</v>
          </cell>
          <cell r="AP365">
            <v>93423</v>
          </cell>
          <cell r="AQ365">
            <v>451426</v>
          </cell>
          <cell r="AR365">
            <v>36147</v>
          </cell>
          <cell r="AS365">
            <v>0</v>
          </cell>
          <cell r="AT365">
            <v>0</v>
          </cell>
          <cell r="AU365">
            <v>0</v>
          </cell>
          <cell r="AV365">
            <v>1.0128271503300148</v>
          </cell>
        </row>
        <row r="366">
          <cell r="A366">
            <v>7</v>
          </cell>
          <cell r="B366">
            <v>36148</v>
          </cell>
          <cell r="C366">
            <v>15205</v>
          </cell>
          <cell r="D366">
            <v>2962</v>
          </cell>
          <cell r="E366">
            <v>4327</v>
          </cell>
          <cell r="F366">
            <v>1926</v>
          </cell>
          <cell r="G366">
            <v>1819</v>
          </cell>
          <cell r="H366">
            <v>6132</v>
          </cell>
          <cell r="I366">
            <v>2489</v>
          </cell>
          <cell r="J366">
            <v>9803</v>
          </cell>
          <cell r="K366">
            <v>6109</v>
          </cell>
          <cell r="L366">
            <v>3505</v>
          </cell>
          <cell r="M366">
            <v>3567</v>
          </cell>
          <cell r="N366">
            <v>3915</v>
          </cell>
          <cell r="O366">
            <v>7443</v>
          </cell>
          <cell r="P366">
            <v>4913</v>
          </cell>
          <cell r="Q366">
            <v>9721</v>
          </cell>
          <cell r="R366">
            <v>9589</v>
          </cell>
          <cell r="S366">
            <v>93425</v>
          </cell>
          <cell r="T366">
            <v>34998</v>
          </cell>
          <cell r="U366">
            <v>128423</v>
          </cell>
          <cell r="V366">
            <v>933</v>
          </cell>
          <cell r="W366">
            <v>3174</v>
          </cell>
          <cell r="X366">
            <v>1744</v>
          </cell>
          <cell r="Y366">
            <v>1245</v>
          </cell>
          <cell r="Z366">
            <v>3354</v>
          </cell>
          <cell r="AA366">
            <v>6799</v>
          </cell>
          <cell r="AB366">
            <v>2284</v>
          </cell>
          <cell r="AC366">
            <v>2380</v>
          </cell>
          <cell r="AD366">
            <v>1043</v>
          </cell>
          <cell r="AE366">
            <v>5560</v>
          </cell>
          <cell r="AF366">
            <v>3064</v>
          </cell>
          <cell r="AG366">
            <v>1714</v>
          </cell>
          <cell r="AH366">
            <v>1361</v>
          </cell>
          <cell r="AI366">
            <v>1329</v>
          </cell>
          <cell r="AJ366">
            <v>1142</v>
          </cell>
          <cell r="AK366">
            <v>11565</v>
          </cell>
          <cell r="AL366">
            <v>48691</v>
          </cell>
          <cell r="AM366">
            <v>10659</v>
          </cell>
          <cell r="AN366">
            <v>59350</v>
          </cell>
          <cell r="AO366">
            <v>142116</v>
          </cell>
          <cell r="AP366">
            <v>45657</v>
          </cell>
          <cell r="AQ366">
            <v>187773</v>
          </cell>
          <cell r="AR366">
            <v>36148</v>
          </cell>
          <cell r="AS366">
            <v>0</v>
          </cell>
          <cell r="AT366">
            <v>0</v>
          </cell>
          <cell r="AU366">
            <v>0</v>
          </cell>
          <cell r="AV366">
            <v>0.40206071819593797</v>
          </cell>
        </row>
        <row r="367">
          <cell r="A367">
            <v>1</v>
          </cell>
          <cell r="B367">
            <v>36149</v>
          </cell>
          <cell r="S367">
            <v>0</v>
          </cell>
          <cell r="U367">
            <v>0</v>
          </cell>
          <cell r="AL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36149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</row>
        <row r="368">
          <cell r="A368">
            <v>2</v>
          </cell>
          <cell r="B368">
            <v>36150</v>
          </cell>
          <cell r="C368">
            <v>35186</v>
          </cell>
          <cell r="D368">
            <v>8452</v>
          </cell>
          <cell r="E368">
            <v>9519</v>
          </cell>
          <cell r="F368">
            <v>6701</v>
          </cell>
          <cell r="G368">
            <v>6441</v>
          </cell>
          <cell r="H368">
            <v>17848</v>
          </cell>
          <cell r="I368">
            <v>8202</v>
          </cell>
          <cell r="J368">
            <v>33798</v>
          </cell>
          <cell r="K368">
            <v>36762</v>
          </cell>
          <cell r="L368">
            <v>21734</v>
          </cell>
          <cell r="M368">
            <v>8128</v>
          </cell>
          <cell r="N368">
            <v>8019</v>
          </cell>
          <cell r="O368">
            <v>16420</v>
          </cell>
          <cell r="P368">
            <v>11363</v>
          </cell>
          <cell r="Q368">
            <v>29507</v>
          </cell>
          <cell r="R368">
            <v>19137</v>
          </cell>
          <cell r="S368">
            <v>277217</v>
          </cell>
          <cell r="T368">
            <v>59949</v>
          </cell>
          <cell r="U368">
            <v>337166</v>
          </cell>
          <cell r="V368">
            <v>3245</v>
          </cell>
          <cell r="W368">
            <v>5474</v>
          </cell>
          <cell r="X368">
            <v>3417</v>
          </cell>
          <cell r="Y368">
            <v>3007</v>
          </cell>
          <cell r="Z368">
            <v>6612</v>
          </cell>
          <cell r="AA368">
            <v>8038</v>
          </cell>
          <cell r="AB368">
            <v>4483</v>
          </cell>
          <cell r="AC368">
            <v>4551</v>
          </cell>
          <cell r="AD368">
            <v>1716</v>
          </cell>
          <cell r="AE368">
            <v>8762</v>
          </cell>
          <cell r="AF368">
            <v>5004</v>
          </cell>
          <cell r="AG368">
            <v>2928</v>
          </cell>
          <cell r="AH368">
            <v>2532</v>
          </cell>
          <cell r="AI368">
            <v>2011</v>
          </cell>
          <cell r="AJ368">
            <v>1803</v>
          </cell>
          <cell r="AK368">
            <v>20852</v>
          </cell>
          <cell r="AL368">
            <v>84435</v>
          </cell>
          <cell r="AM368">
            <v>34036</v>
          </cell>
          <cell r="AN368">
            <v>118471</v>
          </cell>
          <cell r="AO368">
            <v>361652</v>
          </cell>
          <cell r="AP368">
            <v>93985</v>
          </cell>
          <cell r="AQ368">
            <v>455637</v>
          </cell>
          <cell r="AR368">
            <v>36150</v>
          </cell>
          <cell r="AS368">
            <v>0</v>
          </cell>
          <cell r="AT368">
            <v>0</v>
          </cell>
          <cell r="AU368">
            <v>0</v>
          </cell>
          <cell r="AV368">
            <v>1.0231505450265794</v>
          </cell>
        </row>
        <row r="369">
          <cell r="A369">
            <v>3</v>
          </cell>
          <cell r="B369">
            <v>36151</v>
          </cell>
          <cell r="C369">
            <v>36067</v>
          </cell>
          <cell r="D369">
            <v>8534</v>
          </cell>
          <cell r="E369">
            <v>9624</v>
          </cell>
          <cell r="F369">
            <v>6485</v>
          </cell>
          <cell r="G369">
            <v>6332</v>
          </cell>
          <cell r="H369">
            <v>17292</v>
          </cell>
          <cell r="I369">
            <v>8284</v>
          </cell>
          <cell r="J369">
            <v>33790</v>
          </cell>
          <cell r="K369">
            <v>36338</v>
          </cell>
          <cell r="L369">
            <v>21461</v>
          </cell>
          <cell r="M369">
            <v>8357</v>
          </cell>
          <cell r="N369">
            <v>8183</v>
          </cell>
          <cell r="O369">
            <v>17174</v>
          </cell>
          <cell r="P369">
            <v>11323</v>
          </cell>
          <cell r="Q369">
            <v>29989</v>
          </cell>
          <cell r="R369">
            <v>21192</v>
          </cell>
          <cell r="S369">
            <v>280425</v>
          </cell>
          <cell r="T369">
            <v>61454</v>
          </cell>
          <cell r="U369">
            <v>341879</v>
          </cell>
          <cell r="V369">
            <v>3141</v>
          </cell>
          <cell r="W369">
            <v>6097</v>
          </cell>
          <cell r="X369">
            <v>3213</v>
          </cell>
          <cell r="Y369">
            <v>3209</v>
          </cell>
          <cell r="Z369">
            <v>6659</v>
          </cell>
          <cell r="AA369">
            <v>8375</v>
          </cell>
          <cell r="AB369">
            <v>4554</v>
          </cell>
          <cell r="AC369">
            <v>4666</v>
          </cell>
          <cell r="AD369">
            <v>1859</v>
          </cell>
          <cell r="AE369">
            <v>9104</v>
          </cell>
          <cell r="AF369">
            <v>5240</v>
          </cell>
          <cell r="AG369">
            <v>3044</v>
          </cell>
          <cell r="AH369">
            <v>2488</v>
          </cell>
          <cell r="AI369">
            <v>2122</v>
          </cell>
          <cell r="AJ369">
            <v>1903</v>
          </cell>
          <cell r="AK369">
            <v>20754</v>
          </cell>
          <cell r="AL369">
            <v>86428</v>
          </cell>
          <cell r="AM369">
            <v>34403</v>
          </cell>
          <cell r="AN369">
            <v>120831</v>
          </cell>
          <cell r="AO369">
            <v>366853</v>
          </cell>
          <cell r="AP369">
            <v>95857</v>
          </cell>
          <cell r="AQ369">
            <v>462710</v>
          </cell>
          <cell r="AR369">
            <v>36151</v>
          </cell>
          <cell r="AS369">
            <v>0</v>
          </cell>
          <cell r="AT369">
            <v>0</v>
          </cell>
          <cell r="AU369">
            <v>0</v>
          </cell>
          <cell r="AV369">
            <v>1.0378647066645166</v>
          </cell>
        </row>
        <row r="370">
          <cell r="A370">
            <v>4</v>
          </cell>
          <cell r="B370">
            <v>36152</v>
          </cell>
          <cell r="C370">
            <v>33026</v>
          </cell>
          <cell r="D370">
            <v>7634</v>
          </cell>
          <cell r="E370">
            <v>8765</v>
          </cell>
          <cell r="F370">
            <v>6066</v>
          </cell>
          <cell r="G370">
            <v>5598</v>
          </cell>
          <cell r="H370">
            <v>16668</v>
          </cell>
          <cell r="I370">
            <v>7152</v>
          </cell>
          <cell r="J370">
            <v>31233</v>
          </cell>
          <cell r="K370">
            <v>32610</v>
          </cell>
          <cell r="L370">
            <v>18586</v>
          </cell>
          <cell r="M370">
            <v>7896</v>
          </cell>
          <cell r="N370">
            <v>7702</v>
          </cell>
          <cell r="O370">
            <v>15937</v>
          </cell>
          <cell r="P370">
            <v>10906</v>
          </cell>
          <cell r="Q370">
            <v>27619</v>
          </cell>
          <cell r="R370">
            <v>19051</v>
          </cell>
          <cell r="S370">
            <v>256449</v>
          </cell>
          <cell r="T370">
            <v>59260</v>
          </cell>
          <cell r="U370">
            <v>315709</v>
          </cell>
          <cell r="V370">
            <v>2938</v>
          </cell>
          <cell r="W370">
            <v>5483</v>
          </cell>
          <cell r="X370">
            <v>1990</v>
          </cell>
          <cell r="Y370">
            <v>3300</v>
          </cell>
          <cell r="Z370">
            <v>6568</v>
          </cell>
          <cell r="AA370">
            <v>8268</v>
          </cell>
          <cell r="AB370">
            <v>4484</v>
          </cell>
          <cell r="AC370">
            <v>4636</v>
          </cell>
          <cell r="AD370">
            <v>1766</v>
          </cell>
          <cell r="AE370">
            <v>8959</v>
          </cell>
          <cell r="AF370">
            <v>4885</v>
          </cell>
          <cell r="AG370">
            <v>3092</v>
          </cell>
          <cell r="AH370">
            <v>2575</v>
          </cell>
          <cell r="AI370">
            <v>2062</v>
          </cell>
          <cell r="AJ370">
            <v>1946</v>
          </cell>
          <cell r="AK370">
            <v>20191</v>
          </cell>
          <cell r="AL370">
            <v>83143</v>
          </cell>
          <cell r="AM370">
            <v>31271</v>
          </cell>
          <cell r="AN370">
            <v>114414</v>
          </cell>
          <cell r="AO370">
            <v>339592</v>
          </cell>
          <cell r="AP370">
            <v>90531</v>
          </cell>
          <cell r="AQ370">
            <v>430123</v>
          </cell>
          <cell r="AR370">
            <v>36152</v>
          </cell>
          <cell r="AS370">
            <v>0</v>
          </cell>
          <cell r="AT370">
            <v>0</v>
          </cell>
          <cell r="AU370">
            <v>0</v>
          </cell>
          <cell r="AV370">
            <v>0.96074054584701907</v>
          </cell>
        </row>
        <row r="371">
          <cell r="A371">
            <v>5</v>
          </cell>
          <cell r="B371">
            <v>36153</v>
          </cell>
          <cell r="C371">
            <v>14400</v>
          </cell>
          <cell r="D371">
            <v>3202</v>
          </cell>
          <cell r="E371">
            <v>3732</v>
          </cell>
          <cell r="F371">
            <v>2546</v>
          </cell>
          <cell r="G371">
            <v>2213</v>
          </cell>
          <cell r="H371">
            <v>9149</v>
          </cell>
          <cell r="I371">
            <v>2447</v>
          </cell>
          <cell r="J371">
            <v>11862</v>
          </cell>
          <cell r="K371">
            <v>10724</v>
          </cell>
          <cell r="L371">
            <v>5135</v>
          </cell>
          <cell r="M371">
            <v>3965</v>
          </cell>
          <cell r="N371">
            <v>3688</v>
          </cell>
          <cell r="O371">
            <v>7445</v>
          </cell>
          <cell r="P371">
            <v>5311</v>
          </cell>
          <cell r="Q371">
            <v>11192</v>
          </cell>
          <cell r="R371">
            <v>8190</v>
          </cell>
          <cell r="S371">
            <v>105201</v>
          </cell>
          <cell r="T371">
            <v>30857</v>
          </cell>
          <cell r="U371">
            <v>136058</v>
          </cell>
          <cell r="V371">
            <v>1233</v>
          </cell>
          <cell r="W371">
            <v>2725</v>
          </cell>
          <cell r="X371">
            <v>554</v>
          </cell>
          <cell r="Y371">
            <v>1399</v>
          </cell>
          <cell r="Z371">
            <v>3124</v>
          </cell>
          <cell r="AA371">
            <v>4156</v>
          </cell>
          <cell r="AB371">
            <v>2454</v>
          </cell>
          <cell r="AC371">
            <v>2565</v>
          </cell>
          <cell r="AD371">
            <v>1098</v>
          </cell>
          <cell r="AE371">
            <v>4593</v>
          </cell>
          <cell r="AF371">
            <v>2785</v>
          </cell>
          <cell r="AG371">
            <v>1605</v>
          </cell>
          <cell r="AH371">
            <v>1355</v>
          </cell>
          <cell r="AI371">
            <v>1199</v>
          </cell>
          <cell r="AJ371">
            <v>1081</v>
          </cell>
          <cell r="AK371">
            <v>10979</v>
          </cell>
          <cell r="AL371">
            <v>42905</v>
          </cell>
          <cell r="AM371">
            <v>12188</v>
          </cell>
          <cell r="AN371">
            <v>55093</v>
          </cell>
          <cell r="AO371">
            <v>148106</v>
          </cell>
          <cell r="AP371">
            <v>43045</v>
          </cell>
          <cell r="AQ371">
            <v>191151</v>
          </cell>
          <cell r="AR371">
            <v>36153</v>
          </cell>
          <cell r="AS371" t="str">
            <v>Atípico</v>
          </cell>
          <cell r="AT371" t="str">
            <v>VésperaNatal</v>
          </cell>
          <cell r="AU371" t="str">
            <v>1/2 Exped.</v>
          </cell>
          <cell r="AV371">
            <v>0.41900704163590019</v>
          </cell>
        </row>
        <row r="372">
          <cell r="A372">
            <v>6</v>
          </cell>
          <cell r="B372">
            <v>36154</v>
          </cell>
          <cell r="C372">
            <v>1945</v>
          </cell>
          <cell r="D372">
            <v>494</v>
          </cell>
          <cell r="E372">
            <v>620</v>
          </cell>
          <cell r="F372">
            <v>422</v>
          </cell>
          <cell r="G372">
            <v>287</v>
          </cell>
          <cell r="H372">
            <v>1139</v>
          </cell>
          <cell r="I372">
            <v>140</v>
          </cell>
          <cell r="J372">
            <v>163</v>
          </cell>
          <cell r="K372">
            <v>283</v>
          </cell>
          <cell r="L372">
            <v>490</v>
          </cell>
          <cell r="M372">
            <v>764</v>
          </cell>
          <cell r="N372">
            <v>602</v>
          </cell>
          <cell r="O372">
            <v>1066</v>
          </cell>
          <cell r="P372">
            <v>797</v>
          </cell>
          <cell r="Q372">
            <v>1308</v>
          </cell>
          <cell r="R372">
            <v>1961</v>
          </cell>
          <cell r="S372">
            <v>12481</v>
          </cell>
          <cell r="T372">
            <v>6999</v>
          </cell>
          <cell r="U372">
            <v>19480</v>
          </cell>
          <cell r="V372">
            <v>205</v>
          </cell>
          <cell r="W372">
            <v>446</v>
          </cell>
          <cell r="X372">
            <v>144</v>
          </cell>
          <cell r="Y372">
            <v>363</v>
          </cell>
          <cell r="Z372">
            <v>754</v>
          </cell>
          <cell r="AA372">
            <v>445</v>
          </cell>
          <cell r="AB372">
            <v>507</v>
          </cell>
          <cell r="AC372">
            <v>730</v>
          </cell>
          <cell r="AD372">
            <v>391</v>
          </cell>
          <cell r="AE372">
            <v>985</v>
          </cell>
          <cell r="AF372">
            <v>775</v>
          </cell>
          <cell r="AG372">
            <v>499</v>
          </cell>
          <cell r="AH372">
            <v>281</v>
          </cell>
          <cell r="AI372">
            <v>449</v>
          </cell>
          <cell r="AJ372">
            <v>373</v>
          </cell>
          <cell r="AK372">
            <v>2202</v>
          </cell>
          <cell r="AL372">
            <v>9549</v>
          </cell>
          <cell r="AM372">
            <v>1256</v>
          </cell>
          <cell r="AN372">
            <v>10805</v>
          </cell>
          <cell r="AO372">
            <v>22030</v>
          </cell>
          <cell r="AP372">
            <v>8255</v>
          </cell>
          <cell r="AQ372">
            <v>30285</v>
          </cell>
          <cell r="AR372">
            <v>36154</v>
          </cell>
          <cell r="AS372" t="str">
            <v>Atípico</v>
          </cell>
          <cell r="AT372" t="str">
            <v>Natal</v>
          </cell>
          <cell r="AU372" t="str">
            <v>Feriado</v>
          </cell>
          <cell r="AV372">
            <v>6.2325126107239955E-2</v>
          </cell>
        </row>
        <row r="373">
          <cell r="A373">
            <v>7</v>
          </cell>
          <cell r="B373">
            <v>36155</v>
          </cell>
          <cell r="C373">
            <v>8705</v>
          </cell>
          <cell r="D373">
            <v>1816</v>
          </cell>
          <cell r="E373">
            <v>2511</v>
          </cell>
          <cell r="F373">
            <v>1290</v>
          </cell>
          <cell r="G373">
            <v>1043</v>
          </cell>
          <cell r="H373">
            <v>3984</v>
          </cell>
          <cell r="I373">
            <v>1316</v>
          </cell>
          <cell r="J373">
            <v>5180</v>
          </cell>
          <cell r="K373">
            <v>3205</v>
          </cell>
          <cell r="L373">
            <v>2072</v>
          </cell>
          <cell r="M373">
            <v>2230</v>
          </cell>
          <cell r="N373">
            <v>2453</v>
          </cell>
          <cell r="O373">
            <v>4401</v>
          </cell>
          <cell r="P373">
            <v>2892</v>
          </cell>
          <cell r="Q373">
            <v>5777</v>
          </cell>
          <cell r="R373">
            <v>6340</v>
          </cell>
          <cell r="S373">
            <v>55215</v>
          </cell>
          <cell r="T373">
            <v>22201</v>
          </cell>
          <cell r="U373">
            <v>77416</v>
          </cell>
          <cell r="V373">
            <v>625</v>
          </cell>
          <cell r="W373">
            <v>1584</v>
          </cell>
          <cell r="X373">
            <v>382</v>
          </cell>
          <cell r="Y373">
            <v>824</v>
          </cell>
          <cell r="Z373">
            <v>1954</v>
          </cell>
          <cell r="AA373">
            <v>4777</v>
          </cell>
          <cell r="AB373">
            <v>1390</v>
          </cell>
          <cell r="AC373">
            <v>1763</v>
          </cell>
          <cell r="AD373">
            <v>788</v>
          </cell>
          <cell r="AE373">
            <v>3478</v>
          </cell>
          <cell r="AF373">
            <v>1945</v>
          </cell>
          <cell r="AG373">
            <v>1152</v>
          </cell>
          <cell r="AH373">
            <v>897</v>
          </cell>
          <cell r="AI373">
            <v>840</v>
          </cell>
          <cell r="AJ373">
            <v>904</v>
          </cell>
          <cell r="AK373">
            <v>7592</v>
          </cell>
          <cell r="AL373">
            <v>30895</v>
          </cell>
          <cell r="AM373">
            <v>6179</v>
          </cell>
          <cell r="AN373">
            <v>37074</v>
          </cell>
          <cell r="AO373">
            <v>86110</v>
          </cell>
          <cell r="AP373">
            <v>28380</v>
          </cell>
          <cell r="AQ373">
            <v>114490</v>
          </cell>
          <cell r="AR373">
            <v>36155</v>
          </cell>
          <cell r="AS373" t="str">
            <v>Atípico</v>
          </cell>
          <cell r="AT373" t="str">
            <v>Enforcado</v>
          </cell>
          <cell r="AU373">
            <v>0</v>
          </cell>
          <cell r="AV373">
            <v>0.24361400858349672</v>
          </cell>
        </row>
        <row r="374">
          <cell r="A374">
            <v>1</v>
          </cell>
          <cell r="B374">
            <v>36156</v>
          </cell>
          <cell r="S374">
            <v>0</v>
          </cell>
          <cell r="U374">
            <v>0</v>
          </cell>
          <cell r="AL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36156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</row>
        <row r="375">
          <cell r="A375">
            <v>2</v>
          </cell>
          <cell r="B375">
            <v>36157</v>
          </cell>
          <cell r="C375">
            <v>29143</v>
          </cell>
          <cell r="D375">
            <v>6894</v>
          </cell>
          <cell r="E375">
            <v>7723</v>
          </cell>
          <cell r="F375">
            <v>5505</v>
          </cell>
          <cell r="G375">
            <v>5156</v>
          </cell>
          <cell r="H375">
            <v>14813</v>
          </cell>
          <cell r="I375">
            <v>6198</v>
          </cell>
          <cell r="J375">
            <v>27324</v>
          </cell>
          <cell r="K375">
            <v>31042</v>
          </cell>
          <cell r="L375">
            <v>17927</v>
          </cell>
          <cell r="M375">
            <v>6870</v>
          </cell>
          <cell r="N375">
            <v>6736</v>
          </cell>
          <cell r="O375">
            <v>13440</v>
          </cell>
          <cell r="P375">
            <v>9488</v>
          </cell>
          <cell r="Q375">
            <v>24670</v>
          </cell>
          <cell r="R375">
            <v>16788</v>
          </cell>
          <cell r="S375">
            <v>229717</v>
          </cell>
          <cell r="T375">
            <v>50205</v>
          </cell>
          <cell r="U375">
            <v>279922</v>
          </cell>
          <cell r="V375">
            <v>2666</v>
          </cell>
          <cell r="W375">
            <v>4549</v>
          </cell>
          <cell r="X375">
            <v>1402</v>
          </cell>
          <cell r="Y375">
            <v>2572</v>
          </cell>
          <cell r="Z375">
            <v>5771</v>
          </cell>
          <cell r="AA375">
            <v>6696</v>
          </cell>
          <cell r="AB375">
            <v>3921</v>
          </cell>
          <cell r="AC375">
            <v>3933</v>
          </cell>
          <cell r="AD375">
            <v>1512</v>
          </cell>
          <cell r="AE375">
            <v>7425</v>
          </cell>
          <cell r="AF375">
            <v>4338</v>
          </cell>
          <cell r="AG375">
            <v>2516</v>
          </cell>
          <cell r="AH375">
            <v>2141</v>
          </cell>
          <cell r="AI375">
            <v>1709</v>
          </cell>
          <cell r="AJ375">
            <v>1638</v>
          </cell>
          <cell r="AK375">
            <v>17711</v>
          </cell>
          <cell r="AL375">
            <v>70500</v>
          </cell>
          <cell r="AM375">
            <v>28164</v>
          </cell>
          <cell r="AN375">
            <v>98664</v>
          </cell>
          <cell r="AO375">
            <v>300217</v>
          </cell>
          <cell r="AP375">
            <v>78369</v>
          </cell>
          <cell r="AQ375">
            <v>378586</v>
          </cell>
          <cell r="AR375">
            <v>36157</v>
          </cell>
          <cell r="AS375" t="str">
            <v>Atípico</v>
          </cell>
          <cell r="AT375" t="str">
            <v>Enforcado</v>
          </cell>
          <cell r="AU375">
            <v>0</v>
          </cell>
          <cell r="AV375">
            <v>0.84934463842656638</v>
          </cell>
        </row>
        <row r="376">
          <cell r="A376">
            <v>3</v>
          </cell>
          <cell r="B376">
            <v>36158</v>
          </cell>
          <cell r="C376">
            <v>29782</v>
          </cell>
          <cell r="D376">
            <v>7053</v>
          </cell>
          <cell r="E376">
            <v>7855</v>
          </cell>
          <cell r="F376">
            <v>5710</v>
          </cell>
          <cell r="G376">
            <v>5083</v>
          </cell>
          <cell r="H376">
            <v>15102</v>
          </cell>
          <cell r="I376">
            <v>6396</v>
          </cell>
          <cell r="J376">
            <v>26697</v>
          </cell>
          <cell r="K376">
            <v>30975</v>
          </cell>
          <cell r="L376">
            <v>18058</v>
          </cell>
          <cell r="M376">
            <v>6941</v>
          </cell>
          <cell r="N376">
            <v>7021</v>
          </cell>
          <cell r="O376">
            <v>14215</v>
          </cell>
          <cell r="P376">
            <v>9690</v>
          </cell>
          <cell r="Q376">
            <v>24955</v>
          </cell>
          <cell r="R376">
            <v>20199</v>
          </cell>
          <cell r="S376">
            <v>235732</v>
          </cell>
          <cell r="T376">
            <v>52258</v>
          </cell>
          <cell r="U376">
            <v>287990</v>
          </cell>
          <cell r="V376">
            <v>2765</v>
          </cell>
          <cell r="W376">
            <v>4819</v>
          </cell>
          <cell r="X376">
            <v>1409</v>
          </cell>
          <cell r="Y376">
            <v>2649</v>
          </cell>
          <cell r="Z376">
            <v>5912</v>
          </cell>
          <cell r="AA376">
            <v>6674</v>
          </cell>
          <cell r="AB376">
            <v>4089</v>
          </cell>
          <cell r="AC376">
            <v>4204</v>
          </cell>
          <cell r="AD376">
            <v>1653</v>
          </cell>
          <cell r="AE376">
            <v>7588</v>
          </cell>
          <cell r="AF376">
            <v>4638</v>
          </cell>
          <cell r="AG376">
            <v>2752</v>
          </cell>
          <cell r="AH376">
            <v>2318</v>
          </cell>
          <cell r="AI376">
            <v>1785</v>
          </cell>
          <cell r="AJ376">
            <v>1648</v>
          </cell>
          <cell r="AK376">
            <v>18423</v>
          </cell>
          <cell r="AL376">
            <v>73326</v>
          </cell>
          <cell r="AM376">
            <v>28749</v>
          </cell>
          <cell r="AN376">
            <v>102075</v>
          </cell>
          <cell r="AO376">
            <v>309058</v>
          </cell>
          <cell r="AP376">
            <v>81007</v>
          </cell>
          <cell r="AQ376">
            <v>390065</v>
          </cell>
          <cell r="AR376">
            <v>36158</v>
          </cell>
          <cell r="AS376" t="str">
            <v>Atípico</v>
          </cell>
          <cell r="AT376" t="str">
            <v>Enforcado</v>
          </cell>
          <cell r="AU376">
            <v>0</v>
          </cell>
          <cell r="AV376">
            <v>0.8743567328393721</v>
          </cell>
        </row>
        <row r="377">
          <cell r="A377">
            <v>4</v>
          </cell>
          <cell r="B377">
            <v>36159</v>
          </cell>
          <cell r="C377">
            <v>27424</v>
          </cell>
          <cell r="D377">
            <v>6338</v>
          </cell>
          <cell r="E377">
            <v>7284</v>
          </cell>
          <cell r="F377">
            <v>5226</v>
          </cell>
          <cell r="G377">
            <v>4733</v>
          </cell>
          <cell r="H377">
            <v>14055</v>
          </cell>
          <cell r="I377">
            <v>5803</v>
          </cell>
          <cell r="J377">
            <v>25444</v>
          </cell>
          <cell r="K377">
            <v>28131</v>
          </cell>
          <cell r="L377">
            <v>15768</v>
          </cell>
          <cell r="M377">
            <v>6638</v>
          </cell>
          <cell r="N377">
            <v>6605</v>
          </cell>
          <cell r="O377">
            <v>13719</v>
          </cell>
          <cell r="P377">
            <v>9279</v>
          </cell>
          <cell r="Q377">
            <v>23612</v>
          </cell>
          <cell r="R377">
            <v>18454</v>
          </cell>
          <cell r="S377">
            <v>218513</v>
          </cell>
          <cell r="T377">
            <v>49794</v>
          </cell>
          <cell r="U377">
            <v>268307</v>
          </cell>
          <cell r="V377">
            <v>2531</v>
          </cell>
          <cell r="W377">
            <v>4863</v>
          </cell>
          <cell r="X377">
            <v>1423</v>
          </cell>
          <cell r="Y377">
            <v>2559</v>
          </cell>
          <cell r="Z377">
            <v>5574</v>
          </cell>
          <cell r="AA377">
            <v>6437</v>
          </cell>
          <cell r="AB377">
            <v>3857</v>
          </cell>
          <cell r="AC377">
            <v>3950</v>
          </cell>
          <cell r="AD377">
            <v>1526</v>
          </cell>
          <cell r="AE377">
            <v>7280</v>
          </cell>
          <cell r="AF377">
            <v>4163</v>
          </cell>
          <cell r="AG377">
            <v>2490</v>
          </cell>
          <cell r="AH377">
            <v>2132</v>
          </cell>
          <cell r="AI377">
            <v>1788</v>
          </cell>
          <cell r="AJ377">
            <v>1671</v>
          </cell>
          <cell r="AK377">
            <v>17576</v>
          </cell>
          <cell r="AL377">
            <v>69820</v>
          </cell>
          <cell r="AM377">
            <v>26578</v>
          </cell>
          <cell r="AN377">
            <v>96398</v>
          </cell>
          <cell r="AO377">
            <v>288333</v>
          </cell>
          <cell r="AP377">
            <v>76372</v>
          </cell>
          <cell r="AQ377">
            <v>364705</v>
          </cell>
          <cell r="AR377">
            <v>36159</v>
          </cell>
          <cell r="AS377" t="str">
            <v>Atípico</v>
          </cell>
          <cell r="AT377" t="str">
            <v>Enforcado</v>
          </cell>
          <cell r="AU377">
            <v>0</v>
          </cell>
          <cell r="AV377">
            <v>0.81572358537806711</v>
          </cell>
        </row>
        <row r="378">
          <cell r="A378">
            <v>5</v>
          </cell>
          <cell r="B378">
            <v>36160</v>
          </cell>
          <cell r="C378">
            <v>21456</v>
          </cell>
          <cell r="D378">
            <v>5618</v>
          </cell>
          <cell r="E378">
            <v>7333</v>
          </cell>
          <cell r="F378">
            <v>3669</v>
          </cell>
          <cell r="G378">
            <v>3134</v>
          </cell>
          <cell r="H378">
            <v>12593</v>
          </cell>
          <cell r="I378">
            <v>1951</v>
          </cell>
          <cell r="J378">
            <v>8597</v>
          </cell>
          <cell r="K378">
            <v>10237</v>
          </cell>
          <cell r="L378">
            <v>6060</v>
          </cell>
          <cell r="M378">
            <v>5524</v>
          </cell>
          <cell r="N378">
            <v>4927</v>
          </cell>
          <cell r="O378">
            <v>10547</v>
          </cell>
          <cell r="P378">
            <v>7293</v>
          </cell>
          <cell r="Q378">
            <v>13328</v>
          </cell>
          <cell r="R378">
            <v>14843</v>
          </cell>
          <cell r="S378">
            <v>137110</v>
          </cell>
          <cell r="T378">
            <v>48189</v>
          </cell>
          <cell r="U378">
            <v>185299</v>
          </cell>
          <cell r="V378">
            <v>1777</v>
          </cell>
          <cell r="W378">
            <v>3063</v>
          </cell>
          <cell r="X378">
            <v>813</v>
          </cell>
          <cell r="Y378">
            <v>2157</v>
          </cell>
          <cell r="Z378">
            <v>6209</v>
          </cell>
          <cell r="AA378">
            <v>3441</v>
          </cell>
          <cell r="AB378">
            <v>3715</v>
          </cell>
          <cell r="AC378">
            <v>3663</v>
          </cell>
          <cell r="AD378">
            <v>1563</v>
          </cell>
          <cell r="AE378">
            <v>6946</v>
          </cell>
          <cell r="AF378">
            <v>4697</v>
          </cell>
          <cell r="AG378">
            <v>2447</v>
          </cell>
          <cell r="AH378">
            <v>2239</v>
          </cell>
          <cell r="AI378">
            <v>2021</v>
          </cell>
          <cell r="AJ378">
            <v>1530</v>
          </cell>
          <cell r="AK378">
            <v>19814</v>
          </cell>
          <cell r="AL378">
            <v>66095</v>
          </cell>
          <cell r="AM378">
            <v>14904</v>
          </cell>
          <cell r="AN378">
            <v>80999</v>
          </cell>
          <cell r="AO378">
            <v>203205</v>
          </cell>
          <cell r="AP378">
            <v>63093</v>
          </cell>
          <cell r="AQ378">
            <v>266298</v>
          </cell>
          <cell r="AR378">
            <v>36160</v>
          </cell>
          <cell r="AS378" t="str">
            <v>Atípico</v>
          </cell>
          <cell r="AT378" t="str">
            <v>VéspAnoNovo</v>
          </cell>
          <cell r="AU378" t="str">
            <v>1/2 Exped.</v>
          </cell>
          <cell r="AV378">
            <v>0.57488775536185632</v>
          </cell>
        </row>
        <row r="379">
          <cell r="A379">
            <v>0</v>
          </cell>
          <cell r="B379" t="str">
            <v>dez/1998</v>
          </cell>
          <cell r="C379">
            <v>758470</v>
          </cell>
          <cell r="D379">
            <v>179724</v>
          </cell>
          <cell r="E379">
            <v>210036</v>
          </cell>
          <cell r="F379">
            <v>135728</v>
          </cell>
          <cell r="G379">
            <v>131514</v>
          </cell>
          <cell r="H379">
            <v>373821</v>
          </cell>
          <cell r="I379">
            <v>161481</v>
          </cell>
          <cell r="J379">
            <v>663540</v>
          </cell>
          <cell r="K379">
            <v>744636</v>
          </cell>
          <cell r="L379">
            <v>471329</v>
          </cell>
          <cell r="M379">
            <v>178515</v>
          </cell>
          <cell r="N379">
            <v>181024</v>
          </cell>
          <cell r="O379">
            <v>359330</v>
          </cell>
          <cell r="P379">
            <v>257199</v>
          </cell>
          <cell r="Q379">
            <v>646082</v>
          </cell>
          <cell r="R379">
            <v>446413</v>
          </cell>
          <cell r="S379">
            <v>5898842</v>
          </cell>
          <cell r="T379">
            <v>1347038</v>
          </cell>
          <cell r="U379">
            <v>7245880</v>
          </cell>
          <cell r="V379">
            <v>65739</v>
          </cell>
          <cell r="W379">
            <v>132273</v>
          </cell>
          <cell r="X379">
            <v>71720</v>
          </cell>
          <cell r="Y379">
            <v>70873</v>
          </cell>
          <cell r="Z379">
            <v>153529</v>
          </cell>
          <cell r="AA379">
            <v>160273</v>
          </cell>
          <cell r="AB379">
            <v>102400</v>
          </cell>
          <cell r="AC379">
            <v>104320</v>
          </cell>
          <cell r="AD379">
            <v>40269</v>
          </cell>
          <cell r="AE379">
            <v>197668</v>
          </cell>
          <cell r="AF379">
            <v>115228</v>
          </cell>
          <cell r="AG379">
            <v>67500</v>
          </cell>
          <cell r="AH379">
            <v>55901</v>
          </cell>
          <cell r="AI379">
            <v>45924</v>
          </cell>
          <cell r="AJ379">
            <v>42139</v>
          </cell>
          <cell r="AK379">
            <v>460996</v>
          </cell>
          <cell r="AL379">
            <v>1886752</v>
          </cell>
          <cell r="AM379">
            <v>719002</v>
          </cell>
          <cell r="AN379">
            <v>2605754</v>
          </cell>
          <cell r="AO379">
            <v>7785594</v>
          </cell>
          <cell r="AP379">
            <v>2066040</v>
          </cell>
          <cell r="AQ379">
            <v>9851634</v>
          </cell>
          <cell r="AR379">
            <v>27</v>
          </cell>
        </row>
        <row r="380">
          <cell r="A380">
            <v>6</v>
          </cell>
          <cell r="B380">
            <v>36161</v>
          </cell>
          <cell r="C380">
            <v>2338</v>
          </cell>
          <cell r="D380">
            <v>566</v>
          </cell>
          <cell r="E380">
            <v>1282</v>
          </cell>
          <cell r="F380">
            <v>534</v>
          </cell>
          <cell r="H380">
            <v>1551</v>
          </cell>
          <cell r="K380">
            <v>596</v>
          </cell>
          <cell r="L380">
            <v>734</v>
          </cell>
          <cell r="M380">
            <v>1245</v>
          </cell>
          <cell r="O380">
            <v>2590</v>
          </cell>
          <cell r="P380">
            <v>1372</v>
          </cell>
          <cell r="Q380">
            <v>2355</v>
          </cell>
          <cell r="R380">
            <v>43154</v>
          </cell>
          <cell r="S380">
            <v>58317</v>
          </cell>
          <cell r="T380">
            <v>6812</v>
          </cell>
          <cell r="U380">
            <v>65129</v>
          </cell>
          <cell r="V380">
            <v>339</v>
          </cell>
          <cell r="W380">
            <v>689</v>
          </cell>
          <cell r="Y380">
            <v>350</v>
          </cell>
          <cell r="Z380">
            <v>832</v>
          </cell>
          <cell r="AA380">
            <v>285</v>
          </cell>
          <cell r="AB380">
            <v>614</v>
          </cell>
          <cell r="AC380">
            <v>863</v>
          </cell>
          <cell r="AD380">
            <v>469</v>
          </cell>
          <cell r="AE380">
            <v>1173</v>
          </cell>
          <cell r="AF380">
            <v>765</v>
          </cell>
          <cell r="AG380">
            <v>600</v>
          </cell>
          <cell r="AH380">
            <v>380</v>
          </cell>
          <cell r="AI380">
            <v>565</v>
          </cell>
          <cell r="AJ380">
            <v>491</v>
          </cell>
          <cell r="AK380">
            <v>2777</v>
          </cell>
          <cell r="AL380">
            <v>11192</v>
          </cell>
          <cell r="AM380">
            <v>12763</v>
          </cell>
          <cell r="AN380">
            <v>23955</v>
          </cell>
          <cell r="AO380">
            <v>69509</v>
          </cell>
          <cell r="AP380">
            <v>19575</v>
          </cell>
          <cell r="AQ380">
            <v>89084</v>
          </cell>
          <cell r="AR380">
            <v>36161</v>
          </cell>
          <cell r="AS380" t="str">
            <v>Atípico</v>
          </cell>
          <cell r="AT380" t="str">
            <v>ConfUniversal</v>
          </cell>
          <cell r="AU380" t="str">
            <v>Feriado</v>
          </cell>
          <cell r="AV380">
            <v>0.21496121921349842</v>
          </cell>
        </row>
        <row r="381">
          <cell r="A381">
            <v>7</v>
          </cell>
          <cell r="B381">
            <v>36162</v>
          </cell>
          <cell r="C381">
            <v>7321</v>
          </cell>
          <cell r="D381">
            <v>1548</v>
          </cell>
          <cell r="E381">
            <v>1861</v>
          </cell>
          <cell r="F381">
            <v>1035</v>
          </cell>
          <cell r="G381">
            <v>813</v>
          </cell>
          <cell r="H381">
            <v>3586</v>
          </cell>
          <cell r="I381">
            <v>844</v>
          </cell>
          <cell r="J381">
            <v>3557</v>
          </cell>
          <cell r="K381">
            <v>3018</v>
          </cell>
          <cell r="L381">
            <v>2141</v>
          </cell>
          <cell r="M381">
            <v>2185</v>
          </cell>
          <cell r="N381">
            <v>2597</v>
          </cell>
          <cell r="O381">
            <v>4026</v>
          </cell>
          <cell r="P381">
            <v>2691</v>
          </cell>
          <cell r="Q381">
            <v>5546</v>
          </cell>
          <cell r="R381">
            <v>9352</v>
          </cell>
          <cell r="S381">
            <v>52121</v>
          </cell>
          <cell r="T381">
            <v>16334</v>
          </cell>
          <cell r="U381">
            <v>68455</v>
          </cell>
          <cell r="V381">
            <v>657</v>
          </cell>
          <cell r="W381">
            <v>1656</v>
          </cell>
          <cell r="X381">
            <v>373</v>
          </cell>
          <cell r="Y381">
            <v>722</v>
          </cell>
          <cell r="Z381">
            <v>1694</v>
          </cell>
          <cell r="AA381">
            <v>3906</v>
          </cell>
          <cell r="AB381">
            <v>1182</v>
          </cell>
          <cell r="AC381">
            <v>1437</v>
          </cell>
          <cell r="AD381">
            <v>686</v>
          </cell>
          <cell r="AE381">
            <v>2899</v>
          </cell>
          <cell r="AF381">
            <v>1690</v>
          </cell>
          <cell r="AG381">
            <v>984</v>
          </cell>
          <cell r="AH381">
            <v>844</v>
          </cell>
          <cell r="AI381">
            <v>777</v>
          </cell>
          <cell r="AJ381">
            <v>858</v>
          </cell>
          <cell r="AK381">
            <v>6959</v>
          </cell>
          <cell r="AL381">
            <v>27324</v>
          </cell>
          <cell r="AM381">
            <v>9187</v>
          </cell>
          <cell r="AN381">
            <v>36511</v>
          </cell>
          <cell r="AO381">
            <v>79445</v>
          </cell>
          <cell r="AP381">
            <v>25521</v>
          </cell>
          <cell r="AQ381">
            <v>104966</v>
          </cell>
          <cell r="AR381">
            <v>36162</v>
          </cell>
          <cell r="AS381" t="str">
            <v>Atípico</v>
          </cell>
          <cell r="AT381" t="str">
            <v>Enforcado</v>
          </cell>
          <cell r="AU381">
            <v>0</v>
          </cell>
          <cell r="AV381">
            <v>0.24568896201091059</v>
          </cell>
        </row>
        <row r="382">
          <cell r="A382">
            <v>1</v>
          </cell>
          <cell r="B382">
            <v>36163</v>
          </cell>
          <cell r="S382">
            <v>0</v>
          </cell>
          <cell r="U382">
            <v>0</v>
          </cell>
          <cell r="AL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36163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</row>
        <row r="383">
          <cell r="A383">
            <v>2</v>
          </cell>
          <cell r="B383">
            <v>36164</v>
          </cell>
          <cell r="C383">
            <v>28095</v>
          </cell>
          <cell r="D383">
            <v>6822</v>
          </cell>
          <cell r="E383">
            <v>8149</v>
          </cell>
          <cell r="F383">
            <v>5032</v>
          </cell>
          <cell r="G383">
            <v>4440</v>
          </cell>
          <cell r="H383">
            <v>14979</v>
          </cell>
          <cell r="I383">
            <v>6081</v>
          </cell>
          <cell r="J383">
            <v>26250</v>
          </cell>
          <cell r="K383">
            <v>31911</v>
          </cell>
          <cell r="L383">
            <v>19764</v>
          </cell>
          <cell r="M383">
            <v>7039</v>
          </cell>
          <cell r="N383">
            <v>6857</v>
          </cell>
          <cell r="O383">
            <v>13332</v>
          </cell>
          <cell r="P383">
            <v>9894</v>
          </cell>
          <cell r="Q383">
            <v>25406</v>
          </cell>
          <cell r="R383">
            <v>17773</v>
          </cell>
          <cell r="S383">
            <v>231824</v>
          </cell>
          <cell r="T383">
            <v>41949</v>
          </cell>
          <cell r="U383">
            <v>273773</v>
          </cell>
          <cell r="V383">
            <v>3194</v>
          </cell>
          <cell r="W383">
            <v>5020</v>
          </cell>
          <cell r="X383">
            <v>2952</v>
          </cell>
          <cell r="Y383">
            <v>2721</v>
          </cell>
          <cell r="Z383">
            <v>5724</v>
          </cell>
          <cell r="AA383">
            <v>4836</v>
          </cell>
          <cell r="AB383">
            <v>3941</v>
          </cell>
          <cell r="AC383">
            <v>3959</v>
          </cell>
          <cell r="AD383">
            <v>1518</v>
          </cell>
          <cell r="AE383">
            <v>7195</v>
          </cell>
          <cell r="AF383">
            <v>4456</v>
          </cell>
          <cell r="AG383">
            <v>2781</v>
          </cell>
          <cell r="AH383">
            <v>2276</v>
          </cell>
          <cell r="AI383">
            <v>1767</v>
          </cell>
          <cell r="AJ383">
            <v>1615</v>
          </cell>
          <cell r="AK383">
            <v>18403</v>
          </cell>
          <cell r="AL383">
            <v>72358</v>
          </cell>
          <cell r="AM383">
            <v>41340</v>
          </cell>
          <cell r="AN383">
            <v>113698</v>
          </cell>
          <cell r="AO383">
            <v>304182</v>
          </cell>
          <cell r="AP383">
            <v>83289</v>
          </cell>
          <cell r="AQ383">
            <v>387471</v>
          </cell>
          <cell r="AR383">
            <v>36164</v>
          </cell>
          <cell r="AS383" t="str">
            <v>Atípico</v>
          </cell>
          <cell r="AT383" t="str">
            <v>Influencia Feriado</v>
          </cell>
          <cell r="AU383">
            <v>0</v>
          </cell>
          <cell r="AV383">
            <v>0.94070312596642713</v>
          </cell>
        </row>
        <row r="384">
          <cell r="A384">
            <v>3</v>
          </cell>
          <cell r="B384">
            <v>36165</v>
          </cell>
          <cell r="C384">
            <v>31003</v>
          </cell>
          <cell r="D384">
            <v>7493</v>
          </cell>
          <cell r="E384">
            <v>8341</v>
          </cell>
          <cell r="F384">
            <v>5670</v>
          </cell>
          <cell r="G384">
            <v>5547</v>
          </cell>
          <cell r="H384">
            <v>15544</v>
          </cell>
          <cell r="I384">
            <v>6935</v>
          </cell>
          <cell r="J384">
            <v>28480</v>
          </cell>
          <cell r="K384">
            <v>36853</v>
          </cell>
          <cell r="L384">
            <v>22515</v>
          </cell>
          <cell r="M384">
            <v>7290</v>
          </cell>
          <cell r="N384">
            <v>7620</v>
          </cell>
          <cell r="O384">
            <v>14781</v>
          </cell>
          <cell r="P384">
            <v>10444</v>
          </cell>
          <cell r="Q384">
            <v>27825</v>
          </cell>
          <cell r="R384">
            <v>18489</v>
          </cell>
          <cell r="S384">
            <v>254830</v>
          </cell>
          <cell r="T384">
            <v>44442</v>
          </cell>
          <cell r="U384">
            <v>299272</v>
          </cell>
          <cell r="V384">
            <v>3600</v>
          </cell>
          <cell r="W384">
            <v>5734</v>
          </cell>
          <cell r="X384">
            <v>3057</v>
          </cell>
          <cell r="Y384">
            <v>3135</v>
          </cell>
          <cell r="Z384">
            <v>6255</v>
          </cell>
          <cell r="AA384">
            <v>5226</v>
          </cell>
          <cell r="AB384">
            <v>4164</v>
          </cell>
          <cell r="AC384">
            <v>4073</v>
          </cell>
          <cell r="AD384">
            <v>1610</v>
          </cell>
          <cell r="AE384">
            <v>7752</v>
          </cell>
          <cell r="AF384">
            <v>4783</v>
          </cell>
          <cell r="AG384">
            <v>2991</v>
          </cell>
          <cell r="AH384">
            <v>2448</v>
          </cell>
          <cell r="AI384">
            <v>1906</v>
          </cell>
          <cell r="AJ384">
            <v>1723</v>
          </cell>
          <cell r="AK384">
            <v>18752</v>
          </cell>
          <cell r="AL384">
            <v>77209</v>
          </cell>
          <cell r="AM384">
            <v>45492</v>
          </cell>
          <cell r="AN384">
            <v>122701</v>
          </cell>
          <cell r="AO384">
            <v>332039</v>
          </cell>
          <cell r="AP384">
            <v>89934</v>
          </cell>
          <cell r="AQ384">
            <v>421973</v>
          </cell>
          <cell r="AR384">
            <v>36165</v>
          </cell>
          <cell r="AS384">
            <v>0</v>
          </cell>
          <cell r="AT384">
            <v>0</v>
          </cell>
          <cell r="AU384">
            <v>0</v>
          </cell>
          <cell r="AV384">
            <v>1.0268527567139623</v>
          </cell>
        </row>
        <row r="385">
          <cell r="A385">
            <v>4</v>
          </cell>
          <cell r="B385">
            <v>36166</v>
          </cell>
          <cell r="C385">
            <v>29919</v>
          </cell>
          <cell r="D385">
            <v>7233</v>
          </cell>
          <cell r="E385">
            <v>8037</v>
          </cell>
          <cell r="F385">
            <v>5372</v>
          </cell>
          <cell r="G385">
            <v>5327</v>
          </cell>
          <cell r="H385">
            <v>15419</v>
          </cell>
          <cell r="I385">
            <v>6569</v>
          </cell>
          <cell r="J385">
            <v>27890</v>
          </cell>
          <cell r="K385">
            <v>34101</v>
          </cell>
          <cell r="L385">
            <v>21482</v>
          </cell>
          <cell r="M385">
            <v>7338</v>
          </cell>
          <cell r="N385">
            <v>7388</v>
          </cell>
          <cell r="O385">
            <v>14466</v>
          </cell>
          <cell r="P385">
            <v>10414</v>
          </cell>
          <cell r="Q385">
            <v>27167</v>
          </cell>
          <cell r="R385">
            <v>17634</v>
          </cell>
          <cell r="S385">
            <v>245756</v>
          </cell>
          <cell r="T385">
            <v>43204</v>
          </cell>
          <cell r="U385">
            <v>288960</v>
          </cell>
          <cell r="V385">
            <v>3410</v>
          </cell>
          <cell r="W385">
            <v>5747</v>
          </cell>
          <cell r="X385">
            <v>2975</v>
          </cell>
          <cell r="Y385">
            <v>3066</v>
          </cell>
          <cell r="Z385">
            <v>6137</v>
          </cell>
          <cell r="AA385">
            <v>5192</v>
          </cell>
          <cell r="AB385">
            <v>4126</v>
          </cell>
          <cell r="AC385">
            <v>4016</v>
          </cell>
          <cell r="AD385">
            <v>1559</v>
          </cell>
          <cell r="AE385">
            <v>7499</v>
          </cell>
          <cell r="AF385">
            <v>4557</v>
          </cell>
          <cell r="AG385">
            <v>2616</v>
          </cell>
          <cell r="AH385">
            <v>2430</v>
          </cell>
          <cell r="AI385">
            <v>1846</v>
          </cell>
          <cell r="AJ385">
            <v>1691</v>
          </cell>
          <cell r="AK385">
            <v>18269</v>
          </cell>
          <cell r="AL385">
            <v>75136</v>
          </cell>
          <cell r="AM385">
            <v>43818</v>
          </cell>
          <cell r="AN385">
            <v>118954</v>
          </cell>
          <cell r="AO385">
            <v>320892</v>
          </cell>
          <cell r="AP385">
            <v>87022</v>
          </cell>
          <cell r="AQ385">
            <v>407914</v>
          </cell>
          <cell r="AR385">
            <v>36166</v>
          </cell>
          <cell r="AS385">
            <v>0</v>
          </cell>
          <cell r="AT385">
            <v>0</v>
          </cell>
          <cell r="AU385">
            <v>0</v>
          </cell>
          <cell r="AV385">
            <v>0.99237991563478023</v>
          </cell>
        </row>
        <row r="386">
          <cell r="A386">
            <v>5</v>
          </cell>
          <cell r="B386">
            <v>36167</v>
          </cell>
          <cell r="C386">
            <v>30398</v>
          </cell>
          <cell r="D386">
            <v>7394</v>
          </cell>
          <cell r="E386">
            <v>8213</v>
          </cell>
          <cell r="F386">
            <v>5563</v>
          </cell>
          <cell r="G386">
            <v>5548</v>
          </cell>
          <cell r="H386">
            <v>15256</v>
          </cell>
          <cell r="I386">
            <v>6597</v>
          </cell>
          <cell r="J386">
            <v>27184</v>
          </cell>
          <cell r="K386">
            <v>34057</v>
          </cell>
          <cell r="L386">
            <v>22451</v>
          </cell>
          <cell r="M386">
            <v>7289</v>
          </cell>
          <cell r="N386">
            <v>7351</v>
          </cell>
          <cell r="O386">
            <v>14373</v>
          </cell>
          <cell r="P386">
            <v>10405</v>
          </cell>
          <cell r="Q386">
            <v>27075</v>
          </cell>
          <cell r="R386">
            <v>17561</v>
          </cell>
          <cell r="S386">
            <v>246715</v>
          </cell>
          <cell r="T386">
            <v>43677</v>
          </cell>
          <cell r="U386">
            <v>290392</v>
          </cell>
          <cell r="V386">
            <v>3531</v>
          </cell>
          <cell r="W386">
            <v>5500</v>
          </cell>
          <cell r="X386">
            <v>3141</v>
          </cell>
          <cell r="Y386">
            <v>3204</v>
          </cell>
          <cell r="Z386">
            <v>6108</v>
          </cell>
          <cell r="AA386">
            <v>5315</v>
          </cell>
          <cell r="AB386">
            <v>4066</v>
          </cell>
          <cell r="AC386">
            <v>4064</v>
          </cell>
          <cell r="AD386">
            <v>1555</v>
          </cell>
          <cell r="AE386">
            <v>7680</v>
          </cell>
          <cell r="AF386">
            <v>4624</v>
          </cell>
          <cell r="AG386">
            <v>2805</v>
          </cell>
          <cell r="AH386">
            <v>2431</v>
          </cell>
          <cell r="AI386">
            <v>1880</v>
          </cell>
          <cell r="AJ386">
            <v>1724</v>
          </cell>
          <cell r="AK386">
            <v>18313</v>
          </cell>
          <cell r="AL386">
            <v>75941</v>
          </cell>
          <cell r="AM386">
            <v>43960</v>
          </cell>
          <cell r="AN386">
            <v>119901</v>
          </cell>
          <cell r="AO386">
            <v>322656</v>
          </cell>
          <cell r="AP386">
            <v>87637</v>
          </cell>
          <cell r="AQ386">
            <v>410293</v>
          </cell>
          <cell r="AR386">
            <v>36167</v>
          </cell>
          <cell r="AS386">
            <v>0</v>
          </cell>
          <cell r="AT386">
            <v>0</v>
          </cell>
          <cell r="AU386">
            <v>0</v>
          </cell>
          <cell r="AV386">
            <v>0.99783520330533526</v>
          </cell>
        </row>
        <row r="387">
          <cell r="A387">
            <v>6</v>
          </cell>
          <cell r="B387">
            <v>36168</v>
          </cell>
          <cell r="C387">
            <v>31482</v>
          </cell>
          <cell r="D387">
            <v>7347</v>
          </cell>
          <cell r="E387">
            <v>8424</v>
          </cell>
          <cell r="F387">
            <v>5607</v>
          </cell>
          <cell r="G387">
            <v>5573</v>
          </cell>
          <cell r="H387">
            <v>15773</v>
          </cell>
          <cell r="I387">
            <v>6333</v>
          </cell>
          <cell r="J387">
            <v>27814</v>
          </cell>
          <cell r="K387">
            <v>33626</v>
          </cell>
          <cell r="L387">
            <v>21460</v>
          </cell>
          <cell r="M387">
            <v>7469</v>
          </cell>
          <cell r="N387">
            <v>7328</v>
          </cell>
          <cell r="O387">
            <v>14948</v>
          </cell>
          <cell r="P387">
            <v>10817</v>
          </cell>
          <cell r="Q387">
            <v>27989</v>
          </cell>
          <cell r="R387">
            <v>18709</v>
          </cell>
          <cell r="S387">
            <v>250699</v>
          </cell>
          <cell r="T387">
            <v>45090</v>
          </cell>
          <cell r="U387">
            <v>295789</v>
          </cell>
          <cell r="V387">
            <v>3560</v>
          </cell>
          <cell r="W387">
            <v>5767</v>
          </cell>
          <cell r="X387">
            <v>2824</v>
          </cell>
          <cell r="Y387">
            <v>3353</v>
          </cell>
          <cell r="Z387">
            <v>6245</v>
          </cell>
          <cell r="AA387">
            <v>5470</v>
          </cell>
          <cell r="AB387">
            <v>4234</v>
          </cell>
          <cell r="AC387">
            <v>4328</v>
          </cell>
          <cell r="AD387">
            <v>1695</v>
          </cell>
          <cell r="AE387">
            <v>7978</v>
          </cell>
          <cell r="AF387">
            <v>4788</v>
          </cell>
          <cell r="AG387">
            <v>2863</v>
          </cell>
          <cell r="AH387">
            <v>2497</v>
          </cell>
          <cell r="AI387">
            <v>1900</v>
          </cell>
          <cell r="AJ387">
            <v>1764</v>
          </cell>
          <cell r="AK387">
            <v>18968</v>
          </cell>
          <cell r="AL387">
            <v>78234</v>
          </cell>
          <cell r="AM387">
            <v>44590</v>
          </cell>
          <cell r="AN387">
            <v>122824</v>
          </cell>
          <cell r="AO387">
            <v>328933</v>
          </cell>
          <cell r="AP387">
            <v>89680</v>
          </cell>
          <cell r="AQ387">
            <v>418613</v>
          </cell>
          <cell r="AR387">
            <v>36168</v>
          </cell>
          <cell r="AS387">
            <v>0</v>
          </cell>
          <cell r="AT387">
            <v>0</v>
          </cell>
          <cell r="AU387">
            <v>0</v>
          </cell>
          <cell r="AV387">
            <v>1.0172472445230643</v>
          </cell>
        </row>
        <row r="388">
          <cell r="A388">
            <v>7</v>
          </cell>
          <cell r="B388">
            <v>36169</v>
          </cell>
          <cell r="C388">
            <v>11978</v>
          </cell>
          <cell r="D388">
            <v>2575</v>
          </cell>
          <cell r="E388">
            <v>3233</v>
          </cell>
          <cell r="F388">
            <v>1456</v>
          </cell>
          <cell r="G388">
            <v>1436</v>
          </cell>
          <cell r="H388">
            <v>5541</v>
          </cell>
          <cell r="I388">
            <v>1727</v>
          </cell>
          <cell r="J388">
            <v>5748</v>
          </cell>
          <cell r="K388">
            <v>4471</v>
          </cell>
          <cell r="L388">
            <v>3334</v>
          </cell>
          <cell r="M388">
            <v>3039</v>
          </cell>
          <cell r="N388">
            <v>3347</v>
          </cell>
          <cell r="O388">
            <v>6159</v>
          </cell>
          <cell r="P388">
            <v>3910</v>
          </cell>
          <cell r="Q388">
            <v>8293</v>
          </cell>
          <cell r="R388">
            <v>13146</v>
          </cell>
          <cell r="S388">
            <v>79393</v>
          </cell>
          <cell r="T388">
            <v>26477</v>
          </cell>
          <cell r="U388">
            <v>105870</v>
          </cell>
          <cell r="V388">
            <v>925</v>
          </cell>
          <cell r="W388">
            <v>2614</v>
          </cell>
          <cell r="X388">
            <v>2146</v>
          </cell>
          <cell r="Y388">
            <v>1148</v>
          </cell>
          <cell r="Z388">
            <v>3280</v>
          </cell>
          <cell r="AA388">
            <v>4311</v>
          </cell>
          <cell r="AB388">
            <v>2168</v>
          </cell>
          <cell r="AC388">
            <v>2506</v>
          </cell>
          <cell r="AD388">
            <v>1089</v>
          </cell>
          <cell r="AE388">
            <v>4794</v>
          </cell>
          <cell r="AF388">
            <v>2712</v>
          </cell>
          <cell r="AG388">
            <v>1630</v>
          </cell>
          <cell r="AH388">
            <v>1338</v>
          </cell>
          <cell r="AI388">
            <v>1310</v>
          </cell>
          <cell r="AJ388">
            <v>1249</v>
          </cell>
          <cell r="AK388">
            <v>11080</v>
          </cell>
          <cell r="AL388">
            <v>44300</v>
          </cell>
          <cell r="AM388">
            <v>13954</v>
          </cell>
          <cell r="AN388">
            <v>58254</v>
          </cell>
          <cell r="AO388">
            <v>123693</v>
          </cell>
          <cell r="AP388">
            <v>40431</v>
          </cell>
          <cell r="AQ388">
            <v>164124</v>
          </cell>
          <cell r="AR388">
            <v>36169</v>
          </cell>
          <cell r="AS388">
            <v>0</v>
          </cell>
          <cell r="AT388">
            <v>0</v>
          </cell>
          <cell r="AU388">
            <v>0</v>
          </cell>
          <cell r="AV388">
            <v>0.38252885364737316</v>
          </cell>
        </row>
        <row r="389">
          <cell r="A389">
            <v>1</v>
          </cell>
          <cell r="B389">
            <v>36170</v>
          </cell>
          <cell r="S389">
            <v>0</v>
          </cell>
          <cell r="U389">
            <v>0</v>
          </cell>
          <cell r="AL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36170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</row>
        <row r="390">
          <cell r="A390">
            <v>2</v>
          </cell>
          <cell r="B390">
            <v>36171</v>
          </cell>
          <cell r="C390">
            <v>30367</v>
          </cell>
          <cell r="D390">
            <v>7352</v>
          </cell>
          <cell r="E390">
            <v>8428</v>
          </cell>
          <cell r="F390">
            <v>5406</v>
          </cell>
          <cell r="G390">
            <v>5532</v>
          </cell>
          <cell r="H390">
            <v>15909</v>
          </cell>
          <cell r="I390">
            <v>6601</v>
          </cell>
          <cell r="J390">
            <v>27838</v>
          </cell>
          <cell r="K390">
            <v>35637</v>
          </cell>
          <cell r="L390">
            <v>22640</v>
          </cell>
          <cell r="M390">
            <v>7203</v>
          </cell>
          <cell r="N390">
            <v>7434</v>
          </cell>
          <cell r="O390">
            <v>14251</v>
          </cell>
          <cell r="P390">
            <v>10253</v>
          </cell>
          <cell r="Q390">
            <v>27451</v>
          </cell>
          <cell r="R390">
            <v>18833</v>
          </cell>
          <cell r="S390">
            <v>251135</v>
          </cell>
          <cell r="T390">
            <v>44910</v>
          </cell>
          <cell r="U390">
            <v>296045</v>
          </cell>
          <cell r="V390">
            <v>3432</v>
          </cell>
          <cell r="W390">
            <v>5190</v>
          </cell>
          <cell r="X390">
            <v>3277</v>
          </cell>
          <cell r="Y390">
            <v>3170</v>
          </cell>
          <cell r="Z390">
            <v>6244</v>
          </cell>
          <cell r="AA390">
            <v>4966</v>
          </cell>
          <cell r="AB390">
            <v>4243</v>
          </cell>
          <cell r="AC390">
            <v>4230</v>
          </cell>
          <cell r="AD390">
            <v>1581</v>
          </cell>
          <cell r="AE390">
            <v>7624</v>
          </cell>
          <cell r="AF390">
            <v>4730</v>
          </cell>
          <cell r="AG390">
            <v>2808</v>
          </cell>
          <cell r="AH390">
            <v>2400</v>
          </cell>
          <cell r="AI390">
            <v>1948</v>
          </cell>
          <cell r="AJ390">
            <v>1776</v>
          </cell>
          <cell r="AK390">
            <v>19897</v>
          </cell>
          <cell r="AL390">
            <v>77516</v>
          </cell>
          <cell r="AM390">
            <v>44890</v>
          </cell>
          <cell r="AN390">
            <v>122406</v>
          </cell>
          <cell r="AO390">
            <v>328651</v>
          </cell>
          <cell r="AP390">
            <v>89800</v>
          </cell>
          <cell r="AQ390">
            <v>418451</v>
          </cell>
          <cell r="AR390">
            <v>36171</v>
          </cell>
          <cell r="AS390">
            <v>0</v>
          </cell>
          <cell r="AT390">
            <v>0</v>
          </cell>
          <cell r="AU390">
            <v>0</v>
          </cell>
          <cell r="AV390">
            <v>1.0163751407117851</v>
          </cell>
        </row>
        <row r="391">
          <cell r="A391">
            <v>3</v>
          </cell>
          <cell r="B391">
            <v>36172</v>
          </cell>
          <cell r="C391">
            <v>30832</v>
          </cell>
          <cell r="D391">
            <v>7439</v>
          </cell>
          <cell r="E391">
            <v>8517</v>
          </cell>
          <cell r="F391">
            <v>5577</v>
          </cell>
          <cell r="G391">
            <v>5799</v>
          </cell>
          <cell r="H391">
            <v>15524</v>
          </cell>
          <cell r="I391">
            <v>6473</v>
          </cell>
          <cell r="J391">
            <v>27235</v>
          </cell>
          <cell r="K391">
            <v>34975</v>
          </cell>
          <cell r="L391">
            <v>22190</v>
          </cell>
          <cell r="M391">
            <v>7215</v>
          </cell>
          <cell r="N391">
            <v>7393</v>
          </cell>
          <cell r="O391">
            <v>14490</v>
          </cell>
          <cell r="P391">
            <v>10411</v>
          </cell>
          <cell r="Q391">
            <v>27838</v>
          </cell>
          <cell r="R391">
            <v>20968</v>
          </cell>
          <cell r="S391">
            <v>252876</v>
          </cell>
          <cell r="T391">
            <v>46212</v>
          </cell>
          <cell r="U391">
            <v>299088</v>
          </cell>
          <cell r="V391">
            <v>3540</v>
          </cell>
          <cell r="W391">
            <v>5685</v>
          </cell>
          <cell r="X391">
            <v>3497</v>
          </cell>
          <cell r="Y391">
            <v>3341</v>
          </cell>
          <cell r="Z391">
            <v>6544</v>
          </cell>
          <cell r="AA391">
            <v>5380</v>
          </cell>
          <cell r="AB391">
            <v>4137</v>
          </cell>
          <cell r="AC391">
            <v>4360</v>
          </cell>
          <cell r="AD391">
            <v>1676</v>
          </cell>
          <cell r="AE391">
            <v>7898</v>
          </cell>
          <cell r="AF391">
            <v>4657</v>
          </cell>
          <cell r="AG391">
            <v>2998</v>
          </cell>
          <cell r="AH391">
            <v>2561</v>
          </cell>
          <cell r="AI391">
            <v>2032</v>
          </cell>
          <cell r="AJ391">
            <v>1810</v>
          </cell>
          <cell r="AK391">
            <v>19982</v>
          </cell>
          <cell r="AL391">
            <v>80098</v>
          </cell>
          <cell r="AM391">
            <v>45220</v>
          </cell>
          <cell r="AN391">
            <v>125318</v>
          </cell>
          <cell r="AO391">
            <v>332974</v>
          </cell>
          <cell r="AP391">
            <v>91432</v>
          </cell>
          <cell r="AQ391">
            <v>424406</v>
          </cell>
          <cell r="AR391">
            <v>36172</v>
          </cell>
          <cell r="AS391">
            <v>0</v>
          </cell>
          <cell r="AT391">
            <v>0</v>
          </cell>
          <cell r="AU391">
            <v>0</v>
          </cell>
          <cell r="AV391">
            <v>1.029744306584693</v>
          </cell>
        </row>
        <row r="392">
          <cell r="A392">
            <v>4</v>
          </cell>
          <cell r="B392">
            <v>36173</v>
          </cell>
          <cell r="C392">
            <v>30451</v>
          </cell>
          <cell r="D392">
            <v>7413</v>
          </cell>
          <cell r="E392">
            <v>8262</v>
          </cell>
          <cell r="F392">
            <v>5193</v>
          </cell>
          <cell r="G392">
            <v>5461</v>
          </cell>
          <cell r="H392">
            <v>15033</v>
          </cell>
          <cell r="I392">
            <v>6220</v>
          </cell>
          <cell r="J392">
            <v>26652</v>
          </cell>
          <cell r="K392">
            <v>33094</v>
          </cell>
          <cell r="L392">
            <v>21618</v>
          </cell>
          <cell r="M392">
            <v>7196</v>
          </cell>
          <cell r="N392">
            <v>7330</v>
          </cell>
          <cell r="O392">
            <v>14392</v>
          </cell>
          <cell r="P392">
            <v>10492</v>
          </cell>
          <cell r="Q392">
            <v>27326</v>
          </cell>
          <cell r="R392">
            <v>20199</v>
          </cell>
          <cell r="S392">
            <v>246332</v>
          </cell>
          <cell r="T392">
            <v>44644</v>
          </cell>
          <cell r="U392">
            <v>290976</v>
          </cell>
          <cell r="V392">
            <v>3297</v>
          </cell>
          <cell r="W392">
            <v>5314</v>
          </cell>
          <cell r="X392">
            <v>2946</v>
          </cell>
          <cell r="Y392">
            <v>2997</v>
          </cell>
          <cell r="Z392">
            <v>6324</v>
          </cell>
          <cell r="AA392">
            <v>5222</v>
          </cell>
          <cell r="AB392">
            <v>4156</v>
          </cell>
          <cell r="AC392">
            <v>4114</v>
          </cell>
          <cell r="AD392">
            <v>1594</v>
          </cell>
          <cell r="AE392">
            <v>7455</v>
          </cell>
          <cell r="AF392">
            <v>4671</v>
          </cell>
          <cell r="AG392">
            <v>2868</v>
          </cell>
          <cell r="AH392">
            <v>2481</v>
          </cell>
          <cell r="AI392">
            <v>2034</v>
          </cell>
          <cell r="AJ392">
            <v>1759</v>
          </cell>
          <cell r="AK392">
            <v>19674</v>
          </cell>
          <cell r="AL392">
            <v>76906</v>
          </cell>
          <cell r="AM392">
            <v>44042</v>
          </cell>
          <cell r="AN392">
            <v>120948</v>
          </cell>
          <cell r="AO392">
            <v>323238</v>
          </cell>
          <cell r="AP392">
            <v>88686</v>
          </cell>
          <cell r="AQ392">
            <v>411924</v>
          </cell>
          <cell r="AR392">
            <v>36173</v>
          </cell>
          <cell r="AS392">
            <v>0</v>
          </cell>
          <cell r="AT392">
            <v>0</v>
          </cell>
          <cell r="AU392">
            <v>0</v>
          </cell>
          <cell r="AV392">
            <v>0.99963507712861366</v>
          </cell>
        </row>
        <row r="393">
          <cell r="A393">
            <v>5</v>
          </cell>
          <cell r="B393">
            <v>36174</v>
          </cell>
          <cell r="C393">
            <v>30044</v>
          </cell>
          <cell r="D393">
            <v>7217</v>
          </cell>
          <cell r="E393">
            <v>8270</v>
          </cell>
          <cell r="F393">
            <v>5222</v>
          </cell>
          <cell r="G393">
            <v>5481</v>
          </cell>
          <cell r="H393">
            <v>14711</v>
          </cell>
          <cell r="I393">
            <v>6298</v>
          </cell>
          <cell r="J393">
            <v>26264</v>
          </cell>
          <cell r="K393">
            <v>33376</v>
          </cell>
          <cell r="L393">
            <v>21573</v>
          </cell>
          <cell r="M393">
            <v>7050</v>
          </cell>
          <cell r="N393">
            <v>7412</v>
          </cell>
          <cell r="O393">
            <v>14422</v>
          </cell>
          <cell r="P393">
            <v>10339</v>
          </cell>
          <cell r="Q393">
            <v>27116</v>
          </cell>
          <cell r="R393">
            <v>19342</v>
          </cell>
          <cell r="S393">
            <v>244137</v>
          </cell>
          <cell r="T393">
            <v>43492</v>
          </cell>
          <cell r="U393">
            <v>287629</v>
          </cell>
          <cell r="V393">
            <v>3315</v>
          </cell>
          <cell r="W393">
            <v>5361</v>
          </cell>
          <cell r="X393">
            <v>2915</v>
          </cell>
          <cell r="Y393">
            <v>2962</v>
          </cell>
          <cell r="Z393">
            <v>6139</v>
          </cell>
          <cell r="AA393">
            <v>5082</v>
          </cell>
          <cell r="AB393">
            <v>4056</v>
          </cell>
          <cell r="AC393">
            <v>4081</v>
          </cell>
          <cell r="AD393">
            <v>1537</v>
          </cell>
          <cell r="AE393">
            <v>7465</v>
          </cell>
          <cell r="AF393">
            <v>4685</v>
          </cell>
          <cell r="AG393">
            <v>2738</v>
          </cell>
          <cell r="AH393">
            <v>2425</v>
          </cell>
          <cell r="AI393">
            <v>1893</v>
          </cell>
          <cell r="AJ393">
            <v>1712</v>
          </cell>
          <cell r="AK393">
            <v>18790</v>
          </cell>
          <cell r="AL393">
            <v>75156</v>
          </cell>
          <cell r="AM393">
            <v>43605</v>
          </cell>
          <cell r="AN393">
            <v>118761</v>
          </cell>
          <cell r="AO393">
            <v>319293</v>
          </cell>
          <cell r="AP393">
            <v>87097</v>
          </cell>
          <cell r="AQ393">
            <v>406390</v>
          </cell>
          <cell r="AR393">
            <v>36174</v>
          </cell>
          <cell r="AS393">
            <v>0</v>
          </cell>
          <cell r="AT393">
            <v>0</v>
          </cell>
          <cell r="AU393">
            <v>0</v>
          </cell>
          <cell r="AV393">
            <v>0.98743490147082469</v>
          </cell>
        </row>
        <row r="394">
          <cell r="A394">
            <v>6</v>
          </cell>
          <cell r="B394">
            <v>36175</v>
          </cell>
          <cell r="C394">
            <v>29323</v>
          </cell>
          <cell r="D394">
            <v>6918</v>
          </cell>
          <cell r="E394">
            <v>7773</v>
          </cell>
          <cell r="F394">
            <v>5237</v>
          </cell>
          <cell r="G394">
            <v>5533</v>
          </cell>
          <cell r="H394">
            <v>15748</v>
          </cell>
          <cell r="I394">
            <v>6311</v>
          </cell>
          <cell r="J394">
            <v>26558</v>
          </cell>
          <cell r="K394">
            <v>33181</v>
          </cell>
          <cell r="L394">
            <v>21327</v>
          </cell>
          <cell r="M394">
            <v>7233</v>
          </cell>
          <cell r="N394">
            <v>7148</v>
          </cell>
          <cell r="O394">
            <v>14368</v>
          </cell>
          <cell r="P394">
            <v>10247</v>
          </cell>
          <cell r="Q394">
            <v>27002</v>
          </cell>
          <cell r="R394">
            <v>17510</v>
          </cell>
          <cell r="S394">
            <v>241417</v>
          </cell>
          <cell r="T394">
            <v>42510</v>
          </cell>
          <cell r="U394">
            <v>283927</v>
          </cell>
          <cell r="V394">
            <v>3324</v>
          </cell>
          <cell r="W394">
            <v>5262</v>
          </cell>
          <cell r="X394">
            <v>2810</v>
          </cell>
          <cell r="Y394">
            <v>3111</v>
          </cell>
          <cell r="Z394">
            <v>5989</v>
          </cell>
          <cell r="AA394">
            <v>4985</v>
          </cell>
          <cell r="AB394">
            <v>3977</v>
          </cell>
          <cell r="AC394">
            <v>4036</v>
          </cell>
          <cell r="AD394">
            <v>1499</v>
          </cell>
          <cell r="AE394">
            <v>7239</v>
          </cell>
          <cell r="AF394">
            <v>4170</v>
          </cell>
          <cell r="AG394">
            <v>2702</v>
          </cell>
          <cell r="AH394">
            <v>2377</v>
          </cell>
          <cell r="AI394">
            <v>1842</v>
          </cell>
          <cell r="AJ394">
            <v>1746</v>
          </cell>
          <cell r="AK394">
            <v>18597</v>
          </cell>
          <cell r="AL394">
            <v>73666</v>
          </cell>
          <cell r="AM394">
            <v>43005</v>
          </cell>
          <cell r="AN394">
            <v>116671</v>
          </cell>
          <cell r="AO394">
            <v>315083</v>
          </cell>
          <cell r="AP394">
            <v>85515</v>
          </cell>
          <cell r="AQ394">
            <v>400598</v>
          </cell>
          <cell r="AR394">
            <v>36175</v>
          </cell>
          <cell r="AS394">
            <v>0</v>
          </cell>
          <cell r="AT394">
            <v>0</v>
          </cell>
          <cell r="AU394">
            <v>0</v>
          </cell>
          <cell r="AV394">
            <v>0.97441519563576984</v>
          </cell>
        </row>
        <row r="395">
          <cell r="A395">
            <v>7</v>
          </cell>
          <cell r="B395">
            <v>36176</v>
          </cell>
          <cell r="C395">
            <v>11140</v>
          </cell>
          <cell r="D395">
            <v>2515</v>
          </cell>
          <cell r="E395">
            <v>3141</v>
          </cell>
          <cell r="F395">
            <v>1442</v>
          </cell>
          <cell r="G395">
            <v>1316</v>
          </cell>
          <cell r="H395">
            <v>5130</v>
          </cell>
          <cell r="I395">
            <v>1554</v>
          </cell>
          <cell r="J395">
            <v>5399</v>
          </cell>
          <cell r="K395">
            <v>4539</v>
          </cell>
          <cell r="L395">
            <v>3000</v>
          </cell>
          <cell r="M395">
            <v>2742</v>
          </cell>
          <cell r="N395">
            <v>3136</v>
          </cell>
          <cell r="O395">
            <v>5582</v>
          </cell>
          <cell r="P395">
            <v>4029</v>
          </cell>
          <cell r="Q395">
            <v>8192</v>
          </cell>
          <cell r="R395">
            <v>11246</v>
          </cell>
          <cell r="S395">
            <v>74103</v>
          </cell>
          <cell r="T395">
            <v>23510</v>
          </cell>
          <cell r="U395">
            <v>97613</v>
          </cell>
          <cell r="V395">
            <v>915</v>
          </cell>
          <cell r="W395">
            <v>2495</v>
          </cell>
          <cell r="X395">
            <v>662</v>
          </cell>
          <cell r="Y395">
            <v>1131</v>
          </cell>
          <cell r="Z395">
            <v>2916</v>
          </cell>
          <cell r="AA395">
            <v>3787</v>
          </cell>
          <cell r="AB395">
            <v>1916</v>
          </cell>
          <cell r="AC395">
            <v>2286</v>
          </cell>
          <cell r="AD395">
            <v>945</v>
          </cell>
          <cell r="AE395">
            <v>4068</v>
          </cell>
          <cell r="AF395">
            <v>2604</v>
          </cell>
          <cell r="AG395">
            <v>1462</v>
          </cell>
          <cell r="AH395">
            <v>1206</v>
          </cell>
          <cell r="AI395">
            <v>1158</v>
          </cell>
          <cell r="AJ395">
            <v>1080</v>
          </cell>
          <cell r="AK395">
            <v>10517</v>
          </cell>
          <cell r="AL395">
            <v>39148</v>
          </cell>
          <cell r="AM395">
            <v>12926</v>
          </cell>
          <cell r="AN395">
            <v>52074</v>
          </cell>
          <cell r="AO395">
            <v>113251</v>
          </cell>
          <cell r="AP395">
            <v>36436</v>
          </cell>
          <cell r="AQ395">
            <v>149687</v>
          </cell>
          <cell r="AR395">
            <v>36176</v>
          </cell>
          <cell r="AS395">
            <v>0</v>
          </cell>
          <cell r="AT395">
            <v>0</v>
          </cell>
          <cell r="AU395">
            <v>0</v>
          </cell>
          <cell r="AV395">
            <v>0.35023627209638913</v>
          </cell>
        </row>
        <row r="396">
          <cell r="A396">
            <v>1</v>
          </cell>
          <cell r="B396">
            <v>36177</v>
          </cell>
          <cell r="S396">
            <v>0</v>
          </cell>
          <cell r="U396">
            <v>0</v>
          </cell>
          <cell r="AL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36177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</row>
        <row r="397">
          <cell r="A397">
            <v>2</v>
          </cell>
          <cell r="B397">
            <v>36178</v>
          </cell>
          <cell r="C397">
            <v>29149</v>
          </cell>
          <cell r="D397">
            <v>7250</v>
          </cell>
          <cell r="E397">
            <v>8128</v>
          </cell>
          <cell r="F397">
            <v>5102</v>
          </cell>
          <cell r="G397">
            <v>5489</v>
          </cell>
          <cell r="H397">
            <v>15698</v>
          </cell>
          <cell r="I397">
            <v>6288</v>
          </cell>
          <cell r="J397">
            <v>27010</v>
          </cell>
          <cell r="K397">
            <v>34280</v>
          </cell>
          <cell r="L397">
            <v>21372</v>
          </cell>
          <cell r="M397">
            <v>6980</v>
          </cell>
          <cell r="N397">
            <v>7089</v>
          </cell>
          <cell r="O397">
            <v>14216</v>
          </cell>
          <cell r="P397">
            <v>10279</v>
          </cell>
          <cell r="Q397">
            <v>26831</v>
          </cell>
          <cell r="R397">
            <v>18344</v>
          </cell>
          <cell r="S397">
            <v>243505</v>
          </cell>
          <cell r="T397">
            <v>43868</v>
          </cell>
          <cell r="U397">
            <v>287373</v>
          </cell>
          <cell r="V397">
            <v>3238</v>
          </cell>
          <cell r="W397">
            <v>5178</v>
          </cell>
          <cell r="X397">
            <v>3256</v>
          </cell>
          <cell r="Y397">
            <v>3029</v>
          </cell>
          <cell r="Z397">
            <v>5903</v>
          </cell>
          <cell r="AA397">
            <v>5067</v>
          </cell>
          <cell r="AB397">
            <v>4093</v>
          </cell>
          <cell r="AC397">
            <v>3965</v>
          </cell>
          <cell r="AD397">
            <v>1585</v>
          </cell>
          <cell r="AE397">
            <v>7451</v>
          </cell>
          <cell r="AF397">
            <v>4608</v>
          </cell>
          <cell r="AG397">
            <v>2766</v>
          </cell>
          <cell r="AH397">
            <v>2399</v>
          </cell>
          <cell r="AI397">
            <v>1905</v>
          </cell>
          <cell r="AJ397">
            <v>1782</v>
          </cell>
          <cell r="AK397">
            <v>19458</v>
          </cell>
          <cell r="AL397">
            <v>75683</v>
          </cell>
          <cell r="AM397">
            <v>43492</v>
          </cell>
          <cell r="AN397">
            <v>119175</v>
          </cell>
          <cell r="AO397">
            <v>319188</v>
          </cell>
          <cell r="AP397">
            <v>87360</v>
          </cell>
          <cell r="AQ397">
            <v>406548</v>
          </cell>
          <cell r="AR397">
            <v>36178</v>
          </cell>
          <cell r="AS397">
            <v>0</v>
          </cell>
          <cell r="AT397">
            <v>0</v>
          </cell>
          <cell r="AU397">
            <v>0</v>
          </cell>
          <cell r="AV397">
            <v>0.98711018196662503</v>
          </cell>
        </row>
        <row r="398">
          <cell r="A398">
            <v>3</v>
          </cell>
          <cell r="B398">
            <v>36179</v>
          </cell>
          <cell r="C398">
            <v>31370</v>
          </cell>
          <cell r="D398">
            <v>7434</v>
          </cell>
          <cell r="E398">
            <v>8390</v>
          </cell>
          <cell r="F398">
            <v>5338</v>
          </cell>
          <cell r="G398">
            <v>5776</v>
          </cell>
          <cell r="H398">
            <v>15836</v>
          </cell>
          <cell r="I398">
            <v>6620</v>
          </cell>
          <cell r="J398">
            <v>27672</v>
          </cell>
          <cell r="K398">
            <v>34613</v>
          </cell>
          <cell r="L398">
            <v>22330</v>
          </cell>
          <cell r="M398">
            <v>7406</v>
          </cell>
          <cell r="N398">
            <v>7652</v>
          </cell>
          <cell r="O398">
            <v>14924</v>
          </cell>
          <cell r="P398">
            <v>10603</v>
          </cell>
          <cell r="Q398">
            <v>28458</v>
          </cell>
          <cell r="R398">
            <v>22726</v>
          </cell>
          <cell r="S398">
            <v>257148</v>
          </cell>
          <cell r="T398">
            <v>47184</v>
          </cell>
          <cell r="U398">
            <v>304332</v>
          </cell>
          <cell r="V398">
            <v>3388</v>
          </cell>
          <cell r="W398">
            <v>5491</v>
          </cell>
          <cell r="X398">
            <v>3352</v>
          </cell>
          <cell r="Y398">
            <v>3265</v>
          </cell>
          <cell r="Z398">
            <v>6456</v>
          </cell>
          <cell r="AA398">
            <v>5206</v>
          </cell>
          <cell r="AB398">
            <v>4228</v>
          </cell>
          <cell r="AC398">
            <v>4385</v>
          </cell>
          <cell r="AD398">
            <v>1704</v>
          </cell>
          <cell r="AE398">
            <v>8047</v>
          </cell>
          <cell r="AF398">
            <v>4968</v>
          </cell>
          <cell r="AG398">
            <v>3034</v>
          </cell>
          <cell r="AH398">
            <v>2625</v>
          </cell>
          <cell r="AI398">
            <v>2178</v>
          </cell>
          <cell r="AJ398">
            <v>1934</v>
          </cell>
          <cell r="AK398">
            <v>20918</v>
          </cell>
          <cell r="AL398">
            <v>81179</v>
          </cell>
          <cell r="AM398">
            <v>46116</v>
          </cell>
          <cell r="AN398">
            <v>127295</v>
          </cell>
          <cell r="AO398">
            <v>338327</v>
          </cell>
          <cell r="AP398">
            <v>93300</v>
          </cell>
          <cell r="AQ398">
            <v>431627</v>
          </cell>
          <cell r="AR398">
            <v>36179</v>
          </cell>
          <cell r="AS398" t="str">
            <v>Atípico</v>
          </cell>
          <cell r="AT398" t="str">
            <v>Influencia Feriado</v>
          </cell>
          <cell r="AU398">
            <v>0</v>
          </cell>
          <cell r="AV398">
            <v>1.0462988161654647</v>
          </cell>
        </row>
        <row r="399">
          <cell r="A399">
            <v>4</v>
          </cell>
          <cell r="B399">
            <v>36180</v>
          </cell>
          <cell r="C399">
            <v>6512</v>
          </cell>
          <cell r="D399">
            <v>1637</v>
          </cell>
          <cell r="E399">
            <v>2770</v>
          </cell>
          <cell r="F399">
            <v>1021</v>
          </cell>
          <cell r="G399">
            <v>908</v>
          </cell>
          <cell r="H399">
            <v>4144</v>
          </cell>
          <cell r="I399">
            <v>471</v>
          </cell>
          <cell r="J399">
            <v>1368</v>
          </cell>
          <cell r="K399">
            <v>2980</v>
          </cell>
          <cell r="L399">
            <v>1928</v>
          </cell>
          <cell r="M399">
            <v>3156</v>
          </cell>
          <cell r="N399">
            <v>2704</v>
          </cell>
          <cell r="O399">
            <v>4316</v>
          </cell>
          <cell r="P399">
            <v>3153</v>
          </cell>
          <cell r="Q399">
            <v>5945</v>
          </cell>
          <cell r="R399">
            <v>21072</v>
          </cell>
          <cell r="S399">
            <v>64085</v>
          </cell>
          <cell r="T399">
            <v>36587</v>
          </cell>
          <cell r="U399">
            <v>100672</v>
          </cell>
          <cell r="V399">
            <v>648</v>
          </cell>
          <cell r="W399">
            <v>4079</v>
          </cell>
          <cell r="X399">
            <v>12878</v>
          </cell>
          <cell r="Y399">
            <v>855</v>
          </cell>
          <cell r="Z399">
            <v>3399</v>
          </cell>
          <cell r="AA399">
            <v>2221</v>
          </cell>
          <cell r="AB399">
            <v>2307</v>
          </cell>
          <cell r="AC399">
            <v>2794</v>
          </cell>
          <cell r="AD399">
            <v>1314</v>
          </cell>
          <cell r="AE399">
            <v>4482</v>
          </cell>
          <cell r="AF399">
            <v>3390</v>
          </cell>
          <cell r="AG399">
            <v>2195</v>
          </cell>
          <cell r="AH399">
            <v>1756</v>
          </cell>
          <cell r="AI399">
            <v>2227</v>
          </cell>
          <cell r="AJ399">
            <v>1751</v>
          </cell>
          <cell r="AK399">
            <v>17208</v>
          </cell>
          <cell r="AL399">
            <v>63504</v>
          </cell>
          <cell r="AM399">
            <v>11819</v>
          </cell>
          <cell r="AN399">
            <v>75323</v>
          </cell>
          <cell r="AO399">
            <v>127589</v>
          </cell>
          <cell r="AP399">
            <v>48406</v>
          </cell>
          <cell r="AQ399">
            <v>175995</v>
          </cell>
          <cell r="AR399">
            <v>36180</v>
          </cell>
          <cell r="AS399" t="str">
            <v>Atípico</v>
          </cell>
          <cell r="AT399" t="str">
            <v>S.Sebastião</v>
          </cell>
          <cell r="AU399" t="str">
            <v>Feriado</v>
          </cell>
          <cell r="AV399">
            <v>0.3945774935365356</v>
          </cell>
        </row>
        <row r="400">
          <cell r="A400">
            <v>5</v>
          </cell>
          <cell r="B400">
            <v>36181</v>
          </cell>
          <cell r="C400">
            <v>29777</v>
          </cell>
          <cell r="D400">
            <v>7161</v>
          </cell>
          <cell r="E400">
            <v>8008</v>
          </cell>
          <cell r="F400">
            <v>5240</v>
          </cell>
          <cell r="G400">
            <v>5573</v>
          </cell>
          <cell r="H400">
            <v>16137</v>
          </cell>
          <cell r="I400">
            <v>6218</v>
          </cell>
          <cell r="J400">
            <v>26509</v>
          </cell>
          <cell r="K400">
            <v>33333</v>
          </cell>
          <cell r="L400">
            <v>21766</v>
          </cell>
          <cell r="M400">
            <v>7437</v>
          </cell>
          <cell r="N400">
            <v>7312</v>
          </cell>
          <cell r="O400">
            <v>14426</v>
          </cell>
          <cell r="P400">
            <v>10241</v>
          </cell>
          <cell r="Q400">
            <v>27301</v>
          </cell>
          <cell r="R400">
            <v>21669</v>
          </cell>
          <cell r="S400">
            <v>248108</v>
          </cell>
          <cell r="T400">
            <v>45055</v>
          </cell>
          <cell r="U400">
            <v>293163</v>
          </cell>
          <cell r="V400">
            <v>3327</v>
          </cell>
          <cell r="W400">
            <v>5472</v>
          </cell>
          <cell r="X400">
            <v>2841</v>
          </cell>
          <cell r="Y400">
            <v>3029</v>
          </cell>
          <cell r="Z400">
            <v>6109</v>
          </cell>
          <cell r="AA400">
            <v>4921</v>
          </cell>
          <cell r="AB400">
            <v>4068</v>
          </cell>
          <cell r="AC400">
            <v>4126</v>
          </cell>
          <cell r="AD400">
            <v>1643</v>
          </cell>
          <cell r="AE400">
            <v>7454</v>
          </cell>
          <cell r="AF400">
            <v>4722</v>
          </cell>
          <cell r="AG400">
            <v>2621</v>
          </cell>
          <cell r="AH400">
            <v>2483</v>
          </cell>
          <cell r="AI400">
            <v>2115</v>
          </cell>
          <cell r="AJ400">
            <v>1934</v>
          </cell>
          <cell r="AK400">
            <v>20756</v>
          </cell>
          <cell r="AL400">
            <v>77621</v>
          </cell>
          <cell r="AM400">
            <v>44436</v>
          </cell>
          <cell r="AN400">
            <v>122057</v>
          </cell>
          <cell r="AO400">
            <v>325729</v>
          </cell>
          <cell r="AP400">
            <v>89491</v>
          </cell>
          <cell r="AQ400">
            <v>415220</v>
          </cell>
          <cell r="AR400">
            <v>36181</v>
          </cell>
          <cell r="AS400">
            <v>0</v>
          </cell>
          <cell r="AT400">
            <v>0</v>
          </cell>
          <cell r="AU400">
            <v>0</v>
          </cell>
          <cell r="AV400">
            <v>1.0073386607949133</v>
          </cell>
        </row>
        <row r="401">
          <cell r="A401">
            <v>6</v>
          </cell>
          <cell r="B401">
            <v>36182</v>
          </cell>
          <cell r="C401">
            <v>29287</v>
          </cell>
          <cell r="D401">
            <v>6970</v>
          </cell>
          <cell r="E401">
            <v>8148</v>
          </cell>
          <cell r="F401">
            <v>5166</v>
          </cell>
          <cell r="G401">
            <v>5100</v>
          </cell>
          <cell r="H401">
            <v>15201</v>
          </cell>
          <cell r="I401">
            <v>6097</v>
          </cell>
          <cell r="J401">
            <v>23972</v>
          </cell>
          <cell r="K401">
            <v>31416</v>
          </cell>
          <cell r="L401">
            <v>20110</v>
          </cell>
          <cell r="M401">
            <v>7212</v>
          </cell>
          <cell r="N401">
            <v>7150</v>
          </cell>
          <cell r="O401">
            <v>14225</v>
          </cell>
          <cell r="P401">
            <v>10142</v>
          </cell>
          <cell r="Q401">
            <v>26419</v>
          </cell>
          <cell r="R401">
            <v>20719</v>
          </cell>
          <cell r="S401">
            <v>237334</v>
          </cell>
          <cell r="T401">
            <v>44613</v>
          </cell>
          <cell r="U401">
            <v>281947</v>
          </cell>
          <cell r="V401">
            <v>3280</v>
          </cell>
          <cell r="W401">
            <v>5638</v>
          </cell>
          <cell r="X401">
            <v>2762</v>
          </cell>
          <cell r="Y401">
            <v>2954</v>
          </cell>
          <cell r="Z401">
            <v>6102</v>
          </cell>
          <cell r="AA401">
            <v>5018</v>
          </cell>
          <cell r="AB401">
            <v>4006</v>
          </cell>
          <cell r="AC401">
            <v>4134</v>
          </cell>
          <cell r="AD401">
            <v>1616</v>
          </cell>
          <cell r="AE401">
            <v>7340</v>
          </cell>
          <cell r="AF401">
            <v>4619</v>
          </cell>
          <cell r="AG401">
            <v>2918</v>
          </cell>
          <cell r="AH401">
            <v>2527</v>
          </cell>
          <cell r="AI401">
            <v>1990</v>
          </cell>
          <cell r="AJ401">
            <v>1887</v>
          </cell>
          <cell r="AK401">
            <v>20141</v>
          </cell>
          <cell r="AL401">
            <v>76932</v>
          </cell>
          <cell r="AM401">
            <v>42282</v>
          </cell>
          <cell r="AN401">
            <v>119214</v>
          </cell>
          <cell r="AO401">
            <v>314266</v>
          </cell>
          <cell r="AP401">
            <v>86895</v>
          </cell>
          <cell r="AQ401">
            <v>401161</v>
          </cell>
          <cell r="AR401">
            <v>36182</v>
          </cell>
          <cell r="AS401">
            <v>0</v>
          </cell>
          <cell r="AT401">
            <v>0</v>
          </cell>
          <cell r="AU401">
            <v>0</v>
          </cell>
          <cell r="AV401">
            <v>0.97188856863642548</v>
          </cell>
        </row>
        <row r="402">
          <cell r="A402">
            <v>7</v>
          </cell>
          <cell r="B402">
            <v>36183</v>
          </cell>
          <cell r="C402">
            <v>11042</v>
          </cell>
          <cell r="D402">
            <v>2302</v>
          </cell>
          <cell r="E402">
            <v>3259</v>
          </cell>
          <cell r="F402">
            <v>1358</v>
          </cell>
          <cell r="G402">
            <v>1374</v>
          </cell>
          <cell r="H402">
            <v>5088</v>
          </cell>
          <cell r="I402">
            <v>1477</v>
          </cell>
          <cell r="J402">
            <v>4970</v>
          </cell>
          <cell r="K402">
            <v>4181</v>
          </cell>
          <cell r="L402">
            <v>2985</v>
          </cell>
          <cell r="M402">
            <v>3039</v>
          </cell>
          <cell r="N402">
            <v>3349</v>
          </cell>
          <cell r="O402">
            <v>5664</v>
          </cell>
          <cell r="P402">
            <v>3817</v>
          </cell>
          <cell r="Q402">
            <v>7942</v>
          </cell>
          <cell r="R402">
            <v>13585</v>
          </cell>
          <cell r="S402">
            <v>75432</v>
          </cell>
          <cell r="T402">
            <v>26429</v>
          </cell>
          <cell r="U402">
            <v>101861</v>
          </cell>
          <cell r="V402">
            <v>862</v>
          </cell>
          <cell r="W402">
            <v>2607</v>
          </cell>
          <cell r="X402">
            <v>3042</v>
          </cell>
          <cell r="Y402">
            <v>1100</v>
          </cell>
          <cell r="Z402">
            <v>3061</v>
          </cell>
          <cell r="AA402">
            <v>3847</v>
          </cell>
          <cell r="AB402">
            <v>1980</v>
          </cell>
          <cell r="AC402">
            <v>2256</v>
          </cell>
          <cell r="AD402">
            <v>1026</v>
          </cell>
          <cell r="AE402">
            <v>4275</v>
          </cell>
          <cell r="AF402">
            <v>2666</v>
          </cell>
          <cell r="AG402">
            <v>1549</v>
          </cell>
          <cell r="AH402">
            <v>1299</v>
          </cell>
          <cell r="AI402">
            <v>1344</v>
          </cell>
          <cell r="AJ402">
            <v>1212</v>
          </cell>
          <cell r="AK402">
            <v>12291</v>
          </cell>
          <cell r="AL402">
            <v>44417</v>
          </cell>
          <cell r="AM402">
            <v>13286</v>
          </cell>
          <cell r="AN402">
            <v>57703</v>
          </cell>
          <cell r="AO402">
            <v>119849</v>
          </cell>
          <cell r="AP402">
            <v>39715</v>
          </cell>
          <cell r="AQ402">
            <v>159564</v>
          </cell>
          <cell r="AR402">
            <v>36183</v>
          </cell>
          <cell r="AS402">
            <v>0</v>
          </cell>
          <cell r="AT402">
            <v>0</v>
          </cell>
          <cell r="AU402">
            <v>0</v>
          </cell>
          <cell r="AV402">
            <v>0.3706410272269573</v>
          </cell>
        </row>
        <row r="403">
          <cell r="A403">
            <v>1</v>
          </cell>
          <cell r="B403">
            <v>36184</v>
          </cell>
          <cell r="C403">
            <v>401</v>
          </cell>
          <cell r="E403">
            <v>86</v>
          </cell>
          <cell r="F403">
            <v>102</v>
          </cell>
          <cell r="K403">
            <v>98</v>
          </cell>
          <cell r="M403">
            <v>121</v>
          </cell>
          <cell r="O403">
            <v>432</v>
          </cell>
          <cell r="P403">
            <v>180</v>
          </cell>
          <cell r="Q403">
            <v>394</v>
          </cell>
          <cell r="R403">
            <v>1373</v>
          </cell>
          <cell r="S403">
            <v>3187</v>
          </cell>
          <cell r="T403">
            <v>2627</v>
          </cell>
          <cell r="U403">
            <v>5814</v>
          </cell>
          <cell r="V403">
            <v>65</v>
          </cell>
          <cell r="W403">
            <v>318</v>
          </cell>
          <cell r="X403">
            <v>1564</v>
          </cell>
          <cell r="Z403">
            <v>212</v>
          </cell>
          <cell r="AA403">
            <v>277</v>
          </cell>
          <cell r="AB403">
            <v>160</v>
          </cell>
          <cell r="AC403">
            <v>229</v>
          </cell>
          <cell r="AD403">
            <v>120</v>
          </cell>
          <cell r="AE403">
            <v>431</v>
          </cell>
          <cell r="AF403">
            <v>243</v>
          </cell>
          <cell r="AG403">
            <v>181</v>
          </cell>
          <cell r="AH403">
            <v>91</v>
          </cell>
          <cell r="AI403">
            <v>108</v>
          </cell>
          <cell r="AJ403">
            <v>124</v>
          </cell>
          <cell r="AK403">
            <v>667</v>
          </cell>
          <cell r="AL403">
            <v>4790</v>
          </cell>
          <cell r="AM403">
            <v>602</v>
          </cell>
          <cell r="AN403">
            <v>5392</v>
          </cell>
          <cell r="AO403">
            <v>7977</v>
          </cell>
          <cell r="AP403">
            <v>3229</v>
          </cell>
          <cell r="AQ403">
            <v>11206</v>
          </cell>
          <cell r="AR403">
            <v>36184</v>
          </cell>
          <cell r="AS403">
            <v>0</v>
          </cell>
          <cell r="AT403" t="str">
            <v>JogoMaracana</v>
          </cell>
          <cell r="AU403">
            <v>0</v>
          </cell>
          <cell r="AV403">
            <v>2.4669404619057634E-2</v>
          </cell>
        </row>
        <row r="404">
          <cell r="A404">
            <v>2</v>
          </cell>
          <cell r="B404">
            <v>36185</v>
          </cell>
          <cell r="C404">
            <v>28687</v>
          </cell>
          <cell r="D404">
            <v>7302</v>
          </cell>
          <cell r="E404">
            <v>8162</v>
          </cell>
          <cell r="F404">
            <v>5062</v>
          </cell>
          <cell r="G404">
            <v>5370</v>
          </cell>
          <cell r="H404">
            <v>15133</v>
          </cell>
          <cell r="I404">
            <v>6388</v>
          </cell>
          <cell r="J404">
            <v>26314</v>
          </cell>
          <cell r="K404">
            <v>33747</v>
          </cell>
          <cell r="L404">
            <v>21279</v>
          </cell>
          <cell r="M404">
            <v>6912</v>
          </cell>
          <cell r="N404">
            <v>7292</v>
          </cell>
          <cell r="O404">
            <v>13566</v>
          </cell>
          <cell r="P404">
            <v>10010</v>
          </cell>
          <cell r="Q404">
            <v>26669</v>
          </cell>
          <cell r="R404">
            <v>18825</v>
          </cell>
          <cell r="S404">
            <v>240718</v>
          </cell>
          <cell r="T404">
            <v>43036</v>
          </cell>
          <cell r="U404">
            <v>283754</v>
          </cell>
          <cell r="V404">
            <v>3213</v>
          </cell>
          <cell r="W404">
            <v>5278</v>
          </cell>
          <cell r="X404">
            <v>2727</v>
          </cell>
          <cell r="Y404">
            <v>2814</v>
          </cell>
          <cell r="Z404">
            <v>5872</v>
          </cell>
          <cell r="AA404">
            <v>4863</v>
          </cell>
          <cell r="AB404">
            <v>3968</v>
          </cell>
          <cell r="AC404">
            <v>3910</v>
          </cell>
          <cell r="AD404">
            <v>1485</v>
          </cell>
          <cell r="AE404">
            <v>7151</v>
          </cell>
          <cell r="AF404">
            <v>4443</v>
          </cell>
          <cell r="AG404">
            <v>2678</v>
          </cell>
          <cell r="AH404">
            <v>2444</v>
          </cell>
          <cell r="AI404">
            <v>2015</v>
          </cell>
          <cell r="AJ404">
            <v>1846</v>
          </cell>
          <cell r="AK404">
            <v>19485</v>
          </cell>
          <cell r="AL404">
            <v>74192</v>
          </cell>
          <cell r="AM404">
            <v>43054</v>
          </cell>
          <cell r="AN404">
            <v>117246</v>
          </cell>
          <cell r="AO404">
            <v>314910</v>
          </cell>
          <cell r="AP404">
            <v>86090</v>
          </cell>
          <cell r="AQ404">
            <v>401000</v>
          </cell>
          <cell r="AR404">
            <v>36185</v>
          </cell>
          <cell r="AS404">
            <v>0</v>
          </cell>
          <cell r="AT404">
            <v>0</v>
          </cell>
          <cell r="AU404">
            <v>0</v>
          </cell>
          <cell r="AV404">
            <v>0.97388018159551704</v>
          </cell>
        </row>
        <row r="405">
          <cell r="A405">
            <v>3</v>
          </cell>
          <cell r="B405">
            <v>36186</v>
          </cell>
          <cell r="C405">
            <v>29772</v>
          </cell>
          <cell r="D405">
            <v>7285</v>
          </cell>
          <cell r="E405">
            <v>8242</v>
          </cell>
          <cell r="F405">
            <v>5173</v>
          </cell>
          <cell r="G405">
            <v>5224</v>
          </cell>
          <cell r="H405">
            <v>14656</v>
          </cell>
          <cell r="I405">
            <v>6008</v>
          </cell>
          <cell r="J405">
            <v>25078</v>
          </cell>
          <cell r="K405">
            <v>33742</v>
          </cell>
          <cell r="L405">
            <v>21286</v>
          </cell>
          <cell r="M405">
            <v>7234</v>
          </cell>
          <cell r="N405">
            <v>7407</v>
          </cell>
          <cell r="O405">
            <v>14399</v>
          </cell>
          <cell r="P405">
            <v>10332</v>
          </cell>
          <cell r="Q405">
            <v>27606</v>
          </cell>
          <cell r="R405">
            <v>20608</v>
          </cell>
          <cell r="S405">
            <v>244052</v>
          </cell>
          <cell r="T405">
            <v>43922</v>
          </cell>
          <cell r="U405">
            <v>287974</v>
          </cell>
          <cell r="V405">
            <v>3284</v>
          </cell>
          <cell r="W405">
            <v>5522</v>
          </cell>
          <cell r="X405">
            <v>2705</v>
          </cell>
          <cell r="Y405">
            <v>2863</v>
          </cell>
          <cell r="Z405">
            <v>6116</v>
          </cell>
          <cell r="AA405">
            <v>4942</v>
          </cell>
          <cell r="AB405">
            <v>4031</v>
          </cell>
          <cell r="AC405">
            <v>4147</v>
          </cell>
          <cell r="AD405">
            <v>1670</v>
          </cell>
          <cell r="AE405">
            <v>7187</v>
          </cell>
          <cell r="AF405">
            <v>4513</v>
          </cell>
          <cell r="AG405">
            <v>2846</v>
          </cell>
          <cell r="AH405">
            <v>2520</v>
          </cell>
          <cell r="AI405">
            <v>2011</v>
          </cell>
          <cell r="AJ405">
            <v>1810</v>
          </cell>
          <cell r="AK405">
            <v>19586</v>
          </cell>
          <cell r="AL405">
            <v>75753</v>
          </cell>
          <cell r="AM405">
            <v>43622</v>
          </cell>
          <cell r="AN405">
            <v>119375</v>
          </cell>
          <cell r="AO405">
            <v>319805</v>
          </cell>
          <cell r="AP405">
            <v>87544</v>
          </cell>
          <cell r="AQ405">
            <v>407349</v>
          </cell>
          <cell r="AR405">
            <v>36186</v>
          </cell>
          <cell r="AS405">
            <v>0</v>
          </cell>
          <cell r="AT405">
            <v>0</v>
          </cell>
          <cell r="AU405">
            <v>0</v>
          </cell>
          <cell r="AV405">
            <v>0.98901829562463661</v>
          </cell>
        </row>
        <row r="406">
          <cell r="A406">
            <v>4</v>
          </cell>
          <cell r="B406">
            <v>36187</v>
          </cell>
          <cell r="C406">
            <v>29461</v>
          </cell>
          <cell r="D406">
            <v>7264</v>
          </cell>
          <cell r="E406">
            <v>8068</v>
          </cell>
          <cell r="F406">
            <v>5200</v>
          </cell>
          <cell r="G406">
            <v>5268</v>
          </cell>
          <cell r="H406">
            <v>14276</v>
          </cell>
          <cell r="I406">
            <v>6061</v>
          </cell>
          <cell r="J406">
            <v>25663</v>
          </cell>
          <cell r="K406">
            <v>32745</v>
          </cell>
          <cell r="L406">
            <v>21426</v>
          </cell>
          <cell r="M406">
            <v>7156</v>
          </cell>
          <cell r="N406">
            <v>7515</v>
          </cell>
          <cell r="O406">
            <v>14596</v>
          </cell>
          <cell r="P406">
            <v>10504</v>
          </cell>
          <cell r="Q406">
            <v>27406</v>
          </cell>
          <cell r="R406">
            <v>19339</v>
          </cell>
          <cell r="S406">
            <v>241948</v>
          </cell>
          <cell r="T406">
            <v>45118</v>
          </cell>
          <cell r="U406">
            <v>287066</v>
          </cell>
          <cell r="V406">
            <v>3301</v>
          </cell>
          <cell r="W406">
            <v>5613</v>
          </cell>
          <cell r="X406">
            <v>5766</v>
          </cell>
          <cell r="Y406">
            <v>2759</v>
          </cell>
          <cell r="Z406">
            <v>6175</v>
          </cell>
          <cell r="AA406">
            <v>4892</v>
          </cell>
          <cell r="AB406">
            <v>4074</v>
          </cell>
          <cell r="AC406">
            <v>4124</v>
          </cell>
          <cell r="AD406">
            <v>1608</v>
          </cell>
          <cell r="AE406">
            <v>7454</v>
          </cell>
          <cell r="AF406">
            <v>4620</v>
          </cell>
          <cell r="AG406">
            <v>2783</v>
          </cell>
          <cell r="AH406">
            <v>2520</v>
          </cell>
          <cell r="AI406">
            <v>2003</v>
          </cell>
          <cell r="AJ406">
            <v>1766</v>
          </cell>
          <cell r="AK406">
            <v>19170</v>
          </cell>
          <cell r="AL406">
            <v>78628</v>
          </cell>
          <cell r="AM406">
            <v>43215</v>
          </cell>
          <cell r="AN406">
            <v>121843</v>
          </cell>
          <cell r="AO406">
            <v>320576</v>
          </cell>
          <cell r="AP406">
            <v>88333</v>
          </cell>
          <cell r="AQ406">
            <v>408909</v>
          </cell>
          <cell r="AR406">
            <v>36187</v>
          </cell>
          <cell r="AS406">
            <v>0</v>
          </cell>
          <cell r="AT406" t="str">
            <v>JogoMaracana</v>
          </cell>
          <cell r="AU406">
            <v>0</v>
          </cell>
          <cell r="AV406">
            <v>0.99140266455547443</v>
          </cell>
        </row>
        <row r="407">
          <cell r="A407">
            <v>5</v>
          </cell>
          <cell r="B407">
            <v>36188</v>
          </cell>
          <cell r="C407">
            <v>29199</v>
          </cell>
          <cell r="D407">
            <v>7148</v>
          </cell>
          <cell r="E407">
            <v>8061</v>
          </cell>
          <cell r="F407">
            <v>5182</v>
          </cell>
          <cell r="G407">
            <v>5353</v>
          </cell>
          <cell r="H407">
            <v>14410</v>
          </cell>
          <cell r="I407">
            <v>6199</v>
          </cell>
          <cell r="J407">
            <v>26069</v>
          </cell>
          <cell r="K407">
            <v>32699</v>
          </cell>
          <cell r="L407">
            <v>21312</v>
          </cell>
          <cell r="M407">
            <v>7548</v>
          </cell>
          <cell r="N407">
            <v>7475</v>
          </cell>
          <cell r="O407">
            <v>14612</v>
          </cell>
          <cell r="P407">
            <v>10592</v>
          </cell>
          <cell r="Q407">
            <v>27427</v>
          </cell>
          <cell r="R407">
            <v>18486</v>
          </cell>
          <cell r="S407">
            <v>241772</v>
          </cell>
          <cell r="T407">
            <v>46909</v>
          </cell>
          <cell r="U407">
            <v>288681</v>
          </cell>
          <cell r="V407">
            <v>3290</v>
          </cell>
          <cell r="W407">
            <v>5765</v>
          </cell>
          <cell r="X407">
            <v>9008</v>
          </cell>
          <cell r="Y407">
            <v>2960</v>
          </cell>
          <cell r="Z407">
            <v>6185</v>
          </cell>
          <cell r="AA407">
            <v>5181</v>
          </cell>
          <cell r="AB407">
            <v>4202</v>
          </cell>
          <cell r="AC407">
            <v>4129</v>
          </cell>
          <cell r="AD407">
            <v>1603</v>
          </cell>
          <cell r="AE407">
            <v>7631</v>
          </cell>
          <cell r="AF407">
            <v>4800</v>
          </cell>
          <cell r="AG407">
            <v>2944</v>
          </cell>
          <cell r="AH407">
            <v>2557</v>
          </cell>
          <cell r="AI407">
            <v>1900</v>
          </cell>
          <cell r="AJ407">
            <v>1775</v>
          </cell>
          <cell r="AK407">
            <v>18708</v>
          </cell>
          <cell r="AL407">
            <v>82638</v>
          </cell>
          <cell r="AM407">
            <v>43123</v>
          </cell>
          <cell r="AN407">
            <v>125761</v>
          </cell>
          <cell r="AO407">
            <v>324410</v>
          </cell>
          <cell r="AP407">
            <v>90032</v>
          </cell>
          <cell r="AQ407">
            <v>414442</v>
          </cell>
          <cell r="AR407">
            <v>36188</v>
          </cell>
          <cell r="AS407">
            <v>0</v>
          </cell>
          <cell r="AT407" t="str">
            <v>JogoMaracana</v>
          </cell>
          <cell r="AU407">
            <v>0</v>
          </cell>
          <cell r="AV407">
            <v>1.0032595653088237</v>
          </cell>
        </row>
        <row r="408">
          <cell r="A408">
            <v>6</v>
          </cell>
          <cell r="B408">
            <v>36189</v>
          </cell>
          <cell r="C408">
            <v>30100</v>
          </cell>
          <cell r="D408">
            <v>7186</v>
          </cell>
          <cell r="E408">
            <v>8071</v>
          </cell>
          <cell r="F408">
            <v>5284</v>
          </cell>
          <cell r="G408">
            <v>5779</v>
          </cell>
          <cell r="H408">
            <v>16295</v>
          </cell>
          <cell r="I408">
            <v>7286</v>
          </cell>
          <cell r="J408">
            <v>29171</v>
          </cell>
          <cell r="K408">
            <v>36415</v>
          </cell>
          <cell r="L408">
            <v>23952</v>
          </cell>
          <cell r="M408">
            <v>7553</v>
          </cell>
          <cell r="N408">
            <v>7550</v>
          </cell>
          <cell r="O408">
            <v>14593</v>
          </cell>
          <cell r="P408">
            <v>10601</v>
          </cell>
          <cell r="Q408">
            <v>28007</v>
          </cell>
          <cell r="R408">
            <v>20319</v>
          </cell>
          <cell r="S408">
            <v>258162</v>
          </cell>
          <cell r="T408">
            <v>44201</v>
          </cell>
          <cell r="U408">
            <v>302363</v>
          </cell>
          <cell r="V408">
            <v>3355</v>
          </cell>
          <cell r="W408">
            <v>5573</v>
          </cell>
          <cell r="X408">
            <v>2443</v>
          </cell>
          <cell r="Y408">
            <v>2973</v>
          </cell>
          <cell r="Z408">
            <v>6168</v>
          </cell>
          <cell r="AA408">
            <v>5101</v>
          </cell>
          <cell r="AB408">
            <v>3966</v>
          </cell>
          <cell r="AC408">
            <v>4088</v>
          </cell>
          <cell r="AD408">
            <v>1698</v>
          </cell>
          <cell r="AE408">
            <v>7374</v>
          </cell>
          <cell r="AF408">
            <v>4651</v>
          </cell>
          <cell r="AG408">
            <v>2820</v>
          </cell>
          <cell r="AH408">
            <v>2429</v>
          </cell>
          <cell r="AI408">
            <v>1944</v>
          </cell>
          <cell r="AJ408">
            <v>1832</v>
          </cell>
          <cell r="AK408">
            <v>19834</v>
          </cell>
          <cell r="AL408">
            <v>76249</v>
          </cell>
          <cell r="AM408">
            <v>46398</v>
          </cell>
          <cell r="AN408">
            <v>122647</v>
          </cell>
          <cell r="AO408">
            <v>334411</v>
          </cell>
          <cell r="AP408">
            <v>90599</v>
          </cell>
          <cell r="AQ408">
            <v>425010</v>
          </cell>
          <cell r="AR408">
            <v>36189</v>
          </cell>
          <cell r="AS408">
            <v>0</v>
          </cell>
          <cell r="AT408">
            <v>0</v>
          </cell>
          <cell r="AU408">
            <v>0</v>
          </cell>
          <cell r="AV408">
            <v>1.0341883249421691</v>
          </cell>
        </row>
        <row r="409">
          <cell r="A409">
            <v>7</v>
          </cell>
          <cell r="B409">
            <v>36190</v>
          </cell>
          <cell r="C409">
            <v>10905</v>
          </cell>
          <cell r="D409">
            <v>2400</v>
          </cell>
          <cell r="E409">
            <v>3217</v>
          </cell>
          <cell r="F409">
            <v>1432</v>
          </cell>
          <cell r="G409">
            <v>1402</v>
          </cell>
          <cell r="H409">
            <v>5165</v>
          </cell>
          <cell r="I409">
            <v>1740</v>
          </cell>
          <cell r="J409">
            <v>5507</v>
          </cell>
          <cell r="K409">
            <v>4624</v>
          </cell>
          <cell r="L409">
            <v>2848</v>
          </cell>
          <cell r="M409">
            <v>2964</v>
          </cell>
          <cell r="N409">
            <v>3204</v>
          </cell>
          <cell r="O409">
            <v>5669</v>
          </cell>
          <cell r="P409">
            <v>3822</v>
          </cell>
          <cell r="Q409">
            <v>8225</v>
          </cell>
          <cell r="R409">
            <v>12023</v>
          </cell>
          <cell r="S409">
            <v>75147</v>
          </cell>
          <cell r="T409">
            <v>26451</v>
          </cell>
          <cell r="U409">
            <v>101598</v>
          </cell>
          <cell r="V409">
            <v>909</v>
          </cell>
          <cell r="W409">
            <v>2481</v>
          </cell>
          <cell r="X409">
            <v>3137</v>
          </cell>
          <cell r="Y409">
            <v>1167</v>
          </cell>
          <cell r="Z409">
            <v>3153</v>
          </cell>
          <cell r="AA409">
            <v>3694</v>
          </cell>
          <cell r="AB409">
            <v>1937</v>
          </cell>
          <cell r="AC409">
            <v>2335</v>
          </cell>
          <cell r="AD409">
            <v>949</v>
          </cell>
          <cell r="AE409">
            <v>4325</v>
          </cell>
          <cell r="AF409">
            <v>2633</v>
          </cell>
          <cell r="AG409">
            <v>2049</v>
          </cell>
          <cell r="AH409">
            <v>1432</v>
          </cell>
          <cell r="AI409">
            <v>1143</v>
          </cell>
          <cell r="AJ409">
            <v>1190</v>
          </cell>
          <cell r="AK409">
            <v>11871</v>
          </cell>
          <cell r="AL409">
            <v>44405</v>
          </cell>
          <cell r="AM409">
            <v>13158</v>
          </cell>
          <cell r="AN409">
            <v>57563</v>
          </cell>
          <cell r="AO409">
            <v>119552</v>
          </cell>
          <cell r="AP409">
            <v>39609</v>
          </cell>
          <cell r="AQ409">
            <v>159161</v>
          </cell>
          <cell r="AR409">
            <v>36190</v>
          </cell>
          <cell r="AS409">
            <v>0</v>
          </cell>
          <cell r="AT409" t="str">
            <v>JogoMaracana</v>
          </cell>
          <cell r="AU409">
            <v>0</v>
          </cell>
          <cell r="AV409">
            <v>0.36972253491507812</v>
          </cell>
        </row>
        <row r="410">
          <cell r="A410">
            <v>1</v>
          </cell>
          <cell r="B410">
            <v>36191</v>
          </cell>
          <cell r="C410">
            <v>423</v>
          </cell>
          <cell r="E410">
            <v>130</v>
          </cell>
          <cell r="F410">
            <v>128</v>
          </cell>
          <cell r="K410">
            <v>174</v>
          </cell>
          <cell r="M410">
            <v>173</v>
          </cell>
          <cell r="O410">
            <v>485</v>
          </cell>
          <cell r="P410">
            <v>240</v>
          </cell>
          <cell r="Q410">
            <v>532</v>
          </cell>
          <cell r="R410">
            <v>970</v>
          </cell>
          <cell r="S410">
            <v>3255</v>
          </cell>
          <cell r="T410">
            <v>4376</v>
          </cell>
          <cell r="U410">
            <v>7631</v>
          </cell>
          <cell r="V410">
            <v>82</v>
          </cell>
          <cell r="W410">
            <v>479</v>
          </cell>
          <cell r="X410">
            <v>3348</v>
          </cell>
          <cell r="Z410">
            <v>322</v>
          </cell>
          <cell r="AA410">
            <v>393</v>
          </cell>
          <cell r="AB410">
            <v>254</v>
          </cell>
          <cell r="AC410">
            <v>342</v>
          </cell>
          <cell r="AD410">
            <v>180</v>
          </cell>
          <cell r="AE410">
            <v>583</v>
          </cell>
          <cell r="AF410">
            <v>378</v>
          </cell>
          <cell r="AG410">
            <v>212</v>
          </cell>
          <cell r="AH410">
            <v>105</v>
          </cell>
          <cell r="AI410">
            <v>164</v>
          </cell>
          <cell r="AJ410">
            <v>145</v>
          </cell>
          <cell r="AK410">
            <v>1195</v>
          </cell>
          <cell r="AL410">
            <v>8182</v>
          </cell>
          <cell r="AM410">
            <v>577</v>
          </cell>
          <cell r="AN410">
            <v>8759</v>
          </cell>
          <cell r="AO410">
            <v>11437</v>
          </cell>
          <cell r="AP410">
            <v>4953</v>
          </cell>
          <cell r="AQ410">
            <v>16390</v>
          </cell>
          <cell r="AR410">
            <v>36191</v>
          </cell>
          <cell r="AS410">
            <v>0</v>
          </cell>
          <cell r="AT410" t="str">
            <v>JogoMaracana</v>
          </cell>
          <cell r="AU410">
            <v>0</v>
          </cell>
          <cell r="AV410">
            <v>3.5369685424114596E-2</v>
          </cell>
        </row>
        <row r="411">
          <cell r="A411">
            <v>0</v>
          </cell>
          <cell r="B411" t="str">
            <v>jan/1999</v>
          </cell>
          <cell r="C411">
            <v>630776</v>
          </cell>
          <cell r="D411">
            <v>151171</v>
          </cell>
          <cell r="E411">
            <v>174671</v>
          </cell>
          <cell r="F411">
            <v>109134</v>
          </cell>
          <cell r="G411">
            <v>110422</v>
          </cell>
          <cell r="H411">
            <v>321743</v>
          </cell>
          <cell r="I411">
            <v>129396</v>
          </cell>
          <cell r="J411">
            <v>536172</v>
          </cell>
          <cell r="K411">
            <v>668482</v>
          </cell>
          <cell r="L411">
            <v>428823</v>
          </cell>
          <cell r="M411">
            <v>156424</v>
          </cell>
          <cell r="N411">
            <v>158040</v>
          </cell>
          <cell r="O411">
            <v>308303</v>
          </cell>
          <cell r="P411">
            <v>220234</v>
          </cell>
          <cell r="Q411">
            <v>565743</v>
          </cell>
          <cell r="R411">
            <v>493974</v>
          </cell>
          <cell r="S411">
            <v>5163508</v>
          </cell>
          <cell r="T411">
            <v>1013639</v>
          </cell>
          <cell r="U411">
            <v>6177147</v>
          </cell>
          <cell r="V411">
            <v>69281</v>
          </cell>
          <cell r="W411">
            <v>121528</v>
          </cell>
          <cell r="X411">
            <v>92404</v>
          </cell>
          <cell r="Y411">
            <v>64179</v>
          </cell>
          <cell r="Z411">
            <v>135664</v>
          </cell>
          <cell r="AA411">
            <v>119586</v>
          </cell>
          <cell r="AB411">
            <v>90254</v>
          </cell>
          <cell r="AC411">
            <v>93317</v>
          </cell>
          <cell r="AD411">
            <v>37214</v>
          </cell>
          <cell r="AE411">
            <v>169904</v>
          </cell>
          <cell r="AF411">
            <v>105146</v>
          </cell>
          <cell r="AG411">
            <v>64442</v>
          </cell>
          <cell r="AH411">
            <v>55281</v>
          </cell>
          <cell r="AI411">
            <v>45905</v>
          </cell>
          <cell r="AJ411">
            <v>41986</v>
          </cell>
          <cell r="AK411">
            <v>442266</v>
          </cell>
          <cell r="AL411">
            <v>1748357</v>
          </cell>
          <cell r="AM411">
            <v>923972</v>
          </cell>
          <cell r="AN411">
            <v>2672329</v>
          </cell>
          <cell r="AO411">
            <v>6911865</v>
          </cell>
          <cell r="AP411">
            <v>1937611</v>
          </cell>
          <cell r="AQ411">
            <v>8849476</v>
          </cell>
          <cell r="AR411">
            <v>28</v>
          </cell>
        </row>
        <row r="412">
          <cell r="A412">
            <v>2</v>
          </cell>
          <cell r="B412">
            <v>36192</v>
          </cell>
          <cell r="C412">
            <v>29757</v>
          </cell>
          <cell r="D412">
            <v>7437</v>
          </cell>
          <cell r="E412">
            <v>8553</v>
          </cell>
          <cell r="F412">
            <v>5119</v>
          </cell>
          <cell r="G412">
            <v>5761</v>
          </cell>
          <cell r="H412">
            <v>15648</v>
          </cell>
          <cell r="I412">
            <v>6574</v>
          </cell>
          <cell r="J412">
            <v>27877</v>
          </cell>
          <cell r="K412">
            <v>34340</v>
          </cell>
          <cell r="L412">
            <v>21790</v>
          </cell>
          <cell r="M412">
            <v>7231</v>
          </cell>
          <cell r="N412">
            <v>7389</v>
          </cell>
          <cell r="O412">
            <v>14139</v>
          </cell>
          <cell r="P412">
            <v>10598</v>
          </cell>
          <cell r="Q412">
            <v>27951</v>
          </cell>
          <cell r="R412">
            <v>17615</v>
          </cell>
          <cell r="S412">
            <v>247779</v>
          </cell>
          <cell r="T412">
            <v>43469</v>
          </cell>
          <cell r="U412">
            <v>291248</v>
          </cell>
          <cell r="V412">
            <v>3249</v>
          </cell>
          <cell r="W412">
            <v>5612</v>
          </cell>
          <cell r="X412">
            <v>2663</v>
          </cell>
          <cell r="Y412">
            <v>2888</v>
          </cell>
          <cell r="Z412">
            <v>6042</v>
          </cell>
          <cell r="AA412">
            <v>4804</v>
          </cell>
          <cell r="AB412">
            <v>3928</v>
          </cell>
          <cell r="AC412">
            <v>4091</v>
          </cell>
          <cell r="AD412">
            <v>1517</v>
          </cell>
          <cell r="AE412">
            <v>7140</v>
          </cell>
          <cell r="AF412">
            <v>4475</v>
          </cell>
          <cell r="AG412">
            <v>2815</v>
          </cell>
          <cell r="AH412">
            <v>2475</v>
          </cell>
          <cell r="AI412">
            <v>1997</v>
          </cell>
          <cell r="AJ412">
            <v>1762</v>
          </cell>
          <cell r="AK412">
            <v>19615</v>
          </cell>
          <cell r="AL412">
            <v>75073</v>
          </cell>
          <cell r="AM412">
            <v>44207</v>
          </cell>
          <cell r="AN412">
            <v>119280</v>
          </cell>
          <cell r="AO412">
            <v>322852</v>
          </cell>
          <cell r="AP412">
            <v>87676</v>
          </cell>
          <cell r="AQ412">
            <v>410528</v>
          </cell>
          <cell r="AR412">
            <v>36192</v>
          </cell>
          <cell r="AS412">
            <v>0</v>
          </cell>
          <cell r="AT412">
            <v>0</v>
          </cell>
          <cell r="AU412">
            <v>0</v>
          </cell>
          <cell r="AV412">
            <v>0.96500454203417874</v>
          </cell>
        </row>
        <row r="413">
          <cell r="A413">
            <v>3</v>
          </cell>
          <cell r="B413">
            <v>36193</v>
          </cell>
          <cell r="C413">
            <v>31721</v>
          </cell>
          <cell r="D413">
            <v>8012</v>
          </cell>
          <cell r="E413">
            <v>9016</v>
          </cell>
          <cell r="F413">
            <v>5529</v>
          </cell>
          <cell r="G413">
            <v>5778</v>
          </cell>
          <cell r="H413">
            <v>15803</v>
          </cell>
          <cell r="I413">
            <v>7121</v>
          </cell>
          <cell r="J413">
            <v>29487</v>
          </cell>
          <cell r="K413">
            <v>36477</v>
          </cell>
          <cell r="L413">
            <v>23223</v>
          </cell>
          <cell r="M413">
            <v>7567</v>
          </cell>
          <cell r="N413">
            <v>7852</v>
          </cell>
          <cell r="O413">
            <v>15104</v>
          </cell>
          <cell r="P413">
            <v>10846</v>
          </cell>
          <cell r="Q413">
            <v>29124</v>
          </cell>
          <cell r="R413">
            <v>19438</v>
          </cell>
          <cell r="S413">
            <v>262098</v>
          </cell>
          <cell r="T413">
            <v>45197</v>
          </cell>
          <cell r="U413">
            <v>307295</v>
          </cell>
          <cell r="V413">
            <v>3510</v>
          </cell>
          <cell r="W413">
            <v>5830</v>
          </cell>
          <cell r="X413">
            <v>3029</v>
          </cell>
          <cell r="Y413">
            <v>3075</v>
          </cell>
          <cell r="Z413">
            <v>6314</v>
          </cell>
          <cell r="AA413">
            <v>5004</v>
          </cell>
          <cell r="AB413">
            <v>4137</v>
          </cell>
          <cell r="AC413">
            <v>4222</v>
          </cell>
          <cell r="AD413">
            <v>1623</v>
          </cell>
          <cell r="AE413">
            <v>7798</v>
          </cell>
          <cell r="AF413">
            <v>4782</v>
          </cell>
          <cell r="AG413">
            <v>3011</v>
          </cell>
          <cell r="AH413">
            <v>2560</v>
          </cell>
          <cell r="AI413">
            <v>2026</v>
          </cell>
          <cell r="AJ413">
            <v>1840</v>
          </cell>
          <cell r="AK413">
            <v>19503</v>
          </cell>
          <cell r="AL413">
            <v>78264</v>
          </cell>
          <cell r="AM413">
            <v>46866</v>
          </cell>
          <cell r="AN413">
            <v>125130</v>
          </cell>
          <cell r="AO413">
            <v>340362</v>
          </cell>
          <cell r="AP413">
            <v>92063</v>
          </cell>
          <cell r="AQ413">
            <v>432425</v>
          </cell>
          <cell r="AR413">
            <v>36193</v>
          </cell>
          <cell r="AS413">
            <v>0</v>
          </cell>
          <cell r="AT413">
            <v>0</v>
          </cell>
          <cell r="AU413">
            <v>0</v>
          </cell>
          <cell r="AV413">
            <v>1.0173419273717901</v>
          </cell>
        </row>
        <row r="414">
          <cell r="A414">
            <v>4</v>
          </cell>
          <cell r="B414">
            <v>36194</v>
          </cell>
          <cell r="C414">
            <v>31651</v>
          </cell>
          <cell r="D414">
            <v>7943</v>
          </cell>
          <cell r="E414">
            <v>8809</v>
          </cell>
          <cell r="F414">
            <v>5525</v>
          </cell>
          <cell r="G414">
            <v>5748</v>
          </cell>
          <cell r="H414">
            <v>15543</v>
          </cell>
          <cell r="I414">
            <v>6801</v>
          </cell>
          <cell r="J414">
            <v>28521</v>
          </cell>
          <cell r="K414">
            <v>35715</v>
          </cell>
          <cell r="L414">
            <v>23207</v>
          </cell>
          <cell r="M414">
            <v>7586</v>
          </cell>
          <cell r="N414">
            <v>8183</v>
          </cell>
          <cell r="O414">
            <v>15662</v>
          </cell>
          <cell r="P414">
            <v>11224</v>
          </cell>
          <cell r="Q414">
            <v>30413</v>
          </cell>
          <cell r="R414">
            <v>21010</v>
          </cell>
          <cell r="S414">
            <v>263541</v>
          </cell>
          <cell r="T414">
            <v>52401</v>
          </cell>
          <cell r="U414">
            <v>315942</v>
          </cell>
          <cell r="V414">
            <v>3507</v>
          </cell>
          <cell r="W414">
            <v>6327</v>
          </cell>
          <cell r="X414">
            <v>10810</v>
          </cell>
          <cell r="Y414">
            <v>3156</v>
          </cell>
          <cell r="Z414">
            <v>6860</v>
          </cell>
          <cell r="AA414">
            <v>5248</v>
          </cell>
          <cell r="AB414">
            <v>4384</v>
          </cell>
          <cell r="AC414">
            <v>4530</v>
          </cell>
          <cell r="AD414">
            <v>1796</v>
          </cell>
          <cell r="AE414">
            <v>8417</v>
          </cell>
          <cell r="AF414">
            <v>5236</v>
          </cell>
          <cell r="AG414">
            <v>3365</v>
          </cell>
          <cell r="AH414">
            <v>2827</v>
          </cell>
          <cell r="AI414">
            <v>2222</v>
          </cell>
          <cell r="AJ414">
            <v>1946</v>
          </cell>
          <cell r="AK414">
            <v>21566</v>
          </cell>
          <cell r="AL414">
            <v>92197</v>
          </cell>
          <cell r="AM414">
            <v>47165</v>
          </cell>
          <cell r="AN414">
            <v>139362</v>
          </cell>
          <cell r="AO414">
            <v>355738</v>
          </cell>
          <cell r="AP414">
            <v>99566</v>
          </cell>
          <cell r="AQ414">
            <v>455304</v>
          </cell>
          <cell r="AR414">
            <v>36194</v>
          </cell>
          <cell r="AS414" t="str">
            <v>Atípico</v>
          </cell>
          <cell r="AT414" t="str">
            <v>JogoMaracana</v>
          </cell>
          <cell r="AU414">
            <v>0</v>
          </cell>
          <cell r="AV414">
            <v>1.0633007872776217</v>
          </cell>
        </row>
        <row r="415">
          <cell r="A415">
            <v>5</v>
          </cell>
          <cell r="B415">
            <v>36195</v>
          </cell>
          <cell r="C415">
            <v>31575</v>
          </cell>
          <cell r="D415">
            <v>7948</v>
          </cell>
          <cell r="E415">
            <v>8883</v>
          </cell>
          <cell r="F415">
            <v>5552</v>
          </cell>
          <cell r="G415">
            <v>5872</v>
          </cell>
          <cell r="H415">
            <v>15210</v>
          </cell>
          <cell r="I415">
            <v>6557</v>
          </cell>
          <cell r="J415">
            <v>28382</v>
          </cell>
          <cell r="K415">
            <v>34861</v>
          </cell>
          <cell r="L415">
            <v>22726</v>
          </cell>
          <cell r="M415">
            <v>7515</v>
          </cell>
          <cell r="N415">
            <v>7913</v>
          </cell>
          <cell r="O415">
            <v>15274</v>
          </cell>
          <cell r="P415">
            <v>10904</v>
          </cell>
          <cell r="Q415">
            <v>29064</v>
          </cell>
          <cell r="R415">
            <v>19578</v>
          </cell>
          <cell r="S415">
            <v>257814</v>
          </cell>
          <cell r="T415">
            <v>45013</v>
          </cell>
          <cell r="U415">
            <v>302827</v>
          </cell>
          <cell r="V415">
            <v>3524</v>
          </cell>
          <cell r="W415">
            <v>5840</v>
          </cell>
          <cell r="X415">
            <v>3049</v>
          </cell>
          <cell r="Y415">
            <v>3079</v>
          </cell>
          <cell r="Z415">
            <v>6248</v>
          </cell>
          <cell r="AA415">
            <v>4934</v>
          </cell>
          <cell r="AB415">
            <v>4165</v>
          </cell>
          <cell r="AC415">
            <v>4182</v>
          </cell>
          <cell r="AD415">
            <v>1580</v>
          </cell>
          <cell r="AE415">
            <v>7695</v>
          </cell>
          <cell r="AF415">
            <v>4772</v>
          </cell>
          <cell r="AG415">
            <v>2842</v>
          </cell>
          <cell r="AH415">
            <v>2503</v>
          </cell>
          <cell r="AI415">
            <v>2021</v>
          </cell>
          <cell r="AJ415">
            <v>1848</v>
          </cell>
          <cell r="AK415">
            <v>19745</v>
          </cell>
          <cell r="AL415">
            <v>78027</v>
          </cell>
          <cell r="AM415">
            <v>46029</v>
          </cell>
          <cell r="AN415">
            <v>124056</v>
          </cell>
          <cell r="AO415">
            <v>335841</v>
          </cell>
          <cell r="AP415">
            <v>91042</v>
          </cell>
          <cell r="AQ415">
            <v>426883</v>
          </cell>
          <cell r="AR415">
            <v>36195</v>
          </cell>
          <cell r="AS415">
            <v>0</v>
          </cell>
          <cell r="AT415">
            <v>0</v>
          </cell>
          <cell r="AU415">
            <v>0</v>
          </cell>
          <cell r="AV415">
            <v>1.003828659575597</v>
          </cell>
        </row>
        <row r="416">
          <cell r="A416">
            <v>6</v>
          </cell>
          <cell r="B416">
            <v>36196</v>
          </cell>
          <cell r="C416">
            <v>33030</v>
          </cell>
          <cell r="D416">
            <v>8043</v>
          </cell>
          <cell r="E416">
            <v>9003</v>
          </cell>
          <cell r="F416">
            <v>5430</v>
          </cell>
          <cell r="G416">
            <v>5883</v>
          </cell>
          <cell r="H416">
            <v>16213</v>
          </cell>
          <cell r="I416">
            <v>6897</v>
          </cell>
          <cell r="J416">
            <v>29687</v>
          </cell>
          <cell r="K416">
            <v>35468</v>
          </cell>
          <cell r="L416">
            <v>23072</v>
          </cell>
          <cell r="M416">
            <v>7710</v>
          </cell>
          <cell r="N416">
            <v>8104</v>
          </cell>
          <cell r="O416">
            <v>16233</v>
          </cell>
          <cell r="P416">
            <v>11517</v>
          </cell>
          <cell r="Q416">
            <v>29879</v>
          </cell>
          <cell r="R416">
            <v>19583</v>
          </cell>
          <cell r="S416">
            <v>265752</v>
          </cell>
          <cell r="T416">
            <v>46456</v>
          </cell>
          <cell r="U416">
            <v>312208</v>
          </cell>
          <cell r="V416">
            <v>3447</v>
          </cell>
          <cell r="W416">
            <v>5832</v>
          </cell>
          <cell r="X416">
            <v>2586</v>
          </cell>
          <cell r="Y416">
            <v>3414</v>
          </cell>
          <cell r="Z416">
            <v>6533</v>
          </cell>
          <cell r="AA416">
            <v>5291</v>
          </cell>
          <cell r="AB416">
            <v>4214</v>
          </cell>
          <cell r="AC416">
            <v>4335</v>
          </cell>
          <cell r="AD416">
            <v>1674</v>
          </cell>
          <cell r="AE416">
            <v>7881</v>
          </cell>
          <cell r="AF416">
            <v>4830</v>
          </cell>
          <cell r="AG416">
            <v>2962</v>
          </cell>
          <cell r="AH416">
            <v>2741</v>
          </cell>
          <cell r="AI416">
            <v>2054</v>
          </cell>
          <cell r="AJ416">
            <v>1864</v>
          </cell>
          <cell r="AK416">
            <v>20510</v>
          </cell>
          <cell r="AL416">
            <v>80168</v>
          </cell>
          <cell r="AM416">
            <v>47406</v>
          </cell>
          <cell r="AN416">
            <v>127574</v>
          </cell>
          <cell r="AO416">
            <v>345920</v>
          </cell>
          <cell r="AP416">
            <v>93862</v>
          </cell>
          <cell r="AQ416">
            <v>439782</v>
          </cell>
          <cell r="AR416">
            <v>36196</v>
          </cell>
          <cell r="AS416">
            <v>0</v>
          </cell>
          <cell r="AT416">
            <v>0</v>
          </cell>
          <cell r="AU416">
            <v>0</v>
          </cell>
          <cell r="AV416">
            <v>1.0339547878918611</v>
          </cell>
        </row>
        <row r="417">
          <cell r="A417">
            <v>7</v>
          </cell>
          <cell r="B417">
            <v>36197</v>
          </cell>
          <cell r="C417">
            <v>12605</v>
          </cell>
          <cell r="D417">
            <v>2693</v>
          </cell>
          <cell r="E417">
            <v>3539</v>
          </cell>
          <cell r="F417">
            <v>1550</v>
          </cell>
          <cell r="G417">
            <v>1593</v>
          </cell>
          <cell r="H417">
            <v>5714</v>
          </cell>
          <cell r="I417">
            <v>1736</v>
          </cell>
          <cell r="J417">
            <v>6349</v>
          </cell>
          <cell r="K417">
            <v>4814</v>
          </cell>
          <cell r="L417">
            <v>3164</v>
          </cell>
          <cell r="M417">
            <v>3202</v>
          </cell>
          <cell r="N417">
            <v>3557</v>
          </cell>
          <cell r="O417">
            <v>6094</v>
          </cell>
          <cell r="P417">
            <v>4080</v>
          </cell>
          <cell r="Q417">
            <v>8741</v>
          </cell>
          <cell r="R417">
            <v>13612</v>
          </cell>
          <cell r="S417">
            <v>83043</v>
          </cell>
          <cell r="T417">
            <v>27716</v>
          </cell>
          <cell r="U417">
            <v>110759</v>
          </cell>
          <cell r="V417">
            <v>984</v>
          </cell>
          <cell r="W417">
            <v>2760</v>
          </cell>
          <cell r="X417">
            <v>1494</v>
          </cell>
          <cell r="Y417">
            <v>1265</v>
          </cell>
          <cell r="Z417">
            <v>3290</v>
          </cell>
          <cell r="AA417">
            <v>4239</v>
          </cell>
          <cell r="AB417">
            <v>2259</v>
          </cell>
          <cell r="AC417">
            <v>2551</v>
          </cell>
          <cell r="AD417">
            <v>1111</v>
          </cell>
          <cell r="AE417">
            <v>4706</v>
          </cell>
          <cell r="AF417">
            <v>2932</v>
          </cell>
          <cell r="AG417">
            <v>1746</v>
          </cell>
          <cell r="AH417">
            <v>1480</v>
          </cell>
          <cell r="AI417">
            <v>1440</v>
          </cell>
          <cell r="AJ417">
            <v>1372</v>
          </cell>
          <cell r="AK417">
            <v>12510</v>
          </cell>
          <cell r="AL417">
            <v>46139</v>
          </cell>
          <cell r="AM417">
            <v>14569</v>
          </cell>
          <cell r="AN417">
            <v>60708</v>
          </cell>
          <cell r="AO417">
            <v>129182</v>
          </cell>
          <cell r="AP417">
            <v>42285</v>
          </cell>
          <cell r="AQ417">
            <v>171467</v>
          </cell>
          <cell r="AR417">
            <v>36197</v>
          </cell>
          <cell r="AS417">
            <v>0</v>
          </cell>
          <cell r="AT417">
            <v>0</v>
          </cell>
          <cell r="AU417">
            <v>0</v>
          </cell>
          <cell r="AV417">
            <v>0.38612496360270115</v>
          </cell>
        </row>
        <row r="418">
          <cell r="A418">
            <v>1</v>
          </cell>
          <cell r="B418">
            <v>36198</v>
          </cell>
          <cell r="C418">
            <v>523</v>
          </cell>
          <cell r="E418">
            <v>125</v>
          </cell>
          <cell r="F418">
            <v>112</v>
          </cell>
          <cell r="K418">
            <v>172</v>
          </cell>
          <cell r="M418">
            <v>229</v>
          </cell>
          <cell r="O418">
            <v>587</v>
          </cell>
          <cell r="P418">
            <v>308</v>
          </cell>
          <cell r="Q418">
            <v>528</v>
          </cell>
          <cell r="R418">
            <v>1588</v>
          </cell>
          <cell r="S418">
            <v>4172</v>
          </cell>
          <cell r="T418">
            <v>4174</v>
          </cell>
          <cell r="U418">
            <v>8346</v>
          </cell>
          <cell r="V418">
            <v>71</v>
          </cell>
          <cell r="W418">
            <v>447</v>
          </cell>
          <cell r="X418">
            <v>2746</v>
          </cell>
          <cell r="Z418">
            <v>350</v>
          </cell>
          <cell r="AA418">
            <v>419</v>
          </cell>
          <cell r="AB418">
            <v>249</v>
          </cell>
          <cell r="AC418">
            <v>351</v>
          </cell>
          <cell r="AD418">
            <v>169</v>
          </cell>
          <cell r="AE418">
            <v>569</v>
          </cell>
          <cell r="AF418">
            <v>480</v>
          </cell>
          <cell r="AG418">
            <v>233</v>
          </cell>
          <cell r="AH418">
            <v>149</v>
          </cell>
          <cell r="AI418">
            <v>188</v>
          </cell>
          <cell r="AJ418">
            <v>164</v>
          </cell>
          <cell r="AK418">
            <v>1050</v>
          </cell>
          <cell r="AL418">
            <v>7635</v>
          </cell>
          <cell r="AM418">
            <v>771</v>
          </cell>
          <cell r="AN418">
            <v>8406</v>
          </cell>
          <cell r="AO418">
            <v>11807</v>
          </cell>
          <cell r="AP418">
            <v>4945</v>
          </cell>
          <cell r="AQ418">
            <v>16752</v>
          </cell>
          <cell r="AR418">
            <v>36198</v>
          </cell>
          <cell r="AS418">
            <v>0</v>
          </cell>
          <cell r="AT418" t="str">
            <v>JogoMaracana</v>
          </cell>
          <cell r="AU418">
            <v>0</v>
          </cell>
          <cell r="AV418">
            <v>3.5291119856149411E-2</v>
          </cell>
        </row>
        <row r="419">
          <cell r="A419">
            <v>2</v>
          </cell>
          <cell r="B419">
            <v>36199</v>
          </cell>
          <cell r="C419">
            <v>31122</v>
          </cell>
          <cell r="D419">
            <v>7726</v>
          </cell>
          <cell r="E419">
            <v>8850</v>
          </cell>
          <cell r="F419">
            <v>5557</v>
          </cell>
          <cell r="G419">
            <v>5912</v>
          </cell>
          <cell r="H419">
            <v>16776</v>
          </cell>
          <cell r="I419">
            <v>6879</v>
          </cell>
          <cell r="J419">
            <v>28825</v>
          </cell>
          <cell r="K419">
            <v>35501</v>
          </cell>
          <cell r="L419">
            <v>22656</v>
          </cell>
          <cell r="M419">
            <v>7457</v>
          </cell>
          <cell r="N419">
            <v>7819</v>
          </cell>
          <cell r="O419">
            <v>14785</v>
          </cell>
          <cell r="P419">
            <v>11142</v>
          </cell>
          <cell r="Q419">
            <v>28616</v>
          </cell>
          <cell r="R419">
            <v>18033</v>
          </cell>
          <cell r="S419">
            <v>257656</v>
          </cell>
          <cell r="T419">
            <v>45240</v>
          </cell>
          <cell r="U419">
            <v>302896</v>
          </cell>
          <cell r="V419">
            <v>3528</v>
          </cell>
          <cell r="W419">
            <v>5891</v>
          </cell>
          <cell r="X419">
            <v>2361</v>
          </cell>
          <cell r="Y419">
            <v>3103</v>
          </cell>
          <cell r="Z419">
            <v>6252</v>
          </cell>
          <cell r="AA419">
            <v>4820</v>
          </cell>
          <cell r="AB419">
            <v>4216</v>
          </cell>
          <cell r="AC419">
            <v>4201</v>
          </cell>
          <cell r="AD419">
            <v>1601</v>
          </cell>
          <cell r="AE419">
            <v>7814</v>
          </cell>
          <cell r="AF419">
            <v>4915</v>
          </cell>
          <cell r="AG419">
            <v>2878</v>
          </cell>
          <cell r="AH419">
            <v>2597</v>
          </cell>
          <cell r="AI419">
            <v>1847</v>
          </cell>
          <cell r="AJ419">
            <v>1900</v>
          </cell>
          <cell r="AK419">
            <v>20220</v>
          </cell>
          <cell r="AL419">
            <v>78144</v>
          </cell>
          <cell r="AM419">
            <v>45857</v>
          </cell>
          <cell r="AN419">
            <v>124001</v>
          </cell>
          <cell r="AO419">
            <v>335800</v>
          </cell>
          <cell r="AP419">
            <v>91097</v>
          </cell>
          <cell r="AQ419">
            <v>426897</v>
          </cell>
          <cell r="AR419">
            <v>36199</v>
          </cell>
          <cell r="AS419">
            <v>0</v>
          </cell>
          <cell r="AT419">
            <v>0</v>
          </cell>
          <cell r="AU419">
            <v>0</v>
          </cell>
          <cell r="AV419">
            <v>1.0037061105865139</v>
          </cell>
        </row>
        <row r="420">
          <cell r="A420">
            <v>3</v>
          </cell>
          <cell r="B420">
            <v>36200</v>
          </cell>
          <cell r="C420">
            <v>32125</v>
          </cell>
          <cell r="D420">
            <v>8005</v>
          </cell>
          <cell r="E420">
            <v>9079</v>
          </cell>
          <cell r="F420">
            <v>6138</v>
          </cell>
          <cell r="G420">
            <v>6261</v>
          </cell>
          <cell r="H420">
            <v>19884</v>
          </cell>
          <cell r="I420">
            <v>8605</v>
          </cell>
          <cell r="J420">
            <v>33356</v>
          </cell>
          <cell r="K420">
            <v>43025</v>
          </cell>
          <cell r="L420">
            <v>28020</v>
          </cell>
          <cell r="M420">
            <v>7688</v>
          </cell>
          <cell r="N420">
            <v>8024</v>
          </cell>
          <cell r="O420">
            <v>15531</v>
          </cell>
          <cell r="P420">
            <v>11113</v>
          </cell>
          <cell r="Q420">
            <v>29997</v>
          </cell>
          <cell r="R420">
            <v>19560</v>
          </cell>
          <cell r="S420">
            <v>286411</v>
          </cell>
          <cell r="T420">
            <v>46248</v>
          </cell>
          <cell r="U420">
            <v>332659</v>
          </cell>
          <cell r="V420">
            <v>3897</v>
          </cell>
          <cell r="W420">
            <v>7507</v>
          </cell>
          <cell r="X420">
            <v>2764</v>
          </cell>
          <cell r="Y420">
            <v>3996</v>
          </cell>
          <cell r="Z420">
            <v>6349</v>
          </cell>
          <cell r="AA420">
            <v>4938</v>
          </cell>
          <cell r="AB420">
            <v>4203</v>
          </cell>
          <cell r="AC420">
            <v>4243</v>
          </cell>
          <cell r="AD420">
            <v>1635</v>
          </cell>
          <cell r="AE420">
            <v>7795</v>
          </cell>
          <cell r="AF420">
            <v>4885</v>
          </cell>
          <cell r="AG420">
            <v>2987</v>
          </cell>
          <cell r="AH420">
            <v>2586</v>
          </cell>
          <cell r="AI420">
            <v>2022</v>
          </cell>
          <cell r="AJ420">
            <v>1882</v>
          </cell>
          <cell r="AK420">
            <v>19884</v>
          </cell>
          <cell r="AL420">
            <v>81573</v>
          </cell>
          <cell r="AM420">
            <v>51446</v>
          </cell>
          <cell r="AN420">
            <v>133019</v>
          </cell>
          <cell r="AO420">
            <v>367984</v>
          </cell>
          <cell r="AP420">
            <v>97694</v>
          </cell>
          <cell r="AQ420">
            <v>465678</v>
          </cell>
          <cell r="AR420">
            <v>36200</v>
          </cell>
          <cell r="AS420" t="str">
            <v>Atípico</v>
          </cell>
          <cell r="AT420" t="str">
            <v>Chuva</v>
          </cell>
          <cell r="AU420">
            <v>0</v>
          </cell>
          <cell r="AV420">
            <v>1.0999040780168785</v>
          </cell>
        </row>
        <row r="421">
          <cell r="A421">
            <v>4</v>
          </cell>
          <cell r="B421">
            <v>36201</v>
          </cell>
          <cell r="C421">
            <v>32075</v>
          </cell>
          <cell r="D421">
            <v>8001</v>
          </cell>
          <cell r="E421">
            <v>9014</v>
          </cell>
          <cell r="F421">
            <v>5688</v>
          </cell>
          <cell r="G421">
            <v>5790</v>
          </cell>
          <cell r="H421">
            <v>15306</v>
          </cell>
          <cell r="I421">
            <v>7045</v>
          </cell>
          <cell r="J421">
            <v>29611</v>
          </cell>
          <cell r="K421">
            <v>36042</v>
          </cell>
          <cell r="L421">
            <v>23628</v>
          </cell>
          <cell r="M421">
            <v>7760</v>
          </cell>
          <cell r="N421">
            <v>8140</v>
          </cell>
          <cell r="O421">
            <v>15775</v>
          </cell>
          <cell r="P421">
            <v>11532</v>
          </cell>
          <cell r="Q421">
            <v>30837</v>
          </cell>
          <cell r="R421">
            <v>19371</v>
          </cell>
          <cell r="S421">
            <v>265615</v>
          </cell>
          <cell r="T421">
            <v>52434</v>
          </cell>
          <cell r="U421">
            <v>318049</v>
          </cell>
          <cell r="V421">
            <v>3610</v>
          </cell>
          <cell r="W421">
            <v>6507</v>
          </cell>
          <cell r="X421">
            <v>11855</v>
          </cell>
          <cell r="Y421">
            <v>3271</v>
          </cell>
          <cell r="Z421">
            <v>6798</v>
          </cell>
          <cell r="AA421">
            <v>5143</v>
          </cell>
          <cell r="AB421">
            <v>4449</v>
          </cell>
          <cell r="AC421">
            <v>4477</v>
          </cell>
          <cell r="AD421">
            <v>1750</v>
          </cell>
          <cell r="AE421">
            <v>8335</v>
          </cell>
          <cell r="AF421">
            <v>5311</v>
          </cell>
          <cell r="AG421">
            <v>3272</v>
          </cell>
          <cell r="AH421">
            <v>2831</v>
          </cell>
          <cell r="AI421">
            <v>2129</v>
          </cell>
          <cell r="AJ421">
            <v>2000</v>
          </cell>
          <cell r="AK421">
            <v>21116</v>
          </cell>
          <cell r="AL421">
            <v>92854</v>
          </cell>
          <cell r="AM421">
            <v>47451</v>
          </cell>
          <cell r="AN421">
            <v>140305</v>
          </cell>
          <cell r="AO421">
            <v>358469</v>
          </cell>
          <cell r="AP421">
            <v>99885</v>
          </cell>
          <cell r="AQ421">
            <v>458354</v>
          </cell>
          <cell r="AR421">
            <v>36201</v>
          </cell>
          <cell r="AS421" t="str">
            <v>Atípico</v>
          </cell>
          <cell r="AT421" t="str">
            <v>JogoMaracana</v>
          </cell>
          <cell r="AU421">
            <v>0</v>
          </cell>
          <cell r="AV421">
            <v>1.0714637455504381</v>
          </cell>
        </row>
        <row r="422">
          <cell r="A422">
            <v>5</v>
          </cell>
          <cell r="B422">
            <v>36202</v>
          </cell>
          <cell r="C422">
            <v>31313</v>
          </cell>
          <cell r="D422">
            <v>7738</v>
          </cell>
          <cell r="E422">
            <v>8644</v>
          </cell>
          <cell r="F422">
            <v>5561</v>
          </cell>
          <cell r="G422">
            <v>5828</v>
          </cell>
          <cell r="H422">
            <v>16045</v>
          </cell>
          <cell r="I422">
            <v>6897</v>
          </cell>
          <cell r="J422">
            <v>29186</v>
          </cell>
          <cell r="K422">
            <v>34946</v>
          </cell>
          <cell r="L422">
            <v>23017</v>
          </cell>
          <cell r="M422">
            <v>7548</v>
          </cell>
          <cell r="N422">
            <v>7655</v>
          </cell>
          <cell r="O422">
            <v>14995</v>
          </cell>
          <cell r="P422">
            <v>10935</v>
          </cell>
          <cell r="Q422">
            <v>28987</v>
          </cell>
          <cell r="R422">
            <v>17513</v>
          </cell>
          <cell r="S422">
            <v>256808</v>
          </cell>
          <cell r="T422">
            <v>44531</v>
          </cell>
          <cell r="U422">
            <v>301339</v>
          </cell>
          <cell r="V422">
            <v>3530</v>
          </cell>
          <cell r="W422">
            <v>6048</v>
          </cell>
          <cell r="X422">
            <v>2341</v>
          </cell>
          <cell r="Y422">
            <v>3242</v>
          </cell>
          <cell r="Z422">
            <v>6268</v>
          </cell>
          <cell r="AA422">
            <v>5002</v>
          </cell>
          <cell r="AB422">
            <v>4049</v>
          </cell>
          <cell r="AC422">
            <v>4206</v>
          </cell>
          <cell r="AD422">
            <v>1542</v>
          </cell>
          <cell r="AE422">
            <v>7627</v>
          </cell>
          <cell r="AF422">
            <v>4833</v>
          </cell>
          <cell r="AG422">
            <v>2930</v>
          </cell>
          <cell r="AH422">
            <v>2566</v>
          </cell>
          <cell r="AI422">
            <v>1975</v>
          </cell>
          <cell r="AJ422">
            <v>1785</v>
          </cell>
          <cell r="AK422">
            <v>19310</v>
          </cell>
          <cell r="AL422">
            <v>77254</v>
          </cell>
          <cell r="AM422">
            <v>45773</v>
          </cell>
          <cell r="AN422">
            <v>123027</v>
          </cell>
          <cell r="AO422">
            <v>334062</v>
          </cell>
          <cell r="AP422">
            <v>90304</v>
          </cell>
          <cell r="AQ422">
            <v>424366</v>
          </cell>
          <cell r="AR422">
            <v>36202</v>
          </cell>
          <cell r="AS422">
            <v>0</v>
          </cell>
          <cell r="AT422">
            <v>0</v>
          </cell>
          <cell r="AU422">
            <v>0</v>
          </cell>
          <cell r="AV422">
            <v>0.99851122904929135</v>
          </cell>
        </row>
        <row r="423">
          <cell r="A423">
            <v>6</v>
          </cell>
          <cell r="B423">
            <v>36203</v>
          </cell>
          <cell r="C423">
            <v>31430</v>
          </cell>
          <cell r="D423">
            <v>7481</v>
          </cell>
          <cell r="E423">
            <v>8351</v>
          </cell>
          <cell r="F423">
            <v>5232</v>
          </cell>
          <cell r="G423">
            <v>5389</v>
          </cell>
          <cell r="H423">
            <v>15316</v>
          </cell>
          <cell r="I423">
            <v>6472</v>
          </cell>
          <cell r="J423">
            <v>29686</v>
          </cell>
          <cell r="K423">
            <v>34577</v>
          </cell>
          <cell r="L423">
            <v>22131</v>
          </cell>
          <cell r="M423">
            <v>7490</v>
          </cell>
          <cell r="N423">
            <v>7780</v>
          </cell>
          <cell r="O423">
            <v>15002</v>
          </cell>
          <cell r="P423">
            <v>10496</v>
          </cell>
          <cell r="Q423">
            <v>28436</v>
          </cell>
          <cell r="R423">
            <v>18948</v>
          </cell>
          <cell r="S423">
            <v>254217</v>
          </cell>
          <cell r="T423">
            <v>48770</v>
          </cell>
          <cell r="U423">
            <v>302987</v>
          </cell>
          <cell r="V423">
            <v>3322</v>
          </cell>
          <cell r="W423">
            <v>5715</v>
          </cell>
          <cell r="X423">
            <v>1938</v>
          </cell>
          <cell r="Y423">
            <v>3213</v>
          </cell>
          <cell r="Z423">
            <v>6521</v>
          </cell>
          <cell r="AA423">
            <v>5164</v>
          </cell>
          <cell r="AB423">
            <v>4336</v>
          </cell>
          <cell r="AC423">
            <v>4156</v>
          </cell>
          <cell r="AD423">
            <v>1599</v>
          </cell>
          <cell r="AE423">
            <v>8620</v>
          </cell>
          <cell r="AF423">
            <v>5640</v>
          </cell>
          <cell r="AG423">
            <v>3233</v>
          </cell>
          <cell r="AH423">
            <v>3327</v>
          </cell>
          <cell r="AI423">
            <v>2321</v>
          </cell>
          <cell r="AJ423">
            <v>2092</v>
          </cell>
          <cell r="AK423">
            <v>21875</v>
          </cell>
          <cell r="AL423">
            <v>83072</v>
          </cell>
          <cell r="AM423">
            <v>45495</v>
          </cell>
          <cell r="AN423">
            <v>128567</v>
          </cell>
          <cell r="AO423">
            <v>337289</v>
          </cell>
          <cell r="AP423">
            <v>94265</v>
          </cell>
          <cell r="AQ423">
            <v>431554</v>
          </cell>
          <cell r="AR423">
            <v>36203</v>
          </cell>
          <cell r="AS423">
            <v>0</v>
          </cell>
          <cell r="AT423">
            <v>0</v>
          </cell>
          <cell r="AU423">
            <v>0</v>
          </cell>
          <cell r="AV423">
            <v>1.0081567311900379</v>
          </cell>
        </row>
        <row r="424">
          <cell r="A424">
            <v>7</v>
          </cell>
          <cell r="B424">
            <v>36204</v>
          </cell>
          <cell r="C424">
            <v>12233</v>
          </cell>
          <cell r="D424">
            <v>3198</v>
          </cell>
          <cell r="E424">
            <v>3894</v>
          </cell>
          <cell r="F424">
            <v>2134</v>
          </cell>
          <cell r="G424">
            <v>2461</v>
          </cell>
          <cell r="H424">
            <v>6136</v>
          </cell>
          <cell r="I424">
            <v>1505</v>
          </cell>
          <cell r="J424">
            <v>5543</v>
          </cell>
          <cell r="K424">
            <v>5674</v>
          </cell>
          <cell r="L424">
            <v>6470</v>
          </cell>
          <cell r="M424">
            <v>3147</v>
          </cell>
          <cell r="N424">
            <v>3570</v>
          </cell>
          <cell r="O424">
            <v>6261</v>
          </cell>
          <cell r="P424">
            <v>3826</v>
          </cell>
          <cell r="Q424">
            <v>7941</v>
          </cell>
          <cell r="R424">
            <v>12592</v>
          </cell>
          <cell r="S424">
            <v>86585</v>
          </cell>
          <cell r="T424">
            <v>26264</v>
          </cell>
          <cell r="U424">
            <v>112849</v>
          </cell>
          <cell r="V424">
            <v>1354</v>
          </cell>
          <cell r="W424">
            <v>2175</v>
          </cell>
          <cell r="X424">
            <v>1029</v>
          </cell>
          <cell r="Y424">
            <v>1232</v>
          </cell>
          <cell r="Z424">
            <v>3897</v>
          </cell>
          <cell r="AA424">
            <v>2534</v>
          </cell>
          <cell r="AB424">
            <v>2298</v>
          </cell>
          <cell r="AC424">
            <v>2579</v>
          </cell>
          <cell r="AD424">
            <v>1115</v>
          </cell>
          <cell r="AE424">
            <v>4505</v>
          </cell>
          <cell r="AF424">
            <v>2994</v>
          </cell>
          <cell r="AG424">
            <v>1744</v>
          </cell>
          <cell r="AH424">
            <v>1497</v>
          </cell>
          <cell r="AI424">
            <v>1372</v>
          </cell>
          <cell r="AJ424">
            <v>1241</v>
          </cell>
          <cell r="AK424">
            <v>11937</v>
          </cell>
          <cell r="AL424">
            <v>43503</v>
          </cell>
          <cell r="AM424">
            <v>15180</v>
          </cell>
          <cell r="AN424">
            <v>58683</v>
          </cell>
          <cell r="AO424">
            <v>130088</v>
          </cell>
          <cell r="AP424">
            <v>41444</v>
          </cell>
          <cell r="AQ424">
            <v>171532</v>
          </cell>
          <cell r="AR424">
            <v>36204</v>
          </cell>
          <cell r="AS424" t="str">
            <v>Atípico</v>
          </cell>
          <cell r="AT424" t="str">
            <v>Carnaval</v>
          </cell>
          <cell r="AU424">
            <v>0</v>
          </cell>
          <cell r="AV424">
            <v>0.38883299736146049</v>
          </cell>
        </row>
        <row r="425">
          <cell r="A425">
            <v>1</v>
          </cell>
          <cell r="B425">
            <v>36205</v>
          </cell>
          <cell r="C425">
            <v>9713</v>
          </cell>
          <cell r="D425">
            <v>2972</v>
          </cell>
          <cell r="E425">
            <v>3559</v>
          </cell>
          <cell r="F425">
            <v>1967</v>
          </cell>
          <cell r="G425">
            <v>6837</v>
          </cell>
          <cell r="H425">
            <v>12392</v>
          </cell>
          <cell r="J425">
            <v>2089</v>
          </cell>
          <cell r="K425">
            <v>3541</v>
          </cell>
          <cell r="L425">
            <v>5429</v>
          </cell>
          <cell r="M425">
            <v>2950</v>
          </cell>
          <cell r="O425">
            <v>6615</v>
          </cell>
          <cell r="P425">
            <v>2820</v>
          </cell>
          <cell r="Q425">
            <v>6197</v>
          </cell>
          <cell r="R425">
            <v>18927</v>
          </cell>
          <cell r="S425">
            <v>86008</v>
          </cell>
          <cell r="T425">
            <v>21295</v>
          </cell>
          <cell r="U425">
            <v>107303</v>
          </cell>
          <cell r="V425">
            <v>1249</v>
          </cell>
          <cell r="W425">
            <v>1867</v>
          </cell>
          <cell r="Y425">
            <v>715</v>
          </cell>
          <cell r="Z425">
            <v>3524</v>
          </cell>
          <cell r="AB425">
            <v>2382</v>
          </cell>
          <cell r="AC425">
            <v>2362</v>
          </cell>
          <cell r="AD425">
            <v>1017</v>
          </cell>
          <cell r="AE425">
            <v>3559</v>
          </cell>
          <cell r="AF425">
            <v>2624</v>
          </cell>
          <cell r="AG425">
            <v>1736</v>
          </cell>
          <cell r="AH425">
            <v>1367</v>
          </cell>
          <cell r="AI425">
            <v>1450</v>
          </cell>
          <cell r="AJ425">
            <v>1315</v>
          </cell>
          <cell r="AK425">
            <v>9546</v>
          </cell>
          <cell r="AL425">
            <v>34713</v>
          </cell>
          <cell r="AM425">
            <v>15064</v>
          </cell>
          <cell r="AN425">
            <v>49777</v>
          </cell>
          <cell r="AO425">
            <v>120721</v>
          </cell>
          <cell r="AP425">
            <v>36359</v>
          </cell>
          <cell r="AQ425">
            <v>157080</v>
          </cell>
          <cell r="AR425">
            <v>36205</v>
          </cell>
          <cell r="AS425" t="str">
            <v>Atípico</v>
          </cell>
          <cell r="AT425" t="str">
            <v>Carnaval</v>
          </cell>
          <cell r="AU425">
            <v>0</v>
          </cell>
          <cell r="AV425">
            <v>0.36083503685561213</v>
          </cell>
        </row>
        <row r="426">
          <cell r="A426">
            <v>2</v>
          </cell>
          <cell r="B426">
            <v>36206</v>
          </cell>
          <cell r="C426">
            <v>9724</v>
          </cell>
          <cell r="D426">
            <v>3116</v>
          </cell>
          <cell r="E426">
            <v>3503</v>
          </cell>
          <cell r="F426">
            <v>2620</v>
          </cell>
          <cell r="G426">
            <v>11659</v>
          </cell>
          <cell r="H426">
            <v>20499</v>
          </cell>
          <cell r="J426">
            <v>2719</v>
          </cell>
          <cell r="K426">
            <v>4231</v>
          </cell>
          <cell r="L426">
            <v>6456</v>
          </cell>
          <cell r="M426">
            <v>3288</v>
          </cell>
          <cell r="O426">
            <v>7862</v>
          </cell>
          <cell r="P426">
            <v>3805</v>
          </cell>
          <cell r="Q426">
            <v>7229</v>
          </cell>
          <cell r="R426">
            <v>23064</v>
          </cell>
          <cell r="S426">
            <v>109775</v>
          </cell>
          <cell r="T426">
            <v>25757</v>
          </cell>
          <cell r="U426">
            <v>135532</v>
          </cell>
          <cell r="V426">
            <v>1663</v>
          </cell>
          <cell r="W426">
            <v>2215</v>
          </cell>
          <cell r="Y426">
            <v>1115</v>
          </cell>
          <cell r="Z426">
            <v>3922</v>
          </cell>
          <cell r="AB426">
            <v>2827</v>
          </cell>
          <cell r="AC426">
            <v>2555</v>
          </cell>
          <cell r="AD426">
            <v>1017</v>
          </cell>
          <cell r="AE426">
            <v>4006</v>
          </cell>
          <cell r="AF426">
            <v>2771</v>
          </cell>
          <cell r="AG426">
            <v>1975</v>
          </cell>
          <cell r="AH426">
            <v>1448</v>
          </cell>
          <cell r="AI426">
            <v>1675</v>
          </cell>
          <cell r="AJ426">
            <v>1195</v>
          </cell>
          <cell r="AK426">
            <v>13905</v>
          </cell>
          <cell r="AL426">
            <v>42289</v>
          </cell>
          <cell r="AM426">
            <v>18937</v>
          </cell>
          <cell r="AN426">
            <v>61226</v>
          </cell>
          <cell r="AO426">
            <v>152064</v>
          </cell>
          <cell r="AP426">
            <v>44694</v>
          </cell>
          <cell r="AQ426">
            <v>196758</v>
          </cell>
          <cell r="AR426">
            <v>36206</v>
          </cell>
          <cell r="AS426" t="str">
            <v>Atípico</v>
          </cell>
          <cell r="AT426" t="str">
            <v>Carnaval</v>
          </cell>
          <cell r="AU426">
            <v>0</v>
          </cell>
          <cell r="AV426">
            <v>0.45451925550990968</v>
          </cell>
        </row>
        <row r="427">
          <cell r="A427">
            <v>3</v>
          </cell>
          <cell r="B427">
            <v>36207</v>
          </cell>
          <cell r="C427">
            <v>5332</v>
          </cell>
          <cell r="D427">
            <v>1620</v>
          </cell>
          <cell r="E427">
            <v>2011</v>
          </cell>
          <cell r="F427">
            <v>1779</v>
          </cell>
          <cell r="G427">
            <v>9915</v>
          </cell>
          <cell r="H427">
            <v>15865</v>
          </cell>
          <cell r="J427">
            <v>1397</v>
          </cell>
          <cell r="K427">
            <v>2827</v>
          </cell>
          <cell r="L427">
            <v>4997</v>
          </cell>
          <cell r="M427">
            <v>2205</v>
          </cell>
          <cell r="O427">
            <v>4716</v>
          </cell>
          <cell r="P427">
            <v>1904</v>
          </cell>
          <cell r="Q427">
            <v>3606</v>
          </cell>
          <cell r="R427">
            <v>14749</v>
          </cell>
          <cell r="S427">
            <v>72923</v>
          </cell>
          <cell r="T427">
            <v>16250</v>
          </cell>
          <cell r="U427">
            <v>89173</v>
          </cell>
          <cell r="V427">
            <v>1130</v>
          </cell>
          <cell r="W427">
            <v>2235</v>
          </cell>
          <cell r="Y427">
            <v>595</v>
          </cell>
          <cell r="Z427">
            <v>2106</v>
          </cell>
          <cell r="AB427">
            <v>1604</v>
          </cell>
          <cell r="AC427">
            <v>1737</v>
          </cell>
          <cell r="AD427">
            <v>624</v>
          </cell>
          <cell r="AE427">
            <v>2140</v>
          </cell>
          <cell r="AF427">
            <v>1898</v>
          </cell>
          <cell r="AG427">
            <v>1222</v>
          </cell>
          <cell r="AH427">
            <v>913</v>
          </cell>
          <cell r="AI427">
            <v>975</v>
          </cell>
          <cell r="AJ427">
            <v>962</v>
          </cell>
          <cell r="AK427">
            <v>9096</v>
          </cell>
          <cell r="AL427">
            <v>27237</v>
          </cell>
          <cell r="AM427">
            <v>12466</v>
          </cell>
          <cell r="AN427">
            <v>39703</v>
          </cell>
          <cell r="AO427">
            <v>100160</v>
          </cell>
          <cell r="AP427">
            <v>28716</v>
          </cell>
          <cell r="AQ427">
            <v>128876</v>
          </cell>
          <cell r="AR427">
            <v>36207</v>
          </cell>
          <cell r="AS427" t="str">
            <v>Atípico</v>
          </cell>
          <cell r="AT427" t="str">
            <v>Carnaval</v>
          </cell>
          <cell r="AU427" t="str">
            <v>Feriado</v>
          </cell>
          <cell r="AV427">
            <v>0.29937821333039083</v>
          </cell>
        </row>
        <row r="428">
          <cell r="A428">
            <v>4</v>
          </cell>
          <cell r="B428">
            <v>36208</v>
          </cell>
          <cell r="C428">
            <v>9005</v>
          </cell>
          <cell r="D428">
            <v>2361</v>
          </cell>
          <cell r="E428">
            <v>2440</v>
          </cell>
          <cell r="F428">
            <v>1677</v>
          </cell>
          <cell r="G428">
            <v>1947</v>
          </cell>
          <cell r="H428">
            <v>6539</v>
          </cell>
          <cell r="I428">
            <v>1264</v>
          </cell>
          <cell r="J428">
            <v>6217</v>
          </cell>
          <cell r="K428">
            <v>9028</v>
          </cell>
          <cell r="L428">
            <v>4590</v>
          </cell>
          <cell r="M428">
            <v>2598</v>
          </cell>
          <cell r="N428">
            <v>2740</v>
          </cell>
          <cell r="O428">
            <v>5086</v>
          </cell>
          <cell r="P428">
            <v>3730</v>
          </cell>
          <cell r="Q428">
            <v>8173</v>
          </cell>
          <cell r="R428">
            <v>11723</v>
          </cell>
          <cell r="S428">
            <v>79118</v>
          </cell>
          <cell r="T428">
            <v>19949</v>
          </cell>
          <cell r="U428">
            <v>99067</v>
          </cell>
          <cell r="V428">
            <v>1064</v>
          </cell>
          <cell r="W428">
            <v>2282</v>
          </cell>
          <cell r="X428">
            <v>490</v>
          </cell>
          <cell r="Y428">
            <v>956</v>
          </cell>
          <cell r="Z428">
            <v>2315</v>
          </cell>
          <cell r="AA428">
            <v>1412</v>
          </cell>
          <cell r="AB428">
            <v>1680</v>
          </cell>
          <cell r="AC428">
            <v>1906</v>
          </cell>
          <cell r="AD428">
            <v>760</v>
          </cell>
          <cell r="AE428">
            <v>3002</v>
          </cell>
          <cell r="AF428">
            <v>2131</v>
          </cell>
          <cell r="AG428">
            <v>1393</v>
          </cell>
          <cell r="AH428">
            <v>1264</v>
          </cell>
          <cell r="AI428">
            <v>1162</v>
          </cell>
          <cell r="AJ428">
            <v>1051</v>
          </cell>
          <cell r="AK428">
            <v>10452</v>
          </cell>
          <cell r="AL428">
            <v>33320</v>
          </cell>
          <cell r="AM428">
            <v>14065</v>
          </cell>
          <cell r="AN428">
            <v>47385</v>
          </cell>
          <cell r="AO428">
            <v>112438</v>
          </cell>
          <cell r="AP428">
            <v>34014</v>
          </cell>
          <cell r="AQ428">
            <v>146452</v>
          </cell>
          <cell r="AR428">
            <v>36208</v>
          </cell>
          <cell r="AS428" t="str">
            <v>Atípico</v>
          </cell>
          <cell r="AT428" t="str">
            <v>Carnaval</v>
          </cell>
          <cell r="AU428">
            <v>0</v>
          </cell>
          <cell r="AV428">
            <v>0.33607715206112704</v>
          </cell>
        </row>
        <row r="429">
          <cell r="A429">
            <v>5</v>
          </cell>
          <cell r="B429">
            <v>36209</v>
          </cell>
          <cell r="C429">
            <v>23893</v>
          </cell>
          <cell r="D429">
            <v>5891</v>
          </cell>
          <cell r="E429">
            <v>6533</v>
          </cell>
          <cell r="F429">
            <v>4451</v>
          </cell>
          <cell r="G429">
            <v>4232</v>
          </cell>
          <cell r="H429">
            <v>12957</v>
          </cell>
          <cell r="I429">
            <v>5092</v>
          </cell>
          <cell r="J429">
            <v>21957</v>
          </cell>
          <cell r="K429">
            <v>27440</v>
          </cell>
          <cell r="L429">
            <v>16921</v>
          </cell>
          <cell r="M429">
            <v>6003</v>
          </cell>
          <cell r="N429">
            <v>6134</v>
          </cell>
          <cell r="O429">
            <v>11642</v>
          </cell>
          <cell r="P429">
            <v>8486</v>
          </cell>
          <cell r="Q429">
            <v>22189</v>
          </cell>
          <cell r="R429">
            <v>15709</v>
          </cell>
          <cell r="S429">
            <v>199530</v>
          </cell>
          <cell r="T429">
            <v>37298</v>
          </cell>
          <cell r="U429">
            <v>236828</v>
          </cell>
          <cell r="V429">
            <v>2826</v>
          </cell>
          <cell r="W429">
            <v>4827</v>
          </cell>
          <cell r="X429">
            <v>1495</v>
          </cell>
          <cell r="Y429">
            <v>2498</v>
          </cell>
          <cell r="Z429">
            <v>4840</v>
          </cell>
          <cell r="AA429">
            <v>4133</v>
          </cell>
          <cell r="AB429">
            <v>3399</v>
          </cell>
          <cell r="AC429">
            <v>3382</v>
          </cell>
          <cell r="AD429">
            <v>1339</v>
          </cell>
          <cell r="AE429">
            <v>5973</v>
          </cell>
          <cell r="AF429">
            <v>4069</v>
          </cell>
          <cell r="AG429">
            <v>2457</v>
          </cell>
          <cell r="AH429">
            <v>2220</v>
          </cell>
          <cell r="AI429">
            <v>1666</v>
          </cell>
          <cell r="AJ429">
            <v>1641</v>
          </cell>
          <cell r="AK429">
            <v>17423</v>
          </cell>
          <cell r="AL429">
            <v>64188</v>
          </cell>
          <cell r="AM429">
            <v>35564</v>
          </cell>
          <cell r="AN429">
            <v>99752</v>
          </cell>
          <cell r="AO429">
            <v>263718</v>
          </cell>
          <cell r="AP429">
            <v>72862</v>
          </cell>
          <cell r="AQ429">
            <v>336580</v>
          </cell>
          <cell r="AR429">
            <v>36209</v>
          </cell>
          <cell r="AS429" t="str">
            <v>Atípico</v>
          </cell>
          <cell r="AT429" t="str">
            <v>Carnaval</v>
          </cell>
          <cell r="AU429">
            <v>0</v>
          </cell>
          <cell r="AV429">
            <v>0.78825303177979245</v>
          </cell>
        </row>
        <row r="430">
          <cell r="A430">
            <v>6</v>
          </cell>
          <cell r="B430">
            <v>36210</v>
          </cell>
          <cell r="C430">
            <v>25307</v>
          </cell>
          <cell r="D430">
            <v>6166</v>
          </cell>
          <cell r="E430">
            <v>6968</v>
          </cell>
          <cell r="F430">
            <v>4478</v>
          </cell>
          <cell r="G430">
            <v>4386</v>
          </cell>
          <cell r="H430">
            <v>12603</v>
          </cell>
          <cell r="I430">
            <v>5359</v>
          </cell>
          <cell r="J430">
            <v>23138</v>
          </cell>
          <cell r="K430">
            <v>27284</v>
          </cell>
          <cell r="L430">
            <v>17426</v>
          </cell>
          <cell r="M430">
            <v>6385</v>
          </cell>
          <cell r="N430">
            <v>6532</v>
          </cell>
          <cell r="O430">
            <v>12704</v>
          </cell>
          <cell r="P430">
            <v>8842</v>
          </cell>
          <cell r="Q430">
            <v>23143</v>
          </cell>
          <cell r="R430">
            <v>16435</v>
          </cell>
          <cell r="S430">
            <v>207156</v>
          </cell>
          <cell r="T430">
            <v>38303</v>
          </cell>
          <cell r="U430">
            <v>245459</v>
          </cell>
          <cell r="V430">
            <v>2843</v>
          </cell>
          <cell r="W430">
            <v>4841</v>
          </cell>
          <cell r="X430">
            <v>1533</v>
          </cell>
          <cell r="Y430">
            <v>2584</v>
          </cell>
          <cell r="Z430">
            <v>5345</v>
          </cell>
          <cell r="AA430">
            <v>4425</v>
          </cell>
          <cell r="AB430">
            <v>3393</v>
          </cell>
          <cell r="AC430">
            <v>3579</v>
          </cell>
          <cell r="AD430">
            <v>1433</v>
          </cell>
          <cell r="AE430">
            <v>6427</v>
          </cell>
          <cell r="AF430">
            <v>4099</v>
          </cell>
          <cell r="AG430">
            <v>2585</v>
          </cell>
          <cell r="AH430">
            <v>2248</v>
          </cell>
          <cell r="AI430">
            <v>1796</v>
          </cell>
          <cell r="AJ430">
            <v>1711</v>
          </cell>
          <cell r="AK430">
            <v>16965</v>
          </cell>
          <cell r="AL430">
            <v>65807</v>
          </cell>
          <cell r="AM430">
            <v>36949</v>
          </cell>
          <cell r="AN430">
            <v>102756</v>
          </cell>
          <cell r="AO430">
            <v>272963</v>
          </cell>
          <cell r="AP430">
            <v>75252</v>
          </cell>
          <cell r="AQ430">
            <v>348215</v>
          </cell>
          <cell r="AR430">
            <v>36210</v>
          </cell>
          <cell r="AS430" t="str">
            <v>Atípico</v>
          </cell>
          <cell r="AT430" t="str">
            <v>Carnaval</v>
          </cell>
          <cell r="AU430">
            <v>0</v>
          </cell>
          <cell r="AV430">
            <v>0.81588633431812574</v>
          </cell>
        </row>
        <row r="431">
          <cell r="A431">
            <v>7</v>
          </cell>
          <cell r="B431">
            <v>36211</v>
          </cell>
          <cell r="C431">
            <v>14915</v>
          </cell>
          <cell r="D431">
            <v>3625</v>
          </cell>
          <cell r="E431">
            <v>4512</v>
          </cell>
          <cell r="F431">
            <v>2120</v>
          </cell>
          <cell r="G431">
            <v>2760</v>
          </cell>
          <cell r="H431">
            <v>6213</v>
          </cell>
          <cell r="I431">
            <v>1561</v>
          </cell>
          <cell r="J431">
            <v>5536</v>
          </cell>
          <cell r="K431">
            <v>4933</v>
          </cell>
          <cell r="L431">
            <v>3124</v>
          </cell>
          <cell r="M431">
            <v>3518</v>
          </cell>
          <cell r="N431">
            <v>3973</v>
          </cell>
          <cell r="O431">
            <v>6641</v>
          </cell>
          <cell r="P431">
            <v>4437</v>
          </cell>
          <cell r="Q431">
            <v>8974</v>
          </cell>
          <cell r="R431">
            <v>14895</v>
          </cell>
          <cell r="S431">
            <v>91737</v>
          </cell>
          <cell r="T431">
            <v>27417</v>
          </cell>
          <cell r="U431">
            <v>119154</v>
          </cell>
          <cell r="V431">
            <v>1345</v>
          </cell>
          <cell r="W431">
            <v>2621</v>
          </cell>
          <cell r="X431">
            <v>1220</v>
          </cell>
          <cell r="Y431">
            <v>1360</v>
          </cell>
          <cell r="Z431">
            <v>3726</v>
          </cell>
          <cell r="AA431">
            <v>3624</v>
          </cell>
          <cell r="AB431">
            <v>2404</v>
          </cell>
          <cell r="AC431">
            <v>2573</v>
          </cell>
          <cell r="AD431">
            <v>1141</v>
          </cell>
          <cell r="AE431">
            <v>4893</v>
          </cell>
          <cell r="AF431">
            <v>3090</v>
          </cell>
          <cell r="AG431">
            <v>1877</v>
          </cell>
          <cell r="AH431">
            <v>1497</v>
          </cell>
          <cell r="AI431">
            <v>1397</v>
          </cell>
          <cell r="AJ431">
            <v>1295</v>
          </cell>
          <cell r="AK431">
            <v>11711</v>
          </cell>
          <cell r="AL431">
            <v>45774</v>
          </cell>
          <cell r="AM431">
            <v>15805</v>
          </cell>
          <cell r="AN431">
            <v>61579</v>
          </cell>
          <cell r="AO431">
            <v>137511</v>
          </cell>
          <cell r="AP431">
            <v>43222</v>
          </cell>
          <cell r="AQ431">
            <v>180733</v>
          </cell>
          <cell r="AR431">
            <v>36211</v>
          </cell>
          <cell r="AS431" t="str">
            <v>Atípico</v>
          </cell>
          <cell r="AT431" t="str">
            <v>DesfCampeãs</v>
          </cell>
          <cell r="AU431">
            <v>0</v>
          </cell>
          <cell r="AV431">
            <v>0.41102034238493784</v>
          </cell>
        </row>
        <row r="432">
          <cell r="A432">
            <v>1</v>
          </cell>
          <cell r="B432">
            <v>36212</v>
          </cell>
          <cell r="C432">
            <v>559</v>
          </cell>
          <cell r="D432">
            <v>142</v>
          </cell>
          <cell r="E432">
            <v>244</v>
          </cell>
          <cell r="F432">
            <v>313</v>
          </cell>
          <cell r="G432">
            <v>6033</v>
          </cell>
          <cell r="H432">
            <v>8128</v>
          </cell>
          <cell r="K432">
            <v>161</v>
          </cell>
          <cell r="M432">
            <v>140</v>
          </cell>
          <cell r="O432">
            <v>385</v>
          </cell>
          <cell r="P432">
            <v>187</v>
          </cell>
          <cell r="Q432">
            <v>414</v>
          </cell>
          <cell r="R432">
            <v>3160</v>
          </cell>
          <cell r="S432">
            <v>19866</v>
          </cell>
          <cell r="T432">
            <v>1141</v>
          </cell>
          <cell r="U432">
            <v>21007</v>
          </cell>
          <cell r="V432">
            <v>198</v>
          </cell>
          <cell r="W432">
            <v>103</v>
          </cell>
          <cell r="Y432">
            <v>43</v>
          </cell>
          <cell r="Z432">
            <v>216</v>
          </cell>
          <cell r="AB432">
            <v>115</v>
          </cell>
          <cell r="AC432">
            <v>173</v>
          </cell>
          <cell r="AD432">
            <v>85</v>
          </cell>
          <cell r="AE432">
            <v>243</v>
          </cell>
          <cell r="AF432">
            <v>121</v>
          </cell>
          <cell r="AG432">
            <v>82</v>
          </cell>
          <cell r="AH432">
            <v>41</v>
          </cell>
          <cell r="AI432">
            <v>164</v>
          </cell>
          <cell r="AJ432">
            <v>84</v>
          </cell>
          <cell r="AK432">
            <v>327</v>
          </cell>
          <cell r="AL432">
            <v>1995</v>
          </cell>
          <cell r="AM432">
            <v>3046</v>
          </cell>
          <cell r="AN432">
            <v>5041</v>
          </cell>
          <cell r="AO432">
            <v>21861</v>
          </cell>
          <cell r="AP432">
            <v>4187</v>
          </cell>
          <cell r="AQ432">
            <v>26048</v>
          </cell>
          <cell r="AR432">
            <v>36212</v>
          </cell>
          <cell r="AS432" t="str">
            <v>Atípico</v>
          </cell>
          <cell r="AT432" t="str">
            <v>DesfCampeãs</v>
          </cell>
          <cell r="AU432">
            <v>0</v>
          </cell>
          <cell r="AV432">
            <v>6.534252317907023E-2</v>
          </cell>
        </row>
        <row r="433">
          <cell r="A433">
            <v>2</v>
          </cell>
          <cell r="B433">
            <v>36213</v>
          </cell>
          <cell r="C433">
            <v>30329</v>
          </cell>
          <cell r="D433">
            <v>7734</v>
          </cell>
          <cell r="E433">
            <v>8915</v>
          </cell>
          <cell r="F433">
            <v>5333</v>
          </cell>
          <cell r="G433">
            <v>5538</v>
          </cell>
          <cell r="H433">
            <v>15421</v>
          </cell>
          <cell r="I433">
            <v>6750</v>
          </cell>
          <cell r="J433">
            <v>26965</v>
          </cell>
          <cell r="K433">
            <v>34453</v>
          </cell>
          <cell r="L433">
            <v>22196</v>
          </cell>
          <cell r="M433">
            <v>7119</v>
          </cell>
          <cell r="N433">
            <v>7793</v>
          </cell>
          <cell r="O433">
            <v>14324</v>
          </cell>
          <cell r="P433">
            <v>11360</v>
          </cell>
          <cell r="Q433">
            <v>28582</v>
          </cell>
          <cell r="R433">
            <v>17213</v>
          </cell>
          <cell r="S433">
            <v>250025</v>
          </cell>
          <cell r="T433">
            <v>44437</v>
          </cell>
          <cell r="U433">
            <v>294462</v>
          </cell>
          <cell r="V433">
            <v>3385</v>
          </cell>
          <cell r="W433">
            <v>6096</v>
          </cell>
          <cell r="X433">
            <v>2674</v>
          </cell>
          <cell r="Y433">
            <v>3158</v>
          </cell>
          <cell r="Z433">
            <v>6088</v>
          </cell>
          <cell r="AA433">
            <v>4409</v>
          </cell>
          <cell r="AB433">
            <v>4099</v>
          </cell>
          <cell r="AC433">
            <v>4016</v>
          </cell>
          <cell r="AD433">
            <v>1533</v>
          </cell>
          <cell r="AE433">
            <v>7375</v>
          </cell>
          <cell r="AF433">
            <v>4823</v>
          </cell>
          <cell r="AG433">
            <v>3043</v>
          </cell>
          <cell r="AH433">
            <v>2590</v>
          </cell>
          <cell r="AI433">
            <v>1960</v>
          </cell>
          <cell r="AJ433">
            <v>1862</v>
          </cell>
          <cell r="AK433">
            <v>19870</v>
          </cell>
          <cell r="AL433">
            <v>76981</v>
          </cell>
          <cell r="AM433">
            <v>44453</v>
          </cell>
          <cell r="AN433">
            <v>121434</v>
          </cell>
          <cell r="AO433">
            <v>327006</v>
          </cell>
          <cell r="AP433">
            <v>88890</v>
          </cell>
          <cell r="AQ433">
            <v>415896</v>
          </cell>
          <cell r="AR433">
            <v>36213</v>
          </cell>
          <cell r="AS433">
            <v>0</v>
          </cell>
          <cell r="AT433">
            <v>0</v>
          </cell>
          <cell r="AU433">
            <v>0</v>
          </cell>
          <cell r="AV433">
            <v>0.97742084692809295</v>
          </cell>
        </row>
        <row r="434">
          <cell r="A434">
            <v>3</v>
          </cell>
          <cell r="B434">
            <v>36214</v>
          </cell>
          <cell r="C434">
            <v>31128</v>
          </cell>
          <cell r="D434">
            <v>7925</v>
          </cell>
          <cell r="E434">
            <v>9055</v>
          </cell>
          <cell r="F434">
            <v>5461</v>
          </cell>
          <cell r="G434">
            <v>5356</v>
          </cell>
          <cell r="H434">
            <v>14293</v>
          </cell>
          <cell r="I434">
            <v>6782</v>
          </cell>
          <cell r="J434">
            <v>26946</v>
          </cell>
          <cell r="K434">
            <v>34692</v>
          </cell>
          <cell r="L434">
            <v>22827</v>
          </cell>
          <cell r="M434">
            <v>7374</v>
          </cell>
          <cell r="N434">
            <v>7939</v>
          </cell>
          <cell r="O434">
            <v>14897</v>
          </cell>
          <cell r="P434">
            <v>11680</v>
          </cell>
          <cell r="Q434">
            <v>29514</v>
          </cell>
          <cell r="R434">
            <v>17634</v>
          </cell>
          <cell r="S434">
            <v>253503</v>
          </cell>
          <cell r="T434">
            <v>42822</v>
          </cell>
          <cell r="U434">
            <v>296325</v>
          </cell>
          <cell r="V434">
            <v>3467</v>
          </cell>
          <cell r="W434">
            <v>5877</v>
          </cell>
          <cell r="X434">
            <v>2633</v>
          </cell>
          <cell r="Y434">
            <v>3111</v>
          </cell>
          <cell r="Z434">
            <v>6103</v>
          </cell>
          <cell r="AA434">
            <v>4463</v>
          </cell>
          <cell r="AB434">
            <v>3867</v>
          </cell>
          <cell r="AC434">
            <v>3935</v>
          </cell>
          <cell r="AD434">
            <v>1496</v>
          </cell>
          <cell r="AE434">
            <v>7127</v>
          </cell>
          <cell r="AF434">
            <v>4707</v>
          </cell>
          <cell r="AG434">
            <v>2837</v>
          </cell>
          <cell r="AH434">
            <v>2409</v>
          </cell>
          <cell r="AI434">
            <v>1980</v>
          </cell>
          <cell r="AJ434">
            <v>1774</v>
          </cell>
          <cell r="AK434">
            <v>18693</v>
          </cell>
          <cell r="AL434">
            <v>74479</v>
          </cell>
          <cell r="AM434">
            <v>45117</v>
          </cell>
          <cell r="AN434">
            <v>119596</v>
          </cell>
          <cell r="AO434">
            <v>327982</v>
          </cell>
          <cell r="AP434">
            <v>87939</v>
          </cell>
          <cell r="AQ434">
            <v>415921</v>
          </cell>
          <cell r="AR434">
            <v>36214</v>
          </cell>
          <cell r="AS434">
            <v>0</v>
          </cell>
          <cell r="AT434">
            <v>0</v>
          </cell>
          <cell r="AU434">
            <v>0</v>
          </cell>
          <cell r="AV434">
            <v>0.98033811066821341</v>
          </cell>
        </row>
        <row r="435">
          <cell r="A435">
            <v>4</v>
          </cell>
          <cell r="B435">
            <v>36215</v>
          </cell>
          <cell r="C435">
            <v>31322</v>
          </cell>
          <cell r="D435">
            <v>7996</v>
          </cell>
          <cell r="E435">
            <v>9091</v>
          </cell>
          <cell r="F435">
            <v>5294</v>
          </cell>
          <cell r="G435">
            <v>5340</v>
          </cell>
          <cell r="H435">
            <v>14175</v>
          </cell>
          <cell r="I435">
            <v>6584</v>
          </cell>
          <cell r="J435">
            <v>26088</v>
          </cell>
          <cell r="K435">
            <v>34043</v>
          </cell>
          <cell r="L435">
            <v>22867</v>
          </cell>
          <cell r="M435">
            <v>7274</v>
          </cell>
          <cell r="N435">
            <v>7982</v>
          </cell>
          <cell r="O435">
            <v>14971</v>
          </cell>
          <cell r="P435">
            <v>11680</v>
          </cell>
          <cell r="Q435">
            <v>29526</v>
          </cell>
          <cell r="R435">
            <v>18034</v>
          </cell>
          <cell r="S435">
            <v>252267</v>
          </cell>
          <cell r="T435">
            <v>45517</v>
          </cell>
          <cell r="U435">
            <v>297784</v>
          </cell>
          <cell r="V435">
            <v>3361</v>
          </cell>
          <cell r="W435">
            <v>6364</v>
          </cell>
          <cell r="X435">
            <v>5762</v>
          </cell>
          <cell r="Y435">
            <v>3075</v>
          </cell>
          <cell r="Z435">
            <v>6292</v>
          </cell>
          <cell r="AA435">
            <v>4486</v>
          </cell>
          <cell r="AB435">
            <v>4181</v>
          </cell>
          <cell r="AC435">
            <v>4070</v>
          </cell>
          <cell r="AD435">
            <v>1563</v>
          </cell>
          <cell r="AE435">
            <v>7505</v>
          </cell>
          <cell r="AF435">
            <v>4853</v>
          </cell>
          <cell r="AG435">
            <v>2930</v>
          </cell>
          <cell r="AH435">
            <v>2446</v>
          </cell>
          <cell r="AI435">
            <v>1952</v>
          </cell>
          <cell r="AJ435">
            <v>1802</v>
          </cell>
          <cell r="AK435">
            <v>19153</v>
          </cell>
          <cell r="AL435">
            <v>79795</v>
          </cell>
          <cell r="AM435">
            <v>44903</v>
          </cell>
          <cell r="AN435">
            <v>124698</v>
          </cell>
          <cell r="AO435">
            <v>332062</v>
          </cell>
          <cell r="AP435">
            <v>90420</v>
          </cell>
          <cell r="AQ435">
            <v>422482</v>
          </cell>
          <cell r="AR435">
            <v>36215</v>
          </cell>
          <cell r="AS435">
            <v>0</v>
          </cell>
          <cell r="AT435" t="str">
            <v>JogoMaracana</v>
          </cell>
          <cell r="AU435">
            <v>0</v>
          </cell>
          <cell r="AV435">
            <v>0.99253322958183154</v>
          </cell>
        </row>
        <row r="436">
          <cell r="A436">
            <v>5</v>
          </cell>
          <cell r="B436">
            <v>36216</v>
          </cell>
          <cell r="C436">
            <v>31468</v>
          </cell>
          <cell r="D436">
            <v>8044</v>
          </cell>
          <cell r="E436">
            <v>9283</v>
          </cell>
          <cell r="F436">
            <v>5409</v>
          </cell>
          <cell r="G436">
            <v>5454</v>
          </cell>
          <cell r="H436">
            <v>14857</v>
          </cell>
          <cell r="I436">
            <v>6798</v>
          </cell>
          <cell r="J436">
            <v>26961</v>
          </cell>
          <cell r="K436">
            <v>35619</v>
          </cell>
          <cell r="L436">
            <v>24156</v>
          </cell>
          <cell r="M436">
            <v>7723</v>
          </cell>
          <cell r="N436">
            <v>8186</v>
          </cell>
          <cell r="O436">
            <v>15741</v>
          </cell>
          <cell r="P436">
            <v>11804</v>
          </cell>
          <cell r="Q436">
            <v>30159</v>
          </cell>
          <cell r="R436">
            <v>18012</v>
          </cell>
          <cell r="S436">
            <v>259674</v>
          </cell>
          <cell r="T436">
            <v>42962</v>
          </cell>
          <cell r="U436">
            <v>302636</v>
          </cell>
          <cell r="V436">
            <v>3433</v>
          </cell>
          <cell r="W436">
            <v>6303</v>
          </cell>
          <cell r="X436">
            <v>2648</v>
          </cell>
          <cell r="Y436">
            <v>3204</v>
          </cell>
          <cell r="Z436">
            <v>6242</v>
          </cell>
          <cell r="AA436">
            <v>4570</v>
          </cell>
          <cell r="AB436">
            <v>3985</v>
          </cell>
          <cell r="AC436">
            <v>3952</v>
          </cell>
          <cell r="AD436">
            <v>1555</v>
          </cell>
          <cell r="AE436">
            <v>7133</v>
          </cell>
          <cell r="AF436">
            <v>4697</v>
          </cell>
          <cell r="AG436">
            <v>2808</v>
          </cell>
          <cell r="AH436">
            <v>2422</v>
          </cell>
          <cell r="AI436">
            <v>1912</v>
          </cell>
          <cell r="AJ436">
            <v>1807</v>
          </cell>
          <cell r="AK436">
            <v>18305</v>
          </cell>
          <cell r="AL436">
            <v>74976</v>
          </cell>
          <cell r="AM436">
            <v>46264</v>
          </cell>
          <cell r="AN436">
            <v>121240</v>
          </cell>
          <cell r="AO436">
            <v>334650</v>
          </cell>
          <cell r="AP436">
            <v>89226</v>
          </cell>
          <cell r="AQ436">
            <v>423876</v>
          </cell>
          <cell r="AR436">
            <v>36216</v>
          </cell>
          <cell r="AS436">
            <v>0</v>
          </cell>
          <cell r="AT436">
            <v>0</v>
          </cell>
          <cell r="AU436">
            <v>0</v>
          </cell>
          <cell r="AV436">
            <v>1.0002687608927245</v>
          </cell>
        </row>
        <row r="437">
          <cell r="A437">
            <v>6</v>
          </cell>
          <cell r="B437">
            <v>36217</v>
          </cell>
          <cell r="C437">
            <v>32458</v>
          </cell>
          <cell r="D437">
            <v>8070</v>
          </cell>
          <cell r="E437">
            <v>9235</v>
          </cell>
          <cell r="F437">
            <v>5558</v>
          </cell>
          <cell r="G437">
            <v>5913</v>
          </cell>
          <cell r="H437">
            <v>15555</v>
          </cell>
          <cell r="I437">
            <v>6936</v>
          </cell>
          <cell r="J437">
            <v>28080</v>
          </cell>
          <cell r="K437">
            <v>34991</v>
          </cell>
          <cell r="L437">
            <v>23046</v>
          </cell>
          <cell r="M437">
            <v>7787</v>
          </cell>
          <cell r="N437">
            <v>7911</v>
          </cell>
          <cell r="O437">
            <v>15604</v>
          </cell>
          <cell r="P437">
            <v>11830</v>
          </cell>
          <cell r="Q437">
            <v>30094</v>
          </cell>
          <cell r="R437">
            <v>18267</v>
          </cell>
          <cell r="S437">
            <v>261335</v>
          </cell>
          <cell r="T437">
            <v>45697</v>
          </cell>
          <cell r="U437">
            <v>307032</v>
          </cell>
          <cell r="V437">
            <v>3528</v>
          </cell>
          <cell r="W437">
            <v>6469</v>
          </cell>
          <cell r="X437">
            <v>2671</v>
          </cell>
          <cell r="Y437">
            <v>3508</v>
          </cell>
          <cell r="Z437">
            <v>6735</v>
          </cell>
          <cell r="AA437">
            <v>5247</v>
          </cell>
          <cell r="AB437">
            <v>4156</v>
          </cell>
          <cell r="AC437">
            <v>4094</v>
          </cell>
          <cell r="AD437">
            <v>1564</v>
          </cell>
          <cell r="AE437">
            <v>7624</v>
          </cell>
          <cell r="AF437">
            <v>4796</v>
          </cell>
          <cell r="AG437">
            <v>2968</v>
          </cell>
          <cell r="AH437">
            <v>2476</v>
          </cell>
          <cell r="AI437">
            <v>1973</v>
          </cell>
          <cell r="AJ437">
            <v>1872</v>
          </cell>
          <cell r="AK437">
            <v>19879</v>
          </cell>
          <cell r="AL437">
            <v>79560</v>
          </cell>
          <cell r="AM437">
            <v>46454</v>
          </cell>
          <cell r="AN437">
            <v>126014</v>
          </cell>
          <cell r="AO437">
            <v>340895</v>
          </cell>
          <cell r="AP437">
            <v>92151</v>
          </cell>
          <cell r="AQ437">
            <v>433046</v>
          </cell>
          <cell r="AR437">
            <v>36217</v>
          </cell>
          <cell r="AS437">
            <v>0</v>
          </cell>
          <cell r="AT437">
            <v>0</v>
          </cell>
          <cell r="AU437">
            <v>0</v>
          </cell>
          <cell r="AV437">
            <v>1.018935064229868</v>
          </cell>
        </row>
        <row r="438">
          <cell r="A438">
            <v>7</v>
          </cell>
          <cell r="B438">
            <v>36218</v>
          </cell>
          <cell r="C438">
            <v>12501</v>
          </cell>
          <cell r="D438">
            <v>2881</v>
          </cell>
          <cell r="E438">
            <v>3787</v>
          </cell>
          <cell r="F438">
            <v>1598</v>
          </cell>
          <cell r="G438">
            <v>1520</v>
          </cell>
          <cell r="H438">
            <v>5356</v>
          </cell>
          <cell r="I438">
            <v>1673</v>
          </cell>
          <cell r="J438">
            <v>6597</v>
          </cell>
          <cell r="K438">
            <v>5525</v>
          </cell>
          <cell r="L438">
            <v>3261</v>
          </cell>
          <cell r="M438">
            <v>3323</v>
          </cell>
          <cell r="N438">
            <v>3542</v>
          </cell>
          <cell r="O438">
            <v>6199</v>
          </cell>
          <cell r="P438">
            <v>4259</v>
          </cell>
          <cell r="Q438">
            <v>8965</v>
          </cell>
          <cell r="R438">
            <v>9051</v>
          </cell>
          <cell r="S438">
            <v>80038</v>
          </cell>
          <cell r="T438">
            <v>28544</v>
          </cell>
          <cell r="U438">
            <v>108582</v>
          </cell>
          <cell r="V438">
            <v>1015</v>
          </cell>
          <cell r="W438">
            <v>2687</v>
          </cell>
          <cell r="X438">
            <v>5105</v>
          </cell>
          <cell r="Y438">
            <v>1187</v>
          </cell>
          <cell r="Z438">
            <v>3160</v>
          </cell>
          <cell r="AA438">
            <v>5246</v>
          </cell>
          <cell r="AB438">
            <v>2018</v>
          </cell>
          <cell r="AC438">
            <v>2313</v>
          </cell>
          <cell r="AD438">
            <v>989</v>
          </cell>
          <cell r="AE438">
            <v>4781</v>
          </cell>
          <cell r="AF438">
            <v>2835</v>
          </cell>
          <cell r="AG438">
            <v>1659</v>
          </cell>
          <cell r="AH438">
            <v>1320</v>
          </cell>
          <cell r="AI438">
            <v>1239</v>
          </cell>
          <cell r="AJ438">
            <v>1158</v>
          </cell>
          <cell r="AK438">
            <v>12044</v>
          </cell>
          <cell r="AL438">
            <v>48756</v>
          </cell>
          <cell r="AM438">
            <v>13756</v>
          </cell>
          <cell r="AN438">
            <v>62512</v>
          </cell>
          <cell r="AO438">
            <v>128794</v>
          </cell>
          <cell r="AP438">
            <v>42300</v>
          </cell>
          <cell r="AQ438">
            <v>171094</v>
          </cell>
          <cell r="AR438">
            <v>36218</v>
          </cell>
          <cell r="AS438">
            <v>0</v>
          </cell>
          <cell r="AT438">
            <v>0</v>
          </cell>
          <cell r="AU438">
            <v>0</v>
          </cell>
          <cell r="AV438">
            <v>0.38496523170601399</v>
          </cell>
        </row>
        <row r="439">
          <cell r="A439">
            <v>1</v>
          </cell>
          <cell r="B439">
            <v>36219</v>
          </cell>
          <cell r="S439">
            <v>0</v>
          </cell>
          <cell r="U439">
            <v>0</v>
          </cell>
          <cell r="AL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36219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</row>
        <row r="440">
          <cell r="A440">
            <v>0</v>
          </cell>
          <cell r="B440" t="str">
            <v>fev/1999</v>
          </cell>
          <cell r="C440">
            <v>608814</v>
          </cell>
          <cell r="D440">
            <v>152768</v>
          </cell>
          <cell r="E440">
            <v>174896</v>
          </cell>
          <cell r="F440">
            <v>107185</v>
          </cell>
          <cell r="G440">
            <v>139166</v>
          </cell>
          <cell r="H440">
            <v>348447</v>
          </cell>
          <cell r="I440">
            <v>121888</v>
          </cell>
          <cell r="J440">
            <v>511200</v>
          </cell>
          <cell r="K440">
            <v>630380</v>
          </cell>
          <cell r="L440">
            <v>420400</v>
          </cell>
          <cell r="M440">
            <v>149817</v>
          </cell>
          <cell r="N440">
            <v>148718</v>
          </cell>
          <cell r="O440">
            <v>302829</v>
          </cell>
          <cell r="P440">
            <v>215345</v>
          </cell>
          <cell r="Q440">
            <v>547279</v>
          </cell>
          <cell r="R440">
            <v>435314</v>
          </cell>
          <cell r="S440">
            <v>5014446</v>
          </cell>
          <cell r="T440">
            <v>965302</v>
          </cell>
          <cell r="U440">
            <v>5979748</v>
          </cell>
          <cell r="V440">
            <v>68040</v>
          </cell>
          <cell r="W440">
            <v>121278</v>
          </cell>
          <cell r="X440">
            <v>74896</v>
          </cell>
          <cell r="Y440">
            <v>62043</v>
          </cell>
          <cell r="Z440">
            <v>132336</v>
          </cell>
          <cell r="AA440">
            <v>99555</v>
          </cell>
          <cell r="AB440">
            <v>86997</v>
          </cell>
          <cell r="AC440">
            <v>88771</v>
          </cell>
          <cell r="AD440">
            <v>34828</v>
          </cell>
          <cell r="AE440">
            <v>160690</v>
          </cell>
          <cell r="AF440">
            <v>103599</v>
          </cell>
          <cell r="AG440">
            <v>63590</v>
          </cell>
          <cell r="AH440">
            <v>54800</v>
          </cell>
          <cell r="AI440">
            <v>44915</v>
          </cell>
          <cell r="AJ440">
            <v>41225</v>
          </cell>
          <cell r="AK440">
            <v>426210</v>
          </cell>
          <cell r="AL440">
            <v>1663773</v>
          </cell>
          <cell r="AM440">
            <v>891058</v>
          </cell>
          <cell r="AN440">
            <v>2554831</v>
          </cell>
          <cell r="AO440">
            <v>6678219</v>
          </cell>
          <cell r="AP440">
            <v>1856360</v>
          </cell>
          <cell r="AQ440">
            <v>8534579</v>
          </cell>
          <cell r="AR440">
            <v>27</v>
          </cell>
        </row>
        <row r="441">
          <cell r="A441">
            <v>2</v>
          </cell>
          <cell r="B441">
            <v>36220</v>
          </cell>
          <cell r="C441">
            <v>31378</v>
          </cell>
          <cell r="D441">
            <v>8072</v>
          </cell>
          <cell r="E441">
            <v>9645</v>
          </cell>
          <cell r="F441">
            <v>5404</v>
          </cell>
          <cell r="G441">
            <v>5616</v>
          </cell>
          <cell r="H441">
            <v>15780</v>
          </cell>
          <cell r="I441">
            <v>7026</v>
          </cell>
          <cell r="J441">
            <v>27823</v>
          </cell>
          <cell r="K441">
            <v>36419</v>
          </cell>
          <cell r="L441">
            <v>22646</v>
          </cell>
          <cell r="M441">
            <v>7472</v>
          </cell>
          <cell r="N441">
            <v>8026</v>
          </cell>
          <cell r="O441">
            <v>15116</v>
          </cell>
          <cell r="P441">
            <v>11758</v>
          </cell>
          <cell r="Q441">
            <v>30016</v>
          </cell>
          <cell r="R441">
            <v>16981</v>
          </cell>
          <cell r="S441">
            <v>259178</v>
          </cell>
          <cell r="T441">
            <v>45220</v>
          </cell>
          <cell r="U441">
            <v>304398</v>
          </cell>
          <cell r="V441">
            <v>3430</v>
          </cell>
          <cell r="W441">
            <v>6985</v>
          </cell>
          <cell r="X441">
            <v>2692</v>
          </cell>
          <cell r="Y441">
            <v>3085</v>
          </cell>
          <cell r="Z441">
            <v>6253</v>
          </cell>
          <cell r="AA441">
            <v>4825</v>
          </cell>
          <cell r="AB441">
            <v>4227</v>
          </cell>
          <cell r="AC441">
            <v>4085</v>
          </cell>
          <cell r="AD441">
            <v>1574</v>
          </cell>
          <cell r="AE441">
            <v>7577</v>
          </cell>
          <cell r="AF441">
            <v>5018</v>
          </cell>
          <cell r="AG441">
            <v>2937</v>
          </cell>
          <cell r="AH441">
            <v>2611</v>
          </cell>
          <cell r="AI441">
            <v>1975</v>
          </cell>
          <cell r="AJ441">
            <v>1894</v>
          </cell>
          <cell r="AK441">
            <v>19613</v>
          </cell>
          <cell r="AL441">
            <v>78781</v>
          </cell>
          <cell r="AM441">
            <v>46016</v>
          </cell>
          <cell r="AN441">
            <v>124797</v>
          </cell>
          <cell r="AO441">
            <v>337959</v>
          </cell>
          <cell r="AP441">
            <v>91236</v>
          </cell>
          <cell r="AQ441">
            <v>429195</v>
          </cell>
          <cell r="AR441">
            <v>36220</v>
          </cell>
          <cell r="AS441">
            <v>0</v>
          </cell>
          <cell r="AT441">
            <v>0</v>
          </cell>
          <cell r="AU441">
            <v>0</v>
          </cell>
          <cell r="AV441">
            <v>0.98559744950095896</v>
          </cell>
        </row>
        <row r="442">
          <cell r="A442">
            <v>3</v>
          </cell>
          <cell r="B442">
            <v>36221</v>
          </cell>
          <cell r="C442">
            <v>32753</v>
          </cell>
          <cell r="D442">
            <v>8247</v>
          </cell>
          <cell r="E442">
            <v>9583</v>
          </cell>
          <cell r="F442">
            <v>5486</v>
          </cell>
          <cell r="G442">
            <v>5657</v>
          </cell>
          <cell r="H442">
            <v>15130</v>
          </cell>
          <cell r="I442">
            <v>7113</v>
          </cell>
          <cell r="J442">
            <v>27650</v>
          </cell>
          <cell r="K442">
            <v>36672</v>
          </cell>
          <cell r="L442">
            <v>22902</v>
          </cell>
          <cell r="M442">
            <v>7617</v>
          </cell>
          <cell r="N442">
            <v>8194</v>
          </cell>
          <cell r="O442">
            <v>15454</v>
          </cell>
          <cell r="P442">
            <v>11866</v>
          </cell>
          <cell r="Q442">
            <v>30356</v>
          </cell>
          <cell r="R442">
            <v>17244</v>
          </cell>
          <cell r="S442">
            <v>261924</v>
          </cell>
          <cell r="T442">
            <v>44631</v>
          </cell>
          <cell r="U442">
            <v>306555</v>
          </cell>
          <cell r="V442">
            <v>3483</v>
          </cell>
          <cell r="W442">
            <v>6749</v>
          </cell>
          <cell r="X442">
            <v>2524</v>
          </cell>
          <cell r="Y442">
            <v>3291</v>
          </cell>
          <cell r="Z442">
            <v>6462</v>
          </cell>
          <cell r="AA442">
            <v>4869</v>
          </cell>
          <cell r="AB442">
            <v>4144</v>
          </cell>
          <cell r="AC442">
            <v>4080</v>
          </cell>
          <cell r="AD442">
            <v>1539</v>
          </cell>
          <cell r="AE442">
            <v>7592</v>
          </cell>
          <cell r="AF442">
            <v>4903</v>
          </cell>
          <cell r="AG442">
            <v>2999</v>
          </cell>
          <cell r="AH442">
            <v>2515</v>
          </cell>
          <cell r="AI442">
            <v>2013</v>
          </cell>
          <cell r="AJ442">
            <v>1851</v>
          </cell>
          <cell r="AK442">
            <v>18822</v>
          </cell>
          <cell r="AL442">
            <v>77836</v>
          </cell>
          <cell r="AM442">
            <v>46484</v>
          </cell>
          <cell r="AN442">
            <v>124320</v>
          </cell>
          <cell r="AO442">
            <v>339760</v>
          </cell>
          <cell r="AP442">
            <v>91115</v>
          </cell>
          <cell r="AQ442">
            <v>430875</v>
          </cell>
          <cell r="AR442">
            <v>36221</v>
          </cell>
          <cell r="AS442">
            <v>0</v>
          </cell>
          <cell r="AT442">
            <v>0</v>
          </cell>
          <cell r="AU442">
            <v>0</v>
          </cell>
          <cell r="AV442">
            <v>0.99084974639659196</v>
          </cell>
        </row>
        <row r="443">
          <cell r="A443">
            <v>4</v>
          </cell>
          <cell r="B443">
            <v>36222</v>
          </cell>
          <cell r="C443">
            <v>32946</v>
          </cell>
          <cell r="D443">
            <v>8172</v>
          </cell>
          <cell r="E443">
            <v>9586</v>
          </cell>
          <cell r="F443">
            <v>5495</v>
          </cell>
          <cell r="G443">
            <v>5658</v>
          </cell>
          <cell r="H443">
            <v>15127</v>
          </cell>
          <cell r="I443">
            <v>7020</v>
          </cell>
          <cell r="J443">
            <v>27791</v>
          </cell>
          <cell r="K443">
            <v>35791</v>
          </cell>
          <cell r="L443">
            <v>23240</v>
          </cell>
          <cell r="M443">
            <v>7640</v>
          </cell>
          <cell r="N443">
            <v>8063</v>
          </cell>
          <cell r="O443">
            <v>15387</v>
          </cell>
          <cell r="P443">
            <v>12187</v>
          </cell>
          <cell r="Q443">
            <v>30440</v>
          </cell>
          <cell r="R443">
            <v>17774</v>
          </cell>
          <cell r="S443">
            <v>262317</v>
          </cell>
          <cell r="T443">
            <v>45089</v>
          </cell>
          <cell r="U443">
            <v>307406</v>
          </cell>
          <cell r="V443">
            <v>3488</v>
          </cell>
          <cell r="W443">
            <v>6713</v>
          </cell>
          <cell r="X443">
            <v>3096</v>
          </cell>
          <cell r="Y443">
            <v>3283</v>
          </cell>
          <cell r="Z443">
            <v>6331</v>
          </cell>
          <cell r="AA443">
            <v>4946</v>
          </cell>
          <cell r="AB443">
            <v>4219</v>
          </cell>
          <cell r="AC443">
            <v>4135</v>
          </cell>
          <cell r="AD443">
            <v>1570</v>
          </cell>
          <cell r="AE443">
            <v>7628</v>
          </cell>
          <cell r="AF443">
            <v>5094</v>
          </cell>
          <cell r="AG443">
            <v>3000</v>
          </cell>
          <cell r="AH443">
            <v>2487</v>
          </cell>
          <cell r="AI443">
            <v>1994</v>
          </cell>
          <cell r="AJ443">
            <v>1817</v>
          </cell>
          <cell r="AK443">
            <v>18898</v>
          </cell>
          <cell r="AL443">
            <v>78699</v>
          </cell>
          <cell r="AM443">
            <v>46589</v>
          </cell>
          <cell r="AN443">
            <v>125288</v>
          </cell>
          <cell r="AO443">
            <v>341016</v>
          </cell>
          <cell r="AP443">
            <v>91678</v>
          </cell>
          <cell r="AQ443">
            <v>432694</v>
          </cell>
          <cell r="AR443">
            <v>36222</v>
          </cell>
          <cell r="AS443">
            <v>0</v>
          </cell>
          <cell r="AT443">
            <v>0</v>
          </cell>
          <cell r="AU443">
            <v>0</v>
          </cell>
          <cell r="AV443">
            <v>0.99451264750759416</v>
          </cell>
        </row>
        <row r="444">
          <cell r="A444">
            <v>5</v>
          </cell>
          <cell r="B444">
            <v>36223</v>
          </cell>
          <cell r="C444">
            <v>32409</v>
          </cell>
          <cell r="D444">
            <v>8283</v>
          </cell>
          <cell r="E444">
            <v>9478</v>
          </cell>
          <cell r="F444">
            <v>5448</v>
          </cell>
          <cell r="G444">
            <v>5472</v>
          </cell>
          <cell r="H444">
            <v>15197</v>
          </cell>
          <cell r="I444">
            <v>6930</v>
          </cell>
          <cell r="J444">
            <v>27466</v>
          </cell>
          <cell r="K444">
            <v>35237</v>
          </cell>
          <cell r="L444">
            <v>22605</v>
          </cell>
          <cell r="M444">
            <v>7575</v>
          </cell>
          <cell r="N444">
            <v>8034</v>
          </cell>
          <cell r="O444">
            <v>15325</v>
          </cell>
          <cell r="P444">
            <v>12174</v>
          </cell>
          <cell r="Q444">
            <v>30346</v>
          </cell>
          <cell r="R444">
            <v>17672</v>
          </cell>
          <cell r="S444">
            <v>259651</v>
          </cell>
          <cell r="T444">
            <v>44122</v>
          </cell>
          <cell r="U444">
            <v>303773</v>
          </cell>
          <cell r="V444">
            <v>3458</v>
          </cell>
          <cell r="W444">
            <v>6525</v>
          </cell>
          <cell r="X444">
            <v>2783</v>
          </cell>
          <cell r="Y444">
            <v>3124</v>
          </cell>
          <cell r="Z444">
            <v>6461</v>
          </cell>
          <cell r="AA444">
            <v>5098</v>
          </cell>
          <cell r="AB444">
            <v>4171</v>
          </cell>
          <cell r="AC444">
            <v>4097</v>
          </cell>
          <cell r="AD444">
            <v>1564</v>
          </cell>
          <cell r="AE444">
            <v>7497</v>
          </cell>
          <cell r="AF444">
            <v>4938</v>
          </cell>
          <cell r="AG444">
            <v>2977</v>
          </cell>
          <cell r="AH444">
            <v>2505</v>
          </cell>
          <cell r="AI444">
            <v>1939</v>
          </cell>
          <cell r="AJ444">
            <v>1836</v>
          </cell>
          <cell r="AK444">
            <v>17974</v>
          </cell>
          <cell r="AL444">
            <v>76947</v>
          </cell>
          <cell r="AM444">
            <v>46085</v>
          </cell>
          <cell r="AN444">
            <v>123032</v>
          </cell>
          <cell r="AO444">
            <v>336598</v>
          </cell>
          <cell r="AP444">
            <v>90207</v>
          </cell>
          <cell r="AQ444">
            <v>426805</v>
          </cell>
          <cell r="AR444">
            <v>36223</v>
          </cell>
          <cell r="AS444">
            <v>0</v>
          </cell>
          <cell r="AT444">
            <v>0</v>
          </cell>
          <cell r="AU444">
            <v>0</v>
          </cell>
          <cell r="AV444">
            <v>0.98162833452319298</v>
          </cell>
        </row>
        <row r="445">
          <cell r="A445">
            <v>6</v>
          </cell>
          <cell r="B445">
            <v>36224</v>
          </cell>
          <cell r="C445">
            <v>33593</v>
          </cell>
          <cell r="D445">
            <v>8286</v>
          </cell>
          <cell r="E445">
            <v>9684</v>
          </cell>
          <cell r="F445">
            <v>5483</v>
          </cell>
          <cell r="G445">
            <v>5570</v>
          </cell>
          <cell r="H445">
            <v>15714</v>
          </cell>
          <cell r="I445">
            <v>7102</v>
          </cell>
          <cell r="J445">
            <v>28308</v>
          </cell>
          <cell r="K445">
            <v>35845</v>
          </cell>
          <cell r="L445">
            <v>22499</v>
          </cell>
          <cell r="M445">
            <v>8054</v>
          </cell>
          <cell r="N445">
            <v>8236</v>
          </cell>
          <cell r="O445">
            <v>16025</v>
          </cell>
          <cell r="P445">
            <v>12343</v>
          </cell>
          <cell r="Q445">
            <v>30589</v>
          </cell>
          <cell r="R445">
            <v>18263</v>
          </cell>
          <cell r="S445">
            <v>265594</v>
          </cell>
          <cell r="T445">
            <v>46301</v>
          </cell>
          <cell r="U445">
            <v>311895</v>
          </cell>
          <cell r="V445">
            <v>3481</v>
          </cell>
          <cell r="W445">
            <v>6579</v>
          </cell>
          <cell r="X445">
            <v>2680</v>
          </cell>
          <cell r="Y445">
            <v>3457</v>
          </cell>
          <cell r="Z445">
            <v>6417</v>
          </cell>
          <cell r="AA445">
            <v>5424</v>
          </cell>
          <cell r="AB445">
            <v>4215</v>
          </cell>
          <cell r="AC445">
            <v>4281</v>
          </cell>
          <cell r="AD445">
            <v>1553</v>
          </cell>
          <cell r="AE445">
            <v>8043</v>
          </cell>
          <cell r="AF445">
            <v>5090</v>
          </cell>
          <cell r="AG445">
            <v>3064</v>
          </cell>
          <cell r="AH445">
            <v>2618</v>
          </cell>
          <cell r="AI445">
            <v>2076</v>
          </cell>
          <cell r="AJ445">
            <v>1948</v>
          </cell>
          <cell r="AK445">
            <v>19535</v>
          </cell>
          <cell r="AL445">
            <v>80461</v>
          </cell>
          <cell r="AM445">
            <v>47091</v>
          </cell>
          <cell r="AN445">
            <v>127552</v>
          </cell>
          <cell r="AO445">
            <v>346055</v>
          </cell>
          <cell r="AP445">
            <v>93392</v>
          </cell>
          <cell r="AQ445">
            <v>439447</v>
          </cell>
          <cell r="AR445">
            <v>36224</v>
          </cell>
          <cell r="AS445">
            <v>0</v>
          </cell>
          <cell r="AT445">
            <v>0</v>
          </cell>
          <cell r="AU445">
            <v>0</v>
          </cell>
          <cell r="AV445">
            <v>1.0092079967897123</v>
          </cell>
        </row>
        <row r="446">
          <cell r="A446">
            <v>7</v>
          </cell>
          <cell r="B446">
            <v>36225</v>
          </cell>
          <cell r="C446">
            <v>12884</v>
          </cell>
          <cell r="D446">
            <v>2744</v>
          </cell>
          <cell r="E446">
            <v>3787</v>
          </cell>
          <cell r="F446">
            <v>1564</v>
          </cell>
          <cell r="G446">
            <v>1492</v>
          </cell>
          <cell r="H446">
            <v>5313</v>
          </cell>
          <cell r="I446">
            <v>1658</v>
          </cell>
          <cell r="J446">
            <v>6455</v>
          </cell>
          <cell r="K446">
            <v>5029</v>
          </cell>
          <cell r="L446">
            <v>3206</v>
          </cell>
          <cell r="M446">
            <v>3175</v>
          </cell>
          <cell r="N446">
            <v>3326</v>
          </cell>
          <cell r="O446">
            <v>6200</v>
          </cell>
          <cell r="P446">
            <v>4154</v>
          </cell>
          <cell r="Q446">
            <v>9116</v>
          </cell>
          <cell r="R446">
            <v>8772</v>
          </cell>
          <cell r="S446">
            <v>78875</v>
          </cell>
          <cell r="T446">
            <v>26265</v>
          </cell>
          <cell r="U446">
            <v>105140</v>
          </cell>
          <cell r="V446">
            <v>993</v>
          </cell>
          <cell r="W446">
            <v>2716</v>
          </cell>
          <cell r="X446">
            <v>1348</v>
          </cell>
          <cell r="Y446">
            <v>1222</v>
          </cell>
          <cell r="Z446">
            <v>3035</v>
          </cell>
          <cell r="AA446">
            <v>5654</v>
          </cell>
          <cell r="AB446">
            <v>2030</v>
          </cell>
          <cell r="AC446">
            <v>2286</v>
          </cell>
          <cell r="AD446">
            <v>1077</v>
          </cell>
          <cell r="AE446">
            <v>4899</v>
          </cell>
          <cell r="AF446">
            <v>2845</v>
          </cell>
          <cell r="AG446">
            <v>1549</v>
          </cell>
          <cell r="AH446">
            <v>1349</v>
          </cell>
          <cell r="AI446">
            <v>1256</v>
          </cell>
          <cell r="AJ446">
            <v>1226</v>
          </cell>
          <cell r="AK446">
            <v>10583</v>
          </cell>
          <cell r="AL446">
            <v>44068</v>
          </cell>
          <cell r="AM446">
            <v>13529</v>
          </cell>
          <cell r="AN446">
            <v>57597</v>
          </cell>
          <cell r="AO446">
            <v>122943</v>
          </cell>
          <cell r="AP446">
            <v>39794</v>
          </cell>
          <cell r="AQ446">
            <v>162737</v>
          </cell>
          <cell r="AR446">
            <v>36225</v>
          </cell>
          <cell r="AS446">
            <v>0</v>
          </cell>
          <cell r="AT446">
            <v>0</v>
          </cell>
          <cell r="AU446">
            <v>0</v>
          </cell>
          <cell r="AV446">
            <v>0.35854144210983108</v>
          </cell>
        </row>
        <row r="447">
          <cell r="A447">
            <v>1</v>
          </cell>
          <cell r="B447">
            <v>36226</v>
          </cell>
          <cell r="S447">
            <v>0</v>
          </cell>
          <cell r="U447">
            <v>0</v>
          </cell>
          <cell r="AL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36226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</row>
        <row r="448">
          <cell r="A448">
            <v>2</v>
          </cell>
          <cell r="B448">
            <v>36227</v>
          </cell>
          <cell r="C448">
            <v>32601</v>
          </cell>
          <cell r="D448">
            <v>8456</v>
          </cell>
          <cell r="E448">
            <v>9493</v>
          </cell>
          <cell r="F448">
            <v>5596</v>
          </cell>
          <cell r="G448">
            <v>5688</v>
          </cell>
          <cell r="H448">
            <v>16416</v>
          </cell>
          <cell r="I448">
            <v>7187</v>
          </cell>
          <cell r="J448">
            <v>28298</v>
          </cell>
          <cell r="K448">
            <v>37013</v>
          </cell>
          <cell r="L448">
            <v>22952</v>
          </cell>
          <cell r="M448">
            <v>7603</v>
          </cell>
          <cell r="N448">
            <v>8040</v>
          </cell>
          <cell r="O448">
            <v>15194</v>
          </cell>
          <cell r="P448">
            <v>11894</v>
          </cell>
          <cell r="Q448">
            <v>30542</v>
          </cell>
          <cell r="R448">
            <v>17281</v>
          </cell>
          <cell r="S448">
            <v>264254</v>
          </cell>
          <cell r="T448">
            <v>46204</v>
          </cell>
          <cell r="U448">
            <v>310458</v>
          </cell>
          <cell r="V448">
            <v>3553</v>
          </cell>
          <cell r="W448">
            <v>6628</v>
          </cell>
          <cell r="X448">
            <v>3715</v>
          </cell>
          <cell r="Y448">
            <v>3164</v>
          </cell>
          <cell r="Z448">
            <v>6093</v>
          </cell>
          <cell r="AA448">
            <v>4889</v>
          </cell>
          <cell r="AB448">
            <v>4053</v>
          </cell>
          <cell r="AC448">
            <v>4151</v>
          </cell>
          <cell r="AD448">
            <v>1540</v>
          </cell>
          <cell r="AE448">
            <v>7728</v>
          </cell>
          <cell r="AF448">
            <v>5196</v>
          </cell>
          <cell r="AG448">
            <v>3045</v>
          </cell>
          <cell r="AH448">
            <v>2536</v>
          </cell>
          <cell r="AI448">
            <v>2019</v>
          </cell>
          <cell r="AJ448">
            <v>2048</v>
          </cell>
          <cell r="AK448">
            <v>20209</v>
          </cell>
          <cell r="AL448">
            <v>80567</v>
          </cell>
          <cell r="AM448">
            <v>46886</v>
          </cell>
          <cell r="AN448">
            <v>127453</v>
          </cell>
          <cell r="AO448">
            <v>344821</v>
          </cell>
          <cell r="AP448">
            <v>93090</v>
          </cell>
          <cell r="AQ448">
            <v>437911</v>
          </cell>
          <cell r="AR448">
            <v>36227</v>
          </cell>
          <cell r="AS448">
            <v>0</v>
          </cell>
          <cell r="AT448">
            <v>0</v>
          </cell>
          <cell r="AU448">
            <v>0</v>
          </cell>
          <cell r="AV448">
            <v>1.0056092547746034</v>
          </cell>
        </row>
        <row r="449">
          <cell r="A449">
            <v>3</v>
          </cell>
          <cell r="B449">
            <v>36228</v>
          </cell>
          <cell r="C449">
            <v>33209</v>
          </cell>
          <cell r="D449">
            <v>8381</v>
          </cell>
          <cell r="E449">
            <v>9745</v>
          </cell>
          <cell r="F449">
            <v>5642</v>
          </cell>
          <cell r="G449">
            <v>5514</v>
          </cell>
          <cell r="H449">
            <v>15475</v>
          </cell>
          <cell r="I449">
            <v>7257</v>
          </cell>
          <cell r="J449">
            <v>27821</v>
          </cell>
          <cell r="K449">
            <v>36150</v>
          </cell>
          <cell r="L449">
            <v>23006</v>
          </cell>
          <cell r="M449">
            <v>7776</v>
          </cell>
          <cell r="N449">
            <v>8173</v>
          </cell>
          <cell r="O449">
            <v>15454</v>
          </cell>
          <cell r="P449">
            <v>12194</v>
          </cell>
          <cell r="Q449">
            <v>31122</v>
          </cell>
          <cell r="R449">
            <v>17993</v>
          </cell>
          <cell r="S449">
            <v>264912</v>
          </cell>
          <cell r="T449">
            <v>46228</v>
          </cell>
          <cell r="U449">
            <v>311140</v>
          </cell>
          <cell r="V449">
            <v>3581</v>
          </cell>
          <cell r="W449">
            <v>6655</v>
          </cell>
          <cell r="X449">
            <v>3839</v>
          </cell>
          <cell r="Y449">
            <v>3257</v>
          </cell>
          <cell r="Z449">
            <v>6394</v>
          </cell>
          <cell r="AA449">
            <v>4973</v>
          </cell>
          <cell r="AB449">
            <v>4169</v>
          </cell>
          <cell r="AC449">
            <v>4193</v>
          </cell>
          <cell r="AD449">
            <v>1624</v>
          </cell>
          <cell r="AE449">
            <v>7718</v>
          </cell>
          <cell r="AF449">
            <v>5127</v>
          </cell>
          <cell r="AG449">
            <v>3037</v>
          </cell>
          <cell r="AH449">
            <v>2669</v>
          </cell>
          <cell r="AI449">
            <v>2017</v>
          </cell>
          <cell r="AJ449">
            <v>1876</v>
          </cell>
          <cell r="AK449">
            <v>19611</v>
          </cell>
          <cell r="AL449">
            <v>80740</v>
          </cell>
          <cell r="AM449">
            <v>46998</v>
          </cell>
          <cell r="AN449">
            <v>127738</v>
          </cell>
          <cell r="AO449">
            <v>345652</v>
          </cell>
          <cell r="AP449">
            <v>93226</v>
          </cell>
          <cell r="AQ449">
            <v>438878</v>
          </cell>
          <cell r="AR449">
            <v>36228</v>
          </cell>
          <cell r="AS449">
            <v>0</v>
          </cell>
          <cell r="AT449">
            <v>0</v>
          </cell>
          <cell r="AU449">
            <v>0</v>
          </cell>
          <cell r="AV449">
            <v>1.0080327188058475</v>
          </cell>
        </row>
        <row r="450">
          <cell r="A450">
            <v>4</v>
          </cell>
          <cell r="B450">
            <v>36229</v>
          </cell>
          <cell r="C450">
            <v>33492</v>
          </cell>
          <cell r="D450">
            <v>8147</v>
          </cell>
          <cell r="E450">
            <v>9794</v>
          </cell>
          <cell r="F450">
            <v>5663</v>
          </cell>
          <cell r="G450">
            <v>5616</v>
          </cell>
          <cell r="H450">
            <v>15801</v>
          </cell>
          <cell r="I450">
            <v>7320</v>
          </cell>
          <cell r="J450">
            <v>27846</v>
          </cell>
          <cell r="K450">
            <v>35942</v>
          </cell>
          <cell r="L450">
            <v>23741</v>
          </cell>
          <cell r="M450">
            <v>7877</v>
          </cell>
          <cell r="N450">
            <v>8270</v>
          </cell>
          <cell r="O450">
            <v>16102</v>
          </cell>
          <cell r="P450">
            <v>12454</v>
          </cell>
          <cell r="Q450">
            <v>31633</v>
          </cell>
          <cell r="R450">
            <v>18611</v>
          </cell>
          <cell r="S450">
            <v>268309</v>
          </cell>
          <cell r="T450">
            <v>50233</v>
          </cell>
          <cell r="U450">
            <v>318542</v>
          </cell>
          <cell r="V450">
            <v>3595</v>
          </cell>
          <cell r="W450">
            <v>6763</v>
          </cell>
          <cell r="X450">
            <v>7959</v>
          </cell>
          <cell r="Y450">
            <v>3248</v>
          </cell>
          <cell r="Z450">
            <v>6623</v>
          </cell>
          <cell r="AA450">
            <v>5075</v>
          </cell>
          <cell r="AB450">
            <v>4382</v>
          </cell>
          <cell r="AC450">
            <v>4308</v>
          </cell>
          <cell r="AD450">
            <v>1581</v>
          </cell>
          <cell r="AE450">
            <v>8222</v>
          </cell>
          <cell r="AF450">
            <v>5403</v>
          </cell>
          <cell r="AG450">
            <v>3154</v>
          </cell>
          <cell r="AH450">
            <v>2697</v>
          </cell>
          <cell r="AI450">
            <v>2092</v>
          </cell>
          <cell r="AJ450">
            <v>2113</v>
          </cell>
          <cell r="AK450">
            <v>21094</v>
          </cell>
          <cell r="AL450">
            <v>88309</v>
          </cell>
          <cell r="AM450">
            <v>47632</v>
          </cell>
          <cell r="AN450">
            <v>135941</v>
          </cell>
          <cell r="AO450">
            <v>356618</v>
          </cell>
          <cell r="AP450">
            <v>97865</v>
          </cell>
          <cell r="AQ450">
            <v>454483</v>
          </cell>
          <cell r="AR450">
            <v>36229</v>
          </cell>
          <cell r="AS450" t="str">
            <v>Atípico</v>
          </cell>
          <cell r="AT450">
            <v>0</v>
          </cell>
          <cell r="AU450">
            <v>0</v>
          </cell>
          <cell r="AV450">
            <v>1.0400131117861426</v>
          </cell>
        </row>
        <row r="451">
          <cell r="A451">
            <v>5</v>
          </cell>
          <cell r="B451">
            <v>36230</v>
          </cell>
          <cell r="C451">
            <v>32741</v>
          </cell>
          <cell r="D451">
            <v>8131</v>
          </cell>
          <cell r="E451">
            <v>9174</v>
          </cell>
          <cell r="F451">
            <v>5507</v>
          </cell>
          <cell r="G451">
            <v>5393</v>
          </cell>
          <cell r="H451">
            <v>15845</v>
          </cell>
          <cell r="I451">
            <v>7320</v>
          </cell>
          <cell r="J451">
            <v>27493</v>
          </cell>
          <cell r="K451">
            <v>37079</v>
          </cell>
          <cell r="L451">
            <v>23487</v>
          </cell>
          <cell r="M451">
            <v>7734</v>
          </cell>
          <cell r="N451">
            <v>8436</v>
          </cell>
          <cell r="O451">
            <v>15355</v>
          </cell>
          <cell r="P451">
            <v>11974</v>
          </cell>
          <cell r="Q451">
            <v>30880</v>
          </cell>
          <cell r="R451">
            <v>17755</v>
          </cell>
          <cell r="S451">
            <v>264304</v>
          </cell>
          <cell r="T451">
            <v>45412</v>
          </cell>
          <cell r="U451">
            <v>309716</v>
          </cell>
          <cell r="V451">
            <v>3496</v>
          </cell>
          <cell r="W451">
            <v>6583</v>
          </cell>
          <cell r="X451">
            <v>3702</v>
          </cell>
          <cell r="Y451">
            <v>3232</v>
          </cell>
          <cell r="Z451">
            <v>6264</v>
          </cell>
          <cell r="AA451">
            <v>4913</v>
          </cell>
          <cell r="AB451">
            <v>4138</v>
          </cell>
          <cell r="AC451">
            <v>4066</v>
          </cell>
          <cell r="AD451">
            <v>1502</v>
          </cell>
          <cell r="AE451">
            <v>7615</v>
          </cell>
          <cell r="AF451">
            <v>4997</v>
          </cell>
          <cell r="AG451">
            <v>3094</v>
          </cell>
          <cell r="AH451">
            <v>2534</v>
          </cell>
          <cell r="AI451">
            <v>2002</v>
          </cell>
          <cell r="AJ451">
            <v>1935</v>
          </cell>
          <cell r="AK451">
            <v>19239</v>
          </cell>
          <cell r="AL451">
            <v>79312</v>
          </cell>
          <cell r="AM451">
            <v>46964</v>
          </cell>
          <cell r="AN451">
            <v>126276</v>
          </cell>
          <cell r="AO451">
            <v>343616</v>
          </cell>
          <cell r="AP451">
            <v>92376</v>
          </cell>
          <cell r="AQ451">
            <v>435992</v>
          </cell>
          <cell r="AR451">
            <v>36230</v>
          </cell>
          <cell r="AS451">
            <v>0</v>
          </cell>
          <cell r="AT451">
            <v>0</v>
          </cell>
          <cell r="AU451">
            <v>0</v>
          </cell>
          <cell r="AV451">
            <v>1.0020950861131721</v>
          </cell>
        </row>
        <row r="452">
          <cell r="A452">
            <v>6</v>
          </cell>
          <cell r="B452">
            <v>36231</v>
          </cell>
          <cell r="C452">
            <v>32454</v>
          </cell>
          <cell r="D452">
            <v>7713</v>
          </cell>
          <cell r="E452">
            <v>9236</v>
          </cell>
          <cell r="F452">
            <v>5663</v>
          </cell>
          <cell r="G452">
            <v>5634</v>
          </cell>
          <cell r="H452">
            <v>15964</v>
          </cell>
          <cell r="I452">
            <v>7444</v>
          </cell>
          <cell r="J452">
            <v>28286</v>
          </cell>
          <cell r="K452">
            <v>37244</v>
          </cell>
          <cell r="L452">
            <v>23493</v>
          </cell>
          <cell r="M452">
            <v>7848</v>
          </cell>
          <cell r="N452">
            <v>7892</v>
          </cell>
          <cell r="O452">
            <v>15401</v>
          </cell>
          <cell r="P452">
            <v>11871</v>
          </cell>
          <cell r="Q452">
            <v>31569</v>
          </cell>
          <cell r="R452">
            <v>18051</v>
          </cell>
          <cell r="S452">
            <v>265763</v>
          </cell>
          <cell r="T452">
            <v>45896</v>
          </cell>
          <cell r="U452">
            <v>311659</v>
          </cell>
          <cell r="V452">
            <v>3594</v>
          </cell>
          <cell r="W452">
            <v>6782</v>
          </cell>
          <cell r="X452">
            <v>3344</v>
          </cell>
          <cell r="Y452">
            <v>3230</v>
          </cell>
          <cell r="Z452">
            <v>6385</v>
          </cell>
          <cell r="AA452">
            <v>5102</v>
          </cell>
          <cell r="AB452">
            <v>4146</v>
          </cell>
          <cell r="AC452">
            <v>4208</v>
          </cell>
          <cell r="AD452">
            <v>1624</v>
          </cell>
          <cell r="AE452">
            <v>7732</v>
          </cell>
          <cell r="AF452">
            <v>5023</v>
          </cell>
          <cell r="AG452">
            <v>2984</v>
          </cell>
          <cell r="AH452">
            <v>2720</v>
          </cell>
          <cell r="AI452">
            <v>1979</v>
          </cell>
          <cell r="AJ452">
            <v>2018</v>
          </cell>
          <cell r="AK452">
            <v>19301</v>
          </cell>
          <cell r="AL452">
            <v>80172</v>
          </cell>
          <cell r="AM452">
            <v>47273</v>
          </cell>
          <cell r="AN452">
            <v>127445</v>
          </cell>
          <cell r="AO452">
            <v>345935</v>
          </cell>
          <cell r="AP452">
            <v>93169</v>
          </cell>
          <cell r="AQ452">
            <v>439104</v>
          </cell>
          <cell r="AR452">
            <v>36231</v>
          </cell>
          <cell r="AS452">
            <v>0</v>
          </cell>
          <cell r="AT452">
            <v>0</v>
          </cell>
          <cell r="AU452">
            <v>0</v>
          </cell>
          <cell r="AV452">
            <v>1.0088580380848393</v>
          </cell>
        </row>
        <row r="453">
          <cell r="A453">
            <v>7</v>
          </cell>
          <cell r="B453">
            <v>36232</v>
          </cell>
          <cell r="C453">
            <v>12474</v>
          </cell>
          <cell r="D453">
            <v>2753</v>
          </cell>
          <cell r="E453">
            <v>3737</v>
          </cell>
          <cell r="F453">
            <v>1565</v>
          </cell>
          <cell r="G453">
            <v>1536</v>
          </cell>
          <cell r="H453">
            <v>5117</v>
          </cell>
          <cell r="I453">
            <v>1672</v>
          </cell>
          <cell r="J453">
            <v>6134</v>
          </cell>
          <cell r="K453">
            <v>4849</v>
          </cell>
          <cell r="L453">
            <v>3062</v>
          </cell>
          <cell r="M453">
            <v>3216</v>
          </cell>
          <cell r="N453">
            <v>3439</v>
          </cell>
          <cell r="O453">
            <v>6272</v>
          </cell>
          <cell r="P453">
            <v>4527</v>
          </cell>
          <cell r="Q453">
            <v>9307</v>
          </cell>
          <cell r="R453">
            <v>8386</v>
          </cell>
          <cell r="S453">
            <v>78046</v>
          </cell>
          <cell r="T453">
            <v>28815</v>
          </cell>
          <cell r="U453">
            <v>106861</v>
          </cell>
          <cell r="V453">
            <v>994</v>
          </cell>
          <cell r="W453">
            <v>2733</v>
          </cell>
          <cell r="X453">
            <v>5948</v>
          </cell>
          <cell r="Y453">
            <v>1188</v>
          </cell>
          <cell r="Z453">
            <v>3071</v>
          </cell>
          <cell r="AA453">
            <v>5028</v>
          </cell>
          <cell r="AB453">
            <v>2013</v>
          </cell>
          <cell r="AC453">
            <v>2301</v>
          </cell>
          <cell r="AD453">
            <v>1009</v>
          </cell>
          <cell r="AE453">
            <v>5120</v>
          </cell>
          <cell r="AF453">
            <v>3149</v>
          </cell>
          <cell r="AG453">
            <v>1684</v>
          </cell>
          <cell r="AH453">
            <v>1446</v>
          </cell>
          <cell r="AI453">
            <v>1216</v>
          </cell>
          <cell r="AJ453">
            <v>1111</v>
          </cell>
          <cell r="AK453">
            <v>11371</v>
          </cell>
          <cell r="AL453">
            <v>49382</v>
          </cell>
          <cell r="AM453">
            <v>13326</v>
          </cell>
          <cell r="AN453">
            <v>62708</v>
          </cell>
          <cell r="AO453">
            <v>127428</v>
          </cell>
          <cell r="AP453">
            <v>42141</v>
          </cell>
          <cell r="AQ453">
            <v>169569</v>
          </cell>
          <cell r="AR453">
            <v>36232</v>
          </cell>
          <cell r="AS453">
            <v>0</v>
          </cell>
          <cell r="AT453">
            <v>0</v>
          </cell>
          <cell r="AU453">
            <v>0</v>
          </cell>
          <cell r="AV453">
            <v>0.3716211487044529</v>
          </cell>
        </row>
        <row r="454">
          <cell r="A454">
            <v>1</v>
          </cell>
          <cell r="B454">
            <v>36233</v>
          </cell>
          <cell r="S454">
            <v>0</v>
          </cell>
          <cell r="U454">
            <v>0</v>
          </cell>
          <cell r="AL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36233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</row>
        <row r="455">
          <cell r="A455">
            <v>2</v>
          </cell>
          <cell r="B455">
            <v>36234</v>
          </cell>
          <cell r="C455">
            <v>32325</v>
          </cell>
          <cell r="D455">
            <v>8192</v>
          </cell>
          <cell r="E455">
            <v>9345</v>
          </cell>
          <cell r="F455">
            <v>5412</v>
          </cell>
          <cell r="G455">
            <v>5515</v>
          </cell>
          <cell r="H455">
            <v>15942</v>
          </cell>
          <cell r="I455">
            <v>7238</v>
          </cell>
          <cell r="J455">
            <v>27279</v>
          </cell>
          <cell r="K455">
            <v>35978</v>
          </cell>
          <cell r="L455">
            <v>22722</v>
          </cell>
          <cell r="M455">
            <v>7751</v>
          </cell>
          <cell r="N455">
            <v>8070</v>
          </cell>
          <cell r="O455">
            <v>15069</v>
          </cell>
          <cell r="P455">
            <v>12001</v>
          </cell>
          <cell r="Q455">
            <v>30792</v>
          </cell>
          <cell r="R455">
            <v>17029</v>
          </cell>
          <cell r="S455">
            <v>260660</v>
          </cell>
          <cell r="T455">
            <v>46108</v>
          </cell>
          <cell r="U455">
            <v>306768</v>
          </cell>
          <cell r="V455">
            <v>3436</v>
          </cell>
          <cell r="W455">
            <v>6571</v>
          </cell>
          <cell r="X455">
            <v>4145</v>
          </cell>
          <cell r="Y455">
            <v>3186</v>
          </cell>
          <cell r="Z455">
            <v>6325</v>
          </cell>
          <cell r="AA455">
            <v>4914</v>
          </cell>
          <cell r="AB455">
            <v>4183</v>
          </cell>
          <cell r="AC455">
            <v>4149</v>
          </cell>
          <cell r="AD455">
            <v>1552</v>
          </cell>
          <cell r="AE455">
            <v>7645</v>
          </cell>
          <cell r="AF455">
            <v>5128</v>
          </cell>
          <cell r="AG455">
            <v>3020</v>
          </cell>
          <cell r="AH455">
            <v>2530</v>
          </cell>
          <cell r="AI455">
            <v>1959</v>
          </cell>
          <cell r="AJ455">
            <v>1934</v>
          </cell>
          <cell r="AK455">
            <v>19758</v>
          </cell>
          <cell r="AL455">
            <v>80435</v>
          </cell>
          <cell r="AM455">
            <v>46223</v>
          </cell>
          <cell r="AN455">
            <v>126658</v>
          </cell>
          <cell r="AO455">
            <v>341095</v>
          </cell>
          <cell r="AP455">
            <v>92331</v>
          </cell>
          <cell r="AQ455">
            <v>433426</v>
          </cell>
          <cell r="AR455">
            <v>36234</v>
          </cell>
          <cell r="AS455">
            <v>0</v>
          </cell>
          <cell r="AT455">
            <v>0</v>
          </cell>
          <cell r="AU455">
            <v>0</v>
          </cell>
          <cell r="AV455">
            <v>0.99474303698830213</v>
          </cell>
        </row>
        <row r="456">
          <cell r="A456">
            <v>3</v>
          </cell>
          <cell r="B456">
            <v>36235</v>
          </cell>
          <cell r="C456">
            <v>32778</v>
          </cell>
          <cell r="D456">
            <v>8083</v>
          </cell>
          <cell r="E456">
            <v>9454</v>
          </cell>
          <cell r="F456">
            <v>5596</v>
          </cell>
          <cell r="G456">
            <v>5567</v>
          </cell>
          <cell r="H456">
            <v>15316</v>
          </cell>
          <cell r="I456">
            <v>7324</v>
          </cell>
          <cell r="J456">
            <v>27750</v>
          </cell>
          <cell r="K456">
            <v>36682</v>
          </cell>
          <cell r="L456">
            <v>23514</v>
          </cell>
          <cell r="M456">
            <v>7915</v>
          </cell>
          <cell r="N456">
            <v>8289</v>
          </cell>
          <cell r="O456">
            <v>15755</v>
          </cell>
          <cell r="P456">
            <v>12384</v>
          </cell>
          <cell r="Q456">
            <v>31713</v>
          </cell>
          <cell r="R456">
            <v>17978</v>
          </cell>
          <cell r="S456">
            <v>266098</v>
          </cell>
          <cell r="T456">
            <v>46232</v>
          </cell>
          <cell r="U456">
            <v>312330</v>
          </cell>
          <cell r="V456">
            <v>3552</v>
          </cell>
          <cell r="W456">
            <v>6685</v>
          </cell>
          <cell r="X456">
            <v>4083</v>
          </cell>
          <cell r="Y456">
            <v>3292</v>
          </cell>
          <cell r="Z456">
            <v>6464</v>
          </cell>
          <cell r="AA456">
            <v>4976</v>
          </cell>
          <cell r="AB456">
            <v>4246</v>
          </cell>
          <cell r="AC456">
            <v>4267</v>
          </cell>
          <cell r="AD456">
            <v>1556</v>
          </cell>
          <cell r="AE456">
            <v>7716</v>
          </cell>
          <cell r="AF456">
            <v>5166</v>
          </cell>
          <cell r="AG456">
            <v>3045</v>
          </cell>
          <cell r="AH456">
            <v>2608</v>
          </cell>
          <cell r="AI456">
            <v>2046</v>
          </cell>
          <cell r="AJ456">
            <v>1911</v>
          </cell>
          <cell r="AK456">
            <v>19216</v>
          </cell>
          <cell r="AL456">
            <v>80829</v>
          </cell>
          <cell r="AM456">
            <v>47273</v>
          </cell>
          <cell r="AN456">
            <v>128102</v>
          </cell>
          <cell r="AO456">
            <v>346927</v>
          </cell>
          <cell r="AP456">
            <v>93505</v>
          </cell>
          <cell r="AQ456">
            <v>440432</v>
          </cell>
          <cell r="AR456">
            <v>36235</v>
          </cell>
          <cell r="AS456">
            <v>0</v>
          </cell>
          <cell r="AT456">
            <v>0</v>
          </cell>
          <cell r="AU456">
            <v>0</v>
          </cell>
          <cell r="AV456">
            <v>1.0117510300451213</v>
          </cell>
        </row>
        <row r="457">
          <cell r="A457">
            <v>4</v>
          </cell>
          <cell r="B457">
            <v>36236</v>
          </cell>
          <cell r="C457">
            <v>33027</v>
          </cell>
          <cell r="D457">
            <v>8245</v>
          </cell>
          <cell r="E457">
            <v>9472</v>
          </cell>
          <cell r="F457">
            <v>5666</v>
          </cell>
          <cell r="G457">
            <v>5523</v>
          </cell>
          <cell r="H457">
            <v>15360</v>
          </cell>
          <cell r="I457">
            <v>7051</v>
          </cell>
          <cell r="J457">
            <v>26897</v>
          </cell>
          <cell r="K457">
            <v>35466</v>
          </cell>
          <cell r="L457">
            <v>22928</v>
          </cell>
          <cell r="M457">
            <v>7614</v>
          </cell>
          <cell r="N457">
            <v>8107</v>
          </cell>
          <cell r="O457">
            <v>15746</v>
          </cell>
          <cell r="P457">
            <v>12481</v>
          </cell>
          <cell r="Q457">
            <v>31595</v>
          </cell>
          <cell r="R457">
            <v>17858</v>
          </cell>
          <cell r="S457">
            <v>263036</v>
          </cell>
          <cell r="T457">
            <v>47121</v>
          </cell>
          <cell r="U457">
            <v>310157</v>
          </cell>
          <cell r="V457">
            <v>3596</v>
          </cell>
          <cell r="W457">
            <v>6848</v>
          </cell>
          <cell r="X457">
            <v>5672</v>
          </cell>
          <cell r="Y457">
            <v>3222</v>
          </cell>
          <cell r="Z457">
            <v>6436</v>
          </cell>
          <cell r="AA457">
            <v>4897</v>
          </cell>
          <cell r="AB457">
            <v>4278</v>
          </cell>
          <cell r="AC457">
            <v>4206</v>
          </cell>
          <cell r="AD457">
            <v>1529</v>
          </cell>
          <cell r="AE457">
            <v>7955</v>
          </cell>
          <cell r="AF457">
            <v>5212</v>
          </cell>
          <cell r="AG457">
            <v>3015</v>
          </cell>
          <cell r="AH457">
            <v>2699</v>
          </cell>
          <cell r="AI457">
            <v>2061</v>
          </cell>
          <cell r="AJ457">
            <v>1888</v>
          </cell>
          <cell r="AK457">
            <v>19303</v>
          </cell>
          <cell r="AL457">
            <v>82817</v>
          </cell>
          <cell r="AM457">
            <v>46612</v>
          </cell>
          <cell r="AN457">
            <v>129429</v>
          </cell>
          <cell r="AO457">
            <v>345853</v>
          </cell>
          <cell r="AP457">
            <v>93733</v>
          </cell>
          <cell r="AQ457">
            <v>439586</v>
          </cell>
          <cell r="AR457">
            <v>36236</v>
          </cell>
          <cell r="AS457">
            <v>0</v>
          </cell>
          <cell r="AT457">
            <v>0</v>
          </cell>
          <cell r="AU457">
            <v>0</v>
          </cell>
          <cell r="AV457">
            <v>1.0086188996365095</v>
          </cell>
        </row>
        <row r="458">
          <cell r="A458">
            <v>5</v>
          </cell>
          <cell r="B458">
            <v>36237</v>
          </cell>
          <cell r="C458">
            <v>32556</v>
          </cell>
          <cell r="D458">
            <v>8116</v>
          </cell>
          <cell r="E458">
            <v>9394</v>
          </cell>
          <cell r="F458">
            <v>5678</v>
          </cell>
          <cell r="G458">
            <v>5340</v>
          </cell>
          <cell r="H458">
            <v>15571</v>
          </cell>
          <cell r="I458">
            <v>7122</v>
          </cell>
          <cell r="J458">
            <v>26410</v>
          </cell>
          <cell r="K458">
            <v>34856</v>
          </cell>
          <cell r="L458">
            <v>22557</v>
          </cell>
          <cell r="M458">
            <v>7674</v>
          </cell>
          <cell r="N458">
            <v>7974</v>
          </cell>
          <cell r="O458">
            <v>15496</v>
          </cell>
          <cell r="P458">
            <v>12109</v>
          </cell>
          <cell r="Q458">
            <v>31207</v>
          </cell>
          <cell r="R458">
            <v>17893</v>
          </cell>
          <cell r="S458">
            <v>259953</v>
          </cell>
          <cell r="T458">
            <v>46566</v>
          </cell>
          <cell r="U458">
            <v>306519</v>
          </cell>
          <cell r="V458">
            <v>3604</v>
          </cell>
          <cell r="W458">
            <v>6842</v>
          </cell>
          <cell r="X458">
            <v>4015</v>
          </cell>
          <cell r="Y458">
            <v>3207</v>
          </cell>
          <cell r="Z458">
            <v>6613</v>
          </cell>
          <cell r="AA458">
            <v>4909</v>
          </cell>
          <cell r="AB458">
            <v>4226</v>
          </cell>
          <cell r="AC458">
            <v>4163</v>
          </cell>
          <cell r="AD458">
            <v>1546</v>
          </cell>
          <cell r="AE458">
            <v>7889</v>
          </cell>
          <cell r="AF458">
            <v>5215</v>
          </cell>
          <cell r="AG458">
            <v>2995</v>
          </cell>
          <cell r="AH458">
            <v>2735</v>
          </cell>
          <cell r="AI458">
            <v>1960</v>
          </cell>
          <cell r="AJ458">
            <v>1979</v>
          </cell>
          <cell r="AK458">
            <v>19516</v>
          </cell>
          <cell r="AL458">
            <v>81414</v>
          </cell>
          <cell r="AM458">
            <v>46047</v>
          </cell>
          <cell r="AN458">
            <v>127461</v>
          </cell>
          <cell r="AO458">
            <v>341367</v>
          </cell>
          <cell r="AP458">
            <v>92613</v>
          </cell>
          <cell r="AQ458">
            <v>433980</v>
          </cell>
          <cell r="AR458">
            <v>36237</v>
          </cell>
          <cell r="AS458">
            <v>0</v>
          </cell>
          <cell r="AT458">
            <v>0</v>
          </cell>
          <cell r="AU458">
            <v>0</v>
          </cell>
          <cell r="AV458">
            <v>0.99553627671934719</v>
          </cell>
        </row>
        <row r="459">
          <cell r="A459">
            <v>6</v>
          </cell>
          <cell r="B459">
            <v>36238</v>
          </cell>
          <cell r="C459">
            <v>33648</v>
          </cell>
          <cell r="D459">
            <v>8232</v>
          </cell>
          <cell r="E459">
            <v>9526</v>
          </cell>
          <cell r="F459">
            <v>5602</v>
          </cell>
          <cell r="G459">
            <v>5480</v>
          </cell>
          <cell r="H459">
            <v>15479</v>
          </cell>
          <cell r="I459">
            <v>7084</v>
          </cell>
          <cell r="J459">
            <v>27359</v>
          </cell>
          <cell r="K459">
            <v>35080</v>
          </cell>
          <cell r="L459">
            <v>21885</v>
          </cell>
          <cell r="M459">
            <v>7683</v>
          </cell>
          <cell r="N459">
            <v>8177</v>
          </cell>
          <cell r="O459">
            <v>15795</v>
          </cell>
          <cell r="P459">
            <v>12329</v>
          </cell>
          <cell r="Q459">
            <v>31404</v>
          </cell>
          <cell r="R459">
            <v>18304</v>
          </cell>
          <cell r="S459">
            <v>263067</v>
          </cell>
          <cell r="T459">
            <v>46855</v>
          </cell>
          <cell r="U459">
            <v>309922</v>
          </cell>
          <cell r="V459">
            <v>3556</v>
          </cell>
          <cell r="W459">
            <v>6762</v>
          </cell>
          <cell r="X459">
            <v>3517</v>
          </cell>
          <cell r="Y459">
            <v>3234</v>
          </cell>
          <cell r="Z459">
            <v>6595</v>
          </cell>
          <cell r="AA459">
            <v>5272</v>
          </cell>
          <cell r="AB459">
            <v>4225</v>
          </cell>
          <cell r="AC459">
            <v>4250</v>
          </cell>
          <cell r="AD459">
            <v>1595</v>
          </cell>
          <cell r="AE459">
            <v>7851</v>
          </cell>
          <cell r="AF459">
            <v>5314</v>
          </cell>
          <cell r="AG459">
            <v>3095</v>
          </cell>
          <cell r="AH459">
            <v>2647</v>
          </cell>
          <cell r="AI459">
            <v>2001</v>
          </cell>
          <cell r="AJ459">
            <v>1988</v>
          </cell>
          <cell r="AK459">
            <v>19742</v>
          </cell>
          <cell r="AL459">
            <v>81644</v>
          </cell>
          <cell r="AM459">
            <v>46579</v>
          </cell>
          <cell r="AN459">
            <v>128223</v>
          </cell>
          <cell r="AO459">
            <v>344711</v>
          </cell>
          <cell r="AP459">
            <v>93434</v>
          </cell>
          <cell r="AQ459">
            <v>438145</v>
          </cell>
          <cell r="AR459">
            <v>36238</v>
          </cell>
          <cell r="AS459">
            <v>0</v>
          </cell>
          <cell r="AT459">
            <v>0</v>
          </cell>
          <cell r="AU459">
            <v>0</v>
          </cell>
          <cell r="AV459">
            <v>1.0052884592951365</v>
          </cell>
        </row>
        <row r="460">
          <cell r="A460">
            <v>7</v>
          </cell>
          <cell r="B460">
            <v>36239</v>
          </cell>
          <cell r="C460">
            <v>13188</v>
          </cell>
          <cell r="D460">
            <v>2920</v>
          </cell>
          <cell r="E460">
            <v>3820</v>
          </cell>
          <cell r="F460">
            <v>1621</v>
          </cell>
          <cell r="G460">
            <v>1417</v>
          </cell>
          <cell r="H460">
            <v>5540</v>
          </cell>
          <cell r="I460">
            <v>1875</v>
          </cell>
          <cell r="J460">
            <v>6012</v>
          </cell>
          <cell r="K460">
            <v>5070</v>
          </cell>
          <cell r="L460">
            <v>3239</v>
          </cell>
          <cell r="M460">
            <v>3246</v>
          </cell>
          <cell r="N460">
            <v>3522</v>
          </cell>
          <cell r="O460">
            <v>6444</v>
          </cell>
          <cell r="P460">
            <v>4432</v>
          </cell>
          <cell r="Q460">
            <v>9920</v>
          </cell>
          <cell r="R460">
            <v>9773</v>
          </cell>
          <cell r="S460">
            <v>82039</v>
          </cell>
          <cell r="T460">
            <v>32306</v>
          </cell>
          <cell r="U460">
            <v>114345</v>
          </cell>
          <cell r="V460">
            <v>1029</v>
          </cell>
          <cell r="W460">
            <v>3241</v>
          </cell>
          <cell r="X460">
            <v>8144</v>
          </cell>
          <cell r="Y460">
            <v>1309</v>
          </cell>
          <cell r="Z460">
            <v>3387</v>
          </cell>
          <cell r="AA460">
            <v>4869</v>
          </cell>
          <cell r="AB460">
            <v>2241</v>
          </cell>
          <cell r="AC460">
            <v>2601</v>
          </cell>
          <cell r="AD460">
            <v>1134</v>
          </cell>
          <cell r="AE460">
            <v>5407</v>
          </cell>
          <cell r="AF460">
            <v>3433</v>
          </cell>
          <cell r="AG460">
            <v>1879</v>
          </cell>
          <cell r="AH460">
            <v>1409</v>
          </cell>
          <cell r="AI460">
            <v>1391</v>
          </cell>
          <cell r="AJ460">
            <v>1334</v>
          </cell>
          <cell r="AK460">
            <v>12982</v>
          </cell>
          <cell r="AL460">
            <v>55790</v>
          </cell>
          <cell r="AM460">
            <v>14090</v>
          </cell>
          <cell r="AN460">
            <v>69880</v>
          </cell>
          <cell r="AO460">
            <v>137829</v>
          </cell>
          <cell r="AP460">
            <v>46396</v>
          </cell>
          <cell r="AQ460">
            <v>184225</v>
          </cell>
          <cell r="AR460">
            <v>36239</v>
          </cell>
          <cell r="AS460" t="str">
            <v>Atípico</v>
          </cell>
          <cell r="AT460">
            <v>0</v>
          </cell>
          <cell r="AU460">
            <v>0</v>
          </cell>
          <cell r="AV460">
            <v>0.40195381944930503</v>
          </cell>
        </row>
        <row r="461">
          <cell r="A461">
            <v>1</v>
          </cell>
          <cell r="B461">
            <v>36240</v>
          </cell>
          <cell r="C461">
            <v>855</v>
          </cell>
          <cell r="E461">
            <v>319</v>
          </cell>
          <cell r="F461">
            <v>259</v>
          </cell>
          <cell r="K461">
            <v>256</v>
          </cell>
          <cell r="M461">
            <v>424</v>
          </cell>
          <cell r="O461">
            <v>1229</v>
          </cell>
          <cell r="P461">
            <v>558</v>
          </cell>
          <cell r="Q461">
            <v>1111</v>
          </cell>
          <cell r="R461">
            <v>1632</v>
          </cell>
          <cell r="S461">
            <v>6643</v>
          </cell>
          <cell r="T461">
            <v>12022</v>
          </cell>
          <cell r="U461">
            <v>18665</v>
          </cell>
          <cell r="V461">
            <v>165</v>
          </cell>
          <cell r="W461">
            <v>1095</v>
          </cell>
          <cell r="X461">
            <v>12056</v>
          </cell>
          <cell r="Z461">
            <v>1034</v>
          </cell>
          <cell r="AA461">
            <v>825</v>
          </cell>
          <cell r="AB461">
            <v>665</v>
          </cell>
          <cell r="AC461">
            <v>696</v>
          </cell>
          <cell r="AD461">
            <v>277</v>
          </cell>
          <cell r="AE461">
            <v>1293</v>
          </cell>
          <cell r="AF461">
            <v>873</v>
          </cell>
          <cell r="AG461">
            <v>551</v>
          </cell>
          <cell r="AH461">
            <v>360</v>
          </cell>
          <cell r="AI461">
            <v>301</v>
          </cell>
          <cell r="AJ461">
            <v>369</v>
          </cell>
          <cell r="AK461">
            <v>2691</v>
          </cell>
          <cell r="AL461">
            <v>23251</v>
          </cell>
          <cell r="AM461">
            <v>1141</v>
          </cell>
          <cell r="AN461">
            <v>24392</v>
          </cell>
          <cell r="AO461">
            <v>29894</v>
          </cell>
          <cell r="AP461">
            <v>13163</v>
          </cell>
          <cell r="AQ461">
            <v>43057</v>
          </cell>
          <cell r="AR461">
            <v>36240</v>
          </cell>
          <cell r="AS461">
            <v>0</v>
          </cell>
          <cell r="AT461" t="str">
            <v>JogoMaracana</v>
          </cell>
          <cell r="AU461">
            <v>0</v>
          </cell>
          <cell r="AV461">
            <v>8.7180546028901934E-2</v>
          </cell>
        </row>
        <row r="462">
          <cell r="A462">
            <v>2</v>
          </cell>
          <cell r="B462">
            <v>36241</v>
          </cell>
          <cell r="C462">
            <v>30901</v>
          </cell>
          <cell r="D462">
            <v>7896</v>
          </cell>
          <cell r="E462">
            <v>9083</v>
          </cell>
          <cell r="F462">
            <v>5391</v>
          </cell>
          <cell r="G462">
            <v>5262</v>
          </cell>
          <cell r="H462">
            <v>15897</v>
          </cell>
          <cell r="I462">
            <v>6960</v>
          </cell>
          <cell r="J462">
            <v>26130</v>
          </cell>
          <cell r="K462">
            <v>34605</v>
          </cell>
          <cell r="L462">
            <v>22186</v>
          </cell>
          <cell r="M462">
            <v>7310</v>
          </cell>
          <cell r="N462">
            <v>7659</v>
          </cell>
          <cell r="O462">
            <v>14529</v>
          </cell>
          <cell r="P462">
            <v>11639</v>
          </cell>
          <cell r="Q462">
            <v>30195</v>
          </cell>
          <cell r="R462">
            <v>16578</v>
          </cell>
          <cell r="S462">
            <v>252221</v>
          </cell>
          <cell r="T462">
            <v>45329</v>
          </cell>
          <cell r="U462">
            <v>297550</v>
          </cell>
          <cell r="V462">
            <v>3422</v>
          </cell>
          <cell r="W462">
            <v>6503</v>
          </cell>
          <cell r="X462">
            <v>3936</v>
          </cell>
          <cell r="Y462">
            <v>3055</v>
          </cell>
          <cell r="Z462">
            <v>6244</v>
          </cell>
          <cell r="AA462">
            <v>4567</v>
          </cell>
          <cell r="AB462">
            <v>4127</v>
          </cell>
          <cell r="AC462">
            <v>4055</v>
          </cell>
          <cell r="AD462">
            <v>1564</v>
          </cell>
          <cell r="AE462">
            <v>7431</v>
          </cell>
          <cell r="AF462">
            <v>5032</v>
          </cell>
          <cell r="AG462">
            <v>2963</v>
          </cell>
          <cell r="AH462">
            <v>2582</v>
          </cell>
          <cell r="AI462">
            <v>2035</v>
          </cell>
          <cell r="AJ462">
            <v>1896</v>
          </cell>
          <cell r="AK462">
            <v>19615</v>
          </cell>
          <cell r="AL462">
            <v>79027</v>
          </cell>
          <cell r="AM462">
            <v>44707</v>
          </cell>
          <cell r="AN462">
            <v>123734</v>
          </cell>
          <cell r="AO462">
            <v>331248</v>
          </cell>
          <cell r="AP462">
            <v>90036</v>
          </cell>
          <cell r="AQ462">
            <v>421284</v>
          </cell>
          <cell r="AR462">
            <v>36241</v>
          </cell>
          <cell r="AS462" t="str">
            <v>Atípico</v>
          </cell>
          <cell r="AT462">
            <v>0</v>
          </cell>
          <cell r="AU462">
            <v>0</v>
          </cell>
          <cell r="AV462">
            <v>0.96602600893094626</v>
          </cell>
        </row>
        <row r="463">
          <cell r="A463">
            <v>3</v>
          </cell>
          <cell r="B463">
            <v>36242</v>
          </cell>
          <cell r="C463">
            <v>32227</v>
          </cell>
          <cell r="D463">
            <v>8287</v>
          </cell>
          <cell r="E463">
            <v>9474</v>
          </cell>
          <cell r="F463">
            <v>5763</v>
          </cell>
          <cell r="G463">
            <v>5422</v>
          </cell>
          <cell r="H463">
            <v>15871</v>
          </cell>
          <cell r="I463">
            <v>7373</v>
          </cell>
          <cell r="J463">
            <v>27037</v>
          </cell>
          <cell r="K463">
            <v>37936</v>
          </cell>
          <cell r="L463">
            <v>24468</v>
          </cell>
          <cell r="M463">
            <v>7792</v>
          </cell>
          <cell r="N463">
            <v>7896</v>
          </cell>
          <cell r="O463">
            <v>15243</v>
          </cell>
          <cell r="P463">
            <v>12129</v>
          </cell>
          <cell r="Q463">
            <v>31333</v>
          </cell>
          <cell r="R463">
            <v>17480</v>
          </cell>
          <cell r="S463">
            <v>265731</v>
          </cell>
          <cell r="T463">
            <v>45819</v>
          </cell>
          <cell r="U463">
            <v>311550</v>
          </cell>
          <cell r="V463">
            <v>3658</v>
          </cell>
          <cell r="W463">
            <v>7073</v>
          </cell>
          <cell r="X463">
            <v>4063</v>
          </cell>
          <cell r="Y463">
            <v>3209</v>
          </cell>
          <cell r="Z463">
            <v>6420</v>
          </cell>
          <cell r="AA463">
            <v>4674</v>
          </cell>
          <cell r="AB463">
            <v>4177</v>
          </cell>
          <cell r="AC463">
            <v>4071</v>
          </cell>
          <cell r="AD463">
            <v>1547</v>
          </cell>
          <cell r="AE463">
            <v>7680</v>
          </cell>
          <cell r="AF463">
            <v>5118</v>
          </cell>
          <cell r="AG463">
            <v>3028</v>
          </cell>
          <cell r="AH463">
            <v>2631</v>
          </cell>
          <cell r="AI463">
            <v>2007</v>
          </cell>
          <cell r="AJ463">
            <v>1877</v>
          </cell>
          <cell r="AK463">
            <v>19225</v>
          </cell>
          <cell r="AL463">
            <v>80458</v>
          </cell>
          <cell r="AM463">
            <v>47220</v>
          </cell>
          <cell r="AN463">
            <v>127678</v>
          </cell>
          <cell r="AO463">
            <v>346189</v>
          </cell>
          <cell r="AP463">
            <v>93039</v>
          </cell>
          <cell r="AQ463">
            <v>439228</v>
          </cell>
          <cell r="AR463">
            <v>36242</v>
          </cell>
          <cell r="AS463">
            <v>0</v>
          </cell>
          <cell r="AT463">
            <v>0</v>
          </cell>
          <cell r="AU463">
            <v>0</v>
          </cell>
          <cell r="AV463">
            <v>1.0095987840101535</v>
          </cell>
        </row>
        <row r="464">
          <cell r="A464">
            <v>4</v>
          </cell>
          <cell r="B464">
            <v>36243</v>
          </cell>
          <cell r="C464">
            <v>31924</v>
          </cell>
          <cell r="D464">
            <v>7995</v>
          </cell>
          <cell r="E464">
            <v>9210</v>
          </cell>
          <cell r="F464">
            <v>5578</v>
          </cell>
          <cell r="G464">
            <v>5347</v>
          </cell>
          <cell r="H464">
            <v>14942</v>
          </cell>
          <cell r="I464">
            <v>7018</v>
          </cell>
          <cell r="J464">
            <v>26079</v>
          </cell>
          <cell r="K464">
            <v>34139</v>
          </cell>
          <cell r="L464">
            <v>22824</v>
          </cell>
          <cell r="M464">
            <v>7423</v>
          </cell>
          <cell r="N464">
            <v>7866</v>
          </cell>
          <cell r="O464">
            <v>15410</v>
          </cell>
          <cell r="P464">
            <v>12297</v>
          </cell>
          <cell r="Q464">
            <v>30989</v>
          </cell>
          <cell r="R464">
            <v>17424</v>
          </cell>
          <cell r="S464">
            <v>256465</v>
          </cell>
          <cell r="T464">
            <v>46111</v>
          </cell>
          <cell r="U464">
            <v>302576</v>
          </cell>
          <cell r="V464">
            <v>3541</v>
          </cell>
          <cell r="W464">
            <v>6655</v>
          </cell>
          <cell r="X464">
            <v>4914</v>
          </cell>
          <cell r="Y464">
            <v>3272</v>
          </cell>
          <cell r="Z464">
            <v>6450</v>
          </cell>
          <cell r="AA464">
            <v>4676</v>
          </cell>
          <cell r="AB464">
            <v>4208</v>
          </cell>
          <cell r="AC464">
            <v>4116</v>
          </cell>
          <cell r="AD464">
            <v>1551</v>
          </cell>
          <cell r="AE464">
            <v>7694</v>
          </cell>
          <cell r="AF464">
            <v>5003</v>
          </cell>
          <cell r="AG464">
            <v>3068</v>
          </cell>
          <cell r="AH464">
            <v>2639</v>
          </cell>
          <cell r="AI464">
            <v>1962</v>
          </cell>
          <cell r="AJ464">
            <v>1888</v>
          </cell>
          <cell r="AK464">
            <v>19217</v>
          </cell>
          <cell r="AL464">
            <v>80854</v>
          </cell>
          <cell r="AM464">
            <v>45470</v>
          </cell>
          <cell r="AN464">
            <v>126324</v>
          </cell>
          <cell r="AO464">
            <v>337319</v>
          </cell>
          <cell r="AP464">
            <v>91581</v>
          </cell>
          <cell r="AQ464">
            <v>428900</v>
          </cell>
          <cell r="AR464">
            <v>36243</v>
          </cell>
          <cell r="AS464">
            <v>0</v>
          </cell>
          <cell r="AT464">
            <v>0</v>
          </cell>
          <cell r="AU464">
            <v>0</v>
          </cell>
          <cell r="AV464">
            <v>0.98373100307497052</v>
          </cell>
        </row>
        <row r="465">
          <cell r="A465">
            <v>5</v>
          </cell>
          <cell r="B465">
            <v>36244</v>
          </cell>
          <cell r="C465">
            <v>32815</v>
          </cell>
          <cell r="D465">
            <v>8306</v>
          </cell>
          <cell r="E465">
            <v>9719</v>
          </cell>
          <cell r="F465">
            <v>5691</v>
          </cell>
          <cell r="G465">
            <v>5443</v>
          </cell>
          <cell r="H465">
            <v>15555</v>
          </cell>
          <cell r="I465">
            <v>7092</v>
          </cell>
          <cell r="J465">
            <v>26731</v>
          </cell>
          <cell r="K465">
            <v>34922</v>
          </cell>
          <cell r="L465">
            <v>23109</v>
          </cell>
          <cell r="M465">
            <v>7687</v>
          </cell>
          <cell r="N465">
            <v>7929</v>
          </cell>
          <cell r="O465">
            <v>15434</v>
          </cell>
          <cell r="P465">
            <v>12267</v>
          </cell>
          <cell r="Q465">
            <v>31231</v>
          </cell>
          <cell r="R465">
            <v>17657</v>
          </cell>
          <cell r="S465">
            <v>261588</v>
          </cell>
          <cell r="T465">
            <v>45947</v>
          </cell>
          <cell r="U465">
            <v>307535</v>
          </cell>
          <cell r="V465">
            <v>3613</v>
          </cell>
          <cell r="W465">
            <v>6892</v>
          </cell>
          <cell r="X465">
            <v>4043</v>
          </cell>
          <cell r="Y465">
            <v>3245</v>
          </cell>
          <cell r="Z465">
            <v>6505</v>
          </cell>
          <cell r="AA465">
            <v>4684</v>
          </cell>
          <cell r="AB465">
            <v>4176</v>
          </cell>
          <cell r="AC465">
            <v>4133</v>
          </cell>
          <cell r="AD465">
            <v>1554</v>
          </cell>
          <cell r="AE465">
            <v>7665</v>
          </cell>
          <cell r="AF465">
            <v>4947</v>
          </cell>
          <cell r="AG465">
            <v>2995</v>
          </cell>
          <cell r="AH465">
            <v>2730</v>
          </cell>
          <cell r="AI465">
            <v>2091</v>
          </cell>
          <cell r="AJ465">
            <v>1915</v>
          </cell>
          <cell r="AK465">
            <v>19342</v>
          </cell>
          <cell r="AL465">
            <v>80530</v>
          </cell>
          <cell r="AM465">
            <v>46341</v>
          </cell>
          <cell r="AN465">
            <v>126871</v>
          </cell>
          <cell r="AO465">
            <v>342118</v>
          </cell>
          <cell r="AP465">
            <v>92288</v>
          </cell>
          <cell r="AQ465">
            <v>434406</v>
          </cell>
          <cell r="AR465">
            <v>36244</v>
          </cell>
          <cell r="AS465">
            <v>0</v>
          </cell>
          <cell r="AT465">
            <v>0</v>
          </cell>
          <cell r="AU465">
            <v>0</v>
          </cell>
          <cell r="AV465">
            <v>0.99772643494734292</v>
          </cell>
        </row>
        <row r="466">
          <cell r="A466">
            <v>6</v>
          </cell>
          <cell r="B466">
            <v>36245</v>
          </cell>
          <cell r="C466">
            <v>33369</v>
          </cell>
          <cell r="D466">
            <v>8241</v>
          </cell>
          <cell r="E466">
            <v>9675</v>
          </cell>
          <cell r="F466">
            <v>5727</v>
          </cell>
          <cell r="G466">
            <v>5328</v>
          </cell>
          <cell r="H466">
            <v>15755</v>
          </cell>
          <cell r="I466">
            <v>7346</v>
          </cell>
          <cell r="J466">
            <v>27764</v>
          </cell>
          <cell r="K466">
            <v>36775</v>
          </cell>
          <cell r="L466">
            <v>24596</v>
          </cell>
          <cell r="M466">
            <v>7831</v>
          </cell>
          <cell r="N466">
            <v>8103</v>
          </cell>
          <cell r="O466">
            <v>15693</v>
          </cell>
          <cell r="P466">
            <v>12441</v>
          </cell>
          <cell r="Q466">
            <v>31292</v>
          </cell>
          <cell r="R466">
            <v>18483</v>
          </cell>
          <cell r="S466">
            <v>268419</v>
          </cell>
          <cell r="T466">
            <v>46459</v>
          </cell>
          <cell r="U466">
            <v>314878</v>
          </cell>
          <cell r="V466">
            <v>3636</v>
          </cell>
          <cell r="W466">
            <v>6585</v>
          </cell>
          <cell r="X466">
            <v>3504</v>
          </cell>
          <cell r="Y466">
            <v>3215</v>
          </cell>
          <cell r="Z466">
            <v>6575</v>
          </cell>
          <cell r="AA466">
            <v>5077</v>
          </cell>
          <cell r="AB466">
            <v>4304</v>
          </cell>
          <cell r="AC466">
            <v>4216</v>
          </cell>
          <cell r="AD466">
            <v>1565</v>
          </cell>
          <cell r="AE466">
            <v>7625</v>
          </cell>
          <cell r="AF466">
            <v>5103</v>
          </cell>
          <cell r="AG466">
            <v>3031</v>
          </cell>
          <cell r="AH466">
            <v>2746</v>
          </cell>
          <cell r="AI466">
            <v>2057</v>
          </cell>
          <cell r="AJ466">
            <v>1929</v>
          </cell>
          <cell r="AK466">
            <v>19827</v>
          </cell>
          <cell r="AL466">
            <v>80995</v>
          </cell>
          <cell r="AM466">
            <v>47729</v>
          </cell>
          <cell r="AN466">
            <v>128724</v>
          </cell>
          <cell r="AO466">
            <v>349414</v>
          </cell>
          <cell r="AP466">
            <v>94188</v>
          </cell>
          <cell r="AQ466">
            <v>443602</v>
          </cell>
          <cell r="AR466">
            <v>36245</v>
          </cell>
          <cell r="AS466">
            <v>0</v>
          </cell>
          <cell r="AT466">
            <v>0</v>
          </cell>
          <cell r="AU466">
            <v>0</v>
          </cell>
          <cell r="AV466">
            <v>1.0190039242036106</v>
          </cell>
        </row>
        <row r="467">
          <cell r="A467">
            <v>7</v>
          </cell>
          <cell r="B467">
            <v>36246</v>
          </cell>
          <cell r="C467">
            <v>12996</v>
          </cell>
          <cell r="D467">
            <v>2847</v>
          </cell>
          <cell r="E467">
            <v>3808</v>
          </cell>
          <cell r="F467">
            <v>1688</v>
          </cell>
          <cell r="G467">
            <v>1448</v>
          </cell>
          <cell r="H467">
            <v>5116</v>
          </cell>
          <cell r="I467">
            <v>1738</v>
          </cell>
          <cell r="J467">
            <v>5907</v>
          </cell>
          <cell r="K467">
            <v>4746</v>
          </cell>
          <cell r="L467">
            <v>3379</v>
          </cell>
          <cell r="M467">
            <v>3179</v>
          </cell>
          <cell r="N467">
            <v>3669</v>
          </cell>
          <cell r="O467">
            <v>6509</v>
          </cell>
          <cell r="P467">
            <v>4306</v>
          </cell>
          <cell r="Q467">
            <v>9333</v>
          </cell>
          <cell r="R467">
            <v>9377</v>
          </cell>
          <cell r="S467">
            <v>80046</v>
          </cell>
          <cell r="T467">
            <v>25848</v>
          </cell>
          <cell r="U467">
            <v>105894</v>
          </cell>
          <cell r="V467">
            <v>1072</v>
          </cell>
          <cell r="W467">
            <v>2782</v>
          </cell>
          <cell r="X467">
            <v>2284</v>
          </cell>
          <cell r="Y467">
            <v>1188</v>
          </cell>
          <cell r="Z467">
            <v>3194</v>
          </cell>
          <cell r="AA467">
            <v>4123</v>
          </cell>
          <cell r="AB467">
            <v>2056</v>
          </cell>
          <cell r="AC467">
            <v>2217</v>
          </cell>
          <cell r="AD467">
            <v>1023</v>
          </cell>
          <cell r="AE467">
            <v>4679</v>
          </cell>
          <cell r="AF467">
            <v>2954</v>
          </cell>
          <cell r="AG467">
            <v>1685</v>
          </cell>
          <cell r="AH467">
            <v>1388</v>
          </cell>
          <cell r="AI467">
            <v>1208</v>
          </cell>
          <cell r="AJ467">
            <v>1182</v>
          </cell>
          <cell r="AK467">
            <v>10567</v>
          </cell>
          <cell r="AL467">
            <v>43602</v>
          </cell>
          <cell r="AM467">
            <v>13720</v>
          </cell>
          <cell r="AN467">
            <v>57322</v>
          </cell>
          <cell r="AO467">
            <v>123648</v>
          </cell>
          <cell r="AP467">
            <v>39568</v>
          </cell>
          <cell r="AQ467">
            <v>163216</v>
          </cell>
          <cell r="AR467">
            <v>36246</v>
          </cell>
          <cell r="AS467">
            <v>0</v>
          </cell>
          <cell r="AT467">
            <v>0</v>
          </cell>
          <cell r="AU467">
            <v>0</v>
          </cell>
          <cell r="AV467">
            <v>0.3605974495009589</v>
          </cell>
        </row>
        <row r="468">
          <cell r="A468">
            <v>1</v>
          </cell>
          <cell r="B468">
            <v>36247</v>
          </cell>
          <cell r="S468">
            <v>0</v>
          </cell>
          <cell r="U468">
            <v>0</v>
          </cell>
          <cell r="AL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36247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</row>
        <row r="469">
          <cell r="A469">
            <v>2</v>
          </cell>
          <cell r="B469">
            <v>36248</v>
          </cell>
          <cell r="C469">
            <v>31820</v>
          </cell>
          <cell r="D469">
            <v>7942</v>
          </cell>
          <cell r="E469">
            <v>9234</v>
          </cell>
          <cell r="F469">
            <v>5505</v>
          </cell>
          <cell r="G469">
            <v>5433</v>
          </cell>
          <cell r="H469">
            <v>16018</v>
          </cell>
          <cell r="I469">
            <v>7037</v>
          </cell>
          <cell r="J469">
            <v>26275</v>
          </cell>
          <cell r="K469">
            <v>35215</v>
          </cell>
          <cell r="L469">
            <v>22170</v>
          </cell>
          <cell r="M469">
            <v>7474</v>
          </cell>
          <cell r="N469">
            <v>7806</v>
          </cell>
          <cell r="O469">
            <v>14875</v>
          </cell>
          <cell r="P469">
            <v>11908</v>
          </cell>
          <cell r="Q469">
            <v>30568</v>
          </cell>
          <cell r="R469">
            <v>16992</v>
          </cell>
          <cell r="S469">
            <v>256272</v>
          </cell>
          <cell r="T469">
            <v>45695</v>
          </cell>
          <cell r="U469">
            <v>301967</v>
          </cell>
          <cell r="V469">
            <v>3494</v>
          </cell>
          <cell r="W469">
            <v>6587</v>
          </cell>
          <cell r="X469">
            <v>3917</v>
          </cell>
          <cell r="Y469">
            <v>3165</v>
          </cell>
          <cell r="Z469">
            <v>6291</v>
          </cell>
          <cell r="AA469">
            <v>4460</v>
          </cell>
          <cell r="AB469">
            <v>4191</v>
          </cell>
          <cell r="AC469">
            <v>4075</v>
          </cell>
          <cell r="AD469">
            <v>1503</v>
          </cell>
          <cell r="AE469">
            <v>7568</v>
          </cell>
          <cell r="AF469">
            <v>4975</v>
          </cell>
          <cell r="AG469">
            <v>2929</v>
          </cell>
          <cell r="AH469">
            <v>2614</v>
          </cell>
          <cell r="AI469">
            <v>2005</v>
          </cell>
          <cell r="AJ469">
            <v>1948</v>
          </cell>
          <cell r="AK469">
            <v>20016</v>
          </cell>
          <cell r="AL469">
            <v>79738</v>
          </cell>
          <cell r="AM469">
            <v>45368</v>
          </cell>
          <cell r="AN469">
            <v>125106</v>
          </cell>
          <cell r="AO469">
            <v>336010</v>
          </cell>
          <cell r="AP469">
            <v>91063</v>
          </cell>
          <cell r="AQ469">
            <v>427073</v>
          </cell>
          <cell r="AR469">
            <v>36248</v>
          </cell>
          <cell r="AS469">
            <v>0</v>
          </cell>
          <cell r="AT469">
            <v>0</v>
          </cell>
          <cell r="AU469">
            <v>0</v>
          </cell>
          <cell r="AV469">
            <v>0.97991353686931615</v>
          </cell>
        </row>
        <row r="470">
          <cell r="A470">
            <v>3</v>
          </cell>
          <cell r="B470">
            <v>36249</v>
          </cell>
          <cell r="C470">
            <v>32745</v>
          </cell>
          <cell r="D470">
            <v>8251</v>
          </cell>
          <cell r="E470">
            <v>9587</v>
          </cell>
          <cell r="F470">
            <v>5626</v>
          </cell>
          <cell r="G470">
            <v>5568</v>
          </cell>
          <cell r="H470">
            <v>15795</v>
          </cell>
          <cell r="I470">
            <v>7219</v>
          </cell>
          <cell r="J470">
            <v>27109</v>
          </cell>
          <cell r="K470">
            <v>36278</v>
          </cell>
          <cell r="L470">
            <v>23287</v>
          </cell>
          <cell r="M470">
            <v>7851</v>
          </cell>
          <cell r="N470">
            <v>8041</v>
          </cell>
          <cell r="O470">
            <v>15943</v>
          </cell>
          <cell r="P470">
            <v>12327</v>
          </cell>
          <cell r="Q470">
            <v>31443</v>
          </cell>
          <cell r="R470">
            <v>17680</v>
          </cell>
          <cell r="S470">
            <v>264750</v>
          </cell>
          <cell r="T470">
            <v>46127</v>
          </cell>
          <cell r="U470">
            <v>310877</v>
          </cell>
          <cell r="V470">
            <v>3571</v>
          </cell>
          <cell r="W470">
            <v>6722</v>
          </cell>
          <cell r="X470">
            <v>4508</v>
          </cell>
          <cell r="Y470">
            <v>3195</v>
          </cell>
          <cell r="Z470">
            <v>6460</v>
          </cell>
          <cell r="AA470">
            <v>4698</v>
          </cell>
          <cell r="AB470">
            <v>4231</v>
          </cell>
          <cell r="AC470">
            <v>4055</v>
          </cell>
          <cell r="AD470">
            <v>1538</v>
          </cell>
          <cell r="AE470">
            <v>7497</v>
          </cell>
          <cell r="AF470">
            <v>5035</v>
          </cell>
          <cell r="AG470">
            <v>3113</v>
          </cell>
          <cell r="AH470">
            <v>2647</v>
          </cell>
          <cell r="AI470">
            <v>2022</v>
          </cell>
          <cell r="AJ470">
            <v>1905</v>
          </cell>
          <cell r="AK470">
            <v>19590</v>
          </cell>
          <cell r="AL470">
            <v>80787</v>
          </cell>
          <cell r="AM470">
            <v>46934</v>
          </cell>
          <cell r="AN470">
            <v>127721</v>
          </cell>
          <cell r="AO470">
            <v>345537</v>
          </cell>
          <cell r="AP470">
            <v>93061</v>
          </cell>
          <cell r="AQ470">
            <v>438598</v>
          </cell>
          <cell r="AR470">
            <v>36249</v>
          </cell>
          <cell r="AS470">
            <v>0</v>
          </cell>
          <cell r="AT470">
            <v>0</v>
          </cell>
          <cell r="AU470">
            <v>0</v>
          </cell>
          <cell r="AV470">
            <v>1.0076973417136779</v>
          </cell>
        </row>
        <row r="471">
          <cell r="A471">
            <v>4</v>
          </cell>
          <cell r="B471">
            <v>36250</v>
          </cell>
          <cell r="C471">
            <v>33901</v>
          </cell>
          <cell r="D471">
            <v>8388</v>
          </cell>
          <cell r="E471">
            <v>9673</v>
          </cell>
          <cell r="F471">
            <v>5857</v>
          </cell>
          <cell r="G471">
            <v>5687</v>
          </cell>
          <cell r="H471">
            <v>15789</v>
          </cell>
          <cell r="I471">
            <v>7308</v>
          </cell>
          <cell r="J471">
            <v>28440</v>
          </cell>
          <cell r="K471">
            <v>36780</v>
          </cell>
          <cell r="L471">
            <v>22141</v>
          </cell>
          <cell r="M471">
            <v>8077</v>
          </cell>
          <cell r="N471">
            <v>8144</v>
          </cell>
          <cell r="O471">
            <v>16312</v>
          </cell>
          <cell r="P471">
            <v>12599</v>
          </cell>
          <cell r="Q471">
            <v>31681</v>
          </cell>
          <cell r="R471">
            <v>18090</v>
          </cell>
          <cell r="S471">
            <v>268867</v>
          </cell>
          <cell r="T471">
            <v>48298</v>
          </cell>
          <cell r="U471">
            <v>317165</v>
          </cell>
          <cell r="V471">
            <v>3718</v>
          </cell>
          <cell r="W471">
            <v>6853</v>
          </cell>
          <cell r="X471">
            <v>5197</v>
          </cell>
          <cell r="Y471">
            <v>3290</v>
          </cell>
          <cell r="Z471">
            <v>6705</v>
          </cell>
          <cell r="AA471">
            <v>4998</v>
          </cell>
          <cell r="AB471">
            <v>4302</v>
          </cell>
          <cell r="AC471">
            <v>4242</v>
          </cell>
          <cell r="AD471">
            <v>1576</v>
          </cell>
          <cell r="AE471">
            <v>8019</v>
          </cell>
          <cell r="AF471">
            <v>5219</v>
          </cell>
          <cell r="AG471">
            <v>3223</v>
          </cell>
          <cell r="AH471">
            <v>2863</v>
          </cell>
          <cell r="AI471">
            <v>2138</v>
          </cell>
          <cell r="AJ471">
            <v>1979</v>
          </cell>
          <cell r="AK471">
            <v>20287</v>
          </cell>
          <cell r="AL471">
            <v>84609</v>
          </cell>
          <cell r="AM471">
            <v>47567</v>
          </cell>
          <cell r="AN471">
            <v>132176</v>
          </cell>
          <cell r="AO471">
            <v>353476</v>
          </cell>
          <cell r="AP471">
            <v>95865</v>
          </cell>
          <cell r="AQ471">
            <v>449341</v>
          </cell>
          <cell r="AR471">
            <v>36250</v>
          </cell>
          <cell r="AS471" t="str">
            <v>Atípico</v>
          </cell>
          <cell r="AT471">
            <v>0</v>
          </cell>
          <cell r="AU471">
            <v>0</v>
          </cell>
          <cell r="AV471">
            <v>1.0308500263635558</v>
          </cell>
        </row>
        <row r="472">
          <cell r="A472">
            <v>0</v>
          </cell>
          <cell r="B472" t="str">
            <v>mar/1999</v>
          </cell>
          <cell r="C472">
            <v>804009</v>
          </cell>
          <cell r="D472">
            <v>199326</v>
          </cell>
          <cell r="E472">
            <v>233735</v>
          </cell>
          <cell r="F472">
            <v>135176</v>
          </cell>
          <cell r="G472">
            <v>132626</v>
          </cell>
          <cell r="H472">
            <v>380825</v>
          </cell>
          <cell r="I472">
            <v>171834</v>
          </cell>
          <cell r="J472">
            <v>654550</v>
          </cell>
          <cell r="K472">
            <v>848054</v>
          </cell>
          <cell r="L472">
            <v>541844</v>
          </cell>
          <cell r="M472">
            <v>190518</v>
          </cell>
          <cell r="N472">
            <v>199381</v>
          </cell>
          <cell r="O472">
            <v>382767</v>
          </cell>
          <cell r="P472">
            <v>297603</v>
          </cell>
          <cell r="Q472">
            <v>751723</v>
          </cell>
          <cell r="R472">
            <v>445011</v>
          </cell>
          <cell r="S472">
            <v>6368982</v>
          </cell>
          <cell r="T472">
            <v>1187259</v>
          </cell>
          <cell r="U472">
            <v>7556241</v>
          </cell>
          <cell r="V472">
            <v>85809</v>
          </cell>
          <cell r="W472">
            <v>167107</v>
          </cell>
          <cell r="X472">
            <v>121628</v>
          </cell>
          <cell r="Y472">
            <v>79065</v>
          </cell>
          <cell r="Z472">
            <v>161487</v>
          </cell>
          <cell r="AA472">
            <v>133415</v>
          </cell>
          <cell r="AB472">
            <v>105743</v>
          </cell>
          <cell r="AC472">
            <v>105703</v>
          </cell>
          <cell r="AD472">
            <v>40367</v>
          </cell>
          <cell r="AE472">
            <v>198985</v>
          </cell>
          <cell r="AF472">
            <v>130510</v>
          </cell>
          <cell r="AG472">
            <v>77159</v>
          </cell>
          <cell r="AH472">
            <v>66515</v>
          </cell>
          <cell r="AI472">
            <v>51822</v>
          </cell>
          <cell r="AJ472">
            <v>49595</v>
          </cell>
          <cell r="AK472">
            <v>497144</v>
          </cell>
          <cell r="AL472">
            <v>2072054</v>
          </cell>
          <cell r="AM472">
            <v>1127894</v>
          </cell>
          <cell r="AN472">
            <v>3199948</v>
          </cell>
          <cell r="AO472">
            <v>8441036</v>
          </cell>
          <cell r="AP472">
            <v>2315153</v>
          </cell>
          <cell r="AQ472">
            <v>10756189</v>
          </cell>
          <cell r="AR472">
            <v>28</v>
          </cell>
        </row>
        <row r="473">
          <cell r="A473">
            <v>5</v>
          </cell>
          <cell r="B473">
            <v>36251</v>
          </cell>
          <cell r="C473">
            <v>22679</v>
          </cell>
          <cell r="D473">
            <v>5428</v>
          </cell>
          <cell r="E473">
            <v>5571</v>
          </cell>
          <cell r="F473">
            <v>3449</v>
          </cell>
          <cell r="G473">
            <v>3668</v>
          </cell>
          <cell r="H473">
            <v>11103</v>
          </cell>
          <cell r="I473">
            <v>4506</v>
          </cell>
          <cell r="J473">
            <v>16493</v>
          </cell>
          <cell r="K473">
            <v>17528</v>
          </cell>
          <cell r="L473">
            <v>10664</v>
          </cell>
          <cell r="M473">
            <v>5532</v>
          </cell>
          <cell r="N473">
            <v>5391</v>
          </cell>
          <cell r="O473">
            <v>11386</v>
          </cell>
          <cell r="P473">
            <v>7701</v>
          </cell>
          <cell r="Q473">
            <v>20769</v>
          </cell>
          <cell r="R473">
            <v>14205</v>
          </cell>
          <cell r="S473">
            <v>166073</v>
          </cell>
          <cell r="T473">
            <v>41114</v>
          </cell>
          <cell r="U473">
            <v>207187</v>
          </cell>
          <cell r="V473">
            <v>2190</v>
          </cell>
          <cell r="W473">
            <v>5126</v>
          </cell>
          <cell r="X473">
            <v>5328</v>
          </cell>
          <cell r="Y473">
            <v>2342</v>
          </cell>
          <cell r="Z473">
            <v>5354</v>
          </cell>
          <cell r="AA473">
            <v>4784</v>
          </cell>
          <cell r="AB473">
            <v>3548</v>
          </cell>
          <cell r="AC473">
            <v>3539</v>
          </cell>
          <cell r="AD473">
            <v>1345</v>
          </cell>
          <cell r="AE473">
            <v>6653</v>
          </cell>
          <cell r="AF473">
            <v>4305</v>
          </cell>
          <cell r="AG473">
            <v>2700</v>
          </cell>
          <cell r="AH473">
            <v>2347</v>
          </cell>
          <cell r="AI473">
            <v>1918</v>
          </cell>
          <cell r="AJ473">
            <v>1806</v>
          </cell>
          <cell r="AK473">
            <v>17553</v>
          </cell>
          <cell r="AL473">
            <v>70838</v>
          </cell>
          <cell r="AM473">
            <v>29166</v>
          </cell>
          <cell r="AN473">
            <v>100004</v>
          </cell>
          <cell r="AO473">
            <v>236911</v>
          </cell>
          <cell r="AP473">
            <v>70280</v>
          </cell>
          <cell r="AQ473">
            <v>307191</v>
          </cell>
          <cell r="AR473">
            <v>36251</v>
          </cell>
          <cell r="AS473" t="str">
            <v>Atípico</v>
          </cell>
          <cell r="AT473" t="str">
            <v>SemSanta</v>
          </cell>
          <cell r="AU473">
            <v>0</v>
          </cell>
          <cell r="AV473">
            <v>0.6830949772216135</v>
          </cell>
        </row>
        <row r="474">
          <cell r="A474">
            <v>6</v>
          </cell>
          <cell r="B474">
            <v>36252</v>
          </cell>
          <cell r="C474">
            <v>3475</v>
          </cell>
          <cell r="D474">
            <v>1069</v>
          </cell>
          <cell r="E474">
            <v>1196</v>
          </cell>
          <cell r="F474">
            <v>591</v>
          </cell>
          <cell r="G474">
            <v>484</v>
          </cell>
          <cell r="H474">
            <v>1847</v>
          </cell>
          <cell r="I474">
            <v>237</v>
          </cell>
          <cell r="J474">
            <v>470</v>
          </cell>
          <cell r="K474">
            <v>853</v>
          </cell>
          <cell r="L474">
            <v>1605</v>
          </cell>
          <cell r="M474">
            <v>1369</v>
          </cell>
          <cell r="N474">
            <v>1141</v>
          </cell>
          <cell r="O474">
            <v>2133</v>
          </cell>
          <cell r="P474">
            <v>1628</v>
          </cell>
          <cell r="Q474">
            <v>2924</v>
          </cell>
          <cell r="R474">
            <v>4911</v>
          </cell>
          <cell r="S474">
            <v>25933</v>
          </cell>
          <cell r="T474">
            <v>10020</v>
          </cell>
          <cell r="U474">
            <v>35953</v>
          </cell>
          <cell r="V474">
            <v>375</v>
          </cell>
          <cell r="W474">
            <v>1193</v>
          </cell>
          <cell r="X474">
            <v>261</v>
          </cell>
          <cell r="Y474">
            <v>500</v>
          </cell>
          <cell r="Z474">
            <v>1489</v>
          </cell>
          <cell r="AA474">
            <v>938</v>
          </cell>
          <cell r="AB474">
            <v>795</v>
          </cell>
          <cell r="AC474">
            <v>1073</v>
          </cell>
          <cell r="AD474">
            <v>577</v>
          </cell>
          <cell r="AE474">
            <v>1584</v>
          </cell>
          <cell r="AF474">
            <v>1067</v>
          </cell>
          <cell r="AG474">
            <v>699</v>
          </cell>
          <cell r="AH474">
            <v>581</v>
          </cell>
          <cell r="AI474">
            <v>673</v>
          </cell>
          <cell r="AJ474">
            <v>602</v>
          </cell>
          <cell r="AK474">
            <v>4236</v>
          </cell>
          <cell r="AL474">
            <v>16643</v>
          </cell>
          <cell r="AM474">
            <v>4504</v>
          </cell>
          <cell r="AN474">
            <v>21147</v>
          </cell>
          <cell r="AO474">
            <v>42576</v>
          </cell>
          <cell r="AP474">
            <v>14524</v>
          </cell>
          <cell r="AQ474">
            <v>57100</v>
          </cell>
          <cell r="AR474">
            <v>36252</v>
          </cell>
          <cell r="AS474" t="str">
            <v>Atípico</v>
          </cell>
          <cell r="AT474" t="str">
            <v>SemSanta</v>
          </cell>
          <cell r="AU474" t="str">
            <v>Feriado</v>
          </cell>
          <cell r="AV474">
            <v>0.12276108644253503</v>
          </cell>
        </row>
        <row r="475">
          <cell r="A475">
            <v>7</v>
          </cell>
          <cell r="B475">
            <v>36253</v>
          </cell>
          <cell r="C475">
            <v>8982</v>
          </cell>
          <cell r="D475">
            <v>1934</v>
          </cell>
          <cell r="E475">
            <v>2491</v>
          </cell>
          <cell r="F475">
            <v>1186</v>
          </cell>
          <cell r="G475">
            <v>1092</v>
          </cell>
          <cell r="H475">
            <v>4138</v>
          </cell>
          <cell r="I475">
            <v>1107</v>
          </cell>
          <cell r="J475">
            <v>4106</v>
          </cell>
          <cell r="K475">
            <v>3026</v>
          </cell>
          <cell r="L475">
            <v>1968</v>
          </cell>
          <cell r="M475">
            <v>2340</v>
          </cell>
          <cell r="N475">
            <v>2587</v>
          </cell>
          <cell r="O475">
            <v>4688</v>
          </cell>
          <cell r="P475">
            <v>3002</v>
          </cell>
          <cell r="Q475">
            <v>6299</v>
          </cell>
          <cell r="R475">
            <v>7854</v>
          </cell>
          <cell r="S475">
            <v>56800</v>
          </cell>
          <cell r="T475">
            <v>21381</v>
          </cell>
          <cell r="U475">
            <v>78181</v>
          </cell>
          <cell r="V475">
            <v>753</v>
          </cell>
          <cell r="W475">
            <v>2215</v>
          </cell>
          <cell r="X475">
            <v>795</v>
          </cell>
          <cell r="Y475">
            <v>877</v>
          </cell>
          <cell r="Z475">
            <v>2412</v>
          </cell>
          <cell r="AA475">
            <v>3732</v>
          </cell>
          <cell r="AB475">
            <v>1718</v>
          </cell>
          <cell r="AC475">
            <v>1934</v>
          </cell>
          <cell r="AD475">
            <v>876</v>
          </cell>
          <cell r="AE475">
            <v>3631</v>
          </cell>
          <cell r="AF475">
            <v>2242</v>
          </cell>
          <cell r="AG475">
            <v>1390</v>
          </cell>
          <cell r="AH475">
            <v>1155</v>
          </cell>
          <cell r="AI475">
            <v>1176</v>
          </cell>
          <cell r="AJ475">
            <v>1081</v>
          </cell>
          <cell r="AK475">
            <v>9558</v>
          </cell>
          <cell r="AL475">
            <v>35545</v>
          </cell>
          <cell r="AM475">
            <v>9766</v>
          </cell>
          <cell r="AN475">
            <v>45311</v>
          </cell>
          <cell r="AO475">
            <v>92345</v>
          </cell>
          <cell r="AP475">
            <v>31147</v>
          </cell>
          <cell r="AQ475">
            <v>123492</v>
          </cell>
          <cell r="AR475">
            <v>36253</v>
          </cell>
          <cell r="AS475" t="str">
            <v>Atípico</v>
          </cell>
          <cell r="AT475" t="str">
            <v>SemSanta</v>
          </cell>
          <cell r="AU475">
            <v>0</v>
          </cell>
          <cell r="AV475">
            <v>0.26626203794475523</v>
          </cell>
        </row>
        <row r="476">
          <cell r="A476">
            <v>1</v>
          </cell>
          <cell r="B476">
            <v>36254</v>
          </cell>
          <cell r="S476">
            <v>0</v>
          </cell>
          <cell r="U476">
            <v>0</v>
          </cell>
          <cell r="AL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36254</v>
          </cell>
          <cell r="AS476" t="str">
            <v>Atípico</v>
          </cell>
          <cell r="AT476" t="str">
            <v>SemSanta</v>
          </cell>
          <cell r="AU476">
            <v>0</v>
          </cell>
          <cell r="AV476">
            <v>0</v>
          </cell>
        </row>
        <row r="477">
          <cell r="A477">
            <v>2</v>
          </cell>
          <cell r="B477">
            <v>36255</v>
          </cell>
          <cell r="C477">
            <v>32066</v>
          </cell>
          <cell r="D477">
            <v>8221</v>
          </cell>
          <cell r="E477">
            <v>9336</v>
          </cell>
          <cell r="F477">
            <v>5600</v>
          </cell>
          <cell r="G477">
            <v>5556</v>
          </cell>
          <cell r="H477">
            <v>16516</v>
          </cell>
          <cell r="I477">
            <v>7212</v>
          </cell>
          <cell r="J477">
            <v>27677</v>
          </cell>
          <cell r="K477">
            <v>36962</v>
          </cell>
          <cell r="L477">
            <v>23653</v>
          </cell>
          <cell r="M477">
            <v>7964</v>
          </cell>
          <cell r="N477">
            <v>7937</v>
          </cell>
          <cell r="O477">
            <v>15172</v>
          </cell>
          <cell r="P477">
            <v>12008</v>
          </cell>
          <cell r="Q477">
            <v>30175</v>
          </cell>
          <cell r="R477">
            <v>16649</v>
          </cell>
          <cell r="S477">
            <v>262704</v>
          </cell>
          <cell r="T477">
            <v>47592</v>
          </cell>
          <cell r="U477">
            <v>310296</v>
          </cell>
          <cell r="V477">
            <v>3555</v>
          </cell>
          <cell r="W477">
            <v>6604</v>
          </cell>
          <cell r="X477">
            <v>4020</v>
          </cell>
          <cell r="Y477">
            <v>3235</v>
          </cell>
          <cell r="Z477">
            <v>6380</v>
          </cell>
          <cell r="AA477">
            <v>4772</v>
          </cell>
          <cell r="AB477">
            <v>4210</v>
          </cell>
          <cell r="AC477">
            <v>4121</v>
          </cell>
          <cell r="AD477">
            <v>1584</v>
          </cell>
          <cell r="AE477">
            <v>7776</v>
          </cell>
          <cell r="AF477">
            <v>5422</v>
          </cell>
          <cell r="AG477">
            <v>3147</v>
          </cell>
          <cell r="AH477">
            <v>2848</v>
          </cell>
          <cell r="AI477">
            <v>2216</v>
          </cell>
          <cell r="AJ477">
            <v>2033</v>
          </cell>
          <cell r="AK477">
            <v>20843</v>
          </cell>
          <cell r="AL477">
            <v>82766</v>
          </cell>
          <cell r="AM477">
            <v>46588</v>
          </cell>
          <cell r="AN477">
            <v>129354</v>
          </cell>
          <cell r="AO477">
            <v>345470</v>
          </cell>
          <cell r="AP477">
            <v>94180</v>
          </cell>
          <cell r="AQ477">
            <v>439650</v>
          </cell>
          <cell r="AR477">
            <v>36255</v>
          </cell>
          <cell r="AS477">
            <v>0</v>
          </cell>
          <cell r="AT477">
            <v>0</v>
          </cell>
          <cell r="AU477">
            <v>0</v>
          </cell>
          <cell r="AV477">
            <v>0.99610749091747885</v>
          </cell>
        </row>
        <row r="478">
          <cell r="A478">
            <v>3</v>
          </cell>
          <cell r="B478">
            <v>36256</v>
          </cell>
          <cell r="C478">
            <v>33905</v>
          </cell>
          <cell r="D478">
            <v>8369</v>
          </cell>
          <cell r="E478">
            <v>9680</v>
          </cell>
          <cell r="F478">
            <v>5908</v>
          </cell>
          <cell r="G478">
            <v>5730</v>
          </cell>
          <cell r="H478">
            <v>15739</v>
          </cell>
          <cell r="I478">
            <v>7343</v>
          </cell>
          <cell r="J478">
            <v>28657</v>
          </cell>
          <cell r="K478">
            <v>37604</v>
          </cell>
          <cell r="L478">
            <v>24239</v>
          </cell>
          <cell r="M478">
            <v>7906</v>
          </cell>
          <cell r="N478">
            <v>8304</v>
          </cell>
          <cell r="O478">
            <v>15897</v>
          </cell>
          <cell r="P478">
            <v>12376</v>
          </cell>
          <cell r="Q478">
            <v>31777</v>
          </cell>
          <cell r="R478">
            <v>17798</v>
          </cell>
          <cell r="S478">
            <v>271232</v>
          </cell>
          <cell r="T478">
            <v>47816</v>
          </cell>
          <cell r="U478">
            <v>319048</v>
          </cell>
          <cell r="V478">
            <v>3750</v>
          </cell>
          <cell r="W478">
            <v>6722</v>
          </cell>
          <cell r="X478">
            <v>4141</v>
          </cell>
          <cell r="Y478">
            <v>3409</v>
          </cell>
          <cell r="Z478">
            <v>6643</v>
          </cell>
          <cell r="AA478">
            <v>4964</v>
          </cell>
          <cell r="AB478">
            <v>4362</v>
          </cell>
          <cell r="AC478">
            <v>4289</v>
          </cell>
          <cell r="AD478">
            <v>1592</v>
          </cell>
          <cell r="AE478">
            <v>7960</v>
          </cell>
          <cell r="AF478">
            <v>5184</v>
          </cell>
          <cell r="AG478">
            <v>3164</v>
          </cell>
          <cell r="AH478">
            <v>2920</v>
          </cell>
          <cell r="AI478">
            <v>2149</v>
          </cell>
          <cell r="AJ478">
            <v>2006</v>
          </cell>
          <cell r="AK478">
            <v>20264</v>
          </cell>
          <cell r="AL478">
            <v>83519</v>
          </cell>
          <cell r="AM478">
            <v>48149</v>
          </cell>
          <cell r="AN478">
            <v>131668</v>
          </cell>
          <cell r="AO478">
            <v>354751</v>
          </cell>
          <cell r="AP478">
            <v>95965</v>
          </cell>
          <cell r="AQ478">
            <v>450716</v>
          </cell>
          <cell r="AR478">
            <v>36256</v>
          </cell>
          <cell r="AS478">
            <v>0</v>
          </cell>
          <cell r="AT478">
            <v>0</v>
          </cell>
          <cell r="AU478">
            <v>0</v>
          </cell>
          <cell r="AV478">
            <v>1.0228677700247968</v>
          </cell>
        </row>
        <row r="479">
          <cell r="A479">
            <v>4</v>
          </cell>
          <cell r="B479">
            <v>36257</v>
          </cell>
          <cell r="C479">
            <v>32402</v>
          </cell>
          <cell r="D479">
            <v>8307</v>
          </cell>
          <cell r="E479">
            <v>9637</v>
          </cell>
          <cell r="F479">
            <v>5759</v>
          </cell>
          <cell r="G479">
            <v>5603</v>
          </cell>
          <cell r="H479">
            <v>15833</v>
          </cell>
          <cell r="I479">
            <v>7195</v>
          </cell>
          <cell r="J479">
            <v>28120</v>
          </cell>
          <cell r="K479">
            <v>36795</v>
          </cell>
          <cell r="L479">
            <v>23822</v>
          </cell>
          <cell r="M479">
            <v>8095</v>
          </cell>
          <cell r="N479">
            <v>8268</v>
          </cell>
          <cell r="O479">
            <v>16017</v>
          </cell>
          <cell r="P479">
            <v>12642</v>
          </cell>
          <cell r="Q479">
            <v>31460</v>
          </cell>
          <cell r="R479">
            <v>18054</v>
          </cell>
          <cell r="S479">
            <v>268009</v>
          </cell>
          <cell r="T479">
            <v>49226</v>
          </cell>
          <cell r="U479">
            <v>317235</v>
          </cell>
          <cell r="V479">
            <v>3656</v>
          </cell>
          <cell r="W479">
            <v>6976</v>
          </cell>
          <cell r="X479">
            <v>5368</v>
          </cell>
          <cell r="Y479">
            <v>3499</v>
          </cell>
          <cell r="Z479">
            <v>6763</v>
          </cell>
          <cell r="AA479">
            <v>5066</v>
          </cell>
          <cell r="AB479">
            <v>4310</v>
          </cell>
          <cell r="AC479">
            <v>4317</v>
          </cell>
          <cell r="AD479">
            <v>1635</v>
          </cell>
          <cell r="AE479">
            <v>8074</v>
          </cell>
          <cell r="AF479">
            <v>5561</v>
          </cell>
          <cell r="AG479">
            <v>3196</v>
          </cell>
          <cell r="AH479">
            <v>2938</v>
          </cell>
          <cell r="AI479">
            <v>2178</v>
          </cell>
          <cell r="AJ479">
            <v>2051</v>
          </cell>
          <cell r="AK479">
            <v>20586</v>
          </cell>
          <cell r="AL479">
            <v>86174</v>
          </cell>
          <cell r="AM479">
            <v>47580</v>
          </cell>
          <cell r="AN479">
            <v>133754</v>
          </cell>
          <cell r="AO479">
            <v>354183</v>
          </cell>
          <cell r="AP479">
            <v>96806</v>
          </cell>
          <cell r="AQ479">
            <v>450989</v>
          </cell>
          <cell r="AR479">
            <v>36257</v>
          </cell>
          <cell r="AS479">
            <v>0</v>
          </cell>
          <cell r="AT479">
            <v>0</v>
          </cell>
          <cell r="AU479">
            <v>0</v>
          </cell>
          <cell r="AV479">
            <v>1.0212300328700767</v>
          </cell>
        </row>
        <row r="480">
          <cell r="A480">
            <v>5</v>
          </cell>
          <cell r="B480">
            <v>36258</v>
          </cell>
          <cell r="C480">
            <v>32331</v>
          </cell>
          <cell r="D480">
            <v>7962</v>
          </cell>
          <cell r="E480">
            <v>9151</v>
          </cell>
          <cell r="F480">
            <v>5931</v>
          </cell>
          <cell r="G480">
            <v>5710</v>
          </cell>
          <cell r="H480">
            <v>15985</v>
          </cell>
          <cell r="I480">
            <v>7135</v>
          </cell>
          <cell r="J480">
            <v>27823</v>
          </cell>
          <cell r="K480">
            <v>35752</v>
          </cell>
          <cell r="L480">
            <v>23518</v>
          </cell>
          <cell r="M480">
            <v>7729</v>
          </cell>
          <cell r="N480">
            <v>8451</v>
          </cell>
          <cell r="O480">
            <v>15633</v>
          </cell>
          <cell r="P480">
            <v>12513</v>
          </cell>
          <cell r="Q480">
            <v>31370</v>
          </cell>
          <cell r="R480">
            <v>17621</v>
          </cell>
          <cell r="S480">
            <v>264615</v>
          </cell>
          <cell r="T480">
            <v>48536</v>
          </cell>
          <cell r="U480">
            <v>313151</v>
          </cell>
          <cell r="V480">
            <v>3765</v>
          </cell>
          <cell r="W480">
            <v>6806</v>
          </cell>
          <cell r="X480">
            <v>4242</v>
          </cell>
          <cell r="Y480">
            <v>3356</v>
          </cell>
          <cell r="Z480">
            <v>6830</v>
          </cell>
          <cell r="AA480">
            <v>5165</v>
          </cell>
          <cell r="AB480">
            <v>4280</v>
          </cell>
          <cell r="AC480">
            <v>4414</v>
          </cell>
          <cell r="AD480">
            <v>1594</v>
          </cell>
          <cell r="AE480">
            <v>8020</v>
          </cell>
          <cell r="AF480">
            <v>5461</v>
          </cell>
          <cell r="AG480">
            <v>3184</v>
          </cell>
          <cell r="AH480">
            <v>2937</v>
          </cell>
          <cell r="AI480">
            <v>2216</v>
          </cell>
          <cell r="AJ480">
            <v>1999</v>
          </cell>
          <cell r="AK480">
            <v>20443</v>
          </cell>
          <cell r="AL480">
            <v>84712</v>
          </cell>
          <cell r="AM480">
            <v>46909</v>
          </cell>
          <cell r="AN480">
            <v>131621</v>
          </cell>
          <cell r="AO480">
            <v>349327</v>
          </cell>
          <cell r="AP480">
            <v>95445</v>
          </cell>
          <cell r="AQ480">
            <v>444772</v>
          </cell>
          <cell r="AR480">
            <v>36258</v>
          </cell>
          <cell r="AS480">
            <v>0</v>
          </cell>
          <cell r="AT480">
            <v>0</v>
          </cell>
          <cell r="AU480">
            <v>0</v>
          </cell>
          <cell r="AV480">
            <v>1.0072285335332449</v>
          </cell>
        </row>
        <row r="481">
          <cell r="A481">
            <v>6</v>
          </cell>
          <cell r="B481">
            <v>36259</v>
          </cell>
          <cell r="C481">
            <v>33483</v>
          </cell>
          <cell r="D481">
            <v>8160</v>
          </cell>
          <cell r="E481">
            <v>9250</v>
          </cell>
          <cell r="F481">
            <v>5815</v>
          </cell>
          <cell r="G481">
            <v>5567</v>
          </cell>
          <cell r="H481">
            <v>16862</v>
          </cell>
          <cell r="I481">
            <v>7330</v>
          </cell>
          <cell r="J481">
            <v>28405</v>
          </cell>
          <cell r="K481">
            <v>36658</v>
          </cell>
          <cell r="L481">
            <v>22999</v>
          </cell>
          <cell r="M481">
            <v>7916</v>
          </cell>
          <cell r="N481">
            <v>8248</v>
          </cell>
          <cell r="O481">
            <v>15992</v>
          </cell>
          <cell r="P481">
            <v>12265</v>
          </cell>
          <cell r="Q481">
            <v>32033</v>
          </cell>
          <cell r="R481">
            <v>18649</v>
          </cell>
          <cell r="S481">
            <v>269632</v>
          </cell>
          <cell r="T481">
            <v>48365</v>
          </cell>
          <cell r="U481">
            <v>317997</v>
          </cell>
          <cell r="V481">
            <v>3691</v>
          </cell>
          <cell r="W481">
            <v>6972</v>
          </cell>
          <cell r="X481">
            <v>3426</v>
          </cell>
          <cell r="Y481">
            <v>3348</v>
          </cell>
          <cell r="Z481">
            <v>6862</v>
          </cell>
          <cell r="AA481">
            <v>5154</v>
          </cell>
          <cell r="AB481">
            <v>4309</v>
          </cell>
          <cell r="AC481">
            <v>4239</v>
          </cell>
          <cell r="AD481">
            <v>1700</v>
          </cell>
          <cell r="AE481">
            <v>8030</v>
          </cell>
          <cell r="AF481">
            <v>5461</v>
          </cell>
          <cell r="AG481">
            <v>3112</v>
          </cell>
          <cell r="AH481">
            <v>2968</v>
          </cell>
          <cell r="AI481">
            <v>2196</v>
          </cell>
          <cell r="AJ481">
            <v>2043</v>
          </cell>
          <cell r="AK481">
            <v>20680</v>
          </cell>
          <cell r="AL481">
            <v>84191</v>
          </cell>
          <cell r="AM481">
            <v>47828</v>
          </cell>
          <cell r="AN481">
            <v>132019</v>
          </cell>
          <cell r="AO481">
            <v>353823</v>
          </cell>
          <cell r="AP481">
            <v>96193</v>
          </cell>
          <cell r="AQ481">
            <v>450016</v>
          </cell>
          <cell r="AR481">
            <v>36259</v>
          </cell>
          <cell r="AS481">
            <v>0</v>
          </cell>
          <cell r="AT481">
            <v>0</v>
          </cell>
          <cell r="AU481">
            <v>0</v>
          </cell>
          <cell r="AV481">
            <v>1.0201920304480709</v>
          </cell>
        </row>
        <row r="482">
          <cell r="A482">
            <v>7</v>
          </cell>
          <cell r="B482">
            <v>36260</v>
          </cell>
          <cell r="C482">
            <v>13041</v>
          </cell>
          <cell r="D482">
            <v>2918</v>
          </cell>
          <cell r="E482">
            <v>3743</v>
          </cell>
          <cell r="F482">
            <v>1601</v>
          </cell>
          <cell r="G482">
            <v>1372</v>
          </cell>
          <cell r="H482">
            <v>4810</v>
          </cell>
          <cell r="I482">
            <v>1828</v>
          </cell>
          <cell r="J482">
            <v>6168</v>
          </cell>
          <cell r="K482">
            <v>5202</v>
          </cell>
          <cell r="L482">
            <v>3335</v>
          </cell>
          <cell r="M482">
            <v>3253</v>
          </cell>
          <cell r="N482">
            <v>3407</v>
          </cell>
          <cell r="O482">
            <v>6683</v>
          </cell>
          <cell r="P482">
            <v>4633</v>
          </cell>
          <cell r="Q482">
            <v>9822</v>
          </cell>
          <cell r="R482">
            <v>8799</v>
          </cell>
          <cell r="S482">
            <v>80615</v>
          </cell>
          <cell r="T482">
            <v>29429</v>
          </cell>
          <cell r="U482">
            <v>110044</v>
          </cell>
          <cell r="V482">
            <v>1017</v>
          </cell>
          <cell r="W482">
            <v>2822</v>
          </cell>
          <cell r="X482">
            <v>6473</v>
          </cell>
          <cell r="Y482">
            <v>1236</v>
          </cell>
          <cell r="Z482">
            <v>3358</v>
          </cell>
          <cell r="AA482">
            <v>4584</v>
          </cell>
          <cell r="AB482">
            <v>2154</v>
          </cell>
          <cell r="AC482">
            <v>2237</v>
          </cell>
          <cell r="AD482">
            <v>1047</v>
          </cell>
          <cell r="AE482">
            <v>5094</v>
          </cell>
          <cell r="AF482">
            <v>3113</v>
          </cell>
          <cell r="AG482">
            <v>1846</v>
          </cell>
          <cell r="AH482">
            <v>1530</v>
          </cell>
          <cell r="AI482">
            <v>1331</v>
          </cell>
          <cell r="AJ482">
            <v>1283</v>
          </cell>
          <cell r="AK482">
            <v>11396</v>
          </cell>
          <cell r="AL482">
            <v>50521</v>
          </cell>
          <cell r="AM482">
            <v>13824</v>
          </cell>
          <cell r="AN482">
            <v>64345</v>
          </cell>
          <cell r="AO482">
            <v>131136</v>
          </cell>
          <cell r="AP482">
            <v>43253</v>
          </cell>
          <cell r="AQ482">
            <v>174389</v>
          </cell>
          <cell r="AR482">
            <v>36260</v>
          </cell>
          <cell r="AS482">
            <v>0</v>
          </cell>
          <cell r="AT482">
            <v>0</v>
          </cell>
          <cell r="AU482">
            <v>0</v>
          </cell>
          <cell r="AV482">
            <v>0.37810968225592528</v>
          </cell>
        </row>
        <row r="483">
          <cell r="A483">
            <v>1</v>
          </cell>
          <cell r="B483">
            <v>36261</v>
          </cell>
          <cell r="S483">
            <v>0</v>
          </cell>
          <cell r="U483">
            <v>0</v>
          </cell>
          <cell r="AL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36261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</row>
        <row r="484">
          <cell r="A484">
            <v>2</v>
          </cell>
          <cell r="B484">
            <v>36262</v>
          </cell>
          <cell r="C484">
            <v>32987</v>
          </cell>
          <cell r="D484">
            <v>8315</v>
          </cell>
          <cell r="E484">
            <v>9519</v>
          </cell>
          <cell r="F484">
            <v>5707</v>
          </cell>
          <cell r="G484">
            <v>5604</v>
          </cell>
          <cell r="H484">
            <v>16464</v>
          </cell>
          <cell r="I484">
            <v>7212</v>
          </cell>
          <cell r="J484">
            <v>28551</v>
          </cell>
          <cell r="K484">
            <v>36568</v>
          </cell>
          <cell r="L484">
            <v>23464</v>
          </cell>
          <cell r="M484">
            <v>7655</v>
          </cell>
          <cell r="N484">
            <v>7874</v>
          </cell>
          <cell r="O484">
            <v>15040</v>
          </cell>
          <cell r="P484">
            <v>12025</v>
          </cell>
          <cell r="Q484">
            <v>30921</v>
          </cell>
          <cell r="R484">
            <v>16933</v>
          </cell>
          <cell r="S484">
            <v>264839</v>
          </cell>
          <cell r="T484">
            <v>48220</v>
          </cell>
          <cell r="U484">
            <v>313059</v>
          </cell>
          <cell r="V484">
            <v>3623</v>
          </cell>
          <cell r="W484">
            <v>6702</v>
          </cell>
          <cell r="X484">
            <v>4024</v>
          </cell>
          <cell r="Y484">
            <v>3406</v>
          </cell>
          <cell r="Z484">
            <v>6641</v>
          </cell>
          <cell r="AA484">
            <v>4791</v>
          </cell>
          <cell r="AB484">
            <v>4440</v>
          </cell>
          <cell r="AC484">
            <v>4300</v>
          </cell>
          <cell r="AD484">
            <v>1624</v>
          </cell>
          <cell r="AE484">
            <v>7900</v>
          </cell>
          <cell r="AF484">
            <v>5304</v>
          </cell>
          <cell r="AG484">
            <v>3191</v>
          </cell>
          <cell r="AH484">
            <v>2895</v>
          </cell>
          <cell r="AI484">
            <v>2194</v>
          </cell>
          <cell r="AJ484">
            <v>2088</v>
          </cell>
          <cell r="AK484">
            <v>20799</v>
          </cell>
          <cell r="AL484">
            <v>83922</v>
          </cell>
          <cell r="AM484">
            <v>46980</v>
          </cell>
          <cell r="AN484">
            <v>130902</v>
          </cell>
          <cell r="AO484">
            <v>348761</v>
          </cell>
          <cell r="AP484">
            <v>95200</v>
          </cell>
          <cell r="AQ484">
            <v>443961</v>
          </cell>
          <cell r="AR484">
            <v>36262</v>
          </cell>
          <cell r="AS484">
            <v>0</v>
          </cell>
          <cell r="AT484">
            <v>0</v>
          </cell>
          <cell r="AU484">
            <v>0</v>
          </cell>
          <cell r="AV484">
            <v>1.0055965630586472</v>
          </cell>
        </row>
        <row r="485">
          <cell r="A485">
            <v>3</v>
          </cell>
          <cell r="B485">
            <v>36263</v>
          </cell>
          <cell r="C485">
            <v>33636</v>
          </cell>
          <cell r="D485">
            <v>8383</v>
          </cell>
          <cell r="E485">
            <v>9589</v>
          </cell>
          <cell r="F485">
            <v>5984</v>
          </cell>
          <cell r="G485">
            <v>5776</v>
          </cell>
          <cell r="H485">
            <v>15708</v>
          </cell>
          <cell r="I485">
            <v>7483</v>
          </cell>
          <cell r="J485">
            <v>27722</v>
          </cell>
          <cell r="K485">
            <v>36250</v>
          </cell>
          <cell r="L485">
            <v>24240</v>
          </cell>
          <cell r="M485">
            <v>7856</v>
          </cell>
          <cell r="N485">
            <v>8301</v>
          </cell>
          <cell r="O485">
            <v>15641</v>
          </cell>
          <cell r="P485">
            <v>12348</v>
          </cell>
          <cell r="Q485">
            <v>31696</v>
          </cell>
          <cell r="R485">
            <v>18399</v>
          </cell>
          <cell r="S485">
            <v>269012</v>
          </cell>
          <cell r="T485">
            <v>47804</v>
          </cell>
          <cell r="U485">
            <v>316816</v>
          </cell>
          <cell r="V485">
            <v>3798</v>
          </cell>
          <cell r="W485">
            <v>6874</v>
          </cell>
          <cell r="X485">
            <v>4188</v>
          </cell>
          <cell r="Y485">
            <v>3332</v>
          </cell>
          <cell r="Z485">
            <v>6757</v>
          </cell>
          <cell r="AA485">
            <v>4864</v>
          </cell>
          <cell r="AB485">
            <v>4288</v>
          </cell>
          <cell r="AC485">
            <v>4244</v>
          </cell>
          <cell r="AD485">
            <v>1637</v>
          </cell>
          <cell r="AE485">
            <v>7881</v>
          </cell>
          <cell r="AF485">
            <v>5313</v>
          </cell>
          <cell r="AG485">
            <v>3274</v>
          </cell>
          <cell r="AH485">
            <v>2877</v>
          </cell>
          <cell r="AI485">
            <v>2113</v>
          </cell>
          <cell r="AJ485">
            <v>2095</v>
          </cell>
          <cell r="AK485">
            <v>20052</v>
          </cell>
          <cell r="AL485">
            <v>83587</v>
          </cell>
          <cell r="AM485">
            <v>47742</v>
          </cell>
          <cell r="AN485">
            <v>131329</v>
          </cell>
          <cell r="AO485">
            <v>352599</v>
          </cell>
          <cell r="AP485">
            <v>95546</v>
          </cell>
          <cell r="AQ485">
            <v>448145</v>
          </cell>
          <cell r="AR485">
            <v>36263</v>
          </cell>
          <cell r="AS485">
            <v>0</v>
          </cell>
          <cell r="AT485">
            <v>0</v>
          </cell>
          <cell r="AU485">
            <v>0</v>
          </cell>
          <cell r="AV485">
            <v>1.0166628222132519</v>
          </cell>
        </row>
        <row r="486">
          <cell r="A486">
            <v>4</v>
          </cell>
          <cell r="B486">
            <v>36264</v>
          </cell>
          <cell r="C486">
            <v>33253</v>
          </cell>
          <cell r="D486">
            <v>8388</v>
          </cell>
          <cell r="E486">
            <v>9542</v>
          </cell>
          <cell r="F486">
            <v>5614</v>
          </cell>
          <cell r="G486">
            <v>5640</v>
          </cell>
          <cell r="H486">
            <v>15774</v>
          </cell>
          <cell r="I486">
            <v>7207</v>
          </cell>
          <cell r="J486">
            <v>27843</v>
          </cell>
          <cell r="K486">
            <v>35326</v>
          </cell>
          <cell r="L486">
            <v>23873</v>
          </cell>
          <cell r="M486">
            <v>7585</v>
          </cell>
          <cell r="N486">
            <v>8232</v>
          </cell>
          <cell r="O486">
            <v>15654</v>
          </cell>
          <cell r="P486">
            <v>12300</v>
          </cell>
          <cell r="Q486">
            <v>31425</v>
          </cell>
          <cell r="R486">
            <v>17893</v>
          </cell>
          <cell r="S486">
            <v>265549</v>
          </cell>
          <cell r="T486">
            <v>47741</v>
          </cell>
          <cell r="U486">
            <v>313290</v>
          </cell>
          <cell r="V486">
            <v>3563</v>
          </cell>
          <cell r="W486">
            <v>6894</v>
          </cell>
          <cell r="X486">
            <v>4157</v>
          </cell>
          <cell r="Y486">
            <v>3298</v>
          </cell>
          <cell r="Z486">
            <v>6656</v>
          </cell>
          <cell r="AA486">
            <v>4970</v>
          </cell>
          <cell r="AB486">
            <v>4281</v>
          </cell>
          <cell r="AC486">
            <v>4318</v>
          </cell>
          <cell r="AD486">
            <v>1627</v>
          </cell>
          <cell r="AE486">
            <v>7971</v>
          </cell>
          <cell r="AF486">
            <v>5305</v>
          </cell>
          <cell r="AG486">
            <v>3198</v>
          </cell>
          <cell r="AH486">
            <v>2817</v>
          </cell>
          <cell r="AI486">
            <v>2089</v>
          </cell>
          <cell r="AJ486">
            <v>2052</v>
          </cell>
          <cell r="AK486">
            <v>20070</v>
          </cell>
          <cell r="AL486">
            <v>83266</v>
          </cell>
          <cell r="AM486">
            <v>47159</v>
          </cell>
          <cell r="AN486">
            <v>130425</v>
          </cell>
          <cell r="AO486">
            <v>348815</v>
          </cell>
          <cell r="AP486">
            <v>94900</v>
          </cell>
          <cell r="AQ486">
            <v>443715</v>
          </cell>
          <cell r="AR486">
            <v>36264</v>
          </cell>
          <cell r="AS486">
            <v>0</v>
          </cell>
          <cell r="AT486">
            <v>0</v>
          </cell>
          <cell r="AU486">
            <v>0</v>
          </cell>
          <cell r="AV486">
            <v>1.005752263421948</v>
          </cell>
        </row>
        <row r="487">
          <cell r="A487">
            <v>5</v>
          </cell>
          <cell r="B487">
            <v>36265</v>
          </cell>
          <cell r="C487">
            <v>33462</v>
          </cell>
          <cell r="D487">
            <v>8380</v>
          </cell>
          <cell r="E487">
            <v>9465</v>
          </cell>
          <cell r="F487">
            <v>5715</v>
          </cell>
          <cell r="G487">
            <v>5722</v>
          </cell>
          <cell r="H487">
            <v>15601</v>
          </cell>
          <cell r="I487">
            <v>7066</v>
          </cell>
          <cell r="J487">
            <v>27441</v>
          </cell>
          <cell r="K487">
            <v>35621</v>
          </cell>
          <cell r="L487">
            <v>23655</v>
          </cell>
          <cell r="M487">
            <v>7808</v>
          </cell>
          <cell r="N487">
            <v>8368</v>
          </cell>
          <cell r="O487">
            <v>15515</v>
          </cell>
          <cell r="P487">
            <v>12400</v>
          </cell>
          <cell r="Q487">
            <v>31789</v>
          </cell>
          <cell r="R487">
            <v>17871</v>
          </cell>
          <cell r="S487">
            <v>265879</v>
          </cell>
          <cell r="T487">
            <v>47735</v>
          </cell>
          <cell r="U487">
            <v>313614</v>
          </cell>
          <cell r="V487">
            <v>3628</v>
          </cell>
          <cell r="W487">
            <v>6901</v>
          </cell>
          <cell r="X487">
            <v>4032</v>
          </cell>
          <cell r="Y487">
            <v>3383</v>
          </cell>
          <cell r="Z487">
            <v>6692</v>
          </cell>
          <cell r="AA487">
            <v>4960</v>
          </cell>
          <cell r="AB487">
            <v>4310</v>
          </cell>
          <cell r="AC487">
            <v>4284</v>
          </cell>
          <cell r="AD487">
            <v>1664</v>
          </cell>
          <cell r="AE487">
            <v>7886</v>
          </cell>
          <cell r="AF487">
            <v>5360</v>
          </cell>
          <cell r="AG487">
            <v>3190</v>
          </cell>
          <cell r="AH487">
            <v>2816</v>
          </cell>
          <cell r="AI487">
            <v>2171</v>
          </cell>
          <cell r="AJ487">
            <v>2049</v>
          </cell>
          <cell r="AK487">
            <v>19991</v>
          </cell>
          <cell r="AL487">
            <v>83317</v>
          </cell>
          <cell r="AM487">
            <v>47155</v>
          </cell>
          <cell r="AN487">
            <v>130472</v>
          </cell>
          <cell r="AO487">
            <v>349196</v>
          </cell>
          <cell r="AP487">
            <v>94890</v>
          </cell>
          <cell r="AQ487">
            <v>444086</v>
          </cell>
          <cell r="AR487">
            <v>36265</v>
          </cell>
          <cell r="AS487">
            <v>0</v>
          </cell>
          <cell r="AT487">
            <v>0</v>
          </cell>
          <cell r="AU487">
            <v>0</v>
          </cell>
          <cell r="AV487">
            <v>1.0068508159852374</v>
          </cell>
        </row>
        <row r="488">
          <cell r="A488">
            <v>6</v>
          </cell>
          <cell r="B488">
            <v>36266</v>
          </cell>
          <cell r="C488">
            <v>33917</v>
          </cell>
          <cell r="D488">
            <v>8399</v>
          </cell>
          <cell r="E488">
            <v>9549</v>
          </cell>
          <cell r="F488">
            <v>5716</v>
          </cell>
          <cell r="G488">
            <v>5613</v>
          </cell>
          <cell r="H488">
            <v>15757</v>
          </cell>
          <cell r="I488">
            <v>6900</v>
          </cell>
          <cell r="J488">
            <v>28198</v>
          </cell>
          <cell r="K488">
            <v>34831</v>
          </cell>
          <cell r="L488">
            <v>22362</v>
          </cell>
          <cell r="M488">
            <v>7807</v>
          </cell>
          <cell r="N488">
            <v>8428</v>
          </cell>
          <cell r="O488">
            <v>15979</v>
          </cell>
          <cell r="P488">
            <v>12390</v>
          </cell>
          <cell r="Q488">
            <v>31340</v>
          </cell>
          <cell r="R488">
            <v>18317</v>
          </cell>
          <cell r="S488">
            <v>265503</v>
          </cell>
          <cell r="T488">
            <v>48505</v>
          </cell>
          <cell r="U488">
            <v>314008</v>
          </cell>
          <cell r="V488">
            <v>3628</v>
          </cell>
          <cell r="W488">
            <v>6868</v>
          </cell>
          <cell r="X488">
            <v>3702</v>
          </cell>
          <cell r="Y488">
            <v>3485</v>
          </cell>
          <cell r="Z488">
            <v>6737</v>
          </cell>
          <cell r="AA488">
            <v>5341</v>
          </cell>
          <cell r="AB488">
            <v>4308</v>
          </cell>
          <cell r="AC488">
            <v>4294</v>
          </cell>
          <cell r="AD488">
            <v>1689</v>
          </cell>
          <cell r="AE488">
            <v>8177</v>
          </cell>
          <cell r="AF488">
            <v>5373</v>
          </cell>
          <cell r="AG488">
            <v>3191</v>
          </cell>
          <cell r="AH488">
            <v>2881</v>
          </cell>
          <cell r="AI488">
            <v>2152</v>
          </cell>
          <cell r="AJ488">
            <v>2075</v>
          </cell>
          <cell r="AK488">
            <v>20555</v>
          </cell>
          <cell r="AL488">
            <v>84456</v>
          </cell>
          <cell r="AM488">
            <v>47018</v>
          </cell>
          <cell r="AN488">
            <v>131474</v>
          </cell>
          <cell r="AO488">
            <v>349959</v>
          </cell>
          <cell r="AP488">
            <v>95523</v>
          </cell>
          <cell r="AQ488">
            <v>445482</v>
          </cell>
          <cell r="AR488">
            <v>36266</v>
          </cell>
          <cell r="AS488">
            <v>0</v>
          </cell>
          <cell r="AT488">
            <v>0</v>
          </cell>
          <cell r="AU488">
            <v>0</v>
          </cell>
          <cell r="AV488">
            <v>1.0090508044518771</v>
          </cell>
        </row>
        <row r="489">
          <cell r="A489">
            <v>7</v>
          </cell>
          <cell r="B489">
            <v>36267</v>
          </cell>
          <cell r="C489">
            <v>12112</v>
          </cell>
          <cell r="D489">
            <v>2742</v>
          </cell>
          <cell r="E489">
            <v>3637</v>
          </cell>
          <cell r="F489">
            <v>1474</v>
          </cell>
          <cell r="G489">
            <v>1330</v>
          </cell>
          <cell r="H489">
            <v>4984</v>
          </cell>
          <cell r="I489">
            <v>1615</v>
          </cell>
          <cell r="J489">
            <v>5710</v>
          </cell>
          <cell r="K489">
            <v>4639</v>
          </cell>
          <cell r="L489">
            <v>3129</v>
          </cell>
          <cell r="M489">
            <v>3212</v>
          </cell>
          <cell r="N489">
            <v>3202</v>
          </cell>
          <cell r="O489">
            <v>6161</v>
          </cell>
          <cell r="P489">
            <v>4080</v>
          </cell>
          <cell r="Q489">
            <v>8990</v>
          </cell>
          <cell r="R489">
            <v>7554</v>
          </cell>
          <cell r="S489">
            <v>74571</v>
          </cell>
          <cell r="T489">
            <v>25216</v>
          </cell>
          <cell r="U489">
            <v>99787</v>
          </cell>
          <cell r="V489">
            <v>935</v>
          </cell>
          <cell r="W489">
            <v>2675</v>
          </cell>
          <cell r="X489">
            <v>2709</v>
          </cell>
          <cell r="Y489">
            <v>1188</v>
          </cell>
          <cell r="Z489">
            <v>3076</v>
          </cell>
          <cell r="AA489">
            <v>4141</v>
          </cell>
          <cell r="AB489">
            <v>1937</v>
          </cell>
          <cell r="AC489">
            <v>2118</v>
          </cell>
          <cell r="AD489">
            <v>1024</v>
          </cell>
          <cell r="AE489">
            <v>4600</v>
          </cell>
          <cell r="AF489">
            <v>2845</v>
          </cell>
          <cell r="AG489">
            <v>1519</v>
          </cell>
          <cell r="AH489">
            <v>1370</v>
          </cell>
          <cell r="AI489">
            <v>1133</v>
          </cell>
          <cell r="AJ489">
            <v>1142</v>
          </cell>
          <cell r="AK489">
            <v>10197</v>
          </cell>
          <cell r="AL489">
            <v>42609</v>
          </cell>
          <cell r="AM489">
            <v>12716</v>
          </cell>
          <cell r="AN489">
            <v>55325</v>
          </cell>
          <cell r="AO489">
            <v>117180</v>
          </cell>
          <cell r="AP489">
            <v>37932</v>
          </cell>
          <cell r="AQ489">
            <v>155112</v>
          </cell>
          <cell r="AR489">
            <v>36267</v>
          </cell>
          <cell r="AS489">
            <v>0</v>
          </cell>
          <cell r="AT489">
            <v>0</v>
          </cell>
          <cell r="AU489">
            <v>0</v>
          </cell>
          <cell r="AV489">
            <v>0.33786978836283954</v>
          </cell>
        </row>
        <row r="490">
          <cell r="A490">
            <v>1</v>
          </cell>
          <cell r="B490">
            <v>36268</v>
          </cell>
          <cell r="C490">
            <v>1264</v>
          </cell>
          <cell r="E490">
            <v>457</v>
          </cell>
          <cell r="F490">
            <v>379</v>
          </cell>
          <cell r="K490">
            <v>508</v>
          </cell>
          <cell r="M490">
            <v>659</v>
          </cell>
          <cell r="O490">
            <v>1398</v>
          </cell>
          <cell r="P490">
            <v>737</v>
          </cell>
          <cell r="Q490">
            <v>1537</v>
          </cell>
          <cell r="R490">
            <v>1896</v>
          </cell>
          <cell r="S490">
            <v>8835</v>
          </cell>
          <cell r="T490">
            <v>9264</v>
          </cell>
          <cell r="U490">
            <v>18099</v>
          </cell>
          <cell r="V490">
            <v>241</v>
          </cell>
          <cell r="W490">
            <v>1164</v>
          </cell>
          <cell r="X490">
            <v>7765</v>
          </cell>
          <cell r="Z490">
            <v>980</v>
          </cell>
          <cell r="AA490">
            <v>667</v>
          </cell>
          <cell r="AB490">
            <v>605</v>
          </cell>
          <cell r="AC490">
            <v>595</v>
          </cell>
          <cell r="AD490">
            <v>316</v>
          </cell>
          <cell r="AE490">
            <v>1038</v>
          </cell>
          <cell r="AF490">
            <v>814</v>
          </cell>
          <cell r="AG490">
            <v>369</v>
          </cell>
          <cell r="AH490">
            <v>288</v>
          </cell>
          <cell r="AI490">
            <v>325</v>
          </cell>
          <cell r="AJ490">
            <v>279</v>
          </cell>
          <cell r="AK490">
            <v>2256</v>
          </cell>
          <cell r="AL490">
            <v>17702</v>
          </cell>
          <cell r="AM490">
            <v>1489</v>
          </cell>
          <cell r="AN490">
            <v>19191</v>
          </cell>
          <cell r="AO490">
            <v>26537</v>
          </cell>
          <cell r="AP490">
            <v>10753</v>
          </cell>
          <cell r="AQ490">
            <v>37290</v>
          </cell>
          <cell r="AR490">
            <v>36268</v>
          </cell>
          <cell r="AS490">
            <v>0</v>
          </cell>
          <cell r="AT490" t="str">
            <v>JogoMaracana</v>
          </cell>
          <cell r="AU490">
            <v>0</v>
          </cell>
          <cell r="AV490">
            <v>7.6515195202122133E-2</v>
          </cell>
        </row>
        <row r="491">
          <cell r="A491">
            <v>2</v>
          </cell>
          <cell r="B491">
            <v>36269</v>
          </cell>
          <cell r="C491">
            <v>31494</v>
          </cell>
          <cell r="D491">
            <v>7940</v>
          </cell>
          <cell r="E491">
            <v>9184</v>
          </cell>
          <cell r="F491">
            <v>5607</v>
          </cell>
          <cell r="G491">
            <v>5615</v>
          </cell>
          <cell r="H491">
            <v>15536</v>
          </cell>
          <cell r="I491">
            <v>6833</v>
          </cell>
          <cell r="J491">
            <v>27104</v>
          </cell>
          <cell r="K491">
            <v>32962</v>
          </cell>
          <cell r="L491">
            <v>20702</v>
          </cell>
          <cell r="M491">
            <v>7039</v>
          </cell>
          <cell r="N491">
            <v>7787</v>
          </cell>
          <cell r="O491">
            <v>14673</v>
          </cell>
          <cell r="P491">
            <v>12017</v>
          </cell>
          <cell r="Q491">
            <v>30087</v>
          </cell>
          <cell r="R491">
            <v>16751</v>
          </cell>
          <cell r="S491">
            <v>251331</v>
          </cell>
          <cell r="T491">
            <v>46159</v>
          </cell>
          <cell r="U491">
            <v>297490</v>
          </cell>
          <cell r="V491">
            <v>3559</v>
          </cell>
          <cell r="W491">
            <v>6493</v>
          </cell>
          <cell r="X491">
            <v>3875</v>
          </cell>
          <cell r="Y491">
            <v>2938</v>
          </cell>
          <cell r="Z491">
            <v>6399</v>
          </cell>
          <cell r="AA491">
            <v>4692</v>
          </cell>
          <cell r="AB491">
            <v>4156</v>
          </cell>
          <cell r="AC491">
            <v>4104</v>
          </cell>
          <cell r="AD491">
            <v>1604</v>
          </cell>
          <cell r="AE491">
            <v>7666</v>
          </cell>
          <cell r="AF491">
            <v>5121</v>
          </cell>
          <cell r="AG491">
            <v>3095</v>
          </cell>
          <cell r="AH491">
            <v>2746</v>
          </cell>
          <cell r="AI491">
            <v>2090</v>
          </cell>
          <cell r="AJ491">
            <v>1958</v>
          </cell>
          <cell r="AK491">
            <v>19846</v>
          </cell>
          <cell r="AL491">
            <v>80342</v>
          </cell>
          <cell r="AM491">
            <v>44416</v>
          </cell>
          <cell r="AN491">
            <v>124758</v>
          </cell>
          <cell r="AO491">
            <v>331673</v>
          </cell>
          <cell r="AP491">
            <v>90575</v>
          </cell>
          <cell r="AQ491">
            <v>422248</v>
          </cell>
          <cell r="AR491">
            <v>36269</v>
          </cell>
          <cell r="AS491">
            <v>0</v>
          </cell>
          <cell r="AT491">
            <v>0</v>
          </cell>
          <cell r="AU491">
            <v>0</v>
          </cell>
          <cell r="AV491">
            <v>0.95632604809411226</v>
          </cell>
        </row>
        <row r="492">
          <cell r="A492">
            <v>3</v>
          </cell>
          <cell r="B492">
            <v>36270</v>
          </cell>
          <cell r="C492">
            <v>34136</v>
          </cell>
          <cell r="D492">
            <v>8574</v>
          </cell>
          <cell r="E492">
            <v>9690</v>
          </cell>
          <cell r="F492">
            <v>5886</v>
          </cell>
          <cell r="G492">
            <v>6027</v>
          </cell>
          <cell r="H492">
            <v>16179</v>
          </cell>
          <cell r="I492">
            <v>7257</v>
          </cell>
          <cell r="J492">
            <v>28340</v>
          </cell>
          <cell r="K492">
            <v>37847</v>
          </cell>
          <cell r="L492">
            <v>25202</v>
          </cell>
          <cell r="M492">
            <v>8106</v>
          </cell>
          <cell r="N492">
            <v>8438</v>
          </cell>
          <cell r="O492">
            <v>16395</v>
          </cell>
          <cell r="P492">
            <v>12650</v>
          </cell>
          <cell r="Q492">
            <v>32348</v>
          </cell>
          <cell r="R492">
            <v>18374</v>
          </cell>
          <cell r="S492">
            <v>275449</v>
          </cell>
          <cell r="T492">
            <v>48057</v>
          </cell>
          <cell r="U492">
            <v>323506</v>
          </cell>
          <cell r="V492">
            <v>3736</v>
          </cell>
          <cell r="W492">
            <v>6845</v>
          </cell>
          <cell r="X492">
            <v>4389</v>
          </cell>
          <cell r="Y492">
            <v>3429</v>
          </cell>
          <cell r="Z492">
            <v>6812</v>
          </cell>
          <cell r="AA492">
            <v>5219</v>
          </cell>
          <cell r="AB492">
            <v>4343</v>
          </cell>
          <cell r="AC492">
            <v>4391</v>
          </cell>
          <cell r="AD492">
            <v>1634</v>
          </cell>
          <cell r="AE492">
            <v>7908</v>
          </cell>
          <cell r="AF492">
            <v>5343</v>
          </cell>
          <cell r="AG492">
            <v>3180</v>
          </cell>
          <cell r="AH492">
            <v>2821</v>
          </cell>
          <cell r="AI492">
            <v>2209</v>
          </cell>
          <cell r="AJ492">
            <v>1978</v>
          </cell>
          <cell r="AK492">
            <v>19833</v>
          </cell>
          <cell r="AL492">
            <v>84070</v>
          </cell>
          <cell r="AM492">
            <v>48926</v>
          </cell>
          <cell r="AN492">
            <v>132996</v>
          </cell>
          <cell r="AO492">
            <v>359519</v>
          </cell>
          <cell r="AP492">
            <v>96983</v>
          </cell>
          <cell r="AQ492">
            <v>456502</v>
          </cell>
          <cell r="AR492">
            <v>36270</v>
          </cell>
          <cell r="AS492">
            <v>0</v>
          </cell>
          <cell r="AT492">
            <v>0</v>
          </cell>
          <cell r="AU492">
            <v>0</v>
          </cell>
          <cell r="AV492">
            <v>1.0366155354362494</v>
          </cell>
        </row>
        <row r="493">
          <cell r="A493">
            <v>4</v>
          </cell>
          <cell r="B493">
            <v>36271</v>
          </cell>
          <cell r="C493">
            <v>4887</v>
          </cell>
          <cell r="D493">
            <v>1248</v>
          </cell>
          <cell r="E493">
            <v>1521</v>
          </cell>
          <cell r="F493">
            <v>788</v>
          </cell>
          <cell r="G493">
            <v>594</v>
          </cell>
          <cell r="H493">
            <v>2794</v>
          </cell>
          <cell r="I493">
            <v>335</v>
          </cell>
          <cell r="J493">
            <v>648</v>
          </cell>
          <cell r="K493">
            <v>1062</v>
          </cell>
          <cell r="L493">
            <v>1312</v>
          </cell>
          <cell r="M493">
            <v>1561</v>
          </cell>
          <cell r="N493">
            <v>1558</v>
          </cell>
          <cell r="O493">
            <v>2948</v>
          </cell>
          <cell r="P493">
            <v>2057</v>
          </cell>
          <cell r="Q493">
            <v>4136</v>
          </cell>
          <cell r="R493">
            <v>4628</v>
          </cell>
          <cell r="S493">
            <v>32077</v>
          </cell>
          <cell r="T493">
            <v>12583</v>
          </cell>
          <cell r="U493">
            <v>44660</v>
          </cell>
          <cell r="V493">
            <v>500</v>
          </cell>
          <cell r="W493">
            <v>2307</v>
          </cell>
          <cell r="X493">
            <v>384</v>
          </cell>
          <cell r="Y493">
            <v>550</v>
          </cell>
          <cell r="Z493">
            <v>1534</v>
          </cell>
          <cell r="AA493">
            <v>1689</v>
          </cell>
          <cell r="AB493">
            <v>1009</v>
          </cell>
          <cell r="AC493">
            <v>1137</v>
          </cell>
          <cell r="AD493">
            <v>647</v>
          </cell>
          <cell r="AE493">
            <v>2002</v>
          </cell>
          <cell r="AF493">
            <v>1278</v>
          </cell>
          <cell r="AG493">
            <v>869</v>
          </cell>
          <cell r="AH493">
            <v>732</v>
          </cell>
          <cell r="AI493">
            <v>667</v>
          </cell>
          <cell r="AJ493">
            <v>682</v>
          </cell>
          <cell r="AK493">
            <v>5497</v>
          </cell>
          <cell r="AL493">
            <v>21484</v>
          </cell>
          <cell r="AM493">
            <v>5372</v>
          </cell>
          <cell r="AN493">
            <v>26856</v>
          </cell>
          <cell r="AO493">
            <v>53561</v>
          </cell>
          <cell r="AP493">
            <v>17955</v>
          </cell>
          <cell r="AQ493">
            <v>71516</v>
          </cell>
          <cell r="AR493">
            <v>36271</v>
          </cell>
          <cell r="AS493" t="str">
            <v>Atípico</v>
          </cell>
          <cell r="AT493" t="str">
            <v>Tiradentes</v>
          </cell>
          <cell r="AU493" t="str">
            <v>Feriado</v>
          </cell>
          <cell r="AV493">
            <v>0.15443457701401303</v>
          </cell>
        </row>
        <row r="494">
          <cell r="A494">
            <v>5</v>
          </cell>
          <cell r="B494">
            <v>36272</v>
          </cell>
          <cell r="C494">
            <v>31846</v>
          </cell>
          <cell r="D494">
            <v>8156</v>
          </cell>
          <cell r="E494">
            <v>9194</v>
          </cell>
          <cell r="F494">
            <v>5739</v>
          </cell>
          <cell r="G494">
            <v>5615</v>
          </cell>
          <cell r="H494">
            <v>15268</v>
          </cell>
          <cell r="I494">
            <v>6942</v>
          </cell>
          <cell r="J494">
            <v>27215</v>
          </cell>
          <cell r="K494">
            <v>33994</v>
          </cell>
          <cell r="L494">
            <v>22626</v>
          </cell>
          <cell r="M494">
            <v>7755</v>
          </cell>
          <cell r="N494">
            <v>7988</v>
          </cell>
          <cell r="O494">
            <v>15418</v>
          </cell>
          <cell r="P494">
            <v>12181</v>
          </cell>
          <cell r="Q494">
            <v>30611</v>
          </cell>
          <cell r="R494">
            <v>17487</v>
          </cell>
          <cell r="S494">
            <v>258035</v>
          </cell>
          <cell r="T494">
            <v>46821</v>
          </cell>
          <cell r="U494">
            <v>304856</v>
          </cell>
          <cell r="V494">
            <v>3643</v>
          </cell>
          <cell r="W494">
            <v>6661</v>
          </cell>
          <cell r="X494">
            <v>3763</v>
          </cell>
          <cell r="Y494">
            <v>3236</v>
          </cell>
          <cell r="Z494">
            <v>6481</v>
          </cell>
          <cell r="AA494">
            <v>5013</v>
          </cell>
          <cell r="AB494">
            <v>4281</v>
          </cell>
          <cell r="AC494">
            <v>4250</v>
          </cell>
          <cell r="AD494">
            <v>1590</v>
          </cell>
          <cell r="AE494">
            <v>7496</v>
          </cell>
          <cell r="AF494">
            <v>5282</v>
          </cell>
          <cell r="AG494">
            <v>3127</v>
          </cell>
          <cell r="AH494">
            <v>2728</v>
          </cell>
          <cell r="AI494">
            <v>2089</v>
          </cell>
          <cell r="AJ494">
            <v>2022</v>
          </cell>
          <cell r="AK494">
            <v>20017</v>
          </cell>
          <cell r="AL494">
            <v>81679</v>
          </cell>
          <cell r="AM494">
            <v>45738</v>
          </cell>
          <cell r="AN494">
            <v>127417</v>
          </cell>
          <cell r="AO494">
            <v>339714</v>
          </cell>
          <cell r="AP494">
            <v>92559</v>
          </cell>
          <cell r="AQ494">
            <v>432273</v>
          </cell>
          <cell r="AR494">
            <v>36272</v>
          </cell>
          <cell r="AS494">
            <v>0</v>
          </cell>
          <cell r="AT494">
            <v>0</v>
          </cell>
          <cell r="AU494">
            <v>0</v>
          </cell>
          <cell r="AV494">
            <v>0.97951098552563287</v>
          </cell>
        </row>
        <row r="495">
          <cell r="A495">
            <v>6</v>
          </cell>
          <cell r="B495">
            <v>36273</v>
          </cell>
          <cell r="C495">
            <v>33553</v>
          </cell>
          <cell r="D495">
            <v>8394</v>
          </cell>
          <cell r="E495">
            <v>9553</v>
          </cell>
          <cell r="F495">
            <v>5730</v>
          </cell>
          <cell r="G495">
            <v>5833</v>
          </cell>
          <cell r="H495">
            <v>16448</v>
          </cell>
          <cell r="I495">
            <v>7631</v>
          </cell>
          <cell r="J495">
            <v>27775</v>
          </cell>
          <cell r="K495">
            <v>34085</v>
          </cell>
          <cell r="L495">
            <v>22084</v>
          </cell>
          <cell r="M495">
            <v>7737</v>
          </cell>
          <cell r="N495">
            <v>8374</v>
          </cell>
          <cell r="O495">
            <v>16036</v>
          </cell>
          <cell r="P495">
            <v>12260</v>
          </cell>
          <cell r="Q495">
            <v>30897</v>
          </cell>
          <cell r="R495">
            <v>17883</v>
          </cell>
          <cell r="S495">
            <v>264273</v>
          </cell>
          <cell r="T495">
            <v>47128</v>
          </cell>
          <cell r="U495">
            <v>311401</v>
          </cell>
          <cell r="V495">
            <v>3637</v>
          </cell>
          <cell r="W495">
            <v>6570</v>
          </cell>
          <cell r="X495">
            <v>3480</v>
          </cell>
          <cell r="Y495">
            <v>3359</v>
          </cell>
          <cell r="Z495">
            <v>6664</v>
          </cell>
          <cell r="AA495">
            <v>5307</v>
          </cell>
          <cell r="AB495">
            <v>4358</v>
          </cell>
          <cell r="AC495">
            <v>4218</v>
          </cell>
          <cell r="AD495">
            <v>1544</v>
          </cell>
          <cell r="AE495">
            <v>7736</v>
          </cell>
          <cell r="AF495">
            <v>5348</v>
          </cell>
          <cell r="AG495">
            <v>3190</v>
          </cell>
          <cell r="AH495">
            <v>2784</v>
          </cell>
          <cell r="AI495">
            <v>2175</v>
          </cell>
          <cell r="AJ495">
            <v>1996</v>
          </cell>
          <cell r="AK495">
            <v>19702</v>
          </cell>
          <cell r="AL495">
            <v>82068</v>
          </cell>
          <cell r="AM495">
            <v>46709</v>
          </cell>
          <cell r="AN495">
            <v>128777</v>
          </cell>
          <cell r="AO495">
            <v>346341</v>
          </cell>
          <cell r="AP495">
            <v>93837</v>
          </cell>
          <cell r="AQ495">
            <v>440178</v>
          </cell>
          <cell r="AR495">
            <v>36273</v>
          </cell>
          <cell r="AS495">
            <v>0</v>
          </cell>
          <cell r="AT495">
            <v>0</v>
          </cell>
          <cell r="AU495">
            <v>0</v>
          </cell>
          <cell r="AV495">
            <v>0.99861888011072031</v>
          </cell>
        </row>
        <row r="496">
          <cell r="A496">
            <v>7</v>
          </cell>
          <cell r="B496">
            <v>36274</v>
          </cell>
          <cell r="C496">
            <v>13169</v>
          </cell>
          <cell r="D496">
            <v>2849</v>
          </cell>
          <cell r="E496">
            <v>3922</v>
          </cell>
          <cell r="F496">
            <v>1535</v>
          </cell>
          <cell r="G496">
            <v>1523</v>
          </cell>
          <cell r="H496">
            <v>5062</v>
          </cell>
          <cell r="I496">
            <v>1747</v>
          </cell>
          <cell r="J496">
            <v>6129</v>
          </cell>
          <cell r="K496">
            <v>4900</v>
          </cell>
          <cell r="L496">
            <v>3689</v>
          </cell>
          <cell r="M496">
            <v>3246</v>
          </cell>
          <cell r="N496">
            <v>3574</v>
          </cell>
          <cell r="O496">
            <v>6367</v>
          </cell>
          <cell r="P496">
            <v>4415</v>
          </cell>
          <cell r="Q496">
            <v>9524</v>
          </cell>
          <cell r="R496">
            <v>8812</v>
          </cell>
          <cell r="S496">
            <v>80463</v>
          </cell>
          <cell r="T496">
            <v>29800</v>
          </cell>
          <cell r="U496">
            <v>110263</v>
          </cell>
          <cell r="V496">
            <v>974</v>
          </cell>
          <cell r="W496">
            <v>3090</v>
          </cell>
          <cell r="X496">
            <v>6493</v>
          </cell>
          <cell r="Y496">
            <v>1174</v>
          </cell>
          <cell r="Z496">
            <v>3387</v>
          </cell>
          <cell r="AA496">
            <v>5376</v>
          </cell>
          <cell r="AB496">
            <v>2045</v>
          </cell>
          <cell r="AC496">
            <v>2237</v>
          </cell>
          <cell r="AD496">
            <v>1047</v>
          </cell>
          <cell r="AE496">
            <v>4895</v>
          </cell>
          <cell r="AF496">
            <v>3430</v>
          </cell>
          <cell r="AG496">
            <v>1816</v>
          </cell>
          <cell r="AH496">
            <v>1472</v>
          </cell>
          <cell r="AI496">
            <v>1282</v>
          </cell>
          <cell r="AJ496">
            <v>1205</v>
          </cell>
          <cell r="AK496">
            <v>11377</v>
          </cell>
          <cell r="AL496">
            <v>51300</v>
          </cell>
          <cell r="AM496">
            <v>13804</v>
          </cell>
          <cell r="AN496">
            <v>65104</v>
          </cell>
          <cell r="AO496">
            <v>131763</v>
          </cell>
          <cell r="AP496">
            <v>43604</v>
          </cell>
          <cell r="AQ496">
            <v>175367</v>
          </cell>
          <cell r="AR496">
            <v>36274</v>
          </cell>
          <cell r="AS496">
            <v>0</v>
          </cell>
          <cell r="AT496">
            <v>0</v>
          </cell>
          <cell r="AU496">
            <v>0</v>
          </cell>
          <cell r="AV496">
            <v>0.37991753647425175</v>
          </cell>
        </row>
        <row r="497">
          <cell r="A497">
            <v>1</v>
          </cell>
          <cell r="B497">
            <v>36275</v>
          </cell>
          <cell r="S497">
            <v>0</v>
          </cell>
          <cell r="U497">
            <v>0</v>
          </cell>
          <cell r="AL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36275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</row>
        <row r="498">
          <cell r="A498">
            <v>2</v>
          </cell>
          <cell r="B498">
            <v>36276</v>
          </cell>
          <cell r="C498">
            <v>30883</v>
          </cell>
          <cell r="D498">
            <v>7912</v>
          </cell>
          <cell r="E498">
            <v>9007</v>
          </cell>
          <cell r="F498">
            <v>5538</v>
          </cell>
          <cell r="G498">
            <v>5617</v>
          </cell>
          <cell r="H498">
            <v>15565</v>
          </cell>
          <cell r="I498">
            <v>6838</v>
          </cell>
          <cell r="J498">
            <v>27237</v>
          </cell>
          <cell r="K498">
            <v>34883</v>
          </cell>
          <cell r="L498">
            <v>22479</v>
          </cell>
          <cell r="M498">
            <v>7234</v>
          </cell>
          <cell r="N498">
            <v>7704</v>
          </cell>
          <cell r="O498">
            <v>14652</v>
          </cell>
          <cell r="P498">
            <v>11643</v>
          </cell>
          <cell r="Q498">
            <v>29409</v>
          </cell>
          <cell r="R498">
            <v>16714</v>
          </cell>
          <cell r="S498">
            <v>253315</v>
          </cell>
          <cell r="T498">
            <v>45534</v>
          </cell>
          <cell r="U498">
            <v>298849</v>
          </cell>
          <cell r="V498">
            <v>3515</v>
          </cell>
          <cell r="W498">
            <v>6840</v>
          </cell>
          <cell r="X498">
            <v>4162</v>
          </cell>
          <cell r="Y498">
            <v>3164</v>
          </cell>
          <cell r="Z498">
            <v>6188</v>
          </cell>
          <cell r="AA498">
            <v>4589</v>
          </cell>
          <cell r="AB498">
            <v>4170</v>
          </cell>
          <cell r="AC498">
            <v>3967</v>
          </cell>
          <cell r="AD498">
            <v>1634</v>
          </cell>
          <cell r="AE498">
            <v>7503</v>
          </cell>
          <cell r="AF498">
            <v>5122</v>
          </cell>
          <cell r="AG498">
            <v>3046</v>
          </cell>
          <cell r="AH498">
            <v>2718</v>
          </cell>
          <cell r="AI498">
            <v>2021</v>
          </cell>
          <cell r="AJ498">
            <v>1880</v>
          </cell>
          <cell r="AK498">
            <v>19216</v>
          </cell>
          <cell r="AL498">
            <v>79735</v>
          </cell>
          <cell r="AM498">
            <v>44965</v>
          </cell>
          <cell r="AN498">
            <v>124700</v>
          </cell>
          <cell r="AO498">
            <v>333050</v>
          </cell>
          <cell r="AP498">
            <v>90499</v>
          </cell>
          <cell r="AQ498">
            <v>423549</v>
          </cell>
          <cell r="AR498">
            <v>36276</v>
          </cell>
          <cell r="AS498">
            <v>0</v>
          </cell>
          <cell r="AT498">
            <v>0</v>
          </cell>
          <cell r="AU498">
            <v>0</v>
          </cell>
          <cell r="AV498">
            <v>0.96029640735828381</v>
          </cell>
        </row>
        <row r="499">
          <cell r="A499">
            <v>3</v>
          </cell>
          <cell r="B499">
            <v>36277</v>
          </cell>
          <cell r="C499">
            <v>31949</v>
          </cell>
          <cell r="D499">
            <v>8130</v>
          </cell>
          <cell r="E499">
            <v>9285</v>
          </cell>
          <cell r="F499">
            <v>5493</v>
          </cell>
          <cell r="G499">
            <v>5613</v>
          </cell>
          <cell r="H499">
            <v>14536</v>
          </cell>
          <cell r="I499">
            <v>6929</v>
          </cell>
          <cell r="J499">
            <v>26477</v>
          </cell>
          <cell r="K499">
            <v>34901</v>
          </cell>
          <cell r="L499">
            <v>23319</v>
          </cell>
          <cell r="M499">
            <v>7633</v>
          </cell>
          <cell r="N499">
            <v>8001</v>
          </cell>
          <cell r="O499">
            <v>15204</v>
          </cell>
          <cell r="P499">
            <v>12251</v>
          </cell>
          <cell r="Q499">
            <v>30267</v>
          </cell>
          <cell r="R499">
            <v>17128</v>
          </cell>
          <cell r="S499">
            <v>257116</v>
          </cell>
          <cell r="T499">
            <v>46200</v>
          </cell>
          <cell r="U499">
            <v>303316</v>
          </cell>
          <cell r="V499">
            <v>3487</v>
          </cell>
          <cell r="W499">
            <v>6854</v>
          </cell>
          <cell r="X499">
            <v>4035</v>
          </cell>
          <cell r="Y499">
            <v>3204</v>
          </cell>
          <cell r="Z499">
            <v>6563</v>
          </cell>
          <cell r="AA499">
            <v>4777</v>
          </cell>
          <cell r="AB499">
            <v>4204</v>
          </cell>
          <cell r="AC499">
            <v>4111</v>
          </cell>
          <cell r="AD499">
            <v>1596</v>
          </cell>
          <cell r="AE499">
            <v>7513</v>
          </cell>
          <cell r="AF499">
            <v>5222</v>
          </cell>
          <cell r="AG499">
            <v>3138</v>
          </cell>
          <cell r="AH499">
            <v>2789</v>
          </cell>
          <cell r="AI499">
            <v>2113</v>
          </cell>
          <cell r="AJ499">
            <v>1963</v>
          </cell>
          <cell r="AK499">
            <v>19163</v>
          </cell>
          <cell r="AL499">
            <v>80732</v>
          </cell>
          <cell r="AM499">
            <v>45633</v>
          </cell>
          <cell r="AN499">
            <v>126365</v>
          </cell>
          <cell r="AO499">
            <v>337848</v>
          </cell>
          <cell r="AP499">
            <v>91833</v>
          </cell>
          <cell r="AQ499">
            <v>429681</v>
          </cell>
          <cell r="AR499">
            <v>36277</v>
          </cell>
          <cell r="AS499">
            <v>0</v>
          </cell>
          <cell r="AT499">
            <v>0</v>
          </cell>
          <cell r="AU499">
            <v>0</v>
          </cell>
          <cell r="AV499">
            <v>0.9741306729715703</v>
          </cell>
        </row>
        <row r="500">
          <cell r="A500">
            <v>4</v>
          </cell>
          <cell r="B500">
            <v>36278</v>
          </cell>
          <cell r="C500">
            <v>32041</v>
          </cell>
          <cell r="D500">
            <v>8065</v>
          </cell>
          <cell r="E500">
            <v>9156</v>
          </cell>
          <cell r="F500">
            <v>5512</v>
          </cell>
          <cell r="G500">
            <v>5522</v>
          </cell>
          <cell r="H500">
            <v>13745</v>
          </cell>
          <cell r="I500">
            <v>6801</v>
          </cell>
          <cell r="J500">
            <v>26270</v>
          </cell>
          <cell r="K500">
            <v>33490</v>
          </cell>
          <cell r="L500">
            <v>22827</v>
          </cell>
          <cell r="M500">
            <v>7587</v>
          </cell>
          <cell r="N500">
            <v>8077</v>
          </cell>
          <cell r="O500">
            <v>15179</v>
          </cell>
          <cell r="P500">
            <v>12189</v>
          </cell>
          <cell r="Q500">
            <v>30122</v>
          </cell>
          <cell r="R500">
            <v>16878</v>
          </cell>
          <cell r="S500">
            <v>253461</v>
          </cell>
          <cell r="T500">
            <v>46539</v>
          </cell>
          <cell r="U500">
            <v>300000</v>
          </cell>
          <cell r="V500">
            <v>3499</v>
          </cell>
          <cell r="W500">
            <v>6774</v>
          </cell>
          <cell r="X500">
            <v>5094</v>
          </cell>
          <cell r="Y500">
            <v>3223</v>
          </cell>
          <cell r="Z500">
            <v>6376</v>
          </cell>
          <cell r="AA500">
            <v>4791</v>
          </cell>
          <cell r="AB500">
            <v>4302</v>
          </cell>
          <cell r="AC500">
            <v>4058</v>
          </cell>
          <cell r="AD500">
            <v>1565</v>
          </cell>
          <cell r="AE500">
            <v>7468</v>
          </cell>
          <cell r="AF500">
            <v>5272</v>
          </cell>
          <cell r="AG500">
            <v>3147</v>
          </cell>
          <cell r="AH500">
            <v>2799</v>
          </cell>
          <cell r="AI500">
            <v>2069</v>
          </cell>
          <cell r="AJ500">
            <v>1893</v>
          </cell>
          <cell r="AK500">
            <v>19245</v>
          </cell>
          <cell r="AL500">
            <v>81575</v>
          </cell>
          <cell r="AM500">
            <v>44951</v>
          </cell>
          <cell r="AN500">
            <v>112232</v>
          </cell>
          <cell r="AO500">
            <v>335036</v>
          </cell>
          <cell r="AP500">
            <v>91490</v>
          </cell>
          <cell r="AQ500">
            <v>426526</v>
          </cell>
          <cell r="AR500">
            <v>36278</v>
          </cell>
          <cell r="AS500">
            <v>0</v>
          </cell>
          <cell r="AT500">
            <v>0</v>
          </cell>
          <cell r="AU500">
            <v>0</v>
          </cell>
          <cell r="AV500">
            <v>0.96602272071968165</v>
          </cell>
        </row>
        <row r="501">
          <cell r="A501">
            <v>5</v>
          </cell>
          <cell r="B501">
            <v>36279</v>
          </cell>
          <cell r="C501">
            <v>32765</v>
          </cell>
          <cell r="D501">
            <v>8352</v>
          </cell>
          <cell r="E501">
            <v>9401</v>
          </cell>
          <cell r="F501">
            <v>5539</v>
          </cell>
          <cell r="G501">
            <v>5695</v>
          </cell>
          <cell r="H501">
            <v>15463</v>
          </cell>
          <cell r="I501">
            <v>7158</v>
          </cell>
          <cell r="J501">
            <v>26853</v>
          </cell>
          <cell r="K501">
            <v>33826</v>
          </cell>
          <cell r="L501">
            <v>22839</v>
          </cell>
          <cell r="M501">
            <v>7811</v>
          </cell>
          <cell r="N501">
            <v>8231</v>
          </cell>
          <cell r="O501">
            <v>15452</v>
          </cell>
          <cell r="P501">
            <v>12174</v>
          </cell>
          <cell r="Q501">
            <v>30160</v>
          </cell>
          <cell r="R501">
            <v>17752</v>
          </cell>
          <cell r="S501">
            <v>259471</v>
          </cell>
          <cell r="T501">
            <v>48579</v>
          </cell>
          <cell r="U501">
            <v>308050</v>
          </cell>
          <cell r="V501">
            <v>3516</v>
          </cell>
          <cell r="W501">
            <v>6819</v>
          </cell>
          <cell r="X501">
            <v>6903</v>
          </cell>
          <cell r="Y501">
            <v>3310</v>
          </cell>
          <cell r="Z501">
            <v>6753</v>
          </cell>
          <cell r="AA501">
            <v>4796</v>
          </cell>
          <cell r="AB501">
            <v>4364</v>
          </cell>
          <cell r="AC501">
            <v>4177</v>
          </cell>
          <cell r="AD501">
            <v>1571</v>
          </cell>
          <cell r="AE501">
            <v>7832</v>
          </cell>
          <cell r="AF501">
            <v>5364</v>
          </cell>
          <cell r="AG501">
            <v>3239</v>
          </cell>
          <cell r="AH501">
            <v>2949</v>
          </cell>
          <cell r="AI501">
            <v>2141</v>
          </cell>
          <cell r="AJ501">
            <v>2029</v>
          </cell>
          <cell r="AK501">
            <v>19604</v>
          </cell>
          <cell r="AL501">
            <v>85367</v>
          </cell>
          <cell r="AM501">
            <v>45971</v>
          </cell>
          <cell r="AN501">
            <v>131338</v>
          </cell>
          <cell r="AO501">
            <v>344838</v>
          </cell>
          <cell r="AP501">
            <v>94550</v>
          </cell>
          <cell r="AQ501">
            <v>439388</v>
          </cell>
          <cell r="AR501">
            <v>36279</v>
          </cell>
          <cell r="AS501">
            <v>0</v>
          </cell>
          <cell r="AT501">
            <v>0</v>
          </cell>
          <cell r="AU501">
            <v>0</v>
          </cell>
          <cell r="AV501">
            <v>0.99428521999884667</v>
          </cell>
        </row>
        <row r="502">
          <cell r="A502">
            <v>6</v>
          </cell>
          <cell r="B502">
            <v>36280</v>
          </cell>
          <cell r="C502">
            <v>34654</v>
          </cell>
          <cell r="D502">
            <v>8303</v>
          </cell>
          <cell r="E502">
            <v>9590</v>
          </cell>
          <cell r="F502">
            <v>5854</v>
          </cell>
          <cell r="G502">
            <v>5946</v>
          </cell>
          <cell r="H502">
            <v>16109</v>
          </cell>
          <cell r="I502">
            <v>7374</v>
          </cell>
          <cell r="J502">
            <v>29268</v>
          </cell>
          <cell r="K502">
            <v>35767</v>
          </cell>
          <cell r="L502">
            <v>23319</v>
          </cell>
          <cell r="M502">
            <v>8317</v>
          </cell>
          <cell r="N502">
            <v>8294</v>
          </cell>
          <cell r="O502">
            <v>16334</v>
          </cell>
          <cell r="P502">
            <v>12465</v>
          </cell>
          <cell r="Q502">
            <v>31527</v>
          </cell>
          <cell r="R502">
            <v>18266</v>
          </cell>
          <cell r="S502">
            <v>271387</v>
          </cell>
          <cell r="T502">
            <v>47847</v>
          </cell>
          <cell r="U502">
            <v>319234</v>
          </cell>
          <cell r="V502">
            <v>3716</v>
          </cell>
          <cell r="W502">
            <v>7007</v>
          </cell>
          <cell r="X502">
            <v>2662</v>
          </cell>
          <cell r="Y502">
            <v>3479</v>
          </cell>
          <cell r="Z502">
            <v>6798</v>
          </cell>
          <cell r="AA502">
            <v>5596</v>
          </cell>
          <cell r="AB502">
            <v>4449</v>
          </cell>
          <cell r="AC502">
            <v>4293</v>
          </cell>
          <cell r="AD502">
            <v>1629</v>
          </cell>
          <cell r="AE502">
            <v>8029</v>
          </cell>
          <cell r="AF502">
            <v>5422</v>
          </cell>
          <cell r="AG502">
            <v>3345</v>
          </cell>
          <cell r="AH502">
            <v>2922</v>
          </cell>
          <cell r="AI502">
            <v>2211</v>
          </cell>
          <cell r="AJ502">
            <v>2045</v>
          </cell>
          <cell r="AK502">
            <v>19688</v>
          </cell>
          <cell r="AL502">
            <v>83291</v>
          </cell>
          <cell r="AM502">
            <v>48092</v>
          </cell>
          <cell r="AN502">
            <v>131383</v>
          </cell>
          <cell r="AO502">
            <v>354678</v>
          </cell>
          <cell r="AP502">
            <v>95939</v>
          </cell>
          <cell r="AQ502">
            <v>450617</v>
          </cell>
          <cell r="AR502">
            <v>36280</v>
          </cell>
          <cell r="AS502">
            <v>0</v>
          </cell>
          <cell r="AT502">
            <v>0</v>
          </cell>
          <cell r="AU502">
            <v>0</v>
          </cell>
          <cell r="AV502">
            <v>1.0226572862003345</v>
          </cell>
        </row>
        <row r="503">
          <cell r="A503">
            <v>0</v>
          </cell>
          <cell r="B503" t="str">
            <v>abr/1999</v>
          </cell>
          <cell r="C503">
            <v>704372</v>
          </cell>
          <cell r="D503">
            <v>174898</v>
          </cell>
          <cell r="E503">
            <v>201316</v>
          </cell>
          <cell r="F503">
            <v>119650</v>
          </cell>
          <cell r="G503">
            <v>118067</v>
          </cell>
          <cell r="H503">
            <v>333826</v>
          </cell>
          <cell r="I503">
            <v>147221</v>
          </cell>
          <cell r="J503">
            <v>566700</v>
          </cell>
          <cell r="K503">
            <v>711840</v>
          </cell>
          <cell r="L503">
            <v>466924</v>
          </cell>
          <cell r="M503">
            <v>168712</v>
          </cell>
          <cell r="N503">
            <v>176165</v>
          </cell>
          <cell r="O503">
            <v>337647</v>
          </cell>
          <cell r="P503">
            <v>261350</v>
          </cell>
          <cell r="Q503">
            <v>653415</v>
          </cell>
          <cell r="R503">
            <v>394076</v>
          </cell>
          <cell r="S503">
            <v>5536179</v>
          </cell>
          <cell r="T503">
            <v>1083211</v>
          </cell>
          <cell r="U503">
            <v>6619390</v>
          </cell>
          <cell r="V503">
            <v>75950</v>
          </cell>
          <cell r="W503">
            <v>149774</v>
          </cell>
          <cell r="X503">
            <v>109871</v>
          </cell>
          <cell r="Y503">
            <v>70960</v>
          </cell>
          <cell r="Z503">
            <v>147585</v>
          </cell>
          <cell r="AA503">
            <v>120738</v>
          </cell>
          <cell r="AB503">
            <v>95536</v>
          </cell>
          <cell r="AC503">
            <v>95259</v>
          </cell>
          <cell r="AD503">
            <v>37592</v>
          </cell>
          <cell r="AE503">
            <v>178323</v>
          </cell>
          <cell r="AF503">
            <v>120334</v>
          </cell>
          <cell r="AG503">
            <v>71562</v>
          </cell>
          <cell r="AH503">
            <v>63628</v>
          </cell>
          <cell r="AI503">
            <v>49297</v>
          </cell>
          <cell r="AJ503">
            <v>46335</v>
          </cell>
          <cell r="AK503">
            <v>452667</v>
          </cell>
          <cell r="AL503">
            <v>1885411</v>
          </cell>
          <cell r="AM503">
            <v>979150</v>
          </cell>
          <cell r="AN503">
            <v>2864561</v>
          </cell>
          <cell r="AO503">
            <v>7421590</v>
          </cell>
          <cell r="AP503">
            <v>2062361</v>
          </cell>
          <cell r="AQ503">
            <v>9483951</v>
          </cell>
          <cell r="AR503">
            <v>27</v>
          </cell>
        </row>
        <row r="504">
          <cell r="A504">
            <v>7</v>
          </cell>
          <cell r="B504">
            <v>36281</v>
          </cell>
          <cell r="C504">
            <v>6989</v>
          </cell>
          <cell r="D504">
            <v>1744</v>
          </cell>
          <cell r="E504">
            <v>2398</v>
          </cell>
          <cell r="F504">
            <v>1140</v>
          </cell>
          <cell r="G504">
            <v>880</v>
          </cell>
          <cell r="H504">
            <v>3235</v>
          </cell>
          <cell r="I504">
            <v>498</v>
          </cell>
          <cell r="J504">
            <v>1544</v>
          </cell>
          <cell r="K504">
            <v>1684</v>
          </cell>
          <cell r="L504">
            <v>1867</v>
          </cell>
          <cell r="M504">
            <v>2295</v>
          </cell>
          <cell r="N504">
            <v>2067</v>
          </cell>
          <cell r="O504">
            <v>3686</v>
          </cell>
          <cell r="P504">
            <v>2705</v>
          </cell>
          <cell r="Q504">
            <v>4869</v>
          </cell>
          <cell r="R504">
            <v>5613</v>
          </cell>
          <cell r="S504">
            <v>43214</v>
          </cell>
          <cell r="T504">
            <v>17872</v>
          </cell>
          <cell r="U504">
            <v>61086</v>
          </cell>
          <cell r="V504">
            <v>724</v>
          </cell>
          <cell r="W504">
            <v>3151</v>
          </cell>
          <cell r="X504">
            <v>459</v>
          </cell>
          <cell r="Y504">
            <v>813</v>
          </cell>
          <cell r="Z504">
            <v>2075</v>
          </cell>
          <cell r="AA504">
            <v>3455</v>
          </cell>
          <cell r="AB504">
            <v>1280</v>
          </cell>
          <cell r="AC504">
            <v>1602</v>
          </cell>
          <cell r="AD504">
            <v>845</v>
          </cell>
          <cell r="AE504">
            <v>3086</v>
          </cell>
          <cell r="AF504">
            <v>1910</v>
          </cell>
          <cell r="AG504">
            <v>1115</v>
          </cell>
          <cell r="AH504">
            <v>961</v>
          </cell>
          <cell r="AI504">
            <v>896</v>
          </cell>
          <cell r="AJ504">
            <v>875</v>
          </cell>
          <cell r="AK504">
            <v>7350</v>
          </cell>
          <cell r="AL504">
            <v>30597</v>
          </cell>
          <cell r="AM504">
            <v>7211</v>
          </cell>
          <cell r="AN504">
            <v>37808</v>
          </cell>
          <cell r="AO504">
            <v>73811</v>
          </cell>
          <cell r="AP504">
            <v>25083</v>
          </cell>
          <cell r="AQ504">
            <v>98894</v>
          </cell>
          <cell r="AR504">
            <v>36281</v>
          </cell>
          <cell r="AS504" t="str">
            <v>Atípico</v>
          </cell>
          <cell r="AT504" t="str">
            <v>Dia doTrabalho</v>
          </cell>
          <cell r="AU504" t="str">
            <v>Feriado</v>
          </cell>
          <cell r="AV504">
            <v>0.21222742328748218</v>
          </cell>
        </row>
        <row r="505">
          <cell r="A505">
            <v>1</v>
          </cell>
          <cell r="B505">
            <v>36282</v>
          </cell>
          <cell r="S505">
            <v>0</v>
          </cell>
          <cell r="U505">
            <v>0</v>
          </cell>
          <cell r="AL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36282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</row>
        <row r="506">
          <cell r="A506">
            <v>2</v>
          </cell>
          <cell r="B506">
            <v>36283</v>
          </cell>
          <cell r="C506">
            <v>31793</v>
          </cell>
          <cell r="D506">
            <v>8199</v>
          </cell>
          <cell r="E506">
            <v>9360</v>
          </cell>
          <cell r="F506">
            <v>5560</v>
          </cell>
          <cell r="G506">
            <v>5807</v>
          </cell>
          <cell r="H506">
            <v>16401</v>
          </cell>
          <cell r="I506">
            <v>7079</v>
          </cell>
          <cell r="J506">
            <v>28418</v>
          </cell>
          <cell r="K506">
            <v>35087</v>
          </cell>
          <cell r="L506">
            <v>22752</v>
          </cell>
          <cell r="M506">
            <v>7705</v>
          </cell>
          <cell r="N506">
            <v>7880</v>
          </cell>
          <cell r="O506">
            <v>15117</v>
          </cell>
          <cell r="P506">
            <v>11832</v>
          </cell>
          <cell r="Q506">
            <v>29814</v>
          </cell>
          <cell r="R506">
            <v>16782</v>
          </cell>
          <cell r="S506">
            <v>259586</v>
          </cell>
          <cell r="T506">
            <v>47468</v>
          </cell>
          <cell r="U506">
            <v>307054</v>
          </cell>
          <cell r="V506">
            <v>3530</v>
          </cell>
          <cell r="W506">
            <v>6826</v>
          </cell>
          <cell r="X506">
            <v>3869</v>
          </cell>
          <cell r="Y506">
            <v>3295</v>
          </cell>
          <cell r="Z506">
            <v>6466</v>
          </cell>
          <cell r="AA506">
            <v>4952</v>
          </cell>
          <cell r="AB506">
            <v>4257</v>
          </cell>
          <cell r="AC506">
            <v>4223</v>
          </cell>
          <cell r="AD506">
            <v>1637</v>
          </cell>
          <cell r="AE506">
            <v>7626</v>
          </cell>
          <cell r="AF506">
            <v>5420</v>
          </cell>
          <cell r="AG506">
            <v>3255</v>
          </cell>
          <cell r="AH506">
            <v>2878</v>
          </cell>
          <cell r="AI506">
            <v>2157</v>
          </cell>
          <cell r="AJ506">
            <v>2019</v>
          </cell>
          <cell r="AK506">
            <v>20266</v>
          </cell>
          <cell r="AL506">
            <v>82676</v>
          </cell>
          <cell r="AM506">
            <v>46035</v>
          </cell>
          <cell r="AN506">
            <v>128711</v>
          </cell>
          <cell r="AO506">
            <v>342262</v>
          </cell>
          <cell r="AP506">
            <v>93503</v>
          </cell>
          <cell r="AQ506">
            <v>435765</v>
          </cell>
          <cell r="AR506">
            <v>36283</v>
          </cell>
          <cell r="AS506">
            <v>0</v>
          </cell>
          <cell r="AT506">
            <v>0</v>
          </cell>
          <cell r="AU506">
            <v>0</v>
          </cell>
          <cell r="AV506">
            <v>0.98409969176979339</v>
          </cell>
        </row>
        <row r="507">
          <cell r="A507">
            <v>3</v>
          </cell>
          <cell r="B507">
            <v>36284</v>
          </cell>
          <cell r="C507">
            <v>33532</v>
          </cell>
          <cell r="D507">
            <v>8465</v>
          </cell>
          <cell r="E507">
            <v>9602</v>
          </cell>
          <cell r="F507">
            <v>5844</v>
          </cell>
          <cell r="G507">
            <v>5905</v>
          </cell>
          <cell r="H507">
            <v>15894</v>
          </cell>
          <cell r="I507">
            <v>7140</v>
          </cell>
          <cell r="J507">
            <v>28839</v>
          </cell>
          <cell r="K507">
            <v>36721</v>
          </cell>
          <cell r="L507">
            <v>24341</v>
          </cell>
          <cell r="M507">
            <v>7807</v>
          </cell>
          <cell r="N507">
            <v>8285</v>
          </cell>
          <cell r="O507">
            <v>15746</v>
          </cell>
          <cell r="P507">
            <v>12348</v>
          </cell>
          <cell r="Q507">
            <v>30711</v>
          </cell>
          <cell r="R507">
            <v>17734</v>
          </cell>
          <cell r="S507">
            <v>268914</v>
          </cell>
          <cell r="T507">
            <v>48108</v>
          </cell>
          <cell r="U507">
            <v>317022</v>
          </cell>
          <cell r="V507">
            <v>3709</v>
          </cell>
          <cell r="W507">
            <v>7060</v>
          </cell>
          <cell r="X507">
            <v>4079</v>
          </cell>
          <cell r="Y507">
            <v>3559</v>
          </cell>
          <cell r="Z507">
            <v>6601</v>
          </cell>
          <cell r="AA507">
            <v>5235</v>
          </cell>
          <cell r="AB507">
            <v>4308</v>
          </cell>
          <cell r="AC507">
            <v>4301</v>
          </cell>
          <cell r="AD507">
            <v>1620</v>
          </cell>
          <cell r="AE507">
            <v>7934</v>
          </cell>
          <cell r="AF507">
            <v>5453</v>
          </cell>
          <cell r="AG507">
            <v>3265</v>
          </cell>
          <cell r="AH507">
            <v>2911</v>
          </cell>
          <cell r="AI507">
            <v>2166</v>
          </cell>
          <cell r="AJ507">
            <v>1972</v>
          </cell>
          <cell r="AK507">
            <v>20012</v>
          </cell>
          <cell r="AL507">
            <v>84185</v>
          </cell>
          <cell r="AM507">
            <v>47751</v>
          </cell>
          <cell r="AN507">
            <v>131936</v>
          </cell>
          <cell r="AO507">
            <v>353099</v>
          </cell>
          <cell r="AP507">
            <v>95859</v>
          </cell>
          <cell r="AQ507">
            <v>448958</v>
          </cell>
          <cell r="AR507">
            <v>36284</v>
          </cell>
          <cell r="AS507">
            <v>0</v>
          </cell>
          <cell r="AT507">
            <v>0</v>
          </cell>
          <cell r="AU507">
            <v>0</v>
          </cell>
          <cell r="AV507">
            <v>1.0152591203937986</v>
          </cell>
        </row>
        <row r="508">
          <cell r="A508">
            <v>4</v>
          </cell>
          <cell r="B508">
            <v>36285</v>
          </cell>
          <cell r="C508">
            <v>33489</v>
          </cell>
          <cell r="D508">
            <v>8611</v>
          </cell>
          <cell r="E508">
            <v>9632</v>
          </cell>
          <cell r="F508">
            <v>5825</v>
          </cell>
          <cell r="G508">
            <v>5841</v>
          </cell>
          <cell r="H508">
            <v>16830</v>
          </cell>
          <cell r="I508">
            <v>7471</v>
          </cell>
          <cell r="J508">
            <v>29780</v>
          </cell>
          <cell r="K508">
            <v>37250</v>
          </cell>
          <cell r="L508">
            <v>24652</v>
          </cell>
          <cell r="M508">
            <v>8097</v>
          </cell>
          <cell r="N508">
            <v>8589</v>
          </cell>
          <cell r="O508">
            <v>16526</v>
          </cell>
          <cell r="P508">
            <v>12869</v>
          </cell>
          <cell r="Q508">
            <v>32235</v>
          </cell>
          <cell r="R508">
            <v>18411</v>
          </cell>
          <cell r="S508">
            <v>276108</v>
          </cell>
          <cell r="T508">
            <v>49934</v>
          </cell>
          <cell r="U508">
            <v>326042</v>
          </cell>
          <cell r="V508">
            <v>3698</v>
          </cell>
          <cell r="W508">
            <v>7135</v>
          </cell>
          <cell r="X508">
            <v>5223</v>
          </cell>
          <cell r="Y508">
            <v>3487</v>
          </cell>
          <cell r="Z508">
            <v>6891</v>
          </cell>
          <cell r="AA508">
            <v>5403</v>
          </cell>
          <cell r="AB508">
            <v>4495</v>
          </cell>
          <cell r="AC508">
            <v>4447</v>
          </cell>
          <cell r="AD508">
            <v>1715</v>
          </cell>
          <cell r="AE508">
            <v>8263</v>
          </cell>
          <cell r="AF508">
            <v>5851</v>
          </cell>
          <cell r="AG508">
            <v>3370</v>
          </cell>
          <cell r="AH508">
            <v>3117</v>
          </cell>
          <cell r="AI508">
            <v>2265</v>
          </cell>
          <cell r="AJ508">
            <v>2065</v>
          </cell>
          <cell r="AK508">
            <v>19914</v>
          </cell>
          <cell r="AL508">
            <v>87339</v>
          </cell>
          <cell r="AM508">
            <v>49073</v>
          </cell>
          <cell r="AN508">
            <v>136412</v>
          </cell>
          <cell r="AO508">
            <v>363447</v>
          </cell>
          <cell r="AP508">
            <v>99007</v>
          </cell>
          <cell r="AQ508">
            <v>462454</v>
          </cell>
          <cell r="AR508">
            <v>36285</v>
          </cell>
          <cell r="AS508" t="str">
            <v>Atípico</v>
          </cell>
          <cell r="AT508" t="str">
            <v>JogoMaracana</v>
          </cell>
          <cell r="AU508">
            <v>0</v>
          </cell>
          <cell r="AV508">
            <v>1.0450125362285505</v>
          </cell>
        </row>
        <row r="509">
          <cell r="A509">
            <v>5</v>
          </cell>
          <cell r="B509">
            <v>36286</v>
          </cell>
          <cell r="C509">
            <v>34323</v>
          </cell>
          <cell r="D509">
            <v>8493</v>
          </cell>
          <cell r="E509">
            <v>9448</v>
          </cell>
          <cell r="F509">
            <v>5827</v>
          </cell>
          <cell r="G509">
            <v>5931</v>
          </cell>
          <cell r="H509">
            <v>16216</v>
          </cell>
          <cell r="I509">
            <v>7282</v>
          </cell>
          <cell r="J509">
            <v>28803</v>
          </cell>
          <cell r="K509">
            <v>35930</v>
          </cell>
          <cell r="L509">
            <v>23663</v>
          </cell>
          <cell r="M509">
            <v>7981</v>
          </cell>
          <cell r="N509">
            <v>8264</v>
          </cell>
          <cell r="O509">
            <v>15648</v>
          </cell>
          <cell r="P509">
            <v>12413</v>
          </cell>
          <cell r="Q509">
            <v>31295</v>
          </cell>
          <cell r="R509">
            <v>17964</v>
          </cell>
          <cell r="S509">
            <v>269481</v>
          </cell>
          <cell r="T509">
            <v>49125</v>
          </cell>
          <cell r="U509">
            <v>318606</v>
          </cell>
          <cell r="V509">
            <v>3699</v>
          </cell>
          <cell r="W509">
            <v>7192</v>
          </cell>
          <cell r="X509">
            <v>3978</v>
          </cell>
          <cell r="Y509">
            <v>3801</v>
          </cell>
          <cell r="Z509">
            <v>6835</v>
          </cell>
          <cell r="AA509">
            <v>5425</v>
          </cell>
          <cell r="AB509">
            <v>4377</v>
          </cell>
          <cell r="AC509">
            <v>4268</v>
          </cell>
          <cell r="AD509">
            <v>1706</v>
          </cell>
          <cell r="AE509">
            <v>8045</v>
          </cell>
          <cell r="AF509">
            <v>5567</v>
          </cell>
          <cell r="AG509">
            <v>3275</v>
          </cell>
          <cell r="AH509">
            <v>2964</v>
          </cell>
          <cell r="AI509">
            <v>2185</v>
          </cell>
          <cell r="AJ509">
            <v>2037</v>
          </cell>
          <cell r="AK509">
            <v>20540</v>
          </cell>
          <cell r="AL509">
            <v>85894</v>
          </cell>
          <cell r="AM509">
            <v>47779</v>
          </cell>
          <cell r="AN509">
            <v>133673</v>
          </cell>
          <cell r="AO509">
            <v>355375</v>
          </cell>
          <cell r="AP509">
            <v>96904</v>
          </cell>
          <cell r="AQ509">
            <v>452279</v>
          </cell>
          <cell r="AR509">
            <v>36286</v>
          </cell>
          <cell r="AS509">
            <v>0</v>
          </cell>
          <cell r="AT509">
            <v>0</v>
          </cell>
          <cell r="AU509">
            <v>0</v>
          </cell>
          <cell r="AV509">
            <v>1.0218032617196484</v>
          </cell>
        </row>
        <row r="510">
          <cell r="A510">
            <v>6</v>
          </cell>
          <cell r="B510">
            <v>36287</v>
          </cell>
          <cell r="C510">
            <v>34980</v>
          </cell>
          <cell r="D510">
            <v>8483</v>
          </cell>
          <cell r="E510">
            <v>9852</v>
          </cell>
          <cell r="F510">
            <v>5737</v>
          </cell>
          <cell r="G510">
            <v>5773</v>
          </cell>
          <cell r="H510">
            <v>16615</v>
          </cell>
          <cell r="I510">
            <v>7199</v>
          </cell>
          <cell r="J510">
            <v>29661</v>
          </cell>
          <cell r="K510">
            <v>34906</v>
          </cell>
          <cell r="L510">
            <v>22801</v>
          </cell>
          <cell r="M510">
            <v>8302</v>
          </cell>
          <cell r="N510">
            <v>8547</v>
          </cell>
          <cell r="O510">
            <v>16704</v>
          </cell>
          <cell r="P510">
            <v>12548</v>
          </cell>
          <cell r="Q510">
            <v>31458</v>
          </cell>
          <cell r="R510">
            <v>18190</v>
          </cell>
          <cell r="S510">
            <v>271756</v>
          </cell>
          <cell r="T510">
            <v>51204</v>
          </cell>
          <cell r="U510">
            <v>322960</v>
          </cell>
          <cell r="V510">
            <v>3641</v>
          </cell>
          <cell r="W510">
            <v>7177</v>
          </cell>
          <cell r="X510">
            <v>3720</v>
          </cell>
          <cell r="Y510">
            <v>3622</v>
          </cell>
          <cell r="Z510">
            <v>7050</v>
          </cell>
          <cell r="AA510">
            <v>6304</v>
          </cell>
          <cell r="AB510">
            <v>4407</v>
          </cell>
          <cell r="AC510">
            <v>4441</v>
          </cell>
          <cell r="AD510">
            <v>1714</v>
          </cell>
          <cell r="AE510">
            <v>8398</v>
          </cell>
          <cell r="AF510">
            <v>5887</v>
          </cell>
          <cell r="AG510">
            <v>3205</v>
          </cell>
          <cell r="AH510">
            <v>3236</v>
          </cell>
          <cell r="AI510">
            <v>2337</v>
          </cell>
          <cell r="AJ510">
            <v>2223</v>
          </cell>
          <cell r="AK510">
            <v>21594</v>
          </cell>
          <cell r="AL510">
            <v>88956</v>
          </cell>
          <cell r="AM510">
            <v>48087</v>
          </cell>
          <cell r="AN510">
            <v>137043</v>
          </cell>
          <cell r="AO510">
            <v>360712</v>
          </cell>
          <cell r="AP510">
            <v>99291</v>
          </cell>
          <cell r="AQ510">
            <v>460003</v>
          </cell>
          <cell r="AR510">
            <v>36287</v>
          </cell>
          <cell r="AS510">
            <v>0</v>
          </cell>
          <cell r="AT510">
            <v>0</v>
          </cell>
          <cell r="AU510">
            <v>0</v>
          </cell>
          <cell r="AV510">
            <v>1.0371486405667756</v>
          </cell>
        </row>
        <row r="511">
          <cell r="A511">
            <v>7</v>
          </cell>
          <cell r="B511">
            <v>36288</v>
          </cell>
          <cell r="C511">
            <v>13833</v>
          </cell>
          <cell r="D511">
            <v>2958</v>
          </cell>
          <cell r="E511">
            <v>3982</v>
          </cell>
          <cell r="F511">
            <v>1719</v>
          </cell>
          <cell r="G511">
            <v>1571</v>
          </cell>
          <cell r="H511">
            <v>5188</v>
          </cell>
          <cell r="I511">
            <v>1958</v>
          </cell>
          <cell r="J511">
            <v>7463</v>
          </cell>
          <cell r="K511">
            <v>6084</v>
          </cell>
          <cell r="L511">
            <v>3390</v>
          </cell>
          <cell r="M511">
            <v>3441</v>
          </cell>
          <cell r="N511">
            <v>3580</v>
          </cell>
          <cell r="O511">
            <v>6688</v>
          </cell>
          <cell r="P511">
            <v>4489</v>
          </cell>
          <cell r="Q511">
            <v>9648</v>
          </cell>
          <cell r="R511">
            <v>8326</v>
          </cell>
          <cell r="S511">
            <v>84318</v>
          </cell>
          <cell r="T511">
            <v>28312</v>
          </cell>
          <cell r="U511">
            <v>112630</v>
          </cell>
          <cell r="V511">
            <v>1091</v>
          </cell>
          <cell r="W511">
            <v>2749</v>
          </cell>
          <cell r="X511">
            <v>2865</v>
          </cell>
          <cell r="Y511">
            <v>1239</v>
          </cell>
          <cell r="Z511">
            <v>3183</v>
          </cell>
          <cell r="AA511">
            <v>6062</v>
          </cell>
          <cell r="AB511">
            <v>2076</v>
          </cell>
          <cell r="AC511">
            <v>2355</v>
          </cell>
          <cell r="AD511">
            <v>1032</v>
          </cell>
          <cell r="AE511">
            <v>4869</v>
          </cell>
          <cell r="AF511">
            <v>3307</v>
          </cell>
          <cell r="AG511">
            <v>1745</v>
          </cell>
          <cell r="AH511">
            <v>1505</v>
          </cell>
          <cell r="AI511">
            <v>1308</v>
          </cell>
          <cell r="AJ511">
            <v>1196</v>
          </cell>
          <cell r="AK511">
            <v>11269</v>
          </cell>
          <cell r="AL511">
            <v>47851</v>
          </cell>
          <cell r="AM511">
            <v>14439</v>
          </cell>
          <cell r="AN511">
            <v>62290</v>
          </cell>
          <cell r="AO511">
            <v>132169</v>
          </cell>
          <cell r="AP511">
            <v>42751</v>
          </cell>
          <cell r="AQ511">
            <v>174920</v>
          </cell>
          <cell r="AR511">
            <v>36288</v>
          </cell>
          <cell r="AS511">
            <v>0</v>
          </cell>
          <cell r="AT511">
            <v>0</v>
          </cell>
          <cell r="AU511">
            <v>0</v>
          </cell>
          <cell r="AV511">
            <v>0.38002311726549204</v>
          </cell>
        </row>
        <row r="512">
          <cell r="A512">
            <v>1</v>
          </cell>
          <cell r="B512">
            <v>36289</v>
          </cell>
          <cell r="S512">
            <v>0</v>
          </cell>
          <cell r="U512">
            <v>0</v>
          </cell>
          <cell r="AL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36289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</row>
        <row r="513">
          <cell r="A513">
            <v>2</v>
          </cell>
          <cell r="B513">
            <v>36290</v>
          </cell>
          <cell r="C513">
            <v>32457</v>
          </cell>
          <cell r="D513">
            <v>8366</v>
          </cell>
          <cell r="E513">
            <v>9200</v>
          </cell>
          <cell r="F513">
            <v>5664</v>
          </cell>
          <cell r="G513">
            <v>5795</v>
          </cell>
          <cell r="H513">
            <v>16190</v>
          </cell>
          <cell r="I513">
            <v>7136</v>
          </cell>
          <cell r="J513">
            <v>28172</v>
          </cell>
          <cell r="K513">
            <v>36113</v>
          </cell>
          <cell r="L513">
            <v>23633</v>
          </cell>
          <cell r="M513">
            <v>8520</v>
          </cell>
          <cell r="N513">
            <v>7961</v>
          </cell>
          <cell r="O513">
            <v>15283</v>
          </cell>
          <cell r="P513">
            <v>11754</v>
          </cell>
          <cell r="Q513">
            <v>30440</v>
          </cell>
          <cell r="R513">
            <v>16850</v>
          </cell>
          <cell r="S513">
            <v>263534</v>
          </cell>
          <cell r="T513">
            <v>49881</v>
          </cell>
          <cell r="U513">
            <v>313415</v>
          </cell>
          <cell r="V513">
            <v>3596</v>
          </cell>
          <cell r="W513">
            <v>6889</v>
          </cell>
          <cell r="X513">
            <v>3931</v>
          </cell>
          <cell r="Y513">
            <v>3449</v>
          </cell>
          <cell r="Z513">
            <v>6756</v>
          </cell>
          <cell r="AA513">
            <v>4927</v>
          </cell>
          <cell r="AB513">
            <v>4439</v>
          </cell>
          <cell r="AC513">
            <v>4282</v>
          </cell>
          <cell r="AD513">
            <v>1762</v>
          </cell>
          <cell r="AE513">
            <v>8154</v>
          </cell>
          <cell r="AF513">
            <v>5667</v>
          </cell>
          <cell r="AG513">
            <v>3396</v>
          </cell>
          <cell r="AH513">
            <v>3212</v>
          </cell>
          <cell r="AI513">
            <v>2244</v>
          </cell>
          <cell r="AJ513">
            <v>2209</v>
          </cell>
          <cell r="AK513">
            <v>21579</v>
          </cell>
          <cell r="AL513">
            <v>86492</v>
          </cell>
          <cell r="AM513">
            <v>46752</v>
          </cell>
          <cell r="AN513">
            <v>133244</v>
          </cell>
          <cell r="AO513">
            <v>350026</v>
          </cell>
          <cell r="AP513">
            <v>96633</v>
          </cell>
          <cell r="AQ513">
            <v>446659</v>
          </cell>
          <cell r="AR513">
            <v>36290</v>
          </cell>
          <cell r="AS513">
            <v>0</v>
          </cell>
          <cell r="AT513">
            <v>0</v>
          </cell>
          <cell r="AU513">
            <v>0</v>
          </cell>
          <cell r="AV513">
            <v>1.0064233794911901</v>
          </cell>
        </row>
        <row r="514">
          <cell r="A514">
            <v>3</v>
          </cell>
          <cell r="B514">
            <v>36291</v>
          </cell>
          <cell r="C514">
            <v>32801</v>
          </cell>
          <cell r="D514">
            <v>8476</v>
          </cell>
          <cell r="E514">
            <v>9576</v>
          </cell>
          <cell r="F514">
            <v>5749</v>
          </cell>
          <cell r="G514">
            <v>5884</v>
          </cell>
          <cell r="H514">
            <v>15978</v>
          </cell>
          <cell r="I514">
            <v>7177</v>
          </cell>
          <cell r="J514">
            <v>28358</v>
          </cell>
          <cell r="K514">
            <v>36337</v>
          </cell>
          <cell r="L514">
            <v>23961</v>
          </cell>
          <cell r="M514">
            <v>8729</v>
          </cell>
          <cell r="N514">
            <v>8377</v>
          </cell>
          <cell r="O514">
            <v>16042</v>
          </cell>
          <cell r="P514">
            <v>12093</v>
          </cell>
          <cell r="Q514">
            <v>31571</v>
          </cell>
          <cell r="R514">
            <v>17908</v>
          </cell>
          <cell r="S514">
            <v>269017</v>
          </cell>
          <cell r="T514">
            <v>50153</v>
          </cell>
          <cell r="U514">
            <v>319170</v>
          </cell>
          <cell r="V514">
            <v>3649</v>
          </cell>
          <cell r="W514">
            <v>7048</v>
          </cell>
          <cell r="X514">
            <v>4034</v>
          </cell>
          <cell r="Y514">
            <v>3423</v>
          </cell>
          <cell r="Z514">
            <v>6972</v>
          </cell>
          <cell r="AA514">
            <v>5074</v>
          </cell>
          <cell r="AB514">
            <v>4367</v>
          </cell>
          <cell r="AC514">
            <v>4383</v>
          </cell>
          <cell r="AD514">
            <v>1644</v>
          </cell>
          <cell r="AE514">
            <v>8197</v>
          </cell>
          <cell r="AF514">
            <v>5880</v>
          </cell>
          <cell r="AG514">
            <v>3318</v>
          </cell>
          <cell r="AH514">
            <v>3214</v>
          </cell>
          <cell r="AI514">
            <v>2313</v>
          </cell>
          <cell r="AJ514">
            <v>2092</v>
          </cell>
          <cell r="AK514">
            <v>21498</v>
          </cell>
          <cell r="AL514">
            <v>87106</v>
          </cell>
          <cell r="AM514">
            <v>47751</v>
          </cell>
          <cell r="AN514">
            <v>134857</v>
          </cell>
          <cell r="AO514">
            <v>356123</v>
          </cell>
          <cell r="AP514">
            <v>97904</v>
          </cell>
          <cell r="AQ514">
            <v>454027</v>
          </cell>
          <cell r="AR514">
            <v>36291</v>
          </cell>
          <cell r="AS514">
            <v>0</v>
          </cell>
          <cell r="AT514">
            <v>0</v>
          </cell>
          <cell r="AU514">
            <v>0</v>
          </cell>
          <cell r="AV514">
            <v>1.0239539724893039</v>
          </cell>
        </row>
        <row r="515">
          <cell r="A515">
            <v>4</v>
          </cell>
          <cell r="B515">
            <v>36292</v>
          </cell>
          <cell r="C515">
            <v>33456</v>
          </cell>
          <cell r="D515">
            <v>8540</v>
          </cell>
          <cell r="E515">
            <v>9524</v>
          </cell>
          <cell r="F515">
            <v>5740</v>
          </cell>
          <cell r="G515">
            <v>5814</v>
          </cell>
          <cell r="H515">
            <v>16152</v>
          </cell>
          <cell r="I515">
            <v>7106</v>
          </cell>
          <cell r="J515">
            <v>27912</v>
          </cell>
          <cell r="K515">
            <v>34876</v>
          </cell>
          <cell r="L515">
            <v>23600</v>
          </cell>
          <cell r="M515">
            <v>8332</v>
          </cell>
          <cell r="N515">
            <v>8275</v>
          </cell>
          <cell r="O515">
            <v>15764</v>
          </cell>
          <cell r="P515">
            <v>12172</v>
          </cell>
          <cell r="Q515">
            <v>31213</v>
          </cell>
          <cell r="R515">
            <v>17739</v>
          </cell>
          <cell r="S515">
            <v>266215</v>
          </cell>
          <cell r="T515">
            <v>50239</v>
          </cell>
          <cell r="U515">
            <v>316454</v>
          </cell>
          <cell r="V515">
            <v>3644</v>
          </cell>
          <cell r="W515">
            <v>7101</v>
          </cell>
          <cell r="X515">
            <v>4049</v>
          </cell>
          <cell r="Y515">
            <v>3530</v>
          </cell>
          <cell r="Z515">
            <v>6894</v>
          </cell>
          <cell r="AA515">
            <v>5070</v>
          </cell>
          <cell r="AB515">
            <v>4346</v>
          </cell>
          <cell r="AC515">
            <v>4377</v>
          </cell>
          <cell r="AD515">
            <v>1676</v>
          </cell>
          <cell r="AE515">
            <v>8244</v>
          </cell>
          <cell r="AF515">
            <v>5894</v>
          </cell>
          <cell r="AG515">
            <v>3372</v>
          </cell>
          <cell r="AH515">
            <v>3271</v>
          </cell>
          <cell r="AI515">
            <v>2246</v>
          </cell>
          <cell r="AJ515">
            <v>2161</v>
          </cell>
          <cell r="AK515">
            <v>21430</v>
          </cell>
          <cell r="AL515">
            <v>87305</v>
          </cell>
          <cell r="AM515">
            <v>47172</v>
          </cell>
          <cell r="AN515">
            <v>134477</v>
          </cell>
          <cell r="AO515">
            <v>353520</v>
          </cell>
          <cell r="AP515">
            <v>97411</v>
          </cell>
          <cell r="AQ515">
            <v>450931</v>
          </cell>
          <cell r="AR515">
            <v>36292</v>
          </cell>
          <cell r="AS515">
            <v>0</v>
          </cell>
          <cell r="AT515">
            <v>0</v>
          </cell>
          <cell r="AU515">
            <v>0</v>
          </cell>
          <cell r="AV515">
            <v>1.0164696140221743</v>
          </cell>
        </row>
        <row r="516">
          <cell r="A516">
            <v>5</v>
          </cell>
          <cell r="B516">
            <v>36293</v>
          </cell>
          <cell r="C516">
            <v>32213</v>
          </cell>
          <cell r="D516">
            <v>8291</v>
          </cell>
          <cell r="E516">
            <v>9057</v>
          </cell>
          <cell r="F516">
            <v>5524</v>
          </cell>
          <cell r="G516">
            <v>5675</v>
          </cell>
          <cell r="H516">
            <v>15955</v>
          </cell>
          <cell r="I516">
            <v>6852</v>
          </cell>
          <cell r="J516">
            <v>27096</v>
          </cell>
          <cell r="K516">
            <v>34804</v>
          </cell>
          <cell r="L516">
            <v>23379</v>
          </cell>
          <cell r="M516">
            <v>7626</v>
          </cell>
          <cell r="N516">
            <v>7906</v>
          </cell>
          <cell r="O516">
            <v>15480</v>
          </cell>
          <cell r="P516">
            <v>11632</v>
          </cell>
          <cell r="Q516">
            <v>29473</v>
          </cell>
          <cell r="R516">
            <v>17121</v>
          </cell>
          <cell r="S516">
            <v>258084</v>
          </cell>
          <cell r="T516">
            <v>48373</v>
          </cell>
          <cell r="U516">
            <v>306457</v>
          </cell>
          <cell r="V516">
            <v>3506</v>
          </cell>
          <cell r="W516">
            <v>6887</v>
          </cell>
          <cell r="X516">
            <v>3851</v>
          </cell>
          <cell r="Y516">
            <v>3371</v>
          </cell>
          <cell r="Z516">
            <v>6736</v>
          </cell>
          <cell r="AA516">
            <v>4993</v>
          </cell>
          <cell r="AB516">
            <v>4401</v>
          </cell>
          <cell r="AC516">
            <v>4083</v>
          </cell>
          <cell r="AD516">
            <v>1575</v>
          </cell>
          <cell r="AE516">
            <v>7945</v>
          </cell>
          <cell r="AF516">
            <v>5601</v>
          </cell>
          <cell r="AG516">
            <v>3202</v>
          </cell>
          <cell r="AH516">
            <v>3044</v>
          </cell>
          <cell r="AI516">
            <v>2259</v>
          </cell>
          <cell r="AJ516">
            <v>2108</v>
          </cell>
          <cell r="AK516">
            <v>20524</v>
          </cell>
          <cell r="AL516">
            <v>84086</v>
          </cell>
          <cell r="AM516">
            <v>45800</v>
          </cell>
          <cell r="AN516">
            <v>129886</v>
          </cell>
          <cell r="AO516">
            <v>342170</v>
          </cell>
          <cell r="AP516">
            <v>94173</v>
          </cell>
          <cell r="AQ516">
            <v>436343</v>
          </cell>
          <cell r="AR516">
            <v>36293</v>
          </cell>
          <cell r="AS516">
            <v>0</v>
          </cell>
          <cell r="AT516">
            <v>0</v>
          </cell>
          <cell r="AU516">
            <v>0</v>
          </cell>
          <cell r="AV516">
            <v>0.98383516584625297</v>
          </cell>
        </row>
        <row r="517">
          <cell r="A517">
            <v>6</v>
          </cell>
          <cell r="B517">
            <v>36294</v>
          </cell>
          <cell r="C517">
            <v>33664</v>
          </cell>
          <cell r="D517">
            <v>8324</v>
          </cell>
          <cell r="E517">
            <v>9542</v>
          </cell>
          <cell r="F517">
            <v>6053</v>
          </cell>
          <cell r="G517">
            <v>5805</v>
          </cell>
          <cell r="H517">
            <v>15800</v>
          </cell>
          <cell r="I517">
            <v>7193</v>
          </cell>
          <cell r="J517">
            <v>28549</v>
          </cell>
          <cell r="K517">
            <v>35241</v>
          </cell>
          <cell r="L517">
            <v>22801</v>
          </cell>
          <cell r="M517">
            <v>7856</v>
          </cell>
          <cell r="N517">
            <v>8360</v>
          </cell>
          <cell r="O517">
            <v>16265</v>
          </cell>
          <cell r="P517">
            <v>12560</v>
          </cell>
          <cell r="Q517">
            <v>31487</v>
          </cell>
          <cell r="R517">
            <v>18824</v>
          </cell>
          <cell r="S517">
            <v>268324</v>
          </cell>
          <cell r="T517">
            <v>54341</v>
          </cell>
          <cell r="U517">
            <v>322665</v>
          </cell>
          <cell r="V517">
            <v>3843</v>
          </cell>
          <cell r="W517">
            <v>7293</v>
          </cell>
          <cell r="X517">
            <v>8333</v>
          </cell>
          <cell r="Y517">
            <v>3597</v>
          </cell>
          <cell r="Z517">
            <v>7212</v>
          </cell>
          <cell r="AA517">
            <v>5768</v>
          </cell>
          <cell r="AB517">
            <v>4513</v>
          </cell>
          <cell r="AC517">
            <v>4493</v>
          </cell>
          <cell r="AD517">
            <v>1761</v>
          </cell>
          <cell r="AE517">
            <v>8628</v>
          </cell>
          <cell r="AF517">
            <v>6085</v>
          </cell>
          <cell r="AG517">
            <v>3542</v>
          </cell>
          <cell r="AH517">
            <v>3341</v>
          </cell>
          <cell r="AI517">
            <v>2364</v>
          </cell>
          <cell r="AJ517">
            <v>2242</v>
          </cell>
          <cell r="AK517">
            <v>22422</v>
          </cell>
          <cell r="AL517">
            <v>95437</v>
          </cell>
          <cell r="AM517">
            <v>47536</v>
          </cell>
          <cell r="AN517">
            <v>142973</v>
          </cell>
          <cell r="AO517">
            <v>363761</v>
          </cell>
          <cell r="AP517">
            <v>101877</v>
          </cell>
          <cell r="AQ517">
            <v>465638</v>
          </cell>
          <cell r="AR517">
            <v>36294</v>
          </cell>
          <cell r="AS517" t="str">
            <v>Atípico</v>
          </cell>
          <cell r="AT517" t="str">
            <v>JogoMaracana</v>
          </cell>
          <cell r="AU517">
            <v>0</v>
          </cell>
          <cell r="AV517">
            <v>1.0459153747067214</v>
          </cell>
        </row>
        <row r="518">
          <cell r="A518">
            <v>7</v>
          </cell>
          <cell r="B518">
            <v>36295</v>
          </cell>
          <cell r="C518">
            <v>12774</v>
          </cell>
          <cell r="D518">
            <v>2757</v>
          </cell>
          <cell r="E518">
            <v>3622</v>
          </cell>
          <cell r="F518">
            <v>1564</v>
          </cell>
          <cell r="G518">
            <v>1539</v>
          </cell>
          <cell r="H518">
            <v>5010</v>
          </cell>
          <cell r="I518">
            <v>1569</v>
          </cell>
          <cell r="J518">
            <v>6065</v>
          </cell>
          <cell r="K518">
            <v>4830</v>
          </cell>
          <cell r="L518">
            <v>3524</v>
          </cell>
          <cell r="M518">
            <v>3251</v>
          </cell>
          <cell r="N518">
            <v>3343</v>
          </cell>
          <cell r="O518">
            <v>6238</v>
          </cell>
          <cell r="P518">
            <v>4357</v>
          </cell>
          <cell r="Q518">
            <v>9294</v>
          </cell>
          <cell r="R518">
            <v>8096</v>
          </cell>
          <cell r="S518">
            <v>77833</v>
          </cell>
          <cell r="T518">
            <v>25473</v>
          </cell>
          <cell r="U518">
            <v>103306</v>
          </cell>
          <cell r="V518">
            <v>993</v>
          </cell>
          <cell r="W518">
            <v>2617</v>
          </cell>
          <cell r="X518">
            <v>1787</v>
          </cell>
          <cell r="Y518">
            <v>1153</v>
          </cell>
          <cell r="Z518">
            <v>3226</v>
          </cell>
          <cell r="AA518">
            <v>4781</v>
          </cell>
          <cell r="AB518">
            <v>1919</v>
          </cell>
          <cell r="AC518">
            <v>2153</v>
          </cell>
          <cell r="AD518">
            <v>965</v>
          </cell>
          <cell r="AE518">
            <v>4636</v>
          </cell>
          <cell r="AF518">
            <v>3025</v>
          </cell>
          <cell r="AG518">
            <v>1588</v>
          </cell>
          <cell r="AH518">
            <v>1406</v>
          </cell>
          <cell r="AI518">
            <v>1148</v>
          </cell>
          <cell r="AJ518">
            <v>1190</v>
          </cell>
          <cell r="AK518">
            <v>10192</v>
          </cell>
          <cell r="AL518">
            <v>42779</v>
          </cell>
          <cell r="AM518">
            <v>13311</v>
          </cell>
          <cell r="AN518">
            <v>56090</v>
          </cell>
          <cell r="AO518">
            <v>120612</v>
          </cell>
          <cell r="AP518">
            <v>38784</v>
          </cell>
          <cell r="AQ518">
            <v>159396</v>
          </cell>
          <cell r="AR518">
            <v>36295</v>
          </cell>
          <cell r="AS518">
            <v>0</v>
          </cell>
          <cell r="AT518">
            <v>0</v>
          </cell>
          <cell r="AU518">
            <v>0</v>
          </cell>
          <cell r="AV518">
            <v>0.34679348576160463</v>
          </cell>
        </row>
        <row r="519">
          <cell r="A519">
            <v>1</v>
          </cell>
          <cell r="B519">
            <v>36296</v>
          </cell>
          <cell r="S519">
            <v>0</v>
          </cell>
          <cell r="U519">
            <v>0</v>
          </cell>
          <cell r="AL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36296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</row>
        <row r="520">
          <cell r="A520">
            <v>2</v>
          </cell>
          <cell r="B520">
            <v>36297</v>
          </cell>
          <cell r="C520">
            <v>31810</v>
          </cell>
          <cell r="D520">
            <v>8150</v>
          </cell>
          <cell r="E520">
            <v>9125</v>
          </cell>
          <cell r="F520">
            <v>5703</v>
          </cell>
          <cell r="G520">
            <v>5847</v>
          </cell>
          <cell r="H520">
            <v>15433</v>
          </cell>
          <cell r="I520">
            <v>6955</v>
          </cell>
          <cell r="J520">
            <v>27933</v>
          </cell>
          <cell r="K520">
            <v>35750</v>
          </cell>
          <cell r="L520">
            <v>22997</v>
          </cell>
          <cell r="M520">
            <v>7420</v>
          </cell>
          <cell r="N520">
            <v>7876</v>
          </cell>
          <cell r="O520">
            <v>14876</v>
          </cell>
          <cell r="P520">
            <v>11914</v>
          </cell>
          <cell r="Q520">
            <v>30202</v>
          </cell>
          <cell r="R520">
            <v>16847</v>
          </cell>
          <cell r="S520">
            <v>258838</v>
          </cell>
          <cell r="T520">
            <v>49374</v>
          </cell>
          <cell r="U520">
            <v>308212</v>
          </cell>
          <cell r="V520">
            <v>3620</v>
          </cell>
          <cell r="W520">
            <v>6834</v>
          </cell>
          <cell r="X520">
            <v>3992</v>
          </cell>
          <cell r="Y520">
            <v>3347</v>
          </cell>
          <cell r="Z520">
            <v>6618</v>
          </cell>
          <cell r="AA520">
            <v>4779</v>
          </cell>
          <cell r="AB520">
            <v>4385</v>
          </cell>
          <cell r="AC520">
            <v>4299</v>
          </cell>
          <cell r="AD520">
            <v>1643</v>
          </cell>
          <cell r="AE520">
            <v>8098</v>
          </cell>
          <cell r="AF520">
            <v>5731</v>
          </cell>
          <cell r="AG520">
            <v>3339</v>
          </cell>
          <cell r="AH520">
            <v>2984</v>
          </cell>
          <cell r="AI520">
            <v>2288</v>
          </cell>
          <cell r="AJ520">
            <v>2090</v>
          </cell>
          <cell r="AK520">
            <v>21629</v>
          </cell>
          <cell r="AL520">
            <v>85676</v>
          </cell>
          <cell r="AM520">
            <v>45946</v>
          </cell>
          <cell r="AN520">
            <v>131622</v>
          </cell>
          <cell r="AO520">
            <v>344514</v>
          </cell>
          <cell r="AP520">
            <v>95320</v>
          </cell>
          <cell r="AQ520">
            <v>439834</v>
          </cell>
          <cell r="AR520">
            <v>36297</v>
          </cell>
          <cell r="AS520">
            <v>0</v>
          </cell>
          <cell r="AT520">
            <v>0</v>
          </cell>
          <cell r="AU520">
            <v>0</v>
          </cell>
          <cell r="AV520">
            <v>0.99057482633298066</v>
          </cell>
        </row>
        <row r="521">
          <cell r="A521">
            <v>3</v>
          </cell>
          <cell r="B521">
            <v>36298</v>
          </cell>
          <cell r="C521">
            <v>33167</v>
          </cell>
          <cell r="D521">
            <v>8389</v>
          </cell>
          <cell r="E521">
            <v>9505</v>
          </cell>
          <cell r="F521">
            <v>5814</v>
          </cell>
          <cell r="G521">
            <v>5811</v>
          </cell>
          <cell r="H521">
            <v>15755</v>
          </cell>
          <cell r="I521">
            <v>7153</v>
          </cell>
          <cell r="J521">
            <v>27741</v>
          </cell>
          <cell r="K521">
            <v>35502</v>
          </cell>
          <cell r="L521">
            <v>24165</v>
          </cell>
          <cell r="M521">
            <v>7640</v>
          </cell>
          <cell r="N521">
            <v>7951</v>
          </cell>
          <cell r="O521">
            <v>15360</v>
          </cell>
          <cell r="P521">
            <v>12138</v>
          </cell>
          <cell r="Q521">
            <v>30984</v>
          </cell>
          <cell r="R521">
            <v>17892</v>
          </cell>
          <cell r="S521">
            <v>264967</v>
          </cell>
          <cell r="T521">
            <v>49113</v>
          </cell>
          <cell r="U521">
            <v>314080</v>
          </cell>
          <cell r="V521">
            <v>3691</v>
          </cell>
          <cell r="W521">
            <v>7003</v>
          </cell>
          <cell r="X521">
            <v>4227</v>
          </cell>
          <cell r="Y521">
            <v>3429</v>
          </cell>
          <cell r="Z521">
            <v>6805</v>
          </cell>
          <cell r="AA521">
            <v>4809</v>
          </cell>
          <cell r="AB521">
            <v>4377</v>
          </cell>
          <cell r="AC521">
            <v>4260</v>
          </cell>
          <cell r="AD521">
            <v>1647</v>
          </cell>
          <cell r="AE521">
            <v>8026</v>
          </cell>
          <cell r="AF521">
            <v>5611</v>
          </cell>
          <cell r="AG521">
            <v>3361</v>
          </cell>
          <cell r="AH521">
            <v>3234</v>
          </cell>
          <cell r="AI521">
            <v>2232</v>
          </cell>
          <cell r="AJ521">
            <v>2147</v>
          </cell>
          <cell r="AK521">
            <v>20715</v>
          </cell>
          <cell r="AL521">
            <v>85574</v>
          </cell>
          <cell r="AM521">
            <v>47054</v>
          </cell>
          <cell r="AN521">
            <v>132628</v>
          </cell>
          <cell r="AO521">
            <v>350541</v>
          </cell>
          <cell r="AP521">
            <v>96167</v>
          </cell>
          <cell r="AQ521">
            <v>446708</v>
          </cell>
          <cell r="AR521">
            <v>36298</v>
          </cell>
          <cell r="AS521">
            <v>0</v>
          </cell>
          <cell r="AT521">
            <v>0</v>
          </cell>
          <cell r="AU521">
            <v>0</v>
          </cell>
          <cell r="AV521">
            <v>1.0079041496066614</v>
          </cell>
        </row>
        <row r="522">
          <cell r="A522">
            <v>4</v>
          </cell>
          <cell r="B522">
            <v>36299</v>
          </cell>
          <cell r="C522">
            <v>32841</v>
          </cell>
          <cell r="D522">
            <v>8240</v>
          </cell>
          <cell r="E522">
            <v>9410</v>
          </cell>
          <cell r="F522">
            <v>5710</v>
          </cell>
          <cell r="G522">
            <v>5636</v>
          </cell>
          <cell r="H522">
            <v>15510</v>
          </cell>
          <cell r="I522">
            <v>7019</v>
          </cell>
          <cell r="J522">
            <v>27240</v>
          </cell>
          <cell r="K522">
            <v>35439</v>
          </cell>
          <cell r="L522">
            <v>24042</v>
          </cell>
          <cell r="M522">
            <v>7582</v>
          </cell>
          <cell r="N522">
            <v>8099</v>
          </cell>
          <cell r="O522">
            <v>15554</v>
          </cell>
          <cell r="P522">
            <v>12174</v>
          </cell>
          <cell r="Q522">
            <v>31603</v>
          </cell>
          <cell r="R522">
            <v>17889</v>
          </cell>
          <cell r="S522">
            <v>263988</v>
          </cell>
          <cell r="T522">
            <v>49929</v>
          </cell>
          <cell r="U522">
            <v>313917</v>
          </cell>
          <cell r="V522">
            <v>3625</v>
          </cell>
          <cell r="W522">
            <v>7242</v>
          </cell>
          <cell r="X522">
            <v>4771</v>
          </cell>
          <cell r="Y522">
            <v>3290</v>
          </cell>
          <cell r="Z522">
            <v>6796</v>
          </cell>
          <cell r="AA522">
            <v>4819</v>
          </cell>
          <cell r="AB522">
            <v>4498</v>
          </cell>
          <cell r="AC522">
            <v>4267</v>
          </cell>
          <cell r="AD522">
            <v>1599</v>
          </cell>
          <cell r="AE522">
            <v>8182</v>
          </cell>
          <cell r="AF522">
            <v>5862</v>
          </cell>
          <cell r="AG522">
            <v>3375</v>
          </cell>
          <cell r="AH522">
            <v>3119</v>
          </cell>
          <cell r="AI522">
            <v>2251</v>
          </cell>
          <cell r="AJ522">
            <v>2111</v>
          </cell>
          <cell r="AK522">
            <v>21192</v>
          </cell>
          <cell r="AL522">
            <v>86999</v>
          </cell>
          <cell r="AM522">
            <v>46895</v>
          </cell>
          <cell r="AN522">
            <v>133894</v>
          </cell>
          <cell r="AO522">
            <v>350987</v>
          </cell>
          <cell r="AP522">
            <v>96824</v>
          </cell>
          <cell r="AQ522">
            <v>447811</v>
          </cell>
          <cell r="AR522">
            <v>36299</v>
          </cell>
          <cell r="AS522">
            <v>0</v>
          </cell>
          <cell r="AT522">
            <v>0</v>
          </cell>
          <cell r="AU522">
            <v>0</v>
          </cell>
          <cell r="AV522">
            <v>1.0091865252794774</v>
          </cell>
        </row>
        <row r="523">
          <cell r="A523">
            <v>5</v>
          </cell>
          <cell r="B523">
            <v>36300</v>
          </cell>
          <cell r="C523">
            <v>32555</v>
          </cell>
          <cell r="D523">
            <v>8308</v>
          </cell>
          <cell r="E523">
            <v>9267</v>
          </cell>
          <cell r="F523">
            <v>5685</v>
          </cell>
          <cell r="G523">
            <v>5746</v>
          </cell>
          <cell r="H523">
            <v>14328</v>
          </cell>
          <cell r="I523">
            <v>7155</v>
          </cell>
          <cell r="J523">
            <v>27206</v>
          </cell>
          <cell r="K523">
            <v>34775</v>
          </cell>
          <cell r="L523">
            <v>23447</v>
          </cell>
          <cell r="M523">
            <v>7437</v>
          </cell>
          <cell r="N523">
            <v>8175</v>
          </cell>
          <cell r="O523">
            <v>15455</v>
          </cell>
          <cell r="P523">
            <v>12130</v>
          </cell>
          <cell r="Q523">
            <v>30713</v>
          </cell>
          <cell r="R523">
            <v>17670</v>
          </cell>
          <cell r="S523">
            <v>260052</v>
          </cell>
          <cell r="T523">
            <v>48474</v>
          </cell>
          <cell r="U523">
            <v>308526</v>
          </cell>
          <cell r="V523">
            <v>3609</v>
          </cell>
          <cell r="W523">
            <v>6946</v>
          </cell>
          <cell r="X523">
            <v>4020</v>
          </cell>
          <cell r="Y523">
            <v>3332</v>
          </cell>
          <cell r="Z523">
            <v>6776</v>
          </cell>
          <cell r="AA523">
            <v>4934</v>
          </cell>
          <cell r="AB523">
            <v>4306</v>
          </cell>
          <cell r="AC523">
            <v>4159</v>
          </cell>
          <cell r="AD523">
            <v>1604</v>
          </cell>
          <cell r="AE523">
            <v>7721</v>
          </cell>
          <cell r="AF523">
            <v>5471</v>
          </cell>
          <cell r="AG523">
            <v>3254</v>
          </cell>
          <cell r="AH523">
            <v>3093</v>
          </cell>
          <cell r="AI523">
            <v>2194</v>
          </cell>
          <cell r="AJ523">
            <v>2155</v>
          </cell>
          <cell r="AK523">
            <v>20853</v>
          </cell>
          <cell r="AL523">
            <v>84427</v>
          </cell>
          <cell r="AM523">
            <v>46202</v>
          </cell>
          <cell r="AN523">
            <v>130629</v>
          </cell>
          <cell r="AO523">
            <v>344479</v>
          </cell>
          <cell r="AP523">
            <v>94676</v>
          </cell>
          <cell r="AQ523">
            <v>439155</v>
          </cell>
          <cell r="AR523">
            <v>36300</v>
          </cell>
          <cell r="AS523">
            <v>0</v>
          </cell>
          <cell r="AT523">
            <v>0</v>
          </cell>
          <cell r="AU523">
            <v>0</v>
          </cell>
          <cell r="AV523">
            <v>0.9904741914707641</v>
          </cell>
        </row>
        <row r="524">
          <cell r="A524">
            <v>6</v>
          </cell>
          <cell r="B524">
            <v>36301</v>
          </cell>
          <cell r="C524">
            <v>32423</v>
          </cell>
          <cell r="D524">
            <v>8171</v>
          </cell>
          <cell r="E524">
            <v>9147</v>
          </cell>
          <cell r="F524">
            <v>5833</v>
          </cell>
          <cell r="G524">
            <v>5713</v>
          </cell>
          <cell r="H524">
            <v>15492</v>
          </cell>
          <cell r="I524">
            <v>6874</v>
          </cell>
          <cell r="J524">
            <v>26884</v>
          </cell>
          <cell r="K524">
            <v>32447</v>
          </cell>
          <cell r="L524">
            <v>21411</v>
          </cell>
          <cell r="M524">
            <v>7443</v>
          </cell>
          <cell r="N524">
            <v>7800</v>
          </cell>
          <cell r="O524">
            <v>14883</v>
          </cell>
          <cell r="P524">
            <v>11891</v>
          </cell>
          <cell r="Q524">
            <v>29309</v>
          </cell>
          <cell r="R524">
            <v>18336</v>
          </cell>
          <cell r="S524">
            <v>254057</v>
          </cell>
          <cell r="T524">
            <v>49626</v>
          </cell>
          <cell r="U524">
            <v>303683</v>
          </cell>
          <cell r="V524">
            <v>3702</v>
          </cell>
          <cell r="W524">
            <v>6895</v>
          </cell>
          <cell r="X524">
            <v>3627</v>
          </cell>
          <cell r="Y524">
            <v>3362</v>
          </cell>
          <cell r="Z524">
            <v>6856</v>
          </cell>
          <cell r="AA524">
            <v>5225</v>
          </cell>
          <cell r="AB524">
            <v>4381</v>
          </cell>
          <cell r="AC524">
            <v>4227</v>
          </cell>
          <cell r="AD524">
            <v>1671</v>
          </cell>
          <cell r="AE524">
            <v>8405</v>
          </cell>
          <cell r="AF524">
            <v>5718</v>
          </cell>
          <cell r="AG524">
            <v>3272</v>
          </cell>
          <cell r="AH524">
            <v>3121</v>
          </cell>
          <cell r="AI524">
            <v>2264</v>
          </cell>
          <cell r="AJ524">
            <v>2124</v>
          </cell>
          <cell r="AK524">
            <v>21269</v>
          </cell>
          <cell r="AL524">
            <v>86119</v>
          </cell>
          <cell r="AM524">
            <v>44946</v>
          </cell>
          <cell r="AN524">
            <v>131065</v>
          </cell>
          <cell r="AO524">
            <v>340176</v>
          </cell>
          <cell r="AP524">
            <v>94572</v>
          </cell>
          <cell r="AQ524">
            <v>434748</v>
          </cell>
          <cell r="AR524">
            <v>36301</v>
          </cell>
          <cell r="AS524">
            <v>0</v>
          </cell>
          <cell r="AT524">
            <v>0</v>
          </cell>
          <cell r="AU524">
            <v>0</v>
          </cell>
          <cell r="AV524">
            <v>0.97810185398169025</v>
          </cell>
        </row>
        <row r="525">
          <cell r="A525">
            <v>7</v>
          </cell>
          <cell r="B525">
            <v>36302</v>
          </cell>
          <cell r="C525">
            <v>13011</v>
          </cell>
          <cell r="D525">
            <v>2792</v>
          </cell>
          <cell r="E525">
            <v>3830</v>
          </cell>
          <cell r="F525">
            <v>1705</v>
          </cell>
          <cell r="G525">
            <v>2203</v>
          </cell>
          <cell r="H525">
            <v>5227</v>
          </cell>
          <cell r="I525">
            <v>1826</v>
          </cell>
          <cell r="J525">
            <v>6867</v>
          </cell>
          <cell r="K525">
            <v>4910</v>
          </cell>
          <cell r="L525">
            <v>3442</v>
          </cell>
          <cell r="M525">
            <v>3525</v>
          </cell>
          <cell r="N525">
            <v>3466</v>
          </cell>
          <cell r="O525">
            <v>6433</v>
          </cell>
          <cell r="P525">
            <v>4305</v>
          </cell>
          <cell r="Q525">
            <v>9398</v>
          </cell>
          <cell r="R525">
            <v>8553</v>
          </cell>
          <cell r="S525">
            <v>81493</v>
          </cell>
          <cell r="T525">
            <v>26220</v>
          </cell>
          <cell r="U525">
            <v>107713</v>
          </cell>
          <cell r="V525">
            <v>1082</v>
          </cell>
          <cell r="W525">
            <v>2961</v>
          </cell>
          <cell r="X525">
            <v>2029</v>
          </cell>
          <cell r="Y525">
            <v>1173</v>
          </cell>
          <cell r="Z525">
            <v>3478</v>
          </cell>
          <cell r="AA525">
            <v>4681</v>
          </cell>
          <cell r="AB525">
            <v>2040</v>
          </cell>
          <cell r="AC525">
            <v>2172</v>
          </cell>
          <cell r="AD525">
            <v>998</v>
          </cell>
          <cell r="AE525">
            <v>4608</v>
          </cell>
          <cell r="AF525">
            <v>3073</v>
          </cell>
          <cell r="AG525">
            <v>1621</v>
          </cell>
          <cell r="AH525">
            <v>1453</v>
          </cell>
          <cell r="AI525">
            <v>1157</v>
          </cell>
          <cell r="AJ525">
            <v>1116</v>
          </cell>
          <cell r="AK525">
            <v>10641</v>
          </cell>
          <cell r="AL525">
            <v>44283</v>
          </cell>
          <cell r="AM525">
            <v>13940</v>
          </cell>
          <cell r="AN525">
            <v>58223</v>
          </cell>
          <cell r="AO525">
            <v>125776</v>
          </cell>
          <cell r="AP525">
            <v>40160</v>
          </cell>
          <cell r="AQ525">
            <v>165936</v>
          </cell>
          <cell r="AR525">
            <v>36302</v>
          </cell>
          <cell r="AS525">
            <v>0</v>
          </cell>
          <cell r="AT525">
            <v>0</v>
          </cell>
          <cell r="AU525">
            <v>0</v>
          </cell>
          <cell r="AV525">
            <v>0.36164144086120442</v>
          </cell>
        </row>
        <row r="526">
          <cell r="A526">
            <v>1</v>
          </cell>
          <cell r="B526">
            <v>36303</v>
          </cell>
          <cell r="S526">
            <v>0</v>
          </cell>
          <cell r="U526">
            <v>0</v>
          </cell>
          <cell r="AL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36303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</row>
        <row r="527">
          <cell r="A527">
            <v>2</v>
          </cell>
          <cell r="B527">
            <v>36304</v>
          </cell>
          <cell r="C527">
            <v>31061</v>
          </cell>
          <cell r="D527">
            <v>8043</v>
          </cell>
          <cell r="E527">
            <v>9302</v>
          </cell>
          <cell r="F527">
            <v>5650</v>
          </cell>
          <cell r="G527">
            <v>5755</v>
          </cell>
          <cell r="H527">
            <v>15900</v>
          </cell>
          <cell r="I527">
            <v>6951</v>
          </cell>
          <cell r="J527">
            <v>26695</v>
          </cell>
          <cell r="K527">
            <v>34316</v>
          </cell>
          <cell r="L527">
            <v>22545</v>
          </cell>
          <cell r="M527">
            <v>7161</v>
          </cell>
          <cell r="N527">
            <v>7508</v>
          </cell>
          <cell r="O527">
            <v>14675</v>
          </cell>
          <cell r="P527">
            <v>11820</v>
          </cell>
          <cell r="Q527">
            <v>29771</v>
          </cell>
          <cell r="R527">
            <v>17077</v>
          </cell>
          <cell r="S527">
            <v>254230</v>
          </cell>
          <cell r="T527">
            <v>48886</v>
          </cell>
          <cell r="U527">
            <v>303116</v>
          </cell>
          <cell r="V527">
            <v>3587</v>
          </cell>
          <cell r="W527">
            <v>6849</v>
          </cell>
          <cell r="X527">
            <v>4247</v>
          </cell>
          <cell r="Y527">
            <v>3241</v>
          </cell>
          <cell r="Z527">
            <v>7024</v>
          </cell>
          <cell r="AA527">
            <v>4817</v>
          </cell>
          <cell r="AB527">
            <v>4412</v>
          </cell>
          <cell r="AC527">
            <v>4237</v>
          </cell>
          <cell r="AD527">
            <v>1693</v>
          </cell>
          <cell r="AE527">
            <v>7738</v>
          </cell>
          <cell r="AF527">
            <v>5895</v>
          </cell>
          <cell r="AG527">
            <v>3316</v>
          </cell>
          <cell r="AH527">
            <v>3036</v>
          </cell>
          <cell r="AI527">
            <v>2211</v>
          </cell>
          <cell r="AJ527">
            <v>2087</v>
          </cell>
          <cell r="AK527">
            <v>20559</v>
          </cell>
          <cell r="AL527">
            <v>84949</v>
          </cell>
          <cell r="AM527">
            <v>45067</v>
          </cell>
          <cell r="AN527">
            <v>130016</v>
          </cell>
          <cell r="AO527">
            <v>339179</v>
          </cell>
          <cell r="AP527">
            <v>93953</v>
          </cell>
          <cell r="AQ527">
            <v>433132</v>
          </cell>
          <cell r="AR527">
            <v>36304</v>
          </cell>
          <cell r="AS527">
            <v>0</v>
          </cell>
          <cell r="AT527">
            <v>0</v>
          </cell>
          <cell r="AU527">
            <v>0</v>
          </cell>
          <cell r="AV527">
            <v>0.97523519804940884</v>
          </cell>
        </row>
        <row r="528">
          <cell r="A528">
            <v>3</v>
          </cell>
          <cell r="B528">
            <v>36305</v>
          </cell>
          <cell r="C528">
            <v>30291</v>
          </cell>
          <cell r="D528">
            <v>7694</v>
          </cell>
          <cell r="E528">
            <v>8813</v>
          </cell>
          <cell r="F528">
            <v>5683</v>
          </cell>
          <cell r="G528">
            <v>5776</v>
          </cell>
          <cell r="H528">
            <v>15285</v>
          </cell>
          <cell r="I528">
            <v>6940</v>
          </cell>
          <cell r="J528">
            <v>26802</v>
          </cell>
          <cell r="K528">
            <v>34938</v>
          </cell>
          <cell r="L528">
            <v>23254</v>
          </cell>
          <cell r="M528">
            <v>7528</v>
          </cell>
          <cell r="N528">
            <v>7878</v>
          </cell>
          <cell r="O528">
            <v>15157</v>
          </cell>
          <cell r="P528">
            <v>11977</v>
          </cell>
          <cell r="Q528">
            <v>30370</v>
          </cell>
          <cell r="R528">
            <v>17659</v>
          </cell>
          <cell r="S528">
            <v>256045</v>
          </cell>
          <cell r="T528">
            <v>51373</v>
          </cell>
          <cell r="U528">
            <v>307418</v>
          </cell>
          <cell r="V528">
            <v>3607</v>
          </cell>
          <cell r="W528">
            <v>7082</v>
          </cell>
          <cell r="X528">
            <v>6915</v>
          </cell>
          <cell r="Y528">
            <v>3391</v>
          </cell>
          <cell r="Z528">
            <v>6942</v>
          </cell>
          <cell r="AA528">
            <v>4841</v>
          </cell>
          <cell r="AB528">
            <v>4550</v>
          </cell>
          <cell r="AC528">
            <v>4274</v>
          </cell>
          <cell r="AD528">
            <v>1644</v>
          </cell>
          <cell r="AE528">
            <v>8087</v>
          </cell>
          <cell r="AF528">
            <v>5567</v>
          </cell>
          <cell r="AG528">
            <v>3338</v>
          </cell>
          <cell r="AH528">
            <v>3101</v>
          </cell>
          <cell r="AI528">
            <v>2273</v>
          </cell>
          <cell r="AJ528">
            <v>2148</v>
          </cell>
          <cell r="AK528">
            <v>22142</v>
          </cell>
          <cell r="AL528">
            <v>89902</v>
          </cell>
          <cell r="AM528">
            <v>45523</v>
          </cell>
          <cell r="AN528">
            <v>135425</v>
          </cell>
          <cell r="AO528">
            <v>345947</v>
          </cell>
          <cell r="AP528">
            <v>96896</v>
          </cell>
          <cell r="AQ528">
            <v>442843</v>
          </cell>
          <cell r="AR528">
            <v>36305</v>
          </cell>
          <cell r="AS528">
            <v>0</v>
          </cell>
          <cell r="AT528">
            <v>0</v>
          </cell>
          <cell r="AU528">
            <v>0</v>
          </cell>
          <cell r="AV528">
            <v>0.99469510512030179</v>
          </cell>
        </row>
        <row r="529">
          <cell r="A529">
            <v>4</v>
          </cell>
          <cell r="B529">
            <v>36306</v>
          </cell>
          <cell r="C529">
            <v>32042</v>
          </cell>
          <cell r="D529">
            <v>8236</v>
          </cell>
          <cell r="E529">
            <v>9342</v>
          </cell>
          <cell r="F529">
            <v>5751</v>
          </cell>
          <cell r="G529">
            <v>5622</v>
          </cell>
          <cell r="H529">
            <v>14575</v>
          </cell>
          <cell r="I529">
            <v>6915</v>
          </cell>
          <cell r="J529">
            <v>26592</v>
          </cell>
          <cell r="K529">
            <v>34507</v>
          </cell>
          <cell r="L529">
            <v>23271</v>
          </cell>
          <cell r="M529">
            <v>7473</v>
          </cell>
          <cell r="N529">
            <v>7686</v>
          </cell>
          <cell r="O529">
            <v>15157</v>
          </cell>
          <cell r="P529">
            <v>12188</v>
          </cell>
          <cell r="Q529">
            <v>30434</v>
          </cell>
          <cell r="R529">
            <v>17671</v>
          </cell>
          <cell r="S529">
            <v>257462</v>
          </cell>
          <cell r="T529">
            <v>51243</v>
          </cell>
          <cell r="U529">
            <v>308705</v>
          </cell>
          <cell r="V529">
            <v>3650</v>
          </cell>
          <cell r="W529">
            <v>7021</v>
          </cell>
          <cell r="X529">
            <v>7422</v>
          </cell>
          <cell r="Y529">
            <v>3212</v>
          </cell>
          <cell r="Z529">
            <v>6737</v>
          </cell>
          <cell r="AA529">
            <v>5002</v>
          </cell>
          <cell r="AB529">
            <v>4461</v>
          </cell>
          <cell r="AC529">
            <v>4231</v>
          </cell>
          <cell r="AD529">
            <v>1697</v>
          </cell>
          <cell r="AE529">
            <v>7870</v>
          </cell>
          <cell r="AF529">
            <v>5631</v>
          </cell>
          <cell r="AG529">
            <v>3340</v>
          </cell>
          <cell r="AH529">
            <v>3150</v>
          </cell>
          <cell r="AI529">
            <v>2272</v>
          </cell>
          <cell r="AJ529">
            <v>2102</v>
          </cell>
          <cell r="AK529">
            <v>22031</v>
          </cell>
          <cell r="AL529">
            <v>89829</v>
          </cell>
          <cell r="AM529">
            <v>45700</v>
          </cell>
          <cell r="AN529">
            <v>135529</v>
          </cell>
          <cell r="AO529">
            <v>347291</v>
          </cell>
          <cell r="AP529">
            <v>96943</v>
          </cell>
          <cell r="AQ529">
            <v>444234</v>
          </cell>
          <cell r="AR529">
            <v>36306</v>
          </cell>
          <cell r="AS529">
            <v>0</v>
          </cell>
          <cell r="AT529">
            <v>0</v>
          </cell>
          <cell r="AU529">
            <v>0</v>
          </cell>
          <cell r="AV529">
            <v>0.99855948382941528</v>
          </cell>
        </row>
        <row r="530">
          <cell r="A530">
            <v>5</v>
          </cell>
          <cell r="B530">
            <v>36307</v>
          </cell>
          <cell r="C530">
            <v>32261</v>
          </cell>
          <cell r="D530">
            <v>8231</v>
          </cell>
          <cell r="E530">
            <v>9355</v>
          </cell>
          <cell r="F530">
            <v>5878</v>
          </cell>
          <cell r="G530">
            <v>5628</v>
          </cell>
          <cell r="H530">
            <v>15028</v>
          </cell>
          <cell r="I530">
            <v>6818</v>
          </cell>
          <cell r="J530">
            <v>26050</v>
          </cell>
          <cell r="K530">
            <v>34172</v>
          </cell>
          <cell r="L530">
            <v>23515</v>
          </cell>
          <cell r="M530">
            <v>7795</v>
          </cell>
          <cell r="N530">
            <v>7894</v>
          </cell>
          <cell r="O530">
            <v>15575</v>
          </cell>
          <cell r="P530">
            <v>12187</v>
          </cell>
          <cell r="Q530">
            <v>30346</v>
          </cell>
          <cell r="R530">
            <v>18088</v>
          </cell>
          <cell r="S530">
            <v>258821</v>
          </cell>
          <cell r="T530">
            <v>47831</v>
          </cell>
          <cell r="U530">
            <v>306652</v>
          </cell>
          <cell r="V530">
            <v>3732</v>
          </cell>
          <cell r="W530">
            <v>7011</v>
          </cell>
          <cell r="X530">
            <v>3932</v>
          </cell>
          <cell r="Y530">
            <v>3153</v>
          </cell>
          <cell r="Z530">
            <v>6756</v>
          </cell>
          <cell r="AA530">
            <v>4721</v>
          </cell>
          <cell r="AB530">
            <v>4388</v>
          </cell>
          <cell r="AC530">
            <v>4200</v>
          </cell>
          <cell r="AD530">
            <v>1560</v>
          </cell>
          <cell r="AE530">
            <v>7723</v>
          </cell>
          <cell r="AF530">
            <v>5572</v>
          </cell>
          <cell r="AG530">
            <v>3242</v>
          </cell>
          <cell r="AH530">
            <v>2988</v>
          </cell>
          <cell r="AI530">
            <v>2134</v>
          </cell>
          <cell r="AJ530">
            <v>2176</v>
          </cell>
          <cell r="AK530">
            <v>20168</v>
          </cell>
          <cell r="AL530">
            <v>83456</v>
          </cell>
          <cell r="AM530">
            <v>45876</v>
          </cell>
          <cell r="AN530">
            <v>129332</v>
          </cell>
          <cell r="AO530">
            <v>342277</v>
          </cell>
          <cell r="AP530">
            <v>93707</v>
          </cell>
          <cell r="AQ530">
            <v>435984</v>
          </cell>
          <cell r="AR530">
            <v>36307</v>
          </cell>
          <cell r="AS530">
            <v>0</v>
          </cell>
          <cell r="AT530">
            <v>0</v>
          </cell>
          <cell r="AU530">
            <v>0</v>
          </cell>
          <cell r="AV530">
            <v>0.98414282099645767</v>
          </cell>
        </row>
        <row r="531">
          <cell r="A531">
            <v>6</v>
          </cell>
          <cell r="B531">
            <v>36308</v>
          </cell>
          <cell r="C531">
            <v>32242</v>
          </cell>
          <cell r="D531">
            <v>7942</v>
          </cell>
          <cell r="E531">
            <v>9134</v>
          </cell>
          <cell r="F531">
            <v>5805</v>
          </cell>
          <cell r="G531">
            <v>5670</v>
          </cell>
          <cell r="H531">
            <v>16509</v>
          </cell>
          <cell r="I531">
            <v>6868</v>
          </cell>
          <cell r="J531">
            <v>27123</v>
          </cell>
          <cell r="K531">
            <v>33853</v>
          </cell>
          <cell r="L531">
            <v>22417</v>
          </cell>
          <cell r="M531">
            <v>7405</v>
          </cell>
          <cell r="N531">
            <v>7762</v>
          </cell>
          <cell r="O531">
            <v>15446</v>
          </cell>
          <cell r="P531">
            <v>11994</v>
          </cell>
          <cell r="Q531">
            <v>30443</v>
          </cell>
          <cell r="R531">
            <v>18332</v>
          </cell>
          <cell r="S531">
            <v>258945</v>
          </cell>
          <cell r="T531">
            <v>50480</v>
          </cell>
          <cell r="U531">
            <v>309425</v>
          </cell>
          <cell r="V531">
            <v>3685</v>
          </cell>
          <cell r="W531">
            <v>6804</v>
          </cell>
          <cell r="X531">
            <v>3660</v>
          </cell>
          <cell r="Y531">
            <v>3319</v>
          </cell>
          <cell r="Z531">
            <v>7096</v>
          </cell>
          <cell r="AA531">
            <v>5332</v>
          </cell>
          <cell r="AB531">
            <v>4423</v>
          </cell>
          <cell r="AC531">
            <v>4309</v>
          </cell>
          <cell r="AD531">
            <v>1602</v>
          </cell>
          <cell r="AE531">
            <v>7996</v>
          </cell>
          <cell r="AF531">
            <v>5920</v>
          </cell>
          <cell r="AG531">
            <v>3404</v>
          </cell>
          <cell r="AH531">
            <v>3186</v>
          </cell>
          <cell r="AI531">
            <v>2282</v>
          </cell>
          <cell r="AJ531">
            <v>2137</v>
          </cell>
          <cell r="AK531">
            <v>22208</v>
          </cell>
          <cell r="AL531">
            <v>87363</v>
          </cell>
          <cell r="AM531">
            <v>45877</v>
          </cell>
          <cell r="AN531">
            <v>133240</v>
          </cell>
          <cell r="AO531">
            <v>346308</v>
          </cell>
          <cell r="AP531">
            <v>96357</v>
          </cell>
          <cell r="AQ531">
            <v>442665</v>
          </cell>
          <cell r="AR531">
            <v>36308</v>
          </cell>
          <cell r="AS531">
            <v>0</v>
          </cell>
          <cell r="AT531">
            <v>0</v>
          </cell>
          <cell r="AU531">
            <v>0</v>
          </cell>
          <cell r="AV531">
            <v>0.99573308184202047</v>
          </cell>
        </row>
        <row r="532">
          <cell r="A532">
            <v>7</v>
          </cell>
          <cell r="B532">
            <v>36309</v>
          </cell>
          <cell r="C532">
            <v>13107</v>
          </cell>
          <cell r="D532">
            <v>2979</v>
          </cell>
          <cell r="E532">
            <v>3810</v>
          </cell>
          <cell r="F532">
            <v>1850</v>
          </cell>
          <cell r="G532">
            <v>1616</v>
          </cell>
          <cell r="H532">
            <v>4988</v>
          </cell>
          <cell r="I532">
            <v>1708</v>
          </cell>
          <cell r="J532">
            <v>6196</v>
          </cell>
          <cell r="K532">
            <v>5289</v>
          </cell>
          <cell r="L532">
            <v>3880</v>
          </cell>
          <cell r="M532">
            <v>3199</v>
          </cell>
          <cell r="N532">
            <v>3338</v>
          </cell>
          <cell r="O532">
            <v>6473</v>
          </cell>
          <cell r="P532">
            <v>4319</v>
          </cell>
          <cell r="Q532">
            <v>9534</v>
          </cell>
          <cell r="R532">
            <v>8634</v>
          </cell>
          <cell r="S532">
            <v>80920</v>
          </cell>
          <cell r="T532">
            <v>30188</v>
          </cell>
          <cell r="U532">
            <v>111108</v>
          </cell>
          <cell r="V532">
            <v>1175</v>
          </cell>
          <cell r="W532">
            <v>2954</v>
          </cell>
          <cell r="X532">
            <v>7189</v>
          </cell>
          <cell r="Y532">
            <v>1167</v>
          </cell>
          <cell r="Z532">
            <v>3387</v>
          </cell>
          <cell r="AA532">
            <v>4560</v>
          </cell>
          <cell r="AB532">
            <v>2158</v>
          </cell>
          <cell r="AC532">
            <v>2255</v>
          </cell>
          <cell r="AD532">
            <v>1077</v>
          </cell>
          <cell r="AE532">
            <v>4628</v>
          </cell>
          <cell r="AF532">
            <v>3395</v>
          </cell>
          <cell r="AG532">
            <v>1666</v>
          </cell>
          <cell r="AH532">
            <v>1551</v>
          </cell>
          <cell r="AI532">
            <v>1435</v>
          </cell>
          <cell r="AJ532">
            <v>1474</v>
          </cell>
          <cell r="AK532">
            <v>12082</v>
          </cell>
          <cell r="AL532">
            <v>52153</v>
          </cell>
          <cell r="AM532">
            <v>13865</v>
          </cell>
          <cell r="AN532">
            <v>66018</v>
          </cell>
          <cell r="AO532">
            <v>133073</v>
          </cell>
          <cell r="AP532">
            <v>44053</v>
          </cell>
          <cell r="AQ532">
            <v>177126</v>
          </cell>
          <cell r="AR532">
            <v>36309</v>
          </cell>
          <cell r="AS532">
            <v>0</v>
          </cell>
          <cell r="AT532">
            <v>0</v>
          </cell>
          <cell r="AU532">
            <v>0</v>
          </cell>
          <cell r="AV532">
            <v>0.38262237199245525</v>
          </cell>
        </row>
        <row r="533">
          <cell r="A533">
            <v>1</v>
          </cell>
          <cell r="B533">
            <v>36310</v>
          </cell>
          <cell r="S533">
            <v>0</v>
          </cell>
          <cell r="U533">
            <v>0</v>
          </cell>
          <cell r="AL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36310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</row>
        <row r="534">
          <cell r="A534">
            <v>2</v>
          </cell>
          <cell r="B534">
            <v>36311</v>
          </cell>
          <cell r="C534">
            <v>31294</v>
          </cell>
          <cell r="D534">
            <v>8343</v>
          </cell>
          <cell r="E534">
            <v>8891</v>
          </cell>
          <cell r="F534">
            <v>5447</v>
          </cell>
          <cell r="G534">
            <v>5716</v>
          </cell>
          <cell r="H534">
            <v>16733</v>
          </cell>
          <cell r="I534">
            <v>7271</v>
          </cell>
          <cell r="J534">
            <v>27688</v>
          </cell>
          <cell r="K534">
            <v>36055</v>
          </cell>
          <cell r="L534">
            <v>23342</v>
          </cell>
          <cell r="M534">
            <v>7405</v>
          </cell>
          <cell r="N534">
            <v>7402</v>
          </cell>
          <cell r="O534">
            <v>14523</v>
          </cell>
          <cell r="P534">
            <v>11557</v>
          </cell>
          <cell r="Q534">
            <v>29821</v>
          </cell>
          <cell r="R534">
            <v>16853</v>
          </cell>
          <cell r="S534">
            <v>258341</v>
          </cell>
          <cell r="T534">
            <v>48783</v>
          </cell>
          <cell r="U534">
            <v>307124</v>
          </cell>
          <cell r="V534">
            <v>3457</v>
          </cell>
          <cell r="W534">
            <v>7091</v>
          </cell>
          <cell r="X534">
            <v>3903</v>
          </cell>
          <cell r="Y534">
            <v>3267</v>
          </cell>
          <cell r="Z534">
            <v>6620</v>
          </cell>
          <cell r="AA534">
            <v>4674</v>
          </cell>
          <cell r="AB534">
            <v>4294</v>
          </cell>
          <cell r="AC534">
            <v>4260</v>
          </cell>
          <cell r="AD534">
            <v>1604</v>
          </cell>
          <cell r="AE534">
            <v>7713</v>
          </cell>
          <cell r="AF534">
            <v>5666</v>
          </cell>
          <cell r="AG534">
            <v>3281</v>
          </cell>
          <cell r="AH534">
            <v>3069</v>
          </cell>
          <cell r="AI534">
            <v>2263</v>
          </cell>
          <cell r="AJ534">
            <v>2098</v>
          </cell>
          <cell r="AK534">
            <v>21452</v>
          </cell>
          <cell r="AL534">
            <v>84712</v>
          </cell>
          <cell r="AM534">
            <v>45938</v>
          </cell>
          <cell r="AN534">
            <v>130650</v>
          </cell>
          <cell r="AO534">
            <v>343053</v>
          </cell>
          <cell r="AP534">
            <v>94721</v>
          </cell>
          <cell r="AQ534">
            <v>437774</v>
          </cell>
          <cell r="AR534">
            <v>36311</v>
          </cell>
          <cell r="AS534">
            <v>0</v>
          </cell>
          <cell r="AT534">
            <v>0</v>
          </cell>
          <cell r="AU534">
            <v>0</v>
          </cell>
          <cell r="AV534">
            <v>0.98637403965588633</v>
          </cell>
        </row>
        <row r="535">
          <cell r="A535">
            <v>0</v>
          </cell>
          <cell r="B535" t="str">
            <v>mai/1999</v>
          </cell>
          <cell r="C535">
            <v>744409</v>
          </cell>
          <cell r="D535">
            <v>187225</v>
          </cell>
          <cell r="E535">
            <v>213726</v>
          </cell>
          <cell r="F535">
            <v>128460</v>
          </cell>
          <cell r="G535">
            <v>128959</v>
          </cell>
          <cell r="H535">
            <v>356227</v>
          </cell>
          <cell r="I535">
            <v>156113</v>
          </cell>
          <cell r="J535">
            <v>611677</v>
          </cell>
          <cell r="K535">
            <v>761816</v>
          </cell>
          <cell r="L535">
            <v>506092</v>
          </cell>
          <cell r="M535">
            <v>178955</v>
          </cell>
          <cell r="N535">
            <v>184269</v>
          </cell>
          <cell r="O535">
            <v>354754</v>
          </cell>
          <cell r="P535">
            <v>274366</v>
          </cell>
          <cell r="Q535">
            <v>686436</v>
          </cell>
          <cell r="R535">
            <v>411059</v>
          </cell>
          <cell r="S535">
            <v>5884543</v>
          </cell>
          <cell r="T535">
            <v>1172003</v>
          </cell>
          <cell r="U535">
            <v>7056546</v>
          </cell>
          <cell r="V535">
            <v>81545</v>
          </cell>
          <cell r="W535">
            <v>161818</v>
          </cell>
          <cell r="X535">
            <v>110112</v>
          </cell>
          <cell r="Y535">
            <v>77022</v>
          </cell>
          <cell r="Z535">
            <v>158788</v>
          </cell>
          <cell r="AA535">
            <v>130643</v>
          </cell>
          <cell r="AB535">
            <v>101858</v>
          </cell>
          <cell r="AC535">
            <v>100558</v>
          </cell>
          <cell r="AD535">
            <v>39691</v>
          </cell>
          <cell r="AE535">
            <v>190820</v>
          </cell>
          <cell r="AF535">
            <v>134659</v>
          </cell>
          <cell r="AG535">
            <v>77457</v>
          </cell>
          <cell r="AH535">
            <v>72145</v>
          </cell>
          <cell r="AI535">
            <v>53144</v>
          </cell>
          <cell r="AJ535">
            <v>50354</v>
          </cell>
          <cell r="AK535">
            <v>495531</v>
          </cell>
          <cell r="AL535">
            <v>2036145</v>
          </cell>
          <cell r="AM535">
            <v>1041526</v>
          </cell>
          <cell r="AN535">
            <v>3077671</v>
          </cell>
          <cell r="AO535">
            <v>7920688</v>
          </cell>
          <cell r="AP535">
            <v>2213529</v>
          </cell>
          <cell r="AQ535">
            <v>10134217</v>
          </cell>
          <cell r="AR535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чит-Исп"/>
      <sheetName val="АК"/>
      <sheetName val="Ил96-1"/>
    </sheetNames>
    <definedNames>
      <definedName name="Внеш"/>
    </definedNames>
    <sheetDataSet>
      <sheetData sheetId="0" refreshError="1"/>
      <sheetData sheetId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-plan3"/>
      <sheetName val="Диагр."/>
    </sheetNames>
    <definedNames>
      <definedName name="Возврат"/>
      <definedName name="Макрос1" sheetId="1"/>
      <definedName name="МаксДней"/>
    </defined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-JUKS"/>
    </sheetNames>
    <definedNames>
      <definedName name="ЖукСрОк" refersTo="#REF!"/>
      <definedName name="Мак1" refersTo="#REF!"/>
      <definedName name="Мак2" refersTo="#REF!"/>
      <definedName name="РамСрОк" refersTo="#REF!"/>
    </defined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-86-BB1"/>
    </sheetNames>
    <definedNames>
      <definedName name="Макрос5"/>
    </defined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3"/>
    </sheetNames>
    <definedNames>
      <definedName name="Модуль1.Внеш"/>
    </defined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Эк-Мод"/>
      <sheetName val="ПРОЕКТ"/>
      <sheetName val="Сальдо"/>
      <sheetName val="Ил76-равн"/>
      <sheetName val="Ил76-сниж"/>
      <sheetName val="Двиг."/>
      <sheetName val="Диагр"/>
      <sheetName val="Ист."/>
      <sheetName val="Прод."/>
      <sheetName val="Дох."/>
      <sheetName val="Напр.деят."/>
      <sheetName val="Ил76равн"/>
      <sheetName val="#REF"/>
    </sheetNames>
    <definedNames>
      <definedName name="Перекл23_Щелкнуть"/>
      <definedName name="Перекл24_Щелкнуть"/>
      <definedName name="Перекл25_Щелкнуть"/>
      <definedName name="ПрогРик1.РикСрОк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амара-Д30"/>
    </sheetNames>
    <definedNames>
      <definedName name="Расчет1"/>
    </definedNames>
    <sheetDataSet>
      <sheetData sheetId="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K-86-BB"/>
    </sheetNames>
    <definedNames>
      <definedName name="Самара"/>
      <definedName name="Самара3"/>
    </defined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kt1"/>
    </sheetNames>
    <definedNames>
      <definedName name="Самара2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Terrafirma">
      <a:dk1>
        <a:srgbClr val="313131"/>
      </a:dk1>
      <a:lt1>
        <a:sysClr val="window" lastClr="FFFFFF"/>
      </a:lt1>
      <a:dk2>
        <a:srgbClr val="022333"/>
      </a:dk2>
      <a:lt2>
        <a:srgbClr val="03354D"/>
      </a:lt2>
      <a:accent1>
        <a:srgbClr val="04567E"/>
      </a:accent1>
      <a:accent2>
        <a:srgbClr val="BEBE7C"/>
      </a:accent2>
      <a:accent3>
        <a:srgbClr val="787A7B"/>
      </a:accent3>
      <a:accent4>
        <a:srgbClr val="584789"/>
      </a:accent4>
      <a:accent5>
        <a:srgbClr val="008C8C"/>
      </a:accent5>
      <a:accent6>
        <a:srgbClr val="FF8900"/>
      </a:accent6>
      <a:hlink>
        <a:srgbClr val="FF8900"/>
      </a:hlink>
      <a:folHlink>
        <a:srgbClr val="A73C8E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b.europa.eu/pub/projections/html/ecb.projections202209_ecbstaff~3eafaaee1a.en.html" TargetMode="External"/><Relationship Id="rId13" Type="http://schemas.openxmlformats.org/officeDocument/2006/relationships/drawing" Target="../drawings/drawing7.xml"/><Relationship Id="rId3" Type="http://schemas.openxmlformats.org/officeDocument/2006/relationships/hyperlink" Target="http://www.ipeadata.gov.br/ExibeSerie.aspx?serid=40940&amp;module=M" TargetMode="External"/><Relationship Id="rId7" Type="http://schemas.openxmlformats.org/officeDocument/2006/relationships/hyperlink" Target="https://data.bls.gov/cgi-bin/surveymost?cu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s://www.wsj.com/market-data/quotes/bond/BX/TMUBMUSD10Y/historical-prices" TargetMode="External"/><Relationship Id="rId1" Type="http://schemas.openxmlformats.org/officeDocument/2006/relationships/hyperlink" Target="https://www.wsj.com/market-data/quotes/bond/BX/TMUBMUSD30Y/historical-prices" TargetMode="External"/><Relationship Id="rId6" Type="http://schemas.openxmlformats.org/officeDocument/2006/relationships/hyperlink" Target="https://extra-ibre.fgv.br/IBRE/sitefgvdados/NaoIdentificado.aspx" TargetMode="External"/><Relationship Id="rId11" Type="http://schemas.openxmlformats.org/officeDocument/2006/relationships/hyperlink" Target="http://www.finep.gov.br/area-para-clientes/200-tjlp/4651-tjlp" TargetMode="External"/><Relationship Id="rId5" Type="http://schemas.openxmlformats.org/officeDocument/2006/relationships/hyperlink" Target="https://www.bcb.gov.br/controleinflacao/historicotaxasjuros" TargetMode="External"/><Relationship Id="rId10" Type="http://schemas.openxmlformats.org/officeDocument/2006/relationships/hyperlink" Target="https://www3.bcb.gov.br/sgspub/consultarvalores/consultarValoresSeries.do?method=consultarValores" TargetMode="External"/><Relationship Id="rId4" Type="http://schemas.openxmlformats.org/officeDocument/2006/relationships/hyperlink" Target="https://www3.bcb.gov.br/sgspub/consultarvalores/consultarValoresSeries.do?method=consultarValores" TargetMode="External"/><Relationship Id="rId9" Type="http://schemas.openxmlformats.org/officeDocument/2006/relationships/hyperlink" Target="https://sdw.ecb.europa.eu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theme="4"/>
  </sheetPr>
  <dimension ref="B2:P58"/>
  <sheetViews>
    <sheetView showGridLines="0" zoomScale="85" zoomScaleNormal="85" workbookViewId="0">
      <selection sqref="A1:XFD1048576"/>
    </sheetView>
  </sheetViews>
  <sheetFormatPr defaultColWidth="9.140625" defaultRowHeight="12.75" x14ac:dyDescent="0.2"/>
  <cols>
    <col min="1" max="10" width="9.140625" style="411"/>
    <col min="11" max="11" width="11.85546875" style="411" bestFit="1" customWidth="1"/>
    <col min="12" max="14" width="9.140625" style="411"/>
    <col min="15" max="15" width="10" style="411" bestFit="1" customWidth="1"/>
    <col min="16" max="16" width="9.140625" style="411"/>
    <col min="17" max="17" width="9.140625" style="411" customWidth="1"/>
    <col min="18" max="18" width="9.140625" style="411"/>
    <col min="19" max="19" width="11.42578125" style="411" customWidth="1"/>
    <col min="20" max="20" width="12" style="411" customWidth="1"/>
    <col min="21" max="21" width="10.5703125" style="411" customWidth="1"/>
    <col min="22" max="16384" width="9.140625" style="411"/>
  </cols>
  <sheetData>
    <row r="2" spans="2:16" x14ac:dyDescent="0.2">
      <c r="F2" s="684"/>
      <c r="G2" s="684"/>
      <c r="H2" s="684"/>
      <c r="I2" s="684"/>
      <c r="J2" s="684"/>
      <c r="K2" s="684"/>
      <c r="L2" s="684"/>
      <c r="M2" s="684"/>
    </row>
    <row r="3" spans="2:16" x14ac:dyDescent="0.2">
      <c r="F3" s="684"/>
      <c r="G3" s="684"/>
      <c r="H3" s="684"/>
      <c r="I3" s="684"/>
      <c r="J3" s="684"/>
      <c r="K3" s="684"/>
      <c r="L3" s="684"/>
      <c r="M3" s="684"/>
    </row>
    <row r="4" spans="2:16" ht="15" x14ac:dyDescent="0.25">
      <c r="F4" s="685"/>
      <c r="G4" s="685"/>
      <c r="H4" s="685"/>
      <c r="I4" s="685"/>
      <c r="J4" s="685"/>
      <c r="K4" s="685"/>
      <c r="L4" s="685"/>
      <c r="M4" s="685"/>
    </row>
    <row r="5" spans="2:16" ht="15" x14ac:dyDescent="0.2">
      <c r="P5" s="412" t="s">
        <v>469</v>
      </c>
    </row>
    <row r="6" spans="2:16" ht="15" x14ac:dyDescent="0.2">
      <c r="B6" s="683" t="s">
        <v>567</v>
      </c>
      <c r="C6" s="683"/>
      <c r="D6" s="683"/>
      <c r="E6" s="683"/>
      <c r="F6" s="683"/>
      <c r="G6" s="683"/>
      <c r="H6" s="683"/>
      <c r="I6" s="683"/>
      <c r="K6" s="413" t="s">
        <v>383</v>
      </c>
      <c r="L6" s="413"/>
      <c r="M6" s="413"/>
      <c r="P6" s="412" t="s">
        <v>469</v>
      </c>
    </row>
    <row r="7" spans="2:16" x14ac:dyDescent="0.2">
      <c r="K7" s="414" t="s">
        <v>1</v>
      </c>
      <c r="L7" s="414" t="s">
        <v>384</v>
      </c>
      <c r="M7" s="414" t="s">
        <v>385</v>
      </c>
      <c r="P7" s="415"/>
    </row>
    <row r="8" spans="2:16" ht="3.75" customHeight="1" x14ac:dyDescent="0.2">
      <c r="L8" s="416"/>
      <c r="P8" s="417"/>
    </row>
    <row r="9" spans="2:16" x14ac:dyDescent="0.2">
      <c r="B9" s="418" t="s">
        <v>386</v>
      </c>
      <c r="C9" s="419"/>
      <c r="D9" s="419"/>
      <c r="E9" s="419"/>
      <c r="F9" s="419"/>
      <c r="G9" s="419"/>
      <c r="H9" s="419"/>
      <c r="I9" s="419"/>
      <c r="K9" s="420" t="s">
        <v>172</v>
      </c>
      <c r="L9" s="420" t="s">
        <v>387</v>
      </c>
      <c r="M9" s="421" t="str">
        <f>'LOTE 3'!$A$1</f>
        <v>Controle</v>
      </c>
    </row>
    <row r="10" spans="2:16" x14ac:dyDescent="0.2">
      <c r="B10" s="418" t="s">
        <v>462</v>
      </c>
      <c r="C10" s="419"/>
      <c r="D10" s="419"/>
      <c r="E10" s="419"/>
      <c r="F10" s="419"/>
      <c r="G10" s="419"/>
      <c r="H10" s="419"/>
      <c r="I10" s="419"/>
      <c r="K10" s="420" t="s">
        <v>388</v>
      </c>
      <c r="L10" s="420" t="s">
        <v>580</v>
      </c>
      <c r="M10" s="421" t="e">
        <f>#REF!</f>
        <v>#REF!</v>
      </c>
    </row>
    <row r="11" spans="2:16" x14ac:dyDescent="0.2">
      <c r="B11" s="418" t="s">
        <v>573</v>
      </c>
      <c r="C11" s="419"/>
      <c r="D11" s="419"/>
      <c r="E11" s="422"/>
      <c r="F11" s="419"/>
      <c r="G11" s="419"/>
      <c r="H11" s="419"/>
      <c r="I11" s="419"/>
      <c r="K11" s="420" t="s">
        <v>388</v>
      </c>
      <c r="L11" s="420" t="s">
        <v>581</v>
      </c>
      <c r="M11" s="421" t="e">
        <f>#REF!</f>
        <v>#REF!</v>
      </c>
    </row>
    <row r="12" spans="2:16" x14ac:dyDescent="0.2">
      <c r="B12" s="418" t="s">
        <v>463</v>
      </c>
      <c r="C12" s="419"/>
      <c r="D12" s="419"/>
      <c r="E12" s="422"/>
      <c r="F12" s="419"/>
      <c r="G12" s="419"/>
      <c r="H12" s="419"/>
      <c r="I12" s="419"/>
      <c r="K12" s="420" t="s">
        <v>28</v>
      </c>
      <c r="L12" s="420" t="s">
        <v>389</v>
      </c>
      <c r="M12" s="421" t="str">
        <f>Capex!$A$6</f>
        <v>CAPEX</v>
      </c>
    </row>
    <row r="13" spans="2:16" x14ac:dyDescent="0.2">
      <c r="B13" s="418" t="s">
        <v>464</v>
      </c>
      <c r="C13" s="419"/>
      <c r="D13" s="419"/>
      <c r="E13" s="423"/>
      <c r="F13" s="419"/>
      <c r="G13" s="419"/>
      <c r="H13" s="419"/>
      <c r="I13" s="419"/>
      <c r="K13" s="420" t="s">
        <v>388</v>
      </c>
      <c r="L13" s="420" t="s">
        <v>582</v>
      </c>
      <c r="M13" s="421" t="e">
        <f>#REF!</f>
        <v>#REF!</v>
      </c>
    </row>
    <row r="14" spans="2:16" x14ac:dyDescent="0.2">
      <c r="B14" s="418" t="s">
        <v>574</v>
      </c>
      <c r="C14" s="419"/>
      <c r="D14" s="419"/>
      <c r="E14" s="423"/>
      <c r="F14" s="419"/>
      <c r="G14" s="419"/>
      <c r="H14" s="419"/>
      <c r="I14" s="419"/>
      <c r="K14" s="420"/>
      <c r="L14" s="420"/>
      <c r="M14" s="420"/>
    </row>
    <row r="15" spans="2:16" x14ac:dyDescent="0.2">
      <c r="B15" s="424" t="s">
        <v>467</v>
      </c>
      <c r="C15" s="419"/>
      <c r="D15" s="419"/>
      <c r="E15" s="423"/>
      <c r="F15" s="419"/>
      <c r="G15" s="419"/>
      <c r="H15" s="419"/>
      <c r="I15" s="419"/>
      <c r="K15" s="420" t="s">
        <v>455</v>
      </c>
      <c r="L15" s="420" t="s">
        <v>468</v>
      </c>
      <c r="M15" s="421" t="str">
        <f>'Receita CP'!$A$7</f>
        <v>Contraprestação anual</v>
      </c>
    </row>
    <row r="16" spans="2:16" x14ac:dyDescent="0.2">
      <c r="B16" s="424" t="s">
        <v>275</v>
      </c>
      <c r="C16" s="419"/>
      <c r="D16" s="419"/>
      <c r="E16" s="423"/>
      <c r="F16" s="419"/>
      <c r="G16" s="419"/>
      <c r="H16" s="419"/>
      <c r="I16" s="419"/>
      <c r="K16" s="420" t="s">
        <v>492</v>
      </c>
      <c r="L16" s="420" t="s">
        <v>387</v>
      </c>
      <c r="M16" s="421" t="str">
        <f>'Receita Acessórias'!$A$1</f>
        <v>Receitas Acessórias</v>
      </c>
    </row>
    <row r="17" spans="2:13" x14ac:dyDescent="0.2">
      <c r="B17" s="418" t="s">
        <v>465</v>
      </c>
      <c r="C17" s="419"/>
      <c r="D17" s="419"/>
      <c r="E17" s="423"/>
      <c r="F17" s="419"/>
      <c r="G17" s="419"/>
      <c r="H17" s="419"/>
      <c r="I17" s="419"/>
      <c r="K17" s="420" t="s">
        <v>229</v>
      </c>
      <c r="L17" s="420" t="s">
        <v>390</v>
      </c>
      <c r="M17" s="421" t="str">
        <f>Opex!$A$53</f>
        <v>Opex / Por item [valores reais]</v>
      </c>
    </row>
    <row r="18" spans="2:13" x14ac:dyDescent="0.2">
      <c r="B18" s="418" t="s">
        <v>466</v>
      </c>
      <c r="C18" s="419"/>
      <c r="D18" s="419"/>
      <c r="E18" s="423"/>
      <c r="F18" s="419"/>
      <c r="G18" s="419"/>
      <c r="H18" s="419"/>
      <c r="I18" s="419"/>
      <c r="K18" s="420" t="s">
        <v>388</v>
      </c>
      <c r="L18" s="420" t="s">
        <v>583</v>
      </c>
      <c r="M18" s="421" t="e">
        <f>#REF!</f>
        <v>#REF!</v>
      </c>
    </row>
    <row r="19" spans="2:13" x14ac:dyDescent="0.2">
      <c r="B19" s="418" t="s">
        <v>575</v>
      </c>
      <c r="C19" s="419"/>
      <c r="D19" s="419"/>
      <c r="E19" s="423"/>
      <c r="F19" s="419"/>
      <c r="G19" s="419"/>
      <c r="H19" s="419"/>
      <c r="I19" s="419"/>
      <c r="K19" s="420" t="s">
        <v>172</v>
      </c>
      <c r="L19" s="420" t="s">
        <v>584</v>
      </c>
      <c r="M19" s="421" t="e">
        <f>'LOTE 3'!#REF!</f>
        <v>#REF!</v>
      </c>
    </row>
    <row r="20" spans="2:13" x14ac:dyDescent="0.2">
      <c r="B20" s="418" t="s">
        <v>570</v>
      </c>
      <c r="C20" s="419"/>
      <c r="D20" s="419"/>
      <c r="E20" s="423"/>
      <c r="F20" s="419"/>
      <c r="G20" s="419"/>
      <c r="H20" s="419"/>
      <c r="I20" s="419"/>
      <c r="K20" s="420" t="s">
        <v>348</v>
      </c>
      <c r="L20" s="420" t="s">
        <v>387</v>
      </c>
      <c r="M20" s="421" t="str">
        <f>VfM!A1</f>
        <v>Value for Money</v>
      </c>
    </row>
    <row r="21" spans="2:13" x14ac:dyDescent="0.2">
      <c r="B21" s="418" t="s">
        <v>571</v>
      </c>
      <c r="K21" s="420" t="s">
        <v>348</v>
      </c>
      <c r="L21" s="420" t="s">
        <v>577</v>
      </c>
      <c r="M21" s="421" t="str">
        <f>VfM!A66</f>
        <v>Projeção comprometimento RCL / Cenários cobrança taxa do lixo</v>
      </c>
    </row>
    <row r="22" spans="2:13" x14ac:dyDescent="0.2">
      <c r="B22" s="411" t="s">
        <v>572</v>
      </c>
      <c r="K22" s="420" t="s">
        <v>348</v>
      </c>
      <c r="L22" s="420" t="s">
        <v>578</v>
      </c>
      <c r="M22" s="421" t="str">
        <f>VfM!A72</f>
        <v>Cenário 1: taxa de R$ 14,8 por domicílio / mês</v>
      </c>
    </row>
    <row r="23" spans="2:13" x14ac:dyDescent="0.2">
      <c r="K23" s="420"/>
      <c r="L23" s="420"/>
    </row>
    <row r="30" spans="2:13" x14ac:dyDescent="0.2">
      <c r="B30" s="420"/>
      <c r="C30" s="420"/>
      <c r="F30" s="420"/>
    </row>
    <row r="31" spans="2:13" x14ac:dyDescent="0.2">
      <c r="B31" s="420"/>
      <c r="C31" s="420"/>
      <c r="F31" s="420"/>
    </row>
    <row r="32" spans="2:13" x14ac:dyDescent="0.2">
      <c r="B32" s="683" t="s">
        <v>1</v>
      </c>
      <c r="C32" s="683"/>
      <c r="D32" s="683"/>
      <c r="F32" s="683" t="s">
        <v>2</v>
      </c>
      <c r="G32" s="683"/>
      <c r="H32" s="683"/>
      <c r="I32" s="683"/>
      <c r="J32" s="683"/>
      <c r="K32" s="683"/>
      <c r="L32" s="683"/>
      <c r="M32" s="683"/>
    </row>
    <row r="33" spans="2:6" ht="3.75" customHeight="1" x14ac:dyDescent="0.2"/>
    <row r="34" spans="2:6" x14ac:dyDescent="0.2">
      <c r="B34" s="420" t="s">
        <v>172</v>
      </c>
      <c r="C34" s="420"/>
      <c r="F34" s="420" t="s">
        <v>391</v>
      </c>
    </row>
    <row r="35" spans="2:6" x14ac:dyDescent="0.2">
      <c r="B35" s="420" t="s">
        <v>246</v>
      </c>
      <c r="C35" s="420"/>
      <c r="F35" s="420" t="s">
        <v>392</v>
      </c>
    </row>
    <row r="36" spans="2:6" x14ac:dyDescent="0.2">
      <c r="B36" s="420" t="s">
        <v>388</v>
      </c>
      <c r="C36" s="420"/>
      <c r="F36" s="420" t="s">
        <v>393</v>
      </c>
    </row>
    <row r="37" spans="2:6" x14ac:dyDescent="0.2">
      <c r="B37" s="420" t="s">
        <v>348</v>
      </c>
      <c r="C37" s="420"/>
      <c r="F37" s="420" t="s">
        <v>394</v>
      </c>
    </row>
    <row r="38" spans="2:6" x14ac:dyDescent="0.2">
      <c r="B38" s="420" t="s">
        <v>395</v>
      </c>
      <c r="C38" s="420"/>
      <c r="F38" s="420" t="s">
        <v>396</v>
      </c>
    </row>
    <row r="39" spans="2:6" x14ac:dyDescent="0.2">
      <c r="B39" s="420" t="s">
        <v>455</v>
      </c>
      <c r="C39" s="420"/>
      <c r="F39" s="420" t="s">
        <v>456</v>
      </c>
    </row>
    <row r="40" spans="2:6" x14ac:dyDescent="0.2">
      <c r="B40" s="420" t="s">
        <v>275</v>
      </c>
      <c r="C40" s="420"/>
      <c r="F40" s="420" t="s">
        <v>493</v>
      </c>
    </row>
    <row r="41" spans="2:6" x14ac:dyDescent="0.2">
      <c r="B41" s="420" t="s">
        <v>229</v>
      </c>
      <c r="C41" s="420"/>
      <c r="F41" s="420" t="s">
        <v>241</v>
      </c>
    </row>
    <row r="42" spans="2:6" x14ac:dyDescent="0.2">
      <c r="B42" s="420" t="s">
        <v>397</v>
      </c>
      <c r="C42" s="420"/>
      <c r="F42" s="420" t="s">
        <v>398</v>
      </c>
    </row>
    <row r="43" spans="2:6" x14ac:dyDescent="0.2">
      <c r="B43" s="420" t="s">
        <v>28</v>
      </c>
      <c r="C43" s="420"/>
      <c r="F43" s="420" t="s">
        <v>399</v>
      </c>
    </row>
    <row r="44" spans="2:6" x14ac:dyDescent="0.2">
      <c r="B44" s="420" t="s">
        <v>400</v>
      </c>
      <c r="C44" s="420"/>
      <c r="F44" s="420" t="s">
        <v>401</v>
      </c>
    </row>
    <row r="45" spans="2:6" x14ac:dyDescent="0.2">
      <c r="B45" s="420" t="s">
        <v>402</v>
      </c>
      <c r="C45" s="420"/>
      <c r="F45" s="420" t="s">
        <v>403</v>
      </c>
    </row>
    <row r="46" spans="2:6" x14ac:dyDescent="0.2">
      <c r="B46" s="420" t="s">
        <v>457</v>
      </c>
      <c r="C46" s="420"/>
      <c r="F46" s="420" t="s">
        <v>458</v>
      </c>
    </row>
    <row r="47" spans="2:6" x14ac:dyDescent="0.2">
      <c r="B47" s="420" t="s">
        <v>568</v>
      </c>
      <c r="C47" s="420"/>
      <c r="F47" s="420" t="s">
        <v>458</v>
      </c>
    </row>
    <row r="48" spans="2:6" x14ac:dyDescent="0.2">
      <c r="B48" s="420"/>
      <c r="C48" s="420"/>
      <c r="F48" s="420"/>
    </row>
    <row r="49" spans="2:13" x14ac:dyDescent="0.2">
      <c r="B49" s="683" t="s">
        <v>3</v>
      </c>
      <c r="C49" s="683"/>
      <c r="D49" s="683"/>
      <c r="F49" s="683" t="s">
        <v>4</v>
      </c>
      <c r="G49" s="683"/>
      <c r="H49" s="683"/>
      <c r="I49" s="683"/>
      <c r="J49" s="683"/>
      <c r="K49" s="683"/>
      <c r="L49" s="683"/>
      <c r="M49" s="683"/>
    </row>
    <row r="50" spans="2:13" ht="6.75" customHeight="1" x14ac:dyDescent="0.2"/>
    <row r="51" spans="2:13" x14ac:dyDescent="0.2">
      <c r="B51" s="425" t="s">
        <v>0</v>
      </c>
      <c r="C51" s="425"/>
      <c r="D51" s="425"/>
      <c r="F51" s="420" t="s">
        <v>5</v>
      </c>
    </row>
    <row r="52" spans="2:13" x14ac:dyDescent="0.2">
      <c r="B52" s="426" t="s">
        <v>6</v>
      </c>
      <c r="C52" s="426"/>
      <c r="D52" s="426"/>
      <c r="F52" s="420" t="s">
        <v>7</v>
      </c>
    </row>
    <row r="53" spans="2:13" x14ac:dyDescent="0.2">
      <c r="B53" s="427" t="s">
        <v>8</v>
      </c>
      <c r="C53" s="427"/>
      <c r="D53" s="427"/>
      <c r="F53" s="420" t="s">
        <v>9</v>
      </c>
    </row>
    <row r="54" spans="2:13" x14ac:dyDescent="0.2">
      <c r="B54" s="428" t="s">
        <v>10</v>
      </c>
      <c r="C54" s="428"/>
      <c r="D54" s="428"/>
      <c r="F54" s="420" t="s">
        <v>11</v>
      </c>
    </row>
    <row r="55" spans="2:13" x14ac:dyDescent="0.2">
      <c r="B55" s="25" t="s">
        <v>18</v>
      </c>
      <c r="C55" s="25"/>
      <c r="D55" s="25"/>
      <c r="F55" s="411" t="s">
        <v>19</v>
      </c>
    </row>
    <row r="56" spans="2:13" x14ac:dyDescent="0.2">
      <c r="B56" s="429" t="s">
        <v>12</v>
      </c>
      <c r="C56" s="429"/>
      <c r="D56" s="429"/>
      <c r="F56" s="420" t="s">
        <v>13</v>
      </c>
    </row>
    <row r="57" spans="2:13" x14ac:dyDescent="0.2">
      <c r="B57" s="430" t="s">
        <v>14</v>
      </c>
      <c r="C57" s="430"/>
      <c r="D57" s="430"/>
      <c r="F57" s="420" t="s">
        <v>17</v>
      </c>
    </row>
    <row r="58" spans="2:13" x14ac:dyDescent="0.2">
      <c r="B58" s="431" t="s">
        <v>15</v>
      </c>
      <c r="C58" s="431"/>
      <c r="D58" s="431"/>
      <c r="F58" s="420" t="s">
        <v>16</v>
      </c>
    </row>
  </sheetData>
  <mergeCells count="7">
    <mergeCell ref="B32:D32"/>
    <mergeCell ref="F32:M32"/>
    <mergeCell ref="B49:D49"/>
    <mergeCell ref="F49:M49"/>
    <mergeCell ref="F2:M3"/>
    <mergeCell ref="F4:M4"/>
    <mergeCell ref="B6:I6"/>
  </mergeCells>
  <hyperlinks>
    <hyperlink ref="M9" location="Controle!A1" display="Controle!A1" xr:uid="{00000000-0004-0000-0100-000000000000}"/>
    <hyperlink ref="M18" location="MF!A1518" display="MF!A1518" xr:uid="{00000000-0004-0000-0100-000001000000}"/>
    <hyperlink ref="M10" location="MF!A170" display="MF!A170" xr:uid="{00000000-0004-0000-0100-000002000000}"/>
    <hyperlink ref="M11" location="MF!A40" display="MF!A40" xr:uid="{00000000-0004-0000-0100-000003000000}"/>
    <hyperlink ref="M15" location="'Receita CP'!A7" display="'Receita CP'!A7" xr:uid="{00000000-0004-0000-0100-000004000000}"/>
    <hyperlink ref="M17" location="Opex!A22" display="Opex!A22" xr:uid="{00000000-0004-0000-0100-000005000000}"/>
    <hyperlink ref="M19" location="Controle!A202" display="Controle!A202" xr:uid="{00000000-0004-0000-0100-000006000000}"/>
    <hyperlink ref="M12" location="Capex!A6" display="Capex!A6" xr:uid="{00000000-0004-0000-0100-000007000000}"/>
    <hyperlink ref="M13" location="MF!A1446" display="MF!A1446" xr:uid="{00000000-0004-0000-0100-000008000000}"/>
    <hyperlink ref="M16" location="'Receita Acessórias'!A1" display="'Receita Acessórias'!A1" xr:uid="{00000000-0004-0000-0100-000009000000}"/>
    <hyperlink ref="M20" location="VfM!A1" display="VfM!A1" xr:uid="{00000000-0004-0000-0100-00000A000000}"/>
    <hyperlink ref="M21" location="VfM!A66" display="VfM!A66" xr:uid="{00000000-0004-0000-0100-00000B000000}"/>
    <hyperlink ref="M22" location="VfM!A72" display="VfM!A72" xr:uid="{00000000-0004-0000-0100-00000C000000}"/>
  </hyperlinks>
  <pageMargins left="0.511811024" right="0.511811024" top="0.78740157499999996" bottom="0.78740157499999996" header="0.31496062000000002" footer="0.31496062000000002"/>
  <pageSetup paperSize="9" scale="54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tabColor theme="4" tint="0.59999389629810485"/>
  </sheetPr>
  <dimension ref="A1:BO122"/>
  <sheetViews>
    <sheetView showGridLines="0" topLeftCell="A50" zoomScaleNormal="100" workbookViewId="0">
      <selection activeCell="D61" sqref="D61"/>
    </sheetView>
  </sheetViews>
  <sheetFormatPr defaultColWidth="9.140625" defaultRowHeight="12.75" outlineLevelRow="1" outlineLevelCol="1" x14ac:dyDescent="0.2"/>
  <cols>
    <col min="1" max="1" width="47.5703125" style="468" bestFit="1" customWidth="1"/>
    <col min="2" max="2" width="14.85546875" style="468" bestFit="1" customWidth="1" outlineLevel="1"/>
    <col min="3" max="3" width="15" style="468" bestFit="1" customWidth="1" outlineLevel="1"/>
    <col min="4" max="4" width="19.85546875" style="468" bestFit="1" customWidth="1" outlineLevel="1"/>
    <col min="5" max="5" width="13.28515625" style="468" customWidth="1" outlineLevel="1"/>
    <col min="6" max="6" width="17.5703125" style="468" hidden="1" customWidth="1" outlineLevel="1"/>
    <col min="7" max="7" width="9.140625" style="468" hidden="1" customWidth="1" outlineLevel="1"/>
    <col min="8" max="8" width="28.28515625" style="468" bestFit="1" customWidth="1" outlineLevel="1"/>
    <col min="9" max="9" width="18.85546875" style="468" bestFit="1" customWidth="1" outlineLevel="1"/>
    <col min="10" max="36" width="17.85546875" style="468" bestFit="1" customWidth="1" outlineLevel="1"/>
    <col min="37" max="41" width="19.85546875" style="468" bestFit="1" customWidth="1" outlineLevel="1"/>
    <col min="42" max="42" width="19.85546875" style="468" bestFit="1" customWidth="1"/>
    <col min="43" max="44" width="9.140625" style="468"/>
    <col min="45" max="45" width="12" style="468" bestFit="1" customWidth="1"/>
    <col min="46" max="47" width="9.140625" style="468"/>
    <col min="48" max="48" width="13" style="468" customWidth="1"/>
    <col min="49" max="16384" width="9.140625" style="468"/>
  </cols>
  <sheetData>
    <row r="1" spans="1:67" s="546" customFormat="1" x14ac:dyDescent="0.2">
      <c r="A1" s="629" t="s">
        <v>172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</row>
    <row r="2" spans="1:67" s="476" customFormat="1" x14ac:dyDescent="0.2">
      <c r="A2" s="475"/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</row>
    <row r="3" spans="1:67" x14ac:dyDescent="0.2">
      <c r="C3" s="471"/>
      <c r="Q3" s="470"/>
      <c r="BL3" s="468" t="s">
        <v>173</v>
      </c>
      <c r="BO3" s="468" t="s">
        <v>225</v>
      </c>
    </row>
    <row r="4" spans="1:67" x14ac:dyDescent="0.2">
      <c r="A4" s="468" t="s">
        <v>174</v>
      </c>
      <c r="B4" s="595" t="s">
        <v>173</v>
      </c>
      <c r="D4" s="596" t="s">
        <v>86</v>
      </c>
      <c r="E4" s="597">
        <v>0.1</v>
      </c>
      <c r="H4" s="483"/>
      <c r="I4" s="483"/>
      <c r="J4" s="483"/>
      <c r="K4" s="483"/>
      <c r="L4" s="483"/>
      <c r="M4" s="483"/>
      <c r="N4" s="483"/>
      <c r="O4" s="483"/>
      <c r="R4" s="598"/>
      <c r="BL4" s="468" t="s">
        <v>176</v>
      </c>
    </row>
    <row r="5" spans="1:67" x14ac:dyDescent="0.2">
      <c r="A5" s="468" t="s">
        <v>177</v>
      </c>
      <c r="B5" s="599">
        <f>'DRE_URE MARÍLIA-BIO+GAS'!I80</f>
        <v>95957005.649149209</v>
      </c>
      <c r="C5" s="468" t="s">
        <v>26</v>
      </c>
      <c r="D5" s="596" t="s">
        <v>347</v>
      </c>
      <c r="E5" s="600">
        <f>'DRE_URE MARÍLIA-BIO+GAS'!I79</f>
        <v>0.11637598400465188</v>
      </c>
      <c r="H5" s="483"/>
      <c r="I5" s="483"/>
      <c r="J5" s="483"/>
      <c r="K5" s="483"/>
      <c r="L5" s="483"/>
      <c r="M5" s="483"/>
      <c r="N5" s="483"/>
      <c r="O5" s="483"/>
      <c r="R5" s="598"/>
    </row>
    <row r="6" spans="1:67" x14ac:dyDescent="0.2">
      <c r="D6" s="596" t="s">
        <v>569</v>
      </c>
      <c r="E6" s="601">
        <f>'DRE_URE MARÍLIA-BIO+GAS'!I81</f>
        <v>6.7</v>
      </c>
      <c r="F6" s="468" t="s">
        <v>563</v>
      </c>
      <c r="G6" s="468" t="s">
        <v>562</v>
      </c>
      <c r="H6" s="483"/>
      <c r="I6" s="483"/>
      <c r="J6" s="483"/>
      <c r="K6" s="483"/>
      <c r="L6" s="483"/>
      <c r="M6" s="483"/>
      <c r="N6" s="483"/>
      <c r="O6" s="483"/>
      <c r="R6" s="598"/>
      <c r="S6" s="598"/>
      <c r="T6" s="598"/>
      <c r="U6" s="598"/>
      <c r="V6" s="598"/>
    </row>
    <row r="7" spans="1:67" hidden="1" x14ac:dyDescent="0.2">
      <c r="A7" s="468" t="s">
        <v>373</v>
      </c>
      <c r="B7" s="603">
        <v>2.8540915788332244</v>
      </c>
      <c r="C7" s="468" t="s">
        <v>75</v>
      </c>
      <c r="E7" s="602"/>
      <c r="F7" s="603">
        <v>2.8540915788332244</v>
      </c>
      <c r="G7" s="603">
        <v>2.8540915788332244</v>
      </c>
      <c r="H7" s="483"/>
      <c r="I7" s="483"/>
      <c r="J7" s="483"/>
      <c r="K7" s="483"/>
      <c r="L7" s="483"/>
      <c r="M7" s="483"/>
      <c r="N7" s="483"/>
      <c r="O7" s="483"/>
      <c r="R7" s="598"/>
      <c r="S7" s="598"/>
      <c r="T7" s="598"/>
      <c r="U7" s="598"/>
      <c r="V7" s="598"/>
    </row>
    <row r="8" spans="1:67" hidden="1" x14ac:dyDescent="0.2">
      <c r="A8" s="481" t="s">
        <v>374</v>
      </c>
      <c r="B8" s="604" t="e">
        <f>#REF!</f>
        <v>#REF!</v>
      </c>
      <c r="E8" s="602"/>
      <c r="F8" s="604" t="e">
        <f>#REF!</f>
        <v>#REF!</v>
      </c>
      <c r="G8" s="604" t="e">
        <f>#REF!</f>
        <v>#REF!</v>
      </c>
      <c r="H8" s="483"/>
      <c r="I8" s="483"/>
      <c r="J8" s="483"/>
      <c r="K8" s="483"/>
      <c r="L8" s="483"/>
      <c r="M8" s="483"/>
      <c r="N8" s="483"/>
      <c r="O8" s="483"/>
      <c r="R8" s="598"/>
      <c r="S8" s="598"/>
      <c r="T8" s="598"/>
      <c r="U8" s="598"/>
      <c r="V8" s="598"/>
    </row>
    <row r="9" spans="1:67" hidden="1" x14ac:dyDescent="0.2">
      <c r="A9" s="468" t="s">
        <v>519</v>
      </c>
      <c r="B9" s="603">
        <v>110</v>
      </c>
      <c r="C9" s="468" t="s">
        <v>195</v>
      </c>
      <c r="D9" s="483"/>
      <c r="E9" s="602"/>
      <c r="F9" s="603">
        <v>110</v>
      </c>
      <c r="G9" s="603">
        <v>110</v>
      </c>
      <c r="H9" s="483"/>
      <c r="I9" s="484"/>
      <c r="J9" s="484"/>
      <c r="K9" s="484"/>
      <c r="L9" s="484"/>
      <c r="M9" s="484"/>
      <c r="N9" s="484"/>
      <c r="O9" s="484"/>
      <c r="R9" s="598"/>
      <c r="S9" s="598"/>
      <c r="T9" s="598"/>
      <c r="U9" s="598"/>
      <c r="V9" s="598"/>
    </row>
    <row r="10" spans="1:67" hidden="1" x14ac:dyDescent="0.2">
      <c r="A10" s="468" t="s">
        <v>520</v>
      </c>
      <c r="B10" s="603">
        <v>4.7269691734633774</v>
      </c>
      <c r="C10" s="468" t="s">
        <v>517</v>
      </c>
      <c r="D10" s="483"/>
      <c r="E10" s="483"/>
      <c r="F10" s="603">
        <v>4.7269691734633774</v>
      </c>
      <c r="G10" s="603">
        <v>2.9928665491729931</v>
      </c>
      <c r="H10" s="483"/>
      <c r="I10" s="484"/>
      <c r="J10" s="484"/>
      <c r="K10" s="484"/>
      <c r="L10" s="484"/>
      <c r="M10" s="484"/>
      <c r="N10" s="484"/>
      <c r="O10" s="484"/>
      <c r="R10" s="598"/>
      <c r="S10" s="598"/>
      <c r="T10" s="598"/>
      <c r="U10" s="598"/>
      <c r="V10" s="598"/>
    </row>
    <row r="11" spans="1:67" hidden="1" x14ac:dyDescent="0.2">
      <c r="A11" s="483"/>
      <c r="B11" s="483"/>
      <c r="C11" s="483"/>
      <c r="D11" s="483"/>
      <c r="E11" s="483"/>
      <c r="F11" s="483"/>
      <c r="G11" s="483"/>
      <c r="H11" s="483"/>
      <c r="I11" s="484"/>
      <c r="J11" s="484"/>
      <c r="K11" s="484"/>
      <c r="L11" s="484"/>
      <c r="M11" s="484"/>
      <c r="N11" s="484"/>
      <c r="O11" s="484"/>
      <c r="R11" s="598"/>
      <c r="S11" s="598"/>
      <c r="T11" s="598"/>
      <c r="U11" s="598"/>
      <c r="V11" s="598"/>
    </row>
    <row r="12" spans="1:67" hidden="1" x14ac:dyDescent="0.2">
      <c r="A12" s="468" t="s">
        <v>559</v>
      </c>
      <c r="B12" s="605">
        <v>0</v>
      </c>
      <c r="C12" s="471"/>
      <c r="D12" s="483"/>
      <c r="E12" s="483"/>
      <c r="F12" s="605">
        <v>0</v>
      </c>
      <c r="G12" s="605">
        <v>0</v>
      </c>
      <c r="H12" s="483"/>
      <c r="I12" s="484"/>
      <c r="J12" s="484"/>
      <c r="K12" s="484"/>
      <c r="L12" s="484"/>
      <c r="M12" s="484"/>
      <c r="N12" s="484"/>
      <c r="O12" s="484"/>
      <c r="Q12" s="602"/>
      <c r="R12" s="602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  <c r="AD12" s="602"/>
      <c r="AE12" s="602"/>
      <c r="AF12" s="602"/>
      <c r="AG12" s="602"/>
      <c r="AH12" s="602"/>
      <c r="AI12" s="602"/>
      <c r="AJ12" s="602"/>
      <c r="AK12" s="602"/>
      <c r="AL12" s="602"/>
      <c r="AM12" s="602"/>
      <c r="AN12" s="602"/>
    </row>
    <row r="13" spans="1:67" hidden="1" x14ac:dyDescent="0.2">
      <c r="A13" s="468" t="s">
        <v>406</v>
      </c>
      <c r="B13" s="605">
        <v>0</v>
      </c>
      <c r="D13" s="483"/>
      <c r="E13" s="483"/>
      <c r="F13" s="605">
        <v>0</v>
      </c>
      <c r="G13" s="605">
        <v>0</v>
      </c>
      <c r="H13" s="483"/>
      <c r="I13" s="484"/>
      <c r="J13" s="484"/>
      <c r="K13" s="484"/>
      <c r="L13" s="484"/>
      <c r="M13" s="484"/>
      <c r="N13" s="484"/>
      <c r="O13" s="484"/>
      <c r="R13" s="598"/>
      <c r="S13" s="598"/>
      <c r="T13" s="598"/>
      <c r="U13" s="598"/>
      <c r="V13" s="598"/>
    </row>
    <row r="14" spans="1:67" hidden="1" x14ac:dyDescent="0.2">
      <c r="A14" s="468" t="s">
        <v>40</v>
      </c>
      <c r="B14" s="606">
        <v>0</v>
      </c>
      <c r="F14" s="606">
        <v>0</v>
      </c>
      <c r="G14" s="606">
        <v>0</v>
      </c>
      <c r="H14" s="483"/>
      <c r="I14" s="484"/>
      <c r="J14" s="484"/>
      <c r="K14" s="484"/>
      <c r="L14" s="484"/>
      <c r="M14" s="484"/>
      <c r="N14" s="484"/>
      <c r="O14" s="484"/>
      <c r="R14" s="598"/>
      <c r="S14" s="598"/>
      <c r="T14" s="598"/>
      <c r="U14" s="598"/>
      <c r="V14" s="598"/>
    </row>
    <row r="15" spans="1:67" ht="15" hidden="1" x14ac:dyDescent="0.2">
      <c r="A15" s="481" t="s">
        <v>57</v>
      </c>
      <c r="B15" s="607">
        <v>0</v>
      </c>
      <c r="C15" s="608"/>
      <c r="D15" s="609"/>
      <c r="F15" s="607">
        <v>0</v>
      </c>
      <c r="G15" s="607">
        <v>0</v>
      </c>
      <c r="H15" s="483"/>
      <c r="I15" s="483"/>
      <c r="J15" s="483"/>
      <c r="K15" s="483"/>
      <c r="L15" s="483"/>
      <c r="M15" s="483"/>
      <c r="N15" s="483"/>
      <c r="O15" s="483"/>
      <c r="R15" s="598"/>
      <c r="S15" s="598"/>
      <c r="T15" s="598"/>
      <c r="U15" s="598"/>
      <c r="V15" s="598"/>
    </row>
    <row r="16" spans="1:67" hidden="1" x14ac:dyDescent="0.2">
      <c r="A16" s="481" t="s">
        <v>58</v>
      </c>
      <c r="B16" s="607">
        <v>1</v>
      </c>
      <c r="D16" s="473"/>
      <c r="F16" s="607">
        <v>1</v>
      </c>
      <c r="G16" s="607">
        <v>1</v>
      </c>
      <c r="I16" s="483"/>
      <c r="J16" s="483"/>
      <c r="K16" s="483"/>
      <c r="L16" s="483"/>
      <c r="M16" s="483"/>
      <c r="N16" s="483"/>
      <c r="O16" s="483"/>
      <c r="R16" s="598"/>
      <c r="S16" s="598"/>
      <c r="T16" s="598"/>
      <c r="U16" s="598"/>
      <c r="V16" s="598"/>
    </row>
    <row r="17" spans="1:42" hidden="1" x14ac:dyDescent="0.2">
      <c r="B17" s="483"/>
      <c r="F17" s="483"/>
      <c r="G17" s="483"/>
      <c r="I17" s="483"/>
      <c r="R17" s="598"/>
      <c r="S17" s="598"/>
      <c r="T17" s="598"/>
      <c r="U17" s="598"/>
      <c r="V17" s="598"/>
    </row>
    <row r="18" spans="1:42" hidden="1" x14ac:dyDescent="0.2">
      <c r="A18" s="468" t="s">
        <v>179</v>
      </c>
      <c r="B18" s="605">
        <v>1</v>
      </c>
      <c r="F18" s="605">
        <v>1</v>
      </c>
      <c r="G18" s="605">
        <v>1</v>
      </c>
      <c r="I18" s="483"/>
      <c r="R18" s="598"/>
      <c r="S18" s="598"/>
      <c r="T18" s="598"/>
      <c r="U18" s="598"/>
      <c r="V18" s="598"/>
    </row>
    <row r="19" spans="1:42" hidden="1" x14ac:dyDescent="0.2">
      <c r="A19" s="468" t="s">
        <v>228</v>
      </c>
      <c r="B19" s="605">
        <v>1</v>
      </c>
      <c r="F19" s="605">
        <v>1</v>
      </c>
      <c r="G19" s="605">
        <v>1</v>
      </c>
      <c r="I19" s="483"/>
      <c r="R19" s="598"/>
      <c r="S19" s="598"/>
      <c r="T19" s="598"/>
      <c r="U19" s="598"/>
      <c r="V19" s="598"/>
    </row>
    <row r="20" spans="1:42" hidden="1" x14ac:dyDescent="0.2">
      <c r="H20" s="483"/>
      <c r="I20" s="483"/>
      <c r="R20" s="598"/>
      <c r="S20" s="598"/>
      <c r="T20" s="598"/>
      <c r="U20" s="598"/>
      <c r="V20" s="598"/>
    </row>
    <row r="21" spans="1:42" hidden="1" x14ac:dyDescent="0.2">
      <c r="A21" s="468" t="s">
        <v>461</v>
      </c>
      <c r="B21" s="610">
        <v>10</v>
      </c>
      <c r="C21" s="468" t="s">
        <v>26</v>
      </c>
      <c r="F21" s="610">
        <v>10</v>
      </c>
      <c r="G21" s="610">
        <v>10</v>
      </c>
      <c r="H21" s="483"/>
      <c r="I21" s="483"/>
      <c r="Q21" s="612"/>
      <c r="R21" s="598"/>
      <c r="S21" s="598"/>
      <c r="T21" s="598"/>
      <c r="U21" s="598"/>
      <c r="V21" s="598"/>
    </row>
    <row r="22" spans="1:42" hidden="1" x14ac:dyDescent="0.2">
      <c r="A22" s="483"/>
      <c r="B22" s="483"/>
      <c r="C22" s="483"/>
      <c r="F22" s="483"/>
      <c r="G22" s="483"/>
      <c r="H22" s="483"/>
      <c r="I22" s="483"/>
      <c r="R22" s="598"/>
      <c r="S22" s="598"/>
      <c r="T22" s="598"/>
      <c r="U22" s="598"/>
      <c r="V22" s="598"/>
    </row>
    <row r="23" spans="1:42" hidden="1" x14ac:dyDescent="0.2">
      <c r="A23" s="468" t="s">
        <v>523</v>
      </c>
      <c r="B23" s="610">
        <v>1</v>
      </c>
      <c r="C23" s="487" t="s">
        <v>524</v>
      </c>
      <c r="F23" s="610">
        <v>1</v>
      </c>
      <c r="G23" s="610">
        <v>0</v>
      </c>
      <c r="H23" s="483"/>
      <c r="I23" s="483"/>
      <c r="R23" s="598"/>
      <c r="S23" s="598"/>
      <c r="T23" s="598"/>
      <c r="U23" s="598"/>
      <c r="V23" s="598"/>
    </row>
    <row r="24" spans="1:42" hidden="1" x14ac:dyDescent="0.2">
      <c r="B24" s="486"/>
      <c r="C24" s="483"/>
      <c r="D24" s="483"/>
      <c r="E24" s="483"/>
      <c r="F24" s="486"/>
      <c r="G24" s="486"/>
      <c r="H24" s="483"/>
      <c r="I24" s="483"/>
      <c r="R24" s="598"/>
      <c r="S24" s="598"/>
      <c r="T24" s="598"/>
      <c r="U24" s="598"/>
      <c r="V24" s="598"/>
    </row>
    <row r="25" spans="1:42" hidden="1" x14ac:dyDescent="0.2">
      <c r="A25" s="468" t="s">
        <v>371</v>
      </c>
      <c r="B25" s="613">
        <v>1</v>
      </c>
      <c r="D25" s="483"/>
      <c r="E25" s="483"/>
      <c r="F25" s="613">
        <v>1</v>
      </c>
      <c r="G25" s="613">
        <v>1</v>
      </c>
      <c r="H25" s="483"/>
      <c r="I25" s="483"/>
      <c r="R25" s="598"/>
      <c r="S25" s="598"/>
      <c r="T25" s="598"/>
      <c r="U25" s="598"/>
      <c r="V25" s="598"/>
    </row>
    <row r="26" spans="1:42" ht="18" x14ac:dyDescent="0.2">
      <c r="D26" s="614"/>
      <c r="E26" s="483"/>
      <c r="F26" s="483"/>
      <c r="G26" s="483"/>
      <c r="H26" s="483"/>
      <c r="I26" s="483"/>
      <c r="R26" s="598"/>
      <c r="S26" s="598"/>
      <c r="T26" s="598"/>
      <c r="U26" s="598"/>
      <c r="V26" s="598"/>
    </row>
    <row r="27" spans="1:42" s="546" customFormat="1" x14ac:dyDescent="0.2">
      <c r="A27" s="629" t="s">
        <v>235</v>
      </c>
      <c r="B27" s="629"/>
      <c r="C27" s="629"/>
      <c r="D27" s="629"/>
      <c r="E27" s="629"/>
      <c r="F27" s="629"/>
      <c r="G27" s="629"/>
      <c r="H27" s="629"/>
      <c r="I27" s="629"/>
      <c r="J27" s="629"/>
      <c r="K27" s="629"/>
      <c r="L27" s="629"/>
      <c r="M27" s="629"/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  <c r="AO27" s="629"/>
      <c r="AP27" s="629"/>
    </row>
    <row r="28" spans="1:42" s="476" customFormat="1" x14ac:dyDescent="0.2">
      <c r="A28" s="475" t="s">
        <v>292</v>
      </c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</row>
    <row r="29" spans="1:42" x14ac:dyDescent="0.2">
      <c r="H29" s="466">
        <f>YEAR(Premissas!$D$13)</f>
        <v>2025</v>
      </c>
      <c r="I29" s="468">
        <f>H29+1</f>
        <v>2026</v>
      </c>
      <c r="J29" s="468">
        <f t="shared" ref="J29:T29" si="0">I29+1</f>
        <v>2027</v>
      </c>
      <c r="K29" s="468">
        <f t="shared" si="0"/>
        <v>2028</v>
      </c>
      <c r="L29" s="468">
        <f t="shared" si="0"/>
        <v>2029</v>
      </c>
      <c r="M29" s="468">
        <f t="shared" si="0"/>
        <v>2030</v>
      </c>
      <c r="N29" s="468">
        <f t="shared" si="0"/>
        <v>2031</v>
      </c>
      <c r="O29" s="468">
        <f t="shared" si="0"/>
        <v>2032</v>
      </c>
      <c r="P29" s="468">
        <f t="shared" si="0"/>
        <v>2033</v>
      </c>
      <c r="Q29" s="468">
        <f t="shared" si="0"/>
        <v>2034</v>
      </c>
      <c r="R29" s="468">
        <f t="shared" si="0"/>
        <v>2035</v>
      </c>
      <c r="S29" s="468">
        <f>R29+1</f>
        <v>2036</v>
      </c>
      <c r="T29" s="468">
        <f t="shared" si="0"/>
        <v>2037</v>
      </c>
      <c r="U29" s="468">
        <f t="shared" ref="U29:AK29" si="1">T29+1</f>
        <v>2038</v>
      </c>
      <c r="V29" s="468">
        <f t="shared" si="1"/>
        <v>2039</v>
      </c>
      <c r="W29" s="468">
        <f t="shared" si="1"/>
        <v>2040</v>
      </c>
      <c r="X29" s="468">
        <f t="shared" si="1"/>
        <v>2041</v>
      </c>
      <c r="Y29" s="468">
        <f t="shared" si="1"/>
        <v>2042</v>
      </c>
      <c r="Z29" s="468">
        <f t="shared" si="1"/>
        <v>2043</v>
      </c>
      <c r="AA29" s="468">
        <f t="shared" si="1"/>
        <v>2044</v>
      </c>
      <c r="AB29" s="468">
        <f t="shared" si="1"/>
        <v>2045</v>
      </c>
      <c r="AC29" s="468">
        <f t="shared" si="1"/>
        <v>2046</v>
      </c>
      <c r="AD29" s="468">
        <f t="shared" si="1"/>
        <v>2047</v>
      </c>
      <c r="AE29" s="468">
        <f t="shared" si="1"/>
        <v>2048</v>
      </c>
      <c r="AF29" s="468">
        <f t="shared" si="1"/>
        <v>2049</v>
      </c>
      <c r="AG29" s="468">
        <f t="shared" si="1"/>
        <v>2050</v>
      </c>
      <c r="AH29" s="468">
        <f t="shared" si="1"/>
        <v>2051</v>
      </c>
      <c r="AI29" s="468">
        <f t="shared" si="1"/>
        <v>2052</v>
      </c>
      <c r="AJ29" s="468">
        <f t="shared" si="1"/>
        <v>2053</v>
      </c>
      <c r="AK29" s="468">
        <f t="shared" si="1"/>
        <v>2054</v>
      </c>
      <c r="AL29" s="468">
        <f>AK29+1</f>
        <v>2055</v>
      </c>
      <c r="AM29" s="468">
        <f>AL29+1</f>
        <v>2056</v>
      </c>
      <c r="AN29" s="468">
        <f>AM29+1</f>
        <v>2057</v>
      </c>
      <c r="AO29" s="468">
        <f>AN29+1</f>
        <v>2058</v>
      </c>
      <c r="AP29" s="468">
        <f>AO29+1</f>
        <v>2059</v>
      </c>
    </row>
    <row r="30" spans="1:42" x14ac:dyDescent="0.2">
      <c r="A30" s="468" t="s">
        <v>29</v>
      </c>
      <c r="H30" s="544">
        <f>MacroEco!AA$8</f>
        <v>1.071403611055497</v>
      </c>
      <c r="I30" s="544">
        <f>MacroEco!AB$8</f>
        <v>1.1035457193871618</v>
      </c>
      <c r="J30" s="544">
        <f>MacroEco!AC$8</f>
        <v>1.1366520909687767</v>
      </c>
      <c r="K30" s="544">
        <f>MacroEco!AD$8</f>
        <v>1.17075165369784</v>
      </c>
      <c r="L30" s="544">
        <f>MacroEco!AE$8</f>
        <v>1.2058742033087753</v>
      </c>
      <c r="M30" s="544">
        <f>MacroEco!AF$8</f>
        <v>1.2420504294080386</v>
      </c>
      <c r="N30" s="544">
        <f>MacroEco!AG$8</f>
        <v>1.2793119422902797</v>
      </c>
      <c r="O30" s="544">
        <f>MacroEco!AH$8</f>
        <v>1.3176913005589881</v>
      </c>
      <c r="P30" s="544">
        <f>MacroEco!AI$8</f>
        <v>1.3572220395757577</v>
      </c>
      <c r="Q30" s="544">
        <f>MacroEco!AJ$8</f>
        <v>1.3979387007630304</v>
      </c>
      <c r="R30" s="544">
        <f>MacroEco!AK$8</f>
        <v>1.4398768617859214</v>
      </c>
      <c r="S30" s="544">
        <f>MacroEco!AL$8</f>
        <v>1.483073167639499</v>
      </c>
      <c r="T30" s="544">
        <f>MacroEco!AM$8</f>
        <v>1.527565362668684</v>
      </c>
      <c r="U30" s="544">
        <f>MacroEco!AN$8</f>
        <v>1.5733923235487446</v>
      </c>
      <c r="V30" s="544">
        <f>MacroEco!AO$8</f>
        <v>1.620594093255207</v>
      </c>
      <c r="W30" s="544">
        <f>MacroEco!AP$8</f>
        <v>1.6692119160528633</v>
      </c>
      <c r="X30" s="544">
        <f>MacroEco!AQ$8</f>
        <v>1.7192882735344492</v>
      </c>
      <c r="Y30" s="544">
        <f>MacroEco!AR$8</f>
        <v>1.7708669217404827</v>
      </c>
      <c r="Z30" s="544">
        <f>MacroEco!AS$8</f>
        <v>1.8239929293926971</v>
      </c>
      <c r="AA30" s="544">
        <f>MacroEco!AT$8</f>
        <v>1.878712717274478</v>
      </c>
      <c r="AB30" s="544">
        <f>MacroEco!AU$8</f>
        <v>1.9350740987927124</v>
      </c>
      <c r="AC30" s="544">
        <f>MacroEco!AV$8</f>
        <v>1.9931263217564938</v>
      </c>
      <c r="AD30" s="544">
        <f>MacroEco!AW$8</f>
        <v>2.0529201114091888</v>
      </c>
      <c r="AE30" s="544">
        <f>MacroEco!AX$8</f>
        <v>2.1145077147514644</v>
      </c>
      <c r="AF30" s="544">
        <f>MacroEco!AY$8</f>
        <v>2.1779429461940083</v>
      </c>
      <c r="AG30" s="544">
        <f>MacroEco!AZ$8</f>
        <v>2.2432812345798285</v>
      </c>
      <c r="AH30" s="544">
        <f>MacroEco!BA$8</f>
        <v>2.3105796716172233</v>
      </c>
      <c r="AI30" s="544">
        <f>MacroEco!BB$8</f>
        <v>2.3798970617657402</v>
      </c>
      <c r="AJ30" s="544">
        <f>MacroEco!BC$8</f>
        <v>2.4512939736187125</v>
      </c>
      <c r="AK30" s="544">
        <f>MacroEco!BD$8</f>
        <v>2.524832792827274</v>
      </c>
      <c r="AL30" s="544">
        <f>MacroEco!BE$8</f>
        <v>2.6005777766120923</v>
      </c>
      <c r="AM30" s="544">
        <f>MacroEco!BF$8</f>
        <v>2.678595109910455</v>
      </c>
      <c r="AN30" s="544">
        <f>MacroEco!BG$8</f>
        <v>2.7589529632077689</v>
      </c>
      <c r="AO30" s="544">
        <f>MacroEco!BH$8</f>
        <v>2.8417215521040022</v>
      </c>
      <c r="AP30" s="544">
        <f>MacroEco!BI$8</f>
        <v>2.9269731986671226</v>
      </c>
    </row>
    <row r="32" spans="1:42" s="546" customFormat="1" x14ac:dyDescent="0.2">
      <c r="A32" s="545" t="s">
        <v>293</v>
      </c>
      <c r="B32" s="545"/>
      <c r="C32" s="545"/>
      <c r="D32" s="545"/>
      <c r="E32" s="545"/>
      <c r="F32" s="545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D32" s="545"/>
      <c r="AE32" s="545"/>
      <c r="AF32" s="545"/>
      <c r="AG32" s="545"/>
      <c r="AH32" s="545"/>
      <c r="AI32" s="545"/>
      <c r="AJ32" s="545"/>
      <c r="AK32" s="545"/>
      <c r="AL32" s="545"/>
      <c r="AM32" s="545"/>
      <c r="AN32" s="545"/>
      <c r="AO32" s="545"/>
      <c r="AP32" s="545"/>
    </row>
    <row r="33" spans="1:45" s="549" customFormat="1" outlineLevel="1" x14ac:dyDescent="0.2">
      <c r="A33" s="608" t="s">
        <v>780</v>
      </c>
      <c r="B33" s="608"/>
      <c r="C33" s="608"/>
      <c r="D33" s="617">
        <f t="shared" ref="D33:D52" si="2">SUM(H33:AQ33)</f>
        <v>1007586476.9986626</v>
      </c>
      <c r="E33" s="608"/>
      <c r="F33" s="608"/>
      <c r="G33" s="608"/>
      <c r="H33" s="617">
        <f t="shared" ref="H33:AP33" si="3">SUM(H34:H39)</f>
        <v>4710.4288133622731</v>
      </c>
      <c r="I33" s="617">
        <f t="shared" si="3"/>
        <v>19031970.204827264</v>
      </c>
      <c r="J33" s="617">
        <f t="shared" si="3"/>
        <v>29951355.735675186</v>
      </c>
      <c r="K33" s="617">
        <f t="shared" si="3"/>
        <v>29951548.813300744</v>
      </c>
      <c r="L33" s="617">
        <f t="shared" si="3"/>
        <v>29951749.748016167</v>
      </c>
      <c r="M33" s="617">
        <f t="shared" si="3"/>
        <v>29951957.131070271</v>
      </c>
      <c r="N33" s="617">
        <f t="shared" si="3"/>
        <v>29952172.926121049</v>
      </c>
      <c r="O33" s="617">
        <f t="shared" si="3"/>
        <v>29952397.477997154</v>
      </c>
      <c r="P33" s="617">
        <f t="shared" si="3"/>
        <v>29952630.199352309</v>
      </c>
      <c r="Q33" s="617">
        <f t="shared" si="3"/>
        <v>29952866.505861878</v>
      </c>
      <c r="R33" s="617">
        <f t="shared" si="3"/>
        <v>29953119.305292372</v>
      </c>
      <c r="S33" s="617">
        <f t="shared" si="3"/>
        <v>29953381.344833415</v>
      </c>
      <c r="T33" s="617">
        <f t="shared" si="3"/>
        <v>29953654.016212046</v>
      </c>
      <c r="U33" s="617">
        <f t="shared" si="3"/>
        <v>29953935.559877962</v>
      </c>
      <c r="V33" s="617">
        <f t="shared" si="3"/>
        <v>29954211.54390835</v>
      </c>
      <c r="W33" s="617">
        <f t="shared" si="3"/>
        <v>29954516.977824669</v>
      </c>
      <c r="X33" s="617">
        <f t="shared" si="3"/>
        <v>29954828.805439763</v>
      </c>
      <c r="Y33" s="617">
        <f t="shared" si="3"/>
        <v>29955154.398314264</v>
      </c>
      <c r="Z33" s="617">
        <f t="shared" si="3"/>
        <v>29955491.832836337</v>
      </c>
      <c r="AA33" s="617">
        <f t="shared" si="3"/>
        <v>29955831.049521282</v>
      </c>
      <c r="AB33" s="617">
        <f t="shared" si="3"/>
        <v>29956195.817630861</v>
      </c>
      <c r="AC33" s="617">
        <f t="shared" si="3"/>
        <v>29956566.929009803</v>
      </c>
      <c r="AD33" s="617">
        <f t="shared" si="3"/>
        <v>29956962.831281729</v>
      </c>
      <c r="AE33" s="617">
        <f t="shared" si="3"/>
        <v>29957367.333504114</v>
      </c>
      <c r="AF33" s="617">
        <f t="shared" si="3"/>
        <v>29957784.973104626</v>
      </c>
      <c r="AG33" s="617">
        <f t="shared" si="3"/>
        <v>29958219.256234288</v>
      </c>
      <c r="AH33" s="617">
        <f t="shared" si="3"/>
        <v>29958669.241875935</v>
      </c>
      <c r="AI33" s="617">
        <f t="shared" si="3"/>
        <v>29959142.117268857</v>
      </c>
      <c r="AJ33" s="617">
        <f t="shared" si="3"/>
        <v>29959628.797356822</v>
      </c>
      <c r="AK33" s="617">
        <f t="shared" si="3"/>
        <v>29960131.34232644</v>
      </c>
      <c r="AL33" s="617">
        <f t="shared" si="3"/>
        <v>29960659.277351119</v>
      </c>
      <c r="AM33" s="617">
        <f t="shared" si="3"/>
        <v>29961200.82065963</v>
      </c>
      <c r="AN33" s="617">
        <f t="shared" si="3"/>
        <v>29961761.915217035</v>
      </c>
      <c r="AO33" s="617">
        <f t="shared" si="3"/>
        <v>29962351.170372728</v>
      </c>
      <c r="AP33" s="617">
        <f t="shared" si="3"/>
        <v>29962351.170372728</v>
      </c>
    </row>
    <row r="34" spans="1:45" outlineLevel="1" x14ac:dyDescent="0.2">
      <c r="A34" s="481" t="s">
        <v>765</v>
      </c>
      <c r="D34" s="547">
        <f>SUM(H34:AQ34)</f>
        <v>229132800</v>
      </c>
      <c r="E34" s="482"/>
      <c r="F34" s="482"/>
      <c r="G34" s="482"/>
      <c r="H34" s="548">
        <f>'DRE_URE MARÍLIA-BIO+GAS'!E8</f>
        <v>0</v>
      </c>
      <c r="I34" s="548">
        <f>'DRE_URE MARÍLIA-BIO+GAS'!F8</f>
        <v>6739200</v>
      </c>
      <c r="J34" s="548">
        <f>'DRE_URE MARÍLIA-BIO+GAS'!G8</f>
        <v>6739200</v>
      </c>
      <c r="K34" s="548">
        <f>'DRE_URE MARÍLIA-BIO+GAS'!H8</f>
        <v>6739200</v>
      </c>
      <c r="L34" s="548">
        <f>'DRE_URE MARÍLIA-BIO+GAS'!I8</f>
        <v>6739200</v>
      </c>
      <c r="M34" s="548">
        <f>'DRE_URE MARÍLIA-BIO+GAS'!J8</f>
        <v>6739200</v>
      </c>
      <c r="N34" s="548">
        <f>'DRE_URE MARÍLIA-BIO+GAS'!K8</f>
        <v>6739200</v>
      </c>
      <c r="O34" s="548">
        <f>'DRE_URE MARÍLIA-BIO+GAS'!L8</f>
        <v>6739200</v>
      </c>
      <c r="P34" s="548">
        <f>'DRE_URE MARÍLIA-BIO+GAS'!M8</f>
        <v>6739200</v>
      </c>
      <c r="Q34" s="548">
        <f>'DRE_URE MARÍLIA-BIO+GAS'!N8</f>
        <v>6739200</v>
      </c>
      <c r="R34" s="548">
        <f>'DRE_URE MARÍLIA-BIO+GAS'!O8</f>
        <v>6739200</v>
      </c>
      <c r="S34" s="548">
        <f>'DRE_URE MARÍLIA-BIO+GAS'!P8</f>
        <v>6739200</v>
      </c>
      <c r="T34" s="548">
        <f>'DRE_URE MARÍLIA-BIO+GAS'!Q8</f>
        <v>6739200</v>
      </c>
      <c r="U34" s="548">
        <f>'DRE_URE MARÍLIA-BIO+GAS'!R8</f>
        <v>6739200</v>
      </c>
      <c r="V34" s="548">
        <f>'DRE_URE MARÍLIA-BIO+GAS'!S8</f>
        <v>6739200</v>
      </c>
      <c r="W34" s="548">
        <f>'DRE_URE MARÍLIA-BIO+GAS'!T8</f>
        <v>6739200</v>
      </c>
      <c r="X34" s="548">
        <f>'DRE_URE MARÍLIA-BIO+GAS'!U8</f>
        <v>6739200</v>
      </c>
      <c r="Y34" s="548">
        <f>'DRE_URE MARÍLIA-BIO+GAS'!V8</f>
        <v>6739200</v>
      </c>
      <c r="Z34" s="548">
        <f>'DRE_URE MARÍLIA-BIO+GAS'!W8</f>
        <v>6739200</v>
      </c>
      <c r="AA34" s="548">
        <f>'DRE_URE MARÍLIA-BIO+GAS'!X8</f>
        <v>6739200</v>
      </c>
      <c r="AB34" s="548">
        <f>'DRE_URE MARÍLIA-BIO+GAS'!Y8</f>
        <v>6739200</v>
      </c>
      <c r="AC34" s="548">
        <f>'DRE_URE MARÍLIA-BIO+GAS'!Z8</f>
        <v>6739200</v>
      </c>
      <c r="AD34" s="548">
        <f>'DRE_URE MARÍLIA-BIO+GAS'!AA8</f>
        <v>6739200</v>
      </c>
      <c r="AE34" s="548">
        <f>'DRE_URE MARÍLIA-BIO+GAS'!AB8</f>
        <v>6739200</v>
      </c>
      <c r="AF34" s="548">
        <f>'DRE_URE MARÍLIA-BIO+GAS'!AC8</f>
        <v>6739200</v>
      </c>
      <c r="AG34" s="548">
        <f>'DRE_URE MARÍLIA-BIO+GAS'!AD8</f>
        <v>6739200</v>
      </c>
      <c r="AH34" s="548">
        <f>'DRE_URE MARÍLIA-BIO+GAS'!AE8</f>
        <v>6739200</v>
      </c>
      <c r="AI34" s="548">
        <f>'DRE_URE MARÍLIA-BIO+GAS'!AF8</f>
        <v>6739200</v>
      </c>
      <c r="AJ34" s="548">
        <f>'DRE_URE MARÍLIA-BIO+GAS'!AG8</f>
        <v>6739200</v>
      </c>
      <c r="AK34" s="548">
        <f>'DRE_URE MARÍLIA-BIO+GAS'!AH8</f>
        <v>6739200</v>
      </c>
      <c r="AL34" s="548">
        <f>'DRE_URE MARÍLIA-BIO+GAS'!AI8</f>
        <v>6739200</v>
      </c>
      <c r="AM34" s="548">
        <f>'DRE_URE MARÍLIA-BIO+GAS'!AJ8</f>
        <v>6739200</v>
      </c>
      <c r="AN34" s="548">
        <f>'DRE_URE MARÍLIA-BIO+GAS'!AK8</f>
        <v>6739200</v>
      </c>
      <c r="AO34" s="548">
        <f>'DRE_URE MARÍLIA-BIO+GAS'!AL8</f>
        <v>6739200</v>
      </c>
      <c r="AP34" s="548">
        <f>'DRE_URE MARÍLIA-BIO+GAS'!AM8</f>
        <v>6739200</v>
      </c>
    </row>
    <row r="35" spans="1:45" outlineLevel="1" x14ac:dyDescent="0.2">
      <c r="A35" s="481" t="s">
        <v>198</v>
      </c>
      <c r="D35" s="548">
        <f>SUM(H35:AQ35)</f>
        <v>332156.99866255932</v>
      </c>
      <c r="E35" s="482"/>
      <c r="F35" s="482"/>
      <c r="G35" s="482"/>
      <c r="H35" s="548">
        <f>'Receita Acessórias'!O18</f>
        <v>4710.4288133622731</v>
      </c>
      <c r="I35" s="548">
        <f>'Receita Acessórias'!P18</f>
        <v>4890.2048272618167</v>
      </c>
      <c r="J35" s="548">
        <f>'Receita Acessórias'!Q18</f>
        <v>5075.735675183636</v>
      </c>
      <c r="K35" s="548">
        <f>'Receita Acessórias'!R18</f>
        <v>5268.8133007422921</v>
      </c>
      <c r="L35" s="548">
        <f>'Receita Acessórias'!S18</f>
        <v>5469.7480161660469</v>
      </c>
      <c r="M35" s="548">
        <f>'Receita Acessórias'!T18</f>
        <v>5677.1310702721375</v>
      </c>
      <c r="N35" s="548">
        <f>'Receita Acessórias'!U18</f>
        <v>5892.9261210506384</v>
      </c>
      <c r="O35" s="548">
        <f>'Receita Acessórias'!V18</f>
        <v>6117.4779971524158</v>
      </c>
      <c r="P35" s="548">
        <f>'Receita Acessórias'!W18</f>
        <v>6350.1993523113551</v>
      </c>
      <c r="Q35" s="548">
        <f>'Receita Acessórias'!X18</f>
        <v>6586.5058618803068</v>
      </c>
      <c r="R35" s="548">
        <f>'Receita Acessórias'!Y18</f>
        <v>6839.305292371354</v>
      </c>
      <c r="S35" s="548">
        <f>'Receita Acessórias'!Z18</f>
        <v>7101.3448334161722</v>
      </c>
      <c r="T35" s="548">
        <f>'Receita Acessórias'!AA18</f>
        <v>7374.0162120467612</v>
      </c>
      <c r="U35" s="548">
        <f>'Receita Acessórias'!AB18</f>
        <v>7655.5598779623097</v>
      </c>
      <c r="V35" s="548">
        <f>'Receita Acessórias'!AC18</f>
        <v>7931.5439083479332</v>
      </c>
      <c r="W35" s="548">
        <f>'Receita Acessórias'!AD18</f>
        <v>8236.9778246703991</v>
      </c>
      <c r="X35" s="548">
        <f>'Receita Acessórias'!AE18</f>
        <v>8548.8054397619981</v>
      </c>
      <c r="Y35" s="548">
        <f>'Receita Acessórias'!AF18</f>
        <v>8874.398314263628</v>
      </c>
      <c r="Z35" s="548">
        <f>'Receita Acessórias'!AG18</f>
        <v>9211.832836339574</v>
      </c>
      <c r="AA35" s="548">
        <f>'Receita Acessórias'!AH18</f>
        <v>9551.0495212818805</v>
      </c>
      <c r="AB35" s="548">
        <f>'Receita Acessórias'!AI18</f>
        <v>9915.8176308612947</v>
      </c>
      <c r="AC35" s="548">
        <f>'Receita Acessórias'!AJ18</f>
        <v>10286.929009803283</v>
      </c>
      <c r="AD35" s="548">
        <f>'Receita Acessórias'!AK18</f>
        <v>10682.831281729736</v>
      </c>
      <c r="AE35" s="548">
        <f>'Receita Acessórias'!AL18</f>
        <v>11087.333504113354</v>
      </c>
      <c r="AF35" s="548">
        <f>'Receita Acessórias'!AM18</f>
        <v>11504.973104625913</v>
      </c>
      <c r="AG35" s="548">
        <f>'Receita Acessórias'!AN18</f>
        <v>11939.256234287863</v>
      </c>
      <c r="AH35" s="548">
        <f>'Receita Acessórias'!AO18</f>
        <v>12389.241875935364</v>
      </c>
      <c r="AI35" s="548">
        <f>'Receita Acessórias'!AP18</f>
        <v>12862.117268857344</v>
      </c>
      <c r="AJ35" s="548">
        <f>'Receita Acessórias'!AQ18</f>
        <v>13348.797356822261</v>
      </c>
      <c r="AK35" s="548">
        <f>'Receita Acessórias'!AR18</f>
        <v>13851.34232643842</v>
      </c>
      <c r="AL35" s="548">
        <f>'Receita Acessórias'!AS18</f>
        <v>14379.277351119294</v>
      </c>
      <c r="AM35" s="548">
        <f>'Receita Acessórias'!AT18</f>
        <v>14920.820659629109</v>
      </c>
      <c r="AN35" s="548">
        <f>'Receita Acessórias'!AU18</f>
        <v>15481.915217033507</v>
      </c>
      <c r="AO35" s="548">
        <f>'Receita Acessórias'!AV18</f>
        <v>16071.170372728777</v>
      </c>
      <c r="AP35" s="548">
        <f>AO35</f>
        <v>16071.170372728777</v>
      </c>
    </row>
    <row r="36" spans="1:45" outlineLevel="1" x14ac:dyDescent="0.2">
      <c r="A36" s="481" t="s">
        <v>776</v>
      </c>
      <c r="D36" s="547">
        <f>SUM(H36:AQ36)</f>
        <v>257040000</v>
      </c>
      <c r="E36" s="482"/>
      <c r="F36" s="482"/>
      <c r="G36" s="482"/>
      <c r="H36" s="470">
        <f>'DRE_URE MARÍLIA-BIO+GAS'!E5</f>
        <v>0</v>
      </c>
      <c r="I36" s="470">
        <f>'DRE_URE MARÍLIA-BIO+GAS'!F5</f>
        <v>7560000</v>
      </c>
      <c r="J36" s="470">
        <f>'DRE_URE MARÍLIA-BIO+GAS'!G5</f>
        <v>7560000</v>
      </c>
      <c r="K36" s="470">
        <f>'DRE_URE MARÍLIA-BIO+GAS'!H5</f>
        <v>7560000</v>
      </c>
      <c r="L36" s="470">
        <f>'DRE_URE MARÍLIA-BIO+GAS'!I5</f>
        <v>7560000</v>
      </c>
      <c r="M36" s="470">
        <f>'DRE_URE MARÍLIA-BIO+GAS'!J5</f>
        <v>7560000</v>
      </c>
      <c r="N36" s="470">
        <f>'DRE_URE MARÍLIA-BIO+GAS'!K5</f>
        <v>7560000</v>
      </c>
      <c r="O36" s="470">
        <f>'DRE_URE MARÍLIA-BIO+GAS'!L5</f>
        <v>7560000</v>
      </c>
      <c r="P36" s="470">
        <f>'DRE_URE MARÍLIA-BIO+GAS'!M5</f>
        <v>7560000</v>
      </c>
      <c r="Q36" s="470">
        <f>'DRE_URE MARÍLIA-BIO+GAS'!N5</f>
        <v>7560000</v>
      </c>
      <c r="R36" s="470">
        <f>'DRE_URE MARÍLIA-BIO+GAS'!O5</f>
        <v>7560000</v>
      </c>
      <c r="S36" s="470">
        <f>'DRE_URE MARÍLIA-BIO+GAS'!P5</f>
        <v>7560000</v>
      </c>
      <c r="T36" s="470">
        <f>'DRE_URE MARÍLIA-BIO+GAS'!Q5</f>
        <v>7560000</v>
      </c>
      <c r="U36" s="470">
        <f>'DRE_URE MARÍLIA-BIO+GAS'!R5</f>
        <v>7560000</v>
      </c>
      <c r="V36" s="470">
        <f>'DRE_URE MARÍLIA-BIO+GAS'!S5</f>
        <v>7560000</v>
      </c>
      <c r="W36" s="470">
        <f>'DRE_URE MARÍLIA-BIO+GAS'!T5</f>
        <v>7560000</v>
      </c>
      <c r="X36" s="470">
        <f>'DRE_URE MARÍLIA-BIO+GAS'!U5</f>
        <v>7560000</v>
      </c>
      <c r="Y36" s="470">
        <f>'DRE_URE MARÍLIA-BIO+GAS'!V5</f>
        <v>7560000</v>
      </c>
      <c r="Z36" s="470">
        <f>'DRE_URE MARÍLIA-BIO+GAS'!W5</f>
        <v>7560000</v>
      </c>
      <c r="AA36" s="470">
        <f>'DRE_URE MARÍLIA-BIO+GAS'!X5</f>
        <v>7560000</v>
      </c>
      <c r="AB36" s="470">
        <f>'DRE_URE MARÍLIA-BIO+GAS'!Y5</f>
        <v>7560000</v>
      </c>
      <c r="AC36" s="470">
        <f>'DRE_URE MARÍLIA-BIO+GAS'!Z5</f>
        <v>7560000</v>
      </c>
      <c r="AD36" s="470">
        <f>'DRE_URE MARÍLIA-BIO+GAS'!AA5</f>
        <v>7560000</v>
      </c>
      <c r="AE36" s="470">
        <f>'DRE_URE MARÍLIA-BIO+GAS'!AB5</f>
        <v>7560000</v>
      </c>
      <c r="AF36" s="470">
        <f>'DRE_URE MARÍLIA-BIO+GAS'!AC5</f>
        <v>7560000</v>
      </c>
      <c r="AG36" s="470">
        <f>'DRE_URE MARÍLIA-BIO+GAS'!AD5</f>
        <v>7560000</v>
      </c>
      <c r="AH36" s="470">
        <f>'DRE_URE MARÍLIA-BIO+GAS'!AE5</f>
        <v>7560000</v>
      </c>
      <c r="AI36" s="470">
        <f>'DRE_URE MARÍLIA-BIO+GAS'!AF5</f>
        <v>7560000</v>
      </c>
      <c r="AJ36" s="470">
        <f>'DRE_URE MARÍLIA-BIO+GAS'!AG5</f>
        <v>7560000</v>
      </c>
      <c r="AK36" s="470">
        <f>'DRE_URE MARÍLIA-BIO+GAS'!AH5</f>
        <v>7560000</v>
      </c>
      <c r="AL36" s="470">
        <f>'DRE_URE MARÍLIA-BIO+GAS'!AI5</f>
        <v>7560000</v>
      </c>
      <c r="AM36" s="470">
        <f>'DRE_URE MARÍLIA-BIO+GAS'!AJ5</f>
        <v>7560000</v>
      </c>
      <c r="AN36" s="470">
        <f>'DRE_URE MARÍLIA-BIO+GAS'!AK5</f>
        <v>7560000</v>
      </c>
      <c r="AO36" s="470">
        <f>'DRE_URE MARÍLIA-BIO+GAS'!AL5</f>
        <v>7560000</v>
      </c>
      <c r="AP36" s="470">
        <f>'DRE_URE MARÍLIA-BIO+GAS'!AM5</f>
        <v>7560000</v>
      </c>
    </row>
    <row r="37" spans="1:45" outlineLevel="1" x14ac:dyDescent="0.2">
      <c r="A37" s="481" t="s">
        <v>777</v>
      </c>
      <c r="D37" s="548">
        <f t="shared" ref="D37" si="4">SUM(H37:AQ37)</f>
        <v>360333600</v>
      </c>
      <c r="E37" s="482"/>
      <c r="F37" s="482"/>
      <c r="G37" s="482"/>
      <c r="H37" s="548">
        <f>'DRE_URE MARÍLIA-BIO+GAS'!E6</f>
        <v>0</v>
      </c>
      <c r="I37" s="548">
        <f>'DRE_URE MARÍLIA-BIO+GAS'!F6</f>
        <v>0</v>
      </c>
      <c r="J37" s="548">
        <f>'DRE_URE MARÍLIA-BIO+GAS'!G6</f>
        <v>10919200</v>
      </c>
      <c r="K37" s="548">
        <f>'DRE_URE MARÍLIA-BIO+GAS'!H6</f>
        <v>10919200</v>
      </c>
      <c r="L37" s="548">
        <f>'DRE_URE MARÍLIA-BIO+GAS'!I6</f>
        <v>10919200</v>
      </c>
      <c r="M37" s="548">
        <f>'DRE_URE MARÍLIA-BIO+GAS'!J6</f>
        <v>10919200</v>
      </c>
      <c r="N37" s="548">
        <f>'DRE_URE MARÍLIA-BIO+GAS'!K6</f>
        <v>10919200</v>
      </c>
      <c r="O37" s="548">
        <f>'DRE_URE MARÍLIA-BIO+GAS'!L6</f>
        <v>10919200</v>
      </c>
      <c r="P37" s="548">
        <f>'DRE_URE MARÍLIA-BIO+GAS'!M6</f>
        <v>10919200</v>
      </c>
      <c r="Q37" s="548">
        <f>'DRE_URE MARÍLIA-BIO+GAS'!N6</f>
        <v>10919200</v>
      </c>
      <c r="R37" s="548">
        <f>'DRE_URE MARÍLIA-BIO+GAS'!O6</f>
        <v>10919200</v>
      </c>
      <c r="S37" s="548">
        <f>'DRE_URE MARÍLIA-BIO+GAS'!P6</f>
        <v>10919200</v>
      </c>
      <c r="T37" s="548">
        <f>'DRE_URE MARÍLIA-BIO+GAS'!Q6</f>
        <v>10919200</v>
      </c>
      <c r="U37" s="548">
        <f>'DRE_URE MARÍLIA-BIO+GAS'!R6</f>
        <v>10919200</v>
      </c>
      <c r="V37" s="548">
        <f>'DRE_URE MARÍLIA-BIO+GAS'!S6</f>
        <v>10919200</v>
      </c>
      <c r="W37" s="548">
        <f>'DRE_URE MARÍLIA-BIO+GAS'!T6</f>
        <v>10919200</v>
      </c>
      <c r="X37" s="548">
        <f>'DRE_URE MARÍLIA-BIO+GAS'!U6</f>
        <v>10919200</v>
      </c>
      <c r="Y37" s="548">
        <f>'DRE_URE MARÍLIA-BIO+GAS'!V6</f>
        <v>10919200</v>
      </c>
      <c r="Z37" s="548">
        <f>'DRE_URE MARÍLIA-BIO+GAS'!W6</f>
        <v>10919200</v>
      </c>
      <c r="AA37" s="548">
        <f>'DRE_URE MARÍLIA-BIO+GAS'!X6</f>
        <v>10919200</v>
      </c>
      <c r="AB37" s="548">
        <f>'DRE_URE MARÍLIA-BIO+GAS'!Y6</f>
        <v>10919200</v>
      </c>
      <c r="AC37" s="548">
        <f>'DRE_URE MARÍLIA-BIO+GAS'!Z6</f>
        <v>10919200</v>
      </c>
      <c r="AD37" s="548">
        <f>'DRE_URE MARÍLIA-BIO+GAS'!AA6</f>
        <v>10919200</v>
      </c>
      <c r="AE37" s="548">
        <f>'DRE_URE MARÍLIA-BIO+GAS'!AB6</f>
        <v>10919200</v>
      </c>
      <c r="AF37" s="548">
        <f>'DRE_URE MARÍLIA-BIO+GAS'!AC6</f>
        <v>10919200</v>
      </c>
      <c r="AG37" s="548">
        <f>'DRE_URE MARÍLIA-BIO+GAS'!AD6</f>
        <v>10919200</v>
      </c>
      <c r="AH37" s="548">
        <f>'DRE_URE MARÍLIA-BIO+GAS'!AE6</f>
        <v>10919200</v>
      </c>
      <c r="AI37" s="548">
        <f>'DRE_URE MARÍLIA-BIO+GAS'!AF6</f>
        <v>10919200</v>
      </c>
      <c r="AJ37" s="548">
        <f>'DRE_URE MARÍLIA-BIO+GAS'!AG6</f>
        <v>10919200</v>
      </c>
      <c r="AK37" s="548">
        <f>'DRE_URE MARÍLIA-BIO+GAS'!AH6</f>
        <v>10919200</v>
      </c>
      <c r="AL37" s="548">
        <f>'DRE_URE MARÍLIA-BIO+GAS'!AI6</f>
        <v>10919200</v>
      </c>
      <c r="AM37" s="548">
        <f>'DRE_URE MARÍLIA-BIO+GAS'!AJ6</f>
        <v>10919200</v>
      </c>
      <c r="AN37" s="548">
        <f>'DRE_URE MARÍLIA-BIO+GAS'!AK6</f>
        <v>10919200</v>
      </c>
      <c r="AO37" s="548">
        <f>'DRE_URE MARÍLIA-BIO+GAS'!AL6</f>
        <v>10919200</v>
      </c>
      <c r="AP37" s="548">
        <f>'DRE_URE MARÍLIA-BIO+GAS'!AM6</f>
        <v>10919200</v>
      </c>
      <c r="AS37" s="631"/>
    </row>
    <row r="38" spans="1:45" outlineLevel="1" x14ac:dyDescent="0.2">
      <c r="A38" s="481" t="s">
        <v>778</v>
      </c>
      <c r="D38" s="548">
        <f t="shared" ref="D38" si="5">SUM(H38:AQ38)</f>
        <v>144585000</v>
      </c>
      <c r="E38" s="482"/>
      <c r="F38" s="482"/>
      <c r="G38" s="482"/>
      <c r="H38" s="548">
        <f>'DRE_URE MARÍLIA-BIO+GAS'!E7</f>
        <v>0</v>
      </c>
      <c r="I38" s="548">
        <f>'DRE_URE MARÍLIA-BIO+GAS'!F7</f>
        <v>4252500</v>
      </c>
      <c r="J38" s="548">
        <f>'DRE_URE MARÍLIA-BIO+GAS'!G7</f>
        <v>4252500</v>
      </c>
      <c r="K38" s="548">
        <f>'DRE_URE MARÍLIA-BIO+GAS'!H7</f>
        <v>4252500</v>
      </c>
      <c r="L38" s="548">
        <f>'DRE_URE MARÍLIA-BIO+GAS'!I7</f>
        <v>4252500</v>
      </c>
      <c r="M38" s="548">
        <f>'DRE_URE MARÍLIA-BIO+GAS'!J7</f>
        <v>4252500</v>
      </c>
      <c r="N38" s="548">
        <f>'DRE_URE MARÍLIA-BIO+GAS'!K7</f>
        <v>4252500</v>
      </c>
      <c r="O38" s="548">
        <f>'DRE_URE MARÍLIA-BIO+GAS'!L7</f>
        <v>4252500</v>
      </c>
      <c r="P38" s="548">
        <f>'DRE_URE MARÍLIA-BIO+GAS'!M7</f>
        <v>4252500</v>
      </c>
      <c r="Q38" s="548">
        <f>'DRE_URE MARÍLIA-BIO+GAS'!N7</f>
        <v>4252500</v>
      </c>
      <c r="R38" s="548">
        <f>'DRE_URE MARÍLIA-BIO+GAS'!O7</f>
        <v>4252500</v>
      </c>
      <c r="S38" s="548">
        <f>'DRE_URE MARÍLIA-BIO+GAS'!P7</f>
        <v>4252500</v>
      </c>
      <c r="T38" s="548">
        <f>'DRE_URE MARÍLIA-BIO+GAS'!Q7</f>
        <v>4252500</v>
      </c>
      <c r="U38" s="548">
        <f>'DRE_URE MARÍLIA-BIO+GAS'!R7</f>
        <v>4252500</v>
      </c>
      <c r="V38" s="548">
        <f>'DRE_URE MARÍLIA-BIO+GAS'!S7</f>
        <v>4252500</v>
      </c>
      <c r="W38" s="548">
        <f>'DRE_URE MARÍLIA-BIO+GAS'!T7</f>
        <v>4252500</v>
      </c>
      <c r="X38" s="548">
        <f>'DRE_URE MARÍLIA-BIO+GAS'!U7</f>
        <v>4252500</v>
      </c>
      <c r="Y38" s="548">
        <f>'DRE_URE MARÍLIA-BIO+GAS'!V7</f>
        <v>4252500</v>
      </c>
      <c r="Z38" s="548">
        <f>'DRE_URE MARÍLIA-BIO+GAS'!W7</f>
        <v>4252500</v>
      </c>
      <c r="AA38" s="548">
        <f>'DRE_URE MARÍLIA-BIO+GAS'!X7</f>
        <v>4252500</v>
      </c>
      <c r="AB38" s="548">
        <f>'DRE_URE MARÍLIA-BIO+GAS'!Y7</f>
        <v>4252500</v>
      </c>
      <c r="AC38" s="548">
        <f>'DRE_URE MARÍLIA-BIO+GAS'!Z7</f>
        <v>4252500</v>
      </c>
      <c r="AD38" s="548">
        <f>'DRE_URE MARÍLIA-BIO+GAS'!AA7</f>
        <v>4252500</v>
      </c>
      <c r="AE38" s="548">
        <f>'DRE_URE MARÍLIA-BIO+GAS'!AB7</f>
        <v>4252500</v>
      </c>
      <c r="AF38" s="548">
        <f>'DRE_URE MARÍLIA-BIO+GAS'!AC7</f>
        <v>4252500</v>
      </c>
      <c r="AG38" s="548">
        <f>'DRE_URE MARÍLIA-BIO+GAS'!AD7</f>
        <v>4252500</v>
      </c>
      <c r="AH38" s="548">
        <f>'DRE_URE MARÍLIA-BIO+GAS'!AE7</f>
        <v>4252500</v>
      </c>
      <c r="AI38" s="548">
        <f>'DRE_URE MARÍLIA-BIO+GAS'!AF7</f>
        <v>4252500</v>
      </c>
      <c r="AJ38" s="548">
        <f>'DRE_URE MARÍLIA-BIO+GAS'!AG7</f>
        <v>4252500</v>
      </c>
      <c r="AK38" s="548">
        <f>'DRE_URE MARÍLIA-BIO+GAS'!AH7</f>
        <v>4252500</v>
      </c>
      <c r="AL38" s="548">
        <f>'DRE_URE MARÍLIA-BIO+GAS'!AI7</f>
        <v>4252500</v>
      </c>
      <c r="AM38" s="548">
        <f>'DRE_URE MARÍLIA-BIO+GAS'!AJ7</f>
        <v>4252500</v>
      </c>
      <c r="AN38" s="548">
        <f>'DRE_URE MARÍLIA-BIO+GAS'!AK7</f>
        <v>4252500</v>
      </c>
      <c r="AO38" s="548">
        <f>'DRE_URE MARÍLIA-BIO+GAS'!AL7</f>
        <v>4252500</v>
      </c>
      <c r="AP38" s="548">
        <f>'DRE_URE MARÍLIA-BIO+GAS'!AM7</f>
        <v>4252500</v>
      </c>
      <c r="AS38" s="631"/>
    </row>
    <row r="39" spans="1:45" outlineLevel="1" x14ac:dyDescent="0.2">
      <c r="A39" s="481" t="s">
        <v>779</v>
      </c>
      <c r="D39" s="548">
        <f t="shared" si="2"/>
        <v>16162920</v>
      </c>
      <c r="E39" s="482"/>
      <c r="F39" s="482"/>
      <c r="G39" s="482"/>
      <c r="H39" s="548">
        <f>'DRE_URE MARÍLIA-BIO+GAS'!E10</f>
        <v>0</v>
      </c>
      <c r="I39" s="548">
        <f>'DRE_URE MARÍLIA-BIO+GAS'!F10</f>
        <v>475380</v>
      </c>
      <c r="J39" s="548">
        <f>'DRE_URE MARÍLIA-BIO+GAS'!G10</f>
        <v>475380</v>
      </c>
      <c r="K39" s="548">
        <f>'DRE_URE MARÍLIA-BIO+GAS'!H10</f>
        <v>475380</v>
      </c>
      <c r="L39" s="548">
        <f>'DRE_URE MARÍLIA-BIO+GAS'!I10</f>
        <v>475380</v>
      </c>
      <c r="M39" s="548">
        <f>'DRE_URE MARÍLIA-BIO+GAS'!J10</f>
        <v>475380</v>
      </c>
      <c r="N39" s="548">
        <f>'DRE_URE MARÍLIA-BIO+GAS'!K10</f>
        <v>475380</v>
      </c>
      <c r="O39" s="548">
        <f>'DRE_URE MARÍLIA-BIO+GAS'!L10</f>
        <v>475380</v>
      </c>
      <c r="P39" s="548">
        <f>'DRE_URE MARÍLIA-BIO+GAS'!M10</f>
        <v>475380</v>
      </c>
      <c r="Q39" s="548">
        <f>'DRE_URE MARÍLIA-BIO+GAS'!N10</f>
        <v>475380</v>
      </c>
      <c r="R39" s="548">
        <f>'DRE_URE MARÍLIA-BIO+GAS'!O10</f>
        <v>475380</v>
      </c>
      <c r="S39" s="548">
        <f>'DRE_URE MARÍLIA-BIO+GAS'!P10</f>
        <v>475380</v>
      </c>
      <c r="T39" s="548">
        <f>'DRE_URE MARÍLIA-BIO+GAS'!Q10</f>
        <v>475380</v>
      </c>
      <c r="U39" s="548">
        <f>'DRE_URE MARÍLIA-BIO+GAS'!R10</f>
        <v>475380</v>
      </c>
      <c r="V39" s="548">
        <f>'DRE_URE MARÍLIA-BIO+GAS'!S10</f>
        <v>475380</v>
      </c>
      <c r="W39" s="548">
        <f>'DRE_URE MARÍLIA-BIO+GAS'!T10</f>
        <v>475380</v>
      </c>
      <c r="X39" s="548">
        <f>'DRE_URE MARÍLIA-BIO+GAS'!U10</f>
        <v>475380</v>
      </c>
      <c r="Y39" s="548">
        <f>'DRE_URE MARÍLIA-BIO+GAS'!V10</f>
        <v>475380</v>
      </c>
      <c r="Z39" s="548">
        <f>'DRE_URE MARÍLIA-BIO+GAS'!W10</f>
        <v>475380</v>
      </c>
      <c r="AA39" s="548">
        <f>'DRE_URE MARÍLIA-BIO+GAS'!X10</f>
        <v>475380</v>
      </c>
      <c r="AB39" s="548">
        <f>'DRE_URE MARÍLIA-BIO+GAS'!Y10</f>
        <v>475380</v>
      </c>
      <c r="AC39" s="548">
        <f>'DRE_URE MARÍLIA-BIO+GAS'!Z10</f>
        <v>475380</v>
      </c>
      <c r="AD39" s="548">
        <f>'DRE_URE MARÍLIA-BIO+GAS'!AA10</f>
        <v>475380</v>
      </c>
      <c r="AE39" s="548">
        <f>'DRE_URE MARÍLIA-BIO+GAS'!AB10</f>
        <v>475380</v>
      </c>
      <c r="AF39" s="548">
        <f>'DRE_URE MARÍLIA-BIO+GAS'!AC10</f>
        <v>475380</v>
      </c>
      <c r="AG39" s="548">
        <f>'DRE_URE MARÍLIA-BIO+GAS'!AD10</f>
        <v>475380</v>
      </c>
      <c r="AH39" s="548">
        <f>'DRE_URE MARÍLIA-BIO+GAS'!AE10</f>
        <v>475380</v>
      </c>
      <c r="AI39" s="548">
        <f>'DRE_URE MARÍLIA-BIO+GAS'!AF10</f>
        <v>475380</v>
      </c>
      <c r="AJ39" s="548">
        <f>'DRE_URE MARÍLIA-BIO+GAS'!AG10</f>
        <v>475380</v>
      </c>
      <c r="AK39" s="548">
        <f>'DRE_URE MARÍLIA-BIO+GAS'!AH10</f>
        <v>475380</v>
      </c>
      <c r="AL39" s="548">
        <f>'DRE_URE MARÍLIA-BIO+GAS'!AI10</f>
        <v>475380</v>
      </c>
      <c r="AM39" s="548">
        <f>'DRE_URE MARÍLIA-BIO+GAS'!AJ10</f>
        <v>475380</v>
      </c>
      <c r="AN39" s="548">
        <f>'DRE_URE MARÍLIA-BIO+GAS'!AK10</f>
        <v>475380</v>
      </c>
      <c r="AO39" s="548">
        <f>'DRE_URE MARÍLIA-BIO+GAS'!AL10</f>
        <v>475380</v>
      </c>
      <c r="AP39" s="548">
        <f>'DRE_URE MARÍLIA-BIO+GAS'!AM10</f>
        <v>475380</v>
      </c>
      <c r="AS39" s="631"/>
    </row>
    <row r="40" spans="1:45" s="549" customFormat="1" outlineLevel="1" x14ac:dyDescent="0.2">
      <c r="A40" s="618" t="s">
        <v>781</v>
      </c>
      <c r="B40" s="608"/>
      <c r="C40" s="608"/>
      <c r="D40" s="617">
        <f t="shared" si="2"/>
        <v>-186936814.5</v>
      </c>
      <c r="E40" s="482"/>
      <c r="F40" s="482"/>
      <c r="G40" s="482"/>
      <c r="H40" s="617">
        <f>SUM(H41:H42)</f>
        <v>0</v>
      </c>
      <c r="I40" s="617">
        <f t="shared" ref="I40:AP40" si="6">SUM(I41:I42)</f>
        <v>-4517822.25</v>
      </c>
      <c r="J40" s="617">
        <f t="shared" si="6"/>
        <v>-5527848.25</v>
      </c>
      <c r="K40" s="617">
        <f t="shared" si="6"/>
        <v>-5527848.25</v>
      </c>
      <c r="L40" s="617">
        <f t="shared" si="6"/>
        <v>-5527848.25</v>
      </c>
      <c r="M40" s="617">
        <f t="shared" si="6"/>
        <v>-5527848.25</v>
      </c>
      <c r="N40" s="617">
        <f t="shared" si="6"/>
        <v>-5527848.25</v>
      </c>
      <c r="O40" s="617">
        <f t="shared" si="6"/>
        <v>-5527848.25</v>
      </c>
      <c r="P40" s="617">
        <f t="shared" si="6"/>
        <v>-5527848.25</v>
      </c>
      <c r="Q40" s="617">
        <f t="shared" si="6"/>
        <v>-5527848.25</v>
      </c>
      <c r="R40" s="617">
        <f t="shared" si="6"/>
        <v>-5527848.25</v>
      </c>
      <c r="S40" s="617">
        <f t="shared" si="6"/>
        <v>-5527848.25</v>
      </c>
      <c r="T40" s="617">
        <f t="shared" si="6"/>
        <v>-5527848.25</v>
      </c>
      <c r="U40" s="617">
        <f t="shared" si="6"/>
        <v>-5527848.25</v>
      </c>
      <c r="V40" s="617">
        <f t="shared" si="6"/>
        <v>-5527848.25</v>
      </c>
      <c r="W40" s="617">
        <f t="shared" si="6"/>
        <v>-5527848.25</v>
      </c>
      <c r="X40" s="617">
        <f t="shared" si="6"/>
        <v>-5527848.25</v>
      </c>
      <c r="Y40" s="617">
        <f t="shared" si="6"/>
        <v>-5527848.25</v>
      </c>
      <c r="Z40" s="617">
        <f t="shared" si="6"/>
        <v>-5527848.25</v>
      </c>
      <c r="AA40" s="617">
        <f t="shared" si="6"/>
        <v>-5527848.25</v>
      </c>
      <c r="AB40" s="617">
        <f t="shared" si="6"/>
        <v>-5527848.25</v>
      </c>
      <c r="AC40" s="617">
        <f t="shared" si="6"/>
        <v>-5527848.25</v>
      </c>
      <c r="AD40" s="617">
        <f t="shared" si="6"/>
        <v>-5527848.25</v>
      </c>
      <c r="AE40" s="617">
        <f t="shared" si="6"/>
        <v>-5527848.25</v>
      </c>
      <c r="AF40" s="617">
        <f t="shared" si="6"/>
        <v>-5527848.25</v>
      </c>
      <c r="AG40" s="617">
        <f t="shared" si="6"/>
        <v>-5527848.25</v>
      </c>
      <c r="AH40" s="617">
        <f t="shared" si="6"/>
        <v>-5527848.25</v>
      </c>
      <c r="AI40" s="617">
        <f t="shared" si="6"/>
        <v>-5527848.25</v>
      </c>
      <c r="AJ40" s="617">
        <f t="shared" si="6"/>
        <v>-5527848.25</v>
      </c>
      <c r="AK40" s="617">
        <f t="shared" si="6"/>
        <v>-5527848.25</v>
      </c>
      <c r="AL40" s="617">
        <f t="shared" si="6"/>
        <v>-5527848.25</v>
      </c>
      <c r="AM40" s="617">
        <f t="shared" si="6"/>
        <v>-5527848.25</v>
      </c>
      <c r="AN40" s="617">
        <f t="shared" si="6"/>
        <v>-5527848.25</v>
      </c>
      <c r="AO40" s="617">
        <f t="shared" si="6"/>
        <v>-5527848.25</v>
      </c>
      <c r="AP40" s="617">
        <f t="shared" si="6"/>
        <v>-5527848.25</v>
      </c>
    </row>
    <row r="41" spans="1:45" s="632" customFormat="1" outlineLevel="1" x14ac:dyDescent="0.2">
      <c r="A41" s="619" t="s">
        <v>782</v>
      </c>
      <c r="B41" s="620"/>
      <c r="C41" s="620"/>
      <c r="D41" s="548">
        <f t="shared" ref="D41" si="7">SUM(H41:AQ41)</f>
        <v>-77905152</v>
      </c>
      <c r="E41" s="608"/>
      <c r="F41" s="608"/>
      <c r="G41" s="608"/>
      <c r="H41" s="548">
        <f>'DRE_URE MARÍLIA-BIO+GAS'!E41</f>
        <v>0</v>
      </c>
      <c r="I41" s="548">
        <f>'DRE_URE MARÍLIA-BIO+GAS'!F41</f>
        <v>-2291328</v>
      </c>
      <c r="J41" s="548">
        <f>'DRE_URE MARÍLIA-BIO+GAS'!G41</f>
        <v>-2291328</v>
      </c>
      <c r="K41" s="548">
        <f>'DRE_URE MARÍLIA-BIO+GAS'!H41</f>
        <v>-2291328</v>
      </c>
      <c r="L41" s="548">
        <f>'DRE_URE MARÍLIA-BIO+GAS'!I41</f>
        <v>-2291328</v>
      </c>
      <c r="M41" s="548">
        <f>'DRE_URE MARÍLIA-BIO+GAS'!J41</f>
        <v>-2291328</v>
      </c>
      <c r="N41" s="548">
        <f>'DRE_URE MARÍLIA-BIO+GAS'!K41</f>
        <v>-2291328</v>
      </c>
      <c r="O41" s="548">
        <f>'DRE_URE MARÍLIA-BIO+GAS'!L41</f>
        <v>-2291328</v>
      </c>
      <c r="P41" s="548">
        <f>'DRE_URE MARÍLIA-BIO+GAS'!M41</f>
        <v>-2291328</v>
      </c>
      <c r="Q41" s="548">
        <f>'DRE_URE MARÍLIA-BIO+GAS'!N41</f>
        <v>-2291328</v>
      </c>
      <c r="R41" s="548">
        <f>'DRE_URE MARÍLIA-BIO+GAS'!O41</f>
        <v>-2291328</v>
      </c>
      <c r="S41" s="548">
        <f>'DRE_URE MARÍLIA-BIO+GAS'!P41</f>
        <v>-2291328</v>
      </c>
      <c r="T41" s="548">
        <f>'DRE_URE MARÍLIA-BIO+GAS'!Q41</f>
        <v>-2291328</v>
      </c>
      <c r="U41" s="548">
        <f>'DRE_URE MARÍLIA-BIO+GAS'!R41</f>
        <v>-2291328</v>
      </c>
      <c r="V41" s="548">
        <f>'DRE_URE MARÍLIA-BIO+GAS'!S41</f>
        <v>-2291328</v>
      </c>
      <c r="W41" s="548">
        <f>'DRE_URE MARÍLIA-BIO+GAS'!T41</f>
        <v>-2291328</v>
      </c>
      <c r="X41" s="548">
        <f>'DRE_URE MARÍLIA-BIO+GAS'!U41</f>
        <v>-2291328</v>
      </c>
      <c r="Y41" s="548">
        <f>'DRE_URE MARÍLIA-BIO+GAS'!V41</f>
        <v>-2291328</v>
      </c>
      <c r="Z41" s="548">
        <f>'DRE_URE MARÍLIA-BIO+GAS'!W41</f>
        <v>-2291328</v>
      </c>
      <c r="AA41" s="548">
        <f>'DRE_URE MARÍLIA-BIO+GAS'!X41</f>
        <v>-2291328</v>
      </c>
      <c r="AB41" s="548">
        <f>'DRE_URE MARÍLIA-BIO+GAS'!Y41</f>
        <v>-2291328</v>
      </c>
      <c r="AC41" s="548">
        <f>'DRE_URE MARÍLIA-BIO+GAS'!Z41</f>
        <v>-2291328</v>
      </c>
      <c r="AD41" s="548">
        <f>'DRE_URE MARÍLIA-BIO+GAS'!AA41</f>
        <v>-2291328</v>
      </c>
      <c r="AE41" s="548">
        <f>'DRE_URE MARÍLIA-BIO+GAS'!AB41</f>
        <v>-2291328</v>
      </c>
      <c r="AF41" s="548">
        <f>'DRE_URE MARÍLIA-BIO+GAS'!AC41</f>
        <v>-2291328</v>
      </c>
      <c r="AG41" s="548">
        <f>'DRE_URE MARÍLIA-BIO+GAS'!AD41</f>
        <v>-2291328</v>
      </c>
      <c r="AH41" s="548">
        <f>'DRE_URE MARÍLIA-BIO+GAS'!AE41</f>
        <v>-2291328</v>
      </c>
      <c r="AI41" s="548">
        <f>'DRE_URE MARÍLIA-BIO+GAS'!AF41</f>
        <v>-2291328</v>
      </c>
      <c r="AJ41" s="548">
        <f>'DRE_URE MARÍLIA-BIO+GAS'!AG41</f>
        <v>-2291328</v>
      </c>
      <c r="AK41" s="548">
        <f>'DRE_URE MARÍLIA-BIO+GAS'!AH41</f>
        <v>-2291328</v>
      </c>
      <c r="AL41" s="548">
        <f>'DRE_URE MARÍLIA-BIO+GAS'!AI41</f>
        <v>-2291328</v>
      </c>
      <c r="AM41" s="548">
        <f>'DRE_URE MARÍLIA-BIO+GAS'!AJ41</f>
        <v>-2291328</v>
      </c>
      <c r="AN41" s="548">
        <f>'DRE_URE MARÍLIA-BIO+GAS'!AK41</f>
        <v>-2291328</v>
      </c>
      <c r="AO41" s="548">
        <f>'DRE_URE MARÍLIA-BIO+GAS'!AL41</f>
        <v>-2291328</v>
      </c>
      <c r="AP41" s="548">
        <f>'DRE_URE MARÍLIA-BIO+GAS'!AM41</f>
        <v>-2291328</v>
      </c>
    </row>
    <row r="42" spans="1:45" s="632" customFormat="1" outlineLevel="1" x14ac:dyDescent="0.2">
      <c r="A42" s="619" t="s">
        <v>783</v>
      </c>
      <c r="B42" s="620"/>
      <c r="C42" s="620"/>
      <c r="D42" s="548">
        <f t="shared" si="2"/>
        <v>-109031662.5</v>
      </c>
      <c r="E42" s="608"/>
      <c r="F42" s="608"/>
      <c r="G42" s="608"/>
      <c r="H42" s="548">
        <f>'DRE_URE MARÍLIA-BIO+GAS'!E12</f>
        <v>0</v>
      </c>
      <c r="I42" s="548">
        <f>'DRE_URE MARÍLIA-BIO+GAS'!F12</f>
        <v>-2226494.25</v>
      </c>
      <c r="J42" s="548">
        <f>'DRE_URE MARÍLIA-BIO+GAS'!G12</f>
        <v>-3236520.25</v>
      </c>
      <c r="K42" s="548">
        <f>'DRE_URE MARÍLIA-BIO+GAS'!H12</f>
        <v>-3236520.25</v>
      </c>
      <c r="L42" s="548">
        <f>'DRE_URE MARÍLIA-BIO+GAS'!I12</f>
        <v>-3236520.25</v>
      </c>
      <c r="M42" s="548">
        <f>'DRE_URE MARÍLIA-BIO+GAS'!J12</f>
        <v>-3236520.25</v>
      </c>
      <c r="N42" s="548">
        <f>'DRE_URE MARÍLIA-BIO+GAS'!K12</f>
        <v>-3236520.25</v>
      </c>
      <c r="O42" s="548">
        <f>'DRE_URE MARÍLIA-BIO+GAS'!L12</f>
        <v>-3236520.25</v>
      </c>
      <c r="P42" s="548">
        <f>'DRE_URE MARÍLIA-BIO+GAS'!M12</f>
        <v>-3236520.25</v>
      </c>
      <c r="Q42" s="548">
        <f>'DRE_URE MARÍLIA-BIO+GAS'!N12</f>
        <v>-3236520.25</v>
      </c>
      <c r="R42" s="548">
        <f>'DRE_URE MARÍLIA-BIO+GAS'!O12</f>
        <v>-3236520.25</v>
      </c>
      <c r="S42" s="548">
        <f>'DRE_URE MARÍLIA-BIO+GAS'!P12</f>
        <v>-3236520.25</v>
      </c>
      <c r="T42" s="548">
        <f>'DRE_URE MARÍLIA-BIO+GAS'!Q12</f>
        <v>-3236520.25</v>
      </c>
      <c r="U42" s="548">
        <f>'DRE_URE MARÍLIA-BIO+GAS'!R12</f>
        <v>-3236520.25</v>
      </c>
      <c r="V42" s="548">
        <f>'DRE_URE MARÍLIA-BIO+GAS'!S12</f>
        <v>-3236520.25</v>
      </c>
      <c r="W42" s="548">
        <f>'DRE_URE MARÍLIA-BIO+GAS'!T12</f>
        <v>-3236520.25</v>
      </c>
      <c r="X42" s="548">
        <f>'DRE_URE MARÍLIA-BIO+GAS'!U12</f>
        <v>-3236520.25</v>
      </c>
      <c r="Y42" s="548">
        <f>'DRE_URE MARÍLIA-BIO+GAS'!V12</f>
        <v>-3236520.25</v>
      </c>
      <c r="Z42" s="548">
        <f>'DRE_URE MARÍLIA-BIO+GAS'!W12</f>
        <v>-3236520.25</v>
      </c>
      <c r="AA42" s="548">
        <f>'DRE_URE MARÍLIA-BIO+GAS'!X12</f>
        <v>-3236520.25</v>
      </c>
      <c r="AB42" s="548">
        <f>'DRE_URE MARÍLIA-BIO+GAS'!Y12</f>
        <v>-3236520.25</v>
      </c>
      <c r="AC42" s="548">
        <f>'DRE_URE MARÍLIA-BIO+GAS'!Z12</f>
        <v>-3236520.25</v>
      </c>
      <c r="AD42" s="548">
        <f>'DRE_URE MARÍLIA-BIO+GAS'!AA12</f>
        <v>-3236520.25</v>
      </c>
      <c r="AE42" s="548">
        <f>'DRE_URE MARÍLIA-BIO+GAS'!AB12</f>
        <v>-3236520.25</v>
      </c>
      <c r="AF42" s="548">
        <f>'DRE_URE MARÍLIA-BIO+GAS'!AC12</f>
        <v>-3236520.25</v>
      </c>
      <c r="AG42" s="548">
        <f>'DRE_URE MARÍLIA-BIO+GAS'!AD12</f>
        <v>-3236520.25</v>
      </c>
      <c r="AH42" s="548">
        <f>'DRE_URE MARÍLIA-BIO+GAS'!AE12</f>
        <v>-3236520.25</v>
      </c>
      <c r="AI42" s="548">
        <f>'DRE_URE MARÍLIA-BIO+GAS'!AF12</f>
        <v>-3236520.25</v>
      </c>
      <c r="AJ42" s="548">
        <f>'DRE_URE MARÍLIA-BIO+GAS'!AG12</f>
        <v>-3236520.25</v>
      </c>
      <c r="AK42" s="548">
        <f>'DRE_URE MARÍLIA-BIO+GAS'!AH12</f>
        <v>-3236520.25</v>
      </c>
      <c r="AL42" s="548">
        <f>'DRE_URE MARÍLIA-BIO+GAS'!AI12</f>
        <v>-3236520.25</v>
      </c>
      <c r="AM42" s="548">
        <f>'DRE_URE MARÍLIA-BIO+GAS'!AJ12</f>
        <v>-3236520.25</v>
      </c>
      <c r="AN42" s="548">
        <f>'DRE_URE MARÍLIA-BIO+GAS'!AK12</f>
        <v>-3236520.25</v>
      </c>
      <c r="AO42" s="548">
        <f>'DRE_URE MARÍLIA-BIO+GAS'!AL12</f>
        <v>-3236520.25</v>
      </c>
      <c r="AP42" s="548">
        <f>'DRE_URE MARÍLIA-BIO+GAS'!AM12</f>
        <v>-3236520.25</v>
      </c>
    </row>
    <row r="43" spans="1:45" s="549" customFormat="1" outlineLevel="1" x14ac:dyDescent="0.2">
      <c r="A43" s="608" t="s">
        <v>234</v>
      </c>
      <c r="B43" s="608"/>
      <c r="C43" s="608"/>
      <c r="D43" s="617">
        <f t="shared" si="2"/>
        <v>-178365934.79999995</v>
      </c>
      <c r="E43" s="608"/>
      <c r="F43" s="608"/>
      <c r="G43" s="608"/>
      <c r="H43" s="617">
        <f t="shared" ref="H43:AP43" si="8">SUM(H44:H44)</f>
        <v>-954720</v>
      </c>
      <c r="I43" s="617">
        <f t="shared" si="8"/>
        <v>-5059006.2</v>
      </c>
      <c r="J43" s="617">
        <f t="shared" si="8"/>
        <v>-5222794.2</v>
      </c>
      <c r="K43" s="617">
        <f t="shared" si="8"/>
        <v>-5222794.2</v>
      </c>
      <c r="L43" s="617">
        <f t="shared" si="8"/>
        <v>-5222794.2</v>
      </c>
      <c r="M43" s="617">
        <f t="shared" si="8"/>
        <v>-5222794.2</v>
      </c>
      <c r="N43" s="617">
        <f t="shared" si="8"/>
        <v>-5222794.2</v>
      </c>
      <c r="O43" s="617">
        <f t="shared" si="8"/>
        <v>-5222794.2</v>
      </c>
      <c r="P43" s="617">
        <f t="shared" si="8"/>
        <v>-5222794.2</v>
      </c>
      <c r="Q43" s="617">
        <f t="shared" si="8"/>
        <v>-5222794.2</v>
      </c>
      <c r="R43" s="617">
        <f t="shared" si="8"/>
        <v>-5222794.2</v>
      </c>
      <c r="S43" s="617">
        <f t="shared" si="8"/>
        <v>-5222794.2</v>
      </c>
      <c r="T43" s="617">
        <f t="shared" si="8"/>
        <v>-5222794.2</v>
      </c>
      <c r="U43" s="617">
        <f t="shared" si="8"/>
        <v>-5222794.2</v>
      </c>
      <c r="V43" s="617">
        <f t="shared" si="8"/>
        <v>-5222794.2</v>
      </c>
      <c r="W43" s="617">
        <f t="shared" si="8"/>
        <v>-5222794.2</v>
      </c>
      <c r="X43" s="617">
        <f t="shared" si="8"/>
        <v>-5222794.2</v>
      </c>
      <c r="Y43" s="617">
        <f t="shared" si="8"/>
        <v>-5222794.2</v>
      </c>
      <c r="Z43" s="617">
        <f t="shared" si="8"/>
        <v>-5222794.2</v>
      </c>
      <c r="AA43" s="617">
        <f t="shared" si="8"/>
        <v>-5222794.2</v>
      </c>
      <c r="AB43" s="617">
        <f t="shared" si="8"/>
        <v>-5222794.2</v>
      </c>
      <c r="AC43" s="617">
        <f t="shared" si="8"/>
        <v>-5222794.2</v>
      </c>
      <c r="AD43" s="617">
        <f t="shared" si="8"/>
        <v>-5222794.2</v>
      </c>
      <c r="AE43" s="617">
        <f t="shared" si="8"/>
        <v>-5222794.2</v>
      </c>
      <c r="AF43" s="617">
        <f t="shared" si="8"/>
        <v>-5222794.2</v>
      </c>
      <c r="AG43" s="617">
        <f t="shared" si="8"/>
        <v>-5222794.2</v>
      </c>
      <c r="AH43" s="617">
        <f t="shared" si="8"/>
        <v>-5222794.2</v>
      </c>
      <c r="AI43" s="617">
        <f t="shared" si="8"/>
        <v>-5222794.2</v>
      </c>
      <c r="AJ43" s="617">
        <f t="shared" si="8"/>
        <v>-5222794.2</v>
      </c>
      <c r="AK43" s="617">
        <f t="shared" si="8"/>
        <v>-5222794.2</v>
      </c>
      <c r="AL43" s="617">
        <f t="shared" si="8"/>
        <v>-5222794.2</v>
      </c>
      <c r="AM43" s="617">
        <f t="shared" si="8"/>
        <v>-5222794.2</v>
      </c>
      <c r="AN43" s="617">
        <f t="shared" si="8"/>
        <v>-5222794.2</v>
      </c>
      <c r="AO43" s="617">
        <f t="shared" si="8"/>
        <v>-5222794.2</v>
      </c>
      <c r="AP43" s="617">
        <f t="shared" si="8"/>
        <v>-5222794.2</v>
      </c>
    </row>
    <row r="44" spans="1:45" s="632" customFormat="1" outlineLevel="1" x14ac:dyDescent="0.2">
      <c r="A44" s="619" t="s">
        <v>791</v>
      </c>
      <c r="B44" s="620"/>
      <c r="C44" s="620"/>
      <c r="D44" s="548">
        <f>SUM(I44:AQ44)</f>
        <v>-177411214.79999995</v>
      </c>
      <c r="E44" s="608"/>
      <c r="F44" s="608"/>
      <c r="G44" s="608"/>
      <c r="H44" s="548">
        <f>Opex!Z57*-1</f>
        <v>-954720</v>
      </c>
      <c r="I44" s="548">
        <f>Opex!AA57*-1</f>
        <v>-5059006.2</v>
      </c>
      <c r="J44" s="548">
        <f>Opex!AB57*-1</f>
        <v>-5222794.2</v>
      </c>
      <c r="K44" s="548">
        <f>Opex!AC57*-1</f>
        <v>-5222794.2</v>
      </c>
      <c r="L44" s="548">
        <f>Opex!AD57*-1</f>
        <v>-5222794.2</v>
      </c>
      <c r="M44" s="548">
        <f>Opex!AE57*-1</f>
        <v>-5222794.2</v>
      </c>
      <c r="N44" s="548">
        <f>Opex!AF57*-1</f>
        <v>-5222794.2</v>
      </c>
      <c r="O44" s="548">
        <f>Opex!AG57*-1</f>
        <v>-5222794.2</v>
      </c>
      <c r="P44" s="548">
        <f>Opex!AH57*-1</f>
        <v>-5222794.2</v>
      </c>
      <c r="Q44" s="548">
        <f>Opex!AI57*-1</f>
        <v>-5222794.2</v>
      </c>
      <c r="R44" s="548">
        <f>Opex!AJ57*-1</f>
        <v>-5222794.2</v>
      </c>
      <c r="S44" s="548">
        <f>Opex!AK57*-1</f>
        <v>-5222794.2</v>
      </c>
      <c r="T44" s="548">
        <f>Opex!AL57*-1</f>
        <v>-5222794.2</v>
      </c>
      <c r="U44" s="548">
        <f>Opex!AM57*-1</f>
        <v>-5222794.2</v>
      </c>
      <c r="V44" s="548">
        <f>Opex!AN57*-1</f>
        <v>-5222794.2</v>
      </c>
      <c r="W44" s="548">
        <f>Opex!AO57*-1</f>
        <v>-5222794.2</v>
      </c>
      <c r="X44" s="548">
        <f>Opex!AP57*-1</f>
        <v>-5222794.2</v>
      </c>
      <c r="Y44" s="548">
        <f>Opex!AQ57*-1</f>
        <v>-5222794.2</v>
      </c>
      <c r="Z44" s="548">
        <f>Opex!AR57*-1</f>
        <v>-5222794.2</v>
      </c>
      <c r="AA44" s="548">
        <f>Opex!AS57*-1</f>
        <v>-5222794.2</v>
      </c>
      <c r="AB44" s="548">
        <f>Opex!AT57*-1</f>
        <v>-5222794.2</v>
      </c>
      <c r="AC44" s="548">
        <f>Opex!AU57*-1</f>
        <v>-5222794.2</v>
      </c>
      <c r="AD44" s="548">
        <f>Opex!AV57*-1</f>
        <v>-5222794.2</v>
      </c>
      <c r="AE44" s="548">
        <f>Opex!AW57*-1</f>
        <v>-5222794.2</v>
      </c>
      <c r="AF44" s="548">
        <f>Opex!AX57*-1</f>
        <v>-5222794.2</v>
      </c>
      <c r="AG44" s="548">
        <f>Opex!AY57*-1</f>
        <v>-5222794.2</v>
      </c>
      <c r="AH44" s="548">
        <f>Opex!AZ57*-1</f>
        <v>-5222794.2</v>
      </c>
      <c r="AI44" s="548">
        <f>Opex!BA57*-1</f>
        <v>-5222794.2</v>
      </c>
      <c r="AJ44" s="548">
        <f>Opex!BB57*-1</f>
        <v>-5222794.2</v>
      </c>
      <c r="AK44" s="548">
        <f>Opex!BC57*-1</f>
        <v>-5222794.2</v>
      </c>
      <c r="AL44" s="548">
        <f>Opex!BD57*-1</f>
        <v>-5222794.2</v>
      </c>
      <c r="AM44" s="548">
        <f>Opex!BE57*-1</f>
        <v>-5222794.2</v>
      </c>
      <c r="AN44" s="548">
        <f>Opex!BF57*-1</f>
        <v>-5222794.2</v>
      </c>
      <c r="AO44" s="548">
        <f>Opex!BG57*-1</f>
        <v>-5222794.2</v>
      </c>
      <c r="AP44" s="548">
        <f>AO44</f>
        <v>-5222794.2</v>
      </c>
    </row>
    <row r="45" spans="1:45" s="549" customFormat="1" outlineLevel="1" x14ac:dyDescent="0.2">
      <c r="A45" s="618" t="s">
        <v>405</v>
      </c>
      <c r="B45" s="608"/>
      <c r="C45" s="608"/>
      <c r="D45" s="621">
        <f>SUM(H45:AQ45)</f>
        <v>-40600000</v>
      </c>
      <c r="E45" s="468"/>
      <c r="F45" s="468"/>
      <c r="G45" s="468"/>
      <c r="H45" s="617">
        <f>H46</f>
        <v>0</v>
      </c>
      <c r="I45" s="617">
        <f t="shared" ref="I45:AP45" si="9">I46</f>
        <v>-4060000</v>
      </c>
      <c r="J45" s="617">
        <f t="shared" si="9"/>
        <v>-4060000</v>
      </c>
      <c r="K45" s="617">
        <f t="shared" si="9"/>
        <v>-4060000</v>
      </c>
      <c r="L45" s="617">
        <f t="shared" si="9"/>
        <v>-4060000</v>
      </c>
      <c r="M45" s="617">
        <f t="shared" si="9"/>
        <v>-4060000</v>
      </c>
      <c r="N45" s="617">
        <f t="shared" si="9"/>
        <v>-4060000</v>
      </c>
      <c r="O45" s="617">
        <f t="shared" si="9"/>
        <v>-4060000</v>
      </c>
      <c r="P45" s="617">
        <f t="shared" si="9"/>
        <v>-4060000</v>
      </c>
      <c r="Q45" s="617">
        <f t="shared" si="9"/>
        <v>-4060000</v>
      </c>
      <c r="R45" s="617">
        <f t="shared" si="9"/>
        <v>-4060000</v>
      </c>
      <c r="S45" s="617">
        <f t="shared" si="9"/>
        <v>0</v>
      </c>
      <c r="T45" s="617">
        <f t="shared" si="9"/>
        <v>0</v>
      </c>
      <c r="U45" s="617">
        <f t="shared" si="9"/>
        <v>0</v>
      </c>
      <c r="V45" s="617">
        <f t="shared" si="9"/>
        <v>0</v>
      </c>
      <c r="W45" s="617">
        <f t="shared" si="9"/>
        <v>0</v>
      </c>
      <c r="X45" s="617">
        <f t="shared" si="9"/>
        <v>0</v>
      </c>
      <c r="Y45" s="617">
        <f t="shared" si="9"/>
        <v>0</v>
      </c>
      <c r="Z45" s="617">
        <f t="shared" si="9"/>
        <v>0</v>
      </c>
      <c r="AA45" s="617">
        <f t="shared" si="9"/>
        <v>0</v>
      </c>
      <c r="AB45" s="617">
        <f t="shared" si="9"/>
        <v>0</v>
      </c>
      <c r="AC45" s="617">
        <f t="shared" si="9"/>
        <v>0</v>
      </c>
      <c r="AD45" s="617">
        <f t="shared" si="9"/>
        <v>0</v>
      </c>
      <c r="AE45" s="617">
        <f t="shared" si="9"/>
        <v>0</v>
      </c>
      <c r="AF45" s="617">
        <f t="shared" si="9"/>
        <v>0</v>
      </c>
      <c r="AG45" s="617">
        <f t="shared" si="9"/>
        <v>0</v>
      </c>
      <c r="AH45" s="617">
        <f t="shared" si="9"/>
        <v>0</v>
      </c>
      <c r="AI45" s="617">
        <f t="shared" si="9"/>
        <v>0</v>
      </c>
      <c r="AJ45" s="617">
        <f t="shared" si="9"/>
        <v>0</v>
      </c>
      <c r="AK45" s="617">
        <f t="shared" si="9"/>
        <v>0</v>
      </c>
      <c r="AL45" s="617">
        <f t="shared" si="9"/>
        <v>0</v>
      </c>
      <c r="AM45" s="617">
        <f t="shared" si="9"/>
        <v>0</v>
      </c>
      <c r="AN45" s="617">
        <f t="shared" si="9"/>
        <v>0</v>
      </c>
      <c r="AO45" s="617">
        <f t="shared" si="9"/>
        <v>0</v>
      </c>
      <c r="AP45" s="617">
        <f t="shared" si="9"/>
        <v>0</v>
      </c>
    </row>
    <row r="46" spans="1:45" s="632" customFormat="1" outlineLevel="1" x14ac:dyDescent="0.2">
      <c r="A46" s="619" t="s">
        <v>784</v>
      </c>
      <c r="B46" s="620"/>
      <c r="C46" s="620"/>
      <c r="D46" s="548">
        <f t="shared" si="2"/>
        <v>-40600000</v>
      </c>
      <c r="E46" s="608"/>
      <c r="F46" s="608"/>
      <c r="G46" s="608"/>
      <c r="H46" s="548">
        <f>'DRE_URE MARÍLIA-BIO+GAS'!E36</f>
        <v>0</v>
      </c>
      <c r="I46" s="548">
        <f>'DRE_URE MARÍLIA-BIO+GAS'!F36</f>
        <v>-4060000</v>
      </c>
      <c r="J46" s="548">
        <f>'DRE_URE MARÍLIA-BIO+GAS'!G36</f>
        <v>-4060000</v>
      </c>
      <c r="K46" s="548">
        <f>'DRE_URE MARÍLIA-BIO+GAS'!H36</f>
        <v>-4060000</v>
      </c>
      <c r="L46" s="548">
        <f>'DRE_URE MARÍLIA-BIO+GAS'!I36</f>
        <v>-4060000</v>
      </c>
      <c r="M46" s="548">
        <f>'DRE_URE MARÍLIA-BIO+GAS'!J36</f>
        <v>-4060000</v>
      </c>
      <c r="N46" s="548">
        <f>'DRE_URE MARÍLIA-BIO+GAS'!K36</f>
        <v>-4060000</v>
      </c>
      <c r="O46" s="548">
        <f>'DRE_URE MARÍLIA-BIO+GAS'!L36</f>
        <v>-4060000</v>
      </c>
      <c r="P46" s="548">
        <f>'DRE_URE MARÍLIA-BIO+GAS'!M36</f>
        <v>-4060000</v>
      </c>
      <c r="Q46" s="548">
        <f>'DRE_URE MARÍLIA-BIO+GAS'!N36</f>
        <v>-4060000</v>
      </c>
      <c r="R46" s="548">
        <f>'DRE_URE MARÍLIA-BIO+GAS'!O36</f>
        <v>-4060000</v>
      </c>
      <c r="S46" s="548">
        <f>'DRE_URE MARÍLIA-BIO+GAS'!P36</f>
        <v>0</v>
      </c>
      <c r="T46" s="548">
        <f>'DRE_URE MARÍLIA-BIO+GAS'!Q36</f>
        <v>0</v>
      </c>
      <c r="U46" s="548">
        <f>'DRE_URE MARÍLIA-BIO+GAS'!R36</f>
        <v>0</v>
      </c>
      <c r="V46" s="548">
        <f>'DRE_URE MARÍLIA-BIO+GAS'!S36</f>
        <v>0</v>
      </c>
      <c r="W46" s="548">
        <f>'DRE_URE MARÍLIA-BIO+GAS'!T36</f>
        <v>0</v>
      </c>
      <c r="X46" s="548">
        <f>'DRE_URE MARÍLIA-BIO+GAS'!U36</f>
        <v>0</v>
      </c>
      <c r="Y46" s="548">
        <f>'DRE_URE MARÍLIA-BIO+GAS'!V36</f>
        <v>0</v>
      </c>
      <c r="Z46" s="548">
        <f>'DRE_URE MARÍLIA-BIO+GAS'!W36</f>
        <v>0</v>
      </c>
      <c r="AA46" s="548">
        <f>'DRE_URE MARÍLIA-BIO+GAS'!X36</f>
        <v>0</v>
      </c>
      <c r="AB46" s="548">
        <f>'DRE_URE MARÍLIA-BIO+GAS'!Y36</f>
        <v>0</v>
      </c>
      <c r="AC46" s="548">
        <f>'DRE_URE MARÍLIA-BIO+GAS'!Z36</f>
        <v>0</v>
      </c>
      <c r="AD46" s="548">
        <f>'DRE_URE MARÍLIA-BIO+GAS'!AA36</f>
        <v>0</v>
      </c>
      <c r="AE46" s="548">
        <f>'DRE_URE MARÍLIA-BIO+GAS'!AB36</f>
        <v>0</v>
      </c>
      <c r="AF46" s="548">
        <f>'DRE_URE MARÍLIA-BIO+GAS'!AC36</f>
        <v>0</v>
      </c>
      <c r="AG46" s="548">
        <f>'DRE_URE MARÍLIA-BIO+GAS'!AD36</f>
        <v>0</v>
      </c>
      <c r="AH46" s="548">
        <f>'DRE_URE MARÍLIA-BIO+GAS'!AE36</f>
        <v>0</v>
      </c>
      <c r="AI46" s="548">
        <f>'DRE_URE MARÍLIA-BIO+GAS'!AF36</f>
        <v>0</v>
      </c>
      <c r="AJ46" s="548">
        <f>'DRE_URE MARÍLIA-BIO+GAS'!AG36</f>
        <v>0</v>
      </c>
      <c r="AK46" s="548">
        <f>'DRE_URE MARÍLIA-BIO+GAS'!AH36</f>
        <v>0</v>
      </c>
      <c r="AL46" s="548">
        <f>'DRE_URE MARÍLIA-BIO+GAS'!AI36</f>
        <v>0</v>
      </c>
      <c r="AM46" s="548">
        <f>'DRE_URE MARÍLIA-BIO+GAS'!AJ36</f>
        <v>0</v>
      </c>
      <c r="AN46" s="548">
        <f>'DRE_URE MARÍLIA-BIO+GAS'!AK36</f>
        <v>0</v>
      </c>
      <c r="AO46" s="548">
        <f>'DRE_URE MARÍLIA-BIO+GAS'!AL36</f>
        <v>0</v>
      </c>
      <c r="AP46" s="548">
        <f>'DRE_URE MARÍLIA-BIO+GAS'!AM36</f>
        <v>0</v>
      </c>
    </row>
    <row r="47" spans="1:45" s="549" customFormat="1" outlineLevel="1" x14ac:dyDescent="0.2">
      <c r="A47" s="608" t="s">
        <v>38</v>
      </c>
      <c r="B47" s="608"/>
      <c r="C47" s="608"/>
      <c r="D47" s="617">
        <f t="shared" si="2"/>
        <v>780049662.49866247</v>
      </c>
      <c r="E47" s="620"/>
      <c r="F47" s="620"/>
      <c r="G47" s="620"/>
      <c r="H47" s="622">
        <f>SUM(H48:H50)</f>
        <v>4710.4288133622731</v>
      </c>
      <c r="I47" s="622">
        <f t="shared" ref="I47:AP47" si="10">SUM(I48:I50)</f>
        <v>10454147.954827264</v>
      </c>
      <c r="J47" s="622">
        <f t="shared" si="10"/>
        <v>20363507.485675186</v>
      </c>
      <c r="K47" s="622">
        <f t="shared" si="10"/>
        <v>20363700.563300744</v>
      </c>
      <c r="L47" s="622">
        <f t="shared" si="10"/>
        <v>20363901.498016167</v>
      </c>
      <c r="M47" s="622">
        <f t="shared" si="10"/>
        <v>20364108.881070271</v>
      </c>
      <c r="N47" s="622">
        <f t="shared" si="10"/>
        <v>20364324.676121049</v>
      </c>
      <c r="O47" s="622">
        <f t="shared" si="10"/>
        <v>20364549.227997154</v>
      </c>
      <c r="P47" s="622">
        <f t="shared" si="10"/>
        <v>20364781.949352309</v>
      </c>
      <c r="Q47" s="622">
        <f t="shared" si="10"/>
        <v>20365018.255861878</v>
      </c>
      <c r="R47" s="622">
        <f t="shared" si="10"/>
        <v>20365271.055292372</v>
      </c>
      <c r="S47" s="622">
        <f t="shared" si="10"/>
        <v>24425533.094833415</v>
      </c>
      <c r="T47" s="622">
        <f t="shared" si="10"/>
        <v>24425805.766212046</v>
      </c>
      <c r="U47" s="622">
        <f t="shared" si="10"/>
        <v>24426087.309877962</v>
      </c>
      <c r="V47" s="622">
        <f t="shared" si="10"/>
        <v>24426363.29390835</v>
      </c>
      <c r="W47" s="622">
        <f t="shared" si="10"/>
        <v>24426668.727824669</v>
      </c>
      <c r="X47" s="622">
        <f t="shared" si="10"/>
        <v>24426980.555439763</v>
      </c>
      <c r="Y47" s="622">
        <f t="shared" si="10"/>
        <v>24427306.148314264</v>
      </c>
      <c r="Z47" s="622">
        <f t="shared" si="10"/>
        <v>24427643.582836337</v>
      </c>
      <c r="AA47" s="622">
        <f t="shared" si="10"/>
        <v>24427982.799521282</v>
      </c>
      <c r="AB47" s="622">
        <f t="shared" si="10"/>
        <v>24428347.567630861</v>
      </c>
      <c r="AC47" s="622">
        <f t="shared" si="10"/>
        <v>24428718.679009803</v>
      </c>
      <c r="AD47" s="622">
        <f t="shared" si="10"/>
        <v>24429114.581281729</v>
      </c>
      <c r="AE47" s="622">
        <f t="shared" si="10"/>
        <v>24429519.083504114</v>
      </c>
      <c r="AF47" s="622">
        <f t="shared" si="10"/>
        <v>24429936.723104626</v>
      </c>
      <c r="AG47" s="622">
        <f t="shared" si="10"/>
        <v>24430371.006234288</v>
      </c>
      <c r="AH47" s="622">
        <f t="shared" si="10"/>
        <v>24430820.991875935</v>
      </c>
      <c r="AI47" s="622">
        <f t="shared" si="10"/>
        <v>24431293.867268857</v>
      </c>
      <c r="AJ47" s="622">
        <f t="shared" si="10"/>
        <v>24431780.547356822</v>
      </c>
      <c r="AK47" s="622">
        <f t="shared" si="10"/>
        <v>24432283.09232644</v>
      </c>
      <c r="AL47" s="622">
        <f t="shared" si="10"/>
        <v>24432811.027351119</v>
      </c>
      <c r="AM47" s="622">
        <f t="shared" si="10"/>
        <v>24433352.57065963</v>
      </c>
      <c r="AN47" s="622">
        <f t="shared" si="10"/>
        <v>24433913.665217035</v>
      </c>
      <c r="AO47" s="622">
        <f t="shared" si="10"/>
        <v>24434502.920372728</v>
      </c>
      <c r="AP47" s="622">
        <f t="shared" si="10"/>
        <v>24434502.920372728</v>
      </c>
    </row>
    <row r="48" spans="1:45" s="632" customFormat="1" outlineLevel="1" x14ac:dyDescent="0.2">
      <c r="A48" s="619" t="s">
        <v>39</v>
      </c>
      <c r="B48" s="620"/>
      <c r="C48" s="620"/>
      <c r="D48" s="623">
        <f t="shared" si="2"/>
        <v>-186936814.5</v>
      </c>
      <c r="E48" s="608"/>
      <c r="F48" s="608"/>
      <c r="G48" s="608"/>
      <c r="H48" s="623">
        <f t="shared" ref="H48:AP48" si="11">H40</f>
        <v>0</v>
      </c>
      <c r="I48" s="623">
        <f t="shared" si="11"/>
        <v>-4517822.25</v>
      </c>
      <c r="J48" s="623">
        <f t="shared" si="11"/>
        <v>-5527848.25</v>
      </c>
      <c r="K48" s="623">
        <f t="shared" si="11"/>
        <v>-5527848.25</v>
      </c>
      <c r="L48" s="623">
        <f t="shared" si="11"/>
        <v>-5527848.25</v>
      </c>
      <c r="M48" s="623">
        <f t="shared" si="11"/>
        <v>-5527848.25</v>
      </c>
      <c r="N48" s="623">
        <f t="shared" si="11"/>
        <v>-5527848.25</v>
      </c>
      <c r="O48" s="623">
        <f t="shared" si="11"/>
        <v>-5527848.25</v>
      </c>
      <c r="P48" s="623">
        <f t="shared" si="11"/>
        <v>-5527848.25</v>
      </c>
      <c r="Q48" s="623">
        <f t="shared" si="11"/>
        <v>-5527848.25</v>
      </c>
      <c r="R48" s="623">
        <f t="shared" si="11"/>
        <v>-5527848.25</v>
      </c>
      <c r="S48" s="623">
        <f t="shared" si="11"/>
        <v>-5527848.25</v>
      </c>
      <c r="T48" s="623">
        <f t="shared" si="11"/>
        <v>-5527848.25</v>
      </c>
      <c r="U48" s="623">
        <f t="shared" si="11"/>
        <v>-5527848.25</v>
      </c>
      <c r="V48" s="623">
        <f t="shared" si="11"/>
        <v>-5527848.25</v>
      </c>
      <c r="W48" s="623">
        <f t="shared" si="11"/>
        <v>-5527848.25</v>
      </c>
      <c r="X48" s="623">
        <f t="shared" si="11"/>
        <v>-5527848.25</v>
      </c>
      <c r="Y48" s="623">
        <f t="shared" si="11"/>
        <v>-5527848.25</v>
      </c>
      <c r="Z48" s="623">
        <f t="shared" si="11"/>
        <v>-5527848.25</v>
      </c>
      <c r="AA48" s="623">
        <f t="shared" si="11"/>
        <v>-5527848.25</v>
      </c>
      <c r="AB48" s="623">
        <f t="shared" si="11"/>
        <v>-5527848.25</v>
      </c>
      <c r="AC48" s="623">
        <f t="shared" si="11"/>
        <v>-5527848.25</v>
      </c>
      <c r="AD48" s="623">
        <f t="shared" si="11"/>
        <v>-5527848.25</v>
      </c>
      <c r="AE48" s="623">
        <f t="shared" si="11"/>
        <v>-5527848.25</v>
      </c>
      <c r="AF48" s="623">
        <f t="shared" si="11"/>
        <v>-5527848.25</v>
      </c>
      <c r="AG48" s="623">
        <f t="shared" si="11"/>
        <v>-5527848.25</v>
      </c>
      <c r="AH48" s="623">
        <f t="shared" si="11"/>
        <v>-5527848.25</v>
      </c>
      <c r="AI48" s="623">
        <f t="shared" si="11"/>
        <v>-5527848.25</v>
      </c>
      <c r="AJ48" s="623">
        <f t="shared" si="11"/>
        <v>-5527848.25</v>
      </c>
      <c r="AK48" s="623">
        <f t="shared" si="11"/>
        <v>-5527848.25</v>
      </c>
      <c r="AL48" s="623">
        <f t="shared" si="11"/>
        <v>-5527848.25</v>
      </c>
      <c r="AM48" s="623">
        <f t="shared" si="11"/>
        <v>-5527848.25</v>
      </c>
      <c r="AN48" s="623">
        <f t="shared" si="11"/>
        <v>-5527848.25</v>
      </c>
      <c r="AO48" s="623">
        <f t="shared" si="11"/>
        <v>-5527848.25</v>
      </c>
      <c r="AP48" s="623">
        <f t="shared" si="11"/>
        <v>-5527848.25</v>
      </c>
    </row>
    <row r="49" spans="1:45" s="632" customFormat="1" outlineLevel="1" x14ac:dyDescent="0.2">
      <c r="A49" s="619" t="s">
        <v>36</v>
      </c>
      <c r="B49" s="620"/>
      <c r="C49" s="620"/>
      <c r="D49" s="623">
        <f t="shared" si="2"/>
        <v>1007586476.9986626</v>
      </c>
      <c r="E49" s="608"/>
      <c r="F49" s="608"/>
      <c r="G49" s="608"/>
      <c r="H49" s="623">
        <f t="shared" ref="H49:AP49" si="12">H33</f>
        <v>4710.4288133622731</v>
      </c>
      <c r="I49" s="623">
        <f t="shared" si="12"/>
        <v>19031970.204827264</v>
      </c>
      <c r="J49" s="623">
        <f t="shared" si="12"/>
        <v>29951355.735675186</v>
      </c>
      <c r="K49" s="623">
        <f t="shared" si="12"/>
        <v>29951548.813300744</v>
      </c>
      <c r="L49" s="623">
        <f t="shared" si="12"/>
        <v>29951749.748016167</v>
      </c>
      <c r="M49" s="623">
        <f t="shared" si="12"/>
        <v>29951957.131070271</v>
      </c>
      <c r="N49" s="623">
        <f t="shared" si="12"/>
        <v>29952172.926121049</v>
      </c>
      <c r="O49" s="623">
        <f t="shared" si="12"/>
        <v>29952397.477997154</v>
      </c>
      <c r="P49" s="623">
        <f t="shared" si="12"/>
        <v>29952630.199352309</v>
      </c>
      <c r="Q49" s="623">
        <f t="shared" si="12"/>
        <v>29952866.505861878</v>
      </c>
      <c r="R49" s="623">
        <f t="shared" si="12"/>
        <v>29953119.305292372</v>
      </c>
      <c r="S49" s="623">
        <f t="shared" si="12"/>
        <v>29953381.344833415</v>
      </c>
      <c r="T49" s="623">
        <f t="shared" si="12"/>
        <v>29953654.016212046</v>
      </c>
      <c r="U49" s="623">
        <f t="shared" si="12"/>
        <v>29953935.559877962</v>
      </c>
      <c r="V49" s="623">
        <f t="shared" si="12"/>
        <v>29954211.54390835</v>
      </c>
      <c r="W49" s="623">
        <f t="shared" si="12"/>
        <v>29954516.977824669</v>
      </c>
      <c r="X49" s="623">
        <f t="shared" si="12"/>
        <v>29954828.805439763</v>
      </c>
      <c r="Y49" s="623">
        <f t="shared" si="12"/>
        <v>29955154.398314264</v>
      </c>
      <c r="Z49" s="623">
        <f t="shared" si="12"/>
        <v>29955491.832836337</v>
      </c>
      <c r="AA49" s="623">
        <f t="shared" si="12"/>
        <v>29955831.049521282</v>
      </c>
      <c r="AB49" s="623">
        <f t="shared" si="12"/>
        <v>29956195.817630861</v>
      </c>
      <c r="AC49" s="623">
        <f t="shared" si="12"/>
        <v>29956566.929009803</v>
      </c>
      <c r="AD49" s="623">
        <f t="shared" si="12"/>
        <v>29956962.831281729</v>
      </c>
      <c r="AE49" s="623">
        <f t="shared" si="12"/>
        <v>29957367.333504114</v>
      </c>
      <c r="AF49" s="623">
        <f t="shared" si="12"/>
        <v>29957784.973104626</v>
      </c>
      <c r="AG49" s="623">
        <f t="shared" si="12"/>
        <v>29958219.256234288</v>
      </c>
      <c r="AH49" s="623">
        <f t="shared" si="12"/>
        <v>29958669.241875935</v>
      </c>
      <c r="AI49" s="623">
        <f t="shared" si="12"/>
        <v>29959142.117268857</v>
      </c>
      <c r="AJ49" s="623">
        <f t="shared" si="12"/>
        <v>29959628.797356822</v>
      </c>
      <c r="AK49" s="623">
        <f t="shared" si="12"/>
        <v>29960131.34232644</v>
      </c>
      <c r="AL49" s="623">
        <f t="shared" si="12"/>
        <v>29960659.277351119</v>
      </c>
      <c r="AM49" s="623">
        <f t="shared" si="12"/>
        <v>29961200.82065963</v>
      </c>
      <c r="AN49" s="623">
        <f t="shared" si="12"/>
        <v>29961761.915217035</v>
      </c>
      <c r="AO49" s="623">
        <f t="shared" si="12"/>
        <v>29962351.170372728</v>
      </c>
      <c r="AP49" s="623">
        <f t="shared" si="12"/>
        <v>29962351.170372728</v>
      </c>
    </row>
    <row r="50" spans="1:45" s="632" customFormat="1" outlineLevel="1" x14ac:dyDescent="0.2">
      <c r="A50" s="619" t="s">
        <v>784</v>
      </c>
      <c r="B50" s="620"/>
      <c r="C50" s="620"/>
      <c r="D50" s="623">
        <f t="shared" si="2"/>
        <v>-40600000</v>
      </c>
      <c r="E50" s="608"/>
      <c r="F50" s="608"/>
      <c r="G50" s="608"/>
      <c r="H50" s="623">
        <f>H45</f>
        <v>0</v>
      </c>
      <c r="I50" s="623">
        <f t="shared" ref="I50:AP50" si="13">I45</f>
        <v>-4060000</v>
      </c>
      <c r="J50" s="623">
        <f t="shared" si="13"/>
        <v>-4060000</v>
      </c>
      <c r="K50" s="623">
        <f t="shared" si="13"/>
        <v>-4060000</v>
      </c>
      <c r="L50" s="623">
        <f t="shared" si="13"/>
        <v>-4060000</v>
      </c>
      <c r="M50" s="623">
        <f t="shared" si="13"/>
        <v>-4060000</v>
      </c>
      <c r="N50" s="623">
        <f t="shared" si="13"/>
        <v>-4060000</v>
      </c>
      <c r="O50" s="623">
        <f t="shared" si="13"/>
        <v>-4060000</v>
      </c>
      <c r="P50" s="623">
        <f t="shared" si="13"/>
        <v>-4060000</v>
      </c>
      <c r="Q50" s="623">
        <f t="shared" si="13"/>
        <v>-4060000</v>
      </c>
      <c r="R50" s="623">
        <f t="shared" si="13"/>
        <v>-4060000</v>
      </c>
      <c r="S50" s="623">
        <f t="shared" si="13"/>
        <v>0</v>
      </c>
      <c r="T50" s="623">
        <f t="shared" si="13"/>
        <v>0</v>
      </c>
      <c r="U50" s="623">
        <f t="shared" si="13"/>
        <v>0</v>
      </c>
      <c r="V50" s="623">
        <f t="shared" si="13"/>
        <v>0</v>
      </c>
      <c r="W50" s="623">
        <f t="shared" si="13"/>
        <v>0</v>
      </c>
      <c r="X50" s="623">
        <f t="shared" si="13"/>
        <v>0</v>
      </c>
      <c r="Y50" s="623">
        <f t="shared" si="13"/>
        <v>0</v>
      </c>
      <c r="Z50" s="623">
        <f t="shared" si="13"/>
        <v>0</v>
      </c>
      <c r="AA50" s="623">
        <f t="shared" si="13"/>
        <v>0</v>
      </c>
      <c r="AB50" s="623">
        <f t="shared" si="13"/>
        <v>0</v>
      </c>
      <c r="AC50" s="623">
        <f t="shared" si="13"/>
        <v>0</v>
      </c>
      <c r="AD50" s="623">
        <f t="shared" si="13"/>
        <v>0</v>
      </c>
      <c r="AE50" s="623">
        <f t="shared" si="13"/>
        <v>0</v>
      </c>
      <c r="AF50" s="623">
        <f t="shared" si="13"/>
        <v>0</v>
      </c>
      <c r="AG50" s="623">
        <f t="shared" si="13"/>
        <v>0</v>
      </c>
      <c r="AH50" s="623">
        <f t="shared" si="13"/>
        <v>0</v>
      </c>
      <c r="AI50" s="623">
        <f t="shared" si="13"/>
        <v>0</v>
      </c>
      <c r="AJ50" s="623">
        <f t="shared" si="13"/>
        <v>0</v>
      </c>
      <c r="AK50" s="623">
        <f t="shared" si="13"/>
        <v>0</v>
      </c>
      <c r="AL50" s="623">
        <f t="shared" si="13"/>
        <v>0</v>
      </c>
      <c r="AM50" s="623">
        <f t="shared" si="13"/>
        <v>0</v>
      </c>
      <c r="AN50" s="623">
        <f t="shared" si="13"/>
        <v>0</v>
      </c>
      <c r="AO50" s="623">
        <f t="shared" si="13"/>
        <v>0</v>
      </c>
      <c r="AP50" s="623">
        <f t="shared" si="13"/>
        <v>0</v>
      </c>
    </row>
    <row r="51" spans="1:45" s="549" customFormat="1" outlineLevel="1" x14ac:dyDescent="0.2">
      <c r="A51" s="608" t="s">
        <v>78</v>
      </c>
      <c r="B51" s="608"/>
      <c r="C51" s="608"/>
      <c r="D51" s="617">
        <f>SUM(H51:AQ51)</f>
        <v>-108747466.52213295</v>
      </c>
      <c r="E51" s="620"/>
      <c r="F51" s="620"/>
      <c r="G51" s="620"/>
      <c r="H51" s="617">
        <f>H52</f>
        <v>-108747466.52213295</v>
      </c>
      <c r="I51" s="617">
        <f t="shared" ref="I51:AP51" si="14">I52</f>
        <v>0</v>
      </c>
      <c r="J51" s="617">
        <f t="shared" si="14"/>
        <v>0</v>
      </c>
      <c r="K51" s="617">
        <f t="shared" si="14"/>
        <v>0</v>
      </c>
      <c r="L51" s="617">
        <f t="shared" si="14"/>
        <v>0</v>
      </c>
      <c r="M51" s="617">
        <f t="shared" si="14"/>
        <v>0</v>
      </c>
      <c r="N51" s="617">
        <f t="shared" si="14"/>
        <v>0</v>
      </c>
      <c r="O51" s="617">
        <f t="shared" si="14"/>
        <v>0</v>
      </c>
      <c r="P51" s="617">
        <f t="shared" si="14"/>
        <v>0</v>
      </c>
      <c r="Q51" s="617">
        <f t="shared" si="14"/>
        <v>0</v>
      </c>
      <c r="R51" s="617">
        <f t="shared" si="14"/>
        <v>0</v>
      </c>
      <c r="S51" s="617">
        <f t="shared" si="14"/>
        <v>0</v>
      </c>
      <c r="T51" s="617">
        <f t="shared" si="14"/>
        <v>0</v>
      </c>
      <c r="U51" s="617">
        <f t="shared" si="14"/>
        <v>0</v>
      </c>
      <c r="V51" s="617">
        <f t="shared" si="14"/>
        <v>0</v>
      </c>
      <c r="W51" s="617">
        <f t="shared" si="14"/>
        <v>0</v>
      </c>
      <c r="X51" s="617">
        <f t="shared" si="14"/>
        <v>0</v>
      </c>
      <c r="Y51" s="617">
        <f t="shared" si="14"/>
        <v>0</v>
      </c>
      <c r="Z51" s="617">
        <f t="shared" si="14"/>
        <v>0</v>
      </c>
      <c r="AA51" s="617">
        <f t="shared" si="14"/>
        <v>0</v>
      </c>
      <c r="AB51" s="617">
        <f t="shared" si="14"/>
        <v>0</v>
      </c>
      <c r="AC51" s="617">
        <f t="shared" si="14"/>
        <v>0</v>
      </c>
      <c r="AD51" s="617">
        <f t="shared" si="14"/>
        <v>0</v>
      </c>
      <c r="AE51" s="617">
        <f t="shared" si="14"/>
        <v>0</v>
      </c>
      <c r="AF51" s="617">
        <f t="shared" si="14"/>
        <v>0</v>
      </c>
      <c r="AG51" s="617">
        <f t="shared" si="14"/>
        <v>0</v>
      </c>
      <c r="AH51" s="617">
        <f t="shared" si="14"/>
        <v>0</v>
      </c>
      <c r="AI51" s="617">
        <f t="shared" si="14"/>
        <v>0</v>
      </c>
      <c r="AJ51" s="617">
        <f t="shared" si="14"/>
        <v>0</v>
      </c>
      <c r="AK51" s="617">
        <f t="shared" si="14"/>
        <v>0</v>
      </c>
      <c r="AL51" s="617">
        <f t="shared" si="14"/>
        <v>0</v>
      </c>
      <c r="AM51" s="617">
        <f t="shared" si="14"/>
        <v>0</v>
      </c>
      <c r="AN51" s="617">
        <f t="shared" si="14"/>
        <v>0</v>
      </c>
      <c r="AO51" s="617">
        <f t="shared" si="14"/>
        <v>0</v>
      </c>
      <c r="AP51" s="617">
        <f t="shared" si="14"/>
        <v>0</v>
      </c>
    </row>
    <row r="52" spans="1:45" outlineLevel="1" x14ac:dyDescent="0.2">
      <c r="A52" s="619" t="s">
        <v>792</v>
      </c>
      <c r="D52" s="548">
        <f t="shared" si="2"/>
        <v>-108747466.52213295</v>
      </c>
      <c r="H52" s="548">
        <f>Capex!O34*-1</f>
        <v>-108747466.52213295</v>
      </c>
      <c r="I52" s="548">
        <f>Capex!P34*-1</f>
        <v>0</v>
      </c>
      <c r="J52" s="548">
        <f>Capex!Q34*-1</f>
        <v>0</v>
      </c>
      <c r="K52" s="548">
        <f>Capex!R34*-1</f>
        <v>0</v>
      </c>
      <c r="L52" s="548">
        <f>Capex!S34*-1</f>
        <v>0</v>
      </c>
      <c r="M52" s="548">
        <f>Capex!T34*-1</f>
        <v>0</v>
      </c>
      <c r="N52" s="548">
        <f>Capex!U34*-1</f>
        <v>0</v>
      </c>
      <c r="O52" s="548">
        <f>Capex!V34*-1</f>
        <v>0</v>
      </c>
      <c r="P52" s="548">
        <f>Capex!W34*-1</f>
        <v>0</v>
      </c>
      <c r="Q52" s="548">
        <f>Capex!X34*-1</f>
        <v>0</v>
      </c>
      <c r="R52" s="548">
        <f>Capex!Y34*-1</f>
        <v>0</v>
      </c>
      <c r="S52" s="548">
        <f>Capex!Z34*-1</f>
        <v>0</v>
      </c>
      <c r="T52" s="548">
        <f>Capex!AA34*-1</f>
        <v>0</v>
      </c>
      <c r="U52" s="548">
        <f>Capex!AB34*-1</f>
        <v>0</v>
      </c>
      <c r="V52" s="548">
        <f>Capex!AC34*-1</f>
        <v>0</v>
      </c>
      <c r="W52" s="548">
        <f>Capex!AD34*-1</f>
        <v>0</v>
      </c>
      <c r="X52" s="548">
        <f>Capex!AE34*-1</f>
        <v>0</v>
      </c>
      <c r="Y52" s="548">
        <f>Capex!AF34*-1</f>
        <v>0</v>
      </c>
      <c r="Z52" s="548">
        <f>Capex!AG34*-1</f>
        <v>0</v>
      </c>
      <c r="AA52" s="548">
        <f>Capex!AH34*-1</f>
        <v>0</v>
      </c>
      <c r="AB52" s="548">
        <f>Capex!AI34*-1</f>
        <v>0</v>
      </c>
      <c r="AC52" s="548">
        <f>Capex!AJ34*-1</f>
        <v>0</v>
      </c>
      <c r="AD52" s="548">
        <f>Capex!AK34*-1</f>
        <v>0</v>
      </c>
      <c r="AE52" s="548">
        <f>Capex!AL34*-1</f>
        <v>0</v>
      </c>
      <c r="AF52" s="548">
        <f>Capex!AM34*-1</f>
        <v>0</v>
      </c>
      <c r="AG52" s="548">
        <f>Capex!AN34*-1</f>
        <v>0</v>
      </c>
      <c r="AH52" s="548">
        <f>Capex!AO34*-1</f>
        <v>0</v>
      </c>
      <c r="AI52" s="548">
        <f>Capex!AP34*-1</f>
        <v>0</v>
      </c>
      <c r="AJ52" s="548">
        <f>Capex!AQ34*-1</f>
        <v>0</v>
      </c>
      <c r="AK52" s="548">
        <f>Capex!AR34*-1</f>
        <v>0</v>
      </c>
      <c r="AL52" s="548">
        <f>Capex!AS34*-1</f>
        <v>0</v>
      </c>
      <c r="AM52" s="548">
        <f>Capex!AT34*-1</f>
        <v>0</v>
      </c>
      <c r="AN52" s="548">
        <f>Capex!AU34*-1</f>
        <v>0</v>
      </c>
      <c r="AO52" s="548">
        <f>Capex!AV34*-1</f>
        <v>0</v>
      </c>
      <c r="AP52" s="548">
        <f>Capex!AW34*-1</f>
        <v>0</v>
      </c>
    </row>
    <row r="53" spans="1:45" outlineLevel="1" x14ac:dyDescent="0.2">
      <c r="A53" s="481"/>
      <c r="D53" s="548"/>
      <c r="H53" s="548"/>
      <c r="I53" s="548"/>
      <c r="J53" s="548"/>
      <c r="K53" s="548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  <c r="AC53" s="548"/>
      <c r="AD53" s="548"/>
      <c r="AE53" s="548"/>
      <c r="AF53" s="548"/>
      <c r="AG53" s="548"/>
      <c r="AH53" s="548"/>
      <c r="AI53" s="548"/>
      <c r="AJ53" s="548"/>
      <c r="AK53" s="548"/>
      <c r="AL53" s="548"/>
      <c r="AM53" s="548"/>
      <c r="AN53" s="548"/>
      <c r="AO53" s="548"/>
      <c r="AP53" s="548"/>
    </row>
    <row r="54" spans="1:45" s="549" customFormat="1" outlineLevel="1" x14ac:dyDescent="0.2">
      <c r="A54" s="608" t="s">
        <v>294</v>
      </c>
      <c r="B54" s="608"/>
      <c r="C54" s="608"/>
      <c r="D54" s="548">
        <f>SUM(H54:AQ54)</f>
        <v>9192955786.1709118</v>
      </c>
      <c r="E54" s="608"/>
      <c r="F54" s="608"/>
      <c r="G54" s="608"/>
      <c r="H54" s="625">
        <f>H47+H51</f>
        <v>-108742756.09331958</v>
      </c>
      <c r="I54" s="625">
        <f>I47+I51+H54</f>
        <v>-98288608.138492316</v>
      </c>
      <c r="J54" s="625">
        <f t="shared" ref="J54:AP54" si="15">J47+J51+I54</f>
        <v>-77925100.65281713</v>
      </c>
      <c r="K54" s="625">
        <f t="shared" si="15"/>
        <v>-57561400.089516386</v>
      </c>
      <c r="L54" s="625">
        <f t="shared" si="15"/>
        <v>-37197498.591500223</v>
      </c>
      <c r="M54" s="625">
        <f t="shared" si="15"/>
        <v>-16833389.710429952</v>
      </c>
      <c r="N54" s="625">
        <f t="shared" si="15"/>
        <v>3530934.9656910971</v>
      </c>
      <c r="O54" s="625">
        <f t="shared" si="15"/>
        <v>23895484.193688251</v>
      </c>
      <c r="P54" s="625">
        <f t="shared" si="15"/>
        <v>44260266.14304056</v>
      </c>
      <c r="Q54" s="625">
        <f t="shared" si="15"/>
        <v>64625284.398902439</v>
      </c>
      <c r="R54" s="625">
        <f t="shared" si="15"/>
        <v>84990555.454194814</v>
      </c>
      <c r="S54" s="625">
        <f t="shared" si="15"/>
        <v>109416088.54902823</v>
      </c>
      <c r="T54" s="625">
        <f t="shared" si="15"/>
        <v>133841894.31524028</v>
      </c>
      <c r="U54" s="625">
        <f t="shared" si="15"/>
        <v>158267981.62511826</v>
      </c>
      <c r="V54" s="625">
        <f t="shared" si="15"/>
        <v>182694344.91902661</v>
      </c>
      <c r="W54" s="625">
        <f t="shared" si="15"/>
        <v>207121013.64685127</v>
      </c>
      <c r="X54" s="625">
        <f t="shared" si="15"/>
        <v>231547994.20229104</v>
      </c>
      <c r="Y54" s="625">
        <f t="shared" si="15"/>
        <v>255975300.35060531</v>
      </c>
      <c r="Z54" s="625">
        <f t="shared" si="15"/>
        <v>280402943.93344164</v>
      </c>
      <c r="AA54" s="625">
        <f t="shared" si="15"/>
        <v>304830926.73296291</v>
      </c>
      <c r="AB54" s="625">
        <f t="shared" si="15"/>
        <v>329259274.30059379</v>
      </c>
      <c r="AC54" s="625">
        <f t="shared" si="15"/>
        <v>353687992.97960359</v>
      </c>
      <c r="AD54" s="625">
        <f t="shared" si="15"/>
        <v>378117107.56088531</v>
      </c>
      <c r="AE54" s="625">
        <f t="shared" si="15"/>
        <v>402546626.64438945</v>
      </c>
      <c r="AF54" s="625">
        <f t="shared" si="15"/>
        <v>426976563.36749411</v>
      </c>
      <c r="AG54" s="625">
        <f t="shared" si="15"/>
        <v>451406934.37372839</v>
      </c>
      <c r="AH54" s="625">
        <f t="shared" si="15"/>
        <v>475837755.36560434</v>
      </c>
      <c r="AI54" s="625">
        <f t="shared" si="15"/>
        <v>500269049.2328732</v>
      </c>
      <c r="AJ54" s="625">
        <f t="shared" si="15"/>
        <v>524700829.78023005</v>
      </c>
      <c r="AK54" s="625">
        <f t="shared" si="15"/>
        <v>549133112.87255645</v>
      </c>
      <c r="AL54" s="625">
        <f t="shared" si="15"/>
        <v>573565923.89990759</v>
      </c>
      <c r="AM54" s="625">
        <f t="shared" si="15"/>
        <v>597999276.47056723</v>
      </c>
      <c r="AN54" s="625">
        <f t="shared" si="15"/>
        <v>622433190.13578427</v>
      </c>
      <c r="AO54" s="625">
        <f t="shared" si="15"/>
        <v>646867693.05615699</v>
      </c>
      <c r="AP54" s="625">
        <f t="shared" si="15"/>
        <v>671302195.97652972</v>
      </c>
    </row>
    <row r="55" spans="1:45" s="549" customFormat="1" outlineLevel="1" x14ac:dyDescent="0.2">
      <c r="A55" s="608"/>
      <c r="B55" s="608"/>
      <c r="C55" s="608"/>
      <c r="D55" s="548"/>
      <c r="E55" s="608"/>
      <c r="F55" s="608"/>
      <c r="G55" s="608"/>
      <c r="H55" s="625"/>
      <c r="I55" s="625"/>
      <c r="J55" s="625"/>
      <c r="K55" s="625"/>
      <c r="L55" s="625"/>
      <c r="M55" s="625"/>
      <c r="N55" s="625"/>
      <c r="O55" s="625"/>
      <c r="P55" s="625"/>
      <c r="Q55" s="625"/>
      <c r="R55" s="625"/>
      <c r="S55" s="625"/>
      <c r="T55" s="625"/>
      <c r="U55" s="625"/>
      <c r="V55" s="625"/>
      <c r="W55" s="625"/>
      <c r="X55" s="625"/>
      <c r="Y55" s="625"/>
      <c r="Z55" s="625"/>
      <c r="AA55" s="625"/>
      <c r="AB55" s="625"/>
      <c r="AC55" s="625"/>
      <c r="AD55" s="625"/>
      <c r="AE55" s="625"/>
      <c r="AF55" s="625"/>
      <c r="AG55" s="625"/>
      <c r="AH55" s="625"/>
      <c r="AI55" s="625"/>
      <c r="AJ55" s="625"/>
      <c r="AK55" s="625"/>
      <c r="AL55" s="625"/>
      <c r="AM55" s="625"/>
      <c r="AN55" s="625"/>
      <c r="AO55" s="625"/>
      <c r="AP55" s="625"/>
    </row>
    <row r="56" spans="1:45" x14ac:dyDescent="0.2">
      <c r="H56" s="548"/>
      <c r="I56" s="626"/>
      <c r="J56" s="626"/>
      <c r="K56" s="626"/>
      <c r="L56" s="626"/>
      <c r="M56" s="626"/>
      <c r="N56" s="626"/>
      <c r="O56" s="626"/>
      <c r="P56" s="626"/>
      <c r="Q56" s="626"/>
      <c r="R56" s="626"/>
      <c r="S56" s="626"/>
      <c r="T56" s="626"/>
      <c r="U56" s="626"/>
      <c r="V56" s="626"/>
      <c r="W56" s="626"/>
      <c r="X56" s="626"/>
      <c r="Y56" s="626"/>
      <c r="Z56" s="626"/>
      <c r="AA56" s="626"/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/>
      <c r="AO56" s="626"/>
      <c r="AP56" s="626"/>
    </row>
    <row r="57" spans="1:45" s="546" customFormat="1" x14ac:dyDescent="0.2">
      <c r="A57" s="545" t="s">
        <v>295</v>
      </c>
      <c r="B57" s="545"/>
      <c r="C57" s="545"/>
      <c r="D57" s="545"/>
      <c r="E57" s="545"/>
      <c r="F57" s="545"/>
      <c r="G57" s="545"/>
      <c r="H57" s="545"/>
      <c r="I57" s="545"/>
      <c r="J57" s="545"/>
      <c r="K57" s="545"/>
      <c r="L57" s="545"/>
      <c r="M57" s="545"/>
      <c r="N57" s="545"/>
      <c r="O57" s="545"/>
      <c r="P57" s="545"/>
      <c r="Q57" s="545"/>
      <c r="R57" s="545"/>
      <c r="S57" s="545"/>
      <c r="T57" s="545"/>
      <c r="U57" s="545"/>
      <c r="V57" s="545"/>
      <c r="W57" s="545"/>
      <c r="X57" s="545"/>
      <c r="Y57" s="545"/>
      <c r="Z57" s="545"/>
      <c r="AA57" s="545"/>
      <c r="AB57" s="545"/>
      <c r="AC57" s="545"/>
      <c r="AD57" s="545"/>
      <c r="AE57" s="545"/>
      <c r="AF57" s="545"/>
      <c r="AG57" s="545"/>
      <c r="AH57" s="545"/>
      <c r="AI57" s="545"/>
      <c r="AJ57" s="545"/>
      <c r="AK57" s="545"/>
      <c r="AL57" s="545"/>
      <c r="AM57" s="545"/>
      <c r="AN57" s="545"/>
      <c r="AO57" s="545"/>
      <c r="AP57" s="545"/>
    </row>
    <row r="58" spans="1:45" s="549" customFormat="1" outlineLevel="1" x14ac:dyDescent="0.2">
      <c r="A58" s="608" t="str">
        <f>A33</f>
        <v>Receita Bruta - URE MARÍLIA - BIO+GAS</v>
      </c>
      <c r="B58" s="608"/>
      <c r="C58" s="608"/>
      <c r="D58" s="617">
        <f t="shared" ref="D58" si="16">SUM(H58:AQ58)</f>
        <v>1896445978.9913638</v>
      </c>
      <c r="E58" s="608"/>
      <c r="F58" s="608"/>
      <c r="G58" s="608"/>
      <c r="H58" s="617">
        <f t="shared" ref="H58:AP58" si="17">SUM(H59:H64)</f>
        <v>5046.7704402561994</v>
      </c>
      <c r="I58" s="617">
        <f t="shared" si="17"/>
        <v>21002649.251041129</v>
      </c>
      <c r="J58" s="617">
        <f t="shared" si="17"/>
        <v>34044271.124304861</v>
      </c>
      <c r="K58" s="617">
        <f t="shared" si="17"/>
        <v>35065825.30398342</v>
      </c>
      <c r="L58" s="617">
        <f t="shared" si="17"/>
        <v>36118042.365092799</v>
      </c>
      <c r="M58" s="617">
        <f t="shared" si="17"/>
        <v>37201841.216256991</v>
      </c>
      <c r="N58" s="617">
        <f t="shared" si="17"/>
        <v>38318172.521930255</v>
      </c>
      <c r="O58" s="617">
        <f t="shared" si="17"/>
        <v>39468013.587641828</v>
      </c>
      <c r="P58" s="617">
        <f t="shared" si="17"/>
        <v>40652369.849823378</v>
      </c>
      <c r="Q58" s="617">
        <f t="shared" si="17"/>
        <v>41872271.287333049</v>
      </c>
      <c r="R58" s="617">
        <f t="shared" si="17"/>
        <v>43128803.426003672</v>
      </c>
      <c r="S58" s="617">
        <f t="shared" si="17"/>
        <v>44423056.152595975</v>
      </c>
      <c r="T58" s="617">
        <f t="shared" si="17"/>
        <v>45756164.36052724</v>
      </c>
      <c r="U58" s="617">
        <f t="shared" si="17"/>
        <v>47129292.26998575</v>
      </c>
      <c r="V58" s="617">
        <f t="shared" si="17"/>
        <v>48543618.296174802</v>
      </c>
      <c r="W58" s="617">
        <f t="shared" si="17"/>
        <v>50000436.678992741</v>
      </c>
      <c r="X58" s="617">
        <f t="shared" si="17"/>
        <v>51500985.900924519</v>
      </c>
      <c r="Y58" s="617">
        <f t="shared" si="17"/>
        <v>53046592.059603661</v>
      </c>
      <c r="Z58" s="617">
        <f t="shared" si="17"/>
        <v>54638605.299574167</v>
      </c>
      <c r="AA58" s="617">
        <f t="shared" si="17"/>
        <v>56278400.749261305</v>
      </c>
      <c r="AB58" s="617">
        <f t="shared" si="17"/>
        <v>57967458.625060052</v>
      </c>
      <c r="AC58" s="617">
        <f t="shared" si="17"/>
        <v>59707222.055669539</v>
      </c>
      <c r="AD58" s="617">
        <f t="shared" si="17"/>
        <v>61499251.473075822</v>
      </c>
      <c r="AE58" s="617">
        <f t="shared" si="17"/>
        <v>63345084.340337954</v>
      </c>
      <c r="AF58" s="617">
        <f t="shared" si="17"/>
        <v>65246346.465770081</v>
      </c>
      <c r="AG58" s="617">
        <f t="shared" si="17"/>
        <v>67204711.078938454</v>
      </c>
      <c r="AH58" s="617">
        <f t="shared" si="17"/>
        <v>69221892.138982713</v>
      </c>
      <c r="AI58" s="617">
        <f t="shared" si="17"/>
        <v>71299674.297910392</v>
      </c>
      <c r="AJ58" s="617">
        <f t="shared" si="17"/>
        <v>73439857.522814408</v>
      </c>
      <c r="AK58" s="617">
        <f t="shared" si="17"/>
        <v>75644322.090518028</v>
      </c>
      <c r="AL58" s="617">
        <f t="shared" si="17"/>
        <v>77915024.689326242</v>
      </c>
      <c r="AM58" s="617">
        <f t="shared" si="17"/>
        <v>80253926.005263999</v>
      </c>
      <c r="AN58" s="617">
        <f t="shared" si="17"/>
        <v>82663091.818913713</v>
      </c>
      <c r="AO58" s="617">
        <f t="shared" si="17"/>
        <v>85144659.072556764</v>
      </c>
      <c r="AP58" s="617">
        <f t="shared" si="17"/>
        <v>87698998.844733477</v>
      </c>
    </row>
    <row r="59" spans="1:45" outlineLevel="1" x14ac:dyDescent="0.2">
      <c r="A59" s="481" t="s">
        <v>765</v>
      </c>
      <c r="D59" s="547">
        <f>SUM(H59:AQ59)</f>
        <v>429340206.72590756</v>
      </c>
      <c r="E59" s="482"/>
      <c r="F59" s="482"/>
      <c r="G59" s="482"/>
      <c r="H59" s="548">
        <f t="shared" ref="H59:AP59" si="18">H34*H30</f>
        <v>0</v>
      </c>
      <c r="I59" s="548">
        <f t="shared" si="18"/>
        <v>7437015.3120939611</v>
      </c>
      <c r="J59" s="548">
        <f t="shared" si="18"/>
        <v>7660125.7714567799</v>
      </c>
      <c r="K59" s="548">
        <f t="shared" si="18"/>
        <v>7889929.544600483</v>
      </c>
      <c r="L59" s="548">
        <f t="shared" si="18"/>
        <v>8126627.4309384981</v>
      </c>
      <c r="M59" s="548">
        <f t="shared" si="18"/>
        <v>8370426.2538666539</v>
      </c>
      <c r="N59" s="548">
        <f t="shared" si="18"/>
        <v>8621539.0414826535</v>
      </c>
      <c r="O59" s="548">
        <f t="shared" si="18"/>
        <v>8880185.2127271332</v>
      </c>
      <c r="P59" s="548">
        <f t="shared" si="18"/>
        <v>9146590.7691089455</v>
      </c>
      <c r="Q59" s="548">
        <f t="shared" si="18"/>
        <v>9420988.4921822138</v>
      </c>
      <c r="R59" s="548">
        <f t="shared" si="18"/>
        <v>9703618.1469476819</v>
      </c>
      <c r="S59" s="548">
        <f t="shared" si="18"/>
        <v>9994726.6913561113</v>
      </c>
      <c r="T59" s="548">
        <f t="shared" si="18"/>
        <v>10294568.492096795</v>
      </c>
      <c r="U59" s="548">
        <f t="shared" si="18"/>
        <v>10603405.5468597</v>
      </c>
      <c r="V59" s="548">
        <f t="shared" si="18"/>
        <v>10921507.713265492</v>
      </c>
      <c r="W59" s="548">
        <f t="shared" si="18"/>
        <v>11249152.944663456</v>
      </c>
      <c r="X59" s="548">
        <f t="shared" si="18"/>
        <v>11586627.53300336</v>
      </c>
      <c r="Y59" s="548">
        <f t="shared" si="18"/>
        <v>11934226.358993461</v>
      </c>
      <c r="Z59" s="548">
        <f t="shared" si="18"/>
        <v>12292253.149763264</v>
      </c>
      <c r="AA59" s="548">
        <f t="shared" si="18"/>
        <v>12661020.744256161</v>
      </c>
      <c r="AB59" s="548">
        <f t="shared" si="18"/>
        <v>13040851.366583848</v>
      </c>
      <c r="AC59" s="548">
        <f t="shared" si="18"/>
        <v>13432076.907581363</v>
      </c>
      <c r="AD59" s="548">
        <f t="shared" si="18"/>
        <v>13835039.214808805</v>
      </c>
      <c r="AE59" s="548">
        <f t="shared" si="18"/>
        <v>14250090.391253069</v>
      </c>
      <c r="AF59" s="548">
        <f t="shared" si="18"/>
        <v>14677593.102990661</v>
      </c>
      <c r="AG59" s="548">
        <f t="shared" si="18"/>
        <v>15117920.89608038</v>
      </c>
      <c r="AH59" s="548">
        <f t="shared" si="18"/>
        <v>15571458.522962792</v>
      </c>
      <c r="AI59" s="548">
        <f t="shared" si="18"/>
        <v>16038602.278651677</v>
      </c>
      <c r="AJ59" s="548">
        <f t="shared" si="18"/>
        <v>16519760.347011227</v>
      </c>
      <c r="AK59" s="548">
        <f t="shared" si="18"/>
        <v>17015353.157421567</v>
      </c>
      <c r="AL59" s="548">
        <f t="shared" si="18"/>
        <v>17525813.752144214</v>
      </c>
      <c r="AM59" s="548">
        <f t="shared" si="18"/>
        <v>18051588.16470854</v>
      </c>
      <c r="AN59" s="548">
        <f t="shared" si="18"/>
        <v>18593135.809649795</v>
      </c>
      <c r="AO59" s="548">
        <f t="shared" si="18"/>
        <v>19150929.883939292</v>
      </c>
      <c r="AP59" s="548">
        <f t="shared" si="18"/>
        <v>19725457.780457474</v>
      </c>
    </row>
    <row r="60" spans="1:45" outlineLevel="1" x14ac:dyDescent="0.2">
      <c r="A60" s="481" t="s">
        <v>198</v>
      </c>
      <c r="D60" s="548">
        <f>SUM(H60:AQ60)</f>
        <v>681527.97698586108</v>
      </c>
      <c r="E60" s="482"/>
      <c r="F60" s="482"/>
      <c r="G60" s="482"/>
      <c r="H60" s="548">
        <f t="shared" ref="H60:AP60" si="19">H35*H30</f>
        <v>5046.7704402561994</v>
      </c>
      <c r="I60" s="548">
        <f t="shared" si="19"/>
        <v>5396.5646040512129</v>
      </c>
      <c r="J60" s="548">
        <f t="shared" si="19"/>
        <v>5769.3455684022956</v>
      </c>
      <c r="K60" s="548">
        <f t="shared" si="19"/>
        <v>6168.4718848692128</v>
      </c>
      <c r="L60" s="548">
        <f t="shared" si="19"/>
        <v>6595.828031293986</v>
      </c>
      <c r="M60" s="548">
        <f t="shared" si="19"/>
        <v>7051.2830836372259</v>
      </c>
      <c r="N60" s="548">
        <f t="shared" si="19"/>
        <v>7538.8907616944161</v>
      </c>
      <c r="O60" s="548">
        <f t="shared" si="19"/>
        <v>8060.9475382087603</v>
      </c>
      <c r="P60" s="548">
        <f t="shared" si="19"/>
        <v>8618.6305166566726</v>
      </c>
      <c r="Q60" s="548">
        <f t="shared" si="19"/>
        <v>9207.5314471250404</v>
      </c>
      <c r="R60" s="548">
        <f t="shared" si="19"/>
        <v>9847.7574411755086</v>
      </c>
      <c r="S60" s="548">
        <f t="shared" si="19"/>
        <v>10531.813976594913</v>
      </c>
      <c r="T60" s="548">
        <f t="shared" si="19"/>
        <v>11264.291749279966</v>
      </c>
      <c r="U60" s="548">
        <f t="shared" si="19"/>
        <v>12045.199144453662</v>
      </c>
      <c r="V60" s="548">
        <f t="shared" si="19"/>
        <v>12853.81320826298</v>
      </c>
      <c r="W60" s="548">
        <f t="shared" si="19"/>
        <v>13749.261537203023</v>
      </c>
      <c r="X60" s="548">
        <f t="shared" si="19"/>
        <v>14697.860945310314</v>
      </c>
      <c r="Y60" s="548">
        <f t="shared" si="19"/>
        <v>15715.378425078959</v>
      </c>
      <c r="Z60" s="548">
        <f t="shared" si="19"/>
        <v>16802.317960230856</v>
      </c>
      <c r="AA60" s="548">
        <f t="shared" si="19"/>
        <v>17943.678198950583</v>
      </c>
      <c r="AB60" s="548">
        <f t="shared" si="19"/>
        <v>19187.841865831808</v>
      </c>
      <c r="AC60" s="548">
        <f t="shared" si="19"/>
        <v>20503.148979479389</v>
      </c>
      <c r="AD60" s="548">
        <f t="shared" si="19"/>
        <v>21930.999185054177</v>
      </c>
      <c r="AE60" s="548">
        <f t="shared" si="19"/>
        <v>23444.252230470072</v>
      </c>
      <c r="AF60" s="548">
        <f t="shared" si="19"/>
        <v>25057.175019371789</v>
      </c>
      <c r="AG60" s="548">
        <f t="shared" si="19"/>
        <v>26783.109465218193</v>
      </c>
      <c r="AH60" s="548">
        <f t="shared" si="19"/>
        <v>28626.330425285087</v>
      </c>
      <c r="AI60" s="548">
        <f t="shared" si="19"/>
        <v>30610.515096239982</v>
      </c>
      <c r="AJ60" s="548">
        <f t="shared" si="19"/>
        <v>32721.826515835804</v>
      </c>
      <c r="AK60" s="548">
        <f t="shared" si="19"/>
        <v>34972.323330468149</v>
      </c>
      <c r="AL60" s="548">
        <f t="shared" si="19"/>
        <v>37394.429123062429</v>
      </c>
      <c r="AM60" s="548">
        <f t="shared" si="19"/>
        <v>39966.837254733422</v>
      </c>
      <c r="AN60" s="548">
        <f t="shared" si="19"/>
        <v>42713.875864166046</v>
      </c>
      <c r="AO60" s="548">
        <f t="shared" si="19"/>
        <v>45669.791215718673</v>
      </c>
      <c r="AP60" s="548">
        <f t="shared" si="19"/>
        <v>47039.884952190238</v>
      </c>
    </row>
    <row r="61" spans="1:45" outlineLevel="1" x14ac:dyDescent="0.2">
      <c r="A61" s="481" t="s">
        <v>776</v>
      </c>
      <c r="D61" s="547">
        <f>SUM(H61:AQ61)</f>
        <v>481631642.16047311</v>
      </c>
      <c r="E61" s="482"/>
      <c r="F61" s="482"/>
      <c r="G61" s="482"/>
      <c r="H61" s="548">
        <f t="shared" ref="H61:AP61" si="20">H36*H30</f>
        <v>0</v>
      </c>
      <c r="I61" s="548">
        <f t="shared" si="20"/>
        <v>8342805.6385669438</v>
      </c>
      <c r="J61" s="548">
        <f t="shared" si="20"/>
        <v>8593089.8077239525</v>
      </c>
      <c r="K61" s="548">
        <f t="shared" si="20"/>
        <v>8850882.5019556694</v>
      </c>
      <c r="L61" s="548">
        <f t="shared" si="20"/>
        <v>9116408.9770143405</v>
      </c>
      <c r="M61" s="548">
        <f t="shared" si="20"/>
        <v>9389901.246324772</v>
      </c>
      <c r="N61" s="548">
        <f t="shared" si="20"/>
        <v>9671598.2837145142</v>
      </c>
      <c r="O61" s="548">
        <f t="shared" si="20"/>
        <v>9961746.2322259508</v>
      </c>
      <c r="P61" s="548">
        <f t="shared" si="20"/>
        <v>10260598.619192729</v>
      </c>
      <c r="Q61" s="548">
        <f t="shared" si="20"/>
        <v>10568416.57776851</v>
      </c>
      <c r="R61" s="548">
        <f t="shared" si="20"/>
        <v>10885469.075101566</v>
      </c>
      <c r="S61" s="548">
        <f t="shared" si="20"/>
        <v>11212033.147354612</v>
      </c>
      <c r="T61" s="548">
        <f t="shared" si="20"/>
        <v>11548394.14177525</v>
      </c>
      <c r="U61" s="548">
        <f t="shared" si="20"/>
        <v>11894845.96602851</v>
      </c>
      <c r="V61" s="548">
        <f t="shared" si="20"/>
        <v>12251691.345009364</v>
      </c>
      <c r="W61" s="548">
        <f t="shared" si="20"/>
        <v>12619242.085359646</v>
      </c>
      <c r="X61" s="548">
        <f t="shared" si="20"/>
        <v>12997819.347920436</v>
      </c>
      <c r="Y61" s="548">
        <f t="shared" si="20"/>
        <v>13387753.928358048</v>
      </c>
      <c r="Z61" s="548">
        <f t="shared" si="20"/>
        <v>13789386.54620879</v>
      </c>
      <c r="AA61" s="548">
        <f t="shared" si="20"/>
        <v>14203068.142595053</v>
      </c>
      <c r="AB61" s="548">
        <f t="shared" si="20"/>
        <v>14629160.186872905</v>
      </c>
      <c r="AC61" s="548">
        <f t="shared" si="20"/>
        <v>15068034.992479093</v>
      </c>
      <c r="AD61" s="548">
        <f t="shared" si="20"/>
        <v>15520076.042253468</v>
      </c>
      <c r="AE61" s="548">
        <f t="shared" si="20"/>
        <v>15985678.32352107</v>
      </c>
      <c r="AF61" s="548">
        <f t="shared" si="20"/>
        <v>16465248.673226703</v>
      </c>
      <c r="AG61" s="548">
        <f t="shared" si="20"/>
        <v>16959206.133423503</v>
      </c>
      <c r="AH61" s="548">
        <f t="shared" si="20"/>
        <v>17467982.317426208</v>
      </c>
      <c r="AI61" s="548">
        <f t="shared" si="20"/>
        <v>17992021.786948998</v>
      </c>
      <c r="AJ61" s="548">
        <f t="shared" si="20"/>
        <v>18531782.440557465</v>
      </c>
      <c r="AK61" s="548">
        <f t="shared" si="20"/>
        <v>19087735.913774192</v>
      </c>
      <c r="AL61" s="548">
        <f t="shared" si="20"/>
        <v>19660367.99118742</v>
      </c>
      <c r="AM61" s="548">
        <f t="shared" si="20"/>
        <v>20250179.030923039</v>
      </c>
      <c r="AN61" s="548">
        <f t="shared" si="20"/>
        <v>20857684.401850734</v>
      </c>
      <c r="AO61" s="548">
        <f t="shared" si="20"/>
        <v>21483414.933906257</v>
      </c>
      <c r="AP61" s="548">
        <f t="shared" si="20"/>
        <v>22127917.381923448</v>
      </c>
    </row>
    <row r="62" spans="1:45" outlineLevel="1" x14ac:dyDescent="0.2">
      <c r="A62" s="481" t="s">
        <v>777</v>
      </c>
      <c r="D62" s="548">
        <f t="shared" ref="D62:D68" si="21">SUM(H62:AQ62)</f>
        <v>683589347.05687809</v>
      </c>
      <c r="E62" s="482"/>
      <c r="F62" s="482"/>
      <c r="G62" s="482"/>
      <c r="H62" s="548">
        <f t="shared" ref="H62:AP62" si="22">H37*H30</f>
        <v>0</v>
      </c>
      <c r="I62" s="548">
        <f t="shared" si="22"/>
        <v>0</v>
      </c>
      <c r="J62" s="548">
        <f t="shared" si="22"/>
        <v>12411331.511706267</v>
      </c>
      <c r="K62" s="548">
        <f t="shared" si="22"/>
        <v>12783671.457057454</v>
      </c>
      <c r="L62" s="548">
        <f t="shared" si="22"/>
        <v>13167181.600769179</v>
      </c>
      <c r="M62" s="548">
        <f t="shared" si="22"/>
        <v>13562197.048792254</v>
      </c>
      <c r="N62" s="548">
        <f t="shared" si="22"/>
        <v>13969062.960256021</v>
      </c>
      <c r="O62" s="548">
        <f t="shared" si="22"/>
        <v>14388134.849063702</v>
      </c>
      <c r="P62" s="548">
        <f t="shared" si="22"/>
        <v>14819778.894535614</v>
      </c>
      <c r="Q62" s="548">
        <f t="shared" si="22"/>
        <v>15264372.261371681</v>
      </c>
      <c r="R62" s="548">
        <f t="shared" si="22"/>
        <v>15722303.429212833</v>
      </c>
      <c r="S62" s="548">
        <f t="shared" si="22"/>
        <v>16193972.532089218</v>
      </c>
      <c r="T62" s="548">
        <f t="shared" si="22"/>
        <v>16679791.708051894</v>
      </c>
      <c r="U62" s="548">
        <f t="shared" si="22"/>
        <v>17180185.459293451</v>
      </c>
      <c r="V62" s="548">
        <f t="shared" si="22"/>
        <v>17695591.023072258</v>
      </c>
      <c r="W62" s="548">
        <f t="shared" si="22"/>
        <v>18226458.753764424</v>
      </c>
      <c r="X62" s="548">
        <f t="shared" si="22"/>
        <v>18773252.51637736</v>
      </c>
      <c r="Y62" s="548">
        <f t="shared" si="22"/>
        <v>19336450.09186868</v>
      </c>
      <c r="Z62" s="548">
        <f t="shared" si="22"/>
        <v>19916543.594624739</v>
      </c>
      <c r="AA62" s="548">
        <f t="shared" si="22"/>
        <v>20514039.902463481</v>
      </c>
      <c r="AB62" s="548">
        <f t="shared" si="22"/>
        <v>21129461.099537384</v>
      </c>
      <c r="AC62" s="548">
        <f t="shared" si="22"/>
        <v>21763344.932523508</v>
      </c>
      <c r="AD62" s="548">
        <f t="shared" si="22"/>
        <v>22416245.280499216</v>
      </c>
      <c r="AE62" s="548">
        <f t="shared" si="22"/>
        <v>23088732.63891419</v>
      </c>
      <c r="AF62" s="548">
        <f t="shared" si="22"/>
        <v>23781394.618081614</v>
      </c>
      <c r="AG62" s="548">
        <f t="shared" si="22"/>
        <v>24494836.456624065</v>
      </c>
      <c r="AH62" s="548">
        <f t="shared" si="22"/>
        <v>25229681.550322786</v>
      </c>
      <c r="AI62" s="548">
        <f t="shared" si="22"/>
        <v>25986571.996832471</v>
      </c>
      <c r="AJ62" s="548">
        <f t="shared" si="22"/>
        <v>26766169.156737447</v>
      </c>
      <c r="AK62" s="548">
        <f t="shared" si="22"/>
        <v>27569154.231439572</v>
      </c>
      <c r="AL62" s="548">
        <f t="shared" si="22"/>
        <v>28396228.858382758</v>
      </c>
      <c r="AM62" s="548">
        <f t="shared" si="22"/>
        <v>29248115.72413424</v>
      </c>
      <c r="AN62" s="548">
        <f t="shared" si="22"/>
        <v>30125559.19585827</v>
      </c>
      <c r="AO62" s="548">
        <f t="shared" si="22"/>
        <v>31029325.971734021</v>
      </c>
      <c r="AP62" s="548">
        <f t="shared" si="22"/>
        <v>31960205.750886045</v>
      </c>
      <c r="AS62" s="631"/>
    </row>
    <row r="63" spans="1:45" outlineLevel="1" x14ac:dyDescent="0.2">
      <c r="A63" s="481" t="s">
        <v>778</v>
      </c>
      <c r="D63" s="548">
        <f t="shared" si="21"/>
        <v>270917798.71526617</v>
      </c>
      <c r="E63" s="482"/>
      <c r="F63" s="482"/>
      <c r="G63" s="482"/>
      <c r="H63" s="548">
        <f t="shared" ref="H63:AP63" si="23">H38*H30</f>
        <v>0</v>
      </c>
      <c r="I63" s="548">
        <f t="shared" si="23"/>
        <v>4692828.1716939053</v>
      </c>
      <c r="J63" s="548">
        <f t="shared" si="23"/>
        <v>4833613.0168447234</v>
      </c>
      <c r="K63" s="548">
        <f t="shared" si="23"/>
        <v>4978621.4073500643</v>
      </c>
      <c r="L63" s="548">
        <f t="shared" si="23"/>
        <v>5127980.049570567</v>
      </c>
      <c r="M63" s="548">
        <f t="shared" si="23"/>
        <v>5281819.4510576837</v>
      </c>
      <c r="N63" s="548">
        <f t="shared" si="23"/>
        <v>5440274.0345894145</v>
      </c>
      <c r="O63" s="548">
        <f t="shared" si="23"/>
        <v>5603482.2556270966</v>
      </c>
      <c r="P63" s="548">
        <f t="shared" si="23"/>
        <v>5771586.7232959094</v>
      </c>
      <c r="Q63" s="548">
        <f t="shared" si="23"/>
        <v>5944734.3249947866</v>
      </c>
      <c r="R63" s="548">
        <f t="shared" si="23"/>
        <v>6123076.3547446309</v>
      </c>
      <c r="S63" s="548">
        <f t="shared" si="23"/>
        <v>6306768.6453869697</v>
      </c>
      <c r="T63" s="548">
        <f t="shared" si="23"/>
        <v>6495971.7047485793</v>
      </c>
      <c r="U63" s="548">
        <f t="shared" si="23"/>
        <v>6690850.8558910368</v>
      </c>
      <c r="V63" s="548">
        <f t="shared" si="23"/>
        <v>6891576.3815677678</v>
      </c>
      <c r="W63" s="548">
        <f t="shared" si="23"/>
        <v>7098323.673014801</v>
      </c>
      <c r="X63" s="548">
        <f t="shared" si="23"/>
        <v>7311273.3832052452</v>
      </c>
      <c r="Y63" s="548">
        <f t="shared" si="23"/>
        <v>7530611.5847014021</v>
      </c>
      <c r="Z63" s="548">
        <f t="shared" si="23"/>
        <v>7756529.9322424447</v>
      </c>
      <c r="AA63" s="548">
        <f t="shared" si="23"/>
        <v>7989225.8302097172</v>
      </c>
      <c r="AB63" s="548">
        <f t="shared" si="23"/>
        <v>8228902.6051160097</v>
      </c>
      <c r="AC63" s="548">
        <f t="shared" si="23"/>
        <v>8475769.6832694896</v>
      </c>
      <c r="AD63" s="548">
        <f t="shared" si="23"/>
        <v>8730042.7737675756</v>
      </c>
      <c r="AE63" s="548">
        <f t="shared" si="23"/>
        <v>8991944.0569806024</v>
      </c>
      <c r="AF63" s="548">
        <f t="shared" si="23"/>
        <v>9261702.3786900211</v>
      </c>
      <c r="AG63" s="548">
        <f t="shared" si="23"/>
        <v>9539553.4500507209</v>
      </c>
      <c r="AH63" s="548">
        <f t="shared" si="23"/>
        <v>9825740.053552242</v>
      </c>
      <c r="AI63" s="548">
        <f t="shared" si="23"/>
        <v>10120512.25515881</v>
      </c>
      <c r="AJ63" s="548">
        <f t="shared" si="23"/>
        <v>10424127.622813575</v>
      </c>
      <c r="AK63" s="548">
        <f t="shared" si="23"/>
        <v>10736851.451497983</v>
      </c>
      <c r="AL63" s="548">
        <f t="shared" si="23"/>
        <v>11058956.995042922</v>
      </c>
      <c r="AM63" s="548">
        <f t="shared" si="23"/>
        <v>11390725.704894209</v>
      </c>
      <c r="AN63" s="548">
        <f t="shared" si="23"/>
        <v>11732447.476041038</v>
      </c>
      <c r="AO63" s="548">
        <f t="shared" si="23"/>
        <v>12084420.90032227</v>
      </c>
      <c r="AP63" s="548">
        <f t="shared" si="23"/>
        <v>12446953.527331939</v>
      </c>
      <c r="AS63" s="631"/>
    </row>
    <row r="64" spans="1:45" outlineLevel="1" x14ac:dyDescent="0.2">
      <c r="A64" s="481" t="s">
        <v>779</v>
      </c>
      <c r="D64" s="548">
        <f t="shared" si="21"/>
        <v>30285456.355852611</v>
      </c>
      <c r="E64" s="482"/>
      <c r="F64" s="482"/>
      <c r="G64" s="482"/>
      <c r="H64" s="548">
        <f t="shared" ref="H64:AP64" si="24">H39*H30</f>
        <v>0</v>
      </c>
      <c r="I64" s="548">
        <f t="shared" si="24"/>
        <v>524603.56408226897</v>
      </c>
      <c r="J64" s="548">
        <f t="shared" si="24"/>
        <v>540341.67100473703</v>
      </c>
      <c r="K64" s="548">
        <f t="shared" si="24"/>
        <v>556551.92113487911</v>
      </c>
      <c r="L64" s="548">
        <f t="shared" si="24"/>
        <v>573248.47876892553</v>
      </c>
      <c r="M64" s="548">
        <f t="shared" si="24"/>
        <v>590445.9331319934</v>
      </c>
      <c r="N64" s="548">
        <f t="shared" si="24"/>
        <v>608159.3111259531</v>
      </c>
      <c r="O64" s="548">
        <f t="shared" si="24"/>
        <v>626404.09045973176</v>
      </c>
      <c r="P64" s="548">
        <f t="shared" si="24"/>
        <v>645196.21317352366</v>
      </c>
      <c r="Q64" s="548">
        <f t="shared" si="24"/>
        <v>664552.09956872941</v>
      </c>
      <c r="R64" s="548">
        <f t="shared" si="24"/>
        <v>684488.66255579132</v>
      </c>
      <c r="S64" s="548">
        <f t="shared" si="24"/>
        <v>705023.32243246504</v>
      </c>
      <c r="T64" s="548">
        <f t="shared" si="24"/>
        <v>726174.02210543898</v>
      </c>
      <c r="U64" s="548">
        <f t="shared" si="24"/>
        <v>747959.24276860221</v>
      </c>
      <c r="V64" s="548">
        <f t="shared" si="24"/>
        <v>770398.02005166025</v>
      </c>
      <c r="W64" s="548">
        <f t="shared" si="24"/>
        <v>793509.96065321018</v>
      </c>
      <c r="X64" s="548">
        <f t="shared" si="24"/>
        <v>817315.25947280647</v>
      </c>
      <c r="Y64" s="548">
        <f t="shared" si="24"/>
        <v>841834.71725699061</v>
      </c>
      <c r="Z64" s="548">
        <f t="shared" si="24"/>
        <v>867089.75877470034</v>
      </c>
      <c r="AA64" s="548">
        <f t="shared" si="24"/>
        <v>893102.45153794135</v>
      </c>
      <c r="AB64" s="548">
        <f t="shared" si="24"/>
        <v>919895.52508407959</v>
      </c>
      <c r="AC64" s="548">
        <f t="shared" si="24"/>
        <v>947492.39083660208</v>
      </c>
      <c r="AD64" s="548">
        <f t="shared" si="24"/>
        <v>975917.16256170021</v>
      </c>
      <c r="AE64" s="548">
        <f t="shared" si="24"/>
        <v>1005194.6774385511</v>
      </c>
      <c r="AF64" s="548">
        <f t="shared" si="24"/>
        <v>1035350.5177617077</v>
      </c>
      <c r="AG64" s="548">
        <f t="shared" si="24"/>
        <v>1066411.033294559</v>
      </c>
      <c r="AH64" s="548">
        <f t="shared" si="24"/>
        <v>1098403.3642933955</v>
      </c>
      <c r="AI64" s="548">
        <f t="shared" si="24"/>
        <v>1131355.4652221976</v>
      </c>
      <c r="AJ64" s="548">
        <f t="shared" si="24"/>
        <v>1165296.1291788635</v>
      </c>
      <c r="AK64" s="548">
        <f t="shared" si="24"/>
        <v>1200255.0130542296</v>
      </c>
      <c r="AL64" s="548">
        <f t="shared" si="24"/>
        <v>1236262.6634458564</v>
      </c>
      <c r="AM64" s="548">
        <f t="shared" si="24"/>
        <v>1273350.5433492321</v>
      </c>
      <c r="AN64" s="548">
        <f t="shared" si="24"/>
        <v>1311551.0596497091</v>
      </c>
      <c r="AO64" s="548">
        <f t="shared" si="24"/>
        <v>1350897.5914392006</v>
      </c>
      <c r="AP64" s="548">
        <f t="shared" si="24"/>
        <v>1391424.5191823768</v>
      </c>
      <c r="AS64" s="631"/>
    </row>
    <row r="65" spans="1:42" s="549" customFormat="1" outlineLevel="1" x14ac:dyDescent="0.2">
      <c r="A65" s="618" t="s">
        <v>781</v>
      </c>
      <c r="B65" s="608"/>
      <c r="C65" s="608"/>
      <c r="D65" s="617">
        <f t="shared" si="21"/>
        <v>-351052933.81660038</v>
      </c>
      <c r="E65" s="482"/>
      <c r="F65" s="482"/>
      <c r="G65" s="482"/>
      <c r="H65" s="617">
        <f>SUM(H66:H67)</f>
        <v>0</v>
      </c>
      <c r="I65" s="617">
        <f t="shared" ref="I65" si="25">SUM(I66:I67)</f>
        <v>-4985623.4049395761</v>
      </c>
      <c r="J65" s="617">
        <f t="shared" ref="J65" si="26">SUM(J66:J67)</f>
        <v>-6283240.2719205935</v>
      </c>
      <c r="K65" s="617">
        <f t="shared" ref="K65" si="27">SUM(K66:K67)</f>
        <v>-6471737.4800782111</v>
      </c>
      <c r="L65" s="617">
        <f t="shared" ref="L65" si="28">SUM(L66:L67)</f>
        <v>-6665889.6044805571</v>
      </c>
      <c r="M65" s="617">
        <f t="shared" ref="M65" si="29">SUM(M66:M67)</f>
        <v>-6865866.2926149741</v>
      </c>
      <c r="N65" s="617">
        <f t="shared" ref="N65" si="30">SUM(N66:N67)</f>
        <v>-7071842.2813934237</v>
      </c>
      <c r="O65" s="617">
        <f t="shared" ref="O65" si="31">SUM(O66:O67)</f>
        <v>-7283997.5498352265</v>
      </c>
      <c r="P65" s="617">
        <f t="shared" ref="P65" si="32">SUM(P66:P67)</f>
        <v>-7502517.4763302831</v>
      </c>
      <c r="Q65" s="617">
        <f t="shared" ref="Q65" si="33">SUM(Q66:Q67)</f>
        <v>-7727593.000620191</v>
      </c>
      <c r="R65" s="617">
        <f t="shared" ref="R65" si="34">SUM(R66:R67)</f>
        <v>-7959420.790638797</v>
      </c>
      <c r="S65" s="617">
        <f t="shared" ref="S65" si="35">SUM(S66:S67)</f>
        <v>-8198203.4143579612</v>
      </c>
      <c r="T65" s="617">
        <f t="shared" ref="T65" si="36">SUM(T66:T67)</f>
        <v>-8444149.5167887006</v>
      </c>
      <c r="U65" s="617">
        <f t="shared" ref="U65" si="37">SUM(U66:U67)</f>
        <v>-8697474.0022923611</v>
      </c>
      <c r="V65" s="617">
        <f t="shared" ref="V65" si="38">SUM(V66:V67)</f>
        <v>-8958398.2223611325</v>
      </c>
      <c r="W65" s="617">
        <f t="shared" ref="W65" si="39">SUM(W66:W67)</f>
        <v>-9227150.1690319665</v>
      </c>
      <c r="X65" s="617">
        <f t="shared" ref="X65" si="40">SUM(X66:X67)</f>
        <v>-9503964.6741029266</v>
      </c>
      <c r="Y65" s="617">
        <f t="shared" ref="Y65" si="41">SUM(Y66:Y67)</f>
        <v>-9789083.6143260151</v>
      </c>
      <c r="Z65" s="617">
        <f t="shared" ref="Z65" si="42">SUM(Z66:Z67)</f>
        <v>-10082756.122755794</v>
      </c>
      <c r="AA65" s="617">
        <f t="shared" ref="AA65" si="43">SUM(AA66:AA67)</f>
        <v>-10385238.806438468</v>
      </c>
      <c r="AB65" s="617">
        <f t="shared" ref="AB65" si="44">SUM(AB66:AB67)</f>
        <v>-10696795.970631622</v>
      </c>
      <c r="AC65" s="617">
        <f t="shared" ref="AC65" si="45">SUM(AC66:AC67)</f>
        <v>-11017699.849750571</v>
      </c>
      <c r="AD65" s="617">
        <f t="shared" ref="AD65" si="46">SUM(AD66:AD67)</f>
        <v>-11348230.845243089</v>
      </c>
      <c r="AE65" s="617">
        <f t="shared" ref="AE65" si="47">SUM(AE66:AE67)</f>
        <v>-11688677.770600382</v>
      </c>
      <c r="AF65" s="617">
        <f t="shared" ref="AF65" si="48">SUM(AF66:AF67)</f>
        <v>-12039338.103718393</v>
      </c>
      <c r="AG65" s="617">
        <f t="shared" ref="AG65" si="49">SUM(AG66:AG67)</f>
        <v>-12400518.246829946</v>
      </c>
      <c r="AH65" s="617">
        <f t="shared" ref="AH65" si="50">SUM(AH66:AH67)</f>
        <v>-12772533.794234842</v>
      </c>
      <c r="AI65" s="617">
        <f t="shared" ref="AI65" si="51">SUM(AI66:AI67)</f>
        <v>-13155709.80806189</v>
      </c>
      <c r="AJ65" s="617">
        <f t="shared" ref="AJ65" si="52">SUM(AJ66:AJ67)</f>
        <v>-13550381.102303747</v>
      </c>
      <c r="AK65" s="617">
        <f t="shared" ref="AK65" si="53">SUM(AK66:AK67)</f>
        <v>-13956892.535372861</v>
      </c>
      <c r="AL65" s="617">
        <f t="shared" ref="AL65" si="54">SUM(AL66:AL67)</f>
        <v>-14375599.311434045</v>
      </c>
      <c r="AM65" s="617">
        <f t="shared" ref="AM65" si="55">SUM(AM66:AM67)</f>
        <v>-14806867.290777067</v>
      </c>
      <c r="AN65" s="617">
        <f t="shared" ref="AN65" si="56">SUM(AN66:AN67)</f>
        <v>-15251073.309500379</v>
      </c>
      <c r="AO65" s="617">
        <f t="shared" ref="AO65" si="57">SUM(AO66:AO67)</f>
        <v>-15708605.508785393</v>
      </c>
      <c r="AP65" s="617">
        <f t="shared" ref="AP65" si="58">SUM(AP66:AP67)</f>
        <v>-16179863.674048956</v>
      </c>
    </row>
    <row r="66" spans="1:42" s="632" customFormat="1" outlineLevel="1" x14ac:dyDescent="0.2">
      <c r="A66" s="619" t="s">
        <v>782</v>
      </c>
      <c r="B66" s="620"/>
      <c r="C66" s="620"/>
      <c r="D66" s="548">
        <f t="shared" si="21"/>
        <v>-145975670.28680858</v>
      </c>
      <c r="E66" s="608"/>
      <c r="F66" s="608"/>
      <c r="G66" s="608"/>
      <c r="H66" s="548">
        <f t="shared" ref="H66:AP66" si="59">H41*H30</f>
        <v>0</v>
      </c>
      <c r="I66" s="548">
        <f t="shared" si="59"/>
        <v>-2528585.2061119466</v>
      </c>
      <c r="J66" s="548">
        <f t="shared" si="59"/>
        <v>-2604442.7622953053</v>
      </c>
      <c r="K66" s="548">
        <f t="shared" si="59"/>
        <v>-2682576.0451641642</v>
      </c>
      <c r="L66" s="548">
        <f t="shared" si="59"/>
        <v>-2763053.3265190893</v>
      </c>
      <c r="M66" s="548">
        <f t="shared" si="59"/>
        <v>-2845944.9263146622</v>
      </c>
      <c r="N66" s="548">
        <f t="shared" si="59"/>
        <v>-2931323.274104102</v>
      </c>
      <c r="O66" s="548">
        <f t="shared" si="59"/>
        <v>-3019262.9723272249</v>
      </c>
      <c r="P66" s="548">
        <f t="shared" si="59"/>
        <v>-3109840.8614970418</v>
      </c>
      <c r="Q66" s="548">
        <f t="shared" si="59"/>
        <v>-3203136.0873419531</v>
      </c>
      <c r="R66" s="548">
        <f t="shared" si="59"/>
        <v>-3299230.169962212</v>
      </c>
      <c r="S66" s="548">
        <f t="shared" si="59"/>
        <v>-3398207.0750610782</v>
      </c>
      <c r="T66" s="548">
        <f t="shared" si="59"/>
        <v>-3500153.2873129104</v>
      </c>
      <c r="U66" s="548">
        <f t="shared" si="59"/>
        <v>-3605157.8859322979</v>
      </c>
      <c r="V66" s="548">
        <f t="shared" si="59"/>
        <v>-3713312.622510267</v>
      </c>
      <c r="W66" s="548">
        <f t="shared" si="59"/>
        <v>-3824712.001185575</v>
      </c>
      <c r="X66" s="548">
        <f t="shared" si="59"/>
        <v>-3939453.3612211426</v>
      </c>
      <c r="Y66" s="548">
        <f t="shared" si="59"/>
        <v>-4057636.9620577767</v>
      </c>
      <c r="Z66" s="548">
        <f t="shared" si="59"/>
        <v>-4179366.07091951</v>
      </c>
      <c r="AA66" s="548">
        <f t="shared" si="59"/>
        <v>-4304747.0530470954</v>
      </c>
      <c r="AB66" s="548">
        <f t="shared" si="59"/>
        <v>-4433889.4646385079</v>
      </c>
      <c r="AC66" s="548">
        <f t="shared" si="59"/>
        <v>-4566906.1485776631</v>
      </c>
      <c r="AD66" s="548">
        <f t="shared" si="59"/>
        <v>-4703913.3330349941</v>
      </c>
      <c r="AE66" s="548">
        <f t="shared" si="59"/>
        <v>-4845030.7330260435</v>
      </c>
      <c r="AF66" s="548">
        <f t="shared" si="59"/>
        <v>-4990381.6550168246</v>
      </c>
      <c r="AG66" s="548">
        <f t="shared" si="59"/>
        <v>-5140093.1046673292</v>
      </c>
      <c r="AH66" s="548">
        <f t="shared" si="59"/>
        <v>-5294295.8978073495</v>
      </c>
      <c r="AI66" s="548">
        <f t="shared" si="59"/>
        <v>-5453124.7747415705</v>
      </c>
      <c r="AJ66" s="548">
        <f t="shared" si="59"/>
        <v>-5616718.5179838175</v>
      </c>
      <c r="AK66" s="548">
        <f t="shared" si="59"/>
        <v>-5785220.0735233324</v>
      </c>
      <c r="AL66" s="548">
        <f t="shared" si="59"/>
        <v>-5958776.6757290326</v>
      </c>
      <c r="AM66" s="548">
        <f t="shared" si="59"/>
        <v>-6137539.9760009032</v>
      </c>
      <c r="AN66" s="548">
        <f t="shared" si="59"/>
        <v>-6321666.1752809305</v>
      </c>
      <c r="AO66" s="548">
        <f t="shared" si="59"/>
        <v>-6511316.1605393589</v>
      </c>
      <c r="AP66" s="548">
        <f t="shared" si="59"/>
        <v>-6706655.6453555403</v>
      </c>
    </row>
    <row r="67" spans="1:42" s="632" customFormat="1" outlineLevel="1" x14ac:dyDescent="0.2">
      <c r="A67" s="619" t="s">
        <v>783</v>
      </c>
      <c r="B67" s="620"/>
      <c r="C67" s="620"/>
      <c r="D67" s="548">
        <f t="shared" si="21"/>
        <v>-205077263.52979171</v>
      </c>
      <c r="E67" s="608"/>
      <c r="F67" s="608"/>
      <c r="G67" s="608"/>
      <c r="H67" s="548">
        <f t="shared" ref="H67:AP67" si="60">H42*H30</f>
        <v>0</v>
      </c>
      <c r="I67" s="548">
        <f t="shared" si="60"/>
        <v>-2457038.1988276294</v>
      </c>
      <c r="J67" s="548">
        <f t="shared" si="60"/>
        <v>-3678797.5096252882</v>
      </c>
      <c r="K67" s="548">
        <f t="shared" si="60"/>
        <v>-3789161.4349140464</v>
      </c>
      <c r="L67" s="548">
        <f t="shared" si="60"/>
        <v>-3902836.2779614683</v>
      </c>
      <c r="M67" s="548">
        <f t="shared" si="60"/>
        <v>-4019921.3663003123</v>
      </c>
      <c r="N67" s="548">
        <f t="shared" si="60"/>
        <v>-4140519.0072893216</v>
      </c>
      <c r="O67" s="548">
        <f t="shared" si="60"/>
        <v>-4264734.5775080016</v>
      </c>
      <c r="P67" s="548">
        <f t="shared" si="60"/>
        <v>-4392676.6148332413</v>
      </c>
      <c r="Q67" s="548">
        <f t="shared" si="60"/>
        <v>-4524456.9132782379</v>
      </c>
      <c r="R67" s="548">
        <f t="shared" si="60"/>
        <v>-4660190.6206765855</v>
      </c>
      <c r="S67" s="548">
        <f t="shared" si="60"/>
        <v>-4799996.339296883</v>
      </c>
      <c r="T67" s="548">
        <f t="shared" si="60"/>
        <v>-4943996.2294757897</v>
      </c>
      <c r="U67" s="548">
        <f t="shared" si="60"/>
        <v>-5092316.1163600637</v>
      </c>
      <c r="V67" s="548">
        <f t="shared" si="60"/>
        <v>-5245085.599850866</v>
      </c>
      <c r="W67" s="548">
        <f t="shared" si="60"/>
        <v>-5402438.1678463919</v>
      </c>
      <c r="X67" s="548">
        <f t="shared" si="60"/>
        <v>-5564511.3128817836</v>
      </c>
      <c r="Y67" s="548">
        <f t="shared" si="60"/>
        <v>-5731446.6522682374</v>
      </c>
      <c r="Z67" s="548">
        <f t="shared" si="60"/>
        <v>-5903390.0518362839</v>
      </c>
      <c r="AA67" s="548">
        <f t="shared" si="60"/>
        <v>-6080491.753391373</v>
      </c>
      <c r="AB67" s="548">
        <f t="shared" si="60"/>
        <v>-6262906.5059931139</v>
      </c>
      <c r="AC67" s="548">
        <f t="shared" si="60"/>
        <v>-6450793.7011729078</v>
      </c>
      <c r="AD67" s="548">
        <f t="shared" si="60"/>
        <v>-6644317.5122080958</v>
      </c>
      <c r="AE67" s="548">
        <f t="shared" si="60"/>
        <v>-6843647.0375743378</v>
      </c>
      <c r="AF67" s="548">
        <f t="shared" si="60"/>
        <v>-7048956.4487015679</v>
      </c>
      <c r="AG67" s="548">
        <f t="shared" si="60"/>
        <v>-7260425.1421626154</v>
      </c>
      <c r="AH67" s="548">
        <f t="shared" si="60"/>
        <v>-7478237.8964274935</v>
      </c>
      <c r="AI67" s="548">
        <f t="shared" si="60"/>
        <v>-7702585.0333203189</v>
      </c>
      <c r="AJ67" s="548">
        <f t="shared" si="60"/>
        <v>-7933662.5843199287</v>
      </c>
      <c r="AK67" s="548">
        <f t="shared" si="60"/>
        <v>-8171672.4618495274</v>
      </c>
      <c r="AL67" s="548">
        <f t="shared" si="60"/>
        <v>-8416822.6357050128</v>
      </c>
      <c r="AM67" s="548">
        <f t="shared" si="60"/>
        <v>-8669327.3147761635</v>
      </c>
      <c r="AN67" s="548">
        <f t="shared" si="60"/>
        <v>-8929407.134219449</v>
      </c>
      <c r="AO67" s="548">
        <f t="shared" si="60"/>
        <v>-9197289.3482460342</v>
      </c>
      <c r="AP67" s="548">
        <f t="shared" si="60"/>
        <v>-9473208.0286934152</v>
      </c>
    </row>
    <row r="68" spans="1:42" s="549" customFormat="1" outlineLevel="1" x14ac:dyDescent="0.2">
      <c r="A68" s="608" t="s">
        <v>234</v>
      </c>
      <c r="B68" s="608"/>
      <c r="C68" s="608"/>
      <c r="D68" s="617">
        <f t="shared" si="21"/>
        <v>-333575336.98494697</v>
      </c>
      <c r="E68" s="608"/>
      <c r="F68" s="608"/>
      <c r="G68" s="608"/>
      <c r="H68" s="617">
        <f t="shared" ref="H68:AP70" si="61">SUM(H69:H69)</f>
        <v>-1022890.4555469041</v>
      </c>
      <c r="I68" s="617">
        <f t="shared" si="61"/>
        <v>-5582844.6363631124</v>
      </c>
      <c r="J68" s="617">
        <f t="shared" si="61"/>
        <v>-5936499.9481295999</v>
      </c>
      <c r="K68" s="617">
        <f t="shared" si="61"/>
        <v>-6114594.9465734875</v>
      </c>
      <c r="L68" s="617">
        <f t="shared" si="61"/>
        <v>-6298032.7949706921</v>
      </c>
      <c r="M68" s="617">
        <f t="shared" si="61"/>
        <v>-6486973.7788198134</v>
      </c>
      <c r="N68" s="617">
        <f t="shared" si="61"/>
        <v>-6681582.992184408</v>
      </c>
      <c r="O68" s="617">
        <f t="shared" si="61"/>
        <v>-6882030.4819499403</v>
      </c>
      <c r="P68" s="617">
        <f t="shared" si="61"/>
        <v>-7088491.3964084378</v>
      </c>
      <c r="Q68" s="617">
        <f t="shared" si="61"/>
        <v>-7301146.1383006908</v>
      </c>
      <c r="R68" s="617">
        <f t="shared" si="61"/>
        <v>-7520180.5224497123</v>
      </c>
      <c r="S68" s="617">
        <f t="shared" si="61"/>
        <v>-7745785.9381232038</v>
      </c>
      <c r="T68" s="617">
        <f t="shared" si="61"/>
        <v>-7978159.5162669001</v>
      </c>
      <c r="U68" s="617">
        <f t="shared" si="61"/>
        <v>-8217504.3017549068</v>
      </c>
      <c r="V68" s="617">
        <f t="shared" si="61"/>
        <v>-8464029.4308075551</v>
      </c>
      <c r="W68" s="617">
        <f t="shared" si="61"/>
        <v>-8717950.3137317821</v>
      </c>
      <c r="X68" s="617">
        <f t="shared" si="61"/>
        <v>-8979488.8231437355</v>
      </c>
      <c r="Y68" s="617">
        <f t="shared" si="61"/>
        <v>-9248873.4878380466</v>
      </c>
      <c r="Z68" s="617">
        <f t="shared" si="61"/>
        <v>-9526339.692473188</v>
      </c>
      <c r="AA68" s="617">
        <f t="shared" si="61"/>
        <v>-9812129.8832473829</v>
      </c>
      <c r="AB68" s="617">
        <f t="shared" si="61"/>
        <v>-10106493.779744806</v>
      </c>
      <c r="AC68" s="617">
        <f t="shared" si="61"/>
        <v>-10409688.593137151</v>
      </c>
      <c r="AD68" s="617">
        <f t="shared" si="61"/>
        <v>-10721979.250931265</v>
      </c>
      <c r="AE68" s="617">
        <f t="shared" si="61"/>
        <v>-11043638.628459202</v>
      </c>
      <c r="AF68" s="617">
        <f t="shared" si="61"/>
        <v>-11374947.787312979</v>
      </c>
      <c r="AG68" s="617">
        <f t="shared" si="61"/>
        <v>-11716196.220932368</v>
      </c>
      <c r="AH68" s="617">
        <f t="shared" si="61"/>
        <v>-12067682.107560338</v>
      </c>
      <c r="AI68" s="617">
        <f t="shared" si="61"/>
        <v>-12429712.57078715</v>
      </c>
      <c r="AJ68" s="617">
        <f t="shared" si="61"/>
        <v>-12802603.947910765</v>
      </c>
      <c r="AK68" s="617">
        <f t="shared" si="61"/>
        <v>-13186682.066348089</v>
      </c>
      <c r="AL68" s="617">
        <f t="shared" si="61"/>
        <v>-13582282.528338531</v>
      </c>
      <c r="AM68" s="617">
        <f t="shared" si="61"/>
        <v>-13989751.004188687</v>
      </c>
      <c r="AN68" s="617">
        <f t="shared" si="61"/>
        <v>-14409443.534314349</v>
      </c>
      <c r="AO68" s="617">
        <f t="shared" si="61"/>
        <v>-14841726.840343781</v>
      </c>
      <c r="AP68" s="617">
        <f t="shared" si="61"/>
        <v>-15286978.645554096</v>
      </c>
    </row>
    <row r="69" spans="1:42" outlineLevel="1" x14ac:dyDescent="0.2">
      <c r="A69" s="481" t="str">
        <f>A44</f>
        <v>(-) Custos com operacionais</v>
      </c>
      <c r="D69" s="548">
        <f>SUM(I69:AQ69)</f>
        <v>-332552446.52940011</v>
      </c>
      <c r="E69" s="608"/>
      <c r="F69" s="608"/>
      <c r="G69" s="608"/>
      <c r="H69" s="548">
        <f t="shared" ref="H69:AP69" si="62">H44*H30</f>
        <v>-1022890.4555469041</v>
      </c>
      <c r="I69" s="548">
        <f t="shared" si="62"/>
        <v>-5582844.6363631124</v>
      </c>
      <c r="J69" s="548">
        <f t="shared" si="62"/>
        <v>-5936499.9481295999</v>
      </c>
      <c r="K69" s="548">
        <f t="shared" si="62"/>
        <v>-6114594.9465734875</v>
      </c>
      <c r="L69" s="548">
        <f t="shared" si="62"/>
        <v>-6298032.7949706921</v>
      </c>
      <c r="M69" s="548">
        <f t="shared" si="62"/>
        <v>-6486973.7788198134</v>
      </c>
      <c r="N69" s="548">
        <f t="shared" si="62"/>
        <v>-6681582.992184408</v>
      </c>
      <c r="O69" s="548">
        <f t="shared" si="62"/>
        <v>-6882030.4819499403</v>
      </c>
      <c r="P69" s="548">
        <f t="shared" si="62"/>
        <v>-7088491.3964084378</v>
      </c>
      <c r="Q69" s="548">
        <f t="shared" si="62"/>
        <v>-7301146.1383006908</v>
      </c>
      <c r="R69" s="548">
        <f t="shared" si="62"/>
        <v>-7520180.5224497123</v>
      </c>
      <c r="S69" s="548">
        <f t="shared" si="62"/>
        <v>-7745785.9381232038</v>
      </c>
      <c r="T69" s="548">
        <f t="shared" si="62"/>
        <v>-7978159.5162669001</v>
      </c>
      <c r="U69" s="548">
        <f t="shared" si="62"/>
        <v>-8217504.3017549068</v>
      </c>
      <c r="V69" s="548">
        <f t="shared" si="62"/>
        <v>-8464029.4308075551</v>
      </c>
      <c r="W69" s="548">
        <f t="shared" si="62"/>
        <v>-8717950.3137317821</v>
      </c>
      <c r="X69" s="548">
        <f t="shared" si="62"/>
        <v>-8979488.8231437355</v>
      </c>
      <c r="Y69" s="548">
        <f t="shared" si="62"/>
        <v>-9248873.4878380466</v>
      </c>
      <c r="Z69" s="548">
        <f t="shared" si="62"/>
        <v>-9526339.692473188</v>
      </c>
      <c r="AA69" s="548">
        <f t="shared" si="62"/>
        <v>-9812129.8832473829</v>
      </c>
      <c r="AB69" s="548">
        <f t="shared" si="62"/>
        <v>-10106493.779744806</v>
      </c>
      <c r="AC69" s="548">
        <f t="shared" si="62"/>
        <v>-10409688.593137151</v>
      </c>
      <c r="AD69" s="548">
        <f t="shared" si="62"/>
        <v>-10721979.250931265</v>
      </c>
      <c r="AE69" s="548">
        <f t="shared" si="62"/>
        <v>-11043638.628459202</v>
      </c>
      <c r="AF69" s="548">
        <f t="shared" si="62"/>
        <v>-11374947.787312979</v>
      </c>
      <c r="AG69" s="548">
        <f t="shared" si="62"/>
        <v>-11716196.220932368</v>
      </c>
      <c r="AH69" s="548">
        <f t="shared" si="62"/>
        <v>-12067682.107560338</v>
      </c>
      <c r="AI69" s="548">
        <f t="shared" si="62"/>
        <v>-12429712.57078715</v>
      </c>
      <c r="AJ69" s="548">
        <f t="shared" si="62"/>
        <v>-12802603.947910765</v>
      </c>
      <c r="AK69" s="548">
        <f t="shared" si="62"/>
        <v>-13186682.066348089</v>
      </c>
      <c r="AL69" s="548">
        <f t="shared" si="62"/>
        <v>-13582282.528338531</v>
      </c>
      <c r="AM69" s="548">
        <f t="shared" si="62"/>
        <v>-13989751.004188687</v>
      </c>
      <c r="AN69" s="548">
        <f t="shared" si="62"/>
        <v>-14409443.534314349</v>
      </c>
      <c r="AO69" s="548">
        <f t="shared" si="62"/>
        <v>-14841726.840343781</v>
      </c>
      <c r="AP69" s="548">
        <f t="shared" si="62"/>
        <v>-15286978.645554096</v>
      </c>
    </row>
    <row r="70" spans="1:42" s="549" customFormat="1" outlineLevel="1" x14ac:dyDescent="0.2">
      <c r="A70" s="618" t="s">
        <v>405</v>
      </c>
      <c r="B70" s="608"/>
      <c r="C70" s="608"/>
      <c r="D70" s="621">
        <f>SUM(H70:AQ70)</f>
        <v>-51362714.663482949</v>
      </c>
      <c r="E70" s="468"/>
      <c r="F70" s="468"/>
      <c r="G70" s="468"/>
      <c r="H70" s="617">
        <f t="shared" si="61"/>
        <v>0</v>
      </c>
      <c r="I70" s="617">
        <f t="shared" si="61"/>
        <v>-4480395.620711877</v>
      </c>
      <c r="J70" s="617">
        <f t="shared" si="61"/>
        <v>-4614807.4893332338</v>
      </c>
      <c r="K70" s="617">
        <f t="shared" si="61"/>
        <v>-4753251.7140132301</v>
      </c>
      <c r="L70" s="617">
        <f t="shared" si="61"/>
        <v>-4895849.2654336272</v>
      </c>
      <c r="M70" s="617">
        <f t="shared" si="61"/>
        <v>-5042724.7433966361</v>
      </c>
      <c r="N70" s="617">
        <f t="shared" si="61"/>
        <v>-5194006.4856985351</v>
      </c>
      <c r="O70" s="617">
        <f t="shared" si="61"/>
        <v>-5349826.6802694919</v>
      </c>
      <c r="P70" s="617">
        <f t="shared" si="61"/>
        <v>-5510321.4806775767</v>
      </c>
      <c r="Q70" s="617">
        <f t="shared" si="61"/>
        <v>-5675631.1250979034</v>
      </c>
      <c r="R70" s="617">
        <f t="shared" si="61"/>
        <v>-5845900.0588508407</v>
      </c>
      <c r="S70" s="617">
        <f t="shared" si="61"/>
        <v>0</v>
      </c>
      <c r="T70" s="617">
        <f t="shared" si="61"/>
        <v>0</v>
      </c>
      <c r="U70" s="617">
        <f t="shared" si="61"/>
        <v>0</v>
      </c>
      <c r="V70" s="617">
        <f t="shared" si="61"/>
        <v>0</v>
      </c>
      <c r="W70" s="617">
        <f t="shared" si="61"/>
        <v>0</v>
      </c>
      <c r="X70" s="617">
        <f t="shared" si="61"/>
        <v>0</v>
      </c>
      <c r="Y70" s="617">
        <f t="shared" si="61"/>
        <v>0</v>
      </c>
      <c r="Z70" s="617">
        <f t="shared" si="61"/>
        <v>0</v>
      </c>
      <c r="AA70" s="617">
        <f t="shared" si="61"/>
        <v>0</v>
      </c>
      <c r="AB70" s="617">
        <f t="shared" si="61"/>
        <v>0</v>
      </c>
      <c r="AC70" s="617">
        <f t="shared" si="61"/>
        <v>0</v>
      </c>
      <c r="AD70" s="617">
        <f t="shared" si="61"/>
        <v>0</v>
      </c>
      <c r="AE70" s="617">
        <f t="shared" si="61"/>
        <v>0</v>
      </c>
      <c r="AF70" s="617">
        <f t="shared" si="61"/>
        <v>0</v>
      </c>
      <c r="AG70" s="617">
        <f t="shared" si="61"/>
        <v>0</v>
      </c>
      <c r="AH70" s="617">
        <f t="shared" si="61"/>
        <v>0</v>
      </c>
      <c r="AI70" s="617">
        <f t="shared" si="61"/>
        <v>0</v>
      </c>
      <c r="AJ70" s="617">
        <f t="shared" si="61"/>
        <v>0</v>
      </c>
      <c r="AK70" s="617">
        <f t="shared" si="61"/>
        <v>0</v>
      </c>
      <c r="AL70" s="617">
        <f t="shared" si="61"/>
        <v>0</v>
      </c>
      <c r="AM70" s="617">
        <f t="shared" si="61"/>
        <v>0</v>
      </c>
      <c r="AN70" s="617">
        <f t="shared" si="61"/>
        <v>0</v>
      </c>
      <c r="AO70" s="617">
        <f t="shared" si="61"/>
        <v>0</v>
      </c>
      <c r="AP70" s="617">
        <f t="shared" si="61"/>
        <v>0</v>
      </c>
    </row>
    <row r="71" spans="1:42" s="632" customFormat="1" outlineLevel="1" x14ac:dyDescent="0.2">
      <c r="A71" s="619" t="s">
        <v>784</v>
      </c>
      <c r="B71" s="620"/>
      <c r="C71" s="620"/>
      <c r="D71" s="548">
        <f t="shared" ref="D71:D75" si="63">SUM(H71:AQ71)</f>
        <v>-51362714.663482949</v>
      </c>
      <c r="E71" s="608"/>
      <c r="F71" s="608"/>
      <c r="G71" s="608"/>
      <c r="H71" s="548">
        <f t="shared" ref="H71:AP71" si="64">H46*H30</f>
        <v>0</v>
      </c>
      <c r="I71" s="548">
        <f t="shared" si="64"/>
        <v>-4480395.620711877</v>
      </c>
      <c r="J71" s="548">
        <f t="shared" si="64"/>
        <v>-4614807.4893332338</v>
      </c>
      <c r="K71" s="548">
        <f t="shared" si="64"/>
        <v>-4753251.7140132301</v>
      </c>
      <c r="L71" s="548">
        <f t="shared" si="64"/>
        <v>-4895849.2654336272</v>
      </c>
      <c r="M71" s="548">
        <f t="shared" si="64"/>
        <v>-5042724.7433966361</v>
      </c>
      <c r="N71" s="548">
        <f t="shared" si="64"/>
        <v>-5194006.4856985351</v>
      </c>
      <c r="O71" s="548">
        <f t="shared" si="64"/>
        <v>-5349826.6802694919</v>
      </c>
      <c r="P71" s="548">
        <f t="shared" si="64"/>
        <v>-5510321.4806775767</v>
      </c>
      <c r="Q71" s="548">
        <f t="shared" si="64"/>
        <v>-5675631.1250979034</v>
      </c>
      <c r="R71" s="548">
        <f t="shared" si="64"/>
        <v>-5845900.0588508407</v>
      </c>
      <c r="S71" s="548">
        <f t="shared" si="64"/>
        <v>0</v>
      </c>
      <c r="T71" s="548">
        <f t="shared" si="64"/>
        <v>0</v>
      </c>
      <c r="U71" s="548">
        <f t="shared" si="64"/>
        <v>0</v>
      </c>
      <c r="V71" s="548">
        <f t="shared" si="64"/>
        <v>0</v>
      </c>
      <c r="W71" s="548">
        <f t="shared" si="64"/>
        <v>0</v>
      </c>
      <c r="X71" s="548">
        <f t="shared" si="64"/>
        <v>0</v>
      </c>
      <c r="Y71" s="548">
        <f t="shared" si="64"/>
        <v>0</v>
      </c>
      <c r="Z71" s="548">
        <f t="shared" si="64"/>
        <v>0</v>
      </c>
      <c r="AA71" s="548">
        <f t="shared" si="64"/>
        <v>0</v>
      </c>
      <c r="AB71" s="548">
        <f t="shared" si="64"/>
        <v>0</v>
      </c>
      <c r="AC71" s="548">
        <f t="shared" si="64"/>
        <v>0</v>
      </c>
      <c r="AD71" s="548">
        <f t="shared" si="64"/>
        <v>0</v>
      </c>
      <c r="AE71" s="548">
        <f t="shared" si="64"/>
        <v>0</v>
      </c>
      <c r="AF71" s="548">
        <f t="shared" si="64"/>
        <v>0</v>
      </c>
      <c r="AG71" s="548">
        <f t="shared" si="64"/>
        <v>0</v>
      </c>
      <c r="AH71" s="548">
        <f t="shared" si="64"/>
        <v>0</v>
      </c>
      <c r="AI71" s="548">
        <f t="shared" si="64"/>
        <v>0</v>
      </c>
      <c r="AJ71" s="548">
        <f t="shared" si="64"/>
        <v>0</v>
      </c>
      <c r="AK71" s="548">
        <f t="shared" si="64"/>
        <v>0</v>
      </c>
      <c r="AL71" s="548">
        <f t="shared" si="64"/>
        <v>0</v>
      </c>
      <c r="AM71" s="548">
        <f t="shared" si="64"/>
        <v>0</v>
      </c>
      <c r="AN71" s="548">
        <f t="shared" si="64"/>
        <v>0</v>
      </c>
      <c r="AO71" s="548">
        <f t="shared" si="64"/>
        <v>0</v>
      </c>
      <c r="AP71" s="548">
        <f t="shared" si="64"/>
        <v>0</v>
      </c>
    </row>
    <row r="72" spans="1:42" s="549" customFormat="1" outlineLevel="1" x14ac:dyDescent="0.2">
      <c r="A72" s="608" t="s">
        <v>38</v>
      </c>
      <c r="B72" s="608"/>
      <c r="C72" s="608"/>
      <c r="D72" s="617">
        <f t="shared" si="63"/>
        <v>1494030330.5112803</v>
      </c>
      <c r="E72" s="620"/>
      <c r="F72" s="620"/>
      <c r="G72" s="620"/>
      <c r="H72" s="622">
        <f>SUM(H73:H75)</f>
        <v>5046.7704402561994</v>
      </c>
      <c r="I72" s="622">
        <f t="shared" ref="I72" si="65">SUM(I73:I75)</f>
        <v>11536630.225389674</v>
      </c>
      <c r="J72" s="622">
        <f t="shared" ref="J72" si="66">SUM(J73:J75)</f>
        <v>23146223.363051035</v>
      </c>
      <c r="K72" s="622">
        <f t="shared" ref="K72" si="67">SUM(K73:K75)</f>
        <v>23840836.109891977</v>
      </c>
      <c r="L72" s="622">
        <f t="shared" ref="L72" si="68">SUM(L73:L75)</f>
        <v>24556303.495178614</v>
      </c>
      <c r="M72" s="622">
        <f t="shared" ref="M72" si="69">SUM(M73:M75)</f>
        <v>25293250.180245381</v>
      </c>
      <c r="N72" s="622">
        <f t="shared" ref="N72" si="70">SUM(N73:N75)</f>
        <v>26052323.754838295</v>
      </c>
      <c r="O72" s="622">
        <f t="shared" ref="O72" si="71">SUM(O73:O75)</f>
        <v>26834189.357537109</v>
      </c>
      <c r="P72" s="622">
        <f t="shared" ref="P72" si="72">SUM(P73:P75)</f>
        <v>27639530.892815515</v>
      </c>
      <c r="Q72" s="622">
        <f t="shared" ref="Q72" si="73">SUM(Q73:Q75)</f>
        <v>28469047.161614951</v>
      </c>
      <c r="R72" s="622">
        <f t="shared" ref="R72" si="74">SUM(R73:R75)</f>
        <v>29323482.576514035</v>
      </c>
      <c r="S72" s="622">
        <f t="shared" ref="S72" si="75">SUM(S73:S75)</f>
        <v>36224852.738238014</v>
      </c>
      <c r="T72" s="622">
        <f t="shared" ref="T72" si="76">SUM(T73:T75)</f>
        <v>37312014.843738541</v>
      </c>
      <c r="U72" s="622">
        <f t="shared" ref="U72" si="77">SUM(U73:U75)</f>
        <v>38431818.267693385</v>
      </c>
      <c r="V72" s="622">
        <f t="shared" ref="V72" si="78">SUM(V73:V75)</f>
        <v>39585220.073813669</v>
      </c>
      <c r="W72" s="622">
        <f t="shared" ref="W72" si="79">SUM(W73:W75)</f>
        <v>40773286.509960771</v>
      </c>
      <c r="X72" s="622">
        <f t="shared" ref="X72" si="80">SUM(X73:X75)</f>
        <v>41997021.226821594</v>
      </c>
      <c r="Y72" s="622">
        <f t="shared" ref="Y72" si="81">SUM(Y73:Y75)</f>
        <v>43257508.445277646</v>
      </c>
      <c r="Z72" s="622">
        <f t="shared" ref="Z72" si="82">SUM(Z73:Z75)</f>
        <v>44555849.176818371</v>
      </c>
      <c r="AA72" s="622">
        <f t="shared" ref="AA72" si="83">SUM(AA73:AA75)</f>
        <v>45893161.942822836</v>
      </c>
      <c r="AB72" s="622">
        <f t="shared" ref="AB72" si="84">SUM(AB73:AB75)</f>
        <v>47270662.65442843</v>
      </c>
      <c r="AC72" s="622">
        <f t="shared" ref="AC72" si="85">SUM(AC73:AC75)</f>
        <v>48689522.205918968</v>
      </c>
      <c r="AD72" s="622">
        <f t="shared" ref="AD72" si="86">SUM(AD73:AD75)</f>
        <v>50151020.627832733</v>
      </c>
      <c r="AE72" s="622">
        <f t="shared" ref="AE72" si="87">SUM(AE73:AE75)</f>
        <v>51656406.569737568</v>
      </c>
      <c r="AF72" s="622">
        <f t="shared" ref="AF72" si="88">SUM(AF73:AF75)</f>
        <v>53207008.362051688</v>
      </c>
      <c r="AG72" s="622">
        <f t="shared" ref="AG72" si="89">SUM(AG73:AG75)</f>
        <v>54804192.832108513</v>
      </c>
      <c r="AH72" s="622">
        <f t="shared" ref="AH72" si="90">SUM(AH73:AH75)</f>
        <v>56449358.344747871</v>
      </c>
      <c r="AI72" s="622">
        <f t="shared" ref="AI72" si="91">SUM(AI73:AI75)</f>
        <v>58143964.489848502</v>
      </c>
      <c r="AJ72" s="622">
        <f t="shared" ref="AJ72" si="92">SUM(AJ73:AJ75)</f>
        <v>59889476.420510665</v>
      </c>
      <c r="AK72" s="622">
        <f t="shared" ref="AK72" si="93">SUM(AK73:AK75)</f>
        <v>61687429.555145167</v>
      </c>
      <c r="AL72" s="622">
        <f t="shared" ref="AL72" si="94">SUM(AL73:AL75)</f>
        <v>63539425.377892196</v>
      </c>
      <c r="AM72" s="622">
        <f t="shared" ref="AM72" si="95">SUM(AM73:AM75)</f>
        <v>65447058.714486934</v>
      </c>
      <c r="AN72" s="622">
        <f t="shared" ref="AN72" si="96">SUM(AN73:AN75)</f>
        <v>67412018.509413332</v>
      </c>
      <c r="AO72" s="622">
        <f t="shared" ref="AO72" si="97">SUM(AO73:AO75)</f>
        <v>69436053.563771367</v>
      </c>
      <c r="AP72" s="622">
        <f t="shared" ref="AP72" si="98">SUM(AP73:AP75)</f>
        <v>71519135.170684516</v>
      </c>
    </row>
    <row r="73" spans="1:42" s="632" customFormat="1" outlineLevel="1" x14ac:dyDescent="0.2">
      <c r="A73" s="619" t="s">
        <v>39</v>
      </c>
      <c r="B73" s="620"/>
      <c r="C73" s="620"/>
      <c r="D73" s="623">
        <f t="shared" si="63"/>
        <v>-351052933.81660038</v>
      </c>
      <c r="E73" s="608"/>
      <c r="F73" s="608"/>
      <c r="G73" s="608"/>
      <c r="H73" s="623">
        <f>H65</f>
        <v>0</v>
      </c>
      <c r="I73" s="623">
        <f t="shared" ref="I73:AP73" si="99">I65</f>
        <v>-4985623.4049395761</v>
      </c>
      <c r="J73" s="623">
        <f t="shared" si="99"/>
        <v>-6283240.2719205935</v>
      </c>
      <c r="K73" s="623">
        <f t="shared" si="99"/>
        <v>-6471737.4800782111</v>
      </c>
      <c r="L73" s="623">
        <f t="shared" si="99"/>
        <v>-6665889.6044805571</v>
      </c>
      <c r="M73" s="623">
        <f t="shared" si="99"/>
        <v>-6865866.2926149741</v>
      </c>
      <c r="N73" s="623">
        <f t="shared" si="99"/>
        <v>-7071842.2813934237</v>
      </c>
      <c r="O73" s="623">
        <f t="shared" si="99"/>
        <v>-7283997.5498352265</v>
      </c>
      <c r="P73" s="623">
        <f t="shared" si="99"/>
        <v>-7502517.4763302831</v>
      </c>
      <c r="Q73" s="623">
        <f t="shared" si="99"/>
        <v>-7727593.000620191</v>
      </c>
      <c r="R73" s="623">
        <f t="shared" si="99"/>
        <v>-7959420.790638797</v>
      </c>
      <c r="S73" s="623">
        <f t="shared" si="99"/>
        <v>-8198203.4143579612</v>
      </c>
      <c r="T73" s="623">
        <f t="shared" si="99"/>
        <v>-8444149.5167887006</v>
      </c>
      <c r="U73" s="623">
        <f t="shared" si="99"/>
        <v>-8697474.0022923611</v>
      </c>
      <c r="V73" s="623">
        <f t="shared" si="99"/>
        <v>-8958398.2223611325</v>
      </c>
      <c r="W73" s="623">
        <f t="shared" si="99"/>
        <v>-9227150.1690319665</v>
      </c>
      <c r="X73" s="623">
        <f t="shared" si="99"/>
        <v>-9503964.6741029266</v>
      </c>
      <c r="Y73" s="623">
        <f t="shared" si="99"/>
        <v>-9789083.6143260151</v>
      </c>
      <c r="Z73" s="623">
        <f t="shared" si="99"/>
        <v>-10082756.122755794</v>
      </c>
      <c r="AA73" s="623">
        <f t="shared" si="99"/>
        <v>-10385238.806438468</v>
      </c>
      <c r="AB73" s="623">
        <f t="shared" si="99"/>
        <v>-10696795.970631622</v>
      </c>
      <c r="AC73" s="623">
        <f t="shared" si="99"/>
        <v>-11017699.849750571</v>
      </c>
      <c r="AD73" s="623">
        <f t="shared" si="99"/>
        <v>-11348230.845243089</v>
      </c>
      <c r="AE73" s="623">
        <f t="shared" si="99"/>
        <v>-11688677.770600382</v>
      </c>
      <c r="AF73" s="623">
        <f t="shared" si="99"/>
        <v>-12039338.103718393</v>
      </c>
      <c r="AG73" s="623">
        <f t="shared" si="99"/>
        <v>-12400518.246829946</v>
      </c>
      <c r="AH73" s="623">
        <f t="shared" si="99"/>
        <v>-12772533.794234842</v>
      </c>
      <c r="AI73" s="623">
        <f t="shared" si="99"/>
        <v>-13155709.80806189</v>
      </c>
      <c r="AJ73" s="623">
        <f t="shared" si="99"/>
        <v>-13550381.102303747</v>
      </c>
      <c r="AK73" s="623">
        <f t="shared" si="99"/>
        <v>-13956892.535372861</v>
      </c>
      <c r="AL73" s="623">
        <f t="shared" si="99"/>
        <v>-14375599.311434045</v>
      </c>
      <c r="AM73" s="623">
        <f t="shared" si="99"/>
        <v>-14806867.290777067</v>
      </c>
      <c r="AN73" s="623">
        <f t="shared" si="99"/>
        <v>-15251073.309500379</v>
      </c>
      <c r="AO73" s="623">
        <f t="shared" si="99"/>
        <v>-15708605.508785393</v>
      </c>
      <c r="AP73" s="623">
        <f t="shared" si="99"/>
        <v>-16179863.674048956</v>
      </c>
    </row>
    <row r="74" spans="1:42" s="632" customFormat="1" outlineLevel="1" x14ac:dyDescent="0.2">
      <c r="A74" s="619" t="s">
        <v>36</v>
      </c>
      <c r="B74" s="620"/>
      <c r="C74" s="620"/>
      <c r="D74" s="623">
        <f t="shared" si="63"/>
        <v>1896445978.9913638</v>
      </c>
      <c r="E74" s="608"/>
      <c r="F74" s="608"/>
      <c r="G74" s="608"/>
      <c r="H74" s="623">
        <f>H58</f>
        <v>5046.7704402561994</v>
      </c>
      <c r="I74" s="623">
        <f t="shared" ref="I74:AP74" si="100">I58</f>
        <v>21002649.251041129</v>
      </c>
      <c r="J74" s="623">
        <f t="shared" si="100"/>
        <v>34044271.124304861</v>
      </c>
      <c r="K74" s="623">
        <f t="shared" si="100"/>
        <v>35065825.30398342</v>
      </c>
      <c r="L74" s="623">
        <f t="shared" si="100"/>
        <v>36118042.365092799</v>
      </c>
      <c r="M74" s="623">
        <f t="shared" si="100"/>
        <v>37201841.216256991</v>
      </c>
      <c r="N74" s="623">
        <f t="shared" si="100"/>
        <v>38318172.521930255</v>
      </c>
      <c r="O74" s="623">
        <f t="shared" si="100"/>
        <v>39468013.587641828</v>
      </c>
      <c r="P74" s="623">
        <f t="shared" si="100"/>
        <v>40652369.849823378</v>
      </c>
      <c r="Q74" s="623">
        <f t="shared" si="100"/>
        <v>41872271.287333049</v>
      </c>
      <c r="R74" s="623">
        <f t="shared" si="100"/>
        <v>43128803.426003672</v>
      </c>
      <c r="S74" s="623">
        <f t="shared" si="100"/>
        <v>44423056.152595975</v>
      </c>
      <c r="T74" s="623">
        <f t="shared" si="100"/>
        <v>45756164.36052724</v>
      </c>
      <c r="U74" s="623">
        <f t="shared" si="100"/>
        <v>47129292.26998575</v>
      </c>
      <c r="V74" s="623">
        <f t="shared" si="100"/>
        <v>48543618.296174802</v>
      </c>
      <c r="W74" s="623">
        <f t="shared" si="100"/>
        <v>50000436.678992741</v>
      </c>
      <c r="X74" s="623">
        <f t="shared" si="100"/>
        <v>51500985.900924519</v>
      </c>
      <c r="Y74" s="623">
        <f t="shared" si="100"/>
        <v>53046592.059603661</v>
      </c>
      <c r="Z74" s="623">
        <f t="shared" si="100"/>
        <v>54638605.299574167</v>
      </c>
      <c r="AA74" s="623">
        <f t="shared" si="100"/>
        <v>56278400.749261305</v>
      </c>
      <c r="AB74" s="623">
        <f t="shared" si="100"/>
        <v>57967458.625060052</v>
      </c>
      <c r="AC74" s="623">
        <f t="shared" si="100"/>
        <v>59707222.055669539</v>
      </c>
      <c r="AD74" s="623">
        <f t="shared" si="100"/>
        <v>61499251.473075822</v>
      </c>
      <c r="AE74" s="623">
        <f t="shared" si="100"/>
        <v>63345084.340337954</v>
      </c>
      <c r="AF74" s="623">
        <f t="shared" si="100"/>
        <v>65246346.465770081</v>
      </c>
      <c r="AG74" s="623">
        <f t="shared" si="100"/>
        <v>67204711.078938454</v>
      </c>
      <c r="AH74" s="623">
        <f t="shared" si="100"/>
        <v>69221892.138982713</v>
      </c>
      <c r="AI74" s="623">
        <f t="shared" si="100"/>
        <v>71299674.297910392</v>
      </c>
      <c r="AJ74" s="623">
        <f t="shared" si="100"/>
        <v>73439857.522814408</v>
      </c>
      <c r="AK74" s="623">
        <f t="shared" si="100"/>
        <v>75644322.090518028</v>
      </c>
      <c r="AL74" s="623">
        <f t="shared" si="100"/>
        <v>77915024.689326242</v>
      </c>
      <c r="AM74" s="623">
        <f t="shared" si="100"/>
        <v>80253926.005263999</v>
      </c>
      <c r="AN74" s="623">
        <f t="shared" si="100"/>
        <v>82663091.818913713</v>
      </c>
      <c r="AO74" s="623">
        <f t="shared" si="100"/>
        <v>85144659.072556764</v>
      </c>
      <c r="AP74" s="623">
        <f t="shared" si="100"/>
        <v>87698998.844733477</v>
      </c>
    </row>
    <row r="75" spans="1:42" s="632" customFormat="1" outlineLevel="1" x14ac:dyDescent="0.2">
      <c r="A75" s="619" t="s">
        <v>784</v>
      </c>
      <c r="B75" s="620"/>
      <c r="C75" s="620"/>
      <c r="D75" s="623">
        <f t="shared" si="63"/>
        <v>-51362714.663482949</v>
      </c>
      <c r="E75" s="608"/>
      <c r="F75" s="608"/>
      <c r="G75" s="608"/>
      <c r="H75" s="623">
        <f>H70</f>
        <v>0</v>
      </c>
      <c r="I75" s="623">
        <f t="shared" ref="I75:AP75" si="101">I70</f>
        <v>-4480395.620711877</v>
      </c>
      <c r="J75" s="623">
        <f t="shared" si="101"/>
        <v>-4614807.4893332338</v>
      </c>
      <c r="K75" s="623">
        <f t="shared" si="101"/>
        <v>-4753251.7140132301</v>
      </c>
      <c r="L75" s="623">
        <f t="shared" si="101"/>
        <v>-4895849.2654336272</v>
      </c>
      <c r="M75" s="623">
        <f t="shared" si="101"/>
        <v>-5042724.7433966361</v>
      </c>
      <c r="N75" s="623">
        <f t="shared" si="101"/>
        <v>-5194006.4856985351</v>
      </c>
      <c r="O75" s="623">
        <f t="shared" si="101"/>
        <v>-5349826.6802694919</v>
      </c>
      <c r="P75" s="623">
        <f t="shared" si="101"/>
        <v>-5510321.4806775767</v>
      </c>
      <c r="Q75" s="623">
        <f t="shared" si="101"/>
        <v>-5675631.1250979034</v>
      </c>
      <c r="R75" s="623">
        <f t="shared" si="101"/>
        <v>-5845900.0588508407</v>
      </c>
      <c r="S75" s="623">
        <f t="shared" si="101"/>
        <v>0</v>
      </c>
      <c r="T75" s="623">
        <f t="shared" si="101"/>
        <v>0</v>
      </c>
      <c r="U75" s="623">
        <f t="shared" si="101"/>
        <v>0</v>
      </c>
      <c r="V75" s="623">
        <f t="shared" si="101"/>
        <v>0</v>
      </c>
      <c r="W75" s="623">
        <f t="shared" si="101"/>
        <v>0</v>
      </c>
      <c r="X75" s="623">
        <f t="shared" si="101"/>
        <v>0</v>
      </c>
      <c r="Y75" s="623">
        <f t="shared" si="101"/>
        <v>0</v>
      </c>
      <c r="Z75" s="623">
        <f t="shared" si="101"/>
        <v>0</v>
      </c>
      <c r="AA75" s="623">
        <f t="shared" si="101"/>
        <v>0</v>
      </c>
      <c r="AB75" s="623">
        <f t="shared" si="101"/>
        <v>0</v>
      </c>
      <c r="AC75" s="623">
        <f t="shared" si="101"/>
        <v>0</v>
      </c>
      <c r="AD75" s="623">
        <f t="shared" si="101"/>
        <v>0</v>
      </c>
      <c r="AE75" s="623">
        <f t="shared" si="101"/>
        <v>0</v>
      </c>
      <c r="AF75" s="623">
        <f t="shared" si="101"/>
        <v>0</v>
      </c>
      <c r="AG75" s="623">
        <f t="shared" si="101"/>
        <v>0</v>
      </c>
      <c r="AH75" s="623">
        <f t="shared" si="101"/>
        <v>0</v>
      </c>
      <c r="AI75" s="623">
        <f t="shared" si="101"/>
        <v>0</v>
      </c>
      <c r="AJ75" s="623">
        <f t="shared" si="101"/>
        <v>0</v>
      </c>
      <c r="AK75" s="623">
        <f t="shared" si="101"/>
        <v>0</v>
      </c>
      <c r="AL75" s="623">
        <f t="shared" si="101"/>
        <v>0</v>
      </c>
      <c r="AM75" s="623">
        <f t="shared" si="101"/>
        <v>0</v>
      </c>
      <c r="AN75" s="623">
        <f t="shared" si="101"/>
        <v>0</v>
      </c>
      <c r="AO75" s="623">
        <f t="shared" si="101"/>
        <v>0</v>
      </c>
      <c r="AP75" s="623">
        <f t="shared" si="101"/>
        <v>0</v>
      </c>
    </row>
    <row r="76" spans="1:42" s="549" customFormat="1" outlineLevel="1" x14ac:dyDescent="0.2">
      <c r="A76" s="624" t="s">
        <v>78</v>
      </c>
      <c r="B76" s="608"/>
      <c r="C76" s="608"/>
      <c r="D76" s="617">
        <f>SUM(H76:AQ76)</f>
        <v>-116512428.32495001</v>
      </c>
      <c r="E76" s="620"/>
      <c r="F76" s="620"/>
      <c r="G76" s="620"/>
      <c r="H76" s="617">
        <f>H77</f>
        <v>-116512428.32495001</v>
      </c>
      <c r="I76" s="617">
        <f t="shared" ref="I76" si="102">I77</f>
        <v>0</v>
      </c>
      <c r="J76" s="617">
        <f t="shared" ref="J76" si="103">J77</f>
        <v>0</v>
      </c>
      <c r="K76" s="617">
        <f t="shared" ref="K76" si="104">K77</f>
        <v>0</v>
      </c>
      <c r="L76" s="617">
        <f t="shared" ref="L76" si="105">L77</f>
        <v>0</v>
      </c>
      <c r="M76" s="617">
        <f t="shared" ref="M76" si="106">M77</f>
        <v>0</v>
      </c>
      <c r="N76" s="617">
        <f t="shared" ref="N76" si="107">N77</f>
        <v>0</v>
      </c>
      <c r="O76" s="617">
        <f t="shared" ref="O76" si="108">O77</f>
        <v>0</v>
      </c>
      <c r="P76" s="617">
        <f t="shared" ref="P76" si="109">P77</f>
        <v>0</v>
      </c>
      <c r="Q76" s="617">
        <f t="shared" ref="Q76" si="110">Q77</f>
        <v>0</v>
      </c>
      <c r="R76" s="617">
        <f t="shared" ref="R76" si="111">R77</f>
        <v>0</v>
      </c>
      <c r="S76" s="617">
        <f t="shared" ref="S76" si="112">S77</f>
        <v>0</v>
      </c>
      <c r="T76" s="617">
        <f t="shared" ref="T76" si="113">T77</f>
        <v>0</v>
      </c>
      <c r="U76" s="617">
        <f t="shared" ref="U76" si="114">U77</f>
        <v>0</v>
      </c>
      <c r="V76" s="617">
        <f t="shared" ref="V76" si="115">V77</f>
        <v>0</v>
      </c>
      <c r="W76" s="617">
        <f t="shared" ref="W76" si="116">W77</f>
        <v>0</v>
      </c>
      <c r="X76" s="617">
        <f t="shared" ref="X76" si="117">X77</f>
        <v>0</v>
      </c>
      <c r="Y76" s="617">
        <f t="shared" ref="Y76" si="118">Y77</f>
        <v>0</v>
      </c>
      <c r="Z76" s="617">
        <f t="shared" ref="Z76" si="119">Z77</f>
        <v>0</v>
      </c>
      <c r="AA76" s="617">
        <f t="shared" ref="AA76" si="120">AA77</f>
        <v>0</v>
      </c>
      <c r="AB76" s="617">
        <f t="shared" ref="AB76" si="121">AB77</f>
        <v>0</v>
      </c>
      <c r="AC76" s="617">
        <f t="shared" ref="AC76" si="122">AC77</f>
        <v>0</v>
      </c>
      <c r="AD76" s="617">
        <f t="shared" ref="AD76" si="123">AD77</f>
        <v>0</v>
      </c>
      <c r="AE76" s="617">
        <f t="shared" ref="AE76" si="124">AE77</f>
        <v>0</v>
      </c>
      <c r="AF76" s="617">
        <f t="shared" ref="AF76" si="125">AF77</f>
        <v>0</v>
      </c>
      <c r="AG76" s="617">
        <f t="shared" ref="AG76" si="126">AG77</f>
        <v>0</v>
      </c>
      <c r="AH76" s="617">
        <f t="shared" ref="AH76" si="127">AH77</f>
        <v>0</v>
      </c>
      <c r="AI76" s="617">
        <f t="shared" ref="AI76" si="128">AI77</f>
        <v>0</v>
      </c>
      <c r="AJ76" s="617">
        <f t="shared" ref="AJ76" si="129">AJ77</f>
        <v>0</v>
      </c>
      <c r="AK76" s="617">
        <f t="shared" ref="AK76" si="130">AK77</f>
        <v>0</v>
      </c>
      <c r="AL76" s="617">
        <f t="shared" ref="AL76" si="131">AL77</f>
        <v>0</v>
      </c>
      <c r="AM76" s="617">
        <f t="shared" ref="AM76" si="132">AM77</f>
        <v>0</v>
      </c>
      <c r="AN76" s="617">
        <f t="shared" ref="AN76" si="133">AN77</f>
        <v>0</v>
      </c>
      <c r="AO76" s="617">
        <f t="shared" ref="AO76" si="134">AO77</f>
        <v>0</v>
      </c>
      <c r="AP76" s="617">
        <f t="shared" ref="AP76" si="135">AP77</f>
        <v>0</v>
      </c>
    </row>
    <row r="77" spans="1:42" outlineLevel="1" x14ac:dyDescent="0.2">
      <c r="A77" s="619" t="s">
        <v>792</v>
      </c>
      <c r="D77" s="548">
        <f t="shared" ref="D77" si="136">SUM(H77:AQ77)</f>
        <v>-116512428.32495001</v>
      </c>
      <c r="H77" s="548">
        <f t="shared" ref="H77:AP77" si="137">H52*H30</f>
        <v>-116512428.32495001</v>
      </c>
      <c r="I77" s="548">
        <f t="shared" si="137"/>
        <v>0</v>
      </c>
      <c r="J77" s="548">
        <f t="shared" si="137"/>
        <v>0</v>
      </c>
      <c r="K77" s="548">
        <f t="shared" si="137"/>
        <v>0</v>
      </c>
      <c r="L77" s="548">
        <f t="shared" si="137"/>
        <v>0</v>
      </c>
      <c r="M77" s="548">
        <f t="shared" si="137"/>
        <v>0</v>
      </c>
      <c r="N77" s="548">
        <f t="shared" si="137"/>
        <v>0</v>
      </c>
      <c r="O77" s="548">
        <f t="shared" si="137"/>
        <v>0</v>
      </c>
      <c r="P77" s="548">
        <f t="shared" si="137"/>
        <v>0</v>
      </c>
      <c r="Q77" s="548">
        <f t="shared" si="137"/>
        <v>0</v>
      </c>
      <c r="R77" s="548">
        <f t="shared" si="137"/>
        <v>0</v>
      </c>
      <c r="S77" s="548">
        <f t="shared" si="137"/>
        <v>0</v>
      </c>
      <c r="T77" s="548">
        <f t="shared" si="137"/>
        <v>0</v>
      </c>
      <c r="U77" s="548">
        <f t="shared" si="137"/>
        <v>0</v>
      </c>
      <c r="V77" s="548">
        <f t="shared" si="137"/>
        <v>0</v>
      </c>
      <c r="W77" s="548">
        <f t="shared" si="137"/>
        <v>0</v>
      </c>
      <c r="X77" s="548">
        <f t="shared" si="137"/>
        <v>0</v>
      </c>
      <c r="Y77" s="548">
        <f t="shared" si="137"/>
        <v>0</v>
      </c>
      <c r="Z77" s="548">
        <f t="shared" si="137"/>
        <v>0</v>
      </c>
      <c r="AA77" s="548">
        <f t="shared" si="137"/>
        <v>0</v>
      </c>
      <c r="AB77" s="548">
        <f t="shared" si="137"/>
        <v>0</v>
      </c>
      <c r="AC77" s="548">
        <f t="shared" si="137"/>
        <v>0</v>
      </c>
      <c r="AD77" s="548">
        <f t="shared" si="137"/>
        <v>0</v>
      </c>
      <c r="AE77" s="548">
        <f t="shared" si="137"/>
        <v>0</v>
      </c>
      <c r="AF77" s="548">
        <f t="shared" si="137"/>
        <v>0</v>
      </c>
      <c r="AG77" s="548">
        <f t="shared" si="137"/>
        <v>0</v>
      </c>
      <c r="AH77" s="548">
        <f t="shared" si="137"/>
        <v>0</v>
      </c>
      <c r="AI77" s="548">
        <f t="shared" si="137"/>
        <v>0</v>
      </c>
      <c r="AJ77" s="548">
        <f t="shared" si="137"/>
        <v>0</v>
      </c>
      <c r="AK77" s="548">
        <f t="shared" si="137"/>
        <v>0</v>
      </c>
      <c r="AL77" s="548">
        <f t="shared" si="137"/>
        <v>0</v>
      </c>
      <c r="AM77" s="548">
        <f t="shared" si="137"/>
        <v>0</v>
      </c>
      <c r="AN77" s="548">
        <f t="shared" si="137"/>
        <v>0</v>
      </c>
      <c r="AO77" s="548">
        <f t="shared" si="137"/>
        <v>0</v>
      </c>
      <c r="AP77" s="548">
        <f t="shared" si="137"/>
        <v>0</v>
      </c>
    </row>
    <row r="78" spans="1:42" outlineLevel="1" x14ac:dyDescent="0.2">
      <c r="A78" s="481"/>
      <c r="D78" s="548"/>
      <c r="H78" s="548"/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8"/>
      <c r="AB78" s="548"/>
      <c r="AC78" s="548"/>
      <c r="AD78" s="548"/>
      <c r="AE78" s="548"/>
      <c r="AF78" s="548"/>
      <c r="AG78" s="548"/>
      <c r="AH78" s="548"/>
      <c r="AI78" s="548"/>
      <c r="AJ78" s="548"/>
      <c r="AK78" s="548"/>
      <c r="AL78" s="548"/>
      <c r="AM78" s="548"/>
      <c r="AN78" s="548"/>
      <c r="AO78" s="548"/>
      <c r="AP78" s="548"/>
    </row>
    <row r="79" spans="1:42" s="549" customFormat="1" outlineLevel="1" x14ac:dyDescent="0.2">
      <c r="A79" s="608" t="s">
        <v>294</v>
      </c>
      <c r="B79" s="608"/>
      <c r="C79" s="608"/>
      <c r="D79" s="548">
        <f>SUM(H79:AQ79)</f>
        <v>16926365103.18215</v>
      </c>
      <c r="E79" s="608"/>
      <c r="F79" s="608"/>
      <c r="G79" s="608"/>
      <c r="H79" s="625">
        <f>H72+H76</f>
        <v>-116507381.55450976</v>
      </c>
      <c r="I79" s="625">
        <f>I72+I76+H79</f>
        <v>-104970751.32912008</v>
      </c>
      <c r="J79" s="625">
        <f t="shared" ref="J79:AP79" si="138">J72+J76+I79</f>
        <v>-81824527.966069043</v>
      </c>
      <c r="K79" s="625">
        <f t="shared" si="138"/>
        <v>-57983691.856177062</v>
      </c>
      <c r="L79" s="625">
        <f t="shared" si="138"/>
        <v>-33427388.360998448</v>
      </c>
      <c r="M79" s="625">
        <f t="shared" si="138"/>
        <v>-8134138.1807530671</v>
      </c>
      <c r="N79" s="625">
        <f t="shared" si="138"/>
        <v>17918185.574085228</v>
      </c>
      <c r="O79" s="625">
        <f t="shared" si="138"/>
        <v>44752374.931622341</v>
      </c>
      <c r="P79" s="625">
        <f t="shared" si="138"/>
        <v>72391905.824437857</v>
      </c>
      <c r="Q79" s="625">
        <f t="shared" si="138"/>
        <v>100860952.98605281</v>
      </c>
      <c r="R79" s="625">
        <f t="shared" si="138"/>
        <v>130184435.56256685</v>
      </c>
      <c r="S79" s="625">
        <f t="shared" si="138"/>
        <v>166409288.30080485</v>
      </c>
      <c r="T79" s="625">
        <f t="shared" si="138"/>
        <v>203721303.14454341</v>
      </c>
      <c r="U79" s="625">
        <f t="shared" si="138"/>
        <v>242153121.41223681</v>
      </c>
      <c r="V79" s="625">
        <f t="shared" si="138"/>
        <v>281738341.48605049</v>
      </c>
      <c r="W79" s="625">
        <f t="shared" si="138"/>
        <v>322511627.99601126</v>
      </c>
      <c r="X79" s="625">
        <f t="shared" si="138"/>
        <v>364508649.22283286</v>
      </c>
      <c r="Y79" s="625">
        <f t="shared" si="138"/>
        <v>407766157.66811049</v>
      </c>
      <c r="Z79" s="625">
        <f t="shared" si="138"/>
        <v>452322006.84492886</v>
      </c>
      <c r="AA79" s="625">
        <f t="shared" si="138"/>
        <v>498215168.78775167</v>
      </c>
      <c r="AB79" s="625">
        <f t="shared" si="138"/>
        <v>545485831.44218016</v>
      </c>
      <c r="AC79" s="625">
        <f t="shared" si="138"/>
        <v>594175353.64809918</v>
      </c>
      <c r="AD79" s="625">
        <f t="shared" si="138"/>
        <v>644326374.27593195</v>
      </c>
      <c r="AE79" s="625">
        <f t="shared" si="138"/>
        <v>695982780.84566951</v>
      </c>
      <c r="AF79" s="625">
        <f t="shared" si="138"/>
        <v>749189789.20772123</v>
      </c>
      <c r="AG79" s="625">
        <f t="shared" si="138"/>
        <v>803993982.03982973</v>
      </c>
      <c r="AH79" s="625">
        <f t="shared" si="138"/>
        <v>860443340.38457763</v>
      </c>
      <c r="AI79" s="625">
        <f t="shared" si="138"/>
        <v>918587304.87442613</v>
      </c>
      <c r="AJ79" s="625">
        <f t="shared" si="138"/>
        <v>978476781.29493678</v>
      </c>
      <c r="AK79" s="625">
        <f t="shared" si="138"/>
        <v>1040164210.8500819</v>
      </c>
      <c r="AL79" s="625">
        <f t="shared" si="138"/>
        <v>1103703636.2279742</v>
      </c>
      <c r="AM79" s="625">
        <f t="shared" si="138"/>
        <v>1169150694.942461</v>
      </c>
      <c r="AN79" s="625">
        <f t="shared" si="138"/>
        <v>1236562713.4518743</v>
      </c>
      <c r="AO79" s="625">
        <f t="shared" si="138"/>
        <v>1305998767.0156455</v>
      </c>
      <c r="AP79" s="625">
        <f t="shared" si="138"/>
        <v>1377517902.1863301</v>
      </c>
    </row>
    <row r="80" spans="1:42" x14ac:dyDescent="0.2">
      <c r="H80" s="548"/>
      <c r="I80" s="548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8"/>
      <c r="AB80" s="548"/>
      <c r="AC80" s="548"/>
      <c r="AD80" s="548"/>
      <c r="AE80" s="548"/>
      <c r="AF80" s="548"/>
      <c r="AG80" s="548"/>
      <c r="AH80" s="548"/>
      <c r="AI80" s="548"/>
      <c r="AJ80" s="548"/>
      <c r="AK80" s="548"/>
      <c r="AL80" s="548"/>
      <c r="AM80" s="548"/>
      <c r="AN80" s="548"/>
      <c r="AO80" s="548"/>
      <c r="AP80" s="548"/>
    </row>
    <row r="81" spans="1:45" x14ac:dyDescent="0.2">
      <c r="H81" s="548"/>
      <c r="I81" s="548"/>
      <c r="J81" s="548"/>
      <c r="K81" s="548"/>
      <c r="L81" s="548"/>
      <c r="M81" s="548"/>
      <c r="N81" s="548"/>
      <c r="O81" s="548"/>
      <c r="P81" s="548"/>
      <c r="Q81" s="548"/>
      <c r="R81" s="548"/>
      <c r="S81" s="548"/>
      <c r="T81" s="548"/>
      <c r="U81" s="548"/>
      <c r="V81" s="548"/>
      <c r="W81" s="548"/>
      <c r="X81" s="548"/>
      <c r="Y81" s="548"/>
      <c r="Z81" s="548"/>
      <c r="AA81" s="548"/>
      <c r="AB81" s="548"/>
      <c r="AC81" s="548"/>
      <c r="AD81" s="548"/>
      <c r="AE81" s="548"/>
      <c r="AF81" s="548"/>
      <c r="AG81" s="548"/>
      <c r="AH81" s="548"/>
      <c r="AI81" s="548"/>
      <c r="AJ81" s="548"/>
      <c r="AK81" s="548"/>
      <c r="AL81" s="548"/>
      <c r="AM81" s="548"/>
      <c r="AN81" s="548"/>
      <c r="AO81" s="548"/>
      <c r="AP81" s="548"/>
    </row>
    <row r="82" spans="1:45" s="546" customFormat="1" x14ac:dyDescent="0.2">
      <c r="A82" s="545" t="s">
        <v>177</v>
      </c>
      <c r="B82" s="545"/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5"/>
      <c r="N82" s="545"/>
      <c r="O82" s="545"/>
      <c r="P82" s="545"/>
      <c r="Q82" s="545"/>
      <c r="R82" s="545"/>
      <c r="S82" s="545"/>
      <c r="T82" s="545"/>
      <c r="U82" s="545"/>
      <c r="V82" s="545"/>
      <c r="W82" s="545"/>
      <c r="X82" s="545"/>
      <c r="Y82" s="545"/>
      <c r="Z82" s="545"/>
      <c r="AA82" s="545"/>
      <c r="AB82" s="545"/>
      <c r="AC82" s="545"/>
      <c r="AD82" s="545"/>
      <c r="AE82" s="545"/>
      <c r="AF82" s="545"/>
      <c r="AG82" s="545"/>
      <c r="AH82" s="545"/>
      <c r="AI82" s="545"/>
      <c r="AJ82" s="545"/>
      <c r="AK82" s="545"/>
      <c r="AL82" s="545"/>
      <c r="AM82" s="545"/>
      <c r="AN82" s="545"/>
      <c r="AO82" s="545"/>
      <c r="AP82" s="545"/>
    </row>
    <row r="83" spans="1:45" s="549" customFormat="1" outlineLevel="1" x14ac:dyDescent="0.2">
      <c r="A83" s="608" t="s">
        <v>780</v>
      </c>
      <c r="B83" s="608"/>
      <c r="C83" s="608"/>
      <c r="D83" s="617">
        <f>H83</f>
        <v>373433317.57803082</v>
      </c>
      <c r="E83" s="608"/>
      <c r="F83" s="608"/>
      <c r="G83" s="608"/>
      <c r="H83" s="617">
        <f>SUM(H84:H89)</f>
        <v>373433317.57803082</v>
      </c>
      <c r="I83" s="608"/>
      <c r="J83" s="608"/>
      <c r="K83" s="608"/>
      <c r="L83" s="608"/>
      <c r="M83" s="608"/>
      <c r="N83" s="608"/>
      <c r="O83" s="608"/>
      <c r="P83" s="608"/>
      <c r="Q83" s="608"/>
      <c r="R83" s="608"/>
      <c r="S83" s="608"/>
      <c r="T83" s="608"/>
      <c r="U83" s="608"/>
      <c r="V83" s="608"/>
      <c r="W83" s="608"/>
      <c r="X83" s="608"/>
      <c r="Y83" s="608"/>
      <c r="Z83" s="608"/>
      <c r="AA83" s="608"/>
      <c r="AB83" s="608"/>
      <c r="AC83" s="608"/>
      <c r="AD83" s="608"/>
      <c r="AE83" s="608"/>
      <c r="AF83" s="608"/>
      <c r="AG83" s="608"/>
      <c r="AH83" s="608"/>
      <c r="AI83" s="608"/>
      <c r="AJ83" s="608"/>
      <c r="AK83" s="608"/>
      <c r="AL83" s="608"/>
      <c r="AM83" s="608"/>
      <c r="AN83" s="608"/>
      <c r="AO83" s="608"/>
      <c r="AP83" s="608"/>
    </row>
    <row r="84" spans="1:45" outlineLevel="1" x14ac:dyDescent="0.2">
      <c r="A84" s="481" t="s">
        <v>765</v>
      </c>
      <c r="D84" s="548">
        <f t="shared" ref="D84:D104" si="139">H84</f>
        <v>86256470.189810649</v>
      </c>
      <c r="E84" s="482"/>
      <c r="F84" s="482"/>
      <c r="G84" s="482"/>
      <c r="H84" s="548">
        <f>NPV(10%,H59:AP59)</f>
        <v>86256470.189810649</v>
      </c>
      <c r="I84" s="482"/>
      <c r="J84" s="482"/>
      <c r="K84" s="482"/>
      <c r="L84" s="482"/>
      <c r="M84" s="482"/>
      <c r="N84" s="482"/>
      <c r="O84" s="482"/>
      <c r="P84" s="482"/>
      <c r="Q84" s="482"/>
      <c r="R84" s="482"/>
      <c r="S84" s="482"/>
      <c r="T84" s="482"/>
      <c r="U84" s="482"/>
      <c r="V84" s="482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482"/>
      <c r="AI84" s="482"/>
      <c r="AJ84" s="482"/>
      <c r="AK84" s="482"/>
      <c r="AL84" s="482"/>
      <c r="AM84" s="482"/>
      <c r="AN84" s="482"/>
      <c r="AO84" s="482"/>
      <c r="AP84" s="482"/>
    </row>
    <row r="85" spans="1:45" outlineLevel="1" x14ac:dyDescent="0.2">
      <c r="A85" s="481" t="s">
        <v>198</v>
      </c>
      <c r="D85" s="548">
        <f t="shared" si="139"/>
        <v>102981.85088186625</v>
      </c>
      <c r="E85" s="482"/>
      <c r="F85" s="482"/>
      <c r="G85" s="482"/>
      <c r="H85" s="548">
        <f t="shared" ref="H85:H104" si="140">NPV(10%,H60:AP60)</f>
        <v>102981.85088186625</v>
      </c>
      <c r="I85" s="482"/>
      <c r="J85" s="482"/>
      <c r="K85" s="482"/>
      <c r="L85" s="482"/>
      <c r="M85" s="482"/>
      <c r="N85" s="482"/>
      <c r="O85" s="482"/>
      <c r="P85" s="482"/>
      <c r="Q85" s="482"/>
      <c r="R85" s="482"/>
      <c r="S85" s="482"/>
      <c r="T85" s="482"/>
      <c r="U85" s="482"/>
      <c r="V85" s="482"/>
      <c r="W85" s="482"/>
      <c r="X85" s="482"/>
      <c r="Y85" s="482"/>
      <c r="Z85" s="482"/>
      <c r="AA85" s="482"/>
      <c r="AB85" s="482"/>
      <c r="AC85" s="482"/>
      <c r="AD85" s="482"/>
      <c r="AE85" s="482"/>
      <c r="AF85" s="482"/>
      <c r="AG85" s="482"/>
      <c r="AH85" s="482"/>
      <c r="AI85" s="482"/>
      <c r="AJ85" s="482"/>
      <c r="AK85" s="482"/>
      <c r="AL85" s="482"/>
      <c r="AM85" s="482"/>
      <c r="AN85" s="482"/>
      <c r="AO85" s="482"/>
      <c r="AP85" s="482"/>
    </row>
    <row r="86" spans="1:45" outlineLevel="1" x14ac:dyDescent="0.2">
      <c r="A86" s="481" t="s">
        <v>776</v>
      </c>
      <c r="D86" s="548">
        <f t="shared" si="139"/>
        <v>96762065.918056786</v>
      </c>
      <c r="E86" s="482"/>
      <c r="F86" s="482"/>
      <c r="G86" s="482"/>
      <c r="H86" s="548">
        <f t="shared" si="140"/>
        <v>96762065.918056786</v>
      </c>
      <c r="I86" s="482"/>
      <c r="J86" s="482"/>
      <c r="K86" s="482"/>
      <c r="L86" s="482"/>
      <c r="M86" s="482"/>
      <c r="N86" s="482"/>
      <c r="O86" s="482"/>
      <c r="P86" s="482"/>
      <c r="Q86" s="482"/>
      <c r="R86" s="482"/>
      <c r="S86" s="482"/>
      <c r="T86" s="482"/>
      <c r="U86" s="482"/>
      <c r="V86" s="482"/>
      <c r="W86" s="482"/>
      <c r="X86" s="482"/>
      <c r="Y86" s="482"/>
      <c r="Z86" s="482"/>
      <c r="AA86" s="482"/>
      <c r="AB86" s="482"/>
      <c r="AC86" s="482"/>
      <c r="AD86" s="482"/>
      <c r="AE86" s="482"/>
      <c r="AF86" s="482"/>
      <c r="AG86" s="482"/>
      <c r="AH86" s="482"/>
      <c r="AI86" s="482"/>
      <c r="AJ86" s="482"/>
      <c r="AK86" s="482"/>
      <c r="AL86" s="482"/>
      <c r="AM86" s="482"/>
      <c r="AN86" s="482"/>
      <c r="AO86" s="482"/>
      <c r="AP86" s="482"/>
    </row>
    <row r="87" spans="1:45" outlineLevel="1" x14ac:dyDescent="0.2">
      <c r="A87" s="481" t="s">
        <v>777</v>
      </c>
      <c r="D87" s="548">
        <f t="shared" si="139"/>
        <v>129798646.68109871</v>
      </c>
      <c r="E87" s="482"/>
      <c r="F87" s="482"/>
      <c r="G87" s="482"/>
      <c r="H87" s="548">
        <f t="shared" si="140"/>
        <v>129798646.68109871</v>
      </c>
      <c r="I87" s="482"/>
      <c r="J87" s="482"/>
      <c r="K87" s="482"/>
      <c r="L87" s="482"/>
      <c r="M87" s="482"/>
      <c r="N87" s="482"/>
      <c r="O87" s="482"/>
      <c r="P87" s="482"/>
      <c r="Q87" s="482"/>
      <c r="R87" s="482"/>
      <c r="S87" s="482"/>
      <c r="T87" s="482"/>
      <c r="U87" s="482"/>
      <c r="V87" s="482"/>
      <c r="W87" s="482"/>
      <c r="X87" s="482"/>
      <c r="Y87" s="482"/>
      <c r="Z87" s="482"/>
      <c r="AA87" s="482"/>
      <c r="AB87" s="482"/>
      <c r="AC87" s="482"/>
      <c r="AD87" s="482"/>
      <c r="AE87" s="482"/>
      <c r="AF87" s="482"/>
      <c r="AG87" s="482"/>
      <c r="AH87" s="482"/>
      <c r="AI87" s="482"/>
      <c r="AJ87" s="482"/>
      <c r="AK87" s="482"/>
      <c r="AL87" s="482"/>
      <c r="AM87" s="482"/>
      <c r="AN87" s="482"/>
      <c r="AO87" s="482"/>
      <c r="AP87" s="482"/>
      <c r="AS87" s="631"/>
    </row>
    <row r="88" spans="1:45" outlineLevel="1" x14ac:dyDescent="0.2">
      <c r="A88" s="481" t="s">
        <v>778</v>
      </c>
      <c r="D88" s="548">
        <f t="shared" si="139"/>
        <v>54428662.078906946</v>
      </c>
      <c r="E88" s="482"/>
      <c r="F88" s="482"/>
      <c r="G88" s="482"/>
      <c r="H88" s="548">
        <f t="shared" si="140"/>
        <v>54428662.078906946</v>
      </c>
      <c r="I88" s="482"/>
      <c r="J88" s="482"/>
      <c r="K88" s="482"/>
      <c r="L88" s="482"/>
      <c r="M88" s="482"/>
      <c r="N88" s="482"/>
      <c r="O88" s="482"/>
      <c r="P88" s="482"/>
      <c r="Q88" s="482"/>
      <c r="R88" s="482"/>
      <c r="S88" s="482"/>
      <c r="T88" s="482"/>
      <c r="U88" s="482"/>
      <c r="V88" s="482"/>
      <c r="W88" s="482"/>
      <c r="X88" s="482"/>
      <c r="Y88" s="482"/>
      <c r="Z88" s="482"/>
      <c r="AA88" s="482"/>
      <c r="AB88" s="482"/>
      <c r="AC88" s="482"/>
      <c r="AD88" s="482"/>
      <c r="AE88" s="482"/>
      <c r="AF88" s="482"/>
      <c r="AG88" s="482"/>
      <c r="AH88" s="482"/>
      <c r="AI88" s="482"/>
      <c r="AJ88" s="482"/>
      <c r="AK88" s="482"/>
      <c r="AL88" s="482"/>
      <c r="AM88" s="482"/>
      <c r="AN88" s="482"/>
      <c r="AO88" s="482"/>
      <c r="AP88" s="482"/>
      <c r="AS88" s="631"/>
    </row>
    <row r="89" spans="1:45" outlineLevel="1" x14ac:dyDescent="0.2">
      <c r="A89" s="481" t="s">
        <v>779</v>
      </c>
      <c r="D89" s="548">
        <f t="shared" si="139"/>
        <v>6084490.8592759063</v>
      </c>
      <c r="E89" s="482"/>
      <c r="F89" s="482"/>
      <c r="G89" s="482"/>
      <c r="H89" s="548">
        <f t="shared" si="140"/>
        <v>6084490.8592759063</v>
      </c>
      <c r="I89" s="482"/>
      <c r="J89" s="482"/>
      <c r="K89" s="482"/>
      <c r="L89" s="482"/>
      <c r="M89" s="482"/>
      <c r="N89" s="482"/>
      <c r="O89" s="482"/>
      <c r="P89" s="482"/>
      <c r="Q89" s="482"/>
      <c r="R89" s="482"/>
      <c r="S89" s="482"/>
      <c r="T89" s="482"/>
      <c r="U89" s="482"/>
      <c r="V89" s="482"/>
      <c r="W89" s="482"/>
      <c r="X89" s="482"/>
      <c r="Y89" s="482"/>
      <c r="Z89" s="482"/>
      <c r="AA89" s="482"/>
      <c r="AB89" s="482"/>
      <c r="AC89" s="482"/>
      <c r="AD89" s="482"/>
      <c r="AE89" s="482"/>
      <c r="AF89" s="482"/>
      <c r="AG89" s="482"/>
      <c r="AH89" s="482"/>
      <c r="AI89" s="482"/>
      <c r="AJ89" s="482"/>
      <c r="AK89" s="482"/>
      <c r="AL89" s="482"/>
      <c r="AM89" s="482"/>
      <c r="AN89" s="482"/>
      <c r="AO89" s="482"/>
      <c r="AP89" s="482"/>
      <c r="AS89" s="631"/>
    </row>
    <row r="90" spans="1:45" s="549" customFormat="1" outlineLevel="1" x14ac:dyDescent="0.2">
      <c r="A90" s="618" t="s">
        <v>781</v>
      </c>
      <c r="B90" s="608"/>
      <c r="C90" s="608"/>
      <c r="D90" s="617">
        <f t="shared" si="139"/>
        <v>-69830953.437123805</v>
      </c>
      <c r="E90" s="482"/>
      <c r="F90" s="482"/>
      <c r="G90" s="482"/>
      <c r="H90" s="617">
        <f>SUM(H91:H92)</f>
        <v>-69830953.437123805</v>
      </c>
      <c r="I90" s="482"/>
      <c r="J90" s="482"/>
      <c r="K90" s="482"/>
      <c r="L90" s="482"/>
      <c r="M90" s="482"/>
      <c r="N90" s="482"/>
      <c r="O90" s="482"/>
      <c r="P90" s="482"/>
      <c r="Q90" s="482"/>
      <c r="R90" s="482"/>
      <c r="S90" s="482"/>
      <c r="T90" s="482"/>
      <c r="U90" s="482"/>
      <c r="V90" s="482"/>
      <c r="W90" s="482"/>
      <c r="X90" s="482"/>
      <c r="Y90" s="482"/>
      <c r="Z90" s="482"/>
      <c r="AA90" s="482"/>
      <c r="AB90" s="482"/>
      <c r="AC90" s="482"/>
      <c r="AD90" s="482"/>
      <c r="AE90" s="482"/>
      <c r="AF90" s="482"/>
      <c r="AG90" s="482"/>
      <c r="AH90" s="482"/>
      <c r="AI90" s="482"/>
      <c r="AJ90" s="482"/>
      <c r="AK90" s="482"/>
      <c r="AL90" s="482"/>
      <c r="AM90" s="482"/>
      <c r="AN90" s="482"/>
      <c r="AO90" s="482"/>
      <c r="AP90" s="482"/>
    </row>
    <row r="91" spans="1:45" s="632" customFormat="1" outlineLevel="1" x14ac:dyDescent="0.2">
      <c r="A91" s="619" t="s">
        <v>782</v>
      </c>
      <c r="B91" s="620"/>
      <c r="C91" s="620"/>
      <c r="D91" s="548">
        <f t="shared" si="139"/>
        <v>-29327199.864535611</v>
      </c>
      <c r="E91" s="608"/>
      <c r="F91" s="608"/>
      <c r="G91" s="608"/>
      <c r="H91" s="548">
        <f t="shared" si="140"/>
        <v>-29327199.864535611</v>
      </c>
      <c r="I91" s="608"/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08"/>
      <c r="Z91" s="608"/>
      <c r="AA91" s="608"/>
      <c r="AB91" s="608"/>
      <c r="AC91" s="608"/>
      <c r="AD91" s="608"/>
      <c r="AE91" s="608"/>
      <c r="AF91" s="608"/>
      <c r="AG91" s="608"/>
      <c r="AH91" s="608"/>
      <c r="AI91" s="608"/>
      <c r="AJ91" s="608"/>
      <c r="AK91" s="608"/>
      <c r="AL91" s="608"/>
      <c r="AM91" s="608"/>
      <c r="AN91" s="608"/>
      <c r="AO91" s="608"/>
      <c r="AP91" s="608"/>
    </row>
    <row r="92" spans="1:45" s="632" customFormat="1" outlineLevel="1" x14ac:dyDescent="0.2">
      <c r="A92" s="619" t="s">
        <v>783</v>
      </c>
      <c r="B92" s="620"/>
      <c r="C92" s="620"/>
      <c r="D92" s="548">
        <f t="shared" si="139"/>
        <v>-40503753.572588198</v>
      </c>
      <c r="E92" s="608"/>
      <c r="F92" s="608"/>
      <c r="G92" s="608"/>
      <c r="H92" s="548">
        <f t="shared" si="140"/>
        <v>-40503753.572588198</v>
      </c>
      <c r="I92" s="608"/>
      <c r="J92" s="608"/>
      <c r="K92" s="608"/>
      <c r="L92" s="608"/>
      <c r="M92" s="608"/>
      <c r="N92" s="608"/>
      <c r="O92" s="608"/>
      <c r="P92" s="608"/>
      <c r="Q92" s="608"/>
      <c r="R92" s="608"/>
      <c r="S92" s="608"/>
      <c r="T92" s="608"/>
      <c r="U92" s="608"/>
      <c r="V92" s="608"/>
      <c r="W92" s="608"/>
      <c r="X92" s="608"/>
      <c r="Y92" s="608"/>
      <c r="Z92" s="608"/>
      <c r="AA92" s="608"/>
      <c r="AB92" s="608"/>
      <c r="AC92" s="608"/>
      <c r="AD92" s="608"/>
      <c r="AE92" s="608"/>
      <c r="AF92" s="608"/>
      <c r="AG92" s="608"/>
      <c r="AH92" s="608"/>
      <c r="AI92" s="608"/>
      <c r="AJ92" s="608"/>
      <c r="AK92" s="608"/>
      <c r="AL92" s="608"/>
      <c r="AM92" s="608"/>
      <c r="AN92" s="608"/>
      <c r="AO92" s="608"/>
      <c r="AP92" s="608"/>
    </row>
    <row r="93" spans="1:45" s="549" customFormat="1" outlineLevel="1" x14ac:dyDescent="0.2">
      <c r="A93" s="608" t="s">
        <v>234</v>
      </c>
      <c r="B93" s="608"/>
      <c r="C93" s="608"/>
      <c r="D93" s="617">
        <f t="shared" si="139"/>
        <v>-67628188.501156658</v>
      </c>
      <c r="E93" s="608"/>
      <c r="F93" s="608"/>
      <c r="G93" s="608"/>
      <c r="H93" s="617">
        <f t="shared" ref="H93" si="141">SUM(H94:H94)</f>
        <v>-67628188.501156658</v>
      </c>
      <c r="I93" s="608"/>
      <c r="J93" s="608"/>
      <c r="K93" s="608"/>
      <c r="L93" s="608"/>
      <c r="M93" s="608"/>
      <c r="N93" s="608"/>
      <c r="O93" s="608"/>
      <c r="P93" s="608"/>
      <c r="Q93" s="608"/>
      <c r="R93" s="608"/>
      <c r="S93" s="608"/>
      <c r="T93" s="608"/>
      <c r="U93" s="608"/>
      <c r="V93" s="608"/>
      <c r="W93" s="608"/>
      <c r="X93" s="608"/>
      <c r="Y93" s="608"/>
      <c r="Z93" s="608"/>
      <c r="AA93" s="608"/>
      <c r="AB93" s="608"/>
      <c r="AC93" s="608"/>
      <c r="AD93" s="608"/>
      <c r="AE93" s="608"/>
      <c r="AF93" s="608"/>
      <c r="AG93" s="608"/>
      <c r="AH93" s="608"/>
      <c r="AI93" s="608"/>
      <c r="AJ93" s="608"/>
      <c r="AK93" s="608"/>
      <c r="AL93" s="608"/>
      <c r="AM93" s="608"/>
      <c r="AN93" s="608"/>
      <c r="AO93" s="608"/>
      <c r="AP93" s="608"/>
    </row>
    <row r="94" spans="1:45" outlineLevel="1" x14ac:dyDescent="0.2">
      <c r="A94" s="481" t="str">
        <f>A69</f>
        <v>(-) Custos com operacionais</v>
      </c>
      <c r="D94" s="548">
        <f t="shared" si="139"/>
        <v>-67628188.501156658</v>
      </c>
      <c r="E94" s="608"/>
      <c r="F94" s="608"/>
      <c r="G94" s="608"/>
      <c r="H94" s="548">
        <f t="shared" si="140"/>
        <v>-67628188.501156658</v>
      </c>
      <c r="I94" s="608"/>
      <c r="J94" s="608"/>
      <c r="K94" s="608"/>
      <c r="L94" s="608"/>
      <c r="M94" s="608"/>
      <c r="N94" s="608"/>
      <c r="O94" s="608"/>
      <c r="P94" s="608"/>
      <c r="Q94" s="608"/>
      <c r="R94" s="608"/>
      <c r="S94" s="608"/>
      <c r="T94" s="608"/>
      <c r="U94" s="608"/>
      <c r="V94" s="608"/>
      <c r="W94" s="608"/>
      <c r="X94" s="608"/>
      <c r="Y94" s="608"/>
      <c r="Z94" s="608"/>
      <c r="AA94" s="608"/>
      <c r="AB94" s="608"/>
      <c r="AC94" s="608"/>
      <c r="AD94" s="608"/>
      <c r="AE94" s="608"/>
      <c r="AF94" s="608"/>
      <c r="AG94" s="608"/>
      <c r="AH94" s="608"/>
      <c r="AI94" s="608"/>
      <c r="AJ94" s="608"/>
      <c r="AK94" s="608"/>
      <c r="AL94" s="608"/>
      <c r="AM94" s="608"/>
      <c r="AN94" s="608"/>
      <c r="AO94" s="608"/>
      <c r="AP94" s="608"/>
    </row>
    <row r="95" spans="1:45" s="549" customFormat="1" outlineLevel="1" x14ac:dyDescent="0.2">
      <c r="A95" s="618" t="s">
        <v>405</v>
      </c>
      <c r="B95" s="608"/>
      <c r="C95" s="608"/>
      <c r="D95" s="617">
        <f t="shared" si="139"/>
        <v>-28038086.444094285</v>
      </c>
      <c r="E95" s="468"/>
      <c r="F95" s="468"/>
      <c r="G95" s="468"/>
      <c r="H95" s="617">
        <f>H96</f>
        <v>-28038086.444094285</v>
      </c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  <c r="AA95" s="468"/>
      <c r="AB95" s="468"/>
      <c r="AC95" s="468"/>
      <c r="AD95" s="468"/>
      <c r="AE95" s="468"/>
      <c r="AF95" s="468"/>
      <c r="AG95" s="468"/>
      <c r="AH95" s="468"/>
      <c r="AI95" s="468"/>
      <c r="AJ95" s="468"/>
      <c r="AK95" s="468"/>
      <c r="AL95" s="468"/>
      <c r="AM95" s="468"/>
      <c r="AN95" s="468"/>
      <c r="AO95" s="468"/>
      <c r="AP95" s="468"/>
    </row>
    <row r="96" spans="1:45" s="632" customFormat="1" outlineLevel="1" x14ac:dyDescent="0.2">
      <c r="A96" s="619" t="s">
        <v>784</v>
      </c>
      <c r="B96" s="620"/>
      <c r="C96" s="620"/>
      <c r="D96" s="548">
        <f t="shared" si="139"/>
        <v>-28038086.444094285</v>
      </c>
      <c r="E96" s="608"/>
      <c r="F96" s="608"/>
      <c r="G96" s="608"/>
      <c r="H96" s="548">
        <f t="shared" si="140"/>
        <v>-28038086.444094285</v>
      </c>
      <c r="I96" s="608"/>
      <c r="J96" s="608"/>
      <c r="K96" s="608"/>
      <c r="L96" s="608"/>
      <c r="M96" s="608"/>
      <c r="N96" s="608"/>
      <c r="O96" s="608"/>
      <c r="P96" s="608"/>
      <c r="Q96" s="608"/>
      <c r="R96" s="608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08"/>
      <c r="AD96" s="608"/>
      <c r="AE96" s="608"/>
      <c r="AF96" s="608"/>
      <c r="AG96" s="608"/>
      <c r="AH96" s="608"/>
      <c r="AI96" s="608"/>
      <c r="AJ96" s="608"/>
      <c r="AK96" s="608"/>
      <c r="AL96" s="608"/>
      <c r="AM96" s="608"/>
      <c r="AN96" s="608"/>
      <c r="AO96" s="608"/>
      <c r="AP96" s="608"/>
    </row>
    <row r="97" spans="1:42" s="549" customFormat="1" outlineLevel="1" x14ac:dyDescent="0.2">
      <c r="A97" s="608" t="s">
        <v>38</v>
      </c>
      <c r="B97" s="608"/>
      <c r="C97" s="608"/>
      <c r="D97" s="622">
        <f t="shared" si="139"/>
        <v>275564277.69681275</v>
      </c>
      <c r="E97" s="620"/>
      <c r="F97" s="620"/>
      <c r="G97" s="620"/>
      <c r="H97" s="622">
        <f>SUM(H98:H100)</f>
        <v>275564277.69681275</v>
      </c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20"/>
      <c r="AB97" s="620"/>
      <c r="AC97" s="620"/>
      <c r="AD97" s="620"/>
      <c r="AE97" s="620"/>
      <c r="AF97" s="620"/>
      <c r="AG97" s="620"/>
      <c r="AH97" s="620"/>
      <c r="AI97" s="620"/>
      <c r="AJ97" s="620"/>
      <c r="AK97" s="620"/>
      <c r="AL97" s="620"/>
      <c r="AM97" s="620"/>
      <c r="AN97" s="620"/>
      <c r="AO97" s="620"/>
      <c r="AP97" s="620"/>
    </row>
    <row r="98" spans="1:42" s="632" customFormat="1" outlineLevel="1" x14ac:dyDescent="0.2">
      <c r="A98" s="619" t="s">
        <v>39</v>
      </c>
      <c r="B98" s="620"/>
      <c r="C98" s="620"/>
      <c r="D98" s="548">
        <f t="shared" si="139"/>
        <v>-69830953.43712385</v>
      </c>
      <c r="E98" s="608"/>
      <c r="F98" s="608"/>
      <c r="G98" s="608"/>
      <c r="H98" s="548">
        <f t="shared" si="140"/>
        <v>-69830953.43712385</v>
      </c>
      <c r="I98" s="608"/>
      <c r="J98" s="608"/>
      <c r="K98" s="608"/>
      <c r="L98" s="608"/>
      <c r="M98" s="608"/>
      <c r="N98" s="608"/>
      <c r="O98" s="608"/>
      <c r="P98" s="608"/>
      <c r="Q98" s="608"/>
      <c r="R98" s="608"/>
      <c r="S98" s="608"/>
      <c r="T98" s="608"/>
      <c r="U98" s="608"/>
      <c r="V98" s="608"/>
      <c r="W98" s="608"/>
      <c r="X98" s="608"/>
      <c r="Y98" s="608"/>
      <c r="Z98" s="608"/>
      <c r="AA98" s="608"/>
      <c r="AB98" s="608"/>
      <c r="AC98" s="608"/>
      <c r="AD98" s="608"/>
      <c r="AE98" s="608"/>
      <c r="AF98" s="608"/>
      <c r="AG98" s="608"/>
      <c r="AH98" s="608"/>
      <c r="AI98" s="608"/>
      <c r="AJ98" s="608"/>
      <c r="AK98" s="608"/>
      <c r="AL98" s="608"/>
      <c r="AM98" s="608"/>
      <c r="AN98" s="608"/>
      <c r="AO98" s="608"/>
      <c r="AP98" s="608"/>
    </row>
    <row r="99" spans="1:42" s="632" customFormat="1" outlineLevel="1" x14ac:dyDescent="0.2">
      <c r="A99" s="619" t="s">
        <v>36</v>
      </c>
      <c r="B99" s="620"/>
      <c r="C99" s="620"/>
      <c r="D99" s="548">
        <f t="shared" si="139"/>
        <v>373433317.57803088</v>
      </c>
      <c r="E99" s="608"/>
      <c r="F99" s="608"/>
      <c r="G99" s="608"/>
      <c r="H99" s="548">
        <f t="shared" si="140"/>
        <v>373433317.57803088</v>
      </c>
      <c r="I99" s="608"/>
      <c r="J99" s="608"/>
      <c r="K99" s="608"/>
      <c r="L99" s="608"/>
      <c r="M99" s="608"/>
      <c r="N99" s="608"/>
      <c r="O99" s="608"/>
      <c r="P99" s="608"/>
      <c r="Q99" s="608"/>
      <c r="R99" s="608"/>
      <c r="S99" s="608"/>
      <c r="T99" s="608"/>
      <c r="U99" s="608"/>
      <c r="V99" s="608"/>
      <c r="W99" s="608"/>
      <c r="X99" s="608"/>
      <c r="Y99" s="608"/>
      <c r="Z99" s="608"/>
      <c r="AA99" s="608"/>
      <c r="AB99" s="608"/>
      <c r="AC99" s="608"/>
      <c r="AD99" s="608"/>
      <c r="AE99" s="608"/>
      <c r="AF99" s="608"/>
      <c r="AG99" s="608"/>
      <c r="AH99" s="608"/>
      <c r="AI99" s="608"/>
      <c r="AJ99" s="608"/>
      <c r="AK99" s="608"/>
      <c r="AL99" s="608"/>
      <c r="AM99" s="608"/>
      <c r="AN99" s="608"/>
      <c r="AO99" s="608"/>
      <c r="AP99" s="608"/>
    </row>
    <row r="100" spans="1:42" s="632" customFormat="1" outlineLevel="1" x14ac:dyDescent="0.2">
      <c r="A100" s="619" t="s">
        <v>784</v>
      </c>
      <c r="B100" s="620"/>
      <c r="C100" s="620"/>
      <c r="D100" s="548">
        <f t="shared" si="139"/>
        <v>-28038086.444094285</v>
      </c>
      <c r="E100" s="608"/>
      <c r="F100" s="608"/>
      <c r="G100" s="608"/>
      <c r="H100" s="548">
        <f t="shared" si="140"/>
        <v>-28038086.444094285</v>
      </c>
      <c r="I100" s="608"/>
      <c r="J100" s="608"/>
      <c r="K100" s="608"/>
      <c r="L100" s="608"/>
      <c r="M100" s="608"/>
      <c r="N100" s="608"/>
      <c r="O100" s="608"/>
      <c r="P100" s="608"/>
      <c r="Q100" s="608"/>
      <c r="R100" s="608"/>
      <c r="S100" s="608"/>
      <c r="T100" s="608"/>
      <c r="U100" s="608"/>
      <c r="V100" s="608"/>
      <c r="W100" s="608"/>
      <c r="X100" s="608"/>
      <c r="Y100" s="608"/>
      <c r="Z100" s="608"/>
      <c r="AA100" s="608"/>
      <c r="AB100" s="608"/>
      <c r="AC100" s="608"/>
      <c r="AD100" s="608"/>
      <c r="AE100" s="608"/>
      <c r="AF100" s="608"/>
      <c r="AG100" s="608"/>
      <c r="AH100" s="608"/>
      <c r="AI100" s="608"/>
      <c r="AJ100" s="608"/>
      <c r="AK100" s="608"/>
      <c r="AL100" s="608"/>
      <c r="AM100" s="608"/>
      <c r="AN100" s="608"/>
      <c r="AO100" s="608"/>
      <c r="AP100" s="608"/>
    </row>
    <row r="101" spans="1:42" s="549" customFormat="1" outlineLevel="1" x14ac:dyDescent="0.2">
      <c r="A101" s="624" t="s">
        <v>78</v>
      </c>
      <c r="B101" s="608"/>
      <c r="C101" s="608"/>
      <c r="D101" s="617">
        <f t="shared" si="139"/>
        <v>-105920389.38631818</v>
      </c>
      <c r="E101" s="620"/>
      <c r="F101" s="620"/>
      <c r="G101" s="620"/>
      <c r="H101" s="617">
        <f>H102</f>
        <v>-105920389.38631818</v>
      </c>
      <c r="I101" s="620"/>
      <c r="J101" s="620"/>
      <c r="K101" s="620"/>
      <c r="L101" s="620"/>
      <c r="M101" s="620"/>
      <c r="N101" s="620"/>
      <c r="O101" s="620"/>
      <c r="P101" s="620"/>
      <c r="Q101" s="620"/>
      <c r="R101" s="620"/>
      <c r="S101" s="620"/>
      <c r="T101" s="620"/>
      <c r="U101" s="620"/>
      <c r="V101" s="620"/>
      <c r="W101" s="620"/>
      <c r="X101" s="620"/>
      <c r="Y101" s="620"/>
      <c r="Z101" s="620"/>
      <c r="AA101" s="620"/>
      <c r="AB101" s="620"/>
      <c r="AC101" s="620"/>
      <c r="AD101" s="620"/>
      <c r="AE101" s="620"/>
      <c r="AF101" s="620"/>
      <c r="AG101" s="620"/>
      <c r="AH101" s="620"/>
      <c r="AI101" s="620"/>
      <c r="AJ101" s="620"/>
      <c r="AK101" s="620"/>
      <c r="AL101" s="620"/>
      <c r="AM101" s="620"/>
      <c r="AN101" s="620"/>
      <c r="AO101" s="620"/>
      <c r="AP101" s="620"/>
    </row>
    <row r="102" spans="1:42" outlineLevel="1" x14ac:dyDescent="0.2">
      <c r="A102" s="619" t="s">
        <v>785</v>
      </c>
      <c r="D102" s="548">
        <f t="shared" si="139"/>
        <v>-105920389.38631818</v>
      </c>
      <c r="H102" s="548">
        <f t="shared" si="140"/>
        <v>-105920389.38631818</v>
      </c>
    </row>
    <row r="103" spans="1:42" outlineLevel="1" x14ac:dyDescent="0.2">
      <c r="A103" s="481"/>
      <c r="D103" s="548">
        <f t="shared" si="139"/>
        <v>0</v>
      </c>
      <c r="H103" s="548"/>
    </row>
    <row r="104" spans="1:42" s="549" customFormat="1" outlineLevel="1" x14ac:dyDescent="0.2">
      <c r="A104" s="608" t="s">
        <v>294</v>
      </c>
      <c r="B104" s="608"/>
      <c r="C104" s="608"/>
      <c r="D104" s="625">
        <f t="shared" si="139"/>
        <v>1375905385.8620548</v>
      </c>
      <c r="E104" s="608"/>
      <c r="F104" s="608"/>
      <c r="G104" s="608"/>
      <c r="H104" s="621">
        <f t="shared" si="140"/>
        <v>1375905385.8620548</v>
      </c>
      <c r="I104" s="608"/>
      <c r="J104" s="608"/>
      <c r="K104" s="608"/>
      <c r="L104" s="608"/>
      <c r="M104" s="608"/>
      <c r="N104" s="608"/>
      <c r="O104" s="608"/>
      <c r="P104" s="608"/>
      <c r="Q104" s="608"/>
      <c r="R104" s="608"/>
      <c r="S104" s="608"/>
      <c r="T104" s="608"/>
      <c r="U104" s="608"/>
      <c r="V104" s="608"/>
      <c r="W104" s="608"/>
      <c r="X104" s="608"/>
      <c r="Y104" s="608"/>
      <c r="Z104" s="608"/>
      <c r="AA104" s="608"/>
      <c r="AB104" s="608"/>
      <c r="AC104" s="608"/>
      <c r="AD104" s="608"/>
      <c r="AE104" s="608"/>
      <c r="AF104" s="608"/>
      <c r="AG104" s="608"/>
      <c r="AH104" s="608"/>
      <c r="AI104" s="608"/>
      <c r="AJ104" s="608"/>
      <c r="AK104" s="608"/>
      <c r="AL104" s="608"/>
      <c r="AM104" s="608"/>
      <c r="AN104" s="608"/>
      <c r="AO104" s="608"/>
      <c r="AP104" s="608"/>
    </row>
    <row r="105" spans="1:42" s="549" customFormat="1" outlineLevel="1" x14ac:dyDescent="0.2">
      <c r="A105" s="608"/>
      <c r="B105" s="608"/>
      <c r="C105" s="608"/>
      <c r="D105" s="548"/>
      <c r="E105" s="608"/>
      <c r="F105" s="608"/>
      <c r="G105" s="608"/>
      <c r="H105" s="625"/>
      <c r="I105" s="625"/>
      <c r="J105" s="625"/>
      <c r="K105" s="625"/>
      <c r="L105" s="625"/>
      <c r="M105" s="625"/>
      <c r="N105" s="625"/>
      <c r="O105" s="625"/>
      <c r="P105" s="625"/>
      <c r="Q105" s="625"/>
      <c r="R105" s="625"/>
      <c r="S105" s="625"/>
      <c r="T105" s="625"/>
      <c r="U105" s="625"/>
      <c r="V105" s="625"/>
      <c r="W105" s="625"/>
      <c r="X105" s="625"/>
      <c r="Y105" s="625"/>
      <c r="Z105" s="625"/>
      <c r="AA105" s="625"/>
      <c r="AB105" s="625"/>
      <c r="AC105" s="625"/>
      <c r="AD105" s="625"/>
      <c r="AE105" s="625"/>
      <c r="AF105" s="625"/>
      <c r="AG105" s="625"/>
      <c r="AH105" s="625"/>
      <c r="AI105" s="625"/>
      <c r="AJ105" s="625"/>
      <c r="AK105" s="625"/>
      <c r="AL105" s="625"/>
      <c r="AM105" s="625"/>
      <c r="AN105" s="625"/>
      <c r="AO105" s="625"/>
      <c r="AP105" s="625"/>
    </row>
    <row r="106" spans="1:42" outlineLevel="1" x14ac:dyDescent="0.2">
      <c r="H106" s="548"/>
      <c r="I106" s="548"/>
      <c r="J106" s="548"/>
      <c r="K106" s="548"/>
      <c r="L106" s="548"/>
      <c r="M106" s="548"/>
      <c r="N106" s="548"/>
      <c r="O106" s="548"/>
      <c r="P106" s="548"/>
      <c r="Q106" s="548"/>
      <c r="R106" s="548"/>
      <c r="S106" s="548"/>
      <c r="T106" s="548"/>
      <c r="U106" s="548"/>
      <c r="V106" s="548"/>
      <c r="W106" s="548"/>
      <c r="X106" s="548"/>
      <c r="Y106" s="548"/>
      <c r="Z106" s="548"/>
      <c r="AA106" s="548"/>
      <c r="AB106" s="548"/>
      <c r="AC106" s="548"/>
      <c r="AD106" s="548"/>
      <c r="AE106" s="548"/>
      <c r="AF106" s="548"/>
      <c r="AG106" s="548"/>
      <c r="AH106" s="548"/>
      <c r="AI106" s="548"/>
      <c r="AJ106" s="548"/>
      <c r="AK106" s="548"/>
      <c r="AL106" s="548"/>
      <c r="AM106" s="548"/>
    </row>
    <row r="107" spans="1:42" outlineLevel="1" x14ac:dyDescent="0.2">
      <c r="A107" s="627" t="s">
        <v>296</v>
      </c>
      <c r="B107" s="477"/>
      <c r="C107" s="477"/>
      <c r="D107" s="477"/>
      <c r="H107" s="548"/>
      <c r="I107" s="548"/>
      <c r="J107" s="548"/>
      <c r="K107" s="548"/>
      <c r="L107" s="548"/>
      <c r="M107" s="548"/>
      <c r="N107" s="548"/>
      <c r="O107" s="548"/>
      <c r="P107" s="548"/>
      <c r="Q107" s="548"/>
      <c r="R107" s="548"/>
      <c r="S107" s="548"/>
      <c r="T107" s="548"/>
      <c r="U107" s="548"/>
      <c r="V107" s="548"/>
      <c r="W107" s="548"/>
      <c r="X107" s="548"/>
      <c r="Y107" s="548"/>
      <c r="Z107" s="548"/>
      <c r="AA107" s="548"/>
      <c r="AB107" s="548"/>
      <c r="AC107" s="548"/>
      <c r="AD107" s="548"/>
      <c r="AE107" s="548"/>
      <c r="AF107" s="548"/>
      <c r="AG107" s="548"/>
      <c r="AH107" s="548"/>
      <c r="AI107" s="548"/>
      <c r="AJ107" s="548"/>
      <c r="AK107" s="548"/>
      <c r="AL107" s="548"/>
      <c r="AM107" s="548"/>
    </row>
    <row r="108" spans="1:42" outlineLevel="1" x14ac:dyDescent="0.2">
      <c r="D108" s="483" t="s">
        <v>175</v>
      </c>
      <c r="E108" s="483" t="s">
        <v>513</v>
      </c>
      <c r="H108" s="548"/>
    </row>
    <row r="109" spans="1:42" outlineLevel="1" x14ac:dyDescent="0.2">
      <c r="A109" s="468" t="str">
        <f t="shared" ref="A109:A114" si="142">A84</f>
        <v>(+) Receita Contraprestação fixa</v>
      </c>
      <c r="B109" s="468">
        <f t="shared" ref="B109:D109" si="143">B84</f>
        <v>0</v>
      </c>
      <c r="C109" s="468">
        <f t="shared" si="143"/>
        <v>0</v>
      </c>
      <c r="D109" s="468">
        <f t="shared" si="143"/>
        <v>86256470.189810649</v>
      </c>
      <c r="E109" s="633">
        <f>D109/SUM($D$109:$D$119)</f>
        <v>0.84552152610842812</v>
      </c>
      <c r="H109" s="548"/>
    </row>
    <row r="110" spans="1:42" outlineLevel="1" x14ac:dyDescent="0.2">
      <c r="A110" s="468" t="str">
        <f t="shared" si="142"/>
        <v>(+) Receita Reciclável</v>
      </c>
      <c r="B110" s="468">
        <f t="shared" ref="B110:D114" si="144">B85</f>
        <v>0</v>
      </c>
      <c r="C110" s="468">
        <f t="shared" si="144"/>
        <v>0</v>
      </c>
      <c r="D110" s="468">
        <f t="shared" si="144"/>
        <v>102981.85088186625</v>
      </c>
      <c r="E110" s="633">
        <f t="shared" ref="E110:E119" si="145">D110/SUM($D$109:$D$119)</f>
        <v>1.0094706116248191E-3</v>
      </c>
      <c r="H110" s="548"/>
    </row>
    <row r="111" spans="1:42" outlineLevel="1" x14ac:dyDescent="0.2">
      <c r="A111" s="468" t="str">
        <f t="shared" si="142"/>
        <v>(+) Receita Biometano</v>
      </c>
      <c r="B111" s="468">
        <f t="shared" si="144"/>
        <v>0</v>
      </c>
      <c r="C111" s="468">
        <f t="shared" si="144"/>
        <v>0</v>
      </c>
      <c r="D111" s="468">
        <f t="shared" si="144"/>
        <v>96762065.918056786</v>
      </c>
      <c r="E111" s="633">
        <f t="shared" si="145"/>
        <v>0.94850171198060818</v>
      </c>
      <c r="H111" s="548"/>
    </row>
    <row r="112" spans="1:42" outlineLevel="1" x14ac:dyDescent="0.2">
      <c r="A112" s="468" t="str">
        <f t="shared" si="142"/>
        <v>(+) Receita Energia Elétrica</v>
      </c>
      <c r="B112" s="468">
        <f t="shared" si="144"/>
        <v>0</v>
      </c>
      <c r="C112" s="468">
        <f t="shared" si="144"/>
        <v>0</v>
      </c>
      <c r="D112" s="468">
        <f t="shared" si="144"/>
        <v>129798646.68109871</v>
      </c>
      <c r="E112" s="633">
        <f t="shared" si="145"/>
        <v>1.2723399135984532</v>
      </c>
      <c r="H112" s="548"/>
    </row>
    <row r="113" spans="1:8" outlineLevel="1" x14ac:dyDescent="0.2">
      <c r="A113" s="468" t="str">
        <f t="shared" si="142"/>
        <v>(+) Receita CO2</v>
      </c>
      <c r="B113" s="468">
        <f t="shared" si="144"/>
        <v>0</v>
      </c>
      <c r="C113" s="468">
        <f t="shared" si="144"/>
        <v>0</v>
      </c>
      <c r="D113" s="468">
        <f t="shared" si="144"/>
        <v>54428662.078906946</v>
      </c>
      <c r="E113" s="633">
        <f t="shared" si="145"/>
        <v>0.53353221298909215</v>
      </c>
      <c r="H113" s="548"/>
    </row>
    <row r="114" spans="1:8" outlineLevel="1" x14ac:dyDescent="0.2">
      <c r="A114" s="468" t="str">
        <f t="shared" si="142"/>
        <v>(+) CBIOS</v>
      </c>
      <c r="B114" s="468">
        <f t="shared" si="144"/>
        <v>0</v>
      </c>
      <c r="C114" s="468">
        <f t="shared" si="144"/>
        <v>0</v>
      </c>
      <c r="D114" s="468">
        <f t="shared" si="144"/>
        <v>6084490.8592759063</v>
      </c>
      <c r="E114" s="633">
        <f t="shared" si="145"/>
        <v>5.9642690984304456E-2</v>
      </c>
      <c r="H114" s="548"/>
    </row>
    <row r="115" spans="1:8" outlineLevel="1" x14ac:dyDescent="0.2">
      <c r="A115" s="468" t="str">
        <f t="shared" ref="A115:D116" si="146">A91</f>
        <v>(-) Impostos Serviço</v>
      </c>
      <c r="B115" s="468">
        <f t="shared" si="146"/>
        <v>0</v>
      </c>
      <c r="C115" s="468">
        <f t="shared" si="146"/>
        <v>0</v>
      </c>
      <c r="D115" s="468">
        <f t="shared" si="146"/>
        <v>-29327199.864535611</v>
      </c>
      <c r="E115" s="633">
        <f t="shared" si="145"/>
        <v>-0.28747731887686545</v>
      </c>
      <c r="H115" s="548"/>
    </row>
    <row r="116" spans="1:8" outlineLevel="1" x14ac:dyDescent="0.2">
      <c r="A116" s="468" t="str">
        <f t="shared" si="146"/>
        <v>(-) Impostos Produto</v>
      </c>
      <c r="B116" s="468">
        <f t="shared" si="146"/>
        <v>0</v>
      </c>
      <c r="C116" s="468">
        <f t="shared" si="146"/>
        <v>0</v>
      </c>
      <c r="D116" s="468">
        <f t="shared" si="146"/>
        <v>-40503753.572588198</v>
      </c>
      <c r="E116" s="633">
        <f t="shared" si="145"/>
        <v>-0.39703451182796018</v>
      </c>
      <c r="H116" s="548"/>
    </row>
    <row r="117" spans="1:8" outlineLevel="1" x14ac:dyDescent="0.2">
      <c r="A117" s="468" t="str">
        <f>A94</f>
        <v>(-) Custos com operacionais</v>
      </c>
      <c r="B117" s="468">
        <f>B94</f>
        <v>0</v>
      </c>
      <c r="C117" s="468">
        <f>C94</f>
        <v>0</v>
      </c>
      <c r="D117" s="468">
        <f>D94</f>
        <v>-67628188.501156658</v>
      </c>
      <c r="E117" s="633">
        <f t="shared" si="145"/>
        <v>-0.66291941953591726</v>
      </c>
      <c r="H117" s="548"/>
    </row>
    <row r="118" spans="1:8" outlineLevel="1" x14ac:dyDescent="0.2">
      <c r="A118" s="468" t="str">
        <f>A96</f>
        <v>(-) Depreciação/Amortização</v>
      </c>
      <c r="B118" s="468">
        <f>B96</f>
        <v>0</v>
      </c>
      <c r="C118" s="468">
        <f>C96</f>
        <v>0</v>
      </c>
      <c r="D118" s="468">
        <f>D96</f>
        <v>-28038086.444094285</v>
      </c>
      <c r="E118" s="633">
        <f t="shared" si="145"/>
        <v>-0.27484089700404968</v>
      </c>
      <c r="H118" s="548"/>
    </row>
    <row r="119" spans="1:8" outlineLevel="1" x14ac:dyDescent="0.2">
      <c r="A119" s="468" t="str">
        <f>A102</f>
        <v>(-) Equipamentos</v>
      </c>
      <c r="B119" s="468">
        <f>B102</f>
        <v>0</v>
      </c>
      <c r="C119" s="468">
        <f>C102</f>
        <v>0</v>
      </c>
      <c r="D119" s="468">
        <f>D102</f>
        <v>-105920389.38631818</v>
      </c>
      <c r="E119" s="633">
        <f t="shared" si="145"/>
        <v>-1.0382753790277179</v>
      </c>
      <c r="H119" s="548"/>
    </row>
    <row r="120" spans="1:8" outlineLevel="1" x14ac:dyDescent="0.2">
      <c r="A120" s="596" t="s">
        <v>177</v>
      </c>
      <c r="D120" s="628">
        <f>SUM(D109:D119)</f>
        <v>102015699.80933788</v>
      </c>
      <c r="E120" s="633">
        <f>D120/SUM($D$109:$D$119)</f>
        <v>1</v>
      </c>
      <c r="H120" s="548"/>
    </row>
    <row r="121" spans="1:8" outlineLevel="1" x14ac:dyDescent="0.2">
      <c r="H121" s="548"/>
    </row>
    <row r="122" spans="1:8" x14ac:dyDescent="0.2">
      <c r="H122" s="548"/>
    </row>
  </sheetData>
  <phoneticPr fontId="55" type="noConversion"/>
  <dataValidations disablePrompts="1" count="1">
    <dataValidation type="list" allowBlank="1" showInputMessage="1" showErrorMessage="1" sqref="B4" xr:uid="{00000000-0002-0000-0200-000000000000}">
      <formula1>$BL$3:$BL$4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&amp;Cvv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>
    <tabColor theme="7" tint="0.59999389629810485"/>
    <outlinePr summaryBelow="0" summaryRight="0"/>
  </sheetPr>
  <dimension ref="A1:V136"/>
  <sheetViews>
    <sheetView showGridLines="0" zoomScale="80" zoomScaleNormal="80" workbookViewId="0">
      <pane xSplit="1" ySplit="1" topLeftCell="B62" activePane="bottomRight" state="frozen"/>
      <selection activeCell="D34" sqref="D34"/>
      <selection pane="topRight" activeCell="D34" sqref="D34"/>
      <selection pane="bottomLeft" activeCell="D34" sqref="D34"/>
      <selection pane="bottomRight" activeCell="D34" sqref="D34"/>
    </sheetView>
  </sheetViews>
  <sheetFormatPr defaultColWidth="9.140625" defaultRowHeight="12.75" outlineLevelRow="1" x14ac:dyDescent="0.2"/>
  <cols>
    <col min="1" max="1" width="89.140625" bestFit="1" customWidth="1"/>
    <col min="2" max="2" width="14.85546875" customWidth="1"/>
    <col min="3" max="3" width="5.42578125" customWidth="1"/>
    <col min="4" max="11" width="11.140625" customWidth="1"/>
    <col min="12" max="41" width="8.28515625" customWidth="1"/>
  </cols>
  <sheetData>
    <row r="1" spans="1:6" s="114" customFormat="1" x14ac:dyDescent="0.2">
      <c r="A1" s="26" t="s">
        <v>246</v>
      </c>
      <c r="B1" s="113" t="s">
        <v>88</v>
      </c>
      <c r="C1" s="113"/>
      <c r="D1" s="113" t="s">
        <v>111</v>
      </c>
      <c r="E1" s="113" t="s">
        <v>88</v>
      </c>
      <c r="F1" s="113" t="s">
        <v>21</v>
      </c>
    </row>
    <row r="2" spans="1:6" s="95" customFormat="1" x14ac:dyDescent="0.2">
      <c r="A2" s="95" t="s">
        <v>112</v>
      </c>
    </row>
    <row r="3" spans="1:6" outlineLevel="1" x14ac:dyDescent="0.2">
      <c r="A3" t="s">
        <v>113</v>
      </c>
      <c r="D3" s="115">
        <v>2026</v>
      </c>
      <c r="E3" t="s">
        <v>33</v>
      </c>
      <c r="F3" t="s">
        <v>114</v>
      </c>
    </row>
    <row r="4" spans="1:6" outlineLevel="1" x14ac:dyDescent="0.2">
      <c r="A4" t="s">
        <v>115</v>
      </c>
      <c r="D4" s="63">
        <v>2026</v>
      </c>
      <c r="E4" t="s">
        <v>33</v>
      </c>
    </row>
    <row r="5" spans="1:6" outlineLevel="1" x14ac:dyDescent="0.2">
      <c r="A5" t="s">
        <v>116</v>
      </c>
      <c r="D5" s="63">
        <v>2026</v>
      </c>
      <c r="E5" t="s">
        <v>117</v>
      </c>
    </row>
    <row r="6" spans="1:6" outlineLevel="1" x14ac:dyDescent="0.2">
      <c r="A6" t="s">
        <v>118</v>
      </c>
      <c r="B6" t="s">
        <v>119</v>
      </c>
      <c r="D6" s="35" t="e">
        <f>#REF!</f>
        <v>#REF!</v>
      </c>
      <c r="E6" t="s">
        <v>119</v>
      </c>
    </row>
    <row r="7" spans="1:6" outlineLevel="1" x14ac:dyDescent="0.2">
      <c r="A7" t="s">
        <v>120</v>
      </c>
      <c r="B7" t="s">
        <v>119</v>
      </c>
      <c r="D7" s="35" t="e">
        <f>#REF!</f>
        <v>#REF!</v>
      </c>
      <c r="E7" t="s">
        <v>119</v>
      </c>
    </row>
    <row r="8" spans="1:6" outlineLevel="1" x14ac:dyDescent="0.2">
      <c r="A8" t="s">
        <v>121</v>
      </c>
      <c r="D8" s="101">
        <f>MATCH('LOTE 3'!$B$4,'LOTE 3'!BL3:BL4,0)</f>
        <v>1</v>
      </c>
      <c r="E8" t="s">
        <v>122</v>
      </c>
    </row>
    <row r="9" spans="1:6" outlineLevel="1" x14ac:dyDescent="0.2">
      <c r="A9" t="s">
        <v>123</v>
      </c>
      <c r="D9" s="115">
        <v>1</v>
      </c>
      <c r="E9" t="s">
        <v>124</v>
      </c>
    </row>
    <row r="11" spans="1:6" s="95" customFormat="1" x14ac:dyDescent="0.2">
      <c r="A11" s="95" t="s">
        <v>125</v>
      </c>
    </row>
    <row r="12" spans="1:6" s="43" customFormat="1" outlineLevel="1" x14ac:dyDescent="0.2">
      <c r="A12" s="43" t="s">
        <v>126</v>
      </c>
    </row>
    <row r="13" spans="1:6" outlineLevel="1" x14ac:dyDescent="0.2">
      <c r="A13" t="s">
        <v>127</v>
      </c>
      <c r="D13" s="116">
        <v>45658</v>
      </c>
      <c r="E13" t="s">
        <v>117</v>
      </c>
    </row>
    <row r="14" spans="1:6" outlineLevel="1" x14ac:dyDescent="0.2">
      <c r="A14" t="s">
        <v>128</v>
      </c>
      <c r="D14" s="63">
        <v>35</v>
      </c>
      <c r="E14" t="s">
        <v>31</v>
      </c>
    </row>
    <row r="15" spans="1:6" outlineLevel="1" x14ac:dyDescent="0.2">
      <c r="A15" t="s">
        <v>129</v>
      </c>
      <c r="D15" s="38">
        <f>EDATE(D13,12*D14)</f>
        <v>58441</v>
      </c>
      <c r="E15" t="s">
        <v>117</v>
      </c>
      <c r="F15" s="117"/>
    </row>
    <row r="16" spans="1:6" outlineLevel="1" x14ac:dyDescent="0.2">
      <c r="A16" t="s">
        <v>130</v>
      </c>
      <c r="D16" s="46">
        <f>YEAR(D13)</f>
        <v>2025</v>
      </c>
      <c r="E16" t="s">
        <v>33</v>
      </c>
    </row>
    <row r="17" spans="1:12" outlineLevel="1" x14ac:dyDescent="0.2">
      <c r="A17" t="s">
        <v>82</v>
      </c>
      <c r="D17">
        <v>2027</v>
      </c>
      <c r="E17" t="s">
        <v>33</v>
      </c>
      <c r="F17" t="s">
        <v>131</v>
      </c>
    </row>
    <row r="18" spans="1:12" outlineLevel="1" x14ac:dyDescent="0.2">
      <c r="A18" t="s">
        <v>132</v>
      </c>
      <c r="D18" s="46">
        <f>YEAR(D15)-1</f>
        <v>2059</v>
      </c>
      <c r="E18" t="s">
        <v>33</v>
      </c>
    </row>
    <row r="20" spans="1:12" s="32" customFormat="1" x14ac:dyDescent="0.2">
      <c r="A20" s="88" t="s">
        <v>501</v>
      </c>
      <c r="B20" s="88">
        <f>'LOTE 3'!$B$7</f>
        <v>2.8540915788332244</v>
      </c>
    </row>
    <row r="21" spans="1:12" s="30" customFormat="1" x14ac:dyDescent="0.2">
      <c r="A21" s="74" t="str">
        <f>Capex!A8</f>
        <v>URE MARÍLIA - BIO+GÁS</v>
      </c>
      <c r="B21" s="74" t="s">
        <v>59</v>
      </c>
    </row>
    <row r="22" spans="1:12" x14ac:dyDescent="0.2">
      <c r="A22" s="158" t="str">
        <f>Capex!A9</f>
        <v>Custos pré-operacionais</v>
      </c>
      <c r="B22" s="134" t="str">
        <f t="shared" ref="B22:B25" si="0">IF($B$20&gt;0,"G","NG")</f>
        <v>G</v>
      </c>
      <c r="C22" t="s">
        <v>375</v>
      </c>
    </row>
    <row r="23" spans="1:12" x14ac:dyDescent="0.2">
      <c r="A23" s="158" t="str">
        <f>Capex!A10</f>
        <v>Licenciamento (estudos, projetos e licenças)</v>
      </c>
      <c r="B23" s="157" t="s">
        <v>372</v>
      </c>
      <c r="C23" t="s">
        <v>375</v>
      </c>
    </row>
    <row r="24" spans="1:12" s="30" customFormat="1" x14ac:dyDescent="0.2">
      <c r="A24" s="74" t="str">
        <f>Capex!A13</f>
        <v>URE MARÍLIA - BIO</v>
      </c>
    </row>
    <row r="25" spans="1:12" x14ac:dyDescent="0.2">
      <c r="A25" s="158" t="str">
        <f>Capex!A14</f>
        <v>Custos pré-operacionais</v>
      </c>
      <c r="B25" s="134" t="str">
        <f t="shared" si="0"/>
        <v>G</v>
      </c>
      <c r="C25" t="s">
        <v>375</v>
      </c>
    </row>
    <row r="26" spans="1:12" x14ac:dyDescent="0.2">
      <c r="A26" s="158" t="str">
        <f>Capex!A15</f>
        <v>Licenciamento (estudos, projetos e licenças)</v>
      </c>
      <c r="B26" s="157" t="s">
        <v>372</v>
      </c>
      <c r="C26" t="s">
        <v>375</v>
      </c>
    </row>
    <row r="27" spans="1:12" s="30" customFormat="1" x14ac:dyDescent="0.2">
      <c r="A27" s="74" t="str">
        <f>Capex!A18</f>
        <v>URE MARÍLIA - GÁS</v>
      </c>
    </row>
    <row r="28" spans="1:12" x14ac:dyDescent="0.2">
      <c r="A28" s="158" t="str">
        <f>Capex!A19</f>
        <v>Custos pré-operacionais</v>
      </c>
      <c r="B28" s="134" t="str">
        <f t="shared" ref="B28" si="1">IF($B$20&gt;0,"G","NG")</f>
        <v>G</v>
      </c>
      <c r="C28" t="s">
        <v>375</v>
      </c>
    </row>
    <row r="29" spans="1:12" x14ac:dyDescent="0.2">
      <c r="A29" s="158" t="str">
        <f>Capex!A20</f>
        <v>Licenciamento (estudos, projetos e licenças)</v>
      </c>
      <c r="B29" s="157" t="s">
        <v>372</v>
      </c>
      <c r="C29" t="s">
        <v>375</v>
      </c>
    </row>
    <row r="31" spans="1:12" s="95" customFormat="1" x14ac:dyDescent="0.2">
      <c r="A31" s="95" t="s">
        <v>133</v>
      </c>
      <c r="D31" s="166" t="e">
        <f>#REF!</f>
        <v>#REF!</v>
      </c>
      <c r="E31" s="183" t="e">
        <f>#REF!</f>
        <v>#REF!</v>
      </c>
      <c r="F31" s="166" t="e">
        <f>#REF!</f>
        <v>#REF!</v>
      </c>
      <c r="G31" s="166" t="e">
        <f>#REF!</f>
        <v>#REF!</v>
      </c>
      <c r="H31" s="166" t="e">
        <f>#REF!</f>
        <v>#REF!</v>
      </c>
      <c r="I31" s="166" t="e">
        <f>#REF!</f>
        <v>#REF!</v>
      </c>
      <c r="J31" s="166" t="e">
        <f>#REF!</f>
        <v>#REF!</v>
      </c>
      <c r="K31" s="166" t="e">
        <f>#REF!</f>
        <v>#REF!</v>
      </c>
      <c r="L31" s="95" t="e">
        <f>#REF!</f>
        <v>#REF!</v>
      </c>
    </row>
    <row r="32" spans="1:12" s="30" customFormat="1" x14ac:dyDescent="0.2">
      <c r="D32" s="30">
        <v>1</v>
      </c>
      <c r="E32" s="30">
        <v>2</v>
      </c>
      <c r="F32" s="30">
        <v>3</v>
      </c>
      <c r="G32" s="30">
        <v>4</v>
      </c>
      <c r="H32" s="30">
        <v>5</v>
      </c>
      <c r="I32" s="30">
        <v>6</v>
      </c>
      <c r="J32" s="30">
        <v>7</v>
      </c>
      <c r="K32" s="30">
        <v>8</v>
      </c>
      <c r="L32" s="30" t="s">
        <v>259</v>
      </c>
    </row>
    <row r="33" spans="1:12" x14ac:dyDescent="0.2">
      <c r="A33" t="s">
        <v>475</v>
      </c>
      <c r="D33" s="185" t="s">
        <v>481</v>
      </c>
      <c r="E33" s="185" t="s">
        <v>481</v>
      </c>
      <c r="F33" s="185" t="s">
        <v>481</v>
      </c>
      <c r="G33" s="185" t="s">
        <v>481</v>
      </c>
      <c r="H33" s="185" t="s">
        <v>481</v>
      </c>
      <c r="I33" s="185" t="s">
        <v>481</v>
      </c>
      <c r="J33" s="185" t="s">
        <v>481</v>
      </c>
      <c r="K33" s="185" t="s">
        <v>481</v>
      </c>
    </row>
    <row r="34" spans="1:12" x14ac:dyDescent="0.2">
      <c r="A34" t="s">
        <v>68</v>
      </c>
      <c r="B34" t="s">
        <v>370</v>
      </c>
      <c r="D34" s="33" t="e">
        <f>#REF!</f>
        <v>#REF!</v>
      </c>
      <c r="E34" s="33" t="e">
        <f>#REF!</f>
        <v>#REF!</v>
      </c>
      <c r="F34" s="33" t="e">
        <f>#REF!</f>
        <v>#REF!</v>
      </c>
      <c r="G34" s="33" t="e">
        <f>#REF!</f>
        <v>#REF!</v>
      </c>
      <c r="H34" s="33" t="e">
        <f>#REF!</f>
        <v>#REF!</v>
      </c>
      <c r="I34" s="33" t="e">
        <f>#REF!</f>
        <v>#REF!</v>
      </c>
      <c r="J34" s="33" t="e">
        <f>#REF!</f>
        <v>#REF!</v>
      </c>
      <c r="K34" s="33" t="e">
        <f>#REF!</f>
        <v>#REF!</v>
      </c>
      <c r="L34" s="59" t="e">
        <f>#REF!</f>
        <v>#REF!</v>
      </c>
    </row>
    <row r="35" spans="1:12" x14ac:dyDescent="0.2">
      <c r="A35" t="s">
        <v>359</v>
      </c>
      <c r="B35" t="s">
        <v>370</v>
      </c>
      <c r="D35" t="e">
        <f t="shared" ref="D35:J35" si="2">D34+D38</f>
        <v>#REF!</v>
      </c>
      <c r="E35" t="e">
        <f t="shared" si="2"/>
        <v>#REF!</v>
      </c>
      <c r="F35" t="e">
        <f t="shared" si="2"/>
        <v>#REF!</v>
      </c>
      <c r="G35" t="e">
        <f t="shared" si="2"/>
        <v>#REF!</v>
      </c>
      <c r="H35" t="e">
        <f t="shared" si="2"/>
        <v>#REF!</v>
      </c>
      <c r="I35" t="e">
        <f t="shared" si="2"/>
        <v>#REF!</v>
      </c>
      <c r="J35" t="e">
        <f t="shared" si="2"/>
        <v>#REF!</v>
      </c>
      <c r="K35" t="e">
        <f>K34+K38</f>
        <v>#REF!</v>
      </c>
      <c r="L35" t="e">
        <f>L34+L38</f>
        <v>#REF!</v>
      </c>
    </row>
    <row r="36" spans="1:12" x14ac:dyDescent="0.2">
      <c r="A36" t="s">
        <v>61</v>
      </c>
      <c r="B36" t="s">
        <v>370</v>
      </c>
      <c r="D36" s="63">
        <v>2024</v>
      </c>
      <c r="E36" s="63">
        <v>2029</v>
      </c>
      <c r="F36" s="63">
        <v>2034</v>
      </c>
      <c r="G36" s="63">
        <v>2039</v>
      </c>
      <c r="H36" s="63">
        <v>2044</v>
      </c>
      <c r="I36" s="63">
        <v>2046</v>
      </c>
      <c r="J36" s="63">
        <v>2049</v>
      </c>
      <c r="K36" s="63">
        <v>2054</v>
      </c>
    </row>
    <row r="37" spans="1:12" x14ac:dyDescent="0.2">
      <c r="A37" t="s">
        <v>62</v>
      </c>
      <c r="B37" t="s">
        <v>31</v>
      </c>
      <c r="D37" s="63">
        <v>3</v>
      </c>
      <c r="E37" s="63">
        <v>1</v>
      </c>
      <c r="F37" s="63">
        <v>3</v>
      </c>
      <c r="G37" s="63">
        <v>1</v>
      </c>
      <c r="H37" s="63">
        <v>2</v>
      </c>
      <c r="I37" s="63">
        <v>1</v>
      </c>
      <c r="J37" s="63">
        <v>1</v>
      </c>
      <c r="K37" s="63">
        <v>2</v>
      </c>
    </row>
    <row r="38" spans="1:12" x14ac:dyDescent="0.2">
      <c r="A38" t="s">
        <v>357</v>
      </c>
      <c r="B38" t="s">
        <v>31</v>
      </c>
      <c r="D38" s="63">
        <v>31</v>
      </c>
      <c r="E38" s="63">
        <v>5</v>
      </c>
      <c r="F38" s="63">
        <v>5</v>
      </c>
      <c r="G38" s="63">
        <v>5</v>
      </c>
      <c r="H38" s="63">
        <v>5</v>
      </c>
      <c r="I38" s="63">
        <v>5</v>
      </c>
      <c r="J38" s="63">
        <v>5</v>
      </c>
      <c r="K38" s="63">
        <v>3</v>
      </c>
      <c r="L38" s="55">
        <v>20</v>
      </c>
    </row>
    <row r="39" spans="1:12" x14ac:dyDescent="0.2">
      <c r="A39" t="s">
        <v>358</v>
      </c>
      <c r="B39" t="s">
        <v>31</v>
      </c>
      <c r="D39" s="63">
        <v>3</v>
      </c>
      <c r="E39" s="63">
        <v>1</v>
      </c>
      <c r="F39" s="63">
        <v>1</v>
      </c>
      <c r="G39" s="63">
        <v>1</v>
      </c>
      <c r="H39" s="63">
        <v>1</v>
      </c>
      <c r="I39" s="63">
        <v>1</v>
      </c>
      <c r="J39" s="63">
        <v>1</v>
      </c>
      <c r="K39" s="63">
        <v>1</v>
      </c>
      <c r="L39" s="55">
        <v>4</v>
      </c>
    </row>
    <row r="40" spans="1:12" x14ac:dyDescent="0.2">
      <c r="A40" t="s">
        <v>70</v>
      </c>
      <c r="B40" t="s">
        <v>31</v>
      </c>
      <c r="D40" s="33">
        <f t="shared" ref="D40:J40" si="3">D39</f>
        <v>3</v>
      </c>
      <c r="E40" s="33">
        <f t="shared" si="3"/>
        <v>1</v>
      </c>
      <c r="F40" s="33">
        <f t="shared" si="3"/>
        <v>1</v>
      </c>
      <c r="G40" s="33">
        <f t="shared" si="3"/>
        <v>1</v>
      </c>
      <c r="H40" s="33">
        <f t="shared" si="3"/>
        <v>1</v>
      </c>
      <c r="I40" s="33">
        <f t="shared" si="3"/>
        <v>1</v>
      </c>
      <c r="J40" s="33">
        <f t="shared" si="3"/>
        <v>1</v>
      </c>
      <c r="K40" s="33">
        <f>K39</f>
        <v>1</v>
      </c>
      <c r="L40" s="33">
        <f>L39</f>
        <v>4</v>
      </c>
    </row>
    <row r="41" spans="1:12" x14ac:dyDescent="0.2">
      <c r="A41" t="s">
        <v>480</v>
      </c>
      <c r="B41" t="s">
        <v>27</v>
      </c>
      <c r="D41" s="147">
        <v>0</v>
      </c>
      <c r="E41" s="147">
        <v>0</v>
      </c>
      <c r="F41" s="147">
        <v>0</v>
      </c>
      <c r="G41" s="147">
        <v>0</v>
      </c>
      <c r="H41" s="147">
        <v>0</v>
      </c>
      <c r="I41" s="147">
        <v>0</v>
      </c>
      <c r="J41" s="147">
        <v>0</v>
      </c>
      <c r="K41" s="147">
        <v>0</v>
      </c>
      <c r="L41" s="147">
        <v>0</v>
      </c>
    </row>
    <row r="43" spans="1:12" s="83" customFormat="1" x14ac:dyDescent="0.2">
      <c r="A43" s="83" t="s">
        <v>134</v>
      </c>
    </row>
    <row r="44" spans="1:12" x14ac:dyDescent="0.2">
      <c r="A44" t="s">
        <v>135</v>
      </c>
      <c r="D44" s="179">
        <v>0.03</v>
      </c>
      <c r="E44" t="s">
        <v>32</v>
      </c>
    </row>
    <row r="45" spans="1:12" x14ac:dyDescent="0.2">
      <c r="D45" s="142"/>
    </row>
    <row r="46" spans="1:12" x14ac:dyDescent="0.2">
      <c r="A46" t="s">
        <v>136</v>
      </c>
      <c r="D46" s="179">
        <v>0.5</v>
      </c>
      <c r="E46" t="s">
        <v>64</v>
      </c>
    </row>
    <row r="47" spans="1:12" x14ac:dyDescent="0.2">
      <c r="A47" t="s">
        <v>137</v>
      </c>
      <c r="D47" s="144">
        <f>D$46*D57</f>
        <v>0.5</v>
      </c>
      <c r="E47" t="s">
        <v>64</v>
      </c>
      <c r="F47" t="s">
        <v>138</v>
      </c>
    </row>
    <row r="48" spans="1:12" x14ac:dyDescent="0.2">
      <c r="D48" s="47"/>
    </row>
    <row r="49" spans="1:22" x14ac:dyDescent="0.2">
      <c r="A49" t="s">
        <v>139</v>
      </c>
      <c r="D49" s="33">
        <f>D16</f>
        <v>2025</v>
      </c>
      <c r="E49" t="s">
        <v>33</v>
      </c>
    </row>
    <row r="51" spans="1:22" s="83" customFormat="1" x14ac:dyDescent="0.2">
      <c r="A51" s="83" t="s">
        <v>257</v>
      </c>
      <c r="Q51" s="83" t="s">
        <v>140</v>
      </c>
      <c r="R51" s="83" t="s">
        <v>141</v>
      </c>
    </row>
    <row r="52" spans="1:22" x14ac:dyDescent="0.2">
      <c r="A52" t="s">
        <v>66</v>
      </c>
      <c r="D52" s="55">
        <v>1</v>
      </c>
      <c r="E52" t="s">
        <v>67</v>
      </c>
      <c r="Q52" s="55">
        <v>2018</v>
      </c>
      <c r="R52" s="55">
        <v>0.56999999999999995</v>
      </c>
      <c r="U52" t="s">
        <v>218</v>
      </c>
      <c r="V52" t="s">
        <v>221</v>
      </c>
    </row>
    <row r="53" spans="1:22" x14ac:dyDescent="0.2">
      <c r="A53" t="s">
        <v>476</v>
      </c>
      <c r="C53" t="s">
        <v>481</v>
      </c>
      <c r="D53" s="51">
        <f>SUM(H53,J53,L53)</f>
        <v>7.2499999999999995E-2</v>
      </c>
      <c r="E53" t="s">
        <v>32</v>
      </c>
      <c r="H53" s="126">
        <f>(S57/R57)</f>
        <v>6.1499999999999999E-2</v>
      </c>
      <c r="I53" t="s">
        <v>142</v>
      </c>
      <c r="J53" s="73">
        <v>1.0999999999999999E-2</v>
      </c>
      <c r="K53" t="s">
        <v>143</v>
      </c>
      <c r="L53" s="67">
        <v>0</v>
      </c>
      <c r="M53" t="s">
        <v>144</v>
      </c>
      <c r="Q53" s="55">
        <v>2019</v>
      </c>
      <c r="R53" s="55">
        <v>0.66</v>
      </c>
      <c r="U53" t="s">
        <v>219</v>
      </c>
      <c r="V53" t="s">
        <v>222</v>
      </c>
    </row>
    <row r="54" spans="1:22" x14ac:dyDescent="0.2">
      <c r="A54" t="s">
        <v>477</v>
      </c>
      <c r="C54" t="s">
        <v>260</v>
      </c>
      <c r="D54" s="51">
        <f>SUM(H54,J54,L54)</f>
        <v>8.4499999999999992E-2</v>
      </c>
      <c r="E54" t="s">
        <v>32</v>
      </c>
      <c r="H54" s="126">
        <f>(S57/R57)</f>
        <v>6.1499999999999999E-2</v>
      </c>
      <c r="I54" t="s">
        <v>142</v>
      </c>
      <c r="J54" s="73">
        <v>1.2999999999999999E-2</v>
      </c>
      <c r="K54" t="s">
        <v>143</v>
      </c>
      <c r="L54" s="67">
        <v>0.01</v>
      </c>
      <c r="M54" t="s">
        <v>144</v>
      </c>
      <c r="Q54" s="55">
        <v>2020</v>
      </c>
      <c r="R54" s="55">
        <v>0.74</v>
      </c>
      <c r="U54" t="s">
        <v>220</v>
      </c>
      <c r="V54" t="s">
        <v>273</v>
      </c>
    </row>
    <row r="55" spans="1:22" x14ac:dyDescent="0.2">
      <c r="A55" t="s">
        <v>276</v>
      </c>
      <c r="D55" s="73">
        <v>0</v>
      </c>
      <c r="E55" t="s">
        <v>72</v>
      </c>
      <c r="Q55" s="55">
        <v>2021</v>
      </c>
      <c r="R55" s="55">
        <v>0.83</v>
      </c>
    </row>
    <row r="56" spans="1:22" x14ac:dyDescent="0.2">
      <c r="Q56" s="55">
        <v>2022</v>
      </c>
      <c r="R56" s="55">
        <v>0.91</v>
      </c>
    </row>
    <row r="57" spans="1:22" x14ac:dyDescent="0.2">
      <c r="A57" t="s">
        <v>145</v>
      </c>
      <c r="D57" s="70">
        <v>1</v>
      </c>
      <c r="E57" t="s">
        <v>146</v>
      </c>
      <c r="F57" t="s">
        <v>147</v>
      </c>
      <c r="Q57" s="55">
        <v>2023</v>
      </c>
      <c r="R57" s="55">
        <v>1</v>
      </c>
      <c r="S57" s="67">
        <v>6.1499999999999999E-2</v>
      </c>
      <c r="T57" s="160">
        <v>44986</v>
      </c>
    </row>
    <row r="58" spans="1:22" x14ac:dyDescent="0.2">
      <c r="A58" t="s">
        <v>291</v>
      </c>
      <c r="D58" s="63">
        <v>1</v>
      </c>
      <c r="E58" t="s">
        <v>290</v>
      </c>
    </row>
    <row r="60" spans="1:22" s="30" customFormat="1" x14ac:dyDescent="0.2">
      <c r="A60" s="30" t="s">
        <v>258</v>
      </c>
    </row>
    <row r="61" spans="1:22" x14ac:dyDescent="0.2">
      <c r="A61" t="s">
        <v>66</v>
      </c>
      <c r="D61" s="55">
        <v>1</v>
      </c>
      <c r="E61" t="s">
        <v>67</v>
      </c>
    </row>
    <row r="62" spans="1:22" x14ac:dyDescent="0.2">
      <c r="A62" t="s">
        <v>285</v>
      </c>
      <c r="D62" s="51">
        <f>SUM(H62,J62,L62)</f>
        <v>0.09</v>
      </c>
      <c r="E62" t="s">
        <v>32</v>
      </c>
      <c r="H62" s="69">
        <v>0.06</v>
      </c>
      <c r="I62" t="s">
        <v>142</v>
      </c>
      <c r="J62" s="73">
        <v>0.02</v>
      </c>
      <c r="K62" t="s">
        <v>143</v>
      </c>
      <c r="L62" s="67">
        <v>0.01</v>
      </c>
      <c r="M62" t="s">
        <v>144</v>
      </c>
    </row>
    <row r="63" spans="1:22" x14ac:dyDescent="0.2">
      <c r="A63" t="s">
        <v>276</v>
      </c>
      <c r="D63" s="67">
        <v>5.0000000000000001E-3</v>
      </c>
      <c r="E63" t="s">
        <v>72</v>
      </c>
    </row>
    <row r="64" spans="1:22" x14ac:dyDescent="0.2">
      <c r="A64" t="s">
        <v>281</v>
      </c>
      <c r="D64" s="145">
        <v>-300</v>
      </c>
      <c r="E64" t="s">
        <v>282</v>
      </c>
    </row>
    <row r="66" spans="1:6" x14ac:dyDescent="0.2">
      <c r="A66" t="s">
        <v>261</v>
      </c>
      <c r="D66" s="82">
        <f>Premissas!$L$41</f>
        <v>0</v>
      </c>
      <c r="E66" t="s">
        <v>64</v>
      </c>
    </row>
    <row r="67" spans="1:6" x14ac:dyDescent="0.2">
      <c r="A67" t="s">
        <v>145</v>
      </c>
      <c r="D67" s="70">
        <v>1</v>
      </c>
      <c r="E67" t="s">
        <v>146</v>
      </c>
      <c r="F67" t="s">
        <v>147</v>
      </c>
    </row>
    <row r="68" spans="1:6" x14ac:dyDescent="0.2">
      <c r="A68" t="s">
        <v>262</v>
      </c>
      <c r="D68" s="144">
        <f>D$66*D67</f>
        <v>0</v>
      </c>
      <c r="E68" t="s">
        <v>64</v>
      </c>
    </row>
    <row r="69" spans="1:6" x14ac:dyDescent="0.2">
      <c r="D69" s="47"/>
    </row>
    <row r="70" spans="1:6" x14ac:dyDescent="0.2">
      <c r="A70" t="s">
        <v>148</v>
      </c>
      <c r="D70" s="80">
        <v>0</v>
      </c>
      <c r="E70" t="s">
        <v>63</v>
      </c>
    </row>
    <row r="71" spans="1:6" x14ac:dyDescent="0.2">
      <c r="A71" t="s">
        <v>149</v>
      </c>
      <c r="D71" s="143">
        <f>D49+D70</f>
        <v>2025</v>
      </c>
      <c r="E71" t="s">
        <v>33</v>
      </c>
    </row>
    <row r="72" spans="1:6" x14ac:dyDescent="0.2">
      <c r="A72" t="s">
        <v>150</v>
      </c>
      <c r="D72" s="63">
        <v>2</v>
      </c>
      <c r="E72" t="s">
        <v>31</v>
      </c>
    </row>
    <row r="73" spans="1:6" x14ac:dyDescent="0.2">
      <c r="A73" t="s">
        <v>263</v>
      </c>
      <c r="D73" s="143">
        <f>D72-D70</f>
        <v>2</v>
      </c>
      <c r="E73" t="s">
        <v>31</v>
      </c>
      <c r="F73" t="s">
        <v>151</v>
      </c>
    </row>
    <row r="74" spans="1:6" x14ac:dyDescent="0.2">
      <c r="A74" t="s">
        <v>152</v>
      </c>
      <c r="D74" s="143">
        <f>D49+D72-1</f>
        <v>2026</v>
      </c>
      <c r="E74" t="s">
        <v>33</v>
      </c>
      <c r="F74" t="s">
        <v>151</v>
      </c>
    </row>
    <row r="75" spans="1:6" x14ac:dyDescent="0.2">
      <c r="A75" t="s">
        <v>291</v>
      </c>
      <c r="D75" s="63">
        <v>1</v>
      </c>
      <c r="E75" t="s">
        <v>290</v>
      </c>
    </row>
    <row r="77" spans="1:6" x14ac:dyDescent="0.2">
      <c r="A77" t="s">
        <v>60</v>
      </c>
      <c r="D77" s="59">
        <f>Premissas!L38</f>
        <v>20</v>
      </c>
      <c r="E77" t="s">
        <v>69</v>
      </c>
      <c r="F77" t="s">
        <v>277</v>
      </c>
    </row>
    <row r="78" spans="1:6" x14ac:dyDescent="0.2">
      <c r="A78" t="s">
        <v>283</v>
      </c>
      <c r="D78" s="59">
        <f>Premissas!L39</f>
        <v>4</v>
      </c>
      <c r="E78" t="s">
        <v>31</v>
      </c>
    </row>
    <row r="79" spans="1:6" x14ac:dyDescent="0.2">
      <c r="A79" t="s">
        <v>284</v>
      </c>
      <c r="D79" s="63">
        <v>4</v>
      </c>
      <c r="E79" t="s">
        <v>31</v>
      </c>
    </row>
    <row r="82" spans="1:6" s="95" customFormat="1" x14ac:dyDescent="0.2">
      <c r="A82" s="95" t="s">
        <v>153</v>
      </c>
    </row>
    <row r="83" spans="1:6" s="31" customFormat="1" outlineLevel="1" x14ac:dyDescent="0.2">
      <c r="A83" s="25" t="s">
        <v>154</v>
      </c>
      <c r="B83" s="25"/>
      <c r="C83" s="25"/>
      <c r="D83" s="25"/>
      <c r="E83" s="25"/>
      <c r="F83" s="25"/>
    </row>
    <row r="84" spans="1:6" outlineLevel="1" x14ac:dyDescent="0.2">
      <c r="A84" s="34" t="s">
        <v>79</v>
      </c>
      <c r="D84" s="97" t="e">
        <f>PMT(D$6,D94,0,-100%,0)</f>
        <v>#REF!</v>
      </c>
      <c r="E84" t="s">
        <v>155</v>
      </c>
      <c r="F84" t="s">
        <v>156</v>
      </c>
    </row>
    <row r="85" spans="1:6" outlineLevel="1" x14ac:dyDescent="0.2">
      <c r="A85" s="34" t="s">
        <v>80</v>
      </c>
      <c r="D85" s="97" t="e">
        <f>PMT(D$6,D95,0,-100%,0)</f>
        <v>#REF!</v>
      </c>
      <c r="E85" t="s">
        <v>155</v>
      </c>
      <c r="F85" t="s">
        <v>156</v>
      </c>
    </row>
    <row r="86" spans="1:6" outlineLevel="1" x14ac:dyDescent="0.2">
      <c r="A86" s="34" t="s">
        <v>81</v>
      </c>
      <c r="D86" s="97" t="e">
        <f>PMT(D$6,D96,0,-100%,0)</f>
        <v>#REF!</v>
      </c>
      <c r="E86" t="s">
        <v>155</v>
      </c>
      <c r="F86" t="s">
        <v>156</v>
      </c>
    </row>
    <row r="87" spans="1:6" outlineLevel="1" x14ac:dyDescent="0.2"/>
    <row r="88" spans="1:6" outlineLevel="1" x14ac:dyDescent="0.2">
      <c r="A88" t="s">
        <v>157</v>
      </c>
    </row>
    <row r="89" spans="1:6" outlineLevel="1" x14ac:dyDescent="0.2">
      <c r="A89" s="34" t="s">
        <v>158</v>
      </c>
      <c r="D89" s="55">
        <v>5</v>
      </c>
      <c r="E89" t="s">
        <v>31</v>
      </c>
    </row>
    <row r="90" spans="1:6" outlineLevel="1" x14ac:dyDescent="0.2">
      <c r="A90" s="34" t="s">
        <v>159</v>
      </c>
      <c r="D90" s="55">
        <v>10</v>
      </c>
      <c r="E90" t="s">
        <v>31</v>
      </c>
    </row>
    <row r="91" spans="1:6" outlineLevel="1" x14ac:dyDescent="0.2">
      <c r="A91" s="34" t="s">
        <v>160</v>
      </c>
      <c r="D91" s="55">
        <v>25</v>
      </c>
      <c r="E91" t="s">
        <v>31</v>
      </c>
    </row>
    <row r="92" spans="1:6" outlineLevel="1" x14ac:dyDescent="0.2"/>
    <row r="93" spans="1:6" outlineLevel="1" x14ac:dyDescent="0.2">
      <c r="A93" t="s">
        <v>161</v>
      </c>
    </row>
    <row r="94" spans="1:6" outlineLevel="1" x14ac:dyDescent="0.2">
      <c r="A94" s="34" t="s">
        <v>158</v>
      </c>
      <c r="D94" s="46">
        <f>D89*D$98</f>
        <v>7.5</v>
      </c>
      <c r="E94" t="s">
        <v>31</v>
      </c>
    </row>
    <row r="95" spans="1:6" outlineLevel="1" x14ac:dyDescent="0.2">
      <c r="A95" s="34" t="s">
        <v>159</v>
      </c>
      <c r="D95" s="46">
        <f>D90*D$98</f>
        <v>15</v>
      </c>
      <c r="E95" t="s">
        <v>31</v>
      </c>
    </row>
    <row r="96" spans="1:6" outlineLevel="1" x14ac:dyDescent="0.2">
      <c r="A96" s="34" t="s">
        <v>160</v>
      </c>
      <c r="D96" s="46">
        <f>D91*D$98</f>
        <v>37.5</v>
      </c>
      <c r="E96" t="s">
        <v>31</v>
      </c>
    </row>
    <row r="97" spans="1:5" outlineLevel="1" x14ac:dyDescent="0.2"/>
    <row r="98" spans="1:5" outlineLevel="1" x14ac:dyDescent="0.2">
      <c r="A98" s="34" t="s">
        <v>162</v>
      </c>
      <c r="D98" s="61">
        <v>1.5</v>
      </c>
      <c r="E98" t="s">
        <v>163</v>
      </c>
    </row>
    <row r="99" spans="1:5" outlineLevel="1" x14ac:dyDescent="0.2"/>
    <row r="101" spans="1:5" s="95" customFormat="1" x14ac:dyDescent="0.2">
      <c r="A101" s="95" t="s">
        <v>164</v>
      </c>
    </row>
    <row r="102" spans="1:5" ht="15" x14ac:dyDescent="0.2">
      <c r="A102" s="118" t="s">
        <v>165</v>
      </c>
      <c r="B102" s="118"/>
      <c r="C102" s="118"/>
      <c r="D102" s="118"/>
      <c r="E102" s="118"/>
    </row>
    <row r="103" spans="1:5" ht="15" x14ac:dyDescent="0.2">
      <c r="A103" s="119" t="s">
        <v>165</v>
      </c>
      <c r="D103" s="61">
        <v>0.05</v>
      </c>
      <c r="E103" t="s">
        <v>166</v>
      </c>
    </row>
    <row r="104" spans="1:5" ht="15" x14ac:dyDescent="0.2">
      <c r="A104" s="119" t="s">
        <v>167</v>
      </c>
      <c r="D104" s="61">
        <v>0.2</v>
      </c>
      <c r="E104" t="s">
        <v>168</v>
      </c>
    </row>
    <row r="106" spans="1:5" ht="15" x14ac:dyDescent="0.2">
      <c r="A106" s="118" t="s">
        <v>169</v>
      </c>
      <c r="B106" s="118"/>
      <c r="C106" s="118"/>
      <c r="D106" s="118"/>
    </row>
    <row r="107" spans="1:5" ht="15" x14ac:dyDescent="0.2">
      <c r="A107" s="119" t="s">
        <v>170</v>
      </c>
      <c r="D107" s="61">
        <v>1</v>
      </c>
      <c r="E107" t="s">
        <v>171</v>
      </c>
    </row>
    <row r="110" spans="1:5" s="95" customFormat="1" x14ac:dyDescent="0.2">
      <c r="A110" s="95" t="s">
        <v>200</v>
      </c>
    </row>
    <row r="111" spans="1:5" ht="15" x14ac:dyDescent="0.2">
      <c r="A111" s="118" t="s">
        <v>201</v>
      </c>
      <c r="B111" s="118"/>
      <c r="C111" s="118"/>
      <c r="D111" s="118"/>
      <c r="E111" s="118"/>
    </row>
    <row r="112" spans="1:5" ht="15" x14ac:dyDescent="0.2">
      <c r="A112" s="121" t="s">
        <v>50</v>
      </c>
      <c r="D112" s="35" t="s">
        <v>315</v>
      </c>
    </row>
    <row r="113" spans="1:6" ht="15" x14ac:dyDescent="0.2">
      <c r="A113" s="121" t="s">
        <v>202</v>
      </c>
    </row>
    <row r="114" spans="1:6" ht="15" x14ac:dyDescent="0.2">
      <c r="A114" s="122" t="s">
        <v>204</v>
      </c>
      <c r="D114" s="73">
        <v>9.2499999999999999E-2</v>
      </c>
      <c r="E114" t="s">
        <v>212</v>
      </c>
    </row>
    <row r="115" spans="1:6" ht="15" x14ac:dyDescent="0.2">
      <c r="A115" s="122" t="s">
        <v>205</v>
      </c>
      <c r="D115" s="73">
        <v>3.6499999999999998E-2</v>
      </c>
      <c r="E115" t="s">
        <v>212</v>
      </c>
    </row>
    <row r="116" spans="1:6" ht="15" x14ac:dyDescent="0.2">
      <c r="A116" s="121" t="s">
        <v>52</v>
      </c>
    </row>
    <row r="117" spans="1:6" ht="15" x14ac:dyDescent="0.2">
      <c r="A117" s="122" t="s">
        <v>204</v>
      </c>
      <c r="D117" s="73">
        <v>4.65E-2</v>
      </c>
      <c r="E117" t="s">
        <v>213</v>
      </c>
      <c r="F117" t="s">
        <v>53</v>
      </c>
    </row>
    <row r="118" spans="1:6" ht="15" x14ac:dyDescent="0.2">
      <c r="A118" s="122" t="s">
        <v>205</v>
      </c>
      <c r="D118" s="73">
        <v>0</v>
      </c>
      <c r="E118" t="s">
        <v>213</v>
      </c>
    </row>
    <row r="119" spans="1:6" ht="15" x14ac:dyDescent="0.2">
      <c r="A119" s="121" t="s">
        <v>54</v>
      </c>
    </row>
    <row r="120" spans="1:6" ht="15" x14ac:dyDescent="0.2">
      <c r="A120" s="122" t="s">
        <v>203</v>
      </c>
      <c r="D120" s="73">
        <v>0</v>
      </c>
      <c r="E120" t="s">
        <v>214</v>
      </c>
    </row>
    <row r="121" spans="1:6" ht="15" x14ac:dyDescent="0.2">
      <c r="A121" s="122" t="s">
        <v>196</v>
      </c>
      <c r="D121" s="73">
        <v>0.8</v>
      </c>
      <c r="E121" t="s">
        <v>214</v>
      </c>
    </row>
    <row r="122" spans="1:6" ht="15" x14ac:dyDescent="0.2">
      <c r="A122" s="121" t="s">
        <v>376</v>
      </c>
    </row>
    <row r="123" spans="1:6" ht="15" x14ac:dyDescent="0.2">
      <c r="A123" s="122" t="s">
        <v>196</v>
      </c>
      <c r="D123" s="76">
        <f>D121</f>
        <v>0.8</v>
      </c>
      <c r="E123" t="s">
        <v>214</v>
      </c>
    </row>
    <row r="125" spans="1:6" ht="15" x14ac:dyDescent="0.2">
      <c r="A125" s="121" t="s">
        <v>206</v>
      </c>
    </row>
    <row r="126" spans="1:6" ht="15" x14ac:dyDescent="0.2">
      <c r="A126" s="122" t="s">
        <v>207</v>
      </c>
      <c r="D126" s="73">
        <v>0.32</v>
      </c>
      <c r="E126" t="s">
        <v>212</v>
      </c>
      <c r="F126" t="s">
        <v>76</v>
      </c>
    </row>
    <row r="127" spans="1:6" ht="15" x14ac:dyDescent="0.2">
      <c r="A127" s="122" t="s">
        <v>208</v>
      </c>
      <c r="D127" s="73">
        <v>0.3</v>
      </c>
      <c r="E127" t="s">
        <v>215</v>
      </c>
      <c r="F127" t="s">
        <v>77</v>
      </c>
    </row>
    <row r="128" spans="1:6" ht="15" x14ac:dyDescent="0.2">
      <c r="A128" s="122" t="s">
        <v>209</v>
      </c>
      <c r="D128" s="123">
        <v>1</v>
      </c>
      <c r="E128" t="s">
        <v>34</v>
      </c>
    </row>
    <row r="129" spans="1:6" ht="15" x14ac:dyDescent="0.2">
      <c r="A129" s="121" t="s">
        <v>210</v>
      </c>
      <c r="D129" s="73">
        <v>0.09</v>
      </c>
    </row>
    <row r="131" spans="1:6" ht="15" x14ac:dyDescent="0.2">
      <c r="A131" s="118" t="s">
        <v>201</v>
      </c>
    </row>
    <row r="132" spans="1:6" ht="15" x14ac:dyDescent="0.2">
      <c r="A132" s="121" t="s">
        <v>211</v>
      </c>
    </row>
    <row r="133" spans="1:6" ht="15" x14ac:dyDescent="0.2">
      <c r="A133" s="122" t="s">
        <v>83</v>
      </c>
      <c r="D133" s="123">
        <v>60</v>
      </c>
      <c r="E133" t="s">
        <v>84</v>
      </c>
      <c r="F133" t="s">
        <v>216</v>
      </c>
    </row>
    <row r="134" spans="1:6" ht="15" x14ac:dyDescent="0.2">
      <c r="A134" s="122" t="s">
        <v>44</v>
      </c>
      <c r="D134" s="123">
        <v>30</v>
      </c>
      <c r="E134" t="s">
        <v>84</v>
      </c>
      <c r="F134" t="s">
        <v>216</v>
      </c>
    </row>
    <row r="135" spans="1:6" ht="15" x14ac:dyDescent="0.2">
      <c r="A135" s="122" t="s">
        <v>45</v>
      </c>
      <c r="D135" s="123">
        <v>30</v>
      </c>
      <c r="E135" t="s">
        <v>84</v>
      </c>
      <c r="F135" t="s">
        <v>216</v>
      </c>
    </row>
    <row r="136" spans="1:6" ht="15" x14ac:dyDescent="0.2">
      <c r="A136" s="122" t="s">
        <v>85</v>
      </c>
      <c r="D136" s="123">
        <v>30</v>
      </c>
      <c r="E136" t="s">
        <v>84</v>
      </c>
      <c r="F136" t="s">
        <v>216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F2:AD85"/>
  <sheetViews>
    <sheetView topLeftCell="A40" workbookViewId="0">
      <selection activeCell="D34" sqref="D34"/>
    </sheetView>
  </sheetViews>
  <sheetFormatPr defaultRowHeight="15" x14ac:dyDescent="0.25"/>
  <cols>
    <col min="1" max="5" width="9.140625" style="384"/>
    <col min="6" max="6" width="9.140625" style="384" customWidth="1"/>
    <col min="7" max="16384" width="9.140625" style="384"/>
  </cols>
  <sheetData>
    <row r="2" spans="6:30" ht="47.25" customHeight="1" x14ac:dyDescent="0.25">
      <c r="F2" s="386" t="s">
        <v>745</v>
      </c>
      <c r="Q2" s="384" t="s">
        <v>746</v>
      </c>
    </row>
    <row r="3" spans="6:30" ht="23.25" customHeight="1" x14ac:dyDescent="0.25"/>
    <row r="4" spans="6:30" ht="23.25" customHeight="1" x14ac:dyDescent="0.25">
      <c r="F4" s="387" t="s">
        <v>747</v>
      </c>
    </row>
    <row r="5" spans="6:30" ht="23.25" customHeight="1" thickBot="1" x14ac:dyDescent="0.3"/>
    <row r="6" spans="6:30" ht="14.1" customHeight="1" thickBot="1" x14ac:dyDescent="0.3">
      <c r="F6" s="389" t="s">
        <v>140</v>
      </c>
      <c r="G6" s="389" t="s">
        <v>226</v>
      </c>
      <c r="H6" s="389" t="s">
        <v>748</v>
      </c>
      <c r="I6" s="389" t="s">
        <v>749</v>
      </c>
      <c r="K6" s="686" t="s">
        <v>140</v>
      </c>
      <c r="L6" s="687"/>
      <c r="M6" s="391" t="s">
        <v>304</v>
      </c>
      <c r="N6" s="391" t="s">
        <v>109</v>
      </c>
      <c r="O6" s="391" t="s">
        <v>365</v>
      </c>
      <c r="Q6" s="389" t="s">
        <v>140</v>
      </c>
      <c r="R6" s="389" t="s">
        <v>750</v>
      </c>
      <c r="S6" s="389" t="s">
        <v>751</v>
      </c>
      <c r="T6" s="389" t="s">
        <v>752</v>
      </c>
      <c r="V6" s="686" t="s">
        <v>140</v>
      </c>
      <c r="W6" s="687"/>
      <c r="X6" s="391" t="s">
        <v>362</v>
      </c>
      <c r="Y6" s="391" t="s">
        <v>514</v>
      </c>
      <c r="Z6" s="391" t="s">
        <v>514</v>
      </c>
      <c r="AD6" s="389"/>
    </row>
    <row r="7" spans="6:30" ht="14.1" customHeight="1" thickBot="1" x14ac:dyDescent="0.3">
      <c r="F7" s="388">
        <v>2025</v>
      </c>
      <c r="G7" s="388">
        <v>4.8</v>
      </c>
      <c r="H7" s="388">
        <v>15</v>
      </c>
      <c r="I7" s="388">
        <v>2.2000000000000002</v>
      </c>
      <c r="K7" s="688"/>
      <c r="L7" s="689"/>
      <c r="M7" s="392" t="s">
        <v>32</v>
      </c>
      <c r="N7" s="392" t="s">
        <v>32</v>
      </c>
      <c r="O7" s="392" t="s">
        <v>32</v>
      </c>
      <c r="Q7" s="385">
        <v>2025</v>
      </c>
      <c r="R7" s="396">
        <v>248526</v>
      </c>
      <c r="S7" s="385">
        <v>201.5</v>
      </c>
      <c r="T7" s="396">
        <v>63070</v>
      </c>
      <c r="V7" s="688"/>
      <c r="W7" s="689"/>
      <c r="X7" s="392"/>
      <c r="Y7" s="392" t="s">
        <v>753</v>
      </c>
      <c r="Z7" s="392" t="s">
        <v>199</v>
      </c>
      <c r="AD7" s="385"/>
    </row>
    <row r="8" spans="6:30" ht="14.1" customHeight="1" thickBot="1" x14ac:dyDescent="0.3">
      <c r="F8" s="388">
        <v>2026</v>
      </c>
      <c r="G8" s="388">
        <v>4.3</v>
      </c>
      <c r="H8" s="388">
        <v>12.3</v>
      </c>
      <c r="I8" s="388">
        <v>1.8</v>
      </c>
      <c r="K8" s="395">
        <v>1</v>
      </c>
      <c r="L8" s="395">
        <v>2026</v>
      </c>
      <c r="M8" s="393">
        <v>15</v>
      </c>
      <c r="N8" s="394">
        <v>4.8</v>
      </c>
      <c r="O8" s="394">
        <v>2.2000000000000002</v>
      </c>
      <c r="Q8" s="385">
        <v>2026</v>
      </c>
      <c r="R8" s="396">
        <v>250440</v>
      </c>
      <c r="S8" s="385">
        <v>203.1</v>
      </c>
      <c r="T8" s="396">
        <v>63570</v>
      </c>
      <c r="V8" s="399">
        <v>1</v>
      </c>
      <c r="W8" s="399">
        <v>2026</v>
      </c>
      <c r="X8" s="398">
        <v>248526</v>
      </c>
      <c r="Y8" s="394">
        <v>201.5</v>
      </c>
      <c r="Z8" s="400">
        <v>63070</v>
      </c>
      <c r="AD8" s="385"/>
    </row>
    <row r="9" spans="6:30" ht="14.1" customHeight="1" thickBot="1" x14ac:dyDescent="0.3">
      <c r="F9" s="388">
        <v>2027</v>
      </c>
      <c r="G9" s="388">
        <v>3.9</v>
      </c>
      <c r="H9" s="388">
        <v>10.5</v>
      </c>
      <c r="I9" s="388">
        <v>1.8</v>
      </c>
      <c r="K9" s="395">
        <v>2</v>
      </c>
      <c r="L9" s="395">
        <v>2027</v>
      </c>
      <c r="M9" s="393">
        <v>12.3</v>
      </c>
      <c r="N9" s="394">
        <v>4.3</v>
      </c>
      <c r="O9" s="394">
        <v>1.8</v>
      </c>
      <c r="Q9" s="385">
        <v>2027</v>
      </c>
      <c r="R9" s="396">
        <v>252369</v>
      </c>
      <c r="S9" s="385">
        <v>204.6</v>
      </c>
      <c r="T9" s="396">
        <v>64060</v>
      </c>
      <c r="V9" s="399">
        <v>2</v>
      </c>
      <c r="W9" s="399">
        <v>2027</v>
      </c>
      <c r="X9" s="398">
        <v>250440</v>
      </c>
      <c r="Y9" s="394">
        <v>203.1</v>
      </c>
      <c r="Z9" s="400">
        <v>63570</v>
      </c>
      <c r="AD9" s="385"/>
    </row>
    <row r="10" spans="6:30" ht="14.1" customHeight="1" thickBot="1" x14ac:dyDescent="0.3">
      <c r="F10" s="388">
        <v>2028</v>
      </c>
      <c r="G10" s="388">
        <v>3.7</v>
      </c>
      <c r="H10" s="388">
        <v>9.5</v>
      </c>
      <c r="I10" s="388">
        <v>2</v>
      </c>
      <c r="K10" s="395">
        <v>3</v>
      </c>
      <c r="L10" s="395">
        <v>2028</v>
      </c>
      <c r="M10" s="393">
        <v>10.5</v>
      </c>
      <c r="N10" s="394">
        <v>3.9</v>
      </c>
      <c r="O10" s="394">
        <v>1.8</v>
      </c>
      <c r="Q10" s="385">
        <v>2028</v>
      </c>
      <c r="R10" s="396">
        <v>254313</v>
      </c>
      <c r="S10" s="385">
        <v>206.2</v>
      </c>
      <c r="T10" s="396">
        <v>64560</v>
      </c>
      <c r="V10" s="399">
        <v>3</v>
      </c>
      <c r="W10" s="399">
        <v>2028</v>
      </c>
      <c r="X10" s="398">
        <v>252369</v>
      </c>
      <c r="Y10" s="394">
        <v>204.6</v>
      </c>
      <c r="Z10" s="400">
        <v>64060</v>
      </c>
      <c r="AD10" s="385"/>
    </row>
    <row r="11" spans="6:30" ht="14.1" customHeight="1" thickBot="1" x14ac:dyDescent="0.3">
      <c r="F11" s="388">
        <v>2029</v>
      </c>
      <c r="G11" s="388">
        <v>3.6</v>
      </c>
      <c r="H11" s="388">
        <v>9</v>
      </c>
      <c r="I11" s="388">
        <v>2.1</v>
      </c>
      <c r="K11" s="395">
        <v>4</v>
      </c>
      <c r="L11" s="395">
        <v>2029</v>
      </c>
      <c r="M11" s="393">
        <v>9.5</v>
      </c>
      <c r="N11" s="394">
        <v>3.7</v>
      </c>
      <c r="O11" s="394">
        <v>2</v>
      </c>
      <c r="Q11" s="385">
        <v>2029</v>
      </c>
      <c r="R11" s="396">
        <v>256230</v>
      </c>
      <c r="S11" s="385">
        <v>207.8</v>
      </c>
      <c r="T11" s="396">
        <v>65070</v>
      </c>
      <c r="V11" s="399">
        <v>4</v>
      </c>
      <c r="W11" s="399">
        <v>2029</v>
      </c>
      <c r="X11" s="398">
        <v>254313</v>
      </c>
      <c r="Y11" s="394">
        <v>206.2</v>
      </c>
      <c r="Z11" s="400">
        <v>64560</v>
      </c>
      <c r="AD11" s="385"/>
    </row>
    <row r="12" spans="6:30" ht="14.1" customHeight="1" thickBot="1" x14ac:dyDescent="0.3">
      <c r="F12" s="388">
        <v>2030</v>
      </c>
      <c r="G12" s="388">
        <v>3.5</v>
      </c>
      <c r="H12" s="388">
        <v>8.8000000000000007</v>
      </c>
      <c r="I12" s="388">
        <v>2.2000000000000002</v>
      </c>
      <c r="K12" s="395">
        <v>5</v>
      </c>
      <c r="L12" s="395">
        <v>2030</v>
      </c>
      <c r="M12" s="393">
        <v>9</v>
      </c>
      <c r="N12" s="394">
        <v>3.6</v>
      </c>
      <c r="O12" s="394">
        <v>2.1</v>
      </c>
      <c r="Q12" s="385">
        <v>2030</v>
      </c>
      <c r="R12" s="396">
        <v>258242</v>
      </c>
      <c r="S12" s="385">
        <v>209.4</v>
      </c>
      <c r="T12" s="396">
        <v>65570</v>
      </c>
      <c r="V12" s="399">
        <v>5</v>
      </c>
      <c r="W12" s="399">
        <v>2030</v>
      </c>
      <c r="X12" s="398">
        <v>256230</v>
      </c>
      <c r="Y12" s="394">
        <v>207.8</v>
      </c>
      <c r="Z12" s="400">
        <v>65070</v>
      </c>
      <c r="AD12" s="385"/>
    </row>
    <row r="13" spans="6:30" ht="14.1" customHeight="1" thickBot="1" x14ac:dyDescent="0.3">
      <c r="F13" s="388">
        <v>2031</v>
      </c>
      <c r="G13" s="388">
        <v>3.4</v>
      </c>
      <c r="H13" s="388">
        <v>8.6</v>
      </c>
      <c r="I13" s="388">
        <v>2.2999999999999998</v>
      </c>
      <c r="K13" s="395">
        <v>6</v>
      </c>
      <c r="L13" s="395">
        <v>2031</v>
      </c>
      <c r="M13" s="393">
        <v>8.8000000000000007</v>
      </c>
      <c r="N13" s="394">
        <v>3.5</v>
      </c>
      <c r="O13" s="394">
        <v>2.2000000000000002</v>
      </c>
      <c r="Q13" s="385">
        <v>2031</v>
      </c>
      <c r="R13" s="396">
        <v>260277</v>
      </c>
      <c r="S13" s="385">
        <v>211.1</v>
      </c>
      <c r="T13" s="396">
        <v>66080</v>
      </c>
      <c r="V13" s="399">
        <v>6</v>
      </c>
      <c r="W13" s="399">
        <v>2031</v>
      </c>
      <c r="X13" s="398">
        <v>258242</v>
      </c>
      <c r="Y13" s="394">
        <v>209.4</v>
      </c>
      <c r="Z13" s="400">
        <v>65570</v>
      </c>
      <c r="AD13" s="385"/>
    </row>
    <row r="14" spans="6:30" ht="14.1" customHeight="1" thickBot="1" x14ac:dyDescent="0.3">
      <c r="F14" s="388">
        <v>2032</v>
      </c>
      <c r="G14" s="388">
        <v>3.3</v>
      </c>
      <c r="H14" s="388">
        <v>8.4</v>
      </c>
      <c r="I14" s="388">
        <v>2.4</v>
      </c>
      <c r="K14" s="395">
        <v>7</v>
      </c>
      <c r="L14" s="395">
        <v>2032</v>
      </c>
      <c r="M14" s="393">
        <v>8.6</v>
      </c>
      <c r="N14" s="394">
        <v>3.4</v>
      </c>
      <c r="O14" s="394">
        <v>2.2999999999999998</v>
      </c>
      <c r="Q14" s="385">
        <v>2032</v>
      </c>
      <c r="R14" s="396">
        <v>262335</v>
      </c>
      <c r="S14" s="385">
        <v>212.8</v>
      </c>
      <c r="T14" s="396">
        <v>66600</v>
      </c>
      <c r="V14" s="399">
        <v>7</v>
      </c>
      <c r="W14" s="399">
        <v>2032</v>
      </c>
      <c r="X14" s="398">
        <v>260277</v>
      </c>
      <c r="Y14" s="394">
        <v>211.1</v>
      </c>
      <c r="Z14" s="400">
        <v>66080</v>
      </c>
      <c r="AD14" s="385"/>
    </row>
    <row r="15" spans="6:30" ht="14.1" customHeight="1" thickBot="1" x14ac:dyDescent="0.3">
      <c r="F15" s="388">
        <v>2033</v>
      </c>
      <c r="G15" s="388">
        <v>3.2</v>
      </c>
      <c r="H15" s="388">
        <v>8.1999999999999993</v>
      </c>
      <c r="I15" s="388">
        <v>2.5</v>
      </c>
      <c r="K15" s="395">
        <v>8</v>
      </c>
      <c r="L15" s="395">
        <v>2033</v>
      </c>
      <c r="M15" s="393">
        <v>8.4</v>
      </c>
      <c r="N15" s="394">
        <v>3.3</v>
      </c>
      <c r="O15" s="394">
        <v>2.4</v>
      </c>
      <c r="Q15" s="385">
        <v>2033</v>
      </c>
      <c r="R15" s="396">
        <v>264416</v>
      </c>
      <c r="S15" s="385">
        <v>214.5</v>
      </c>
      <c r="T15" s="396">
        <v>67120</v>
      </c>
      <c r="V15" s="399">
        <v>8</v>
      </c>
      <c r="W15" s="399">
        <v>2033</v>
      </c>
      <c r="X15" s="398">
        <v>262335</v>
      </c>
      <c r="Y15" s="394">
        <v>212.8</v>
      </c>
      <c r="Z15" s="400">
        <v>66600</v>
      </c>
      <c r="AD15" s="385"/>
    </row>
    <row r="16" spans="6:30" ht="14.1" customHeight="1" thickBot="1" x14ac:dyDescent="0.3">
      <c r="F16" s="388">
        <v>2034</v>
      </c>
      <c r="G16" s="388">
        <v>3.1</v>
      </c>
      <c r="H16" s="388">
        <v>8</v>
      </c>
      <c r="I16" s="388">
        <v>2.5</v>
      </c>
      <c r="K16" s="395">
        <v>9</v>
      </c>
      <c r="L16" s="395">
        <v>2034</v>
      </c>
      <c r="M16" s="393">
        <v>8.1999999999999993</v>
      </c>
      <c r="N16" s="394">
        <v>3.2</v>
      </c>
      <c r="O16" s="394">
        <v>2.5</v>
      </c>
      <c r="Q16" s="385">
        <v>2034</v>
      </c>
      <c r="R16" s="396">
        <v>266189</v>
      </c>
      <c r="S16" s="385">
        <v>215.9</v>
      </c>
      <c r="T16" s="396">
        <v>67590</v>
      </c>
      <c r="V16" s="399">
        <v>9</v>
      </c>
      <c r="W16" s="399">
        <v>2034</v>
      </c>
      <c r="X16" s="398">
        <v>264416</v>
      </c>
      <c r="Y16" s="394">
        <v>214.5</v>
      </c>
      <c r="Z16" s="400">
        <v>67120</v>
      </c>
      <c r="AD16" s="385"/>
    </row>
    <row r="17" spans="6:30" ht="14.1" customHeight="1" thickBot="1" x14ac:dyDescent="0.3">
      <c r="F17" s="388">
        <v>2035</v>
      </c>
      <c r="G17" s="388">
        <v>3</v>
      </c>
      <c r="H17" s="388">
        <v>7.8</v>
      </c>
      <c r="I17" s="388">
        <v>2.6</v>
      </c>
      <c r="K17" s="395">
        <v>10</v>
      </c>
      <c r="L17" s="395">
        <v>2035</v>
      </c>
      <c r="M17" s="393">
        <v>8</v>
      </c>
      <c r="N17" s="394">
        <v>3.1</v>
      </c>
      <c r="O17" s="394">
        <v>2.5</v>
      </c>
      <c r="Q17" s="385">
        <v>2035</v>
      </c>
      <c r="R17" s="396">
        <v>268315</v>
      </c>
      <c r="S17" s="385">
        <v>217.7</v>
      </c>
      <c r="T17" s="396">
        <v>68140</v>
      </c>
      <c r="V17" s="399">
        <v>10</v>
      </c>
      <c r="W17" s="399">
        <v>2035</v>
      </c>
      <c r="X17" s="398">
        <v>266189</v>
      </c>
      <c r="Y17" s="394">
        <v>215.9</v>
      </c>
      <c r="Z17" s="400">
        <v>67590</v>
      </c>
      <c r="AD17" s="385"/>
    </row>
    <row r="18" spans="6:30" ht="14.1" customHeight="1" thickBot="1" x14ac:dyDescent="0.3">
      <c r="F18" s="388">
        <v>2036</v>
      </c>
      <c r="G18" s="388">
        <v>3</v>
      </c>
      <c r="H18" s="388">
        <v>7.6</v>
      </c>
      <c r="I18" s="388">
        <v>2.6</v>
      </c>
      <c r="K18" s="395">
        <v>11</v>
      </c>
      <c r="L18" s="395">
        <v>2036</v>
      </c>
      <c r="M18" s="393">
        <v>7.8</v>
      </c>
      <c r="N18" s="394">
        <v>3</v>
      </c>
      <c r="O18" s="394">
        <v>2.6</v>
      </c>
      <c r="Q18" s="385">
        <v>2036</v>
      </c>
      <c r="R18" s="396">
        <v>270463</v>
      </c>
      <c r="S18" s="385">
        <v>219.4</v>
      </c>
      <c r="T18" s="396">
        <v>68690</v>
      </c>
      <c r="V18" s="399">
        <v>11</v>
      </c>
      <c r="W18" s="399">
        <v>2036</v>
      </c>
      <c r="X18" s="398">
        <v>268315</v>
      </c>
      <c r="Y18" s="394">
        <v>217.7</v>
      </c>
      <c r="Z18" s="400">
        <v>68140</v>
      </c>
      <c r="AD18" s="385"/>
    </row>
    <row r="19" spans="6:30" ht="14.1" customHeight="1" thickBot="1" x14ac:dyDescent="0.3">
      <c r="F19" s="388">
        <v>2037</v>
      </c>
      <c r="G19" s="388">
        <v>3</v>
      </c>
      <c r="H19" s="388">
        <v>7.5</v>
      </c>
      <c r="I19" s="388">
        <v>2.6</v>
      </c>
      <c r="K19" s="395">
        <v>12</v>
      </c>
      <c r="L19" s="395">
        <v>2037</v>
      </c>
      <c r="M19" s="393">
        <v>7.6</v>
      </c>
      <c r="N19" s="394">
        <v>3</v>
      </c>
      <c r="O19" s="394">
        <v>2.6</v>
      </c>
      <c r="Q19" s="385">
        <v>2037</v>
      </c>
      <c r="R19" s="396">
        <v>272633</v>
      </c>
      <c r="S19" s="385">
        <v>221.2</v>
      </c>
      <c r="T19" s="396">
        <v>69250</v>
      </c>
      <c r="V19" s="399">
        <v>12</v>
      </c>
      <c r="W19" s="399">
        <v>2037</v>
      </c>
      <c r="X19" s="398">
        <v>270463</v>
      </c>
      <c r="Y19" s="394">
        <v>219.4</v>
      </c>
      <c r="Z19" s="400">
        <v>68690</v>
      </c>
      <c r="AD19" s="385"/>
    </row>
    <row r="20" spans="6:30" ht="14.1" customHeight="1" thickBot="1" x14ac:dyDescent="0.3">
      <c r="F20" s="388">
        <v>2038</v>
      </c>
      <c r="G20" s="388">
        <v>3</v>
      </c>
      <c r="H20" s="388">
        <v>7.4</v>
      </c>
      <c r="I20" s="388">
        <v>2.6</v>
      </c>
      <c r="K20" s="395">
        <v>13</v>
      </c>
      <c r="L20" s="395">
        <v>2038</v>
      </c>
      <c r="M20" s="393">
        <v>7.5</v>
      </c>
      <c r="N20" s="394">
        <v>3</v>
      </c>
      <c r="O20" s="394">
        <v>2.6</v>
      </c>
      <c r="Q20" s="385">
        <v>2038</v>
      </c>
      <c r="R20" s="396">
        <v>274826</v>
      </c>
      <c r="S20" s="385">
        <v>223</v>
      </c>
      <c r="T20" s="396">
        <v>69800</v>
      </c>
      <c r="V20" s="399">
        <v>13</v>
      </c>
      <c r="W20" s="399">
        <v>2038</v>
      </c>
      <c r="X20" s="398">
        <v>272633</v>
      </c>
      <c r="Y20" s="394">
        <v>221.2</v>
      </c>
      <c r="Z20" s="400">
        <v>69250</v>
      </c>
      <c r="AD20" s="385"/>
    </row>
    <row r="21" spans="6:30" ht="14.1" customHeight="1" thickBot="1" x14ac:dyDescent="0.3">
      <c r="F21" s="388">
        <v>2039</v>
      </c>
      <c r="G21" s="388">
        <v>3</v>
      </c>
      <c r="H21" s="388">
        <v>7.3</v>
      </c>
      <c r="I21" s="388">
        <v>2.6</v>
      </c>
      <c r="K21" s="395">
        <v>14</v>
      </c>
      <c r="L21" s="395">
        <v>2039</v>
      </c>
      <c r="M21" s="393">
        <v>7.4</v>
      </c>
      <c r="N21" s="394">
        <v>3</v>
      </c>
      <c r="O21" s="394">
        <v>2.6</v>
      </c>
      <c r="Q21" s="385">
        <v>2039</v>
      </c>
      <c r="R21" s="396">
        <v>276540</v>
      </c>
      <c r="S21" s="385">
        <v>224.3</v>
      </c>
      <c r="T21" s="396">
        <v>70210</v>
      </c>
      <c r="V21" s="399">
        <v>14</v>
      </c>
      <c r="W21" s="399">
        <v>2039</v>
      </c>
      <c r="X21" s="398">
        <v>274826</v>
      </c>
      <c r="Y21" s="394">
        <v>223</v>
      </c>
      <c r="Z21" s="400">
        <v>69800</v>
      </c>
      <c r="AD21" s="385"/>
    </row>
    <row r="22" spans="6:30" ht="14.1" customHeight="1" thickBot="1" x14ac:dyDescent="0.3">
      <c r="F22" s="388">
        <v>2040</v>
      </c>
      <c r="G22" s="388">
        <v>3</v>
      </c>
      <c r="H22" s="388">
        <v>7.2</v>
      </c>
      <c r="I22" s="388">
        <v>2.6</v>
      </c>
      <c r="K22" s="395">
        <v>15</v>
      </c>
      <c r="L22" s="395">
        <v>2040</v>
      </c>
      <c r="M22" s="393">
        <v>7.3</v>
      </c>
      <c r="N22" s="394">
        <v>3</v>
      </c>
      <c r="O22" s="394">
        <v>2.6</v>
      </c>
      <c r="Q22" s="385">
        <v>2040</v>
      </c>
      <c r="R22" s="396">
        <v>278670</v>
      </c>
      <c r="S22" s="385">
        <v>226.1</v>
      </c>
      <c r="T22" s="396">
        <v>70790</v>
      </c>
      <c r="V22" s="399">
        <v>15</v>
      </c>
      <c r="W22" s="399">
        <v>2040</v>
      </c>
      <c r="X22" s="398">
        <v>276540</v>
      </c>
      <c r="Y22" s="394">
        <v>224.3</v>
      </c>
      <c r="Z22" s="400">
        <v>70210</v>
      </c>
      <c r="AD22" s="385"/>
    </row>
    <row r="23" spans="6:30" ht="14.1" customHeight="1" thickBot="1" x14ac:dyDescent="0.3">
      <c r="F23" s="388">
        <v>2041</v>
      </c>
      <c r="G23" s="388">
        <v>3</v>
      </c>
      <c r="H23" s="388">
        <v>7.1</v>
      </c>
      <c r="I23" s="388">
        <v>2.6</v>
      </c>
      <c r="K23" s="395">
        <v>16</v>
      </c>
      <c r="L23" s="395">
        <v>2041</v>
      </c>
      <c r="M23" s="393">
        <v>7.2</v>
      </c>
      <c r="N23" s="394">
        <v>3</v>
      </c>
      <c r="O23" s="394">
        <v>2.6</v>
      </c>
      <c r="Q23" s="385">
        <v>2041</v>
      </c>
      <c r="R23" s="396">
        <v>280823</v>
      </c>
      <c r="S23" s="385">
        <v>227.9</v>
      </c>
      <c r="T23" s="396">
        <v>71330</v>
      </c>
      <c r="V23" s="399">
        <v>16</v>
      </c>
      <c r="W23" s="399">
        <v>2041</v>
      </c>
      <c r="X23" s="398">
        <v>278670</v>
      </c>
      <c r="Y23" s="394">
        <v>226.1</v>
      </c>
      <c r="Z23" s="400">
        <v>70790</v>
      </c>
      <c r="AD23" s="385"/>
    </row>
    <row r="24" spans="6:30" ht="14.1" customHeight="1" thickBot="1" x14ac:dyDescent="0.3">
      <c r="F24" s="388">
        <v>2042</v>
      </c>
      <c r="G24" s="388">
        <v>3</v>
      </c>
      <c r="H24" s="388">
        <v>7</v>
      </c>
      <c r="I24" s="388">
        <v>2.6</v>
      </c>
      <c r="K24" s="395">
        <v>17</v>
      </c>
      <c r="L24" s="395">
        <v>2042</v>
      </c>
      <c r="M24" s="393">
        <v>7.1</v>
      </c>
      <c r="N24" s="394">
        <v>3</v>
      </c>
      <c r="O24" s="394">
        <v>2.6</v>
      </c>
      <c r="Q24" s="385">
        <v>2042</v>
      </c>
      <c r="R24" s="396">
        <v>283000</v>
      </c>
      <c r="S24" s="385">
        <v>229.7</v>
      </c>
      <c r="T24" s="396">
        <v>71890</v>
      </c>
      <c r="V24" s="399">
        <v>17</v>
      </c>
      <c r="W24" s="399">
        <v>2042</v>
      </c>
      <c r="X24" s="398">
        <v>280823</v>
      </c>
      <c r="Y24" s="394">
        <v>227.9</v>
      </c>
      <c r="Z24" s="400">
        <v>71330</v>
      </c>
      <c r="AD24" s="385"/>
    </row>
    <row r="25" spans="6:30" ht="14.1" customHeight="1" thickBot="1" x14ac:dyDescent="0.3">
      <c r="F25" s="388">
        <v>2043</v>
      </c>
      <c r="G25" s="388">
        <v>3</v>
      </c>
      <c r="H25" s="388">
        <v>6.9</v>
      </c>
      <c r="I25" s="388">
        <v>2.6</v>
      </c>
      <c r="K25" s="395">
        <v>18</v>
      </c>
      <c r="L25" s="395">
        <v>2043</v>
      </c>
      <c r="M25" s="393">
        <v>7</v>
      </c>
      <c r="N25" s="394">
        <v>3</v>
      </c>
      <c r="O25" s="394">
        <v>2.6</v>
      </c>
      <c r="Q25" s="385">
        <v>2043</v>
      </c>
      <c r="R25" s="396">
        <v>285200</v>
      </c>
      <c r="S25" s="385">
        <v>231.5</v>
      </c>
      <c r="T25" s="396">
        <v>72450</v>
      </c>
      <c r="V25" s="399">
        <v>18</v>
      </c>
      <c r="W25" s="399">
        <v>2043</v>
      </c>
      <c r="X25" s="398">
        <v>283000</v>
      </c>
      <c r="Y25" s="394">
        <v>229.7</v>
      </c>
      <c r="Z25" s="400">
        <v>71890</v>
      </c>
      <c r="AD25" s="385"/>
    </row>
    <row r="26" spans="6:30" ht="14.1" customHeight="1" thickBot="1" x14ac:dyDescent="0.3">
      <c r="F26" s="388">
        <v>2044</v>
      </c>
      <c r="G26" s="388">
        <v>3</v>
      </c>
      <c r="H26" s="388">
        <v>6.8</v>
      </c>
      <c r="I26" s="388">
        <v>2.6</v>
      </c>
      <c r="K26" s="395">
        <v>19</v>
      </c>
      <c r="L26" s="395">
        <v>2044</v>
      </c>
      <c r="M26" s="393">
        <v>6.9</v>
      </c>
      <c r="N26" s="394">
        <v>3</v>
      </c>
      <c r="O26" s="394">
        <v>2.6</v>
      </c>
      <c r="Q26" s="385">
        <v>2044</v>
      </c>
      <c r="R26" s="396">
        <v>287296</v>
      </c>
      <c r="S26" s="385">
        <v>233</v>
      </c>
      <c r="T26" s="396">
        <v>72930</v>
      </c>
      <c r="V26" s="399">
        <v>19</v>
      </c>
      <c r="W26" s="399">
        <v>2044</v>
      </c>
      <c r="X26" s="398">
        <v>285200</v>
      </c>
      <c r="Y26" s="394">
        <v>231.5</v>
      </c>
      <c r="Z26" s="400">
        <v>72450</v>
      </c>
      <c r="AD26" s="385"/>
    </row>
    <row r="27" spans="6:30" ht="14.1" customHeight="1" thickBot="1" x14ac:dyDescent="0.3">
      <c r="F27" s="388">
        <v>2045</v>
      </c>
      <c r="G27" s="388">
        <v>3</v>
      </c>
      <c r="H27" s="388">
        <v>6.7</v>
      </c>
      <c r="I27" s="388">
        <v>2.6</v>
      </c>
      <c r="K27" s="395">
        <v>20</v>
      </c>
      <c r="L27" s="395">
        <v>2045</v>
      </c>
      <c r="M27" s="393">
        <v>6.8</v>
      </c>
      <c r="N27" s="394">
        <v>3</v>
      </c>
      <c r="O27" s="394">
        <v>2.6</v>
      </c>
      <c r="Q27" s="385">
        <v>2045</v>
      </c>
      <c r="R27" s="396">
        <v>289540</v>
      </c>
      <c r="S27" s="385">
        <v>234.8</v>
      </c>
      <c r="T27" s="396">
        <v>73510</v>
      </c>
      <c r="V27" s="399">
        <v>20</v>
      </c>
      <c r="W27" s="399">
        <v>2045</v>
      </c>
      <c r="X27" s="398">
        <v>287296</v>
      </c>
      <c r="Y27" s="394">
        <v>233</v>
      </c>
      <c r="Z27" s="400">
        <v>72930</v>
      </c>
      <c r="AD27" s="385"/>
    </row>
    <row r="28" spans="6:30" ht="14.1" customHeight="1" thickBot="1" x14ac:dyDescent="0.3">
      <c r="F28" s="388">
        <v>2046</v>
      </c>
      <c r="G28" s="388">
        <v>3</v>
      </c>
      <c r="H28" s="388">
        <v>6.6</v>
      </c>
      <c r="I28" s="388">
        <v>2.6</v>
      </c>
      <c r="K28" s="395">
        <v>21</v>
      </c>
      <c r="L28" s="395">
        <v>2046</v>
      </c>
      <c r="M28" s="393">
        <v>6.7</v>
      </c>
      <c r="N28" s="394">
        <v>3</v>
      </c>
      <c r="O28" s="394">
        <v>2.6</v>
      </c>
      <c r="Q28" s="385">
        <v>2046</v>
      </c>
      <c r="R28" s="396">
        <v>291807</v>
      </c>
      <c r="S28" s="385">
        <v>236.6</v>
      </c>
      <c r="T28" s="396">
        <v>74040</v>
      </c>
      <c r="V28" s="399">
        <v>21</v>
      </c>
      <c r="W28" s="399">
        <v>2046</v>
      </c>
      <c r="X28" s="398">
        <v>289540</v>
      </c>
      <c r="Y28" s="394">
        <v>234.8</v>
      </c>
      <c r="Z28" s="400">
        <v>73510</v>
      </c>
      <c r="AD28" s="385"/>
    </row>
    <row r="29" spans="6:30" ht="14.1" customHeight="1" thickBot="1" x14ac:dyDescent="0.3">
      <c r="F29" s="388">
        <v>2047</v>
      </c>
      <c r="G29" s="388">
        <v>3</v>
      </c>
      <c r="H29" s="388">
        <v>6.5</v>
      </c>
      <c r="I29" s="388">
        <v>2.6</v>
      </c>
      <c r="K29" s="395">
        <v>22</v>
      </c>
      <c r="L29" s="395">
        <v>2047</v>
      </c>
      <c r="M29" s="393">
        <v>6.6</v>
      </c>
      <c r="N29" s="394">
        <v>3</v>
      </c>
      <c r="O29" s="394">
        <v>2.6</v>
      </c>
      <c r="Q29" s="385">
        <v>2047</v>
      </c>
      <c r="R29" s="396">
        <v>294098</v>
      </c>
      <c r="S29" s="385">
        <v>238.5</v>
      </c>
      <c r="T29" s="396">
        <v>74650</v>
      </c>
      <c r="V29" s="399">
        <v>22</v>
      </c>
      <c r="W29" s="399">
        <v>2047</v>
      </c>
      <c r="X29" s="398">
        <v>291807</v>
      </c>
      <c r="Y29" s="394">
        <v>236.6</v>
      </c>
      <c r="Z29" s="400">
        <v>74040</v>
      </c>
      <c r="AD29" s="385"/>
    </row>
    <row r="30" spans="6:30" ht="14.1" customHeight="1" thickBot="1" x14ac:dyDescent="0.3">
      <c r="F30" s="388">
        <v>2048</v>
      </c>
      <c r="G30" s="388">
        <v>3</v>
      </c>
      <c r="H30" s="388">
        <v>6.5</v>
      </c>
      <c r="I30" s="388">
        <v>2.6</v>
      </c>
      <c r="K30" s="395">
        <v>23</v>
      </c>
      <c r="L30" s="395">
        <v>2048</v>
      </c>
      <c r="M30" s="393">
        <v>6.5</v>
      </c>
      <c r="N30" s="394">
        <v>3</v>
      </c>
      <c r="O30" s="394">
        <v>2.6</v>
      </c>
      <c r="Q30" s="385">
        <v>2048</v>
      </c>
      <c r="R30" s="396">
        <v>296413</v>
      </c>
      <c r="S30" s="385">
        <v>240.3</v>
      </c>
      <c r="T30" s="396">
        <v>75220</v>
      </c>
      <c r="V30" s="399">
        <v>23</v>
      </c>
      <c r="W30" s="399">
        <v>2048</v>
      </c>
      <c r="X30" s="398">
        <v>294098</v>
      </c>
      <c r="Y30" s="394">
        <v>238.5</v>
      </c>
      <c r="Z30" s="400">
        <v>74650</v>
      </c>
      <c r="AD30" s="385"/>
    </row>
    <row r="31" spans="6:30" ht="14.1" customHeight="1" thickBot="1" x14ac:dyDescent="0.3">
      <c r="F31" s="388">
        <v>2049</v>
      </c>
      <c r="G31" s="388">
        <v>3</v>
      </c>
      <c r="H31" s="388">
        <v>6.5</v>
      </c>
      <c r="I31" s="388">
        <v>2.6</v>
      </c>
      <c r="K31" s="395">
        <v>24</v>
      </c>
      <c r="L31" s="395">
        <v>2049</v>
      </c>
      <c r="M31" s="393">
        <v>6.5</v>
      </c>
      <c r="N31" s="394">
        <v>3</v>
      </c>
      <c r="O31" s="394">
        <v>2.6</v>
      </c>
      <c r="Q31" s="385">
        <v>2049</v>
      </c>
      <c r="R31" s="396">
        <v>298476</v>
      </c>
      <c r="S31" s="385">
        <v>242.1</v>
      </c>
      <c r="T31" s="396">
        <v>75780</v>
      </c>
      <c r="V31" s="399">
        <v>24</v>
      </c>
      <c r="W31" s="399">
        <v>2049</v>
      </c>
      <c r="X31" s="398">
        <v>296413</v>
      </c>
      <c r="Y31" s="394">
        <v>240.3</v>
      </c>
      <c r="Z31" s="400">
        <v>75220</v>
      </c>
      <c r="AD31" s="385"/>
    </row>
    <row r="32" spans="6:30" ht="14.1" customHeight="1" thickBot="1" x14ac:dyDescent="0.3">
      <c r="F32" s="388">
        <v>2050</v>
      </c>
      <c r="G32" s="388">
        <v>3</v>
      </c>
      <c r="H32" s="388">
        <v>6.5</v>
      </c>
      <c r="I32" s="388">
        <v>2.6</v>
      </c>
      <c r="K32" s="395">
        <v>25</v>
      </c>
      <c r="L32" s="395">
        <v>2050</v>
      </c>
      <c r="M32" s="393">
        <v>6.5</v>
      </c>
      <c r="N32" s="394">
        <v>3</v>
      </c>
      <c r="O32" s="394">
        <v>2.6</v>
      </c>
      <c r="Q32" s="385">
        <v>2050</v>
      </c>
      <c r="R32" s="396">
        <v>300781</v>
      </c>
      <c r="S32" s="385">
        <v>243.9</v>
      </c>
      <c r="T32" s="396">
        <v>76350</v>
      </c>
      <c r="V32" s="399">
        <v>25</v>
      </c>
      <c r="W32" s="399">
        <v>2050</v>
      </c>
      <c r="X32" s="398">
        <v>298476</v>
      </c>
      <c r="Y32" s="394">
        <v>242.1</v>
      </c>
      <c r="Z32" s="400">
        <v>75780</v>
      </c>
      <c r="AD32" s="385"/>
    </row>
    <row r="33" spans="6:30" ht="14.1" customHeight="1" thickBot="1" x14ac:dyDescent="0.3">
      <c r="F33" s="388">
        <v>2051</v>
      </c>
      <c r="G33" s="388">
        <v>3</v>
      </c>
      <c r="H33" s="388">
        <v>6.5</v>
      </c>
      <c r="I33" s="388">
        <v>2.6</v>
      </c>
      <c r="K33" s="395">
        <v>26</v>
      </c>
      <c r="L33" s="395">
        <v>2051</v>
      </c>
      <c r="M33" s="393">
        <v>6.5</v>
      </c>
      <c r="N33" s="394">
        <v>3</v>
      </c>
      <c r="O33" s="394">
        <v>2.6</v>
      </c>
      <c r="Q33" s="385">
        <v>2051</v>
      </c>
      <c r="R33" s="396">
        <v>303110</v>
      </c>
      <c r="S33" s="385">
        <v>245.8</v>
      </c>
      <c r="T33" s="396">
        <v>76920</v>
      </c>
      <c r="V33" s="399">
        <v>26</v>
      </c>
      <c r="W33" s="399">
        <v>2051</v>
      </c>
      <c r="X33" s="398">
        <v>300781</v>
      </c>
      <c r="Y33" s="394">
        <v>243.9</v>
      </c>
      <c r="Z33" s="400">
        <v>76350</v>
      </c>
      <c r="AD33" s="385"/>
    </row>
    <row r="34" spans="6:30" ht="14.1" customHeight="1" thickBot="1" x14ac:dyDescent="0.3">
      <c r="F34" s="388">
        <v>2052</v>
      </c>
      <c r="G34" s="388">
        <v>3</v>
      </c>
      <c r="H34" s="388">
        <v>6.5</v>
      </c>
      <c r="I34" s="388">
        <v>2.6</v>
      </c>
      <c r="K34" s="395">
        <v>27</v>
      </c>
      <c r="L34" s="395">
        <v>2052</v>
      </c>
      <c r="M34" s="393">
        <v>6.5</v>
      </c>
      <c r="N34" s="394">
        <v>3</v>
      </c>
      <c r="O34" s="394">
        <v>2.6</v>
      </c>
      <c r="Q34" s="385">
        <v>2052</v>
      </c>
      <c r="R34" s="396">
        <v>305463</v>
      </c>
      <c r="S34" s="385">
        <v>247.7</v>
      </c>
      <c r="T34" s="396">
        <v>77530</v>
      </c>
      <c r="V34" s="399">
        <v>27</v>
      </c>
      <c r="W34" s="399">
        <v>2052</v>
      </c>
      <c r="X34" s="398">
        <v>303110</v>
      </c>
      <c r="Y34" s="394">
        <v>245.8</v>
      </c>
      <c r="Z34" s="400">
        <v>76920</v>
      </c>
      <c r="AD34" s="385"/>
    </row>
    <row r="35" spans="6:30" ht="14.1" customHeight="1" thickBot="1" x14ac:dyDescent="0.3">
      <c r="F35" s="388">
        <v>2053</v>
      </c>
      <c r="G35" s="388">
        <v>3</v>
      </c>
      <c r="H35" s="388">
        <v>6.5</v>
      </c>
      <c r="I35" s="388">
        <v>2.6</v>
      </c>
      <c r="K35" s="395">
        <v>28</v>
      </c>
      <c r="L35" s="395">
        <v>2053</v>
      </c>
      <c r="M35" s="393">
        <v>6.5</v>
      </c>
      <c r="N35" s="394">
        <v>3</v>
      </c>
      <c r="O35" s="394">
        <v>2.6</v>
      </c>
      <c r="Q35" s="385">
        <v>2053</v>
      </c>
      <c r="R35" s="396">
        <v>307841</v>
      </c>
      <c r="S35" s="385">
        <v>249.6</v>
      </c>
      <c r="T35" s="396">
        <v>78120</v>
      </c>
      <c r="V35" s="399">
        <v>28</v>
      </c>
      <c r="W35" s="399">
        <v>2053</v>
      </c>
      <c r="X35" s="398">
        <v>305463</v>
      </c>
      <c r="Y35" s="394">
        <v>247.7</v>
      </c>
      <c r="Z35" s="400">
        <v>77530</v>
      </c>
      <c r="AD35" s="385"/>
    </row>
    <row r="36" spans="6:30" ht="14.1" customHeight="1" thickBot="1" x14ac:dyDescent="0.3">
      <c r="F36" s="388">
        <v>2054</v>
      </c>
      <c r="G36" s="388">
        <v>3</v>
      </c>
      <c r="H36" s="388">
        <v>6.5</v>
      </c>
      <c r="I36" s="388">
        <v>2.6</v>
      </c>
      <c r="K36" s="395">
        <v>29</v>
      </c>
      <c r="L36" s="395">
        <v>2054</v>
      </c>
      <c r="M36" s="393">
        <v>6.5</v>
      </c>
      <c r="N36" s="394">
        <v>3</v>
      </c>
      <c r="O36" s="394">
        <v>2.6</v>
      </c>
      <c r="Q36" s="385">
        <v>2054</v>
      </c>
      <c r="R36" s="396">
        <v>310095</v>
      </c>
      <c r="S36" s="385">
        <v>251.5</v>
      </c>
      <c r="T36" s="396">
        <v>78700</v>
      </c>
      <c r="V36" s="399">
        <v>29</v>
      </c>
      <c r="W36" s="399">
        <v>2054</v>
      </c>
      <c r="X36" s="398">
        <v>307841</v>
      </c>
      <c r="Y36" s="394">
        <v>249.6</v>
      </c>
      <c r="Z36" s="400">
        <v>78120</v>
      </c>
      <c r="AD36" s="385"/>
    </row>
    <row r="37" spans="6:30" ht="14.1" customHeight="1" thickBot="1" x14ac:dyDescent="0.3">
      <c r="F37" s="388">
        <v>2055</v>
      </c>
      <c r="G37" s="388">
        <v>3</v>
      </c>
      <c r="H37" s="388">
        <v>6.5</v>
      </c>
      <c r="I37" s="388">
        <v>2.6</v>
      </c>
      <c r="K37" s="395">
        <v>30</v>
      </c>
      <c r="L37" s="395">
        <v>2055</v>
      </c>
      <c r="M37" s="393">
        <v>6.5</v>
      </c>
      <c r="N37" s="394">
        <v>3</v>
      </c>
      <c r="O37" s="394">
        <v>2.6</v>
      </c>
      <c r="Q37" s="385">
        <v>2055</v>
      </c>
      <c r="R37" s="396">
        <v>312455</v>
      </c>
      <c r="S37" s="385">
        <v>253.4</v>
      </c>
      <c r="T37" s="396">
        <v>79320</v>
      </c>
      <c r="V37" s="399">
        <v>30</v>
      </c>
      <c r="W37" s="399">
        <v>2055</v>
      </c>
      <c r="X37" s="398">
        <v>310095</v>
      </c>
      <c r="Y37" s="394">
        <v>251.5</v>
      </c>
      <c r="Z37" s="400">
        <v>78700</v>
      </c>
      <c r="AD37" s="385"/>
    </row>
    <row r="38" spans="6:30" ht="14.1" customHeight="1" thickBot="1" x14ac:dyDescent="0.3">
      <c r="F38" s="388">
        <v>2056</v>
      </c>
      <c r="G38" s="388">
        <v>3</v>
      </c>
      <c r="H38" s="388">
        <v>6.5</v>
      </c>
      <c r="I38" s="388">
        <v>2.6</v>
      </c>
      <c r="K38" s="395">
        <v>31</v>
      </c>
      <c r="L38" s="395">
        <v>2056</v>
      </c>
      <c r="M38" s="393">
        <v>6.5</v>
      </c>
      <c r="N38" s="394">
        <v>3</v>
      </c>
      <c r="O38" s="394">
        <v>2.6</v>
      </c>
      <c r="Q38" s="385">
        <v>2056</v>
      </c>
      <c r="R38" s="396">
        <v>314840</v>
      </c>
      <c r="S38" s="385">
        <v>255.3</v>
      </c>
      <c r="T38" s="396">
        <v>79910</v>
      </c>
      <c r="V38" s="399">
        <v>31</v>
      </c>
      <c r="W38" s="399">
        <v>2056</v>
      </c>
      <c r="X38" s="398">
        <v>312455</v>
      </c>
      <c r="Y38" s="394">
        <v>253.4</v>
      </c>
      <c r="Z38" s="400">
        <v>79320</v>
      </c>
      <c r="AD38" s="385"/>
    </row>
    <row r="39" spans="6:30" ht="14.1" customHeight="1" thickBot="1" x14ac:dyDescent="0.3">
      <c r="F39" s="388">
        <v>2057</v>
      </c>
      <c r="G39" s="388">
        <v>3</v>
      </c>
      <c r="H39" s="388">
        <v>6.5</v>
      </c>
      <c r="I39" s="388">
        <v>2.6</v>
      </c>
      <c r="K39" s="395">
        <v>32</v>
      </c>
      <c r="L39" s="395">
        <v>2057</v>
      </c>
      <c r="M39" s="393">
        <v>6.5</v>
      </c>
      <c r="N39" s="394">
        <v>3</v>
      </c>
      <c r="O39" s="394">
        <v>2.6</v>
      </c>
      <c r="Q39" s="385">
        <v>2057</v>
      </c>
      <c r="R39" s="396">
        <v>317250</v>
      </c>
      <c r="S39" s="385">
        <v>257.2</v>
      </c>
      <c r="T39" s="396">
        <v>80500</v>
      </c>
      <c r="V39" s="399">
        <v>32</v>
      </c>
      <c r="W39" s="399">
        <v>2057</v>
      </c>
      <c r="X39" s="398">
        <v>314840</v>
      </c>
      <c r="Y39" s="394">
        <v>255.3</v>
      </c>
      <c r="Z39" s="400">
        <v>79910</v>
      </c>
      <c r="AD39" s="385"/>
    </row>
    <row r="40" spans="6:30" ht="14.1" customHeight="1" thickBot="1" x14ac:dyDescent="0.3">
      <c r="F40" s="388">
        <v>2058</v>
      </c>
      <c r="G40" s="388">
        <v>3</v>
      </c>
      <c r="H40" s="388">
        <v>6.5</v>
      </c>
      <c r="I40" s="388">
        <v>2.6</v>
      </c>
      <c r="K40" s="395">
        <v>33</v>
      </c>
      <c r="L40" s="395">
        <v>2058</v>
      </c>
      <c r="M40" s="393">
        <v>6.5</v>
      </c>
      <c r="N40" s="394">
        <v>3</v>
      </c>
      <c r="O40" s="394">
        <v>2.6</v>
      </c>
      <c r="Q40" s="385">
        <v>2058</v>
      </c>
      <c r="R40" s="396">
        <v>319686</v>
      </c>
      <c r="S40" s="385">
        <v>259.2</v>
      </c>
      <c r="T40" s="396">
        <v>81130</v>
      </c>
      <c r="V40" s="399">
        <v>33</v>
      </c>
      <c r="W40" s="399">
        <v>2058</v>
      </c>
      <c r="X40" s="398">
        <v>317250</v>
      </c>
      <c r="Y40" s="394">
        <v>257.2</v>
      </c>
      <c r="Z40" s="400">
        <v>80500</v>
      </c>
      <c r="AD40" s="385"/>
    </row>
    <row r="41" spans="6:30" ht="14.1" customHeight="1" thickBot="1" x14ac:dyDescent="0.3">
      <c r="F41" s="388">
        <v>2059</v>
      </c>
      <c r="G41" s="388">
        <v>3</v>
      </c>
      <c r="H41" s="388">
        <v>6.5</v>
      </c>
      <c r="I41" s="388">
        <v>2.6</v>
      </c>
      <c r="K41" s="395">
        <v>34</v>
      </c>
      <c r="L41" s="395">
        <v>2059</v>
      </c>
      <c r="M41" s="393">
        <v>6.5</v>
      </c>
      <c r="N41" s="394">
        <v>3</v>
      </c>
      <c r="O41" s="394">
        <v>2.6</v>
      </c>
      <c r="Q41" s="390">
        <v>2059</v>
      </c>
      <c r="R41" s="397">
        <v>321923</v>
      </c>
      <c r="S41" s="390">
        <v>261.10000000000002</v>
      </c>
      <c r="T41" s="397">
        <v>81730</v>
      </c>
      <c r="V41" s="399">
        <v>34</v>
      </c>
      <c r="W41" s="399">
        <v>2059</v>
      </c>
      <c r="X41" s="398">
        <v>319686</v>
      </c>
      <c r="Y41" s="394">
        <v>259.2</v>
      </c>
      <c r="Z41" s="400">
        <v>81130</v>
      </c>
      <c r="AD41" s="390"/>
    </row>
    <row r="42" spans="6:30" ht="14.1" customHeight="1" thickBot="1" x14ac:dyDescent="0.3">
      <c r="K42" s="395">
        <v>35</v>
      </c>
      <c r="L42" s="395">
        <v>2060</v>
      </c>
      <c r="M42" s="393">
        <v>6.5</v>
      </c>
      <c r="N42" s="394">
        <v>3</v>
      </c>
      <c r="O42" s="394">
        <v>2.6</v>
      </c>
      <c r="V42" s="399">
        <v>35</v>
      </c>
      <c r="W42" s="399">
        <v>2060</v>
      </c>
      <c r="X42" s="398">
        <v>321923</v>
      </c>
      <c r="Y42" s="394">
        <v>261.10000000000002</v>
      </c>
      <c r="Z42" s="400">
        <v>81730</v>
      </c>
    </row>
    <row r="46" spans="6:30" ht="22.5" customHeight="1" x14ac:dyDescent="0.25"/>
    <row r="47" spans="6:30" ht="19.5" customHeight="1" x14ac:dyDescent="0.25">
      <c r="H47" s="402">
        <v>0.45</v>
      </c>
      <c r="I47" s="402">
        <v>0.34</v>
      </c>
      <c r="J47" s="402">
        <v>0.05</v>
      </c>
      <c r="K47" s="402">
        <v>0.16</v>
      </c>
    </row>
    <row r="48" spans="6:30" ht="26.25" customHeight="1" thickBot="1" x14ac:dyDescent="0.3">
      <c r="F48" s="389" t="s">
        <v>140</v>
      </c>
      <c r="G48" s="389" t="s">
        <v>752</v>
      </c>
      <c r="H48" s="389" t="s">
        <v>754</v>
      </c>
      <c r="I48" s="389" t="s">
        <v>755</v>
      </c>
      <c r="J48" s="389" t="s">
        <v>756</v>
      </c>
      <c r="K48" s="389" t="s">
        <v>757</v>
      </c>
      <c r="M48" s="690" t="s">
        <v>758</v>
      </c>
      <c r="N48" s="691"/>
      <c r="O48" s="691"/>
      <c r="P48" s="691"/>
      <c r="Q48" s="691"/>
      <c r="R48" s="691"/>
      <c r="S48" s="691"/>
    </row>
    <row r="49" spans="6:19" ht="24.75" thickBot="1" x14ac:dyDescent="0.3">
      <c r="F49" s="385">
        <v>2025</v>
      </c>
      <c r="G49" s="396">
        <v>63070</v>
      </c>
      <c r="H49" s="403">
        <f>$H47*G49</f>
        <v>28381.5</v>
      </c>
      <c r="I49" s="403">
        <f>G49*$I$47</f>
        <v>21443.800000000003</v>
      </c>
      <c r="J49" s="403">
        <f>G49*$J$47</f>
        <v>3153.5</v>
      </c>
      <c r="K49" s="403">
        <f>G49*$K$47</f>
        <v>10091.200000000001</v>
      </c>
      <c r="M49" s="404" t="s">
        <v>140</v>
      </c>
      <c r="N49" s="405"/>
      <c r="O49" s="391" t="s">
        <v>514</v>
      </c>
      <c r="P49" s="401" t="s">
        <v>759</v>
      </c>
      <c r="Q49" s="401" t="s">
        <v>760</v>
      </c>
      <c r="R49" s="401" t="s">
        <v>761</v>
      </c>
      <c r="S49" s="401" t="s">
        <v>757</v>
      </c>
    </row>
    <row r="50" spans="6:19" ht="15.75" thickBot="1" x14ac:dyDescent="0.3">
      <c r="F50" s="385">
        <v>2026</v>
      </c>
      <c r="G50" s="396">
        <v>63570</v>
      </c>
      <c r="H50" s="403">
        <f t="shared" ref="H50:H83" si="0">$H$47*G50</f>
        <v>28606.5</v>
      </c>
      <c r="I50" s="403">
        <f t="shared" ref="I50:I83" si="1">G50*$I$47</f>
        <v>21613.800000000003</v>
      </c>
      <c r="J50" s="403">
        <f t="shared" ref="J50:J83" si="2">G50*$J$47</f>
        <v>3178.5</v>
      </c>
      <c r="K50" s="403">
        <f t="shared" ref="K50:K83" si="3">G50*$K$47</f>
        <v>10171.200000000001</v>
      </c>
      <c r="M50" s="406"/>
      <c r="N50" s="407"/>
      <c r="O50" s="392" t="s">
        <v>199</v>
      </c>
      <c r="P50" s="392" t="s">
        <v>199</v>
      </c>
      <c r="Q50" s="392" t="s">
        <v>199</v>
      </c>
      <c r="R50" s="392" t="s">
        <v>199</v>
      </c>
      <c r="S50" s="392" t="s">
        <v>199</v>
      </c>
    </row>
    <row r="51" spans="6:19" ht="15.75" thickBot="1" x14ac:dyDescent="0.3">
      <c r="F51" s="385">
        <v>2027</v>
      </c>
      <c r="G51" s="396">
        <v>64060</v>
      </c>
      <c r="H51" s="403">
        <f t="shared" si="0"/>
        <v>28827</v>
      </c>
      <c r="I51" s="403">
        <f t="shared" si="1"/>
        <v>21780.400000000001</v>
      </c>
      <c r="J51" s="403">
        <f t="shared" si="2"/>
        <v>3203</v>
      </c>
      <c r="K51" s="403">
        <f t="shared" si="3"/>
        <v>10249.6</v>
      </c>
      <c r="M51" s="399">
        <v>1</v>
      </c>
      <c r="N51" s="399">
        <v>2026</v>
      </c>
      <c r="O51" s="400">
        <v>63070</v>
      </c>
      <c r="P51" s="400">
        <v>3153.5</v>
      </c>
      <c r="Q51" s="400">
        <v>28381.5</v>
      </c>
      <c r="R51" s="400">
        <v>21443.800000000003</v>
      </c>
      <c r="S51" s="400">
        <v>10091.200000000001</v>
      </c>
    </row>
    <row r="52" spans="6:19" ht="15.75" thickBot="1" x14ac:dyDescent="0.3">
      <c r="F52" s="385">
        <v>2028</v>
      </c>
      <c r="G52" s="396">
        <v>64560</v>
      </c>
      <c r="H52" s="403">
        <f t="shared" si="0"/>
        <v>29052</v>
      </c>
      <c r="I52" s="403">
        <f t="shared" si="1"/>
        <v>21950.400000000001</v>
      </c>
      <c r="J52" s="403">
        <f t="shared" si="2"/>
        <v>3228</v>
      </c>
      <c r="K52" s="403">
        <f t="shared" si="3"/>
        <v>10329.6</v>
      </c>
      <c r="M52" s="399">
        <v>2</v>
      </c>
      <c r="N52" s="399">
        <v>2027</v>
      </c>
      <c r="O52" s="400">
        <v>63570</v>
      </c>
      <c r="P52" s="400">
        <v>3178.5</v>
      </c>
      <c r="Q52" s="400">
        <v>28606.5</v>
      </c>
      <c r="R52" s="400">
        <v>21613.800000000003</v>
      </c>
      <c r="S52" s="400">
        <v>10171.200000000001</v>
      </c>
    </row>
    <row r="53" spans="6:19" ht="15.75" thickBot="1" x14ac:dyDescent="0.3">
      <c r="F53" s="385">
        <v>2029</v>
      </c>
      <c r="G53" s="396">
        <v>65070</v>
      </c>
      <c r="H53" s="403">
        <f t="shared" si="0"/>
        <v>29281.5</v>
      </c>
      <c r="I53" s="403">
        <f t="shared" si="1"/>
        <v>22123.800000000003</v>
      </c>
      <c r="J53" s="403">
        <f t="shared" si="2"/>
        <v>3253.5</v>
      </c>
      <c r="K53" s="403">
        <f t="shared" si="3"/>
        <v>10411.200000000001</v>
      </c>
      <c r="M53" s="399">
        <v>3</v>
      </c>
      <c r="N53" s="399">
        <v>2028</v>
      </c>
      <c r="O53" s="400">
        <v>64060</v>
      </c>
      <c r="P53" s="400">
        <v>3203</v>
      </c>
      <c r="Q53" s="400">
        <v>28827</v>
      </c>
      <c r="R53" s="400">
        <v>21780.400000000001</v>
      </c>
      <c r="S53" s="400">
        <v>10249.6</v>
      </c>
    </row>
    <row r="54" spans="6:19" ht="15.75" thickBot="1" x14ac:dyDescent="0.3">
      <c r="F54" s="385">
        <v>2030</v>
      </c>
      <c r="G54" s="396">
        <v>65570</v>
      </c>
      <c r="H54" s="403">
        <f t="shared" si="0"/>
        <v>29506.5</v>
      </c>
      <c r="I54" s="403">
        <f t="shared" si="1"/>
        <v>22293.800000000003</v>
      </c>
      <c r="J54" s="403">
        <f t="shared" si="2"/>
        <v>3278.5</v>
      </c>
      <c r="K54" s="403">
        <f t="shared" si="3"/>
        <v>10491.2</v>
      </c>
      <c r="M54" s="399">
        <v>4</v>
      </c>
      <c r="N54" s="399">
        <v>2029</v>
      </c>
      <c r="O54" s="400">
        <v>64560</v>
      </c>
      <c r="P54" s="400">
        <v>3228</v>
      </c>
      <c r="Q54" s="400">
        <v>29052</v>
      </c>
      <c r="R54" s="400">
        <v>21950.400000000001</v>
      </c>
      <c r="S54" s="400">
        <v>10329.6</v>
      </c>
    </row>
    <row r="55" spans="6:19" ht="15.75" thickBot="1" x14ac:dyDescent="0.3">
      <c r="F55" s="385">
        <v>2031</v>
      </c>
      <c r="G55" s="396">
        <v>66080</v>
      </c>
      <c r="H55" s="403">
        <f t="shared" si="0"/>
        <v>29736</v>
      </c>
      <c r="I55" s="403">
        <f t="shared" si="1"/>
        <v>22467.200000000001</v>
      </c>
      <c r="J55" s="403">
        <f t="shared" si="2"/>
        <v>3304</v>
      </c>
      <c r="K55" s="403">
        <f t="shared" si="3"/>
        <v>10572.800000000001</v>
      </c>
      <c r="M55" s="399">
        <v>5</v>
      </c>
      <c r="N55" s="399">
        <v>2030</v>
      </c>
      <c r="O55" s="400">
        <v>65070</v>
      </c>
      <c r="P55" s="400">
        <v>3253.5</v>
      </c>
      <c r="Q55" s="400">
        <v>29281.5</v>
      </c>
      <c r="R55" s="400">
        <v>22123.800000000003</v>
      </c>
      <c r="S55" s="400">
        <v>10411.200000000001</v>
      </c>
    </row>
    <row r="56" spans="6:19" ht="15.75" thickBot="1" x14ac:dyDescent="0.3">
      <c r="F56" s="385">
        <v>2032</v>
      </c>
      <c r="G56" s="396">
        <v>66600</v>
      </c>
      <c r="H56" s="403">
        <f t="shared" si="0"/>
        <v>29970</v>
      </c>
      <c r="I56" s="403">
        <f t="shared" si="1"/>
        <v>22644</v>
      </c>
      <c r="J56" s="403">
        <f t="shared" si="2"/>
        <v>3330</v>
      </c>
      <c r="K56" s="403">
        <f t="shared" si="3"/>
        <v>10656</v>
      </c>
      <c r="M56" s="399">
        <v>6</v>
      </c>
      <c r="N56" s="399">
        <v>2031</v>
      </c>
      <c r="O56" s="400">
        <v>65570</v>
      </c>
      <c r="P56" s="400">
        <v>3278.5</v>
      </c>
      <c r="Q56" s="400">
        <v>29506.5</v>
      </c>
      <c r="R56" s="400">
        <v>22293.800000000003</v>
      </c>
      <c r="S56" s="400">
        <v>10491.2</v>
      </c>
    </row>
    <row r="57" spans="6:19" ht="15.75" thickBot="1" x14ac:dyDescent="0.3">
      <c r="F57" s="385">
        <v>2033</v>
      </c>
      <c r="G57" s="396">
        <v>67120</v>
      </c>
      <c r="H57" s="403">
        <f t="shared" si="0"/>
        <v>30204</v>
      </c>
      <c r="I57" s="403">
        <f t="shared" si="1"/>
        <v>22820.800000000003</v>
      </c>
      <c r="J57" s="403">
        <f t="shared" si="2"/>
        <v>3356</v>
      </c>
      <c r="K57" s="403">
        <f t="shared" si="3"/>
        <v>10739.2</v>
      </c>
      <c r="M57" s="399">
        <v>7</v>
      </c>
      <c r="N57" s="399">
        <v>2032</v>
      </c>
      <c r="O57" s="400">
        <v>66080</v>
      </c>
      <c r="P57" s="400">
        <v>3304</v>
      </c>
      <c r="Q57" s="400">
        <v>29736</v>
      </c>
      <c r="R57" s="400">
        <v>22467.200000000001</v>
      </c>
      <c r="S57" s="400">
        <v>10572.800000000001</v>
      </c>
    </row>
    <row r="58" spans="6:19" ht="15.75" thickBot="1" x14ac:dyDescent="0.3">
      <c r="F58" s="385">
        <v>2034</v>
      </c>
      <c r="G58" s="396">
        <v>67590</v>
      </c>
      <c r="H58" s="403">
        <f t="shared" si="0"/>
        <v>30415.5</v>
      </c>
      <c r="I58" s="403">
        <f t="shared" si="1"/>
        <v>22980.600000000002</v>
      </c>
      <c r="J58" s="403">
        <f t="shared" si="2"/>
        <v>3379.5</v>
      </c>
      <c r="K58" s="403">
        <f t="shared" si="3"/>
        <v>10814.4</v>
      </c>
      <c r="M58" s="399">
        <v>8</v>
      </c>
      <c r="N58" s="399">
        <v>2033</v>
      </c>
      <c r="O58" s="400">
        <v>66600</v>
      </c>
      <c r="P58" s="400">
        <v>3330</v>
      </c>
      <c r="Q58" s="400">
        <v>29970</v>
      </c>
      <c r="R58" s="400">
        <v>22644</v>
      </c>
      <c r="S58" s="400">
        <v>10656</v>
      </c>
    </row>
    <row r="59" spans="6:19" ht="15.75" thickBot="1" x14ac:dyDescent="0.3">
      <c r="F59" s="385">
        <v>2035</v>
      </c>
      <c r="G59" s="396">
        <v>68140</v>
      </c>
      <c r="H59" s="403">
        <f t="shared" si="0"/>
        <v>30663</v>
      </c>
      <c r="I59" s="403">
        <f t="shared" si="1"/>
        <v>23167.600000000002</v>
      </c>
      <c r="J59" s="403">
        <f t="shared" si="2"/>
        <v>3407</v>
      </c>
      <c r="K59" s="403">
        <f t="shared" si="3"/>
        <v>10902.4</v>
      </c>
      <c r="M59" s="399">
        <v>9</v>
      </c>
      <c r="N59" s="399">
        <v>2034</v>
      </c>
      <c r="O59" s="400">
        <v>67120</v>
      </c>
      <c r="P59" s="400">
        <v>3356</v>
      </c>
      <c r="Q59" s="400">
        <v>30204</v>
      </c>
      <c r="R59" s="400">
        <v>22820.800000000003</v>
      </c>
      <c r="S59" s="400">
        <v>10739.2</v>
      </c>
    </row>
    <row r="60" spans="6:19" ht="15.75" thickBot="1" x14ac:dyDescent="0.3">
      <c r="F60" s="385">
        <v>2036</v>
      </c>
      <c r="G60" s="396">
        <v>68690</v>
      </c>
      <c r="H60" s="403">
        <f t="shared" si="0"/>
        <v>30910.5</v>
      </c>
      <c r="I60" s="403">
        <f t="shared" si="1"/>
        <v>23354.600000000002</v>
      </c>
      <c r="J60" s="403">
        <f t="shared" si="2"/>
        <v>3434.5</v>
      </c>
      <c r="K60" s="403">
        <f t="shared" si="3"/>
        <v>10990.4</v>
      </c>
      <c r="M60" s="399">
        <v>10</v>
      </c>
      <c r="N60" s="399">
        <v>2035</v>
      </c>
      <c r="O60" s="400">
        <v>67590</v>
      </c>
      <c r="P60" s="400">
        <v>3379.5</v>
      </c>
      <c r="Q60" s="400">
        <v>30415.5</v>
      </c>
      <c r="R60" s="400">
        <v>22980.600000000002</v>
      </c>
      <c r="S60" s="400">
        <v>10814.4</v>
      </c>
    </row>
    <row r="61" spans="6:19" ht="15.75" thickBot="1" x14ac:dyDescent="0.3">
      <c r="F61" s="385">
        <v>2037</v>
      </c>
      <c r="G61" s="396">
        <v>69250</v>
      </c>
      <c r="H61" s="403">
        <f t="shared" si="0"/>
        <v>31162.5</v>
      </c>
      <c r="I61" s="403">
        <f t="shared" si="1"/>
        <v>23545</v>
      </c>
      <c r="J61" s="403">
        <f t="shared" si="2"/>
        <v>3462.5</v>
      </c>
      <c r="K61" s="403">
        <f t="shared" si="3"/>
        <v>11080</v>
      </c>
      <c r="M61" s="399">
        <v>11</v>
      </c>
      <c r="N61" s="399">
        <v>2036</v>
      </c>
      <c r="O61" s="400">
        <v>68140</v>
      </c>
      <c r="P61" s="400">
        <v>3407</v>
      </c>
      <c r="Q61" s="400">
        <v>30663</v>
      </c>
      <c r="R61" s="400">
        <v>23167.600000000002</v>
      </c>
      <c r="S61" s="400">
        <v>10902.4</v>
      </c>
    </row>
    <row r="62" spans="6:19" ht="15.75" thickBot="1" x14ac:dyDescent="0.3">
      <c r="F62" s="385">
        <v>2038</v>
      </c>
      <c r="G62" s="396">
        <v>69800</v>
      </c>
      <c r="H62" s="403">
        <f t="shared" si="0"/>
        <v>31410</v>
      </c>
      <c r="I62" s="403">
        <f t="shared" si="1"/>
        <v>23732</v>
      </c>
      <c r="J62" s="403">
        <f t="shared" si="2"/>
        <v>3490</v>
      </c>
      <c r="K62" s="403">
        <f t="shared" si="3"/>
        <v>11168</v>
      </c>
      <c r="M62" s="399">
        <v>12</v>
      </c>
      <c r="N62" s="399">
        <v>2037</v>
      </c>
      <c r="O62" s="400">
        <v>68690</v>
      </c>
      <c r="P62" s="400">
        <v>3434.5</v>
      </c>
      <c r="Q62" s="400">
        <v>30910.5</v>
      </c>
      <c r="R62" s="400">
        <v>23354.600000000002</v>
      </c>
      <c r="S62" s="400">
        <v>10990.4</v>
      </c>
    </row>
    <row r="63" spans="6:19" ht="15.75" thickBot="1" x14ac:dyDescent="0.3">
      <c r="F63" s="385">
        <v>2039</v>
      </c>
      <c r="G63" s="396">
        <v>70210</v>
      </c>
      <c r="H63" s="403">
        <f t="shared" si="0"/>
        <v>31594.5</v>
      </c>
      <c r="I63" s="403">
        <f t="shared" si="1"/>
        <v>23871.4</v>
      </c>
      <c r="J63" s="403">
        <f t="shared" si="2"/>
        <v>3510.5</v>
      </c>
      <c r="K63" s="403">
        <f t="shared" si="3"/>
        <v>11233.6</v>
      </c>
      <c r="M63" s="399">
        <v>13</v>
      </c>
      <c r="N63" s="399">
        <v>2038</v>
      </c>
      <c r="O63" s="400">
        <v>69250</v>
      </c>
      <c r="P63" s="400">
        <v>3462.5</v>
      </c>
      <c r="Q63" s="400">
        <v>31162.5</v>
      </c>
      <c r="R63" s="400">
        <v>23545</v>
      </c>
      <c r="S63" s="400">
        <v>11080</v>
      </c>
    </row>
    <row r="64" spans="6:19" ht="15.75" thickBot="1" x14ac:dyDescent="0.3">
      <c r="F64" s="385">
        <v>2040</v>
      </c>
      <c r="G64" s="396">
        <v>70790</v>
      </c>
      <c r="H64" s="403">
        <f t="shared" si="0"/>
        <v>31855.5</v>
      </c>
      <c r="I64" s="403">
        <f t="shared" si="1"/>
        <v>24068.600000000002</v>
      </c>
      <c r="J64" s="403">
        <f t="shared" si="2"/>
        <v>3539.5</v>
      </c>
      <c r="K64" s="403">
        <f t="shared" si="3"/>
        <v>11326.4</v>
      </c>
      <c r="M64" s="399">
        <v>14</v>
      </c>
      <c r="N64" s="399">
        <v>2039</v>
      </c>
      <c r="O64" s="400">
        <v>69800</v>
      </c>
      <c r="P64" s="400">
        <v>3490</v>
      </c>
      <c r="Q64" s="400">
        <v>31410</v>
      </c>
      <c r="R64" s="400">
        <v>23732</v>
      </c>
      <c r="S64" s="400">
        <v>11168</v>
      </c>
    </row>
    <row r="65" spans="6:19" ht="15.75" thickBot="1" x14ac:dyDescent="0.3">
      <c r="F65" s="385">
        <v>2041</v>
      </c>
      <c r="G65" s="396">
        <v>71330</v>
      </c>
      <c r="H65" s="403">
        <f t="shared" si="0"/>
        <v>32098.5</v>
      </c>
      <c r="I65" s="403">
        <f t="shared" si="1"/>
        <v>24252.2</v>
      </c>
      <c r="J65" s="403">
        <f t="shared" si="2"/>
        <v>3566.5</v>
      </c>
      <c r="K65" s="403">
        <f t="shared" si="3"/>
        <v>11412.800000000001</v>
      </c>
      <c r="M65" s="399">
        <v>15</v>
      </c>
      <c r="N65" s="399">
        <v>2040</v>
      </c>
      <c r="O65" s="400">
        <v>70210</v>
      </c>
      <c r="P65" s="400">
        <v>3510.5</v>
      </c>
      <c r="Q65" s="400">
        <v>31594.5</v>
      </c>
      <c r="R65" s="400">
        <v>23871.4</v>
      </c>
      <c r="S65" s="400">
        <v>11233.6</v>
      </c>
    </row>
    <row r="66" spans="6:19" ht="15.75" thickBot="1" x14ac:dyDescent="0.3">
      <c r="F66" s="385">
        <v>2042</v>
      </c>
      <c r="G66" s="396">
        <v>71890</v>
      </c>
      <c r="H66" s="403">
        <f t="shared" si="0"/>
        <v>32350.5</v>
      </c>
      <c r="I66" s="403">
        <f t="shared" si="1"/>
        <v>24442.600000000002</v>
      </c>
      <c r="J66" s="403">
        <f t="shared" si="2"/>
        <v>3594.5</v>
      </c>
      <c r="K66" s="403">
        <f t="shared" si="3"/>
        <v>11502.4</v>
      </c>
      <c r="M66" s="399">
        <v>16</v>
      </c>
      <c r="N66" s="399">
        <v>2041</v>
      </c>
      <c r="O66" s="400">
        <v>70790</v>
      </c>
      <c r="P66" s="400">
        <v>3539.5</v>
      </c>
      <c r="Q66" s="400">
        <v>31855.5</v>
      </c>
      <c r="R66" s="400">
        <v>24068.600000000002</v>
      </c>
      <c r="S66" s="400">
        <v>11326.4</v>
      </c>
    </row>
    <row r="67" spans="6:19" ht="15.75" thickBot="1" x14ac:dyDescent="0.3">
      <c r="F67" s="385">
        <v>2043</v>
      </c>
      <c r="G67" s="396">
        <v>72450</v>
      </c>
      <c r="H67" s="403">
        <f t="shared" si="0"/>
        <v>32602.5</v>
      </c>
      <c r="I67" s="403">
        <f t="shared" si="1"/>
        <v>24633</v>
      </c>
      <c r="J67" s="403">
        <f t="shared" si="2"/>
        <v>3622.5</v>
      </c>
      <c r="K67" s="403">
        <f t="shared" si="3"/>
        <v>11592</v>
      </c>
      <c r="M67" s="399">
        <v>17</v>
      </c>
      <c r="N67" s="399">
        <v>2042</v>
      </c>
      <c r="O67" s="400">
        <v>71330</v>
      </c>
      <c r="P67" s="400">
        <v>3566.5</v>
      </c>
      <c r="Q67" s="400">
        <v>32098.5</v>
      </c>
      <c r="R67" s="400">
        <v>24252.2</v>
      </c>
      <c r="S67" s="400">
        <v>11412.800000000001</v>
      </c>
    </row>
    <row r="68" spans="6:19" ht="15.75" thickBot="1" x14ac:dyDescent="0.3">
      <c r="F68" s="385">
        <v>2044</v>
      </c>
      <c r="G68" s="396">
        <v>72930</v>
      </c>
      <c r="H68" s="403">
        <f t="shared" si="0"/>
        <v>32818.5</v>
      </c>
      <c r="I68" s="403">
        <f t="shared" si="1"/>
        <v>24796.2</v>
      </c>
      <c r="J68" s="403">
        <f t="shared" si="2"/>
        <v>3646.5</v>
      </c>
      <c r="K68" s="403">
        <f t="shared" si="3"/>
        <v>11668.800000000001</v>
      </c>
      <c r="M68" s="399">
        <v>18</v>
      </c>
      <c r="N68" s="399">
        <v>2043</v>
      </c>
      <c r="O68" s="400">
        <v>71890</v>
      </c>
      <c r="P68" s="400">
        <v>3594.5</v>
      </c>
      <c r="Q68" s="400">
        <v>32350.5</v>
      </c>
      <c r="R68" s="400">
        <v>24442.600000000002</v>
      </c>
      <c r="S68" s="400">
        <v>11502.4</v>
      </c>
    </row>
    <row r="69" spans="6:19" ht="15.75" thickBot="1" x14ac:dyDescent="0.3">
      <c r="F69" s="385">
        <v>2045</v>
      </c>
      <c r="G69" s="396">
        <v>73510</v>
      </c>
      <c r="H69" s="403">
        <f t="shared" si="0"/>
        <v>33079.5</v>
      </c>
      <c r="I69" s="403">
        <f t="shared" si="1"/>
        <v>24993.4</v>
      </c>
      <c r="J69" s="403">
        <f t="shared" si="2"/>
        <v>3675.5</v>
      </c>
      <c r="K69" s="403">
        <f t="shared" si="3"/>
        <v>11761.6</v>
      </c>
      <c r="M69" s="399">
        <v>19</v>
      </c>
      <c r="N69" s="399">
        <v>2044</v>
      </c>
      <c r="O69" s="400">
        <v>72450</v>
      </c>
      <c r="P69" s="400">
        <v>3622.5</v>
      </c>
      <c r="Q69" s="400">
        <v>32602.5</v>
      </c>
      <c r="R69" s="400">
        <v>24633</v>
      </c>
      <c r="S69" s="400">
        <v>11592</v>
      </c>
    </row>
    <row r="70" spans="6:19" ht="15.75" thickBot="1" x14ac:dyDescent="0.3">
      <c r="F70" s="385">
        <v>2046</v>
      </c>
      <c r="G70" s="396">
        <v>74040</v>
      </c>
      <c r="H70" s="403">
        <f t="shared" si="0"/>
        <v>33318</v>
      </c>
      <c r="I70" s="403">
        <f t="shared" si="1"/>
        <v>25173.600000000002</v>
      </c>
      <c r="J70" s="403">
        <f t="shared" si="2"/>
        <v>3702</v>
      </c>
      <c r="K70" s="403">
        <f t="shared" si="3"/>
        <v>11846.4</v>
      </c>
      <c r="M70" s="399">
        <v>20</v>
      </c>
      <c r="N70" s="399">
        <v>2045</v>
      </c>
      <c r="O70" s="400">
        <v>72930</v>
      </c>
      <c r="P70" s="400">
        <v>3646.5</v>
      </c>
      <c r="Q70" s="400">
        <v>32818.5</v>
      </c>
      <c r="R70" s="400">
        <v>24796.2</v>
      </c>
      <c r="S70" s="400">
        <v>11668.800000000001</v>
      </c>
    </row>
    <row r="71" spans="6:19" ht="15.75" thickBot="1" x14ac:dyDescent="0.3">
      <c r="F71" s="385">
        <v>2047</v>
      </c>
      <c r="G71" s="396">
        <v>74650</v>
      </c>
      <c r="H71" s="403">
        <f t="shared" si="0"/>
        <v>33592.5</v>
      </c>
      <c r="I71" s="403">
        <f t="shared" si="1"/>
        <v>25381.000000000004</v>
      </c>
      <c r="J71" s="403">
        <f t="shared" si="2"/>
        <v>3732.5</v>
      </c>
      <c r="K71" s="403">
        <f t="shared" si="3"/>
        <v>11944</v>
      </c>
      <c r="M71" s="399">
        <v>21</v>
      </c>
      <c r="N71" s="399">
        <v>2046</v>
      </c>
      <c r="O71" s="400">
        <v>73510</v>
      </c>
      <c r="P71" s="400">
        <v>3675.5</v>
      </c>
      <c r="Q71" s="400">
        <v>33079.5</v>
      </c>
      <c r="R71" s="400">
        <v>24993.4</v>
      </c>
      <c r="S71" s="400">
        <v>11761.6</v>
      </c>
    </row>
    <row r="72" spans="6:19" ht="15.75" thickBot="1" x14ac:dyDescent="0.3">
      <c r="F72" s="385">
        <v>2048</v>
      </c>
      <c r="G72" s="396">
        <v>75220</v>
      </c>
      <c r="H72" s="403">
        <f t="shared" si="0"/>
        <v>33849</v>
      </c>
      <c r="I72" s="403">
        <f t="shared" si="1"/>
        <v>25574.800000000003</v>
      </c>
      <c r="J72" s="403">
        <f t="shared" si="2"/>
        <v>3761</v>
      </c>
      <c r="K72" s="403">
        <f t="shared" si="3"/>
        <v>12035.2</v>
      </c>
      <c r="M72" s="399">
        <v>22</v>
      </c>
      <c r="N72" s="399">
        <v>2047</v>
      </c>
      <c r="O72" s="400">
        <v>74040</v>
      </c>
      <c r="P72" s="400">
        <v>3702</v>
      </c>
      <c r="Q72" s="400">
        <v>33318</v>
      </c>
      <c r="R72" s="400">
        <v>25173.600000000002</v>
      </c>
      <c r="S72" s="400">
        <v>11846.4</v>
      </c>
    </row>
    <row r="73" spans="6:19" ht="15.75" thickBot="1" x14ac:dyDescent="0.3">
      <c r="F73" s="385">
        <v>2049</v>
      </c>
      <c r="G73" s="396">
        <v>75780</v>
      </c>
      <c r="H73" s="403">
        <f t="shared" si="0"/>
        <v>34101</v>
      </c>
      <c r="I73" s="403">
        <f t="shared" si="1"/>
        <v>25765.200000000001</v>
      </c>
      <c r="J73" s="403">
        <f t="shared" si="2"/>
        <v>3789</v>
      </c>
      <c r="K73" s="403">
        <f t="shared" si="3"/>
        <v>12124.800000000001</v>
      </c>
      <c r="M73" s="399">
        <v>23</v>
      </c>
      <c r="N73" s="399">
        <v>2048</v>
      </c>
      <c r="O73" s="400">
        <v>74650</v>
      </c>
      <c r="P73" s="400">
        <v>3732.5</v>
      </c>
      <c r="Q73" s="400">
        <v>33592.5</v>
      </c>
      <c r="R73" s="400">
        <v>25381.000000000004</v>
      </c>
      <c r="S73" s="400">
        <v>11944</v>
      </c>
    </row>
    <row r="74" spans="6:19" ht="15.75" thickBot="1" x14ac:dyDescent="0.3">
      <c r="F74" s="385">
        <v>2050</v>
      </c>
      <c r="G74" s="396">
        <v>76350</v>
      </c>
      <c r="H74" s="403">
        <f t="shared" si="0"/>
        <v>34357.5</v>
      </c>
      <c r="I74" s="403">
        <f t="shared" si="1"/>
        <v>25959.000000000004</v>
      </c>
      <c r="J74" s="403">
        <f t="shared" si="2"/>
        <v>3817.5</v>
      </c>
      <c r="K74" s="403">
        <f t="shared" si="3"/>
        <v>12216</v>
      </c>
      <c r="M74" s="399">
        <v>24</v>
      </c>
      <c r="N74" s="399">
        <v>2049</v>
      </c>
      <c r="O74" s="400">
        <v>75220</v>
      </c>
      <c r="P74" s="400">
        <v>3761</v>
      </c>
      <c r="Q74" s="400">
        <v>33849</v>
      </c>
      <c r="R74" s="400">
        <v>25574.800000000003</v>
      </c>
      <c r="S74" s="400">
        <v>12035.2</v>
      </c>
    </row>
    <row r="75" spans="6:19" ht="15.75" thickBot="1" x14ac:dyDescent="0.3">
      <c r="F75" s="385">
        <v>2051</v>
      </c>
      <c r="G75" s="396">
        <v>76920</v>
      </c>
      <c r="H75" s="403">
        <f t="shared" si="0"/>
        <v>34614</v>
      </c>
      <c r="I75" s="403">
        <f t="shared" si="1"/>
        <v>26152.800000000003</v>
      </c>
      <c r="J75" s="403">
        <f t="shared" si="2"/>
        <v>3846</v>
      </c>
      <c r="K75" s="403">
        <f t="shared" si="3"/>
        <v>12307.2</v>
      </c>
      <c r="M75" s="399">
        <v>25</v>
      </c>
      <c r="N75" s="399">
        <v>2050</v>
      </c>
      <c r="O75" s="400">
        <v>75780</v>
      </c>
      <c r="P75" s="400">
        <v>3789</v>
      </c>
      <c r="Q75" s="400">
        <v>34101</v>
      </c>
      <c r="R75" s="400">
        <v>25765.200000000001</v>
      </c>
      <c r="S75" s="400">
        <v>12124.800000000001</v>
      </c>
    </row>
    <row r="76" spans="6:19" ht="15.75" thickBot="1" x14ac:dyDescent="0.3">
      <c r="F76" s="385">
        <v>2052</v>
      </c>
      <c r="G76" s="396">
        <v>77530</v>
      </c>
      <c r="H76" s="403">
        <f t="shared" si="0"/>
        <v>34888.5</v>
      </c>
      <c r="I76" s="403">
        <f t="shared" si="1"/>
        <v>26360.2</v>
      </c>
      <c r="J76" s="403">
        <f t="shared" si="2"/>
        <v>3876.5</v>
      </c>
      <c r="K76" s="403">
        <f t="shared" si="3"/>
        <v>12404.800000000001</v>
      </c>
      <c r="M76" s="399">
        <v>26</v>
      </c>
      <c r="N76" s="399">
        <v>2051</v>
      </c>
      <c r="O76" s="400">
        <v>76350</v>
      </c>
      <c r="P76" s="400">
        <v>3817.5</v>
      </c>
      <c r="Q76" s="400">
        <v>34357.5</v>
      </c>
      <c r="R76" s="400">
        <v>25959.000000000004</v>
      </c>
      <c r="S76" s="400">
        <v>12216</v>
      </c>
    </row>
    <row r="77" spans="6:19" ht="15.75" thickBot="1" x14ac:dyDescent="0.3">
      <c r="F77" s="385">
        <v>2053</v>
      </c>
      <c r="G77" s="396">
        <v>78120</v>
      </c>
      <c r="H77" s="403">
        <f t="shared" si="0"/>
        <v>35154</v>
      </c>
      <c r="I77" s="403">
        <f t="shared" si="1"/>
        <v>26560.800000000003</v>
      </c>
      <c r="J77" s="403">
        <f t="shared" si="2"/>
        <v>3906</v>
      </c>
      <c r="K77" s="403">
        <f t="shared" si="3"/>
        <v>12499.2</v>
      </c>
      <c r="M77" s="399">
        <v>27</v>
      </c>
      <c r="N77" s="399">
        <v>2052</v>
      </c>
      <c r="O77" s="400">
        <v>76920</v>
      </c>
      <c r="P77" s="400">
        <v>3846</v>
      </c>
      <c r="Q77" s="400">
        <v>34614</v>
      </c>
      <c r="R77" s="400">
        <v>26152.800000000003</v>
      </c>
      <c r="S77" s="400">
        <v>12307.2</v>
      </c>
    </row>
    <row r="78" spans="6:19" ht="15.75" thickBot="1" x14ac:dyDescent="0.3">
      <c r="F78" s="385">
        <v>2054</v>
      </c>
      <c r="G78" s="396">
        <v>78700</v>
      </c>
      <c r="H78" s="403">
        <f t="shared" si="0"/>
        <v>35415</v>
      </c>
      <c r="I78" s="403">
        <f t="shared" si="1"/>
        <v>26758.000000000004</v>
      </c>
      <c r="J78" s="403">
        <f t="shared" si="2"/>
        <v>3935</v>
      </c>
      <c r="K78" s="403">
        <f t="shared" si="3"/>
        <v>12592</v>
      </c>
      <c r="M78" s="399">
        <v>28</v>
      </c>
      <c r="N78" s="399">
        <v>2053</v>
      </c>
      <c r="O78" s="400">
        <v>77530</v>
      </c>
      <c r="P78" s="400">
        <v>3876.5</v>
      </c>
      <c r="Q78" s="400">
        <v>34888.5</v>
      </c>
      <c r="R78" s="400">
        <v>26360.2</v>
      </c>
      <c r="S78" s="400">
        <v>12404.800000000001</v>
      </c>
    </row>
    <row r="79" spans="6:19" ht="15.75" thickBot="1" x14ac:dyDescent="0.3">
      <c r="F79" s="385">
        <v>2055</v>
      </c>
      <c r="G79" s="396">
        <v>79320</v>
      </c>
      <c r="H79" s="403">
        <f t="shared" si="0"/>
        <v>35694</v>
      </c>
      <c r="I79" s="403">
        <f t="shared" si="1"/>
        <v>26968.800000000003</v>
      </c>
      <c r="J79" s="403">
        <f t="shared" si="2"/>
        <v>3966</v>
      </c>
      <c r="K79" s="403">
        <f t="shared" si="3"/>
        <v>12691.2</v>
      </c>
      <c r="M79" s="399">
        <v>29</v>
      </c>
      <c r="N79" s="399">
        <v>2054</v>
      </c>
      <c r="O79" s="400">
        <v>78120</v>
      </c>
      <c r="P79" s="400">
        <v>3906</v>
      </c>
      <c r="Q79" s="400">
        <v>35154</v>
      </c>
      <c r="R79" s="400">
        <v>26560.800000000003</v>
      </c>
      <c r="S79" s="400">
        <v>12499.2</v>
      </c>
    </row>
    <row r="80" spans="6:19" ht="15.75" thickBot="1" x14ac:dyDescent="0.3">
      <c r="F80" s="385">
        <v>2056</v>
      </c>
      <c r="G80" s="396">
        <v>79910</v>
      </c>
      <c r="H80" s="403">
        <f t="shared" si="0"/>
        <v>35959.5</v>
      </c>
      <c r="I80" s="403">
        <f t="shared" si="1"/>
        <v>27169.4</v>
      </c>
      <c r="J80" s="403">
        <f t="shared" si="2"/>
        <v>3995.5</v>
      </c>
      <c r="K80" s="403">
        <f t="shared" si="3"/>
        <v>12785.6</v>
      </c>
      <c r="M80" s="399">
        <v>30</v>
      </c>
      <c r="N80" s="399">
        <v>2055</v>
      </c>
      <c r="O80" s="400">
        <v>78700</v>
      </c>
      <c r="P80" s="400">
        <v>3935</v>
      </c>
      <c r="Q80" s="400">
        <v>35415</v>
      </c>
      <c r="R80" s="400">
        <v>26758.000000000004</v>
      </c>
      <c r="S80" s="400">
        <v>12592</v>
      </c>
    </row>
    <row r="81" spans="6:19" ht="15.75" thickBot="1" x14ac:dyDescent="0.3">
      <c r="F81" s="385">
        <v>2057</v>
      </c>
      <c r="G81" s="396">
        <v>80500</v>
      </c>
      <c r="H81" s="403">
        <f t="shared" si="0"/>
        <v>36225</v>
      </c>
      <c r="I81" s="403">
        <f t="shared" si="1"/>
        <v>27370.000000000004</v>
      </c>
      <c r="J81" s="403">
        <f t="shared" si="2"/>
        <v>4025</v>
      </c>
      <c r="K81" s="403">
        <f t="shared" si="3"/>
        <v>12880</v>
      </c>
      <c r="M81" s="399">
        <v>31</v>
      </c>
      <c r="N81" s="399">
        <v>2056</v>
      </c>
      <c r="O81" s="400">
        <v>79320</v>
      </c>
      <c r="P81" s="400">
        <v>3966</v>
      </c>
      <c r="Q81" s="400">
        <v>35694</v>
      </c>
      <c r="R81" s="400">
        <v>26968.800000000003</v>
      </c>
      <c r="S81" s="400">
        <v>12691.2</v>
      </c>
    </row>
    <row r="82" spans="6:19" ht="15.75" thickBot="1" x14ac:dyDescent="0.3">
      <c r="F82" s="385">
        <v>2058</v>
      </c>
      <c r="G82" s="396">
        <v>81130</v>
      </c>
      <c r="H82" s="403">
        <f t="shared" si="0"/>
        <v>36508.5</v>
      </c>
      <c r="I82" s="403">
        <f t="shared" si="1"/>
        <v>27584.2</v>
      </c>
      <c r="J82" s="403">
        <f t="shared" si="2"/>
        <v>4056.5</v>
      </c>
      <c r="K82" s="403">
        <f t="shared" si="3"/>
        <v>12980.800000000001</v>
      </c>
      <c r="M82" s="399">
        <v>32</v>
      </c>
      <c r="N82" s="399">
        <v>2057</v>
      </c>
      <c r="O82" s="400">
        <v>79910</v>
      </c>
      <c r="P82" s="400">
        <v>3995.5</v>
      </c>
      <c r="Q82" s="400">
        <v>35959.5</v>
      </c>
      <c r="R82" s="400">
        <v>27169.4</v>
      </c>
      <c r="S82" s="400">
        <v>12785.6</v>
      </c>
    </row>
    <row r="83" spans="6:19" ht="15.75" thickBot="1" x14ac:dyDescent="0.3">
      <c r="F83" s="390">
        <v>2059</v>
      </c>
      <c r="G83" s="397">
        <v>81730</v>
      </c>
      <c r="H83" s="403">
        <f t="shared" si="0"/>
        <v>36778.5</v>
      </c>
      <c r="I83" s="403">
        <f t="shared" si="1"/>
        <v>27788.2</v>
      </c>
      <c r="J83" s="403">
        <f t="shared" si="2"/>
        <v>4086.5</v>
      </c>
      <c r="K83" s="403">
        <f t="shared" si="3"/>
        <v>13076.800000000001</v>
      </c>
      <c r="M83" s="399">
        <v>33</v>
      </c>
      <c r="N83" s="399">
        <v>2058</v>
      </c>
      <c r="O83" s="400">
        <v>80500</v>
      </c>
      <c r="P83" s="400">
        <v>4025</v>
      </c>
      <c r="Q83" s="400">
        <v>36225</v>
      </c>
      <c r="R83" s="400">
        <v>27370.000000000004</v>
      </c>
      <c r="S83" s="400">
        <v>12880</v>
      </c>
    </row>
    <row r="84" spans="6:19" ht="15.75" thickBot="1" x14ac:dyDescent="0.3">
      <c r="M84" s="399">
        <v>34</v>
      </c>
      <c r="N84" s="399">
        <v>2059</v>
      </c>
      <c r="O84" s="400">
        <v>81130</v>
      </c>
      <c r="P84" s="400">
        <v>4056.5</v>
      </c>
      <c r="Q84" s="400">
        <v>36508.5</v>
      </c>
      <c r="R84" s="400">
        <v>27584.2</v>
      </c>
      <c r="S84" s="400">
        <v>12980.800000000001</v>
      </c>
    </row>
    <row r="85" spans="6:19" ht="15.75" thickBot="1" x14ac:dyDescent="0.3">
      <c r="M85" s="399">
        <v>35</v>
      </c>
      <c r="N85" s="399">
        <v>2060</v>
      </c>
      <c r="O85" s="400">
        <v>81730</v>
      </c>
      <c r="P85" s="400">
        <v>4086.5</v>
      </c>
      <c r="Q85" s="400">
        <v>36778.5</v>
      </c>
      <c r="R85" s="400">
        <v>27788.2</v>
      </c>
      <c r="S85" s="400">
        <v>13076.800000000001</v>
      </c>
    </row>
  </sheetData>
  <mergeCells count="3">
    <mergeCell ref="K6:L7"/>
    <mergeCell ref="V6:W7"/>
    <mergeCell ref="M48:S4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3">
    <tabColor rgb="FFFFFF00"/>
  </sheetPr>
  <dimension ref="A1:BE90"/>
  <sheetViews>
    <sheetView showGridLines="0" zoomScaleNormal="10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ColWidth="9.140625" defaultRowHeight="12.75" x14ac:dyDescent="0.2"/>
  <cols>
    <col min="1" max="1" width="34.5703125" bestFit="1" customWidth="1"/>
    <col min="2" max="2" width="35.7109375" customWidth="1"/>
    <col min="4" max="4" width="12.5703125" bestFit="1" customWidth="1"/>
    <col min="5" max="5" width="10.85546875" customWidth="1"/>
    <col min="6" max="6" width="11.28515625" bestFit="1" customWidth="1"/>
    <col min="7" max="7" width="10.42578125" bestFit="1" customWidth="1"/>
    <col min="8" max="8" width="31.85546875" bestFit="1" customWidth="1"/>
    <col min="9" max="10" width="10.7109375" customWidth="1"/>
    <col min="11" max="11" width="28.28515625" customWidth="1"/>
    <col min="12" max="15" width="13.5703125" customWidth="1"/>
    <col min="16" max="16" width="17.7109375" bestFit="1" customWidth="1"/>
    <col min="17" max="17" width="17.28515625" bestFit="1" customWidth="1"/>
    <col min="18" max="18" width="17.7109375" bestFit="1" customWidth="1"/>
    <col min="19" max="19" width="17.28515625" bestFit="1" customWidth="1"/>
    <col min="20" max="20" width="18.7109375" bestFit="1" customWidth="1"/>
    <col min="21" max="24" width="18.28515625" bestFit="1" customWidth="1"/>
    <col min="25" max="25" width="18.7109375" bestFit="1" customWidth="1"/>
    <col min="26" max="26" width="17.7109375" bestFit="1" customWidth="1"/>
    <col min="27" max="28" width="18.7109375" bestFit="1" customWidth="1"/>
    <col min="29" max="29" width="17.7109375" bestFit="1" customWidth="1"/>
    <col min="30" max="30" width="18.7109375" bestFit="1" customWidth="1"/>
    <col min="31" max="31" width="17.28515625" bestFit="1" customWidth="1"/>
    <col min="32" max="33" width="18.28515625" bestFit="1" customWidth="1"/>
    <col min="34" max="34" width="19.140625" bestFit="1" customWidth="1"/>
    <col min="35" max="35" width="18.7109375" bestFit="1" customWidth="1"/>
    <col min="36" max="36" width="19.140625" bestFit="1" customWidth="1"/>
    <col min="37" max="37" width="18.7109375" bestFit="1" customWidth="1"/>
    <col min="38" max="38" width="17.7109375" bestFit="1" customWidth="1"/>
    <col min="39" max="39" width="18.7109375" bestFit="1" customWidth="1"/>
    <col min="40" max="40" width="19.140625" bestFit="1" customWidth="1"/>
    <col min="41" max="41" width="18.7109375" bestFit="1" customWidth="1"/>
    <col min="42" max="42" width="19.140625" bestFit="1" customWidth="1"/>
    <col min="43" max="45" width="18.7109375" bestFit="1" customWidth="1"/>
    <col min="46" max="46" width="19.140625" bestFit="1" customWidth="1"/>
    <col min="47" max="49" width="18.7109375" bestFit="1" customWidth="1"/>
    <col min="50" max="53" width="6.7109375" bestFit="1" customWidth="1"/>
  </cols>
  <sheetData>
    <row r="1" spans="1:57" s="24" customFormat="1" x14ac:dyDescent="0.2">
      <c r="A1" s="24" t="s">
        <v>576</v>
      </c>
      <c r="K1" s="24">
        <f>L1-1</f>
        <v>2021</v>
      </c>
      <c r="L1" s="24">
        <f>M1-1</f>
        <v>2022</v>
      </c>
      <c r="M1" s="24">
        <f>N1-1</f>
        <v>2023</v>
      </c>
      <c r="N1" s="24">
        <f>O1-1</f>
        <v>2024</v>
      </c>
      <c r="O1" s="78">
        <f>YEAR(Premissas!$D$13)</f>
        <v>2025</v>
      </c>
      <c r="P1" s="24">
        <f>O1+1</f>
        <v>2026</v>
      </c>
      <c r="Q1" s="24">
        <f t="shared" ref="Q1:BA1" si="0">P1+1</f>
        <v>2027</v>
      </c>
      <c r="R1" s="24">
        <f t="shared" si="0"/>
        <v>2028</v>
      </c>
      <c r="S1" s="24">
        <f t="shared" si="0"/>
        <v>2029</v>
      </c>
      <c r="T1" s="24">
        <f t="shared" si="0"/>
        <v>2030</v>
      </c>
      <c r="U1" s="24">
        <f t="shared" si="0"/>
        <v>2031</v>
      </c>
      <c r="V1" s="24">
        <f t="shared" si="0"/>
        <v>2032</v>
      </c>
      <c r="W1" s="24">
        <f t="shared" si="0"/>
        <v>2033</v>
      </c>
      <c r="X1" s="24">
        <f t="shared" si="0"/>
        <v>2034</v>
      </c>
      <c r="Y1" s="24">
        <f t="shared" si="0"/>
        <v>2035</v>
      </c>
      <c r="Z1" s="24">
        <f t="shared" si="0"/>
        <v>2036</v>
      </c>
      <c r="AA1" s="24">
        <f t="shared" si="0"/>
        <v>2037</v>
      </c>
      <c r="AB1" s="24">
        <f t="shared" si="0"/>
        <v>2038</v>
      </c>
      <c r="AC1" s="24">
        <f t="shared" si="0"/>
        <v>2039</v>
      </c>
      <c r="AD1" s="24">
        <f t="shared" si="0"/>
        <v>2040</v>
      </c>
      <c r="AE1" s="24">
        <f t="shared" si="0"/>
        <v>2041</v>
      </c>
      <c r="AF1" s="24">
        <f t="shared" si="0"/>
        <v>2042</v>
      </c>
      <c r="AG1" s="24">
        <f t="shared" si="0"/>
        <v>2043</v>
      </c>
      <c r="AH1" s="24">
        <f t="shared" si="0"/>
        <v>2044</v>
      </c>
      <c r="AI1" s="24">
        <f t="shared" si="0"/>
        <v>2045</v>
      </c>
      <c r="AJ1" s="24">
        <f t="shared" si="0"/>
        <v>2046</v>
      </c>
      <c r="AK1" s="24">
        <f t="shared" si="0"/>
        <v>2047</v>
      </c>
      <c r="AL1" s="24">
        <f t="shared" si="0"/>
        <v>2048</v>
      </c>
      <c r="AM1" s="24">
        <f t="shared" si="0"/>
        <v>2049</v>
      </c>
      <c r="AN1" s="24">
        <f t="shared" si="0"/>
        <v>2050</v>
      </c>
      <c r="AO1" s="24">
        <f t="shared" si="0"/>
        <v>2051</v>
      </c>
      <c r="AP1" s="24">
        <f t="shared" si="0"/>
        <v>2052</v>
      </c>
      <c r="AQ1" s="24">
        <f t="shared" si="0"/>
        <v>2053</v>
      </c>
      <c r="AR1" s="24">
        <f t="shared" si="0"/>
        <v>2054</v>
      </c>
      <c r="AS1" s="24">
        <f t="shared" si="0"/>
        <v>2055</v>
      </c>
      <c r="AT1" s="24">
        <f t="shared" si="0"/>
        <v>2056</v>
      </c>
      <c r="AU1" s="24">
        <f t="shared" si="0"/>
        <v>2057</v>
      </c>
      <c r="AV1" s="24">
        <f t="shared" si="0"/>
        <v>2058</v>
      </c>
      <c r="AW1" s="24">
        <f t="shared" si="0"/>
        <v>2059</v>
      </c>
      <c r="AX1" s="24">
        <f t="shared" si="0"/>
        <v>2060</v>
      </c>
      <c r="AY1" s="24">
        <f t="shared" si="0"/>
        <v>2061</v>
      </c>
      <c r="AZ1" s="24">
        <f t="shared" si="0"/>
        <v>2062</v>
      </c>
      <c r="BA1" s="24">
        <f t="shared" si="0"/>
        <v>2063</v>
      </c>
    </row>
    <row r="2" spans="1:57" x14ac:dyDescent="0.2">
      <c r="A2" t="s">
        <v>29</v>
      </c>
      <c r="L2" s="71">
        <f>MacroEco!X8</f>
        <v>0.93249867323908586</v>
      </c>
      <c r="M2" s="71">
        <f>MacroEco!Y8</f>
        <v>0.98644232043845348</v>
      </c>
      <c r="N2" s="71">
        <f>MacroEco!Z8</f>
        <v>1.035172571068113</v>
      </c>
      <c r="O2" s="71">
        <f>MacroEco!AA8</f>
        <v>1.071403611055497</v>
      </c>
      <c r="P2" s="71">
        <f>MacroEco!AB8</f>
        <v>1.1035457193871618</v>
      </c>
      <c r="Q2" s="71">
        <f>MacroEco!AC8</f>
        <v>1.1366520909687767</v>
      </c>
      <c r="R2" s="71">
        <f>MacroEco!AD8</f>
        <v>1.17075165369784</v>
      </c>
      <c r="S2" s="71">
        <f>MacroEco!AE8</f>
        <v>1.2058742033087753</v>
      </c>
      <c r="T2" s="71">
        <f>MacroEco!AF8</f>
        <v>1.2420504294080386</v>
      </c>
      <c r="U2" s="71">
        <f>MacroEco!AG8</f>
        <v>1.2793119422902797</v>
      </c>
      <c r="V2" s="71">
        <f>MacroEco!AH8</f>
        <v>1.3176913005589881</v>
      </c>
      <c r="W2" s="71">
        <f>MacroEco!AI8</f>
        <v>1.3572220395757577</v>
      </c>
      <c r="X2" s="71">
        <f>MacroEco!AJ8</f>
        <v>1.3979387007630304</v>
      </c>
      <c r="Y2" s="71">
        <f>MacroEco!AK8</f>
        <v>1.4398768617859214</v>
      </c>
      <c r="Z2" s="71">
        <f>MacroEco!AL8</f>
        <v>1.483073167639499</v>
      </c>
      <c r="AA2" s="71">
        <f>MacroEco!AM8</f>
        <v>1.527565362668684</v>
      </c>
      <c r="AB2" s="71">
        <f>MacroEco!AN8</f>
        <v>1.5733923235487446</v>
      </c>
      <c r="AC2" s="71">
        <f>MacroEco!AO8</f>
        <v>1.620594093255207</v>
      </c>
      <c r="AD2" s="71">
        <f>MacroEco!AP8</f>
        <v>1.6692119160528633</v>
      </c>
      <c r="AE2" s="71">
        <f>MacroEco!AQ8</f>
        <v>1.7192882735344492</v>
      </c>
      <c r="AF2" s="71">
        <f>MacroEco!AR8</f>
        <v>1.7708669217404827</v>
      </c>
      <c r="AG2" s="71">
        <f>MacroEco!AS8</f>
        <v>1.8239929293926971</v>
      </c>
      <c r="AH2" s="71">
        <f>MacroEco!AT8</f>
        <v>1.878712717274478</v>
      </c>
      <c r="AI2" s="71">
        <f>MacroEco!AU8</f>
        <v>1.9350740987927124</v>
      </c>
      <c r="AJ2" s="71">
        <f>MacroEco!AV8</f>
        <v>1.9931263217564938</v>
      </c>
      <c r="AK2" s="71">
        <f>MacroEco!AW8</f>
        <v>2.0529201114091888</v>
      </c>
      <c r="AL2" s="71">
        <f>MacroEco!AX8</f>
        <v>2.1145077147514644</v>
      </c>
      <c r="AM2" s="71">
        <f>MacroEco!AY8</f>
        <v>2.1779429461940083</v>
      </c>
      <c r="AN2" s="71">
        <f>MacroEco!AZ8</f>
        <v>2.2432812345798285</v>
      </c>
      <c r="AO2" s="71">
        <f>MacroEco!BA8</f>
        <v>2.3105796716172233</v>
      </c>
      <c r="AP2" s="71">
        <f>MacroEco!BB8</f>
        <v>2.3798970617657402</v>
      </c>
      <c r="AQ2" s="71">
        <f>MacroEco!BC8</f>
        <v>2.4512939736187125</v>
      </c>
      <c r="AR2" s="71">
        <f>MacroEco!BD8</f>
        <v>2.524832792827274</v>
      </c>
      <c r="AS2" s="71">
        <f>MacroEco!BE8</f>
        <v>2.6005777766120923</v>
      </c>
      <c r="AT2" s="71">
        <f>MacroEco!BF8</f>
        <v>2.678595109910455</v>
      </c>
      <c r="AU2" s="71">
        <f>MacroEco!BG8</f>
        <v>2.7589529632077689</v>
      </c>
      <c r="AV2" s="71">
        <f>MacroEco!BH8</f>
        <v>2.8417215521040022</v>
      </c>
      <c r="AW2" s="71">
        <f>MacroEco!BI8</f>
        <v>2.9269731986671226</v>
      </c>
      <c r="AX2" s="71">
        <f>MacroEco!BJ8</f>
        <v>3.0147823946271362</v>
      </c>
      <c r="AY2" s="71">
        <f>MacroEco!BK8</f>
        <v>3.1052258664659504</v>
      </c>
      <c r="AZ2" s="71">
        <f>MacroEco!BL8</f>
        <v>3.1983826424599289</v>
      </c>
      <c r="BA2" s="71">
        <f>MacroEco!BM8</f>
        <v>0</v>
      </c>
    </row>
    <row r="4" spans="1:57" s="32" customFormat="1" x14ac:dyDescent="0.2">
      <c r="A4" s="32" t="s">
        <v>180</v>
      </c>
      <c r="D4" s="35" t="e">
        <f>Premissas!D6</f>
        <v>#REF!</v>
      </c>
      <c r="E4" s="32" t="s">
        <v>181</v>
      </c>
    </row>
    <row r="5" spans="1:57" x14ac:dyDescent="0.2">
      <c r="A5" t="s">
        <v>182</v>
      </c>
      <c r="B5" t="s">
        <v>26</v>
      </c>
      <c r="D5" s="48" t="e" cm="1">
        <f t="array" ref="D5">SUMPRODUCT(O5:AW5,(1/$O$2:$AW$2),$O$15:$AW$15)</f>
        <v>#REF!</v>
      </c>
      <c r="E5" t="s">
        <v>183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>
        <v>0</v>
      </c>
      <c r="AT5" s="62">
        <v>0</v>
      </c>
      <c r="AU5" s="62">
        <v>0</v>
      </c>
      <c r="AV5" s="62">
        <v>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</row>
    <row r="6" spans="1:57" x14ac:dyDescent="0.2">
      <c r="A6" t="s">
        <v>184</v>
      </c>
      <c r="B6" t="s">
        <v>26</v>
      </c>
      <c r="D6" s="48" t="e" cm="1">
        <f t="array" ref="D6">SUMPRODUCT(O6:AW6,(1/$O$2:$AW$2),$O$15:$AW$15)</f>
        <v>#REF!</v>
      </c>
      <c r="E6" t="s">
        <v>183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0</v>
      </c>
      <c r="AN6" s="62">
        <v>0</v>
      </c>
      <c r="AO6" s="62">
        <v>0</v>
      </c>
      <c r="AP6" s="62">
        <v>0</v>
      </c>
      <c r="AQ6" s="62">
        <v>0</v>
      </c>
      <c r="AR6" s="62">
        <v>0</v>
      </c>
      <c r="AS6" s="62">
        <v>0</v>
      </c>
      <c r="AT6" s="62">
        <v>0</v>
      </c>
      <c r="AU6" s="62">
        <v>0</v>
      </c>
      <c r="AV6" s="62">
        <v>0</v>
      </c>
      <c r="AW6" s="62">
        <v>0</v>
      </c>
      <c r="AX6" s="62">
        <v>0</v>
      </c>
      <c r="AY6" s="62">
        <v>0</v>
      </c>
      <c r="AZ6" s="62">
        <v>0</v>
      </c>
      <c r="BA6" s="62">
        <v>0</v>
      </c>
    </row>
    <row r="7" spans="1:57" x14ac:dyDescent="0.2">
      <c r="A7" t="s">
        <v>43</v>
      </c>
      <c r="B7" t="s">
        <v>26</v>
      </c>
      <c r="D7" s="48" t="e" cm="1">
        <f t="array" ref="D7">SUMPRODUCT(O7:AW7,(1/$O$2:$AW$2),$O$15:$AW$15)</f>
        <v>#REF!</v>
      </c>
      <c r="E7" t="s">
        <v>183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0</v>
      </c>
      <c r="AN7" s="62">
        <v>0</v>
      </c>
      <c r="AO7" s="62">
        <v>0</v>
      </c>
      <c r="AP7" s="62">
        <v>0</v>
      </c>
      <c r="AQ7" s="62">
        <v>0</v>
      </c>
      <c r="AR7" s="62">
        <v>0</v>
      </c>
      <c r="AS7" s="62">
        <v>0</v>
      </c>
      <c r="AT7" s="62">
        <v>0</v>
      </c>
      <c r="AU7" s="62">
        <v>0</v>
      </c>
      <c r="AV7" s="62">
        <v>0</v>
      </c>
      <c r="AW7" s="62">
        <v>0</v>
      </c>
      <c r="AX7" s="62">
        <v>0</v>
      </c>
      <c r="AY7" s="62">
        <v>0</v>
      </c>
      <c r="AZ7" s="62">
        <v>0</v>
      </c>
      <c r="BA7" s="62">
        <v>0</v>
      </c>
      <c r="BB7" s="37"/>
      <c r="BC7" s="37"/>
      <c r="BD7" s="37"/>
      <c r="BE7" s="37"/>
    </row>
    <row r="8" spans="1:57" x14ac:dyDescent="0.2">
      <c r="A8" t="s">
        <v>360</v>
      </c>
      <c r="B8" t="s">
        <v>26</v>
      </c>
      <c r="D8" s="48" t="e" cm="1">
        <f t="array" ref="D8">SUMPRODUCT(O8:AW8,(1/$O$2:$AW$2),$O$15:$AW$15)</f>
        <v>#REF!</v>
      </c>
      <c r="E8" t="s">
        <v>183</v>
      </c>
      <c r="O8" s="71" t="e">
        <f>-SUM(#REF!,#REF!)</f>
        <v>#REF!</v>
      </c>
      <c r="P8" s="71" t="e">
        <f>-SUM(#REF!,#REF!)</f>
        <v>#REF!</v>
      </c>
      <c r="Q8" s="71" t="e">
        <f>-SUM(#REF!,#REF!)</f>
        <v>#REF!</v>
      </c>
      <c r="R8" s="71" t="e">
        <f>-SUM(#REF!,#REF!)</f>
        <v>#REF!</v>
      </c>
      <c r="S8" s="71" t="e">
        <f>-SUM(#REF!,#REF!)</f>
        <v>#REF!</v>
      </c>
      <c r="T8" s="71" t="e">
        <f>-SUM(#REF!,#REF!)</f>
        <v>#REF!</v>
      </c>
      <c r="U8" s="71" t="e">
        <f>-SUM(#REF!,#REF!)</f>
        <v>#REF!</v>
      </c>
      <c r="V8" s="71" t="e">
        <f>-SUM(#REF!,#REF!)</f>
        <v>#REF!</v>
      </c>
      <c r="W8" s="71" t="e">
        <f>-SUM(#REF!,#REF!)</f>
        <v>#REF!</v>
      </c>
      <c r="X8" s="71" t="e">
        <f>-SUM(#REF!,#REF!)</f>
        <v>#REF!</v>
      </c>
      <c r="Y8" s="71" t="e">
        <f>-SUM(#REF!,#REF!)</f>
        <v>#REF!</v>
      </c>
      <c r="Z8" s="71" t="e">
        <f>-SUM(#REF!,#REF!)</f>
        <v>#REF!</v>
      </c>
      <c r="AA8" s="71" t="e">
        <f>-SUM(#REF!,#REF!)</f>
        <v>#REF!</v>
      </c>
      <c r="AB8" s="71" t="e">
        <f>-SUM(#REF!,#REF!)</f>
        <v>#REF!</v>
      </c>
      <c r="AC8" s="71" t="e">
        <f>-SUM(#REF!,#REF!)</f>
        <v>#REF!</v>
      </c>
      <c r="AD8" s="71" t="e">
        <f>-SUM(#REF!,#REF!)</f>
        <v>#REF!</v>
      </c>
      <c r="AE8" s="71" t="e">
        <f>-SUM(#REF!,#REF!)</f>
        <v>#REF!</v>
      </c>
      <c r="AF8" s="71" t="e">
        <f>-SUM(#REF!,#REF!)</f>
        <v>#REF!</v>
      </c>
      <c r="AG8" s="71" t="e">
        <f>-SUM(#REF!,#REF!)</f>
        <v>#REF!</v>
      </c>
      <c r="AH8" s="71" t="e">
        <f>-SUM(#REF!,#REF!)</f>
        <v>#REF!</v>
      </c>
      <c r="AI8" s="71" t="e">
        <f>-SUM(#REF!,#REF!)</f>
        <v>#REF!</v>
      </c>
      <c r="AJ8" s="71" t="e">
        <f>-SUM(#REF!,#REF!)</f>
        <v>#REF!</v>
      </c>
      <c r="AK8" s="71" t="e">
        <f>-SUM(#REF!,#REF!)</f>
        <v>#REF!</v>
      </c>
      <c r="AL8" s="71" t="e">
        <f>-SUM(#REF!,#REF!)</f>
        <v>#REF!</v>
      </c>
      <c r="AM8" s="71" t="e">
        <f>-SUM(#REF!,#REF!)</f>
        <v>#REF!</v>
      </c>
      <c r="AN8" s="71" t="e">
        <f>-SUM(#REF!,#REF!)</f>
        <v>#REF!</v>
      </c>
      <c r="AO8" s="71" t="e">
        <f>-SUM(#REF!,#REF!)</f>
        <v>#REF!</v>
      </c>
      <c r="AP8" s="71" t="e">
        <f>-SUM(#REF!,#REF!)</f>
        <v>#REF!</v>
      </c>
      <c r="AQ8" s="71" t="e">
        <f>-SUM(#REF!,#REF!)</f>
        <v>#REF!</v>
      </c>
      <c r="AR8" s="71" t="e">
        <f>-SUM(#REF!,#REF!)</f>
        <v>#REF!</v>
      </c>
      <c r="AS8" s="71" t="e">
        <f>-SUM(#REF!,#REF!)</f>
        <v>#REF!</v>
      </c>
      <c r="AT8" s="71" t="e">
        <f>-SUM(#REF!,#REF!)</f>
        <v>#REF!</v>
      </c>
      <c r="AU8" s="71" t="e">
        <f>-SUM(#REF!,#REF!)</f>
        <v>#REF!</v>
      </c>
      <c r="AV8" s="71" t="e">
        <f>-SUM(#REF!,#REF!)</f>
        <v>#REF!</v>
      </c>
      <c r="AW8" s="71" t="e">
        <f>-SUM(#REF!,#REF!)</f>
        <v>#REF!</v>
      </c>
      <c r="AX8" s="71" t="e">
        <f>-SUM(#REF!,#REF!)</f>
        <v>#REF!</v>
      </c>
      <c r="AY8" s="71" t="e">
        <f>-SUM(#REF!,#REF!)</f>
        <v>#REF!</v>
      </c>
      <c r="AZ8" s="71" t="e">
        <f>-SUM(#REF!,#REF!)</f>
        <v>#REF!</v>
      </c>
      <c r="BA8" s="71" t="e">
        <f>-SUM(#REF!,#REF!)</f>
        <v>#REF!</v>
      </c>
    </row>
    <row r="9" spans="1:57" x14ac:dyDescent="0.2">
      <c r="A9" t="s">
        <v>185</v>
      </c>
      <c r="B9" t="s">
        <v>26</v>
      </c>
      <c r="D9" s="48" t="e" cm="1">
        <f t="array" ref="D9">SUMPRODUCT(O9:AW9,(1/$O$2:$AW$2),$O$15:$AW$15)</f>
        <v>#REF!</v>
      </c>
      <c r="E9" t="s">
        <v>183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0</v>
      </c>
      <c r="AO9" s="62">
        <v>0</v>
      </c>
      <c r="AP9" s="62">
        <v>0</v>
      </c>
      <c r="AQ9" s="62">
        <v>0</v>
      </c>
      <c r="AR9" s="62">
        <v>0</v>
      </c>
      <c r="AS9" s="62">
        <v>0</v>
      </c>
      <c r="AT9" s="62">
        <v>0</v>
      </c>
      <c r="AU9" s="62">
        <v>0</v>
      </c>
      <c r="AV9" s="62">
        <v>0</v>
      </c>
      <c r="AW9" s="62">
        <v>0</v>
      </c>
      <c r="AX9" s="62">
        <v>0</v>
      </c>
      <c r="AY9" s="62">
        <v>0</v>
      </c>
      <c r="AZ9" s="62">
        <v>0</v>
      </c>
      <c r="BA9" s="62">
        <v>0</v>
      </c>
    </row>
    <row r="10" spans="1:57" x14ac:dyDescent="0.2">
      <c r="A10" t="s">
        <v>186</v>
      </c>
      <c r="B10" t="s">
        <v>26</v>
      </c>
      <c r="D10" s="48" t="e" cm="1">
        <f t="array" ref="D10">SUMPRODUCT(O10:AW10,(1/$O$2:$AW$2),$O$15:$AW$15)</f>
        <v>#REF!</v>
      </c>
      <c r="E10" t="s">
        <v>183</v>
      </c>
      <c r="G10" s="61">
        <v>0</v>
      </c>
      <c r="H10" t="s">
        <v>187</v>
      </c>
      <c r="O10" s="37">
        <f t="shared" ref="O10:BA10" si="1">O7*$G10</f>
        <v>0</v>
      </c>
      <c r="P10" s="37">
        <f t="shared" si="1"/>
        <v>0</v>
      </c>
      <c r="Q10" s="37">
        <f t="shared" si="1"/>
        <v>0</v>
      </c>
      <c r="R10" s="37">
        <f t="shared" si="1"/>
        <v>0</v>
      </c>
      <c r="S10" s="37">
        <f t="shared" si="1"/>
        <v>0</v>
      </c>
      <c r="T10" s="37">
        <f t="shared" si="1"/>
        <v>0</v>
      </c>
      <c r="U10" s="37">
        <f t="shared" si="1"/>
        <v>0</v>
      </c>
      <c r="V10" s="37">
        <f t="shared" si="1"/>
        <v>0</v>
      </c>
      <c r="W10" s="37">
        <f t="shared" si="1"/>
        <v>0</v>
      </c>
      <c r="X10" s="37">
        <f t="shared" si="1"/>
        <v>0</v>
      </c>
      <c r="Y10" s="37">
        <f t="shared" si="1"/>
        <v>0</v>
      </c>
      <c r="Z10" s="37">
        <f t="shared" si="1"/>
        <v>0</v>
      </c>
      <c r="AA10" s="37">
        <f t="shared" si="1"/>
        <v>0</v>
      </c>
      <c r="AB10" s="37">
        <f t="shared" si="1"/>
        <v>0</v>
      </c>
      <c r="AC10" s="37">
        <f t="shared" si="1"/>
        <v>0</v>
      </c>
      <c r="AD10" s="37">
        <f t="shared" si="1"/>
        <v>0</v>
      </c>
      <c r="AE10" s="37">
        <f t="shared" si="1"/>
        <v>0</v>
      </c>
      <c r="AF10" s="37">
        <f t="shared" si="1"/>
        <v>0</v>
      </c>
      <c r="AG10" s="37">
        <f t="shared" si="1"/>
        <v>0</v>
      </c>
      <c r="AH10" s="37">
        <f t="shared" si="1"/>
        <v>0</v>
      </c>
      <c r="AI10" s="37">
        <f t="shared" si="1"/>
        <v>0</v>
      </c>
      <c r="AJ10" s="37">
        <f t="shared" si="1"/>
        <v>0</v>
      </c>
      <c r="AK10" s="37">
        <f t="shared" si="1"/>
        <v>0</v>
      </c>
      <c r="AL10" s="37">
        <f t="shared" si="1"/>
        <v>0</v>
      </c>
      <c r="AM10" s="37">
        <f t="shared" si="1"/>
        <v>0</v>
      </c>
      <c r="AN10" s="37">
        <f t="shared" si="1"/>
        <v>0</v>
      </c>
      <c r="AO10" s="37">
        <f t="shared" si="1"/>
        <v>0</v>
      </c>
      <c r="AP10" s="37">
        <f t="shared" si="1"/>
        <v>0</v>
      </c>
      <c r="AQ10" s="37">
        <f t="shared" si="1"/>
        <v>0</v>
      </c>
      <c r="AR10" s="37">
        <f t="shared" si="1"/>
        <v>0</v>
      </c>
      <c r="AS10" s="37">
        <f t="shared" si="1"/>
        <v>0</v>
      </c>
      <c r="AT10" s="37">
        <f t="shared" si="1"/>
        <v>0</v>
      </c>
      <c r="AU10" s="37">
        <f t="shared" si="1"/>
        <v>0</v>
      </c>
      <c r="AV10" s="37">
        <f t="shared" si="1"/>
        <v>0</v>
      </c>
      <c r="AW10" s="37">
        <f t="shared" si="1"/>
        <v>0</v>
      </c>
      <c r="AX10" s="37">
        <f t="shared" si="1"/>
        <v>0</v>
      </c>
      <c r="AY10" s="37">
        <f t="shared" si="1"/>
        <v>0</v>
      </c>
      <c r="AZ10" s="37">
        <f t="shared" si="1"/>
        <v>0</v>
      </c>
      <c r="BA10" s="37">
        <f t="shared" si="1"/>
        <v>0</v>
      </c>
    </row>
    <row r="11" spans="1:57" x14ac:dyDescent="0.2">
      <c r="A11" t="s">
        <v>188</v>
      </c>
      <c r="B11" t="s">
        <v>26</v>
      </c>
      <c r="D11" s="48" t="e" cm="1">
        <f t="array" ref="D11">SUMPRODUCT(O11:AW11,(1/$O$2:$AW$2),$O$15:$AW$15)</f>
        <v>#REF!</v>
      </c>
      <c r="E11" t="s">
        <v>183</v>
      </c>
      <c r="G11" s="61">
        <v>0</v>
      </c>
      <c r="H11" t="s">
        <v>187</v>
      </c>
      <c r="O11" s="37">
        <f t="shared" ref="O11:BA11" si="2">O9*$G11</f>
        <v>0</v>
      </c>
      <c r="P11" s="37">
        <f t="shared" si="2"/>
        <v>0</v>
      </c>
      <c r="Q11" s="37">
        <f t="shared" si="2"/>
        <v>0</v>
      </c>
      <c r="R11" s="37">
        <f t="shared" si="2"/>
        <v>0</v>
      </c>
      <c r="S11" s="37">
        <f t="shared" si="2"/>
        <v>0</v>
      </c>
      <c r="T11" s="37">
        <f t="shared" si="2"/>
        <v>0</v>
      </c>
      <c r="U11" s="37">
        <f t="shared" si="2"/>
        <v>0</v>
      </c>
      <c r="V11" s="37">
        <f t="shared" si="2"/>
        <v>0</v>
      </c>
      <c r="W11" s="37">
        <f t="shared" si="2"/>
        <v>0</v>
      </c>
      <c r="X11" s="37">
        <f t="shared" si="2"/>
        <v>0</v>
      </c>
      <c r="Y11" s="37">
        <f t="shared" si="2"/>
        <v>0</v>
      </c>
      <c r="Z11" s="37">
        <f t="shared" si="2"/>
        <v>0</v>
      </c>
      <c r="AA11" s="37">
        <f t="shared" si="2"/>
        <v>0</v>
      </c>
      <c r="AB11" s="37">
        <f t="shared" si="2"/>
        <v>0</v>
      </c>
      <c r="AC11" s="37">
        <f t="shared" si="2"/>
        <v>0</v>
      </c>
      <c r="AD11" s="37">
        <f t="shared" si="2"/>
        <v>0</v>
      </c>
      <c r="AE11" s="37">
        <f t="shared" si="2"/>
        <v>0</v>
      </c>
      <c r="AF11" s="37">
        <f t="shared" si="2"/>
        <v>0</v>
      </c>
      <c r="AG11" s="37">
        <f t="shared" si="2"/>
        <v>0</v>
      </c>
      <c r="AH11" s="37">
        <f t="shared" si="2"/>
        <v>0</v>
      </c>
      <c r="AI11" s="37">
        <f t="shared" si="2"/>
        <v>0</v>
      </c>
      <c r="AJ11" s="37">
        <f t="shared" si="2"/>
        <v>0</v>
      </c>
      <c r="AK11" s="37">
        <f t="shared" si="2"/>
        <v>0</v>
      </c>
      <c r="AL11" s="37">
        <f t="shared" si="2"/>
        <v>0</v>
      </c>
      <c r="AM11" s="37">
        <f t="shared" si="2"/>
        <v>0</v>
      </c>
      <c r="AN11" s="37">
        <f t="shared" si="2"/>
        <v>0</v>
      </c>
      <c r="AO11" s="37">
        <f t="shared" si="2"/>
        <v>0</v>
      </c>
      <c r="AP11" s="37">
        <f t="shared" si="2"/>
        <v>0</v>
      </c>
      <c r="AQ11" s="37">
        <f t="shared" si="2"/>
        <v>0</v>
      </c>
      <c r="AR11" s="37">
        <f t="shared" si="2"/>
        <v>0</v>
      </c>
      <c r="AS11" s="37">
        <f t="shared" si="2"/>
        <v>0</v>
      </c>
      <c r="AT11" s="37">
        <f t="shared" si="2"/>
        <v>0</v>
      </c>
      <c r="AU11" s="37">
        <f t="shared" si="2"/>
        <v>0</v>
      </c>
      <c r="AV11" s="37">
        <f t="shared" si="2"/>
        <v>0</v>
      </c>
      <c r="AW11" s="37">
        <f t="shared" si="2"/>
        <v>0</v>
      </c>
      <c r="AX11" s="37">
        <f t="shared" si="2"/>
        <v>0</v>
      </c>
      <c r="AY11" s="37">
        <f t="shared" si="2"/>
        <v>0</v>
      </c>
      <c r="AZ11" s="37">
        <f t="shared" si="2"/>
        <v>0</v>
      </c>
      <c r="BA11" s="37">
        <f t="shared" si="2"/>
        <v>0</v>
      </c>
    </row>
    <row r="12" spans="1:57" x14ac:dyDescent="0.2">
      <c r="A12" t="s">
        <v>189</v>
      </c>
      <c r="B12" t="s">
        <v>26</v>
      </c>
      <c r="D12" s="48" t="e" cm="1">
        <f t="array" ref="D12">SUMPRODUCT(O12:AW12,(1/$O$2:$AW$2),$O$15:$AW$15)</f>
        <v>#REF!</v>
      </c>
      <c r="E12" t="s">
        <v>183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0</v>
      </c>
      <c r="AN12" s="62">
        <v>0</v>
      </c>
      <c r="AO12" s="62">
        <v>0</v>
      </c>
      <c r="AP12" s="62">
        <v>0</v>
      </c>
      <c r="AQ12" s="62">
        <v>0</v>
      </c>
      <c r="AR12" s="62">
        <v>0</v>
      </c>
      <c r="AS12" s="62">
        <v>0</v>
      </c>
      <c r="AT12" s="62">
        <v>0</v>
      </c>
      <c r="AU12" s="62">
        <v>0</v>
      </c>
      <c r="AV12" s="62">
        <v>0</v>
      </c>
      <c r="AW12" s="62">
        <v>0</v>
      </c>
      <c r="AX12" s="62">
        <v>0</v>
      </c>
      <c r="AY12" s="62">
        <v>0</v>
      </c>
      <c r="AZ12" s="62">
        <v>0</v>
      </c>
      <c r="BA12" s="62">
        <v>0</v>
      </c>
    </row>
    <row r="13" spans="1:57" x14ac:dyDescent="0.2">
      <c r="A13" t="s">
        <v>178</v>
      </c>
      <c r="B13" t="s">
        <v>26</v>
      </c>
      <c r="D13" s="48" t="e" cm="1">
        <f t="array" ref="D13">SUMPRODUCT(O13:AW13,(1/$O$2:$AW$2),$O$15:$AW$15)</f>
        <v>#REF!</v>
      </c>
      <c r="E13" t="s">
        <v>183</v>
      </c>
      <c r="O13" s="71" t="e">
        <f>-#REF!-#REF!</f>
        <v>#REF!</v>
      </c>
      <c r="P13" s="71" t="e">
        <f>-#REF!-#REF!</f>
        <v>#REF!</v>
      </c>
      <c r="Q13" s="71" t="e">
        <f>-#REF!-#REF!</f>
        <v>#REF!</v>
      </c>
      <c r="R13" s="71" t="e">
        <f>-#REF!-#REF!</f>
        <v>#REF!</v>
      </c>
      <c r="S13" s="71" t="e">
        <f>-#REF!-#REF!</f>
        <v>#REF!</v>
      </c>
      <c r="T13" s="71" t="e">
        <f>-#REF!-#REF!</f>
        <v>#REF!</v>
      </c>
      <c r="U13" s="71" t="e">
        <f>-#REF!-#REF!</f>
        <v>#REF!</v>
      </c>
      <c r="V13" s="71" t="e">
        <f>-#REF!-#REF!</f>
        <v>#REF!</v>
      </c>
      <c r="W13" s="71" t="e">
        <f>-#REF!-#REF!</f>
        <v>#REF!</v>
      </c>
      <c r="X13" s="71" t="e">
        <f>-#REF!-#REF!</f>
        <v>#REF!</v>
      </c>
      <c r="Y13" s="71" t="e">
        <f>-#REF!-#REF!</f>
        <v>#REF!</v>
      </c>
      <c r="Z13" s="71" t="e">
        <f>-#REF!-#REF!</f>
        <v>#REF!</v>
      </c>
      <c r="AA13" s="71" t="e">
        <f>-#REF!-#REF!</f>
        <v>#REF!</v>
      </c>
      <c r="AB13" s="71" t="e">
        <f>-#REF!-#REF!</f>
        <v>#REF!</v>
      </c>
      <c r="AC13" s="71" t="e">
        <f>-#REF!-#REF!</f>
        <v>#REF!</v>
      </c>
      <c r="AD13" s="71" t="e">
        <f>-#REF!-#REF!</f>
        <v>#REF!</v>
      </c>
      <c r="AE13" s="71" t="e">
        <f>-#REF!-#REF!</f>
        <v>#REF!</v>
      </c>
      <c r="AF13" s="71" t="e">
        <f>-#REF!-#REF!</f>
        <v>#REF!</v>
      </c>
      <c r="AG13" s="71" t="e">
        <f>-#REF!-#REF!</f>
        <v>#REF!</v>
      </c>
      <c r="AH13" s="71" t="e">
        <f>-#REF!-#REF!</f>
        <v>#REF!</v>
      </c>
      <c r="AI13" s="71" t="e">
        <f>-#REF!-#REF!</f>
        <v>#REF!</v>
      </c>
      <c r="AJ13" s="71" t="e">
        <f>-#REF!-#REF!</f>
        <v>#REF!</v>
      </c>
      <c r="AK13" s="71" t="e">
        <f>-#REF!-#REF!</f>
        <v>#REF!</v>
      </c>
      <c r="AL13" s="71" t="e">
        <f>-#REF!-#REF!</f>
        <v>#REF!</v>
      </c>
      <c r="AM13" s="71" t="e">
        <f>-#REF!-#REF!</f>
        <v>#REF!</v>
      </c>
      <c r="AN13" s="71" t="e">
        <f>-#REF!-#REF!</f>
        <v>#REF!</v>
      </c>
      <c r="AO13" s="71" t="e">
        <f>-#REF!-#REF!</f>
        <v>#REF!</v>
      </c>
      <c r="AP13" s="71" t="e">
        <f>-#REF!-#REF!</f>
        <v>#REF!</v>
      </c>
      <c r="AQ13" s="71" t="e">
        <f>-#REF!-#REF!</f>
        <v>#REF!</v>
      </c>
      <c r="AR13" s="71" t="e">
        <f>-#REF!-#REF!</f>
        <v>#REF!</v>
      </c>
      <c r="AS13" s="71" t="e">
        <f>-#REF!-#REF!</f>
        <v>#REF!</v>
      </c>
      <c r="AT13" s="71" t="e">
        <f>-#REF!-#REF!</f>
        <v>#REF!</v>
      </c>
      <c r="AU13" s="71" t="e">
        <f>-#REF!-#REF!</f>
        <v>#REF!</v>
      </c>
      <c r="AV13" s="71" t="e">
        <f>-#REF!-#REF!</f>
        <v>#REF!</v>
      </c>
      <c r="AW13" s="71" t="e">
        <f>-#REF!-#REF!</f>
        <v>#REF!</v>
      </c>
      <c r="AX13" s="71" t="e">
        <f>-#REF!-#REF!</f>
        <v>#REF!</v>
      </c>
      <c r="AY13" s="71" t="e">
        <f>-#REF!-#REF!</f>
        <v>#REF!</v>
      </c>
      <c r="AZ13" s="71" t="e">
        <f>-#REF!-#REF!</f>
        <v>#REF!</v>
      </c>
      <c r="BA13" s="71" t="e">
        <f>-#REF!-#REF!</f>
        <v>#REF!</v>
      </c>
    </row>
    <row r="14" spans="1:57" x14ac:dyDescent="0.2">
      <c r="D14" s="233" t="e">
        <f>SUM(D5:D13)</f>
        <v>#REF!</v>
      </c>
    </row>
    <row r="15" spans="1:57" x14ac:dyDescent="0.2">
      <c r="A15" t="s">
        <v>30</v>
      </c>
      <c r="O15" s="71" t="e">
        <f>#REF!</f>
        <v>#REF!</v>
      </c>
      <c r="P15" s="71" t="e">
        <f>#REF!</f>
        <v>#REF!</v>
      </c>
      <c r="Q15" s="71" t="e">
        <f>#REF!</f>
        <v>#REF!</v>
      </c>
      <c r="R15" s="71" t="e">
        <f>#REF!</f>
        <v>#REF!</v>
      </c>
      <c r="S15" s="71" t="e">
        <f>#REF!</f>
        <v>#REF!</v>
      </c>
      <c r="T15" s="71" t="e">
        <f>#REF!</f>
        <v>#REF!</v>
      </c>
      <c r="U15" s="71" t="e">
        <f>#REF!</f>
        <v>#REF!</v>
      </c>
      <c r="V15" s="71" t="e">
        <f>#REF!</f>
        <v>#REF!</v>
      </c>
      <c r="W15" s="71" t="e">
        <f>#REF!</f>
        <v>#REF!</v>
      </c>
      <c r="X15" s="71" t="e">
        <f>#REF!</f>
        <v>#REF!</v>
      </c>
      <c r="Y15" s="71" t="e">
        <f>#REF!</f>
        <v>#REF!</v>
      </c>
      <c r="Z15" s="71" t="e">
        <f>#REF!</f>
        <v>#REF!</v>
      </c>
      <c r="AA15" s="71" t="e">
        <f>#REF!</f>
        <v>#REF!</v>
      </c>
      <c r="AB15" s="71" t="e">
        <f>#REF!</f>
        <v>#REF!</v>
      </c>
      <c r="AC15" s="71" t="e">
        <f>#REF!</f>
        <v>#REF!</v>
      </c>
      <c r="AD15" s="71" t="e">
        <f>#REF!</f>
        <v>#REF!</v>
      </c>
      <c r="AE15" s="71" t="e">
        <f>#REF!</f>
        <v>#REF!</v>
      </c>
      <c r="AF15" s="71" t="e">
        <f>#REF!</f>
        <v>#REF!</v>
      </c>
      <c r="AG15" s="71" t="e">
        <f>#REF!</f>
        <v>#REF!</v>
      </c>
      <c r="AH15" s="71" t="e">
        <f>#REF!</f>
        <v>#REF!</v>
      </c>
      <c r="AI15" s="71" t="e">
        <f>#REF!</f>
        <v>#REF!</v>
      </c>
      <c r="AJ15" s="71" t="e">
        <f>#REF!</f>
        <v>#REF!</v>
      </c>
      <c r="AK15" s="71" t="e">
        <f>#REF!</f>
        <v>#REF!</v>
      </c>
      <c r="AL15" s="71" t="e">
        <f>#REF!</f>
        <v>#REF!</v>
      </c>
      <c r="AM15" s="71" t="e">
        <f>#REF!</f>
        <v>#REF!</v>
      </c>
      <c r="AN15" s="71" t="e">
        <f>#REF!</f>
        <v>#REF!</v>
      </c>
      <c r="AO15" s="71" t="e">
        <f>#REF!</f>
        <v>#REF!</v>
      </c>
      <c r="AP15" s="71" t="e">
        <f>#REF!</f>
        <v>#REF!</v>
      </c>
      <c r="AQ15" s="71" t="e">
        <f>#REF!</f>
        <v>#REF!</v>
      </c>
      <c r="AR15" s="71" t="e">
        <f>#REF!</f>
        <v>#REF!</v>
      </c>
      <c r="AS15" s="71" t="e">
        <f>#REF!</f>
        <v>#REF!</v>
      </c>
      <c r="AT15" s="71" t="e">
        <f>#REF!</f>
        <v>#REF!</v>
      </c>
      <c r="AU15" s="71" t="e">
        <f>#REF!</f>
        <v>#REF!</v>
      </c>
      <c r="AV15" s="71" t="e">
        <f>#REF!</f>
        <v>#REF!</v>
      </c>
      <c r="AW15" s="71" t="e">
        <f>#REF!</f>
        <v>#REF!</v>
      </c>
      <c r="AX15" s="71" t="e">
        <f>#REF!</f>
        <v>#REF!</v>
      </c>
      <c r="AY15" s="71" t="e">
        <f>#REF!</f>
        <v>#REF!</v>
      </c>
      <c r="AZ15" s="71" t="e">
        <f>#REF!</f>
        <v>#REF!</v>
      </c>
      <c r="BA15" s="71" t="e">
        <f>#REF!</f>
        <v>#REF!</v>
      </c>
    </row>
    <row r="17" spans="1:57" s="32" customFormat="1" x14ac:dyDescent="0.2">
      <c r="A17" s="32" t="s">
        <v>190</v>
      </c>
      <c r="D17" s="73">
        <v>6.1699999999999998E-2</v>
      </c>
      <c r="E17" s="32" t="s">
        <v>181</v>
      </c>
      <c r="F17" s="32" t="s">
        <v>191</v>
      </c>
      <c r="G17" s="32" t="s">
        <v>242</v>
      </c>
      <c r="H17" s="136">
        <v>45013</v>
      </c>
      <c r="I17" s="136"/>
      <c r="J17" s="136"/>
      <c r="K17" s="136"/>
      <c r="L17" s="136"/>
      <c r="M17" s="136"/>
      <c r="N17" s="136"/>
    </row>
    <row r="18" spans="1:57" x14ac:dyDescent="0.2">
      <c r="A18" t="s">
        <v>182</v>
      </c>
      <c r="B18" t="s">
        <v>26</v>
      </c>
      <c r="D18" s="48" t="e" cm="1">
        <f t="array" ref="D18">SUMPRODUCT(O18:AW18,(1/$O$2:$AW$2),$O$28:$AW$28)</f>
        <v>#REF!</v>
      </c>
      <c r="E18" t="s">
        <v>183</v>
      </c>
      <c r="O18" s="71" t="e">
        <f>SUM(#REF!)</f>
        <v>#REF!</v>
      </c>
      <c r="P18" s="71" t="e">
        <f>SUM(#REF!)</f>
        <v>#REF!</v>
      </c>
      <c r="Q18" s="71" t="e">
        <f>SUM(#REF!)</f>
        <v>#REF!</v>
      </c>
      <c r="R18" s="71" t="e">
        <f>SUM(#REF!)</f>
        <v>#REF!</v>
      </c>
      <c r="S18" s="71" t="e">
        <f>SUM(#REF!)</f>
        <v>#REF!</v>
      </c>
      <c r="T18" s="71" t="e">
        <f>SUM(#REF!)</f>
        <v>#REF!</v>
      </c>
      <c r="U18" s="71" t="e">
        <f>SUM(#REF!)</f>
        <v>#REF!</v>
      </c>
      <c r="V18" s="71" t="e">
        <f>SUM(#REF!)</f>
        <v>#REF!</v>
      </c>
      <c r="W18" s="71" t="e">
        <f>SUM(#REF!)</f>
        <v>#REF!</v>
      </c>
      <c r="X18" s="71" t="e">
        <f>SUM(#REF!)</f>
        <v>#REF!</v>
      </c>
      <c r="Y18" s="71" t="e">
        <f>SUM(#REF!)</f>
        <v>#REF!</v>
      </c>
      <c r="Z18" s="71" t="e">
        <f>SUM(#REF!)</f>
        <v>#REF!</v>
      </c>
      <c r="AA18" s="71" t="e">
        <f>SUM(#REF!)</f>
        <v>#REF!</v>
      </c>
      <c r="AB18" s="71" t="e">
        <f>SUM(#REF!)</f>
        <v>#REF!</v>
      </c>
      <c r="AC18" s="71" t="e">
        <f>SUM(#REF!)</f>
        <v>#REF!</v>
      </c>
      <c r="AD18" s="71" t="e">
        <f>SUM(#REF!)</f>
        <v>#REF!</v>
      </c>
      <c r="AE18" s="71" t="e">
        <f>SUM(#REF!)</f>
        <v>#REF!</v>
      </c>
      <c r="AF18" s="71" t="e">
        <f>SUM(#REF!)</f>
        <v>#REF!</v>
      </c>
      <c r="AG18" s="71" t="e">
        <f>SUM(#REF!)</f>
        <v>#REF!</v>
      </c>
      <c r="AH18" s="71" t="e">
        <f>SUM(#REF!)</f>
        <v>#REF!</v>
      </c>
      <c r="AI18" s="71" t="e">
        <f>SUM(#REF!)</f>
        <v>#REF!</v>
      </c>
      <c r="AJ18" s="71" t="e">
        <f>SUM(#REF!)</f>
        <v>#REF!</v>
      </c>
      <c r="AK18" s="71" t="e">
        <f>SUM(#REF!)</f>
        <v>#REF!</v>
      </c>
      <c r="AL18" s="71" t="e">
        <f>SUM(#REF!)</f>
        <v>#REF!</v>
      </c>
      <c r="AM18" s="71" t="e">
        <f>SUM(#REF!)</f>
        <v>#REF!</v>
      </c>
      <c r="AN18" s="71" t="e">
        <f>SUM(#REF!)</f>
        <v>#REF!</v>
      </c>
      <c r="AO18" s="71" t="e">
        <f>SUM(#REF!)</f>
        <v>#REF!</v>
      </c>
      <c r="AP18" s="71" t="e">
        <f>SUM(#REF!)</f>
        <v>#REF!</v>
      </c>
      <c r="AQ18" s="71" t="e">
        <f>SUM(#REF!)</f>
        <v>#REF!</v>
      </c>
      <c r="AR18" s="71" t="e">
        <f>SUM(#REF!)</f>
        <v>#REF!</v>
      </c>
      <c r="AS18" s="71" t="e">
        <f>SUM(#REF!)</f>
        <v>#REF!</v>
      </c>
      <c r="AT18" s="71" t="e">
        <f>SUM(#REF!)</f>
        <v>#REF!</v>
      </c>
      <c r="AU18" s="71" t="e">
        <f>SUM(#REF!)</f>
        <v>#REF!</v>
      </c>
      <c r="AV18" s="71" t="e">
        <f>SUM(#REF!)</f>
        <v>#REF!</v>
      </c>
      <c r="AW18" s="71" t="e">
        <f>SUM(#REF!)</f>
        <v>#REF!</v>
      </c>
      <c r="AX18" s="71" t="e">
        <f>SUM(#REF!)</f>
        <v>#REF!</v>
      </c>
      <c r="AY18" s="71" t="e">
        <f>SUM(#REF!)</f>
        <v>#REF!</v>
      </c>
      <c r="AZ18" s="71" t="e">
        <f>SUM(#REF!)</f>
        <v>#REF!</v>
      </c>
      <c r="BA18" s="71" t="e">
        <f>SUM(#REF!)</f>
        <v>#REF!</v>
      </c>
    </row>
    <row r="19" spans="1:57" x14ac:dyDescent="0.2">
      <c r="A19" t="s">
        <v>184</v>
      </c>
      <c r="B19" t="s">
        <v>26</v>
      </c>
      <c r="D19" s="48" t="e" cm="1">
        <f t="array" ref="D19">SUMPRODUCT(O19:AW19,(1/$O$2:$AW$2),$O$28:$AW$28)</f>
        <v>#REF!</v>
      </c>
      <c r="E19" t="s">
        <v>183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0</v>
      </c>
      <c r="AO19" s="62">
        <v>0</v>
      </c>
      <c r="AP19" s="62">
        <v>0</v>
      </c>
      <c r="AQ19" s="62">
        <v>0</v>
      </c>
      <c r="AR19" s="62">
        <v>0</v>
      </c>
      <c r="AS19" s="62">
        <v>0</v>
      </c>
      <c r="AT19" s="62">
        <v>0</v>
      </c>
      <c r="AU19" s="62">
        <v>0</v>
      </c>
      <c r="AV19" s="62">
        <v>0</v>
      </c>
      <c r="AW19" s="62">
        <v>0</v>
      </c>
      <c r="AX19" s="62">
        <v>0</v>
      </c>
      <c r="AY19" s="62">
        <v>0</v>
      </c>
      <c r="AZ19" s="62">
        <v>0</v>
      </c>
      <c r="BA19" s="62">
        <v>0</v>
      </c>
    </row>
    <row r="20" spans="1:57" x14ac:dyDescent="0.2">
      <c r="A20" t="s">
        <v>43</v>
      </c>
      <c r="B20" t="s">
        <v>26</v>
      </c>
      <c r="D20" s="48" t="e" cm="1">
        <f t="array" ref="D20">SUMPRODUCT(O20:AW20,(1/$O$2:$AW$2),$O$28:$AW$28)</f>
        <v>#REF!</v>
      </c>
      <c r="E20" t="s">
        <v>183</v>
      </c>
      <c r="O20" s="60" t="e">
        <f>#REF!</f>
        <v>#REF!</v>
      </c>
      <c r="P20" s="60" t="e">
        <f>#REF!</f>
        <v>#REF!</v>
      </c>
      <c r="Q20" s="60" t="e">
        <f>#REF!</f>
        <v>#REF!</v>
      </c>
      <c r="R20" s="60" t="e">
        <f>#REF!</f>
        <v>#REF!</v>
      </c>
      <c r="S20" s="60" t="e">
        <f>#REF!</f>
        <v>#REF!</v>
      </c>
      <c r="T20" s="60" t="e">
        <f>#REF!</f>
        <v>#REF!</v>
      </c>
      <c r="U20" s="60" t="e">
        <f>#REF!</f>
        <v>#REF!</v>
      </c>
      <c r="V20" s="60" t="e">
        <f>#REF!</f>
        <v>#REF!</v>
      </c>
      <c r="W20" s="60" t="e">
        <f>#REF!</f>
        <v>#REF!</v>
      </c>
      <c r="X20" s="60" t="e">
        <f>#REF!</f>
        <v>#REF!</v>
      </c>
      <c r="Y20" s="60" t="e">
        <f>#REF!</f>
        <v>#REF!</v>
      </c>
      <c r="Z20" s="60" t="e">
        <f>#REF!</f>
        <v>#REF!</v>
      </c>
      <c r="AA20" s="60" t="e">
        <f>#REF!</f>
        <v>#REF!</v>
      </c>
      <c r="AB20" s="60" t="e">
        <f>#REF!</f>
        <v>#REF!</v>
      </c>
      <c r="AC20" s="60" t="e">
        <f>#REF!</f>
        <v>#REF!</v>
      </c>
      <c r="AD20" s="60" t="e">
        <f>#REF!</f>
        <v>#REF!</v>
      </c>
      <c r="AE20" s="60" t="e">
        <f>#REF!</f>
        <v>#REF!</v>
      </c>
      <c r="AF20" s="60" t="e">
        <f>#REF!</f>
        <v>#REF!</v>
      </c>
      <c r="AG20" s="60" t="e">
        <f>#REF!</f>
        <v>#REF!</v>
      </c>
      <c r="AH20" s="60" t="e">
        <f>#REF!</f>
        <v>#REF!</v>
      </c>
      <c r="AI20" s="60" t="e">
        <f>#REF!</f>
        <v>#REF!</v>
      </c>
      <c r="AJ20" s="60" t="e">
        <f>#REF!</f>
        <v>#REF!</v>
      </c>
      <c r="AK20" s="60" t="e">
        <f>#REF!</f>
        <v>#REF!</v>
      </c>
      <c r="AL20" s="60" t="e">
        <f>#REF!</f>
        <v>#REF!</v>
      </c>
      <c r="AM20" s="60" t="e">
        <f>#REF!</f>
        <v>#REF!</v>
      </c>
      <c r="AN20" s="60" t="e">
        <f>#REF!</f>
        <v>#REF!</v>
      </c>
      <c r="AO20" s="60" t="e">
        <f>#REF!</f>
        <v>#REF!</v>
      </c>
      <c r="AP20" s="60" t="e">
        <f>#REF!</f>
        <v>#REF!</v>
      </c>
      <c r="AQ20" s="60" t="e">
        <f>#REF!</f>
        <v>#REF!</v>
      </c>
      <c r="AR20" s="60" t="e">
        <f>#REF!</f>
        <v>#REF!</v>
      </c>
      <c r="AS20" s="60" t="e">
        <f>#REF!</f>
        <v>#REF!</v>
      </c>
      <c r="AT20" s="60" t="e">
        <f>#REF!</f>
        <v>#REF!</v>
      </c>
      <c r="AU20" s="60" t="e">
        <f>#REF!</f>
        <v>#REF!</v>
      </c>
      <c r="AV20" s="60" t="e">
        <f>#REF!</f>
        <v>#REF!</v>
      </c>
      <c r="AW20" s="60" t="e">
        <f>#REF!</f>
        <v>#REF!</v>
      </c>
      <c r="AX20" s="60" t="e">
        <f>#REF!</f>
        <v>#REF!</v>
      </c>
      <c r="AY20" s="60" t="e">
        <f>#REF!</f>
        <v>#REF!</v>
      </c>
      <c r="AZ20" s="60" t="e">
        <f>#REF!</f>
        <v>#REF!</v>
      </c>
      <c r="BA20" s="60" t="e">
        <f>#REF!</f>
        <v>#REF!</v>
      </c>
      <c r="BB20" s="37"/>
      <c r="BC20" s="37"/>
      <c r="BD20" s="37"/>
      <c r="BE20" s="37"/>
    </row>
    <row r="21" spans="1:57" x14ac:dyDescent="0.2">
      <c r="A21" t="s">
        <v>360</v>
      </c>
      <c r="B21" t="s">
        <v>26</v>
      </c>
      <c r="D21" s="48" t="e" cm="1">
        <f t="array" ref="D21">SUMPRODUCT(O21:AW21,(1/$O$2:$AW$2),$O$28:$AW$28)</f>
        <v>#REF!</v>
      </c>
      <c r="E21" t="s">
        <v>183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>
        <v>0</v>
      </c>
      <c r="AT21" s="62">
        <v>0</v>
      </c>
      <c r="AU21" s="62">
        <v>0</v>
      </c>
      <c r="AV21" s="62">
        <v>0</v>
      </c>
      <c r="AW21" s="62">
        <v>0</v>
      </c>
      <c r="AX21" s="62">
        <v>0</v>
      </c>
      <c r="AY21" s="62">
        <v>0</v>
      </c>
      <c r="AZ21" s="62">
        <v>0</v>
      </c>
      <c r="BA21" s="62">
        <v>0</v>
      </c>
    </row>
    <row r="22" spans="1:57" x14ac:dyDescent="0.2">
      <c r="A22" t="s">
        <v>185</v>
      </c>
      <c r="B22" t="s">
        <v>26</v>
      </c>
      <c r="D22" s="48" t="e" cm="1">
        <f t="array" ref="D22">SUMPRODUCT(O22:AW22,(1/$O$2:$AW$2),$O$28:$AW$28)</f>
        <v>#REF!</v>
      </c>
      <c r="E22" t="s">
        <v>183</v>
      </c>
      <c r="O22" s="71" t="e">
        <f>#REF!</f>
        <v>#REF!</v>
      </c>
      <c r="P22" s="71" t="e">
        <f>#REF!</f>
        <v>#REF!</v>
      </c>
      <c r="Q22" s="71" t="e">
        <f>#REF!</f>
        <v>#REF!</v>
      </c>
      <c r="R22" s="71" t="e">
        <f>#REF!</f>
        <v>#REF!</v>
      </c>
      <c r="S22" s="71" t="e">
        <f>#REF!</f>
        <v>#REF!</v>
      </c>
      <c r="T22" s="71" t="e">
        <f>#REF!</f>
        <v>#REF!</v>
      </c>
      <c r="U22" s="71" t="e">
        <f>#REF!</f>
        <v>#REF!</v>
      </c>
      <c r="V22" s="71" t="e">
        <f>#REF!</f>
        <v>#REF!</v>
      </c>
      <c r="W22" s="71" t="e">
        <f>#REF!</f>
        <v>#REF!</v>
      </c>
      <c r="X22" s="71" t="e">
        <f>#REF!</f>
        <v>#REF!</v>
      </c>
      <c r="Y22" s="71" t="e">
        <f>#REF!</f>
        <v>#REF!</v>
      </c>
      <c r="Z22" s="71" t="e">
        <f>#REF!</f>
        <v>#REF!</v>
      </c>
      <c r="AA22" s="71" t="e">
        <f>#REF!</f>
        <v>#REF!</v>
      </c>
      <c r="AB22" s="71" t="e">
        <f>#REF!</f>
        <v>#REF!</v>
      </c>
      <c r="AC22" s="71" t="e">
        <f>#REF!</f>
        <v>#REF!</v>
      </c>
      <c r="AD22" s="71" t="e">
        <f>#REF!</f>
        <v>#REF!</v>
      </c>
      <c r="AE22" s="71" t="e">
        <f>#REF!</f>
        <v>#REF!</v>
      </c>
      <c r="AF22" s="71" t="e">
        <f>#REF!</f>
        <v>#REF!</v>
      </c>
      <c r="AG22" s="71" t="e">
        <f>#REF!</f>
        <v>#REF!</v>
      </c>
      <c r="AH22" s="71" t="e">
        <f>#REF!</f>
        <v>#REF!</v>
      </c>
      <c r="AI22" s="71" t="e">
        <f>#REF!</f>
        <v>#REF!</v>
      </c>
      <c r="AJ22" s="71" t="e">
        <f>#REF!</f>
        <v>#REF!</v>
      </c>
      <c r="AK22" s="71" t="e">
        <f>#REF!</f>
        <v>#REF!</v>
      </c>
      <c r="AL22" s="71" t="e">
        <f>#REF!</f>
        <v>#REF!</v>
      </c>
      <c r="AM22" s="71" t="e">
        <f>#REF!</f>
        <v>#REF!</v>
      </c>
      <c r="AN22" s="71" t="e">
        <f>#REF!</f>
        <v>#REF!</v>
      </c>
      <c r="AO22" s="71" t="e">
        <f>#REF!</f>
        <v>#REF!</v>
      </c>
      <c r="AP22" s="71" t="e">
        <f>#REF!</f>
        <v>#REF!</v>
      </c>
      <c r="AQ22" s="71" t="e">
        <f>#REF!</f>
        <v>#REF!</v>
      </c>
      <c r="AR22" s="71" t="e">
        <f>#REF!</f>
        <v>#REF!</v>
      </c>
      <c r="AS22" s="71" t="e">
        <f>#REF!</f>
        <v>#REF!</v>
      </c>
      <c r="AT22" s="71" t="e">
        <f>#REF!</f>
        <v>#REF!</v>
      </c>
      <c r="AU22" s="71" t="e">
        <f>#REF!</f>
        <v>#REF!</v>
      </c>
      <c r="AV22" s="71" t="e">
        <f>#REF!</f>
        <v>#REF!</v>
      </c>
      <c r="AW22" s="71" t="e">
        <f>#REF!</f>
        <v>#REF!</v>
      </c>
      <c r="AX22" s="71" t="e">
        <f>#REF!</f>
        <v>#REF!</v>
      </c>
      <c r="AY22" s="71" t="e">
        <f>#REF!</f>
        <v>#REF!</v>
      </c>
      <c r="AZ22" s="71" t="e">
        <f>#REF!</f>
        <v>#REF!</v>
      </c>
      <c r="BA22" s="71" t="e">
        <f>#REF!</f>
        <v>#REF!</v>
      </c>
    </row>
    <row r="23" spans="1:57" x14ac:dyDescent="0.2">
      <c r="A23" t="s">
        <v>186</v>
      </c>
      <c r="B23" t="s">
        <v>26</v>
      </c>
      <c r="D23" s="48" t="e" cm="1">
        <f t="array" ref="D23">SUMPRODUCT(O23:AW23,(1/$O$2:$AW$2),$O$28:$AW$28)</f>
        <v>#REF!</v>
      </c>
      <c r="E23" t="s">
        <v>183</v>
      </c>
      <c r="G23" s="61">
        <v>0.2</v>
      </c>
      <c r="H23" t="s">
        <v>187</v>
      </c>
      <c r="O23" s="37" t="e">
        <f t="shared" ref="O23:AR23" si="3">O20*$G23</f>
        <v>#REF!</v>
      </c>
      <c r="P23" s="37" t="e">
        <f t="shared" si="3"/>
        <v>#REF!</v>
      </c>
      <c r="Q23" s="37" t="e">
        <f t="shared" si="3"/>
        <v>#REF!</v>
      </c>
      <c r="R23" s="37" t="e">
        <f t="shared" si="3"/>
        <v>#REF!</v>
      </c>
      <c r="S23" s="37" t="e">
        <f t="shared" si="3"/>
        <v>#REF!</v>
      </c>
      <c r="T23" s="37" t="e">
        <f t="shared" si="3"/>
        <v>#REF!</v>
      </c>
      <c r="U23" s="37" t="e">
        <f t="shared" si="3"/>
        <v>#REF!</v>
      </c>
      <c r="V23" s="37" t="e">
        <f t="shared" si="3"/>
        <v>#REF!</v>
      </c>
      <c r="W23" s="37" t="e">
        <f t="shared" si="3"/>
        <v>#REF!</v>
      </c>
      <c r="X23" s="37" t="e">
        <f t="shared" si="3"/>
        <v>#REF!</v>
      </c>
      <c r="Y23" s="37" t="e">
        <f t="shared" si="3"/>
        <v>#REF!</v>
      </c>
      <c r="Z23" s="37" t="e">
        <f t="shared" si="3"/>
        <v>#REF!</v>
      </c>
      <c r="AA23" s="37" t="e">
        <f t="shared" si="3"/>
        <v>#REF!</v>
      </c>
      <c r="AB23" s="37" t="e">
        <f t="shared" si="3"/>
        <v>#REF!</v>
      </c>
      <c r="AC23" s="37" t="e">
        <f t="shared" si="3"/>
        <v>#REF!</v>
      </c>
      <c r="AD23" s="37" t="e">
        <f t="shared" si="3"/>
        <v>#REF!</v>
      </c>
      <c r="AE23" s="37" t="e">
        <f t="shared" si="3"/>
        <v>#REF!</v>
      </c>
      <c r="AF23" s="37" t="e">
        <f t="shared" si="3"/>
        <v>#REF!</v>
      </c>
      <c r="AG23" s="37" t="e">
        <f t="shared" si="3"/>
        <v>#REF!</v>
      </c>
      <c r="AH23" s="37" t="e">
        <f t="shared" si="3"/>
        <v>#REF!</v>
      </c>
      <c r="AI23" s="37" t="e">
        <f t="shared" si="3"/>
        <v>#REF!</v>
      </c>
      <c r="AJ23" s="37" t="e">
        <f t="shared" si="3"/>
        <v>#REF!</v>
      </c>
      <c r="AK23" s="37" t="e">
        <f t="shared" si="3"/>
        <v>#REF!</v>
      </c>
      <c r="AL23" s="37" t="e">
        <f t="shared" si="3"/>
        <v>#REF!</v>
      </c>
      <c r="AM23" s="37" t="e">
        <f t="shared" si="3"/>
        <v>#REF!</v>
      </c>
      <c r="AN23" s="37" t="e">
        <f t="shared" si="3"/>
        <v>#REF!</v>
      </c>
      <c r="AO23" s="37" t="e">
        <f t="shared" si="3"/>
        <v>#REF!</v>
      </c>
      <c r="AP23" s="37" t="e">
        <f t="shared" si="3"/>
        <v>#REF!</v>
      </c>
      <c r="AQ23" s="37" t="e">
        <f t="shared" si="3"/>
        <v>#REF!</v>
      </c>
      <c r="AR23" s="37" t="e">
        <f t="shared" si="3"/>
        <v>#REF!</v>
      </c>
      <c r="AS23" s="37" t="e">
        <f t="shared" ref="AS23:BA23" si="4">AS20*$G23</f>
        <v>#REF!</v>
      </c>
      <c r="AT23" s="37" t="e">
        <f t="shared" si="4"/>
        <v>#REF!</v>
      </c>
      <c r="AU23" s="37" t="e">
        <f t="shared" si="4"/>
        <v>#REF!</v>
      </c>
      <c r="AV23" s="37" t="e">
        <f t="shared" si="4"/>
        <v>#REF!</v>
      </c>
      <c r="AW23" s="37" t="e">
        <f t="shared" si="4"/>
        <v>#REF!</v>
      </c>
      <c r="AX23" s="37" t="e">
        <f t="shared" si="4"/>
        <v>#REF!</v>
      </c>
      <c r="AY23" s="37" t="e">
        <f t="shared" si="4"/>
        <v>#REF!</v>
      </c>
      <c r="AZ23" s="37" t="e">
        <f t="shared" si="4"/>
        <v>#REF!</v>
      </c>
      <c r="BA23" s="37" t="e">
        <f t="shared" si="4"/>
        <v>#REF!</v>
      </c>
    </row>
    <row r="24" spans="1:57" x14ac:dyDescent="0.2">
      <c r="A24" t="s">
        <v>188</v>
      </c>
      <c r="B24" t="s">
        <v>26</v>
      </c>
      <c r="D24" s="48" t="e" cm="1">
        <f t="array" ref="D24">SUMPRODUCT(O24:AW24,(1/$O$2:$AW$2),$O$28:$AW$28)</f>
        <v>#REF!</v>
      </c>
      <c r="E24" t="s">
        <v>183</v>
      </c>
      <c r="G24" s="61">
        <v>0.2</v>
      </c>
      <c r="H24" t="s">
        <v>187</v>
      </c>
      <c r="O24" s="37" t="e">
        <f>O22*$G24</f>
        <v>#REF!</v>
      </c>
      <c r="P24" s="37" t="e">
        <f t="shared" ref="P24:AR24" si="5">P22*$G24</f>
        <v>#REF!</v>
      </c>
      <c r="Q24" s="37" t="e">
        <f t="shared" si="5"/>
        <v>#REF!</v>
      </c>
      <c r="R24" s="37" t="e">
        <f t="shared" si="5"/>
        <v>#REF!</v>
      </c>
      <c r="S24" s="37" t="e">
        <f t="shared" si="5"/>
        <v>#REF!</v>
      </c>
      <c r="T24" s="37" t="e">
        <f t="shared" si="5"/>
        <v>#REF!</v>
      </c>
      <c r="U24" s="37" t="e">
        <f t="shared" si="5"/>
        <v>#REF!</v>
      </c>
      <c r="V24" s="37" t="e">
        <f t="shared" si="5"/>
        <v>#REF!</v>
      </c>
      <c r="W24" s="37" t="e">
        <f t="shared" si="5"/>
        <v>#REF!</v>
      </c>
      <c r="X24" s="37" t="e">
        <f t="shared" si="5"/>
        <v>#REF!</v>
      </c>
      <c r="Y24" s="37" t="e">
        <f t="shared" si="5"/>
        <v>#REF!</v>
      </c>
      <c r="Z24" s="37" t="e">
        <f t="shared" si="5"/>
        <v>#REF!</v>
      </c>
      <c r="AA24" s="37" t="e">
        <f t="shared" si="5"/>
        <v>#REF!</v>
      </c>
      <c r="AB24" s="37" t="e">
        <f t="shared" si="5"/>
        <v>#REF!</v>
      </c>
      <c r="AC24" s="37" t="e">
        <f t="shared" si="5"/>
        <v>#REF!</v>
      </c>
      <c r="AD24" s="37" t="e">
        <f t="shared" si="5"/>
        <v>#REF!</v>
      </c>
      <c r="AE24" s="37" t="e">
        <f t="shared" si="5"/>
        <v>#REF!</v>
      </c>
      <c r="AF24" s="37" t="e">
        <f t="shared" si="5"/>
        <v>#REF!</v>
      </c>
      <c r="AG24" s="37" t="e">
        <f t="shared" si="5"/>
        <v>#REF!</v>
      </c>
      <c r="AH24" s="37" t="e">
        <f t="shared" si="5"/>
        <v>#REF!</v>
      </c>
      <c r="AI24" s="37" t="e">
        <f t="shared" si="5"/>
        <v>#REF!</v>
      </c>
      <c r="AJ24" s="37" t="e">
        <f t="shared" si="5"/>
        <v>#REF!</v>
      </c>
      <c r="AK24" s="37" t="e">
        <f t="shared" si="5"/>
        <v>#REF!</v>
      </c>
      <c r="AL24" s="37" t="e">
        <f t="shared" si="5"/>
        <v>#REF!</v>
      </c>
      <c r="AM24" s="37" t="e">
        <f t="shared" si="5"/>
        <v>#REF!</v>
      </c>
      <c r="AN24" s="37" t="e">
        <f t="shared" si="5"/>
        <v>#REF!</v>
      </c>
      <c r="AO24" s="37" t="e">
        <f t="shared" si="5"/>
        <v>#REF!</v>
      </c>
      <c r="AP24" s="37" t="e">
        <f t="shared" si="5"/>
        <v>#REF!</v>
      </c>
      <c r="AQ24" s="37" t="e">
        <f t="shared" si="5"/>
        <v>#REF!</v>
      </c>
      <c r="AR24" s="37" t="e">
        <f t="shared" si="5"/>
        <v>#REF!</v>
      </c>
      <c r="AS24" s="37" t="e">
        <f t="shared" ref="AS24:BA24" si="6">AS22*$G24</f>
        <v>#REF!</v>
      </c>
      <c r="AT24" s="37" t="e">
        <f t="shared" si="6"/>
        <v>#REF!</v>
      </c>
      <c r="AU24" s="37" t="e">
        <f t="shared" si="6"/>
        <v>#REF!</v>
      </c>
      <c r="AV24" s="37" t="e">
        <f t="shared" si="6"/>
        <v>#REF!</v>
      </c>
      <c r="AW24" s="37" t="e">
        <f t="shared" si="6"/>
        <v>#REF!</v>
      </c>
      <c r="AX24" s="37" t="e">
        <f t="shared" si="6"/>
        <v>#REF!</v>
      </c>
      <c r="AY24" s="37" t="e">
        <f t="shared" si="6"/>
        <v>#REF!</v>
      </c>
      <c r="AZ24" s="37" t="e">
        <f t="shared" si="6"/>
        <v>#REF!</v>
      </c>
      <c r="BA24" s="37" t="e">
        <f t="shared" si="6"/>
        <v>#REF!</v>
      </c>
    </row>
    <row r="25" spans="1:57" x14ac:dyDescent="0.2">
      <c r="A25" t="s">
        <v>189</v>
      </c>
      <c r="B25" t="s">
        <v>26</v>
      </c>
      <c r="D25" s="48" t="e" cm="1">
        <f t="array" ref="D25">SUMPRODUCT(O25:AW25,(1/$O$2:$AW$2),$O$28:$AW$28)</f>
        <v>#REF!</v>
      </c>
      <c r="E25" t="s">
        <v>183</v>
      </c>
      <c r="G25" s="73">
        <v>4.19E-2</v>
      </c>
      <c r="O25" s="37" t="e">
        <f>$G25*(O22+O24)</f>
        <v>#REF!</v>
      </c>
      <c r="P25" s="37" t="e">
        <f t="shared" ref="P25:BA25" si="7">$G25*(P22+P24)</f>
        <v>#REF!</v>
      </c>
      <c r="Q25" s="37" t="e">
        <f t="shared" si="7"/>
        <v>#REF!</v>
      </c>
      <c r="R25" s="37" t="e">
        <f t="shared" si="7"/>
        <v>#REF!</v>
      </c>
      <c r="S25" s="37" t="e">
        <f t="shared" si="7"/>
        <v>#REF!</v>
      </c>
      <c r="T25" s="37" t="e">
        <f t="shared" si="7"/>
        <v>#REF!</v>
      </c>
      <c r="U25" s="37" t="e">
        <f t="shared" si="7"/>
        <v>#REF!</v>
      </c>
      <c r="V25" s="37" t="e">
        <f t="shared" si="7"/>
        <v>#REF!</v>
      </c>
      <c r="W25" s="37" t="e">
        <f t="shared" si="7"/>
        <v>#REF!</v>
      </c>
      <c r="X25" s="37" t="e">
        <f t="shared" si="7"/>
        <v>#REF!</v>
      </c>
      <c r="Y25" s="37" t="e">
        <f t="shared" si="7"/>
        <v>#REF!</v>
      </c>
      <c r="Z25" s="37" t="e">
        <f t="shared" si="7"/>
        <v>#REF!</v>
      </c>
      <c r="AA25" s="37" t="e">
        <f t="shared" si="7"/>
        <v>#REF!</v>
      </c>
      <c r="AB25" s="37" t="e">
        <f t="shared" si="7"/>
        <v>#REF!</v>
      </c>
      <c r="AC25" s="37" t="e">
        <f t="shared" si="7"/>
        <v>#REF!</v>
      </c>
      <c r="AD25" s="37" t="e">
        <f t="shared" si="7"/>
        <v>#REF!</v>
      </c>
      <c r="AE25" s="37" t="e">
        <f t="shared" si="7"/>
        <v>#REF!</v>
      </c>
      <c r="AF25" s="37" t="e">
        <f t="shared" si="7"/>
        <v>#REF!</v>
      </c>
      <c r="AG25" s="37" t="e">
        <f t="shared" si="7"/>
        <v>#REF!</v>
      </c>
      <c r="AH25" s="37" t="e">
        <f t="shared" si="7"/>
        <v>#REF!</v>
      </c>
      <c r="AI25" s="37" t="e">
        <f t="shared" si="7"/>
        <v>#REF!</v>
      </c>
      <c r="AJ25" s="37" t="e">
        <f t="shared" si="7"/>
        <v>#REF!</v>
      </c>
      <c r="AK25" s="37" t="e">
        <f t="shared" si="7"/>
        <v>#REF!</v>
      </c>
      <c r="AL25" s="37" t="e">
        <f t="shared" si="7"/>
        <v>#REF!</v>
      </c>
      <c r="AM25" s="37" t="e">
        <f t="shared" si="7"/>
        <v>#REF!</v>
      </c>
      <c r="AN25" s="37" t="e">
        <f t="shared" si="7"/>
        <v>#REF!</v>
      </c>
      <c r="AO25" s="37" t="e">
        <f t="shared" si="7"/>
        <v>#REF!</v>
      </c>
      <c r="AP25" s="37" t="e">
        <f t="shared" si="7"/>
        <v>#REF!</v>
      </c>
      <c r="AQ25" s="37" t="e">
        <f t="shared" si="7"/>
        <v>#REF!</v>
      </c>
      <c r="AR25" s="37" t="e">
        <f t="shared" si="7"/>
        <v>#REF!</v>
      </c>
      <c r="AS25" s="37" t="e">
        <f t="shared" si="7"/>
        <v>#REF!</v>
      </c>
      <c r="AT25" s="37" t="e">
        <f t="shared" si="7"/>
        <v>#REF!</v>
      </c>
      <c r="AU25" s="37" t="e">
        <f t="shared" si="7"/>
        <v>#REF!</v>
      </c>
      <c r="AV25" s="37" t="e">
        <f t="shared" si="7"/>
        <v>#REF!</v>
      </c>
      <c r="AW25" s="37" t="e">
        <f t="shared" si="7"/>
        <v>#REF!</v>
      </c>
      <c r="AX25" s="37" t="e">
        <f t="shared" si="7"/>
        <v>#REF!</v>
      </c>
      <c r="AY25" s="37" t="e">
        <f t="shared" si="7"/>
        <v>#REF!</v>
      </c>
      <c r="AZ25" s="37" t="e">
        <f t="shared" si="7"/>
        <v>#REF!</v>
      </c>
      <c r="BA25" s="37" t="e">
        <f t="shared" si="7"/>
        <v>#REF!</v>
      </c>
    </row>
    <row r="26" spans="1:57" x14ac:dyDescent="0.2">
      <c r="A26" t="s">
        <v>178</v>
      </c>
      <c r="B26" t="s">
        <v>26</v>
      </c>
      <c r="D26" s="48" t="e" cm="1">
        <f t="array" ref="D26">SUMPRODUCT(O26:AW26,(1/$O$2:$AW$2),$O$28:$AW$28)</f>
        <v>#REF!</v>
      </c>
      <c r="E26" t="s">
        <v>183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0</v>
      </c>
      <c r="AN26" s="62">
        <v>0</v>
      </c>
      <c r="AO26" s="62">
        <v>0</v>
      </c>
      <c r="AP26" s="62">
        <v>0</v>
      </c>
      <c r="AQ26" s="62">
        <v>0</v>
      </c>
      <c r="AR26" s="62">
        <v>0</v>
      </c>
      <c r="AS26" s="62">
        <v>0</v>
      </c>
      <c r="AT26" s="62">
        <v>0</v>
      </c>
      <c r="AU26" s="62">
        <v>0</v>
      </c>
      <c r="AV26" s="62">
        <v>0</v>
      </c>
      <c r="AW26" s="62">
        <v>0</v>
      </c>
      <c r="AX26" s="62">
        <v>0</v>
      </c>
      <c r="AY26" s="62">
        <v>0</v>
      </c>
      <c r="AZ26" s="62">
        <v>0</v>
      </c>
      <c r="BA26" s="62">
        <v>0</v>
      </c>
    </row>
    <row r="27" spans="1:57" x14ac:dyDescent="0.2">
      <c r="D27" s="234" t="e">
        <f>SUM(D18:D26)</f>
        <v>#REF!</v>
      </c>
    </row>
    <row r="28" spans="1:57" x14ac:dyDescent="0.2">
      <c r="A28" t="s">
        <v>30</v>
      </c>
      <c r="D28" s="37" t="e">
        <f>D14-D27</f>
        <v>#REF!</v>
      </c>
      <c r="O28" s="37" t="e">
        <f>1/((1+$D17)^O29)</f>
        <v>#REF!</v>
      </c>
      <c r="P28" s="37" t="e">
        <f t="shared" ref="P28:AR28" si="8">1/((1+$D17)^P29)</f>
        <v>#REF!</v>
      </c>
      <c r="Q28" s="37" t="e">
        <f t="shared" si="8"/>
        <v>#REF!</v>
      </c>
      <c r="R28" s="37" t="e">
        <f t="shared" si="8"/>
        <v>#REF!</v>
      </c>
      <c r="S28" s="37" t="e">
        <f t="shared" si="8"/>
        <v>#REF!</v>
      </c>
      <c r="T28" s="37" t="e">
        <f t="shared" si="8"/>
        <v>#REF!</v>
      </c>
      <c r="U28" s="37" t="e">
        <f t="shared" si="8"/>
        <v>#REF!</v>
      </c>
      <c r="V28" s="37" t="e">
        <f t="shared" si="8"/>
        <v>#REF!</v>
      </c>
      <c r="W28" s="37" t="e">
        <f t="shared" si="8"/>
        <v>#REF!</v>
      </c>
      <c r="X28" s="37" t="e">
        <f t="shared" si="8"/>
        <v>#REF!</v>
      </c>
      <c r="Y28" s="37" t="e">
        <f t="shared" si="8"/>
        <v>#REF!</v>
      </c>
      <c r="Z28" s="37" t="e">
        <f t="shared" si="8"/>
        <v>#REF!</v>
      </c>
      <c r="AA28" s="37" t="e">
        <f t="shared" si="8"/>
        <v>#REF!</v>
      </c>
      <c r="AB28" s="37" t="e">
        <f t="shared" si="8"/>
        <v>#REF!</v>
      </c>
      <c r="AC28" s="37" t="e">
        <f t="shared" si="8"/>
        <v>#REF!</v>
      </c>
      <c r="AD28" s="37" t="e">
        <f t="shared" si="8"/>
        <v>#REF!</v>
      </c>
      <c r="AE28" s="37" t="e">
        <f t="shared" si="8"/>
        <v>#REF!</v>
      </c>
      <c r="AF28" s="37" t="e">
        <f t="shared" si="8"/>
        <v>#REF!</v>
      </c>
      <c r="AG28" s="37" t="e">
        <f t="shared" si="8"/>
        <v>#REF!</v>
      </c>
      <c r="AH28" s="37" t="e">
        <f t="shared" si="8"/>
        <v>#REF!</v>
      </c>
      <c r="AI28" s="37" t="e">
        <f t="shared" si="8"/>
        <v>#REF!</v>
      </c>
      <c r="AJ28" s="37" t="e">
        <f t="shared" si="8"/>
        <v>#REF!</v>
      </c>
      <c r="AK28" s="37" t="e">
        <f t="shared" si="8"/>
        <v>#REF!</v>
      </c>
      <c r="AL28" s="37" t="e">
        <f t="shared" si="8"/>
        <v>#REF!</v>
      </c>
      <c r="AM28" s="37" t="e">
        <f t="shared" si="8"/>
        <v>#REF!</v>
      </c>
      <c r="AN28" s="37" t="e">
        <f t="shared" si="8"/>
        <v>#REF!</v>
      </c>
      <c r="AO28" s="37" t="e">
        <f t="shared" si="8"/>
        <v>#REF!</v>
      </c>
      <c r="AP28" s="37" t="e">
        <f t="shared" si="8"/>
        <v>#REF!</v>
      </c>
      <c r="AQ28" s="37" t="e">
        <f t="shared" si="8"/>
        <v>#REF!</v>
      </c>
      <c r="AR28" s="37" t="e">
        <f t="shared" si="8"/>
        <v>#REF!</v>
      </c>
      <c r="AS28" s="37" t="e">
        <f t="shared" ref="AS28:BA28" si="9">1/((1+$D17)^AS29)</f>
        <v>#REF!</v>
      </c>
      <c r="AT28" s="37" t="e">
        <f t="shared" si="9"/>
        <v>#REF!</v>
      </c>
      <c r="AU28" s="37" t="e">
        <f t="shared" si="9"/>
        <v>#REF!</v>
      </c>
      <c r="AV28" s="37" t="e">
        <f t="shared" si="9"/>
        <v>#REF!</v>
      </c>
      <c r="AW28" s="37" t="e">
        <f t="shared" si="9"/>
        <v>#REF!</v>
      </c>
      <c r="AX28" s="37" t="e">
        <f t="shared" si="9"/>
        <v>#REF!</v>
      </c>
      <c r="AY28" s="37" t="e">
        <f t="shared" si="9"/>
        <v>#REF!</v>
      </c>
      <c r="AZ28" s="37" t="e">
        <f t="shared" si="9"/>
        <v>#REF!</v>
      </c>
      <c r="BA28" s="37" t="e">
        <f t="shared" si="9"/>
        <v>#REF!</v>
      </c>
    </row>
    <row r="29" spans="1:57" x14ac:dyDescent="0.2">
      <c r="O29" s="120" t="e">
        <f>#REF!</f>
        <v>#REF!</v>
      </c>
      <c r="P29" s="120" t="e">
        <f>#REF!</f>
        <v>#REF!</v>
      </c>
      <c r="Q29" s="120" t="e">
        <f>#REF!</f>
        <v>#REF!</v>
      </c>
      <c r="R29" s="120" t="e">
        <f>#REF!</f>
        <v>#REF!</v>
      </c>
      <c r="S29" s="120" t="e">
        <f>#REF!</f>
        <v>#REF!</v>
      </c>
      <c r="T29" s="120" t="e">
        <f>#REF!</f>
        <v>#REF!</v>
      </c>
      <c r="U29" s="120" t="e">
        <f>#REF!</f>
        <v>#REF!</v>
      </c>
      <c r="V29" s="120" t="e">
        <f>#REF!</f>
        <v>#REF!</v>
      </c>
      <c r="W29" s="120" t="e">
        <f>#REF!</f>
        <v>#REF!</v>
      </c>
      <c r="X29" s="120" t="e">
        <f>#REF!</f>
        <v>#REF!</v>
      </c>
      <c r="Y29" s="120" t="e">
        <f>#REF!</f>
        <v>#REF!</v>
      </c>
      <c r="Z29" s="120" t="e">
        <f>#REF!</f>
        <v>#REF!</v>
      </c>
      <c r="AA29" s="120" t="e">
        <f>#REF!</f>
        <v>#REF!</v>
      </c>
      <c r="AB29" s="120" t="e">
        <f>#REF!</f>
        <v>#REF!</v>
      </c>
      <c r="AC29" s="120" t="e">
        <f>#REF!</f>
        <v>#REF!</v>
      </c>
      <c r="AD29" s="120" t="e">
        <f>#REF!</f>
        <v>#REF!</v>
      </c>
      <c r="AE29" s="120" t="e">
        <f>#REF!</f>
        <v>#REF!</v>
      </c>
      <c r="AF29" s="120" t="e">
        <f>#REF!</f>
        <v>#REF!</v>
      </c>
      <c r="AG29" s="120" t="e">
        <f>#REF!</f>
        <v>#REF!</v>
      </c>
      <c r="AH29" s="120" t="e">
        <f>#REF!</f>
        <v>#REF!</v>
      </c>
      <c r="AI29" s="120" t="e">
        <f>#REF!</f>
        <v>#REF!</v>
      </c>
      <c r="AJ29" s="120" t="e">
        <f>#REF!</f>
        <v>#REF!</v>
      </c>
      <c r="AK29" s="120" t="e">
        <f>#REF!</f>
        <v>#REF!</v>
      </c>
      <c r="AL29" s="120" t="e">
        <f>#REF!</f>
        <v>#REF!</v>
      </c>
      <c r="AM29" s="120" t="e">
        <f>#REF!</f>
        <v>#REF!</v>
      </c>
      <c r="AN29" s="120" t="e">
        <f>#REF!</f>
        <v>#REF!</v>
      </c>
      <c r="AO29" s="120" t="e">
        <f>#REF!</f>
        <v>#REF!</v>
      </c>
      <c r="AP29" s="120" t="e">
        <f>#REF!</f>
        <v>#REF!</v>
      </c>
      <c r="AQ29" s="120" t="e">
        <f>#REF!</f>
        <v>#REF!</v>
      </c>
      <c r="AR29" s="120" t="e">
        <f>#REF!</f>
        <v>#REF!</v>
      </c>
      <c r="AS29" s="120" t="e">
        <f>#REF!</f>
        <v>#REF!</v>
      </c>
      <c r="AT29" s="120" t="e">
        <f>#REF!</f>
        <v>#REF!</v>
      </c>
      <c r="AU29" s="120" t="e">
        <f>#REF!</f>
        <v>#REF!</v>
      </c>
      <c r="AV29" s="120" t="e">
        <f>#REF!</f>
        <v>#REF!</v>
      </c>
      <c r="AW29" s="120" t="e">
        <f>#REF!</f>
        <v>#REF!</v>
      </c>
      <c r="AX29" s="120" t="e">
        <f>#REF!</f>
        <v>#REF!</v>
      </c>
      <c r="AY29" s="120" t="e">
        <f>#REF!</f>
        <v>#REF!</v>
      </c>
      <c r="AZ29" s="120" t="e">
        <f>#REF!</f>
        <v>#REF!</v>
      </c>
      <c r="BA29" s="120" t="e">
        <f>#REF!</f>
        <v>#REF!</v>
      </c>
    </row>
    <row r="31" spans="1:57" s="32" customFormat="1" x14ac:dyDescent="0.2">
      <c r="A31" s="32" t="s">
        <v>361</v>
      </c>
      <c r="B31" s="32" t="s">
        <v>48</v>
      </c>
    </row>
    <row r="32" spans="1:57" x14ac:dyDescent="0.2">
      <c r="F32" s="57"/>
      <c r="I32" s="68"/>
      <c r="J32" s="154"/>
      <c r="K32" s="39"/>
      <c r="O32" s="135">
        <f t="shared" ref="O32:AW32" si="10">O33/O2</f>
        <v>6711208.7736095618</v>
      </c>
      <c r="P32" s="135">
        <f t="shared" si="10"/>
        <v>6567403.3480902025</v>
      </c>
      <c r="Q32" s="135">
        <f t="shared" si="10"/>
        <v>6425279.095840456</v>
      </c>
      <c r="R32" s="135">
        <f t="shared" si="10"/>
        <v>6286836.8858588831</v>
      </c>
      <c r="S32" s="135">
        <f t="shared" si="10"/>
        <v>6151954.4446449848</v>
      </c>
      <c r="T32" s="135">
        <f t="shared" si="10"/>
        <v>6018678.5214164043</v>
      </c>
      <c r="U32" s="135">
        <f t="shared" si="10"/>
        <v>5888839.0267011141</v>
      </c>
      <c r="V32" s="135">
        <f t="shared" si="10"/>
        <v>5762322.894973116</v>
      </c>
      <c r="W32" s="135">
        <f t="shared" si="10"/>
        <v>5638181.4726928119</v>
      </c>
      <c r="X32" s="135">
        <f t="shared" si="10"/>
        <v>5512306.0056988364</v>
      </c>
      <c r="Y32" s="135">
        <f t="shared" si="10"/>
        <v>5395314.9447234161</v>
      </c>
      <c r="Z32" s="135">
        <f t="shared" si="10"/>
        <v>5280463.1807626197</v>
      </c>
      <c r="AA32" s="135">
        <f t="shared" si="10"/>
        <v>5168471.6950340401</v>
      </c>
      <c r="AB32" s="135">
        <f t="shared" si="10"/>
        <v>5057800.346104865</v>
      </c>
      <c r="AC32" s="135">
        <f t="shared" si="10"/>
        <v>4939342.71377452</v>
      </c>
      <c r="AD32" s="135">
        <f t="shared" si="10"/>
        <v>4835106.7026903098</v>
      </c>
      <c r="AE32" s="135">
        <f t="shared" si="10"/>
        <v>4730100.5502529452</v>
      </c>
      <c r="AF32" s="135">
        <f t="shared" si="10"/>
        <v>4628397.6844950421</v>
      </c>
      <c r="AG32" s="135">
        <f t="shared" si="10"/>
        <v>4528607.1386501119</v>
      </c>
      <c r="AH32" s="135">
        <f t="shared" si="10"/>
        <v>4425848.8959730053</v>
      </c>
      <c r="AI32" s="135">
        <f t="shared" si="10"/>
        <v>4331127.2503833016</v>
      </c>
      <c r="AJ32" s="135">
        <f t="shared" si="10"/>
        <v>4235309.2261936702</v>
      </c>
      <c r="AK32" s="135">
        <f t="shared" si="10"/>
        <v>4145842.1452655704</v>
      </c>
      <c r="AL32" s="135">
        <f t="shared" si="10"/>
        <v>4055837.61613461</v>
      </c>
      <c r="AM32" s="135">
        <f t="shared" si="10"/>
        <v>3967036.1260198867</v>
      </c>
      <c r="AN32" s="135">
        <f t="shared" si="10"/>
        <v>3880475.6905589048</v>
      </c>
      <c r="AO32" s="135">
        <f t="shared" si="10"/>
        <v>3795592.8549000924</v>
      </c>
      <c r="AP32" s="135">
        <f t="shared" si="10"/>
        <v>3714279.636003315</v>
      </c>
      <c r="AQ32" s="135">
        <f t="shared" si="10"/>
        <v>3633553.5672554127</v>
      </c>
      <c r="AR32" s="135">
        <f t="shared" si="10"/>
        <v>3553928.0926153618</v>
      </c>
      <c r="AS32" s="135">
        <f t="shared" si="10"/>
        <v>3477612.8743058927</v>
      </c>
      <c r="AT32" s="135">
        <f t="shared" si="10"/>
        <v>3401451.9550555605</v>
      </c>
      <c r="AU32" s="135">
        <f t="shared" si="10"/>
        <v>3326778.0607943125</v>
      </c>
      <c r="AV32" s="135">
        <f t="shared" si="10"/>
        <v>3255174.0995795024</v>
      </c>
      <c r="AW32" s="135">
        <f t="shared" si="10"/>
        <v>3183751.0545834578</v>
      </c>
    </row>
    <row r="33" spans="1:53" s="30" customFormat="1" x14ac:dyDescent="0.2">
      <c r="A33" s="30" t="s">
        <v>360</v>
      </c>
      <c r="D33" s="79">
        <f>1/1000</f>
        <v>1E-3</v>
      </c>
      <c r="E33" s="30" t="s">
        <v>47</v>
      </c>
      <c r="F33" s="74"/>
      <c r="H33" s="66"/>
      <c r="I33" s="162"/>
      <c r="J33" s="66"/>
      <c r="M33" s="30">
        <v>30</v>
      </c>
      <c r="O33" s="176">
        <f>'Receita CP'!O7</f>
        <v>7190413.3145926176</v>
      </c>
      <c r="P33" s="176">
        <f>'Receita CP'!P7</f>
        <v>7247429.8522738582</v>
      </c>
      <c r="Q33" s="176">
        <f>'Receita CP'!Q7</f>
        <v>7303306.9193450259</v>
      </c>
      <c r="R33" s="176">
        <f>'Receita CP'!R7</f>
        <v>7360324.6806478659</v>
      </c>
      <c r="S33" s="176">
        <f>'Receita CP'!S7</f>
        <v>7418483.1647281498</v>
      </c>
      <c r="T33" s="176">
        <f>'Receita CP'!T7</f>
        <v>7475502.2419941835</v>
      </c>
      <c r="U33" s="176">
        <f>'Receita CP'!U7</f>
        <v>7533662.0930838026</v>
      </c>
      <c r="V33" s="176">
        <f>'Receita CP'!V7</f>
        <v>7592962.7497179583</v>
      </c>
      <c r="W33" s="176">
        <f>'Receita CP'!W7</f>
        <v>7652264.1578663876</v>
      </c>
      <c r="X33" s="176">
        <f>'Receita CP'!X7</f>
        <v>7705865.8958148807</v>
      </c>
      <c r="Y33" s="176">
        <f>'Receita CP'!Y7</f>
        <v>7768589.1509550344</v>
      </c>
      <c r="Z33" s="176">
        <f>'Receita CP'!Z7</f>
        <v>7831313.2560973633</v>
      </c>
      <c r="AA33" s="176">
        <f>'Receita CP'!AA7</f>
        <v>7895178.3392675016</v>
      </c>
      <c r="AB33" s="176">
        <f>'Receita CP'!AB7</f>
        <v>7957904.2386035779</v>
      </c>
      <c r="AC33" s="176">
        <f>'Receita CP'!AC7</f>
        <v>8004669.6265061311</v>
      </c>
      <c r="AD33" s="176">
        <f>'Receita CP'!AD7</f>
        <v>8070817.7235177336</v>
      </c>
      <c r="AE33" s="176">
        <f>'Receita CP'!AE7</f>
        <v>8132406.4086887343</v>
      </c>
      <c r="AF33" s="176">
        <f>'Receita CP'!AF7</f>
        <v>8196276.3601325126</v>
      </c>
      <c r="AG33" s="176">
        <f>'Receita CP'!AG7</f>
        <v>8260147.4008950973</v>
      </c>
      <c r="AH33" s="176">
        <f>'Receita CP'!AH7</f>
        <v>8314898.605599694</v>
      </c>
      <c r="AI33" s="176">
        <f>'Receita CP'!AI7</f>
        <v>8381052.1607920267</v>
      </c>
      <c r="AJ33" s="176">
        <f>'Receita CP'!AJ7</f>
        <v>8441506.2995047327</v>
      </c>
      <c r="AK33" s="176">
        <f>'Receita CP'!AK7</f>
        <v>8511082.718743505</v>
      </c>
      <c r="AL33" s="176">
        <f>'Receita CP'!AL7</f>
        <v>8576099.9290958215</v>
      </c>
      <c r="AM33" s="176">
        <f>'Receita CP'!AM7</f>
        <v>8639978.3479618169</v>
      </c>
      <c r="AN33" s="176">
        <f>'Receita CP'!AN7</f>
        <v>8704998.2978739925</v>
      </c>
      <c r="AO33" s="176">
        <f>'Receita CP'!AO7</f>
        <v>8770019.6922677346</v>
      </c>
      <c r="AP33" s="176">
        <f>'Receita CP'!AP7</f>
        <v>8839603.1923006121</v>
      </c>
      <c r="AQ33" s="176">
        <f>'Receita CP'!AQ7</f>
        <v>8906907.9622339681</v>
      </c>
      <c r="AR33" s="176">
        <f>'Receita CP'!AR7</f>
        <v>8973074.1915853508</v>
      </c>
      <c r="AS33" s="176">
        <f>'Receita CP'!AS7</f>
        <v>9043802.7565800063</v>
      </c>
      <c r="AT33" s="176">
        <f>'Receita CP'!AT7</f>
        <v>9111112.5734071806</v>
      </c>
      <c r="AU33" s="176">
        <f>'Receita CP'!AU7</f>
        <v>9178424.1887630634</v>
      </c>
      <c r="AV33" s="176">
        <f>'Receita CP'!AV7</f>
        <v>9250298.3946258109</v>
      </c>
      <c r="AW33" s="176">
        <f>'Receita CP'!AW7</f>
        <v>9318754.0079939682</v>
      </c>
    </row>
    <row r="34" spans="1:53" x14ac:dyDescent="0.2">
      <c r="F34" s="57"/>
    </row>
    <row r="35" spans="1:53" s="30" customFormat="1" x14ac:dyDescent="0.2">
      <c r="A35" s="30" t="s">
        <v>363</v>
      </c>
      <c r="B35" s="156"/>
      <c r="C35" s="156"/>
      <c r="D35" s="156"/>
      <c r="F35" s="74"/>
      <c r="K35" s="156">
        <f t="shared" ref="K35:AW35" si="11">SUM(K36:K36)</f>
        <v>617.28054493000002</v>
      </c>
      <c r="L35" s="156">
        <f t="shared" si="11"/>
        <v>712.44526226999994</v>
      </c>
      <c r="M35" s="156">
        <f t="shared" si="11"/>
        <v>797.27605989000006</v>
      </c>
      <c r="N35" s="156">
        <f t="shared" si="11"/>
        <v>859.9206868720762</v>
      </c>
      <c r="O35" s="156">
        <f t="shared" si="11"/>
        <v>899.22069611143502</v>
      </c>
      <c r="P35" s="156">
        <f t="shared" si="11"/>
        <v>943.85063785669865</v>
      </c>
      <c r="Q35" s="156">
        <f t="shared" si="11"/>
        <v>991.51226351654839</v>
      </c>
      <c r="R35" s="156">
        <f t="shared" si="11"/>
        <v>1041.3355564558024</v>
      </c>
      <c r="S35" s="156">
        <f t="shared" si="11"/>
        <v>1093.6624599005952</v>
      </c>
      <c r="T35" s="156">
        <f t="shared" si="11"/>
        <v>1148.6187797781083</v>
      </c>
      <c r="U35" s="156">
        <f t="shared" si="11"/>
        <v>1206.3366437382024</v>
      </c>
      <c r="V35" s="156">
        <f t="shared" si="11"/>
        <v>1266.9548188187184</v>
      </c>
      <c r="W35" s="156">
        <f t="shared" si="11"/>
        <v>1330.6190450733952</v>
      </c>
      <c r="X35" s="156">
        <f t="shared" si="11"/>
        <v>1397.4823859645244</v>
      </c>
      <c r="Y35" s="156">
        <f t="shared" si="11"/>
        <v>1467.7055963627645</v>
      </c>
      <c r="Z35" s="156">
        <f t="shared" si="11"/>
        <v>1541.4575090388742</v>
      </c>
      <c r="AA35" s="156">
        <f t="shared" si="11"/>
        <v>1618.9154405765757</v>
      </c>
      <c r="AB35" s="156">
        <f t="shared" si="11"/>
        <v>1700.2656176824605</v>
      </c>
      <c r="AC35" s="156">
        <f t="shared" si="11"/>
        <v>1785.7036249178807</v>
      </c>
      <c r="AD35" s="156">
        <f t="shared" si="11"/>
        <v>1875.4348749292792</v>
      </c>
      <c r="AE35" s="156">
        <f t="shared" si="11"/>
        <v>1969.6751023075005</v>
      </c>
      <c r="AF35" s="156">
        <f t="shared" si="11"/>
        <v>2068.6508822634319</v>
      </c>
      <c r="AG35" s="156">
        <f t="shared" si="11"/>
        <v>2172.600175366993</v>
      </c>
      <c r="AH35" s="156">
        <f t="shared" si="11"/>
        <v>2281.7728996591495</v>
      </c>
      <c r="AI35" s="156">
        <f t="shared" si="11"/>
        <v>2396.4315315124422</v>
      </c>
      <c r="AJ35" s="156">
        <f t="shared" si="11"/>
        <v>2516.8517366846363</v>
      </c>
      <c r="AK35" s="156">
        <f t="shared" si="11"/>
        <v>2643.3230330826923</v>
      </c>
      <c r="AL35" s="156">
        <f t="shared" si="11"/>
        <v>2776.1494868304912</v>
      </c>
      <c r="AM35" s="156">
        <f t="shared" si="11"/>
        <v>2915.6504433138261</v>
      </c>
      <c r="AN35" s="156">
        <f t="shared" si="11"/>
        <v>3062.1612949602577</v>
      </c>
      <c r="AO35" s="156">
        <f t="shared" si="11"/>
        <v>3216.0342875997517</v>
      </c>
      <c r="AP35" s="156">
        <f t="shared" si="11"/>
        <v>3377.6393673447819</v>
      </c>
      <c r="AQ35" s="156">
        <f t="shared" si="11"/>
        <v>3547.3650700259836</v>
      </c>
      <c r="AR35" s="156">
        <f t="shared" si="11"/>
        <v>3725.6194553217756</v>
      </c>
      <c r="AS35" s="156">
        <f t="shared" si="11"/>
        <v>3912.8310878278039</v>
      </c>
      <c r="AT35" s="156">
        <f t="shared" si="11"/>
        <v>4109.4500674249339</v>
      </c>
      <c r="AU35" s="156">
        <f t="shared" si="11"/>
        <v>4315.9491114230232</v>
      </c>
      <c r="AV35" s="156">
        <f t="shared" si="11"/>
        <v>4532.8246910822081</v>
      </c>
      <c r="AW35" s="156">
        <f t="shared" si="11"/>
        <v>4760.5982252441509</v>
      </c>
    </row>
    <row r="36" spans="1:53" x14ac:dyDescent="0.2">
      <c r="B36" t="s">
        <v>26</v>
      </c>
      <c r="C36" t="s">
        <v>367</v>
      </c>
      <c r="F36" s="57"/>
      <c r="K36" s="103">
        <v>617.28054493000002</v>
      </c>
      <c r="L36" s="103">
        <v>712.44526226999994</v>
      </c>
      <c r="M36" s="62">
        <v>797.27605989000006</v>
      </c>
      <c r="N36" s="57">
        <f t="shared" ref="N36:AW36" si="12">M36*(1+N$37)*(N$2/M$2)</f>
        <v>859.9206868720762</v>
      </c>
      <c r="O36" s="57">
        <f t="shared" si="12"/>
        <v>899.22069611143502</v>
      </c>
      <c r="P36" s="57">
        <f t="shared" si="12"/>
        <v>943.85063785669865</v>
      </c>
      <c r="Q36" s="57">
        <f t="shared" si="12"/>
        <v>991.51226351654839</v>
      </c>
      <c r="R36" s="57">
        <f t="shared" si="12"/>
        <v>1041.3355564558024</v>
      </c>
      <c r="S36" s="57">
        <f t="shared" si="12"/>
        <v>1093.6624599005952</v>
      </c>
      <c r="T36" s="57">
        <f t="shared" si="12"/>
        <v>1148.6187797781083</v>
      </c>
      <c r="U36" s="57">
        <f t="shared" si="12"/>
        <v>1206.3366437382024</v>
      </c>
      <c r="V36" s="57">
        <f t="shared" si="12"/>
        <v>1266.9548188187184</v>
      </c>
      <c r="W36" s="57">
        <f t="shared" si="12"/>
        <v>1330.6190450733952</v>
      </c>
      <c r="X36" s="57">
        <f t="shared" si="12"/>
        <v>1397.4823859645244</v>
      </c>
      <c r="Y36" s="57">
        <f t="shared" si="12"/>
        <v>1467.7055963627645</v>
      </c>
      <c r="Z36" s="57">
        <f t="shared" si="12"/>
        <v>1541.4575090388742</v>
      </c>
      <c r="AA36" s="57">
        <f t="shared" si="12"/>
        <v>1618.9154405765757</v>
      </c>
      <c r="AB36" s="57">
        <f t="shared" si="12"/>
        <v>1700.2656176824605</v>
      </c>
      <c r="AC36" s="57">
        <f t="shared" si="12"/>
        <v>1785.7036249178807</v>
      </c>
      <c r="AD36" s="57">
        <f t="shared" si="12"/>
        <v>1875.4348749292792</v>
      </c>
      <c r="AE36" s="57">
        <f t="shared" si="12"/>
        <v>1969.6751023075005</v>
      </c>
      <c r="AF36" s="57">
        <f t="shared" si="12"/>
        <v>2068.6508822634319</v>
      </c>
      <c r="AG36" s="57">
        <f t="shared" si="12"/>
        <v>2172.600175366993</v>
      </c>
      <c r="AH36" s="57">
        <f t="shared" si="12"/>
        <v>2281.7728996591495</v>
      </c>
      <c r="AI36" s="57">
        <f t="shared" si="12"/>
        <v>2396.4315315124422</v>
      </c>
      <c r="AJ36" s="57">
        <f t="shared" si="12"/>
        <v>2516.8517366846363</v>
      </c>
      <c r="AK36" s="57">
        <f t="shared" si="12"/>
        <v>2643.3230330826923</v>
      </c>
      <c r="AL36" s="57">
        <f t="shared" si="12"/>
        <v>2776.1494868304912</v>
      </c>
      <c r="AM36" s="57">
        <f t="shared" si="12"/>
        <v>2915.6504433138261</v>
      </c>
      <c r="AN36" s="57">
        <f t="shared" si="12"/>
        <v>3062.1612949602577</v>
      </c>
      <c r="AO36" s="57">
        <f t="shared" si="12"/>
        <v>3216.0342875997517</v>
      </c>
      <c r="AP36" s="57">
        <f t="shared" si="12"/>
        <v>3377.6393673447819</v>
      </c>
      <c r="AQ36" s="57">
        <f t="shared" si="12"/>
        <v>3547.3650700259836</v>
      </c>
      <c r="AR36" s="57">
        <f t="shared" si="12"/>
        <v>3725.6194553217756</v>
      </c>
      <c r="AS36" s="57">
        <f t="shared" si="12"/>
        <v>3912.8310878278039</v>
      </c>
      <c r="AT36" s="57">
        <f t="shared" si="12"/>
        <v>4109.4500674249339</v>
      </c>
      <c r="AU36" s="57">
        <f t="shared" si="12"/>
        <v>4315.9491114230232</v>
      </c>
      <c r="AV36" s="57">
        <f t="shared" si="12"/>
        <v>4532.8246910822081</v>
      </c>
      <c r="AW36" s="57">
        <f t="shared" si="12"/>
        <v>4760.5982252441509</v>
      </c>
    </row>
    <row r="37" spans="1:53" x14ac:dyDescent="0.2">
      <c r="A37" t="s">
        <v>369</v>
      </c>
      <c r="B37" t="s">
        <v>368</v>
      </c>
      <c r="F37" s="57"/>
      <c r="M37" s="35">
        <f>MacroEco!X34</f>
        <v>4.6194216206420613E-2</v>
      </c>
      <c r="N37" s="35">
        <f>MacroEco!Y34</f>
        <v>2.7799999999999998E-2</v>
      </c>
      <c r="O37" s="35">
        <f>MacroEco!Z34</f>
        <v>1.034E-2</v>
      </c>
      <c r="P37" s="35">
        <f>MacroEco!AA34</f>
        <v>1.9060000000000001E-2</v>
      </c>
      <c r="Q37" s="35">
        <f>MacroEco!AB34</f>
        <v>1.9900000000000001E-2</v>
      </c>
      <c r="R37" s="35">
        <f>MacroEco!AC34</f>
        <v>1.966E-2</v>
      </c>
      <c r="S37" s="35">
        <f>MacroEco!AD34</f>
        <v>1.966E-2</v>
      </c>
      <c r="T37" s="35">
        <f>MacroEco!AE34</f>
        <v>1.966E-2</v>
      </c>
      <c r="U37" s="35">
        <f>MacroEco!AF34</f>
        <v>1.966E-2</v>
      </c>
      <c r="V37" s="35">
        <f>MacroEco!AG34</f>
        <v>1.966E-2</v>
      </c>
      <c r="W37" s="35">
        <f>MacroEco!AH34</f>
        <v>1.966E-2</v>
      </c>
      <c r="X37" s="35">
        <f>MacroEco!AI34</f>
        <v>1.966E-2</v>
      </c>
      <c r="Y37" s="35">
        <f>MacroEco!AJ34</f>
        <v>1.966E-2</v>
      </c>
      <c r="Z37" s="35">
        <f>MacroEco!AK34</f>
        <v>1.966E-2</v>
      </c>
      <c r="AA37" s="35">
        <f>MacroEco!AL34</f>
        <v>1.966E-2</v>
      </c>
      <c r="AB37" s="35">
        <f>MacroEco!AM34</f>
        <v>1.966E-2</v>
      </c>
      <c r="AC37" s="35">
        <f>MacroEco!AN34</f>
        <v>1.966E-2</v>
      </c>
      <c r="AD37" s="35">
        <f>MacroEco!AO34</f>
        <v>1.966E-2</v>
      </c>
      <c r="AE37" s="35">
        <f>MacroEco!AP34</f>
        <v>1.966E-2</v>
      </c>
      <c r="AF37" s="35">
        <f>MacroEco!AQ34</f>
        <v>1.966E-2</v>
      </c>
      <c r="AG37" s="35">
        <f>MacroEco!AR34</f>
        <v>1.966E-2</v>
      </c>
      <c r="AH37" s="35">
        <f>MacroEco!AS34</f>
        <v>1.966E-2</v>
      </c>
      <c r="AI37" s="35">
        <f>MacroEco!AT34</f>
        <v>1.966E-2</v>
      </c>
      <c r="AJ37" s="35">
        <f>MacroEco!AU34</f>
        <v>1.966E-2</v>
      </c>
      <c r="AK37" s="35">
        <f>MacroEco!AV34</f>
        <v>1.966E-2</v>
      </c>
      <c r="AL37" s="35">
        <f>MacroEco!AW34</f>
        <v>1.966E-2</v>
      </c>
      <c r="AM37" s="35">
        <f>MacroEco!AX34</f>
        <v>1.966E-2</v>
      </c>
      <c r="AN37" s="35">
        <f>MacroEco!AY34</f>
        <v>1.966E-2</v>
      </c>
      <c r="AO37" s="35">
        <f>MacroEco!AZ34</f>
        <v>1.966E-2</v>
      </c>
      <c r="AP37" s="35">
        <f>MacroEco!BA34</f>
        <v>1.966E-2</v>
      </c>
      <c r="AQ37" s="35">
        <f>MacroEco!BB34</f>
        <v>1.966E-2</v>
      </c>
      <c r="AR37" s="35">
        <f>MacroEco!BC34</f>
        <v>1.966E-2</v>
      </c>
      <c r="AS37" s="35">
        <f>MacroEco!BD34</f>
        <v>1.966E-2</v>
      </c>
      <c r="AT37" s="35">
        <f>MacroEco!BE34</f>
        <v>1.966E-2</v>
      </c>
      <c r="AU37" s="35">
        <f>MacroEco!BF34</f>
        <v>1.966E-2</v>
      </c>
      <c r="AV37" s="35">
        <f>MacroEco!BG34</f>
        <v>1.966E-2</v>
      </c>
      <c r="AW37" s="35">
        <f>MacroEco!BH34</f>
        <v>1.966E-2</v>
      </c>
      <c r="AX37" s="76">
        <f>MacroEco!BI34</f>
        <v>1.966E-2</v>
      </c>
      <c r="AY37" s="76">
        <f>MacroEco!BJ34</f>
        <v>1.966E-2</v>
      </c>
      <c r="AZ37" s="76">
        <f>MacroEco!BK34</f>
        <v>1.966E-2</v>
      </c>
      <c r="BA37" s="76">
        <f>MacroEco!BL34</f>
        <v>1.966E-2</v>
      </c>
    </row>
    <row r="38" spans="1:53" x14ac:dyDescent="0.2">
      <c r="F38" s="57"/>
    </row>
    <row r="39" spans="1:53" s="30" customFormat="1" x14ac:dyDescent="0.2">
      <c r="A39" s="30" t="s">
        <v>364</v>
      </c>
      <c r="B39" s="156"/>
      <c r="C39" s="156"/>
      <c r="D39" s="159">
        <f>MAX(D40:D40)</f>
        <v>7996.2720449903354</v>
      </c>
      <c r="F39" s="30" t="s">
        <v>472</v>
      </c>
      <c r="G39" s="30" t="s">
        <v>473</v>
      </c>
      <c r="L39" s="156"/>
      <c r="M39" s="156"/>
      <c r="N39" s="156"/>
      <c r="O39" s="172">
        <f t="shared" ref="O39:AW39" si="13">O33/O35</f>
        <v>7996.2720449903354</v>
      </c>
      <c r="P39" s="172">
        <f t="shared" si="13"/>
        <v>7678.5770561445643</v>
      </c>
      <c r="Q39" s="172">
        <f t="shared" si="13"/>
        <v>7365.8261103526265</v>
      </c>
      <c r="R39" s="172">
        <f t="shared" si="13"/>
        <v>7068.1584192695927</v>
      </c>
      <c r="S39" s="172">
        <f t="shared" si="13"/>
        <v>6783.1560803526418</v>
      </c>
      <c r="T39" s="172">
        <f t="shared" si="13"/>
        <v>6508.2535420832237</v>
      </c>
      <c r="U39" s="172">
        <f t="shared" si="13"/>
        <v>6245.0744012371624</v>
      </c>
      <c r="V39" s="172">
        <f t="shared" si="13"/>
        <v>5993.0809188582389</v>
      </c>
      <c r="W39" s="172">
        <f t="shared" si="13"/>
        <v>5750.9053295147287</v>
      </c>
      <c r="X39" s="172">
        <f t="shared" si="13"/>
        <v>5514.1059187636138</v>
      </c>
      <c r="Y39" s="172">
        <f t="shared" si="13"/>
        <v>5293.0159632878558</v>
      </c>
      <c r="Z39" s="172">
        <f t="shared" si="13"/>
        <v>5080.4600257715338</v>
      </c>
      <c r="AA39" s="172">
        <f t="shared" si="13"/>
        <v>4876.8318229490969</v>
      </c>
      <c r="AB39" s="172">
        <f t="shared" si="13"/>
        <v>4680.3888497437028</v>
      </c>
      <c r="AC39" s="172">
        <f t="shared" si="13"/>
        <v>4482.6417524208382</v>
      </c>
      <c r="AD39" s="172">
        <f t="shared" si="13"/>
        <v>4303.4380086496349</v>
      </c>
      <c r="AE39" s="172">
        <f t="shared" si="13"/>
        <v>4128.8060143327757</v>
      </c>
      <c r="AF39" s="172">
        <f t="shared" si="13"/>
        <v>3962.1361102577575</v>
      </c>
      <c r="AG39" s="172">
        <f t="shared" si="13"/>
        <v>3801.9638838976912</v>
      </c>
      <c r="AH39" s="172">
        <f t="shared" si="13"/>
        <v>3644.0517839622739</v>
      </c>
      <c r="AI39" s="172">
        <f t="shared" si="13"/>
        <v>3497.305076562131</v>
      </c>
      <c r="AJ39" s="172">
        <f t="shared" si="13"/>
        <v>3353.994268500076</v>
      </c>
      <c r="AK39" s="172">
        <f t="shared" si="13"/>
        <v>3219.8420746244255</v>
      </c>
      <c r="AL39" s="172">
        <f t="shared" si="13"/>
        <v>3089.2068203744639</v>
      </c>
      <c r="AM39" s="172">
        <f t="shared" si="13"/>
        <v>2963.3107657932824</v>
      </c>
      <c r="AN39" s="172">
        <f t="shared" si="13"/>
        <v>2842.762826439216</v>
      </c>
      <c r="AO39" s="172">
        <f t="shared" si="13"/>
        <v>2726.9670992261504</v>
      </c>
      <c r="AP39" s="172">
        <f t="shared" si="13"/>
        <v>2617.0950273029207</v>
      </c>
      <c r="AQ39" s="172">
        <f t="shared" si="13"/>
        <v>2510.8517974353081</v>
      </c>
      <c r="AR39" s="172">
        <f t="shared" si="13"/>
        <v>2408.4784555137453</v>
      </c>
      <c r="AS39" s="172">
        <f t="shared" si="13"/>
        <v>2311.3194905637097</v>
      </c>
      <c r="AT39" s="172">
        <f t="shared" si="13"/>
        <v>2217.112368788652</v>
      </c>
      <c r="AU39" s="172">
        <f t="shared" si="13"/>
        <v>2126.6293813498696</v>
      </c>
      <c r="AV39" s="172">
        <f t="shared" si="13"/>
        <v>2040.7359704037683</v>
      </c>
      <c r="AW39" s="172">
        <f t="shared" si="13"/>
        <v>1957.4754194922737</v>
      </c>
    </row>
    <row r="40" spans="1:53" x14ac:dyDescent="0.2">
      <c r="B40" t="s">
        <v>27</v>
      </c>
      <c r="D40" s="36">
        <f>MAX(O40:AW40)</f>
        <v>7996.2720449903354</v>
      </c>
      <c r="E40" s="45" t="str">
        <f>IF(D40&lt;5%,"ok","ERRO")</f>
        <v>ERRO</v>
      </c>
      <c r="O40" s="75">
        <f t="shared" ref="O40:AW40" si="14">O33/O36</f>
        <v>7996.2720449903354</v>
      </c>
      <c r="P40" s="75">
        <f t="shared" si="14"/>
        <v>7678.5770561445643</v>
      </c>
      <c r="Q40" s="75">
        <f t="shared" si="14"/>
        <v>7365.8261103526265</v>
      </c>
      <c r="R40" s="75">
        <f t="shared" si="14"/>
        <v>7068.1584192695927</v>
      </c>
      <c r="S40" s="75">
        <f t="shared" si="14"/>
        <v>6783.1560803526418</v>
      </c>
      <c r="T40" s="75">
        <f t="shared" si="14"/>
        <v>6508.2535420832237</v>
      </c>
      <c r="U40" s="75">
        <f t="shared" si="14"/>
        <v>6245.0744012371624</v>
      </c>
      <c r="V40" s="75">
        <f t="shared" si="14"/>
        <v>5993.0809188582389</v>
      </c>
      <c r="W40" s="75">
        <f t="shared" si="14"/>
        <v>5750.9053295147287</v>
      </c>
      <c r="X40" s="75">
        <f t="shared" si="14"/>
        <v>5514.1059187636138</v>
      </c>
      <c r="Y40" s="75">
        <f t="shared" si="14"/>
        <v>5293.0159632878558</v>
      </c>
      <c r="Z40" s="75">
        <f t="shared" si="14"/>
        <v>5080.4600257715338</v>
      </c>
      <c r="AA40" s="75">
        <f t="shared" si="14"/>
        <v>4876.8318229490969</v>
      </c>
      <c r="AB40" s="75">
        <f t="shared" si="14"/>
        <v>4680.3888497437028</v>
      </c>
      <c r="AC40" s="75">
        <f t="shared" si="14"/>
        <v>4482.6417524208382</v>
      </c>
      <c r="AD40" s="75">
        <f t="shared" si="14"/>
        <v>4303.4380086496349</v>
      </c>
      <c r="AE40" s="75">
        <f t="shared" si="14"/>
        <v>4128.8060143327757</v>
      </c>
      <c r="AF40" s="75">
        <f t="shared" si="14"/>
        <v>3962.1361102577575</v>
      </c>
      <c r="AG40" s="75">
        <f t="shared" si="14"/>
        <v>3801.9638838976912</v>
      </c>
      <c r="AH40" s="75">
        <f t="shared" si="14"/>
        <v>3644.0517839622739</v>
      </c>
      <c r="AI40" s="75">
        <f t="shared" si="14"/>
        <v>3497.305076562131</v>
      </c>
      <c r="AJ40" s="75">
        <f t="shared" si="14"/>
        <v>3353.994268500076</v>
      </c>
      <c r="AK40" s="75">
        <f t="shared" si="14"/>
        <v>3219.8420746244255</v>
      </c>
      <c r="AL40" s="75">
        <f t="shared" si="14"/>
        <v>3089.2068203744639</v>
      </c>
      <c r="AM40" s="75">
        <f t="shared" si="14"/>
        <v>2963.3107657932824</v>
      </c>
      <c r="AN40" s="75">
        <f t="shared" si="14"/>
        <v>2842.762826439216</v>
      </c>
      <c r="AO40" s="75">
        <f t="shared" si="14"/>
        <v>2726.9670992261504</v>
      </c>
      <c r="AP40" s="75">
        <f t="shared" si="14"/>
        <v>2617.0950273029207</v>
      </c>
      <c r="AQ40" s="75">
        <f t="shared" si="14"/>
        <v>2510.8517974353081</v>
      </c>
      <c r="AR40" s="75">
        <f t="shared" si="14"/>
        <v>2408.4784555137453</v>
      </c>
      <c r="AS40" s="75">
        <f t="shared" si="14"/>
        <v>2311.3194905637097</v>
      </c>
      <c r="AT40" s="75">
        <f t="shared" si="14"/>
        <v>2217.112368788652</v>
      </c>
      <c r="AU40" s="75">
        <f t="shared" si="14"/>
        <v>2126.6293813498696</v>
      </c>
      <c r="AV40" s="75">
        <f t="shared" si="14"/>
        <v>2040.7359704037683</v>
      </c>
      <c r="AW40" s="75">
        <f t="shared" si="14"/>
        <v>1957.4754194922737</v>
      </c>
    </row>
    <row r="42" spans="1:53" s="32" customFormat="1" x14ac:dyDescent="0.2">
      <c r="A42" s="32" t="s">
        <v>539</v>
      </c>
    </row>
    <row r="43" spans="1:53" s="53" customFormat="1" x14ac:dyDescent="0.2">
      <c r="A43" s="53" t="s">
        <v>511</v>
      </c>
      <c r="B43" s="53" t="s">
        <v>224</v>
      </c>
    </row>
    <row r="44" spans="1:53" x14ac:dyDescent="0.2">
      <c r="A44" t="s">
        <v>541</v>
      </c>
      <c r="D44" s="125">
        <v>2.4</v>
      </c>
      <c r="E44" t="s">
        <v>542</v>
      </c>
      <c r="O44" s="248" t="e">
        <f>OPERACIONAL!#REF!</f>
        <v>#REF!</v>
      </c>
      <c r="P44" s="248" t="e">
        <f>OPERACIONAL!#REF!</f>
        <v>#REF!</v>
      </c>
      <c r="Q44" s="248" t="e">
        <f>OPERACIONAL!#REF!</f>
        <v>#REF!</v>
      </c>
      <c r="R44" s="248">
        <f>OPERACIONAL!K4</f>
        <v>254313</v>
      </c>
      <c r="S44" s="248">
        <f>OPERACIONAL!L4</f>
        <v>256230</v>
      </c>
      <c r="T44" s="248">
        <f>OPERACIONAL!M4</f>
        <v>258242</v>
      </c>
      <c r="U44" s="248">
        <f>OPERACIONAL!N4</f>
        <v>260277</v>
      </c>
      <c r="V44" s="248">
        <f>OPERACIONAL!O4</f>
        <v>262335</v>
      </c>
      <c r="W44" s="248">
        <f>OPERACIONAL!P4</f>
        <v>264416</v>
      </c>
      <c r="X44" s="248">
        <f>OPERACIONAL!Q4</f>
        <v>266189</v>
      </c>
      <c r="Y44" s="248">
        <f>OPERACIONAL!R4</f>
        <v>268315</v>
      </c>
      <c r="Z44" s="248">
        <f>OPERACIONAL!S4</f>
        <v>270463</v>
      </c>
      <c r="AA44" s="248">
        <f>OPERACIONAL!T4</f>
        <v>272633</v>
      </c>
      <c r="AB44" s="248">
        <f>OPERACIONAL!U4</f>
        <v>274826</v>
      </c>
      <c r="AC44" s="248">
        <f>OPERACIONAL!V4</f>
        <v>276540</v>
      </c>
      <c r="AD44" s="248">
        <f>OPERACIONAL!W4</f>
        <v>278670</v>
      </c>
      <c r="AE44" s="248">
        <f>OPERACIONAL!X4</f>
        <v>280823</v>
      </c>
      <c r="AF44" s="248">
        <f>OPERACIONAL!Y4</f>
        <v>283000</v>
      </c>
      <c r="AG44" s="248">
        <f>OPERACIONAL!Z4</f>
        <v>285200</v>
      </c>
      <c r="AH44" s="248">
        <f>OPERACIONAL!AA4</f>
        <v>287296</v>
      </c>
      <c r="AI44" s="248">
        <f>OPERACIONAL!AB4</f>
        <v>291807</v>
      </c>
      <c r="AJ44" s="248">
        <f>OPERACIONAL!AC4</f>
        <v>294098</v>
      </c>
      <c r="AK44" s="248">
        <f>OPERACIONAL!AD4</f>
        <v>294098</v>
      </c>
      <c r="AL44" s="248">
        <f>OPERACIONAL!AE4</f>
        <v>296413</v>
      </c>
      <c r="AM44" s="248">
        <f>OPERACIONAL!AF4</f>
        <v>298476</v>
      </c>
      <c r="AN44" s="248">
        <f>OPERACIONAL!AG4</f>
        <v>300781</v>
      </c>
      <c r="AO44" s="248">
        <f>OPERACIONAL!AH4</f>
        <v>303110</v>
      </c>
      <c r="AP44" s="248">
        <f>OPERACIONAL!AI4</f>
        <v>305463</v>
      </c>
      <c r="AQ44" s="248">
        <f>OPERACIONAL!AJ4</f>
        <v>307841</v>
      </c>
      <c r="AR44" s="248">
        <f>OPERACIONAL!AK4</f>
        <v>310095</v>
      </c>
      <c r="AS44" s="248">
        <f>OPERACIONAL!AL4</f>
        <v>312455</v>
      </c>
      <c r="AT44" s="248">
        <f>OPERACIONAL!AM4</f>
        <v>314840</v>
      </c>
      <c r="AU44" s="248">
        <f>OPERACIONAL!AN4</f>
        <v>317250</v>
      </c>
      <c r="AV44" s="248">
        <f>OPERACIONAL!AO4</f>
        <v>319686</v>
      </c>
      <c r="AW44" s="248">
        <f>OPERACIONAL!AP4</f>
        <v>321923</v>
      </c>
    </row>
    <row r="45" spans="1:53" x14ac:dyDescent="0.2">
      <c r="A45" t="s">
        <v>540</v>
      </c>
      <c r="O45" s="137" t="e">
        <f t="shared" ref="O45:AW45" si="15">O44/$D$44</f>
        <v>#REF!</v>
      </c>
      <c r="P45" s="137" t="e">
        <f t="shared" si="15"/>
        <v>#REF!</v>
      </c>
      <c r="Q45" s="137" t="e">
        <f t="shared" si="15"/>
        <v>#REF!</v>
      </c>
      <c r="R45" s="137">
        <f t="shared" si="15"/>
        <v>105963.75</v>
      </c>
      <c r="S45" s="137">
        <f t="shared" si="15"/>
        <v>106762.5</v>
      </c>
      <c r="T45" s="137">
        <f t="shared" si="15"/>
        <v>107600.83333333334</v>
      </c>
      <c r="U45" s="137">
        <f t="shared" si="15"/>
        <v>108448.75</v>
      </c>
      <c r="V45" s="137">
        <f t="shared" si="15"/>
        <v>109306.25</v>
      </c>
      <c r="W45" s="137">
        <f t="shared" si="15"/>
        <v>110173.33333333334</v>
      </c>
      <c r="X45" s="137">
        <f t="shared" si="15"/>
        <v>110912.08333333334</v>
      </c>
      <c r="Y45" s="137">
        <f t="shared" si="15"/>
        <v>111797.91666666667</v>
      </c>
      <c r="Z45" s="137">
        <f t="shared" si="15"/>
        <v>112692.91666666667</v>
      </c>
      <c r="AA45" s="137">
        <f t="shared" si="15"/>
        <v>113597.08333333334</v>
      </c>
      <c r="AB45" s="137">
        <f t="shared" si="15"/>
        <v>114510.83333333334</v>
      </c>
      <c r="AC45" s="137">
        <f t="shared" si="15"/>
        <v>115225</v>
      </c>
      <c r="AD45" s="137">
        <f t="shared" si="15"/>
        <v>116112.5</v>
      </c>
      <c r="AE45" s="137">
        <f t="shared" si="15"/>
        <v>117009.58333333334</v>
      </c>
      <c r="AF45" s="137">
        <f t="shared" si="15"/>
        <v>117916.66666666667</v>
      </c>
      <c r="AG45" s="137">
        <f t="shared" si="15"/>
        <v>118833.33333333334</v>
      </c>
      <c r="AH45" s="137">
        <f t="shared" si="15"/>
        <v>119706.66666666667</v>
      </c>
      <c r="AI45" s="137">
        <f t="shared" si="15"/>
        <v>121586.25</v>
      </c>
      <c r="AJ45" s="137">
        <f t="shared" si="15"/>
        <v>122540.83333333334</v>
      </c>
      <c r="AK45" s="137">
        <f t="shared" si="15"/>
        <v>122540.83333333334</v>
      </c>
      <c r="AL45" s="137">
        <f t="shared" si="15"/>
        <v>123505.41666666667</v>
      </c>
      <c r="AM45" s="137">
        <f t="shared" si="15"/>
        <v>124365</v>
      </c>
      <c r="AN45" s="137">
        <f t="shared" si="15"/>
        <v>125325.41666666667</v>
      </c>
      <c r="AO45" s="137">
        <f t="shared" si="15"/>
        <v>126295.83333333334</v>
      </c>
      <c r="AP45" s="137">
        <f t="shared" si="15"/>
        <v>127276.25</v>
      </c>
      <c r="AQ45" s="137">
        <f t="shared" si="15"/>
        <v>128267.08333333334</v>
      </c>
      <c r="AR45" s="137">
        <f t="shared" si="15"/>
        <v>129206.25</v>
      </c>
      <c r="AS45" s="137">
        <f t="shared" si="15"/>
        <v>130189.58333333334</v>
      </c>
      <c r="AT45" s="137">
        <f t="shared" si="15"/>
        <v>131183.33333333334</v>
      </c>
      <c r="AU45" s="137">
        <f t="shared" si="15"/>
        <v>132187.5</v>
      </c>
      <c r="AV45" s="137">
        <f t="shared" si="15"/>
        <v>133202.5</v>
      </c>
      <c r="AW45" s="137">
        <f t="shared" si="15"/>
        <v>134134.58333333334</v>
      </c>
    </row>
    <row r="47" spans="1:53" s="30" customFormat="1" x14ac:dyDescent="0.2">
      <c r="A47" s="30" t="s">
        <v>525</v>
      </c>
      <c r="B47" s="156"/>
      <c r="C47" s="156"/>
      <c r="D47" s="79">
        <f>1/1000000</f>
        <v>9.9999999999999995E-7</v>
      </c>
      <c r="E47" s="30" t="s">
        <v>256</v>
      </c>
      <c r="L47" s="156"/>
      <c r="M47" s="156"/>
      <c r="N47" s="156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</row>
    <row r="48" spans="1:53" x14ac:dyDescent="0.2">
      <c r="A48" t="s">
        <v>560</v>
      </c>
      <c r="B48" t="s">
        <v>561</v>
      </c>
      <c r="F48" s="57"/>
      <c r="L48" s="148"/>
      <c r="M48" s="58"/>
      <c r="O48" s="57">
        <f>O33/O2</f>
        <v>6711208.7736095618</v>
      </c>
      <c r="P48" s="57">
        <f t="shared" ref="P48:AW48" si="16">P33/P2</f>
        <v>6567403.3480902025</v>
      </c>
      <c r="Q48" s="57">
        <f t="shared" si="16"/>
        <v>6425279.095840456</v>
      </c>
      <c r="R48" s="57">
        <f t="shared" si="16"/>
        <v>6286836.8858588831</v>
      </c>
      <c r="S48" s="57">
        <f t="shared" si="16"/>
        <v>6151954.4446449848</v>
      </c>
      <c r="T48" s="57">
        <f t="shared" si="16"/>
        <v>6018678.5214164043</v>
      </c>
      <c r="U48" s="57">
        <f t="shared" si="16"/>
        <v>5888839.0267011141</v>
      </c>
      <c r="V48" s="57">
        <f t="shared" si="16"/>
        <v>5762322.894973116</v>
      </c>
      <c r="W48" s="57">
        <f t="shared" si="16"/>
        <v>5638181.4726928119</v>
      </c>
      <c r="X48" s="57">
        <f t="shared" si="16"/>
        <v>5512306.0056988364</v>
      </c>
      <c r="Y48" s="57">
        <f t="shared" si="16"/>
        <v>5395314.9447234161</v>
      </c>
      <c r="Z48" s="57">
        <f t="shared" si="16"/>
        <v>5280463.1807626197</v>
      </c>
      <c r="AA48" s="57">
        <f t="shared" si="16"/>
        <v>5168471.6950340401</v>
      </c>
      <c r="AB48" s="57">
        <f t="shared" si="16"/>
        <v>5057800.346104865</v>
      </c>
      <c r="AC48" s="57">
        <f t="shared" si="16"/>
        <v>4939342.71377452</v>
      </c>
      <c r="AD48" s="57">
        <f t="shared" si="16"/>
        <v>4835106.7026903098</v>
      </c>
      <c r="AE48" s="57">
        <f t="shared" si="16"/>
        <v>4730100.5502529452</v>
      </c>
      <c r="AF48" s="57">
        <f t="shared" si="16"/>
        <v>4628397.6844950421</v>
      </c>
      <c r="AG48" s="57">
        <f t="shared" si="16"/>
        <v>4528607.1386501119</v>
      </c>
      <c r="AH48" s="57">
        <f t="shared" si="16"/>
        <v>4425848.8959730053</v>
      </c>
      <c r="AI48" s="57">
        <f t="shared" si="16"/>
        <v>4331127.2503833016</v>
      </c>
      <c r="AJ48" s="57">
        <f t="shared" si="16"/>
        <v>4235309.2261936702</v>
      </c>
      <c r="AK48" s="57">
        <f t="shared" si="16"/>
        <v>4145842.1452655704</v>
      </c>
      <c r="AL48" s="57">
        <f t="shared" si="16"/>
        <v>4055837.61613461</v>
      </c>
      <c r="AM48" s="57">
        <f t="shared" si="16"/>
        <v>3967036.1260198867</v>
      </c>
      <c r="AN48" s="57">
        <f t="shared" si="16"/>
        <v>3880475.6905589048</v>
      </c>
      <c r="AO48" s="57">
        <f t="shared" si="16"/>
        <v>3795592.8549000924</v>
      </c>
      <c r="AP48" s="57">
        <f t="shared" si="16"/>
        <v>3714279.636003315</v>
      </c>
      <c r="AQ48" s="57">
        <f t="shared" si="16"/>
        <v>3633553.5672554127</v>
      </c>
      <c r="AR48" s="57">
        <f t="shared" si="16"/>
        <v>3553928.0926153618</v>
      </c>
      <c r="AS48" s="57">
        <f t="shared" si="16"/>
        <v>3477612.8743058927</v>
      </c>
      <c r="AT48" s="57">
        <f t="shared" si="16"/>
        <v>3401451.9550555605</v>
      </c>
      <c r="AU48" s="57">
        <f t="shared" si="16"/>
        <v>3326778.0607943125</v>
      </c>
      <c r="AV48" s="57">
        <f t="shared" si="16"/>
        <v>3255174.0995795024</v>
      </c>
      <c r="AW48" s="57">
        <f t="shared" si="16"/>
        <v>3183751.0545834578</v>
      </c>
    </row>
    <row r="49" spans="1:49" x14ac:dyDescent="0.2">
      <c r="A49" t="s">
        <v>564</v>
      </c>
      <c r="B49" t="s">
        <v>494</v>
      </c>
      <c r="D49" s="250">
        <v>14.8</v>
      </c>
      <c r="E49" t="s">
        <v>494</v>
      </c>
      <c r="O49" s="189" t="e">
        <f>O48*1000000/O45/12</f>
        <v>#REF!</v>
      </c>
      <c r="P49" s="189" t="e">
        <f t="shared" ref="P49:AW49" si="17">P48*1000000/P45/12</f>
        <v>#REF!</v>
      </c>
      <c r="Q49" s="189" t="e">
        <f t="shared" si="17"/>
        <v>#REF!</v>
      </c>
      <c r="R49" s="40">
        <f t="shared" si="17"/>
        <v>4944172.6422627885</v>
      </c>
      <c r="S49" s="189">
        <f t="shared" si="17"/>
        <v>4801900.2026655618</v>
      </c>
      <c r="T49" s="189">
        <f t="shared" si="17"/>
        <v>4661270.0656100893</v>
      </c>
      <c r="U49" s="189">
        <f t="shared" si="17"/>
        <v>4525055.2501382101</v>
      </c>
      <c r="V49" s="189">
        <f t="shared" si="17"/>
        <v>4393102.6321101766</v>
      </c>
      <c r="W49" s="189">
        <f t="shared" si="17"/>
        <v>4264629.5781592727</v>
      </c>
      <c r="X49" s="189">
        <f t="shared" si="17"/>
        <v>4141648.2316691037</v>
      </c>
      <c r="Y49" s="189">
        <f t="shared" si="17"/>
        <v>4021627.5234134626</v>
      </c>
      <c r="Z49" s="189">
        <f t="shared" si="17"/>
        <v>3904758.2706415444</v>
      </c>
      <c r="AA49" s="189">
        <f t="shared" si="17"/>
        <v>3791523.1795373559</v>
      </c>
      <c r="AB49" s="189">
        <f t="shared" si="17"/>
        <v>3680729.1494289949</v>
      </c>
      <c r="AC49" s="189">
        <f t="shared" si="17"/>
        <v>3572244.6761947777</v>
      </c>
      <c r="AD49" s="189">
        <f t="shared" si="17"/>
        <v>3470130.7659168974</v>
      </c>
      <c r="AE49" s="189">
        <f t="shared" si="17"/>
        <v>3368741.5562492707</v>
      </c>
      <c r="AF49" s="189">
        <f t="shared" si="17"/>
        <v>3270952.4272049763</v>
      </c>
      <c r="AG49" s="189">
        <f t="shared" si="17"/>
        <v>3175741.3314516917</v>
      </c>
      <c r="AH49" s="189">
        <f t="shared" si="17"/>
        <v>3081037.6030108351</v>
      </c>
      <c r="AI49" s="189">
        <f t="shared" si="17"/>
        <v>2968487.5622471715</v>
      </c>
      <c r="AJ49" s="189">
        <f t="shared" si="17"/>
        <v>2880202.671350142</v>
      </c>
      <c r="AK49" s="189">
        <f t="shared" si="17"/>
        <v>2819360.9920948595</v>
      </c>
      <c r="AL49" s="189">
        <f t="shared" si="17"/>
        <v>2736612.5076394151</v>
      </c>
      <c r="AM49" s="189">
        <f t="shared" si="17"/>
        <v>2658194.3781207781</v>
      </c>
      <c r="AN49" s="189">
        <f t="shared" si="17"/>
        <v>2580266.4999178168</v>
      </c>
      <c r="AO49" s="189">
        <f t="shared" si="17"/>
        <v>2504432.6184554067</v>
      </c>
      <c r="AP49" s="189">
        <f t="shared" si="17"/>
        <v>2431901.4977285727</v>
      </c>
      <c r="AQ49" s="189">
        <f t="shared" si="17"/>
        <v>2360669.0254094889</v>
      </c>
      <c r="AR49" s="189">
        <f t="shared" si="17"/>
        <v>2292154.3995326348</v>
      </c>
      <c r="AS49" s="189">
        <f t="shared" si="17"/>
        <v>2225992.7825164534</v>
      </c>
      <c r="AT49" s="189">
        <f t="shared" si="17"/>
        <v>2160749.558541202</v>
      </c>
      <c r="AU49" s="189">
        <f t="shared" si="17"/>
        <v>2097259.6127938931</v>
      </c>
      <c r="AV49" s="189">
        <f t="shared" si="17"/>
        <v>2036482.1103079289</v>
      </c>
      <c r="AW49" s="189">
        <f t="shared" si="17"/>
        <v>1977958.1170549837</v>
      </c>
    </row>
    <row r="50" spans="1:49" s="44" customFormat="1" x14ac:dyDescent="0.2">
      <c r="A50" s="44" t="s">
        <v>565</v>
      </c>
      <c r="B50" s="44" t="s">
        <v>26</v>
      </c>
      <c r="O50" s="249" t="e">
        <f>O$45*$D49*12*$D47*O2</f>
        <v>#REF!</v>
      </c>
      <c r="P50" s="249" t="e">
        <f t="shared" ref="P50:AW50" si="18">P$45*$D49*12*$D47*P2</f>
        <v>#REF!</v>
      </c>
      <c r="Q50" s="249" t="e">
        <f t="shared" si="18"/>
        <v>#REF!</v>
      </c>
      <c r="R50" s="249">
        <f t="shared" si="18"/>
        <v>22.032565032707549</v>
      </c>
      <c r="S50" s="249">
        <f t="shared" si="18"/>
        <v>22.864604886421752</v>
      </c>
      <c r="T50" s="249">
        <f t="shared" si="18"/>
        <v>23.735469437348112</v>
      </c>
      <c r="U50" s="249">
        <f t="shared" si="18"/>
        <v>24.640185105858045</v>
      </c>
      <c r="V50" s="249">
        <f t="shared" si="18"/>
        <v>25.580064502578516</v>
      </c>
      <c r="W50" s="249">
        <f t="shared" si="18"/>
        <v>26.556470488418302</v>
      </c>
      <c r="X50" s="249">
        <f t="shared" si="18"/>
        <v>27.536576956488361</v>
      </c>
      <c r="Y50" s="249">
        <f t="shared" si="18"/>
        <v>28.589201452586622</v>
      </c>
      <c r="Z50" s="249">
        <f t="shared" si="18"/>
        <v>29.682614942306852</v>
      </c>
      <c r="AA50" s="249">
        <f t="shared" si="18"/>
        <v>30.818389836513397</v>
      </c>
      <c r="AB50" s="249">
        <f t="shared" si="18"/>
        <v>31.998274784658939</v>
      </c>
      <c r="AC50" s="249">
        <f t="shared" si="18"/>
        <v>33.163772700610828</v>
      </c>
      <c r="AD50" s="249">
        <f t="shared" si="18"/>
        <v>34.4217870638374</v>
      </c>
      <c r="AE50" s="249">
        <f t="shared" si="18"/>
        <v>35.728361122068577</v>
      </c>
      <c r="AF50" s="249">
        <f t="shared" si="18"/>
        <v>37.085495075089192</v>
      </c>
      <c r="AG50" s="249">
        <f t="shared" si="18"/>
        <v>38.495005976246986</v>
      </c>
      <c r="AH50" s="249">
        <f t="shared" si="18"/>
        <v>39.941252012834539</v>
      </c>
      <c r="AI50" s="249">
        <f t="shared" si="18"/>
        <v>41.785444398433974</v>
      </c>
      <c r="AJ50" s="249">
        <f t="shared" si="18"/>
        <v>43.376910408219651</v>
      </c>
      <c r="AK50" s="249">
        <f t="shared" si="18"/>
        <v>44.67821772046625</v>
      </c>
      <c r="AL50" s="249">
        <f t="shared" si="18"/>
        <v>46.380800568694312</v>
      </c>
      <c r="AM50" s="249">
        <f t="shared" si="18"/>
        <v>48.104713711807008</v>
      </c>
      <c r="AN50" s="249">
        <f t="shared" si="18"/>
        <v>49.930491603343498</v>
      </c>
      <c r="AO50" s="249">
        <f t="shared" si="18"/>
        <v>51.826625515528342</v>
      </c>
      <c r="AP50" s="249">
        <f t="shared" si="18"/>
        <v>53.795816717182973</v>
      </c>
      <c r="AQ50" s="249">
        <f t="shared" si="18"/>
        <v>55.841050321824099</v>
      </c>
      <c r="AR50" s="249">
        <f t="shared" si="18"/>
        <v>57.937413841991237</v>
      </c>
      <c r="AS50" s="249">
        <f t="shared" si="18"/>
        <v>60.129701160158511</v>
      </c>
      <c r="AT50" s="249">
        <f t="shared" si="18"/>
        <v>62.406337445911362</v>
      </c>
      <c r="AU50" s="249">
        <f t="shared" si="18"/>
        <v>64.770559240747176</v>
      </c>
      <c r="AV50" s="249">
        <f t="shared" si="18"/>
        <v>67.225936111838081</v>
      </c>
      <c r="AW50" s="249">
        <f t="shared" si="18"/>
        <v>69.72723948455419</v>
      </c>
    </row>
    <row r="51" spans="1:49" x14ac:dyDescent="0.2"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</row>
    <row r="52" spans="1:49" s="24" customFormat="1" x14ac:dyDescent="0.2">
      <c r="A52" s="24" t="s">
        <v>538</v>
      </c>
      <c r="R52" s="251"/>
    </row>
    <row r="53" spans="1:49" ht="13.5" thickBot="1" x14ac:dyDescent="0.25">
      <c r="C53" s="57"/>
      <c r="D53" s="57"/>
      <c r="E53" s="57"/>
      <c r="J53" s="57"/>
      <c r="K53" s="57"/>
      <c r="L53" s="57"/>
    </row>
    <row r="54" spans="1:49" ht="13.5" thickBot="1" x14ac:dyDescent="0.25">
      <c r="A54" s="239"/>
      <c r="B54" s="239">
        <v>2020</v>
      </c>
      <c r="C54" s="239" t="s">
        <v>27</v>
      </c>
      <c r="D54" s="239">
        <v>2021</v>
      </c>
      <c r="E54" s="239" t="s">
        <v>27</v>
      </c>
      <c r="F54" s="239">
        <v>2022</v>
      </c>
      <c r="G54" s="239" t="s">
        <v>27</v>
      </c>
      <c r="J54" s="57"/>
      <c r="K54" s="57"/>
      <c r="L54" s="57"/>
    </row>
    <row r="55" spans="1:49" ht="13.5" thickBot="1" x14ac:dyDescent="0.25">
      <c r="A55" s="236" t="s">
        <v>363</v>
      </c>
      <c r="B55" s="237">
        <f>SUM(B56:B63)</f>
        <v>718.6880894160264</v>
      </c>
      <c r="C55" s="242">
        <f t="shared" ref="C55:C63" si="19">B55/B$55</f>
        <v>1</v>
      </c>
      <c r="D55" s="237">
        <f>SUM(D56:D63)</f>
        <v>753.66088261017649</v>
      </c>
      <c r="E55" s="242">
        <f t="shared" ref="E55:E63" si="20">D55/D$55</f>
        <v>1</v>
      </c>
      <c r="F55" s="237">
        <f>SUM(F56:F63)</f>
        <v>797.27605988999994</v>
      </c>
      <c r="G55" s="242">
        <f t="shared" ref="G55:G63" si="21">F55/F$55</f>
        <v>1</v>
      </c>
      <c r="J55" s="57"/>
      <c r="K55" s="57"/>
      <c r="L55" s="57"/>
    </row>
    <row r="56" spans="1:49" ht="13.5" thickBot="1" x14ac:dyDescent="0.25">
      <c r="A56" s="236" t="s">
        <v>537</v>
      </c>
      <c r="B56" s="237">
        <v>152.41400583564368</v>
      </c>
      <c r="C56" s="242">
        <f t="shared" si="19"/>
        <v>0.21207253616723834</v>
      </c>
      <c r="D56" s="237">
        <v>175.75197017946584</v>
      </c>
      <c r="E56" s="242">
        <f t="shared" si="20"/>
        <v>0.23319768112520148</v>
      </c>
      <c r="F56" s="237">
        <v>192.11746165</v>
      </c>
      <c r="G56" s="242">
        <f t="shared" si="21"/>
        <v>0.24096730268874048</v>
      </c>
    </row>
    <row r="57" spans="1:49" ht="13.5" thickBot="1" x14ac:dyDescent="0.25">
      <c r="A57" s="236" t="s">
        <v>536</v>
      </c>
      <c r="B57" s="237">
        <v>11.188376060047585</v>
      </c>
      <c r="C57" s="242">
        <f t="shared" si="19"/>
        <v>1.5567777210749041E-2</v>
      </c>
      <c r="D57" s="237">
        <v>11.296535764270168</v>
      </c>
      <c r="E57" s="242">
        <f t="shared" si="20"/>
        <v>1.4988884291229942E-2</v>
      </c>
      <c r="F57" s="237">
        <v>12.291098960000001</v>
      </c>
      <c r="G57" s="242">
        <f t="shared" si="21"/>
        <v>1.5416365269635466E-2</v>
      </c>
      <c r="J57" s="37"/>
      <c r="L57" s="37"/>
      <c r="X57" s="39"/>
    </row>
    <row r="58" spans="1:49" ht="13.5" thickBot="1" x14ac:dyDescent="0.25">
      <c r="A58" s="236" t="s">
        <v>535</v>
      </c>
      <c r="B58" s="237">
        <v>0.52925770451452092</v>
      </c>
      <c r="C58" s="242">
        <f t="shared" si="19"/>
        <v>7.3642197819720641E-4</v>
      </c>
      <c r="D58" s="237">
        <v>14.469983485752575</v>
      </c>
      <c r="E58" s="242">
        <f t="shared" si="20"/>
        <v>1.9199594697867618E-2</v>
      </c>
      <c r="F58" s="237">
        <v>6.2519751399999999</v>
      </c>
      <c r="G58" s="242">
        <f t="shared" si="21"/>
        <v>7.8416692216527664E-3</v>
      </c>
      <c r="X58" s="39"/>
    </row>
    <row r="59" spans="1:49" ht="13.5" thickBot="1" x14ac:dyDescent="0.25">
      <c r="A59" s="236" t="s">
        <v>534</v>
      </c>
      <c r="B59" s="237">
        <v>0</v>
      </c>
      <c r="C59" s="242">
        <f t="shared" si="19"/>
        <v>0</v>
      </c>
      <c r="D59" s="237">
        <v>0</v>
      </c>
      <c r="E59" s="242">
        <f t="shared" si="20"/>
        <v>0</v>
      </c>
      <c r="F59" s="237">
        <v>0</v>
      </c>
      <c r="G59" s="242">
        <f t="shared" si="21"/>
        <v>0</v>
      </c>
      <c r="X59" s="39"/>
    </row>
    <row r="60" spans="1:49" ht="13.5" thickBot="1" x14ac:dyDescent="0.25">
      <c r="A60" s="236" t="s">
        <v>533</v>
      </c>
      <c r="B60" s="237">
        <v>0</v>
      </c>
      <c r="C60" s="242">
        <f t="shared" si="19"/>
        <v>0</v>
      </c>
      <c r="D60" s="237">
        <v>0</v>
      </c>
      <c r="E60" s="242">
        <f t="shared" si="20"/>
        <v>0</v>
      </c>
      <c r="F60" s="237">
        <v>0</v>
      </c>
      <c r="G60" s="242">
        <f t="shared" si="21"/>
        <v>0</v>
      </c>
      <c r="X60" s="39"/>
    </row>
    <row r="61" spans="1:49" ht="13.5" thickBot="1" x14ac:dyDescent="0.25">
      <c r="A61" s="236" t="s">
        <v>532</v>
      </c>
      <c r="B61" s="237">
        <v>84.613004008632487</v>
      </c>
      <c r="C61" s="242">
        <f t="shared" si="19"/>
        <v>0.1177325814281759</v>
      </c>
      <c r="D61" s="237">
        <v>78.983269625969612</v>
      </c>
      <c r="E61" s="242">
        <f t="shared" si="20"/>
        <v>0.10479948136942503</v>
      </c>
      <c r="F61" s="237">
        <v>82.408541270000001</v>
      </c>
      <c r="G61" s="242">
        <f t="shared" si="21"/>
        <v>0.1033626185657323</v>
      </c>
      <c r="X61" s="39"/>
    </row>
    <row r="62" spans="1:49" ht="13.5" thickBot="1" x14ac:dyDescent="0.25">
      <c r="A62" s="236" t="s">
        <v>531</v>
      </c>
      <c r="B62" s="237">
        <v>464.16052375454575</v>
      </c>
      <c r="C62" s="242">
        <f t="shared" si="19"/>
        <v>0.64584418552379474</v>
      </c>
      <c r="D62" s="237">
        <v>468.41374643029962</v>
      </c>
      <c r="E62" s="242">
        <f t="shared" si="20"/>
        <v>0.62151792303194531</v>
      </c>
      <c r="F62" s="237">
        <v>493.84318818999998</v>
      </c>
      <c r="G62" s="242">
        <f t="shared" si="21"/>
        <v>0.61941304026880661</v>
      </c>
      <c r="X62" s="39"/>
    </row>
    <row r="63" spans="1:49" ht="13.5" thickBot="1" x14ac:dyDescent="0.25">
      <c r="A63" s="236" t="s">
        <v>530</v>
      </c>
      <c r="B63" s="237">
        <v>5.7829220526424718</v>
      </c>
      <c r="C63" s="242">
        <f t="shared" si="19"/>
        <v>8.0464976918448918E-3</v>
      </c>
      <c r="D63" s="237">
        <v>4.7453771244185825</v>
      </c>
      <c r="E63" s="242">
        <f t="shared" si="20"/>
        <v>6.2964354843305318E-3</v>
      </c>
      <c r="F63" s="237">
        <v>10.36379468</v>
      </c>
      <c r="G63" s="242">
        <f t="shared" si="21"/>
        <v>1.2999003985432462E-2</v>
      </c>
      <c r="X63" s="39"/>
    </row>
    <row r="64" spans="1:49" x14ac:dyDescent="0.2">
      <c r="C64" s="57"/>
      <c r="D64" s="57"/>
      <c r="E64" s="57"/>
    </row>
    <row r="65" spans="1:15" x14ac:dyDescent="0.2">
      <c r="C65" s="57"/>
      <c r="D65" s="57"/>
      <c r="E65" s="57"/>
    </row>
    <row r="66" spans="1:15" x14ac:dyDescent="0.2">
      <c r="A66" s="24" t="s">
        <v>529</v>
      </c>
      <c r="B66" s="24"/>
      <c r="C66" s="85"/>
      <c r="D66" s="85"/>
      <c r="E66" s="85"/>
      <c r="F66" s="24"/>
      <c r="G66" s="24"/>
      <c r="H66" s="24"/>
      <c r="I66" s="24"/>
      <c r="J66" s="24"/>
      <c r="K66" s="24"/>
      <c r="L66" s="24"/>
      <c r="M66" s="24"/>
    </row>
    <row r="67" spans="1:15" ht="13.5" thickBot="1" x14ac:dyDescent="0.25">
      <c r="C67" s="57"/>
      <c r="D67" s="57"/>
      <c r="E67" s="57"/>
    </row>
    <row r="68" spans="1:15" ht="15.75" thickBot="1" x14ac:dyDescent="0.25">
      <c r="A68" s="241"/>
      <c r="B68" s="240"/>
      <c r="C68" s="243">
        <f t="shared" ref="C68:M68" si="22">O1</f>
        <v>2025</v>
      </c>
      <c r="D68" s="243">
        <f t="shared" si="22"/>
        <v>2026</v>
      </c>
      <c r="E68" s="243">
        <f t="shared" si="22"/>
        <v>2027</v>
      </c>
      <c r="F68" s="243">
        <f t="shared" si="22"/>
        <v>2028</v>
      </c>
      <c r="G68" s="243">
        <f t="shared" si="22"/>
        <v>2029</v>
      </c>
      <c r="H68" s="243">
        <f t="shared" si="22"/>
        <v>2030</v>
      </c>
      <c r="I68" s="243">
        <f t="shared" si="22"/>
        <v>2031</v>
      </c>
      <c r="J68" s="243">
        <f t="shared" si="22"/>
        <v>2032</v>
      </c>
      <c r="K68" s="243">
        <f t="shared" si="22"/>
        <v>2033</v>
      </c>
      <c r="L68" s="243">
        <f t="shared" si="22"/>
        <v>2034</v>
      </c>
      <c r="M68" s="243">
        <f t="shared" si="22"/>
        <v>2035</v>
      </c>
    </row>
    <row r="69" spans="1:15" ht="13.5" customHeight="1" thickBot="1" x14ac:dyDescent="0.25">
      <c r="A69" s="692" t="s">
        <v>528</v>
      </c>
      <c r="B69" s="236" t="s">
        <v>527</v>
      </c>
      <c r="C69" s="237">
        <f t="shared" ref="C69:M69" si="23">O35</f>
        <v>899.22069611143502</v>
      </c>
      <c r="D69" s="237">
        <f t="shared" si="23"/>
        <v>943.85063785669865</v>
      </c>
      <c r="E69" s="237">
        <f t="shared" si="23"/>
        <v>991.51226351654839</v>
      </c>
      <c r="F69" s="237">
        <f t="shared" si="23"/>
        <v>1041.3355564558024</v>
      </c>
      <c r="G69" s="237">
        <f t="shared" si="23"/>
        <v>1093.6624599005952</v>
      </c>
      <c r="H69" s="237">
        <f t="shared" si="23"/>
        <v>1148.6187797781083</v>
      </c>
      <c r="I69" s="237">
        <f t="shared" si="23"/>
        <v>1206.3366437382024</v>
      </c>
      <c r="J69" s="237">
        <f t="shared" si="23"/>
        <v>1266.9548188187184</v>
      </c>
      <c r="K69" s="237">
        <f t="shared" si="23"/>
        <v>1330.6190450733952</v>
      </c>
      <c r="L69" s="237">
        <f t="shared" si="23"/>
        <v>1397.4823859645244</v>
      </c>
      <c r="M69" s="237">
        <f t="shared" si="23"/>
        <v>1467.7055963627645</v>
      </c>
    </row>
    <row r="70" spans="1:15" ht="13.5" thickBot="1" x14ac:dyDescent="0.25">
      <c r="A70" s="693"/>
      <c r="B70" s="236" t="s">
        <v>360</v>
      </c>
      <c r="C70" s="237">
        <f>O$33</f>
        <v>7190413.3145926176</v>
      </c>
      <c r="D70" s="237">
        <f t="shared" ref="D70:M70" si="24">P$33</f>
        <v>7247429.8522738582</v>
      </c>
      <c r="E70" s="237">
        <f t="shared" si="24"/>
        <v>7303306.9193450259</v>
      </c>
      <c r="F70" s="237">
        <f t="shared" si="24"/>
        <v>7360324.6806478659</v>
      </c>
      <c r="G70" s="237">
        <f t="shared" si="24"/>
        <v>7418483.1647281498</v>
      </c>
      <c r="H70" s="237">
        <f t="shared" si="24"/>
        <v>7475502.2419941835</v>
      </c>
      <c r="I70" s="237">
        <f t="shared" si="24"/>
        <v>7533662.0930838026</v>
      </c>
      <c r="J70" s="237">
        <f t="shared" si="24"/>
        <v>7592962.7497179583</v>
      </c>
      <c r="K70" s="237">
        <f t="shared" si="24"/>
        <v>7652264.1578663876</v>
      </c>
      <c r="L70" s="237">
        <f t="shared" si="24"/>
        <v>7705865.8958148807</v>
      </c>
      <c r="M70" s="237">
        <f t="shared" si="24"/>
        <v>7768589.1509550344</v>
      </c>
    </row>
    <row r="71" spans="1:15" ht="13.5" thickBot="1" x14ac:dyDescent="0.25">
      <c r="A71" s="694"/>
      <c r="B71" s="235" t="s">
        <v>526</v>
      </c>
      <c r="C71" s="238">
        <f t="shared" ref="C71:M71" si="25">C70/C69</f>
        <v>7996.2720449903354</v>
      </c>
      <c r="D71" s="238">
        <f t="shared" si="25"/>
        <v>7678.5770561445643</v>
      </c>
      <c r="E71" s="238">
        <f t="shared" si="25"/>
        <v>7365.8261103526265</v>
      </c>
      <c r="F71" s="238">
        <f t="shared" si="25"/>
        <v>7068.1584192695927</v>
      </c>
      <c r="G71" s="238">
        <f t="shared" si="25"/>
        <v>6783.1560803526418</v>
      </c>
      <c r="H71" s="238">
        <f t="shared" si="25"/>
        <v>6508.2535420832237</v>
      </c>
      <c r="I71" s="238">
        <f t="shared" si="25"/>
        <v>6245.0744012371624</v>
      </c>
      <c r="J71" s="238">
        <f t="shared" si="25"/>
        <v>5993.0809188582389</v>
      </c>
      <c r="K71" s="238">
        <f t="shared" si="25"/>
        <v>5750.9053295147287</v>
      </c>
      <c r="L71" s="238">
        <f t="shared" si="25"/>
        <v>5514.1059187636138</v>
      </c>
      <c r="M71" s="238">
        <f t="shared" si="25"/>
        <v>5293.0159632878558</v>
      </c>
    </row>
    <row r="72" spans="1:15" ht="13.5" customHeight="1" thickBot="1" x14ac:dyDescent="0.25">
      <c r="A72" s="692" t="str">
        <f>CONCATENATE("Cenário 1: taxa de R$ ",D49," por domicílio / mês")</f>
        <v>Cenário 1: taxa de R$ 14,8 por domicílio / mês</v>
      </c>
      <c r="B72" s="236" t="s">
        <v>566</v>
      </c>
      <c r="C72" s="237" t="e">
        <f>C$69+O50</f>
        <v>#REF!</v>
      </c>
      <c r="D72" s="237" t="e">
        <f t="shared" ref="D72:M72" si="26">D$69+P50</f>
        <v>#REF!</v>
      </c>
      <c r="E72" s="237" t="e">
        <f t="shared" si="26"/>
        <v>#REF!</v>
      </c>
      <c r="F72" s="237">
        <f t="shared" si="26"/>
        <v>1063.3681214885098</v>
      </c>
      <c r="G72" s="237">
        <f t="shared" si="26"/>
        <v>1116.527064787017</v>
      </c>
      <c r="H72" s="237">
        <f t="shared" si="26"/>
        <v>1172.3542492154563</v>
      </c>
      <c r="I72" s="237">
        <f t="shared" si="26"/>
        <v>1230.9768288440605</v>
      </c>
      <c r="J72" s="237">
        <f t="shared" si="26"/>
        <v>1292.534883321297</v>
      </c>
      <c r="K72" s="237">
        <f t="shared" si="26"/>
        <v>1357.1755155618134</v>
      </c>
      <c r="L72" s="237">
        <f t="shared" si="26"/>
        <v>1425.0189629210126</v>
      </c>
      <c r="M72" s="237">
        <f t="shared" si="26"/>
        <v>1496.2947978153511</v>
      </c>
    </row>
    <row r="73" spans="1:15" ht="13.5" thickBot="1" x14ac:dyDescent="0.25">
      <c r="A73" s="693"/>
      <c r="B73" s="236" t="s">
        <v>360</v>
      </c>
      <c r="C73" s="237">
        <f>O$33</f>
        <v>7190413.3145926176</v>
      </c>
      <c r="D73" s="237">
        <f t="shared" ref="D73" si="27">P$33</f>
        <v>7247429.8522738582</v>
      </c>
      <c r="E73" s="237">
        <f t="shared" ref="E73" si="28">Q$33</f>
        <v>7303306.9193450259</v>
      </c>
      <c r="F73" s="237">
        <f t="shared" ref="F73" si="29">R$33</f>
        <v>7360324.6806478659</v>
      </c>
      <c r="G73" s="237">
        <f t="shared" ref="G73" si="30">S$33</f>
        <v>7418483.1647281498</v>
      </c>
      <c r="H73" s="237">
        <f t="shared" ref="H73" si="31">T$33</f>
        <v>7475502.2419941835</v>
      </c>
      <c r="I73" s="237">
        <f t="shared" ref="I73" si="32">U$33</f>
        <v>7533662.0930838026</v>
      </c>
      <c r="J73" s="237">
        <f t="shared" ref="J73" si="33">V$33</f>
        <v>7592962.7497179583</v>
      </c>
      <c r="K73" s="237">
        <f t="shared" ref="K73" si="34">W$33</f>
        <v>7652264.1578663876</v>
      </c>
      <c r="L73" s="237">
        <f t="shared" ref="L73" si="35">X$33</f>
        <v>7705865.8958148807</v>
      </c>
      <c r="M73" s="237">
        <f t="shared" ref="M73" si="36">Y$33</f>
        <v>7768589.1509550344</v>
      </c>
    </row>
    <row r="74" spans="1:15" ht="13.5" thickBot="1" x14ac:dyDescent="0.25">
      <c r="A74" s="694"/>
      <c r="B74" s="235" t="s">
        <v>526</v>
      </c>
      <c r="C74" s="238" t="e">
        <f t="shared" ref="C74:M74" si="37">C73/C72</f>
        <v>#REF!</v>
      </c>
      <c r="D74" s="238" t="e">
        <f t="shared" si="37"/>
        <v>#REF!</v>
      </c>
      <c r="E74" s="238" t="e">
        <f t="shared" si="37"/>
        <v>#REF!</v>
      </c>
      <c r="F74" s="238">
        <f t="shared" si="37"/>
        <v>6921.7089847914885</v>
      </c>
      <c r="G74" s="238">
        <f t="shared" si="37"/>
        <v>6644.2484008600914</v>
      </c>
      <c r="H74" s="238">
        <f t="shared" si="37"/>
        <v>6376.4875224334428</v>
      </c>
      <c r="I74" s="238">
        <f t="shared" si="37"/>
        <v>6120.0681577071045</v>
      </c>
      <c r="J74" s="238">
        <f t="shared" si="37"/>
        <v>5874.4741420108403</v>
      </c>
      <c r="K74" s="238">
        <f t="shared" si="37"/>
        <v>5638.3747497085324</v>
      </c>
      <c r="L74" s="238">
        <f t="shared" si="37"/>
        <v>5407.553230042181</v>
      </c>
      <c r="M74" s="238">
        <f t="shared" si="37"/>
        <v>5191.8840874789366</v>
      </c>
    </row>
    <row r="78" spans="1:15" ht="13.5" thickBot="1" x14ac:dyDescent="0.25"/>
    <row r="79" spans="1:15" ht="36.75" thickBot="1" x14ac:dyDescent="0.25">
      <c r="L79" s="187" t="s">
        <v>491</v>
      </c>
      <c r="M79" s="188" t="s">
        <v>556</v>
      </c>
      <c r="N79" s="188" t="s">
        <v>557</v>
      </c>
      <c r="O79" s="188" t="s">
        <v>558</v>
      </c>
    </row>
    <row r="80" spans="1:15" ht="13.5" thickBot="1" x14ac:dyDescent="0.25">
      <c r="L80" s="186" t="s">
        <v>514</v>
      </c>
      <c r="M80" s="247"/>
      <c r="N80" s="245"/>
      <c r="O80" s="245"/>
    </row>
    <row r="81" spans="12:15" ht="13.5" thickBot="1" x14ac:dyDescent="0.25">
      <c r="L81" s="186" t="s">
        <v>231</v>
      </c>
      <c r="M81" s="247"/>
      <c r="N81" s="245" t="s">
        <v>192</v>
      </c>
      <c r="O81" s="245"/>
    </row>
    <row r="82" spans="12:15" ht="13.5" thickBot="1" x14ac:dyDescent="0.25">
      <c r="L82" s="186" t="s">
        <v>232</v>
      </c>
      <c r="M82" s="247"/>
      <c r="N82" s="246"/>
      <c r="O82" s="246"/>
    </row>
    <row r="83" spans="12:15" ht="13.5" thickBot="1" x14ac:dyDescent="0.25">
      <c r="L83" s="186" t="s">
        <v>522</v>
      </c>
      <c r="M83" s="245"/>
      <c r="N83" s="247"/>
      <c r="O83" s="245"/>
    </row>
    <row r="88" spans="12:15" ht="13.5" thickBot="1" x14ac:dyDescent="0.25">
      <c r="L88" s="246"/>
    </row>
    <row r="89" spans="12:15" ht="13.5" thickBot="1" x14ac:dyDescent="0.25">
      <c r="L89" s="245"/>
    </row>
    <row r="90" spans="12:15" ht="13.5" thickBot="1" x14ac:dyDescent="0.25">
      <c r="L90" s="244"/>
    </row>
  </sheetData>
  <mergeCells count="2">
    <mergeCell ref="A72:A74"/>
    <mergeCell ref="A69:A7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5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VfM!O40:AW40</xm:f>
              <xm:sqref>C40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BP118"/>
  <sheetViews>
    <sheetView showGridLines="0" zoomScaleNormal="100" workbookViewId="0">
      <selection activeCell="D116" sqref="D116"/>
    </sheetView>
  </sheetViews>
  <sheetFormatPr defaultColWidth="9.140625" defaultRowHeight="12.75" outlineLevelRow="1" outlineLevelCol="1" x14ac:dyDescent="0.2"/>
  <cols>
    <col min="1" max="1" width="47.5703125" style="468" bestFit="1" customWidth="1"/>
    <col min="2" max="2" width="14.85546875" style="468" bestFit="1" customWidth="1" outlineLevel="1"/>
    <col min="3" max="3" width="15" style="468" bestFit="1" customWidth="1" outlineLevel="1"/>
    <col min="4" max="4" width="19.85546875" style="468" bestFit="1" customWidth="1" outlineLevel="1"/>
    <col min="5" max="5" width="13.28515625" style="468" customWidth="1" outlineLevel="1"/>
    <col min="6" max="6" width="11.85546875" style="468" customWidth="1" outlineLevel="1"/>
    <col min="7" max="7" width="17.5703125" style="468" hidden="1" customWidth="1" outlineLevel="1"/>
    <col min="8" max="8" width="9.140625" style="468" hidden="1" customWidth="1" outlineLevel="1"/>
    <col min="9" max="9" width="28.28515625" style="468" bestFit="1" customWidth="1" outlineLevel="1"/>
    <col min="10" max="10" width="18.85546875" style="468" bestFit="1" customWidth="1" outlineLevel="1"/>
    <col min="11" max="39" width="17.85546875" style="468" bestFit="1" customWidth="1" outlineLevel="1"/>
    <col min="40" max="42" width="19.85546875" style="468" bestFit="1" customWidth="1" outlineLevel="1"/>
    <col min="43" max="43" width="19.85546875" style="468" bestFit="1" customWidth="1"/>
    <col min="44" max="45" width="9.140625" style="468"/>
    <col min="46" max="46" width="12" style="468" bestFit="1" customWidth="1"/>
    <col min="47" max="48" width="9.140625" style="468"/>
    <col min="49" max="49" width="13" style="468" customWidth="1"/>
    <col min="50" max="16384" width="9.140625" style="468"/>
  </cols>
  <sheetData>
    <row r="1" spans="1:68" s="546" customFormat="1" x14ac:dyDescent="0.2">
      <c r="A1" s="629" t="s">
        <v>172</v>
      </c>
      <c r="B1" s="629"/>
      <c r="C1" s="629"/>
      <c r="D1" s="629"/>
      <c r="E1" s="629"/>
      <c r="F1" s="630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</row>
    <row r="2" spans="1:68" s="476" customFormat="1" x14ac:dyDescent="0.2">
      <c r="A2" s="475"/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475"/>
    </row>
    <row r="3" spans="1:68" x14ac:dyDescent="0.2">
      <c r="C3" s="471"/>
      <c r="F3" s="594"/>
      <c r="R3" s="470"/>
      <c r="BM3" s="468" t="s">
        <v>173</v>
      </c>
      <c r="BP3" s="468" t="s">
        <v>225</v>
      </c>
    </row>
    <row r="4" spans="1:68" x14ac:dyDescent="0.2">
      <c r="A4" s="468" t="s">
        <v>174</v>
      </c>
      <c r="B4" s="595" t="s">
        <v>173</v>
      </c>
      <c r="D4" s="596" t="s">
        <v>86</v>
      </c>
      <c r="E4" s="597">
        <v>0.1</v>
      </c>
      <c r="I4" s="483"/>
      <c r="J4" s="483"/>
      <c r="K4" s="483"/>
      <c r="L4" s="483"/>
      <c r="M4" s="483"/>
      <c r="N4" s="483"/>
      <c r="O4" s="483"/>
      <c r="P4" s="483"/>
      <c r="S4" s="598"/>
      <c r="BM4" s="468" t="s">
        <v>176</v>
      </c>
    </row>
    <row r="5" spans="1:68" x14ac:dyDescent="0.2">
      <c r="A5" s="468" t="s">
        <v>177</v>
      </c>
      <c r="B5" s="599">
        <f>'DRE_URE MARÍLIA-BIO'!I80</f>
        <v>93296696.222413421</v>
      </c>
      <c r="C5" s="468" t="s">
        <v>26</v>
      </c>
      <c r="D5" s="596" t="s">
        <v>347</v>
      </c>
      <c r="E5" s="600">
        <f>'DRE_URE MARÍLIA-BIO+GAS'!I79</f>
        <v>0.11637598400465188</v>
      </c>
      <c r="I5" s="483"/>
      <c r="J5" s="483"/>
      <c r="K5" s="483"/>
      <c r="L5" s="483"/>
      <c r="M5" s="483"/>
      <c r="N5" s="483"/>
      <c r="O5" s="483"/>
      <c r="P5" s="483"/>
      <c r="S5" s="598"/>
    </row>
    <row r="6" spans="1:68" x14ac:dyDescent="0.2">
      <c r="D6" s="596" t="s">
        <v>569</v>
      </c>
      <c r="E6" s="601">
        <f>'DRE_URE MARÍLIA-BIO+GAS'!I81</f>
        <v>6.7</v>
      </c>
      <c r="F6" s="602"/>
      <c r="G6" s="468" t="s">
        <v>563</v>
      </c>
      <c r="H6" s="468" t="s">
        <v>562</v>
      </c>
      <c r="I6" s="483"/>
      <c r="J6" s="483"/>
      <c r="K6" s="483"/>
      <c r="L6" s="483"/>
      <c r="M6" s="483"/>
      <c r="N6" s="483"/>
      <c r="O6" s="483"/>
      <c r="P6" s="483"/>
      <c r="S6" s="598"/>
      <c r="T6" s="598"/>
      <c r="U6" s="598"/>
      <c r="V6" s="598"/>
      <c r="W6" s="598"/>
    </row>
    <row r="7" spans="1:68" hidden="1" x14ac:dyDescent="0.2">
      <c r="A7" s="468" t="s">
        <v>373</v>
      </c>
      <c r="B7" s="603">
        <v>2.8540915788332244</v>
      </c>
      <c r="C7" s="468" t="s">
        <v>75</v>
      </c>
      <c r="E7" s="602"/>
      <c r="G7" s="603">
        <v>2.8540915788332244</v>
      </c>
      <c r="H7" s="603">
        <v>2.8540915788332244</v>
      </c>
      <c r="I7" s="483"/>
      <c r="J7" s="483"/>
      <c r="K7" s="483"/>
      <c r="L7" s="483"/>
      <c r="M7" s="483"/>
      <c r="N7" s="483"/>
      <c r="O7" s="483"/>
      <c r="P7" s="483"/>
      <c r="S7" s="598"/>
      <c r="T7" s="598"/>
      <c r="U7" s="598"/>
      <c r="V7" s="598"/>
      <c r="W7" s="598"/>
    </row>
    <row r="8" spans="1:68" hidden="1" x14ac:dyDescent="0.2">
      <c r="A8" s="481" t="s">
        <v>374</v>
      </c>
      <c r="B8" s="604" t="e">
        <f>#REF!</f>
        <v>#REF!</v>
      </c>
      <c r="E8" s="602"/>
      <c r="G8" s="604" t="e">
        <f>#REF!</f>
        <v>#REF!</v>
      </c>
      <c r="H8" s="604" t="e">
        <f>#REF!</f>
        <v>#REF!</v>
      </c>
      <c r="I8" s="483"/>
      <c r="J8" s="483"/>
      <c r="K8" s="483"/>
      <c r="L8" s="483"/>
      <c r="M8" s="483"/>
      <c r="N8" s="483"/>
      <c r="O8" s="483"/>
      <c r="P8" s="483"/>
      <c r="S8" s="598"/>
      <c r="T8" s="598"/>
      <c r="U8" s="598"/>
      <c r="V8" s="598"/>
      <c r="W8" s="598"/>
    </row>
    <row r="9" spans="1:68" hidden="1" x14ac:dyDescent="0.2">
      <c r="A9" s="468" t="s">
        <v>519</v>
      </c>
      <c r="B9" s="603">
        <v>110</v>
      </c>
      <c r="C9" s="468" t="s">
        <v>195</v>
      </c>
      <c r="D9" s="483"/>
      <c r="E9" s="602"/>
      <c r="G9" s="603">
        <v>110</v>
      </c>
      <c r="H9" s="603">
        <v>110</v>
      </c>
      <c r="I9" s="483"/>
      <c r="J9" s="484"/>
      <c r="K9" s="484"/>
      <c r="L9" s="484"/>
      <c r="M9" s="484"/>
      <c r="N9" s="484"/>
      <c r="O9" s="484"/>
      <c r="P9" s="484"/>
      <c r="S9" s="598"/>
      <c r="T9" s="598"/>
      <c r="U9" s="598"/>
      <c r="V9" s="598"/>
      <c r="W9" s="598"/>
    </row>
    <row r="10" spans="1:68" hidden="1" x14ac:dyDescent="0.2">
      <c r="A10" s="468" t="s">
        <v>520</v>
      </c>
      <c r="B10" s="603">
        <v>4.7269691734633774</v>
      </c>
      <c r="C10" s="468" t="s">
        <v>517</v>
      </c>
      <c r="D10" s="483"/>
      <c r="E10" s="483"/>
      <c r="F10" s="483"/>
      <c r="G10" s="603">
        <v>4.7269691734633774</v>
      </c>
      <c r="H10" s="603">
        <v>2.9928665491729931</v>
      </c>
      <c r="I10" s="483"/>
      <c r="J10" s="484"/>
      <c r="K10" s="484"/>
      <c r="L10" s="484"/>
      <c r="M10" s="484"/>
      <c r="N10" s="484"/>
      <c r="O10" s="484"/>
      <c r="P10" s="484"/>
      <c r="S10" s="598"/>
      <c r="T10" s="598"/>
      <c r="U10" s="598"/>
      <c r="V10" s="598"/>
      <c r="W10" s="598"/>
    </row>
    <row r="11" spans="1:68" hidden="1" x14ac:dyDescent="0.2">
      <c r="A11" s="483"/>
      <c r="B11" s="483"/>
      <c r="C11" s="483"/>
      <c r="D11" s="483"/>
      <c r="E11" s="483"/>
      <c r="F11" s="483"/>
      <c r="G11" s="483"/>
      <c r="H11" s="483"/>
      <c r="I11" s="483"/>
      <c r="J11" s="484"/>
      <c r="K11" s="484"/>
      <c r="L11" s="484"/>
      <c r="M11" s="484"/>
      <c r="N11" s="484"/>
      <c r="O11" s="484"/>
      <c r="P11" s="484"/>
      <c r="S11" s="598"/>
      <c r="T11" s="598"/>
      <c r="U11" s="598"/>
      <c r="V11" s="598"/>
      <c r="W11" s="598"/>
    </row>
    <row r="12" spans="1:68" hidden="1" x14ac:dyDescent="0.2">
      <c r="A12" s="468" t="s">
        <v>559</v>
      </c>
      <c r="B12" s="605">
        <v>0</v>
      </c>
      <c r="C12" s="471"/>
      <c r="D12" s="483"/>
      <c r="E12" s="483"/>
      <c r="F12" s="483"/>
      <c r="G12" s="605">
        <v>0</v>
      </c>
      <c r="H12" s="605">
        <v>0</v>
      </c>
      <c r="I12" s="483"/>
      <c r="J12" s="484"/>
      <c r="K12" s="484"/>
      <c r="L12" s="484"/>
      <c r="M12" s="484"/>
      <c r="N12" s="484"/>
      <c r="O12" s="484"/>
      <c r="P12" s="484"/>
      <c r="R12" s="602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  <c r="AD12" s="602"/>
      <c r="AE12" s="602"/>
      <c r="AF12" s="602"/>
      <c r="AG12" s="602"/>
      <c r="AH12" s="602"/>
      <c r="AI12" s="602"/>
      <c r="AJ12" s="602"/>
      <c r="AK12" s="602"/>
      <c r="AL12" s="602"/>
      <c r="AM12" s="602"/>
      <c r="AN12" s="602"/>
      <c r="AO12" s="602"/>
    </row>
    <row r="13" spans="1:68" hidden="1" x14ac:dyDescent="0.2">
      <c r="A13" s="468" t="s">
        <v>406</v>
      </c>
      <c r="B13" s="605">
        <v>0</v>
      </c>
      <c r="D13" s="483"/>
      <c r="E13" s="483"/>
      <c r="F13" s="483"/>
      <c r="G13" s="605">
        <v>0</v>
      </c>
      <c r="H13" s="605">
        <v>0</v>
      </c>
      <c r="I13" s="483"/>
      <c r="J13" s="484"/>
      <c r="K13" s="484"/>
      <c r="L13" s="484"/>
      <c r="M13" s="484"/>
      <c r="N13" s="484"/>
      <c r="O13" s="484"/>
      <c r="P13" s="484"/>
      <c r="S13" s="598"/>
      <c r="T13" s="598"/>
      <c r="U13" s="598"/>
      <c r="V13" s="598"/>
      <c r="W13" s="598"/>
    </row>
    <row r="14" spans="1:68" hidden="1" x14ac:dyDescent="0.2">
      <c r="A14" s="468" t="s">
        <v>40</v>
      </c>
      <c r="B14" s="606">
        <v>0</v>
      </c>
      <c r="G14" s="606">
        <v>0</v>
      </c>
      <c r="H14" s="606">
        <v>0</v>
      </c>
      <c r="I14" s="483"/>
      <c r="J14" s="484"/>
      <c r="K14" s="484"/>
      <c r="L14" s="484"/>
      <c r="M14" s="484"/>
      <c r="N14" s="484"/>
      <c r="O14" s="484"/>
      <c r="P14" s="484"/>
      <c r="S14" s="598"/>
      <c r="T14" s="598"/>
      <c r="U14" s="598"/>
      <c r="V14" s="598"/>
      <c r="W14" s="598"/>
    </row>
    <row r="15" spans="1:68" ht="15" hidden="1" x14ac:dyDescent="0.2">
      <c r="A15" s="481" t="s">
        <v>57</v>
      </c>
      <c r="B15" s="607">
        <v>0</v>
      </c>
      <c r="C15" s="608"/>
      <c r="D15" s="609"/>
      <c r="G15" s="607">
        <v>0</v>
      </c>
      <c r="H15" s="607">
        <v>0</v>
      </c>
      <c r="I15" s="483"/>
      <c r="J15" s="483"/>
      <c r="K15" s="483"/>
      <c r="L15" s="483"/>
      <c r="M15" s="483"/>
      <c r="N15" s="483"/>
      <c r="O15" s="483"/>
      <c r="P15" s="483"/>
      <c r="S15" s="598"/>
      <c r="T15" s="598"/>
      <c r="U15" s="598"/>
      <c r="V15" s="598"/>
      <c r="W15" s="598"/>
    </row>
    <row r="16" spans="1:68" hidden="1" x14ac:dyDescent="0.2">
      <c r="A16" s="481" t="s">
        <v>58</v>
      </c>
      <c r="B16" s="607">
        <v>1</v>
      </c>
      <c r="D16" s="473"/>
      <c r="G16" s="607">
        <v>1</v>
      </c>
      <c r="H16" s="607">
        <v>1</v>
      </c>
      <c r="J16" s="483"/>
      <c r="K16" s="483"/>
      <c r="L16" s="483"/>
      <c r="M16" s="483"/>
      <c r="N16" s="483"/>
      <c r="O16" s="483"/>
      <c r="P16" s="483"/>
      <c r="S16" s="598"/>
      <c r="T16" s="598"/>
      <c r="U16" s="598"/>
      <c r="V16" s="598"/>
      <c r="W16" s="598"/>
    </row>
    <row r="17" spans="1:43" hidden="1" x14ac:dyDescent="0.2">
      <c r="B17" s="483"/>
      <c r="G17" s="483"/>
      <c r="H17" s="483"/>
      <c r="J17" s="483"/>
      <c r="S17" s="598"/>
      <c r="T17" s="598"/>
      <c r="U17" s="598"/>
      <c r="V17" s="598"/>
      <c r="W17" s="598"/>
    </row>
    <row r="18" spans="1:43" hidden="1" x14ac:dyDescent="0.2">
      <c r="A18" s="468" t="s">
        <v>179</v>
      </c>
      <c r="B18" s="605">
        <v>1</v>
      </c>
      <c r="G18" s="605">
        <v>1</v>
      </c>
      <c r="H18" s="605">
        <v>1</v>
      </c>
      <c r="J18" s="483"/>
      <c r="S18" s="598"/>
      <c r="T18" s="598"/>
      <c r="U18" s="598"/>
      <c r="V18" s="598"/>
      <c r="W18" s="598"/>
    </row>
    <row r="19" spans="1:43" hidden="1" x14ac:dyDescent="0.2">
      <c r="A19" s="468" t="s">
        <v>228</v>
      </c>
      <c r="B19" s="605">
        <v>1</v>
      </c>
      <c r="G19" s="605">
        <v>1</v>
      </c>
      <c r="H19" s="605">
        <v>1</v>
      </c>
      <c r="J19" s="483"/>
      <c r="S19" s="598"/>
      <c r="T19" s="598"/>
      <c r="U19" s="598"/>
      <c r="V19" s="598"/>
      <c r="W19" s="598"/>
    </row>
    <row r="20" spans="1:43" hidden="1" x14ac:dyDescent="0.2">
      <c r="I20" s="483"/>
      <c r="J20" s="483"/>
      <c r="S20" s="598"/>
      <c r="T20" s="598"/>
      <c r="U20" s="598"/>
      <c r="V20" s="598"/>
      <c r="W20" s="598"/>
    </row>
    <row r="21" spans="1:43" hidden="1" x14ac:dyDescent="0.2">
      <c r="A21" s="468" t="s">
        <v>461</v>
      </c>
      <c r="B21" s="610">
        <v>10</v>
      </c>
      <c r="C21" s="468" t="s">
        <v>26</v>
      </c>
      <c r="F21" s="611"/>
      <c r="G21" s="610">
        <v>10</v>
      </c>
      <c r="H21" s="610">
        <v>10</v>
      </c>
      <c r="I21" s="483"/>
      <c r="J21" s="483"/>
      <c r="R21" s="612"/>
      <c r="S21" s="598"/>
      <c r="T21" s="598"/>
      <c r="U21" s="598"/>
      <c r="V21" s="598"/>
      <c r="W21" s="598"/>
    </row>
    <row r="22" spans="1:43" hidden="1" x14ac:dyDescent="0.2">
      <c r="A22" s="483"/>
      <c r="B22" s="483"/>
      <c r="C22" s="483"/>
      <c r="F22" s="483"/>
      <c r="G22" s="483"/>
      <c r="H22" s="483"/>
      <c r="I22" s="483"/>
      <c r="J22" s="483"/>
      <c r="S22" s="598"/>
      <c r="T22" s="598"/>
      <c r="U22" s="598"/>
      <c r="V22" s="598"/>
      <c r="W22" s="598"/>
    </row>
    <row r="23" spans="1:43" hidden="1" x14ac:dyDescent="0.2">
      <c r="A23" s="468" t="s">
        <v>523</v>
      </c>
      <c r="B23" s="610">
        <v>1</v>
      </c>
      <c r="C23" s="487" t="s">
        <v>524</v>
      </c>
      <c r="F23" s="483"/>
      <c r="G23" s="610">
        <v>1</v>
      </c>
      <c r="H23" s="610">
        <v>0</v>
      </c>
      <c r="I23" s="483"/>
      <c r="J23" s="483"/>
      <c r="S23" s="598"/>
      <c r="T23" s="598"/>
      <c r="U23" s="598"/>
      <c r="V23" s="598"/>
      <c r="W23" s="598"/>
    </row>
    <row r="24" spans="1:43" hidden="1" x14ac:dyDescent="0.2">
      <c r="B24" s="486"/>
      <c r="C24" s="483"/>
      <c r="D24" s="483"/>
      <c r="E24" s="483"/>
      <c r="F24" s="483"/>
      <c r="G24" s="486"/>
      <c r="H24" s="486"/>
      <c r="I24" s="483"/>
      <c r="J24" s="483"/>
      <c r="S24" s="598"/>
      <c r="T24" s="598"/>
      <c r="U24" s="598"/>
      <c r="V24" s="598"/>
      <c r="W24" s="598"/>
    </row>
    <row r="25" spans="1:43" hidden="1" x14ac:dyDescent="0.2">
      <c r="A25" s="468" t="s">
        <v>371</v>
      </c>
      <c r="B25" s="613">
        <v>1</v>
      </c>
      <c r="D25" s="483"/>
      <c r="E25" s="483"/>
      <c r="F25" s="483"/>
      <c r="G25" s="613">
        <v>1</v>
      </c>
      <c r="H25" s="613">
        <v>1</v>
      </c>
      <c r="I25" s="483"/>
      <c r="J25" s="483"/>
      <c r="S25" s="598"/>
      <c r="T25" s="598"/>
      <c r="U25" s="598"/>
      <c r="V25" s="598"/>
      <c r="W25" s="598"/>
    </row>
    <row r="26" spans="1:43" ht="18" x14ac:dyDescent="0.2">
      <c r="D26" s="614"/>
      <c r="E26" s="483"/>
      <c r="F26" s="483"/>
      <c r="G26" s="483"/>
      <c r="H26" s="483"/>
      <c r="I26" s="483"/>
      <c r="J26" s="483"/>
      <c r="S26" s="598"/>
      <c r="T26" s="598"/>
      <c r="U26" s="598"/>
      <c r="V26" s="598"/>
      <c r="W26" s="598"/>
    </row>
    <row r="27" spans="1:43" s="546" customFormat="1" x14ac:dyDescent="0.2">
      <c r="A27" s="629" t="s">
        <v>235</v>
      </c>
      <c r="B27" s="629"/>
      <c r="C27" s="629"/>
      <c r="D27" s="629"/>
      <c r="E27" s="629"/>
      <c r="F27" s="630"/>
      <c r="G27" s="629"/>
      <c r="H27" s="629"/>
      <c r="I27" s="629"/>
      <c r="J27" s="629"/>
      <c r="K27" s="629"/>
      <c r="L27" s="629"/>
      <c r="M27" s="629"/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29"/>
      <c r="Y27" s="629"/>
      <c r="Z27" s="629"/>
      <c r="AA27" s="629"/>
      <c r="AB27" s="629"/>
      <c r="AC27" s="629"/>
      <c r="AD27" s="629"/>
      <c r="AE27" s="629"/>
      <c r="AF27" s="629"/>
      <c r="AG27" s="629"/>
      <c r="AH27" s="629"/>
      <c r="AI27" s="629"/>
      <c r="AJ27" s="629"/>
      <c r="AK27" s="629"/>
      <c r="AL27" s="629"/>
      <c r="AM27" s="629"/>
      <c r="AN27" s="629"/>
      <c r="AO27" s="629"/>
      <c r="AP27" s="629"/>
      <c r="AQ27" s="629"/>
    </row>
    <row r="28" spans="1:43" s="476" customFormat="1" x14ac:dyDescent="0.2">
      <c r="A28" s="475" t="s">
        <v>292</v>
      </c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</row>
    <row r="29" spans="1:43" x14ac:dyDescent="0.2">
      <c r="I29" s="466">
        <f>YEAR(Premissas!$D$13)</f>
        <v>2025</v>
      </c>
      <c r="J29" s="468">
        <f>I29+1</f>
        <v>2026</v>
      </c>
      <c r="K29" s="468">
        <f t="shared" ref="K29:AL29" si="0">J29+1</f>
        <v>2027</v>
      </c>
      <c r="L29" s="468">
        <f t="shared" si="0"/>
        <v>2028</v>
      </c>
      <c r="M29" s="468">
        <f t="shared" si="0"/>
        <v>2029</v>
      </c>
      <c r="N29" s="468">
        <f t="shared" si="0"/>
        <v>2030</v>
      </c>
      <c r="O29" s="468">
        <f t="shared" si="0"/>
        <v>2031</v>
      </c>
      <c r="P29" s="468">
        <f t="shared" si="0"/>
        <v>2032</v>
      </c>
      <c r="Q29" s="468">
        <f t="shared" si="0"/>
        <v>2033</v>
      </c>
      <c r="R29" s="468">
        <f t="shared" si="0"/>
        <v>2034</v>
      </c>
      <c r="S29" s="468">
        <f t="shared" si="0"/>
        <v>2035</v>
      </c>
      <c r="T29" s="468">
        <f>S29+1</f>
        <v>2036</v>
      </c>
      <c r="U29" s="468">
        <f t="shared" si="0"/>
        <v>2037</v>
      </c>
      <c r="V29" s="468">
        <f t="shared" si="0"/>
        <v>2038</v>
      </c>
      <c r="W29" s="468">
        <f t="shared" si="0"/>
        <v>2039</v>
      </c>
      <c r="X29" s="468">
        <f t="shared" si="0"/>
        <v>2040</v>
      </c>
      <c r="Y29" s="468">
        <f t="shared" si="0"/>
        <v>2041</v>
      </c>
      <c r="Z29" s="468">
        <f t="shared" si="0"/>
        <v>2042</v>
      </c>
      <c r="AA29" s="468">
        <f t="shared" si="0"/>
        <v>2043</v>
      </c>
      <c r="AB29" s="468">
        <f t="shared" si="0"/>
        <v>2044</v>
      </c>
      <c r="AC29" s="468">
        <f t="shared" si="0"/>
        <v>2045</v>
      </c>
      <c r="AD29" s="468">
        <f t="shared" si="0"/>
        <v>2046</v>
      </c>
      <c r="AE29" s="468">
        <f t="shared" si="0"/>
        <v>2047</v>
      </c>
      <c r="AF29" s="468">
        <f t="shared" si="0"/>
        <v>2048</v>
      </c>
      <c r="AG29" s="468">
        <f t="shared" si="0"/>
        <v>2049</v>
      </c>
      <c r="AH29" s="468">
        <f t="shared" si="0"/>
        <v>2050</v>
      </c>
      <c r="AI29" s="468">
        <f t="shared" si="0"/>
        <v>2051</v>
      </c>
      <c r="AJ29" s="468">
        <f t="shared" si="0"/>
        <v>2052</v>
      </c>
      <c r="AK29" s="468">
        <f t="shared" si="0"/>
        <v>2053</v>
      </c>
      <c r="AL29" s="468">
        <f t="shared" si="0"/>
        <v>2054</v>
      </c>
      <c r="AM29" s="468">
        <f>AL29+1</f>
        <v>2055</v>
      </c>
      <c r="AN29" s="468">
        <f>AM29+1</f>
        <v>2056</v>
      </c>
      <c r="AO29" s="468">
        <f>AN29+1</f>
        <v>2057</v>
      </c>
      <c r="AP29" s="468">
        <f>AO29+1</f>
        <v>2058</v>
      </c>
      <c r="AQ29" s="468">
        <f>AP29+1</f>
        <v>2059</v>
      </c>
    </row>
    <row r="30" spans="1:43" x14ac:dyDescent="0.2">
      <c r="A30" s="468" t="s">
        <v>29</v>
      </c>
      <c r="I30" s="544">
        <f>MacroEco!AA$8</f>
        <v>1.071403611055497</v>
      </c>
      <c r="J30" s="544">
        <f>MacroEco!AB$8</f>
        <v>1.1035457193871618</v>
      </c>
      <c r="K30" s="544">
        <f>MacroEco!AC$8</f>
        <v>1.1366520909687767</v>
      </c>
      <c r="L30" s="544">
        <f>MacroEco!AD$8</f>
        <v>1.17075165369784</v>
      </c>
      <c r="M30" s="544">
        <f>MacroEco!AE$8</f>
        <v>1.2058742033087753</v>
      </c>
      <c r="N30" s="544">
        <f>MacroEco!AF$8</f>
        <v>1.2420504294080386</v>
      </c>
      <c r="O30" s="544">
        <f>MacroEco!AG$8</f>
        <v>1.2793119422902797</v>
      </c>
      <c r="P30" s="544">
        <f>MacroEco!AH$8</f>
        <v>1.3176913005589881</v>
      </c>
      <c r="Q30" s="544">
        <f>MacroEco!AI$8</f>
        <v>1.3572220395757577</v>
      </c>
      <c r="R30" s="544">
        <f>MacroEco!AJ$8</f>
        <v>1.3979387007630304</v>
      </c>
      <c r="S30" s="544">
        <f>MacroEco!AK$8</f>
        <v>1.4398768617859214</v>
      </c>
      <c r="T30" s="544">
        <f>MacroEco!AL$8</f>
        <v>1.483073167639499</v>
      </c>
      <c r="U30" s="544">
        <f>MacroEco!AM$8</f>
        <v>1.527565362668684</v>
      </c>
      <c r="V30" s="544">
        <f>MacroEco!AN$8</f>
        <v>1.5733923235487446</v>
      </c>
      <c r="W30" s="544">
        <f>MacroEco!AO$8</f>
        <v>1.620594093255207</v>
      </c>
      <c r="X30" s="544">
        <f>MacroEco!AP$8</f>
        <v>1.6692119160528633</v>
      </c>
      <c r="Y30" s="544">
        <f>MacroEco!AQ$8</f>
        <v>1.7192882735344492</v>
      </c>
      <c r="Z30" s="544">
        <f>MacroEco!AR$8</f>
        <v>1.7708669217404827</v>
      </c>
      <c r="AA30" s="544">
        <f>MacroEco!AS$8</f>
        <v>1.8239929293926971</v>
      </c>
      <c r="AB30" s="544">
        <f>MacroEco!AT$8</f>
        <v>1.878712717274478</v>
      </c>
      <c r="AC30" s="544">
        <f>MacroEco!AU$8</f>
        <v>1.9350740987927124</v>
      </c>
      <c r="AD30" s="544">
        <f>MacroEco!AV$8</f>
        <v>1.9931263217564938</v>
      </c>
      <c r="AE30" s="544">
        <f>MacroEco!AW$8</f>
        <v>2.0529201114091888</v>
      </c>
      <c r="AF30" s="544">
        <f>MacroEco!AX$8</f>
        <v>2.1145077147514644</v>
      </c>
      <c r="AG30" s="544">
        <f>MacroEco!AY$8</f>
        <v>2.1779429461940083</v>
      </c>
      <c r="AH30" s="544">
        <f>MacroEco!AZ$8</f>
        <v>2.2432812345798285</v>
      </c>
      <c r="AI30" s="544">
        <f>MacroEco!BA$8</f>
        <v>2.3105796716172233</v>
      </c>
      <c r="AJ30" s="544">
        <f>MacroEco!BB$8</f>
        <v>2.3798970617657402</v>
      </c>
      <c r="AK30" s="544">
        <f>MacroEco!BC$8</f>
        <v>2.4512939736187125</v>
      </c>
      <c r="AL30" s="544">
        <f>MacroEco!BD$8</f>
        <v>2.524832792827274</v>
      </c>
      <c r="AM30" s="544">
        <f>MacroEco!BE$8</f>
        <v>2.6005777766120923</v>
      </c>
      <c r="AN30" s="544">
        <f>MacroEco!BF$8</f>
        <v>2.678595109910455</v>
      </c>
      <c r="AO30" s="544">
        <f>MacroEco!BG$8</f>
        <v>2.7589529632077689</v>
      </c>
      <c r="AP30" s="544">
        <f>MacroEco!BH$8</f>
        <v>2.8417215521040022</v>
      </c>
      <c r="AQ30" s="544">
        <f>MacroEco!BI$8</f>
        <v>2.9269731986671226</v>
      </c>
    </row>
    <row r="32" spans="1:43" s="546" customFormat="1" x14ac:dyDescent="0.2">
      <c r="A32" s="545" t="s">
        <v>293</v>
      </c>
      <c r="B32" s="545"/>
      <c r="C32" s="545"/>
      <c r="D32" s="545"/>
      <c r="E32" s="545"/>
      <c r="F32" s="616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D32" s="545"/>
      <c r="AE32" s="545"/>
      <c r="AF32" s="545"/>
      <c r="AG32" s="545"/>
      <c r="AH32" s="545"/>
      <c r="AI32" s="545"/>
      <c r="AJ32" s="545"/>
      <c r="AK32" s="545"/>
      <c r="AL32" s="545"/>
      <c r="AM32" s="545"/>
      <c r="AN32" s="545"/>
      <c r="AO32" s="545"/>
      <c r="AP32" s="545"/>
      <c r="AQ32" s="545"/>
    </row>
    <row r="33" spans="1:46" s="549" customFormat="1" outlineLevel="1" x14ac:dyDescent="0.2">
      <c r="A33" s="608" t="s">
        <v>793</v>
      </c>
      <c r="B33" s="608"/>
      <c r="C33" s="608"/>
      <c r="D33" s="617">
        <f t="shared" ref="D33:D51" si="1">SUM(I33:AR33)</f>
        <v>647728256.99866259</v>
      </c>
      <c r="E33" s="608"/>
      <c r="F33" s="608"/>
      <c r="G33" s="608"/>
      <c r="H33" s="608"/>
      <c r="I33" s="617">
        <f t="shared" ref="I33:AQ33" si="2">SUM(I34:I38)</f>
        <v>480090.42881336226</v>
      </c>
      <c r="J33" s="617">
        <f t="shared" si="2"/>
        <v>19031970.204827264</v>
      </c>
      <c r="K33" s="617">
        <f t="shared" si="2"/>
        <v>19032155.735675186</v>
      </c>
      <c r="L33" s="617">
        <f t="shared" si="2"/>
        <v>19032348.813300744</v>
      </c>
      <c r="M33" s="617">
        <f t="shared" si="2"/>
        <v>19032549.748016167</v>
      </c>
      <c r="N33" s="617">
        <f t="shared" si="2"/>
        <v>19032757.131070271</v>
      </c>
      <c r="O33" s="617">
        <f t="shared" si="2"/>
        <v>19032972.926121049</v>
      </c>
      <c r="P33" s="617">
        <f t="shared" si="2"/>
        <v>19033197.477997154</v>
      </c>
      <c r="Q33" s="617">
        <f t="shared" si="2"/>
        <v>19033430.199352309</v>
      </c>
      <c r="R33" s="617">
        <f t="shared" si="2"/>
        <v>19033666.505861878</v>
      </c>
      <c r="S33" s="617">
        <f t="shared" si="2"/>
        <v>19033919.305292372</v>
      </c>
      <c r="T33" s="617">
        <f t="shared" si="2"/>
        <v>19034181.344833415</v>
      </c>
      <c r="U33" s="617">
        <f t="shared" si="2"/>
        <v>19034454.016212046</v>
      </c>
      <c r="V33" s="617">
        <f t="shared" si="2"/>
        <v>19034735.559877962</v>
      </c>
      <c r="W33" s="617">
        <f t="shared" si="2"/>
        <v>19035011.54390835</v>
      </c>
      <c r="X33" s="617">
        <f t="shared" si="2"/>
        <v>19035316.977824669</v>
      </c>
      <c r="Y33" s="617">
        <f t="shared" si="2"/>
        <v>19035628.805439763</v>
      </c>
      <c r="Z33" s="617">
        <f t="shared" si="2"/>
        <v>19035954.398314264</v>
      </c>
      <c r="AA33" s="617">
        <f t="shared" si="2"/>
        <v>19036291.832836337</v>
      </c>
      <c r="AB33" s="617">
        <f t="shared" si="2"/>
        <v>19036631.049521282</v>
      </c>
      <c r="AC33" s="617">
        <f t="shared" si="2"/>
        <v>19036995.817630861</v>
      </c>
      <c r="AD33" s="617">
        <f t="shared" si="2"/>
        <v>19037366.929009803</v>
      </c>
      <c r="AE33" s="617">
        <f t="shared" si="2"/>
        <v>19037762.831281729</v>
      </c>
      <c r="AF33" s="617">
        <f t="shared" si="2"/>
        <v>19038167.333504114</v>
      </c>
      <c r="AG33" s="617">
        <f t="shared" si="2"/>
        <v>19038584.973104626</v>
      </c>
      <c r="AH33" s="617">
        <f t="shared" si="2"/>
        <v>19039019.256234288</v>
      </c>
      <c r="AI33" s="617">
        <f t="shared" si="2"/>
        <v>19039469.241875935</v>
      </c>
      <c r="AJ33" s="617">
        <f t="shared" si="2"/>
        <v>19039942.117268857</v>
      </c>
      <c r="AK33" s="617">
        <f t="shared" si="2"/>
        <v>19040428.797356822</v>
      </c>
      <c r="AL33" s="617">
        <f t="shared" si="2"/>
        <v>19040931.34232644</v>
      </c>
      <c r="AM33" s="617">
        <f t="shared" si="2"/>
        <v>19041459.277351119</v>
      </c>
      <c r="AN33" s="617">
        <f t="shared" si="2"/>
        <v>19042000.82065963</v>
      </c>
      <c r="AO33" s="617">
        <f t="shared" si="2"/>
        <v>19042561.915217035</v>
      </c>
      <c r="AP33" s="617">
        <f t="shared" si="2"/>
        <v>19043151.170372728</v>
      </c>
      <c r="AQ33" s="617">
        <f t="shared" si="2"/>
        <v>19043151.170372728</v>
      </c>
    </row>
    <row r="34" spans="1:46" outlineLevel="1" x14ac:dyDescent="0.2">
      <c r="A34" s="481" t="s">
        <v>765</v>
      </c>
      <c r="D34" s="547">
        <f>SUM(I34:AR34)</f>
        <v>229132800</v>
      </c>
      <c r="E34" s="482"/>
      <c r="F34" s="482"/>
      <c r="G34" s="482"/>
      <c r="H34" s="482"/>
      <c r="I34" s="548">
        <f>'DRE_URE MARÍLIA-BIO+GAS'!E8</f>
        <v>0</v>
      </c>
      <c r="J34" s="548">
        <f>'DRE_URE MARÍLIA-BIO+GAS'!F8</f>
        <v>6739200</v>
      </c>
      <c r="K34" s="548">
        <f>'DRE_URE MARÍLIA-BIO+GAS'!G8</f>
        <v>6739200</v>
      </c>
      <c r="L34" s="548">
        <f>'DRE_URE MARÍLIA-BIO+GAS'!H8</f>
        <v>6739200</v>
      </c>
      <c r="M34" s="548">
        <f>'DRE_URE MARÍLIA-BIO+GAS'!I8</f>
        <v>6739200</v>
      </c>
      <c r="N34" s="548">
        <f>'DRE_URE MARÍLIA-BIO+GAS'!J8</f>
        <v>6739200</v>
      </c>
      <c r="O34" s="548">
        <f>'DRE_URE MARÍLIA-BIO+GAS'!K8</f>
        <v>6739200</v>
      </c>
      <c r="P34" s="548">
        <f>'DRE_URE MARÍLIA-BIO+GAS'!L8</f>
        <v>6739200</v>
      </c>
      <c r="Q34" s="548">
        <f>'DRE_URE MARÍLIA-BIO+GAS'!M8</f>
        <v>6739200</v>
      </c>
      <c r="R34" s="548">
        <f>'DRE_URE MARÍLIA-BIO+GAS'!N8</f>
        <v>6739200</v>
      </c>
      <c r="S34" s="548">
        <f>'DRE_URE MARÍLIA-BIO+GAS'!O8</f>
        <v>6739200</v>
      </c>
      <c r="T34" s="548">
        <f>'DRE_URE MARÍLIA-BIO+GAS'!P8</f>
        <v>6739200</v>
      </c>
      <c r="U34" s="548">
        <f>'DRE_URE MARÍLIA-BIO+GAS'!Q8</f>
        <v>6739200</v>
      </c>
      <c r="V34" s="548">
        <f>'DRE_URE MARÍLIA-BIO+GAS'!R8</f>
        <v>6739200</v>
      </c>
      <c r="W34" s="548">
        <f>'DRE_URE MARÍLIA-BIO+GAS'!S8</f>
        <v>6739200</v>
      </c>
      <c r="X34" s="548">
        <f>'DRE_URE MARÍLIA-BIO+GAS'!T8</f>
        <v>6739200</v>
      </c>
      <c r="Y34" s="548">
        <f>'DRE_URE MARÍLIA-BIO+GAS'!U8</f>
        <v>6739200</v>
      </c>
      <c r="Z34" s="548">
        <f>'DRE_URE MARÍLIA-BIO+GAS'!V8</f>
        <v>6739200</v>
      </c>
      <c r="AA34" s="548">
        <f>'DRE_URE MARÍLIA-BIO+GAS'!W8</f>
        <v>6739200</v>
      </c>
      <c r="AB34" s="548">
        <f>'DRE_URE MARÍLIA-BIO+GAS'!X8</f>
        <v>6739200</v>
      </c>
      <c r="AC34" s="548">
        <f>'DRE_URE MARÍLIA-BIO+GAS'!Y8</f>
        <v>6739200</v>
      </c>
      <c r="AD34" s="548">
        <f>'DRE_URE MARÍLIA-BIO+GAS'!Z8</f>
        <v>6739200</v>
      </c>
      <c r="AE34" s="548">
        <f>'DRE_URE MARÍLIA-BIO+GAS'!AA8</f>
        <v>6739200</v>
      </c>
      <c r="AF34" s="548">
        <f>'DRE_URE MARÍLIA-BIO+GAS'!AB8</f>
        <v>6739200</v>
      </c>
      <c r="AG34" s="548">
        <f>'DRE_URE MARÍLIA-BIO+GAS'!AC8</f>
        <v>6739200</v>
      </c>
      <c r="AH34" s="548">
        <f>'DRE_URE MARÍLIA-BIO+GAS'!AD8</f>
        <v>6739200</v>
      </c>
      <c r="AI34" s="548">
        <f>'DRE_URE MARÍLIA-BIO+GAS'!AE8</f>
        <v>6739200</v>
      </c>
      <c r="AJ34" s="548">
        <f>'DRE_URE MARÍLIA-BIO+GAS'!AF8</f>
        <v>6739200</v>
      </c>
      <c r="AK34" s="548">
        <f>'DRE_URE MARÍLIA-BIO+GAS'!AG8</f>
        <v>6739200</v>
      </c>
      <c r="AL34" s="548">
        <f>'DRE_URE MARÍLIA-BIO+GAS'!AH8</f>
        <v>6739200</v>
      </c>
      <c r="AM34" s="548">
        <f>'DRE_URE MARÍLIA-BIO+GAS'!AI8</f>
        <v>6739200</v>
      </c>
      <c r="AN34" s="548">
        <f>'DRE_URE MARÍLIA-BIO+GAS'!AJ8</f>
        <v>6739200</v>
      </c>
      <c r="AO34" s="548">
        <f>'DRE_URE MARÍLIA-BIO+GAS'!AK8</f>
        <v>6739200</v>
      </c>
      <c r="AP34" s="548">
        <f>'DRE_URE MARÍLIA-BIO+GAS'!AL8</f>
        <v>6739200</v>
      </c>
      <c r="AQ34" s="548">
        <f>AP34</f>
        <v>6739200</v>
      </c>
    </row>
    <row r="35" spans="1:46" outlineLevel="1" x14ac:dyDescent="0.2">
      <c r="A35" s="481" t="s">
        <v>198</v>
      </c>
      <c r="D35" s="548">
        <f>SUM(I35:AR35)</f>
        <v>332156.99866255932</v>
      </c>
      <c r="E35" s="482"/>
      <c r="F35" s="482"/>
      <c r="G35" s="482"/>
      <c r="H35" s="482"/>
      <c r="I35" s="548">
        <f>'Receita Acessórias'!O18</f>
        <v>4710.4288133622731</v>
      </c>
      <c r="J35" s="548">
        <f>'Receita Acessórias'!P18</f>
        <v>4890.2048272618167</v>
      </c>
      <c r="K35" s="548">
        <f>'Receita Acessórias'!Q18</f>
        <v>5075.735675183636</v>
      </c>
      <c r="L35" s="548">
        <f>'Receita Acessórias'!R18</f>
        <v>5268.8133007422921</v>
      </c>
      <c r="M35" s="548">
        <f>'Receita Acessórias'!S18</f>
        <v>5469.7480161660469</v>
      </c>
      <c r="N35" s="548">
        <f>'Receita Acessórias'!T18</f>
        <v>5677.1310702721375</v>
      </c>
      <c r="O35" s="548">
        <f>'Receita Acessórias'!U18</f>
        <v>5892.9261210506384</v>
      </c>
      <c r="P35" s="548">
        <f>'Receita Acessórias'!V18</f>
        <v>6117.4779971524158</v>
      </c>
      <c r="Q35" s="548">
        <f>'Receita Acessórias'!W18</f>
        <v>6350.1993523113551</v>
      </c>
      <c r="R35" s="548">
        <f>'Receita Acessórias'!X18</f>
        <v>6586.5058618803068</v>
      </c>
      <c r="S35" s="548">
        <f>'Receita Acessórias'!Y18</f>
        <v>6839.305292371354</v>
      </c>
      <c r="T35" s="548">
        <f>'Receita Acessórias'!Z18</f>
        <v>7101.3448334161722</v>
      </c>
      <c r="U35" s="548">
        <f>'Receita Acessórias'!AA18</f>
        <v>7374.0162120467612</v>
      </c>
      <c r="V35" s="548">
        <f>'Receita Acessórias'!AB18</f>
        <v>7655.5598779623097</v>
      </c>
      <c r="W35" s="548">
        <f>'Receita Acessórias'!AC18</f>
        <v>7931.5439083479332</v>
      </c>
      <c r="X35" s="548">
        <f>'Receita Acessórias'!AD18</f>
        <v>8236.9778246703991</v>
      </c>
      <c r="Y35" s="548">
        <f>'Receita Acessórias'!AE18</f>
        <v>8548.8054397619981</v>
      </c>
      <c r="Z35" s="548">
        <f>'Receita Acessórias'!AF18</f>
        <v>8874.398314263628</v>
      </c>
      <c r="AA35" s="548">
        <f>'Receita Acessórias'!AG18</f>
        <v>9211.832836339574</v>
      </c>
      <c r="AB35" s="548">
        <f>'Receita Acessórias'!AH18</f>
        <v>9551.0495212818805</v>
      </c>
      <c r="AC35" s="548">
        <f>'Receita Acessórias'!AI18</f>
        <v>9915.8176308612947</v>
      </c>
      <c r="AD35" s="548">
        <f>'Receita Acessórias'!AJ18</f>
        <v>10286.929009803283</v>
      </c>
      <c r="AE35" s="548">
        <f>'Receita Acessórias'!AK18</f>
        <v>10682.831281729736</v>
      </c>
      <c r="AF35" s="548">
        <f>'Receita Acessórias'!AL18</f>
        <v>11087.333504113354</v>
      </c>
      <c r="AG35" s="548">
        <f>'Receita Acessórias'!AM18</f>
        <v>11504.973104625913</v>
      </c>
      <c r="AH35" s="548">
        <f>'Receita Acessórias'!AN18</f>
        <v>11939.256234287863</v>
      </c>
      <c r="AI35" s="548">
        <f>'Receita Acessórias'!AO18</f>
        <v>12389.241875935364</v>
      </c>
      <c r="AJ35" s="548">
        <f>'Receita Acessórias'!AP18</f>
        <v>12862.117268857344</v>
      </c>
      <c r="AK35" s="548">
        <f>'Receita Acessórias'!AQ18</f>
        <v>13348.797356822261</v>
      </c>
      <c r="AL35" s="548">
        <f>'Receita Acessórias'!AR18</f>
        <v>13851.34232643842</v>
      </c>
      <c r="AM35" s="548">
        <f>'Receita Acessórias'!AS18</f>
        <v>14379.277351119294</v>
      </c>
      <c r="AN35" s="548">
        <f>'Receita Acessórias'!AT18</f>
        <v>14920.820659629109</v>
      </c>
      <c r="AO35" s="548">
        <f>'Receita Acessórias'!AU18</f>
        <v>15481.915217033507</v>
      </c>
      <c r="AP35" s="548">
        <f>'Receita Acessórias'!AV18</f>
        <v>16071.170372728777</v>
      </c>
      <c r="AQ35" s="548">
        <f t="shared" ref="AQ35:AQ38" si="3">AP35</f>
        <v>16071.170372728777</v>
      </c>
    </row>
    <row r="36" spans="1:46" outlineLevel="1" x14ac:dyDescent="0.2">
      <c r="A36" s="481" t="s">
        <v>776</v>
      </c>
      <c r="D36" s="547">
        <f>SUM(I36:AR36)</f>
        <v>257040000</v>
      </c>
      <c r="E36" s="482"/>
      <c r="F36" s="482"/>
      <c r="G36" s="482"/>
      <c r="H36" s="482"/>
      <c r="I36" s="470">
        <f>'DRE_URE MARÍLIA-BIO+GAS'!E5</f>
        <v>0</v>
      </c>
      <c r="J36" s="470">
        <f>'DRE_URE MARÍLIA-BIO+GAS'!G5</f>
        <v>7560000</v>
      </c>
      <c r="K36" s="470">
        <f>'DRE_URE MARÍLIA-BIO+GAS'!H5</f>
        <v>7560000</v>
      </c>
      <c r="L36" s="470">
        <f>'DRE_URE MARÍLIA-BIO+GAS'!I5</f>
        <v>7560000</v>
      </c>
      <c r="M36" s="470">
        <f>'DRE_URE MARÍLIA-BIO+GAS'!J5</f>
        <v>7560000</v>
      </c>
      <c r="N36" s="470">
        <f>'DRE_URE MARÍLIA-BIO+GAS'!K5</f>
        <v>7560000</v>
      </c>
      <c r="O36" s="470">
        <f>'DRE_URE MARÍLIA-BIO+GAS'!L5</f>
        <v>7560000</v>
      </c>
      <c r="P36" s="470">
        <f>'DRE_URE MARÍLIA-BIO+GAS'!M5</f>
        <v>7560000</v>
      </c>
      <c r="Q36" s="470">
        <f>'DRE_URE MARÍLIA-BIO+GAS'!N5</f>
        <v>7560000</v>
      </c>
      <c r="R36" s="470">
        <f>'DRE_URE MARÍLIA-BIO+GAS'!O5</f>
        <v>7560000</v>
      </c>
      <c r="S36" s="470">
        <f>'DRE_URE MARÍLIA-BIO+GAS'!P5</f>
        <v>7560000</v>
      </c>
      <c r="T36" s="470">
        <f>'DRE_URE MARÍLIA-BIO+GAS'!Q5</f>
        <v>7560000</v>
      </c>
      <c r="U36" s="470">
        <f>'DRE_URE MARÍLIA-BIO+GAS'!R5</f>
        <v>7560000</v>
      </c>
      <c r="V36" s="470">
        <f>'DRE_URE MARÍLIA-BIO+GAS'!S5</f>
        <v>7560000</v>
      </c>
      <c r="W36" s="470">
        <f>'DRE_URE MARÍLIA-BIO+GAS'!T5</f>
        <v>7560000</v>
      </c>
      <c r="X36" s="470">
        <f>'DRE_URE MARÍLIA-BIO+GAS'!U5</f>
        <v>7560000</v>
      </c>
      <c r="Y36" s="470">
        <f>'DRE_URE MARÍLIA-BIO+GAS'!V5</f>
        <v>7560000</v>
      </c>
      <c r="Z36" s="470">
        <f>'DRE_URE MARÍLIA-BIO+GAS'!W5</f>
        <v>7560000</v>
      </c>
      <c r="AA36" s="470">
        <f>'DRE_URE MARÍLIA-BIO+GAS'!X5</f>
        <v>7560000</v>
      </c>
      <c r="AB36" s="470">
        <f>'DRE_URE MARÍLIA-BIO+GAS'!Y5</f>
        <v>7560000</v>
      </c>
      <c r="AC36" s="470">
        <f>'DRE_URE MARÍLIA-BIO+GAS'!Z5</f>
        <v>7560000</v>
      </c>
      <c r="AD36" s="470">
        <f>'DRE_URE MARÍLIA-BIO+GAS'!AA5</f>
        <v>7560000</v>
      </c>
      <c r="AE36" s="470">
        <f>'DRE_URE MARÍLIA-BIO+GAS'!AB5</f>
        <v>7560000</v>
      </c>
      <c r="AF36" s="470">
        <f>'DRE_URE MARÍLIA-BIO+GAS'!AC5</f>
        <v>7560000</v>
      </c>
      <c r="AG36" s="470">
        <f>'DRE_URE MARÍLIA-BIO+GAS'!AD5</f>
        <v>7560000</v>
      </c>
      <c r="AH36" s="470">
        <f>'DRE_URE MARÍLIA-BIO+GAS'!AE5</f>
        <v>7560000</v>
      </c>
      <c r="AI36" s="470">
        <f>'DRE_URE MARÍLIA-BIO+GAS'!AF5</f>
        <v>7560000</v>
      </c>
      <c r="AJ36" s="470">
        <f>'DRE_URE MARÍLIA-BIO+GAS'!AG5</f>
        <v>7560000</v>
      </c>
      <c r="AK36" s="470">
        <f>'DRE_URE MARÍLIA-BIO+GAS'!AH5</f>
        <v>7560000</v>
      </c>
      <c r="AL36" s="470">
        <f>'DRE_URE MARÍLIA-BIO+GAS'!AI5</f>
        <v>7560000</v>
      </c>
      <c r="AM36" s="470">
        <f>'DRE_URE MARÍLIA-BIO+GAS'!AJ5</f>
        <v>7560000</v>
      </c>
      <c r="AN36" s="470">
        <f>'DRE_URE MARÍLIA-BIO+GAS'!AK5</f>
        <v>7560000</v>
      </c>
      <c r="AO36" s="470">
        <f>'DRE_URE MARÍLIA-BIO+GAS'!AL5</f>
        <v>7560000</v>
      </c>
      <c r="AP36" s="470">
        <f>'DRE_URE MARÍLIA-BIO+GAS'!AM5</f>
        <v>7560000</v>
      </c>
      <c r="AQ36" s="548">
        <f t="shared" si="3"/>
        <v>7560000</v>
      </c>
    </row>
    <row r="37" spans="1:46" outlineLevel="1" x14ac:dyDescent="0.2">
      <c r="A37" s="481" t="s">
        <v>778</v>
      </c>
      <c r="D37" s="548">
        <f t="shared" ref="D37" si="4">SUM(I37:AR37)</f>
        <v>144585000</v>
      </c>
      <c r="E37" s="482"/>
      <c r="F37" s="482"/>
      <c r="G37" s="482"/>
      <c r="H37" s="482"/>
      <c r="I37" s="548">
        <f>'DRE_URE MARÍLIA-BIO+GAS'!E7</f>
        <v>0</v>
      </c>
      <c r="J37" s="548">
        <f>'DRE_URE MARÍLIA-BIO+GAS'!G7</f>
        <v>4252500</v>
      </c>
      <c r="K37" s="548">
        <f>'DRE_URE MARÍLIA-BIO+GAS'!H7</f>
        <v>4252500</v>
      </c>
      <c r="L37" s="548">
        <f>'DRE_URE MARÍLIA-BIO+GAS'!I7</f>
        <v>4252500</v>
      </c>
      <c r="M37" s="548">
        <f>'DRE_URE MARÍLIA-BIO+GAS'!J7</f>
        <v>4252500</v>
      </c>
      <c r="N37" s="548">
        <f>'DRE_URE MARÍLIA-BIO+GAS'!K7</f>
        <v>4252500</v>
      </c>
      <c r="O37" s="548">
        <f>'DRE_URE MARÍLIA-BIO+GAS'!L7</f>
        <v>4252500</v>
      </c>
      <c r="P37" s="548">
        <f>'DRE_URE MARÍLIA-BIO+GAS'!M7</f>
        <v>4252500</v>
      </c>
      <c r="Q37" s="548">
        <f>'DRE_URE MARÍLIA-BIO+GAS'!N7</f>
        <v>4252500</v>
      </c>
      <c r="R37" s="548">
        <f>'DRE_URE MARÍLIA-BIO+GAS'!O7</f>
        <v>4252500</v>
      </c>
      <c r="S37" s="548">
        <f>'DRE_URE MARÍLIA-BIO+GAS'!P7</f>
        <v>4252500</v>
      </c>
      <c r="T37" s="548">
        <f>'DRE_URE MARÍLIA-BIO+GAS'!Q7</f>
        <v>4252500</v>
      </c>
      <c r="U37" s="548">
        <f>'DRE_URE MARÍLIA-BIO+GAS'!R7</f>
        <v>4252500</v>
      </c>
      <c r="V37" s="548">
        <f>'DRE_URE MARÍLIA-BIO+GAS'!S7</f>
        <v>4252500</v>
      </c>
      <c r="W37" s="548">
        <f>'DRE_URE MARÍLIA-BIO+GAS'!T7</f>
        <v>4252500</v>
      </c>
      <c r="X37" s="548">
        <f>'DRE_URE MARÍLIA-BIO+GAS'!U7</f>
        <v>4252500</v>
      </c>
      <c r="Y37" s="548">
        <f>'DRE_URE MARÍLIA-BIO+GAS'!V7</f>
        <v>4252500</v>
      </c>
      <c r="Z37" s="548">
        <f>'DRE_URE MARÍLIA-BIO+GAS'!W7</f>
        <v>4252500</v>
      </c>
      <c r="AA37" s="548">
        <f>'DRE_URE MARÍLIA-BIO+GAS'!X7</f>
        <v>4252500</v>
      </c>
      <c r="AB37" s="548">
        <f>'DRE_URE MARÍLIA-BIO+GAS'!Y7</f>
        <v>4252500</v>
      </c>
      <c r="AC37" s="548">
        <f>'DRE_URE MARÍLIA-BIO+GAS'!Z7</f>
        <v>4252500</v>
      </c>
      <c r="AD37" s="548">
        <f>'DRE_URE MARÍLIA-BIO+GAS'!AA7</f>
        <v>4252500</v>
      </c>
      <c r="AE37" s="548">
        <f>'DRE_URE MARÍLIA-BIO+GAS'!AB7</f>
        <v>4252500</v>
      </c>
      <c r="AF37" s="548">
        <f>'DRE_URE MARÍLIA-BIO+GAS'!AC7</f>
        <v>4252500</v>
      </c>
      <c r="AG37" s="548">
        <f>'DRE_URE MARÍLIA-BIO+GAS'!AD7</f>
        <v>4252500</v>
      </c>
      <c r="AH37" s="548">
        <f>'DRE_URE MARÍLIA-BIO+GAS'!AE7</f>
        <v>4252500</v>
      </c>
      <c r="AI37" s="548">
        <f>'DRE_URE MARÍLIA-BIO+GAS'!AF7</f>
        <v>4252500</v>
      </c>
      <c r="AJ37" s="548">
        <f>'DRE_URE MARÍLIA-BIO+GAS'!AG7</f>
        <v>4252500</v>
      </c>
      <c r="AK37" s="548">
        <f>'DRE_URE MARÍLIA-BIO+GAS'!AH7</f>
        <v>4252500</v>
      </c>
      <c r="AL37" s="548">
        <f>'DRE_URE MARÍLIA-BIO+GAS'!AI7</f>
        <v>4252500</v>
      </c>
      <c r="AM37" s="548">
        <f>'DRE_URE MARÍLIA-BIO+GAS'!AJ7</f>
        <v>4252500</v>
      </c>
      <c r="AN37" s="548">
        <f>'DRE_URE MARÍLIA-BIO+GAS'!AK7</f>
        <v>4252500</v>
      </c>
      <c r="AO37" s="548">
        <f>'DRE_URE MARÍLIA-BIO+GAS'!AL7</f>
        <v>4252500</v>
      </c>
      <c r="AP37" s="548">
        <f>'DRE_URE MARÍLIA-BIO+GAS'!AM7</f>
        <v>4252500</v>
      </c>
      <c r="AQ37" s="548">
        <f t="shared" si="3"/>
        <v>4252500</v>
      </c>
      <c r="AT37" s="631"/>
    </row>
    <row r="38" spans="1:46" outlineLevel="1" x14ac:dyDescent="0.2">
      <c r="A38" s="481" t="s">
        <v>779</v>
      </c>
      <c r="D38" s="548">
        <f t="shared" si="1"/>
        <v>16638300</v>
      </c>
      <c r="E38" s="482"/>
      <c r="F38" s="482"/>
      <c r="G38" s="482"/>
      <c r="H38" s="482"/>
      <c r="I38" s="548">
        <f>'DRE_URE MARÍLIA-BIO+GAS'!F10</f>
        <v>475380</v>
      </c>
      <c r="J38" s="548">
        <f>'DRE_URE MARÍLIA-BIO+GAS'!G10</f>
        <v>475380</v>
      </c>
      <c r="K38" s="548">
        <f>'DRE_URE MARÍLIA-BIO+GAS'!H10</f>
        <v>475380</v>
      </c>
      <c r="L38" s="548">
        <f>'DRE_URE MARÍLIA-BIO+GAS'!I10</f>
        <v>475380</v>
      </c>
      <c r="M38" s="548">
        <f>'DRE_URE MARÍLIA-BIO+GAS'!J10</f>
        <v>475380</v>
      </c>
      <c r="N38" s="548">
        <f>'DRE_URE MARÍLIA-BIO+GAS'!K10</f>
        <v>475380</v>
      </c>
      <c r="O38" s="548">
        <f>'DRE_URE MARÍLIA-BIO+GAS'!L10</f>
        <v>475380</v>
      </c>
      <c r="P38" s="548">
        <f>'DRE_URE MARÍLIA-BIO+GAS'!M10</f>
        <v>475380</v>
      </c>
      <c r="Q38" s="548">
        <f>'DRE_URE MARÍLIA-BIO+GAS'!N10</f>
        <v>475380</v>
      </c>
      <c r="R38" s="548">
        <f>'DRE_URE MARÍLIA-BIO+GAS'!O10</f>
        <v>475380</v>
      </c>
      <c r="S38" s="548">
        <f>'DRE_URE MARÍLIA-BIO+GAS'!P10</f>
        <v>475380</v>
      </c>
      <c r="T38" s="548">
        <f>'DRE_URE MARÍLIA-BIO+GAS'!Q10</f>
        <v>475380</v>
      </c>
      <c r="U38" s="548">
        <f>'DRE_URE MARÍLIA-BIO+GAS'!R10</f>
        <v>475380</v>
      </c>
      <c r="V38" s="548">
        <f>'DRE_URE MARÍLIA-BIO+GAS'!S10</f>
        <v>475380</v>
      </c>
      <c r="W38" s="548">
        <f>'DRE_URE MARÍLIA-BIO+GAS'!T10</f>
        <v>475380</v>
      </c>
      <c r="X38" s="548">
        <f>'DRE_URE MARÍLIA-BIO+GAS'!U10</f>
        <v>475380</v>
      </c>
      <c r="Y38" s="548">
        <f>'DRE_URE MARÍLIA-BIO+GAS'!V10</f>
        <v>475380</v>
      </c>
      <c r="Z38" s="548">
        <f>'DRE_URE MARÍLIA-BIO+GAS'!W10</f>
        <v>475380</v>
      </c>
      <c r="AA38" s="548">
        <f>'DRE_URE MARÍLIA-BIO+GAS'!X10</f>
        <v>475380</v>
      </c>
      <c r="AB38" s="548">
        <f>'DRE_URE MARÍLIA-BIO+GAS'!Y10</f>
        <v>475380</v>
      </c>
      <c r="AC38" s="548">
        <f>'DRE_URE MARÍLIA-BIO+GAS'!Z10</f>
        <v>475380</v>
      </c>
      <c r="AD38" s="548">
        <f>'DRE_URE MARÍLIA-BIO+GAS'!AA10</f>
        <v>475380</v>
      </c>
      <c r="AE38" s="548">
        <f>'DRE_URE MARÍLIA-BIO+GAS'!AB10</f>
        <v>475380</v>
      </c>
      <c r="AF38" s="548">
        <f>'DRE_URE MARÍLIA-BIO+GAS'!AC10</f>
        <v>475380</v>
      </c>
      <c r="AG38" s="548">
        <f>'DRE_URE MARÍLIA-BIO+GAS'!AD10</f>
        <v>475380</v>
      </c>
      <c r="AH38" s="548">
        <f>'DRE_URE MARÍLIA-BIO+GAS'!AE10</f>
        <v>475380</v>
      </c>
      <c r="AI38" s="548">
        <f>'DRE_URE MARÍLIA-BIO+GAS'!AF10</f>
        <v>475380</v>
      </c>
      <c r="AJ38" s="548">
        <f>'DRE_URE MARÍLIA-BIO+GAS'!AG10</f>
        <v>475380</v>
      </c>
      <c r="AK38" s="548">
        <f>'DRE_URE MARÍLIA-BIO+GAS'!AH10</f>
        <v>475380</v>
      </c>
      <c r="AL38" s="548">
        <f>'DRE_URE MARÍLIA-BIO+GAS'!AI10</f>
        <v>475380</v>
      </c>
      <c r="AM38" s="548">
        <f>'DRE_URE MARÍLIA-BIO+GAS'!AJ10</f>
        <v>475380</v>
      </c>
      <c r="AN38" s="548">
        <f>'DRE_URE MARÍLIA-BIO+GAS'!AK10</f>
        <v>475380</v>
      </c>
      <c r="AO38" s="548">
        <f>'DRE_URE MARÍLIA-BIO+GAS'!AL10</f>
        <v>475380</v>
      </c>
      <c r="AP38" s="548">
        <f>'DRE_URE MARÍLIA-BIO+GAS'!AM10</f>
        <v>475380</v>
      </c>
      <c r="AQ38" s="548">
        <f t="shared" si="3"/>
        <v>475380</v>
      </c>
      <c r="AT38" s="631"/>
    </row>
    <row r="39" spans="1:46" s="549" customFormat="1" outlineLevel="1" x14ac:dyDescent="0.2">
      <c r="A39" s="618" t="s">
        <v>781</v>
      </c>
      <c r="B39" s="608"/>
      <c r="C39" s="608"/>
      <c r="D39" s="617">
        <f t="shared" si="1"/>
        <v>-186936814.5</v>
      </c>
      <c r="E39" s="482"/>
      <c r="F39" s="482"/>
      <c r="G39" s="482"/>
      <c r="H39" s="482"/>
      <c r="I39" s="617">
        <f>SUM(I40:I41)</f>
        <v>0</v>
      </c>
      <c r="J39" s="617">
        <f t="shared" ref="J39:AQ39" si="5">SUM(J40:J41)</f>
        <v>-4517822.25</v>
      </c>
      <c r="K39" s="617">
        <f t="shared" si="5"/>
        <v>-5527848.25</v>
      </c>
      <c r="L39" s="617">
        <f t="shared" si="5"/>
        <v>-5527848.25</v>
      </c>
      <c r="M39" s="617">
        <f t="shared" si="5"/>
        <v>-5527848.25</v>
      </c>
      <c r="N39" s="617">
        <f t="shared" si="5"/>
        <v>-5527848.25</v>
      </c>
      <c r="O39" s="617">
        <f t="shared" si="5"/>
        <v>-5527848.25</v>
      </c>
      <c r="P39" s="617">
        <f t="shared" si="5"/>
        <v>-5527848.25</v>
      </c>
      <c r="Q39" s="617">
        <f t="shared" si="5"/>
        <v>-5527848.25</v>
      </c>
      <c r="R39" s="617">
        <f t="shared" si="5"/>
        <v>-5527848.25</v>
      </c>
      <c r="S39" s="617">
        <f t="shared" si="5"/>
        <v>-5527848.25</v>
      </c>
      <c r="T39" s="617">
        <f t="shared" si="5"/>
        <v>-5527848.25</v>
      </c>
      <c r="U39" s="617">
        <f t="shared" si="5"/>
        <v>-5527848.25</v>
      </c>
      <c r="V39" s="617">
        <f t="shared" si="5"/>
        <v>-5527848.25</v>
      </c>
      <c r="W39" s="617">
        <f t="shared" si="5"/>
        <v>-5527848.25</v>
      </c>
      <c r="X39" s="617">
        <f t="shared" si="5"/>
        <v>-5527848.25</v>
      </c>
      <c r="Y39" s="617">
        <f t="shared" si="5"/>
        <v>-5527848.25</v>
      </c>
      <c r="Z39" s="617">
        <f t="shared" si="5"/>
        <v>-5527848.25</v>
      </c>
      <c r="AA39" s="617">
        <f t="shared" si="5"/>
        <v>-5527848.25</v>
      </c>
      <c r="AB39" s="617">
        <f t="shared" si="5"/>
        <v>-5527848.25</v>
      </c>
      <c r="AC39" s="617">
        <f t="shared" si="5"/>
        <v>-5527848.25</v>
      </c>
      <c r="AD39" s="617">
        <f t="shared" si="5"/>
        <v>-5527848.25</v>
      </c>
      <c r="AE39" s="617">
        <f t="shared" si="5"/>
        <v>-5527848.25</v>
      </c>
      <c r="AF39" s="617">
        <f t="shared" si="5"/>
        <v>-5527848.25</v>
      </c>
      <c r="AG39" s="617">
        <f t="shared" si="5"/>
        <v>-5527848.25</v>
      </c>
      <c r="AH39" s="617">
        <f t="shared" si="5"/>
        <v>-5527848.25</v>
      </c>
      <c r="AI39" s="617">
        <f t="shared" si="5"/>
        <v>-5527848.25</v>
      </c>
      <c r="AJ39" s="617">
        <f t="shared" si="5"/>
        <v>-5527848.25</v>
      </c>
      <c r="AK39" s="617">
        <f t="shared" si="5"/>
        <v>-5527848.25</v>
      </c>
      <c r="AL39" s="617">
        <f t="shared" si="5"/>
        <v>-5527848.25</v>
      </c>
      <c r="AM39" s="617">
        <f t="shared" si="5"/>
        <v>-5527848.25</v>
      </c>
      <c r="AN39" s="617">
        <f t="shared" si="5"/>
        <v>-5527848.25</v>
      </c>
      <c r="AO39" s="617">
        <f t="shared" si="5"/>
        <v>-5527848.25</v>
      </c>
      <c r="AP39" s="617">
        <f t="shared" si="5"/>
        <v>-5527848.25</v>
      </c>
      <c r="AQ39" s="617">
        <f t="shared" si="5"/>
        <v>-5527848.25</v>
      </c>
    </row>
    <row r="40" spans="1:46" s="632" customFormat="1" outlineLevel="1" x14ac:dyDescent="0.2">
      <c r="A40" s="619" t="s">
        <v>782</v>
      </c>
      <c r="B40" s="620"/>
      <c r="C40" s="620"/>
      <c r="D40" s="548">
        <f t="shared" ref="D40" si="6">SUM(I40:AR40)</f>
        <v>-77905152</v>
      </c>
      <c r="E40" s="608"/>
      <c r="F40" s="608"/>
      <c r="G40" s="608"/>
      <c r="H40" s="608"/>
      <c r="I40" s="548">
        <f>'DRE_URE MARÍLIA-BIO+GAS'!E41</f>
        <v>0</v>
      </c>
      <c r="J40" s="548">
        <f>'DRE_URE MARÍLIA-BIO+GAS'!F41</f>
        <v>-2291328</v>
      </c>
      <c r="K40" s="548">
        <f>'DRE_URE MARÍLIA-BIO+GAS'!G41</f>
        <v>-2291328</v>
      </c>
      <c r="L40" s="548">
        <f>'DRE_URE MARÍLIA-BIO+GAS'!H41</f>
        <v>-2291328</v>
      </c>
      <c r="M40" s="548">
        <f>'DRE_URE MARÍLIA-BIO+GAS'!I41</f>
        <v>-2291328</v>
      </c>
      <c r="N40" s="548">
        <f>'DRE_URE MARÍLIA-BIO+GAS'!J41</f>
        <v>-2291328</v>
      </c>
      <c r="O40" s="548">
        <f>'DRE_URE MARÍLIA-BIO+GAS'!K41</f>
        <v>-2291328</v>
      </c>
      <c r="P40" s="548">
        <f>'DRE_URE MARÍLIA-BIO+GAS'!L41</f>
        <v>-2291328</v>
      </c>
      <c r="Q40" s="548">
        <f>'DRE_URE MARÍLIA-BIO+GAS'!M41</f>
        <v>-2291328</v>
      </c>
      <c r="R40" s="548">
        <f>'DRE_URE MARÍLIA-BIO+GAS'!N41</f>
        <v>-2291328</v>
      </c>
      <c r="S40" s="548">
        <f>'DRE_URE MARÍLIA-BIO+GAS'!O41</f>
        <v>-2291328</v>
      </c>
      <c r="T40" s="548">
        <f>'DRE_URE MARÍLIA-BIO+GAS'!P41</f>
        <v>-2291328</v>
      </c>
      <c r="U40" s="548">
        <f>'DRE_URE MARÍLIA-BIO+GAS'!Q41</f>
        <v>-2291328</v>
      </c>
      <c r="V40" s="548">
        <f>'DRE_URE MARÍLIA-BIO+GAS'!R41</f>
        <v>-2291328</v>
      </c>
      <c r="W40" s="548">
        <f>'DRE_URE MARÍLIA-BIO+GAS'!S41</f>
        <v>-2291328</v>
      </c>
      <c r="X40" s="548">
        <f>'DRE_URE MARÍLIA-BIO+GAS'!T41</f>
        <v>-2291328</v>
      </c>
      <c r="Y40" s="548">
        <f>'DRE_URE MARÍLIA-BIO+GAS'!U41</f>
        <v>-2291328</v>
      </c>
      <c r="Z40" s="548">
        <f>'DRE_URE MARÍLIA-BIO+GAS'!V41</f>
        <v>-2291328</v>
      </c>
      <c r="AA40" s="548">
        <f>'DRE_URE MARÍLIA-BIO+GAS'!W41</f>
        <v>-2291328</v>
      </c>
      <c r="AB40" s="548">
        <f>'DRE_URE MARÍLIA-BIO+GAS'!X41</f>
        <v>-2291328</v>
      </c>
      <c r="AC40" s="548">
        <f>'DRE_URE MARÍLIA-BIO+GAS'!Y41</f>
        <v>-2291328</v>
      </c>
      <c r="AD40" s="548">
        <f>'DRE_URE MARÍLIA-BIO+GAS'!Z41</f>
        <v>-2291328</v>
      </c>
      <c r="AE40" s="548">
        <f>'DRE_URE MARÍLIA-BIO+GAS'!AA41</f>
        <v>-2291328</v>
      </c>
      <c r="AF40" s="548">
        <f>'DRE_URE MARÍLIA-BIO+GAS'!AB41</f>
        <v>-2291328</v>
      </c>
      <c r="AG40" s="548">
        <f>'DRE_URE MARÍLIA-BIO+GAS'!AC41</f>
        <v>-2291328</v>
      </c>
      <c r="AH40" s="548">
        <f>'DRE_URE MARÍLIA-BIO+GAS'!AD41</f>
        <v>-2291328</v>
      </c>
      <c r="AI40" s="548">
        <f>'DRE_URE MARÍLIA-BIO+GAS'!AE41</f>
        <v>-2291328</v>
      </c>
      <c r="AJ40" s="548">
        <f>'DRE_URE MARÍLIA-BIO+GAS'!AF41</f>
        <v>-2291328</v>
      </c>
      <c r="AK40" s="548">
        <f>'DRE_URE MARÍLIA-BIO+GAS'!AG41</f>
        <v>-2291328</v>
      </c>
      <c r="AL40" s="548">
        <f>'DRE_URE MARÍLIA-BIO+GAS'!AH41</f>
        <v>-2291328</v>
      </c>
      <c r="AM40" s="548">
        <f>'DRE_URE MARÍLIA-BIO+GAS'!AI41</f>
        <v>-2291328</v>
      </c>
      <c r="AN40" s="548">
        <f>'DRE_URE MARÍLIA-BIO+GAS'!AJ41</f>
        <v>-2291328</v>
      </c>
      <c r="AO40" s="548">
        <f>'DRE_URE MARÍLIA-BIO+GAS'!AK41</f>
        <v>-2291328</v>
      </c>
      <c r="AP40" s="548">
        <f>'DRE_URE MARÍLIA-BIO+GAS'!AL41</f>
        <v>-2291328</v>
      </c>
      <c r="AQ40" s="548">
        <f>'DRE_URE MARÍLIA-BIO+GAS'!AM41</f>
        <v>-2291328</v>
      </c>
    </row>
    <row r="41" spans="1:46" s="632" customFormat="1" outlineLevel="1" x14ac:dyDescent="0.2">
      <c r="A41" s="619" t="s">
        <v>783</v>
      </c>
      <c r="B41" s="620"/>
      <c r="C41" s="620"/>
      <c r="D41" s="548">
        <f t="shared" si="1"/>
        <v>-109031662.5</v>
      </c>
      <c r="E41" s="608"/>
      <c r="F41" s="608"/>
      <c r="G41" s="608"/>
      <c r="H41" s="608"/>
      <c r="I41" s="548">
        <f>'DRE_URE MARÍLIA-BIO+GAS'!E12</f>
        <v>0</v>
      </c>
      <c r="J41" s="548">
        <f>'DRE_URE MARÍLIA-BIO+GAS'!F12</f>
        <v>-2226494.25</v>
      </c>
      <c r="K41" s="548">
        <f>'DRE_URE MARÍLIA-BIO+GAS'!G12</f>
        <v>-3236520.25</v>
      </c>
      <c r="L41" s="548">
        <f>'DRE_URE MARÍLIA-BIO+GAS'!H12</f>
        <v>-3236520.25</v>
      </c>
      <c r="M41" s="548">
        <f>'DRE_URE MARÍLIA-BIO+GAS'!I12</f>
        <v>-3236520.25</v>
      </c>
      <c r="N41" s="548">
        <f>'DRE_URE MARÍLIA-BIO+GAS'!J12</f>
        <v>-3236520.25</v>
      </c>
      <c r="O41" s="548">
        <f>'DRE_URE MARÍLIA-BIO+GAS'!K12</f>
        <v>-3236520.25</v>
      </c>
      <c r="P41" s="548">
        <f>'DRE_URE MARÍLIA-BIO+GAS'!L12</f>
        <v>-3236520.25</v>
      </c>
      <c r="Q41" s="548">
        <f>'DRE_URE MARÍLIA-BIO+GAS'!M12</f>
        <v>-3236520.25</v>
      </c>
      <c r="R41" s="548">
        <f>'DRE_URE MARÍLIA-BIO+GAS'!N12</f>
        <v>-3236520.25</v>
      </c>
      <c r="S41" s="548">
        <f>'DRE_URE MARÍLIA-BIO+GAS'!O12</f>
        <v>-3236520.25</v>
      </c>
      <c r="T41" s="548">
        <f>'DRE_URE MARÍLIA-BIO+GAS'!P12</f>
        <v>-3236520.25</v>
      </c>
      <c r="U41" s="548">
        <f>'DRE_URE MARÍLIA-BIO+GAS'!Q12</f>
        <v>-3236520.25</v>
      </c>
      <c r="V41" s="548">
        <f>'DRE_URE MARÍLIA-BIO+GAS'!R12</f>
        <v>-3236520.25</v>
      </c>
      <c r="W41" s="548">
        <f>'DRE_URE MARÍLIA-BIO+GAS'!S12</f>
        <v>-3236520.25</v>
      </c>
      <c r="X41" s="548">
        <f>'DRE_URE MARÍLIA-BIO+GAS'!T12</f>
        <v>-3236520.25</v>
      </c>
      <c r="Y41" s="548">
        <f>'DRE_URE MARÍLIA-BIO+GAS'!U12</f>
        <v>-3236520.25</v>
      </c>
      <c r="Z41" s="548">
        <f>'DRE_URE MARÍLIA-BIO+GAS'!V12</f>
        <v>-3236520.25</v>
      </c>
      <c r="AA41" s="548">
        <f>'DRE_URE MARÍLIA-BIO+GAS'!W12</f>
        <v>-3236520.25</v>
      </c>
      <c r="AB41" s="548">
        <f>'DRE_URE MARÍLIA-BIO+GAS'!X12</f>
        <v>-3236520.25</v>
      </c>
      <c r="AC41" s="548">
        <f>'DRE_URE MARÍLIA-BIO+GAS'!Y12</f>
        <v>-3236520.25</v>
      </c>
      <c r="AD41" s="548">
        <f>'DRE_URE MARÍLIA-BIO+GAS'!Z12</f>
        <v>-3236520.25</v>
      </c>
      <c r="AE41" s="548">
        <f>'DRE_URE MARÍLIA-BIO+GAS'!AA12</f>
        <v>-3236520.25</v>
      </c>
      <c r="AF41" s="548">
        <f>'DRE_URE MARÍLIA-BIO+GAS'!AB12</f>
        <v>-3236520.25</v>
      </c>
      <c r="AG41" s="548">
        <f>'DRE_URE MARÍLIA-BIO+GAS'!AC12</f>
        <v>-3236520.25</v>
      </c>
      <c r="AH41" s="548">
        <f>'DRE_URE MARÍLIA-BIO+GAS'!AD12</f>
        <v>-3236520.25</v>
      </c>
      <c r="AI41" s="548">
        <f>'DRE_URE MARÍLIA-BIO+GAS'!AE12</f>
        <v>-3236520.25</v>
      </c>
      <c r="AJ41" s="548">
        <f>'DRE_URE MARÍLIA-BIO+GAS'!AF12</f>
        <v>-3236520.25</v>
      </c>
      <c r="AK41" s="548">
        <f>'DRE_URE MARÍLIA-BIO+GAS'!AG12</f>
        <v>-3236520.25</v>
      </c>
      <c r="AL41" s="548">
        <f>'DRE_URE MARÍLIA-BIO+GAS'!AH12</f>
        <v>-3236520.25</v>
      </c>
      <c r="AM41" s="548">
        <f>'DRE_URE MARÍLIA-BIO+GAS'!AI12</f>
        <v>-3236520.25</v>
      </c>
      <c r="AN41" s="548">
        <f>'DRE_URE MARÍLIA-BIO+GAS'!AJ12</f>
        <v>-3236520.25</v>
      </c>
      <c r="AO41" s="548">
        <f>'DRE_URE MARÍLIA-BIO+GAS'!AK12</f>
        <v>-3236520.25</v>
      </c>
      <c r="AP41" s="548">
        <f>'DRE_URE MARÍLIA-BIO+GAS'!AL12</f>
        <v>-3236520.25</v>
      </c>
      <c r="AQ41" s="548">
        <f>'DRE_URE MARÍLIA-BIO+GAS'!AM12</f>
        <v>-3236520.25</v>
      </c>
    </row>
    <row r="42" spans="1:46" s="549" customFormat="1" outlineLevel="1" x14ac:dyDescent="0.2">
      <c r="A42" s="608" t="s">
        <v>234</v>
      </c>
      <c r="B42" s="608"/>
      <c r="C42" s="608"/>
      <c r="D42" s="617">
        <f t="shared" si="1"/>
        <v>-178365934.79999995</v>
      </c>
      <c r="E42" s="608"/>
      <c r="F42" s="608"/>
      <c r="G42" s="608"/>
      <c r="H42" s="608"/>
      <c r="I42" s="617">
        <f t="shared" ref="I42:AQ42" si="7">SUM(I43:I43)</f>
        <v>-954720</v>
      </c>
      <c r="J42" s="617">
        <f t="shared" si="7"/>
        <v>-5059006.2</v>
      </c>
      <c r="K42" s="617">
        <f t="shared" si="7"/>
        <v>-5222794.2</v>
      </c>
      <c r="L42" s="617">
        <f t="shared" si="7"/>
        <v>-5222794.2</v>
      </c>
      <c r="M42" s="617">
        <f t="shared" si="7"/>
        <v>-5222794.2</v>
      </c>
      <c r="N42" s="617">
        <f t="shared" si="7"/>
        <v>-5222794.2</v>
      </c>
      <c r="O42" s="617">
        <f t="shared" si="7"/>
        <v>-5222794.2</v>
      </c>
      <c r="P42" s="617">
        <f t="shared" si="7"/>
        <v>-5222794.2</v>
      </c>
      <c r="Q42" s="617">
        <f t="shared" si="7"/>
        <v>-5222794.2</v>
      </c>
      <c r="R42" s="617">
        <f t="shared" si="7"/>
        <v>-5222794.2</v>
      </c>
      <c r="S42" s="617">
        <f t="shared" si="7"/>
        <v>-5222794.2</v>
      </c>
      <c r="T42" s="617">
        <f t="shared" si="7"/>
        <v>-5222794.2</v>
      </c>
      <c r="U42" s="617">
        <f t="shared" si="7"/>
        <v>-5222794.2</v>
      </c>
      <c r="V42" s="617">
        <f t="shared" si="7"/>
        <v>-5222794.2</v>
      </c>
      <c r="W42" s="617">
        <f t="shared" si="7"/>
        <v>-5222794.2</v>
      </c>
      <c r="X42" s="617">
        <f t="shared" si="7"/>
        <v>-5222794.2</v>
      </c>
      <c r="Y42" s="617">
        <f t="shared" si="7"/>
        <v>-5222794.2</v>
      </c>
      <c r="Z42" s="617">
        <f t="shared" si="7"/>
        <v>-5222794.2</v>
      </c>
      <c r="AA42" s="617">
        <f t="shared" si="7"/>
        <v>-5222794.2</v>
      </c>
      <c r="AB42" s="617">
        <f t="shared" si="7"/>
        <v>-5222794.2</v>
      </c>
      <c r="AC42" s="617">
        <f t="shared" si="7"/>
        <v>-5222794.2</v>
      </c>
      <c r="AD42" s="617">
        <f t="shared" si="7"/>
        <v>-5222794.2</v>
      </c>
      <c r="AE42" s="617">
        <f t="shared" si="7"/>
        <v>-5222794.2</v>
      </c>
      <c r="AF42" s="617">
        <f t="shared" si="7"/>
        <v>-5222794.2</v>
      </c>
      <c r="AG42" s="617">
        <f t="shared" si="7"/>
        <v>-5222794.2</v>
      </c>
      <c r="AH42" s="617">
        <f t="shared" si="7"/>
        <v>-5222794.2</v>
      </c>
      <c r="AI42" s="617">
        <f t="shared" si="7"/>
        <v>-5222794.2</v>
      </c>
      <c r="AJ42" s="617">
        <f t="shared" si="7"/>
        <v>-5222794.2</v>
      </c>
      <c r="AK42" s="617">
        <f t="shared" si="7"/>
        <v>-5222794.2</v>
      </c>
      <c r="AL42" s="617">
        <f t="shared" si="7"/>
        <v>-5222794.2</v>
      </c>
      <c r="AM42" s="617">
        <f t="shared" si="7"/>
        <v>-5222794.2</v>
      </c>
      <c r="AN42" s="617">
        <f t="shared" si="7"/>
        <v>-5222794.2</v>
      </c>
      <c r="AO42" s="617">
        <f t="shared" si="7"/>
        <v>-5222794.2</v>
      </c>
      <c r="AP42" s="617">
        <f t="shared" si="7"/>
        <v>-5222794.2</v>
      </c>
      <c r="AQ42" s="617">
        <f t="shared" si="7"/>
        <v>-5222794.2</v>
      </c>
    </row>
    <row r="43" spans="1:46" s="632" customFormat="1" outlineLevel="1" x14ac:dyDescent="0.2">
      <c r="A43" s="619" t="s">
        <v>791</v>
      </c>
      <c r="B43" s="620"/>
      <c r="C43" s="620"/>
      <c r="D43" s="548">
        <f>SUM(J43:AR43)</f>
        <v>-177411214.79999995</v>
      </c>
      <c r="E43" s="608"/>
      <c r="F43" s="608"/>
      <c r="G43" s="608"/>
      <c r="H43" s="608"/>
      <c r="I43" s="548">
        <f>Opex!Z57*-1</f>
        <v>-954720</v>
      </c>
      <c r="J43" s="548">
        <f>Opex!AA57*-1</f>
        <v>-5059006.2</v>
      </c>
      <c r="K43" s="548">
        <f>Opex!AB57*-1</f>
        <v>-5222794.2</v>
      </c>
      <c r="L43" s="548">
        <f>Opex!AC57*-1</f>
        <v>-5222794.2</v>
      </c>
      <c r="M43" s="548">
        <f>Opex!AD57*-1</f>
        <v>-5222794.2</v>
      </c>
      <c r="N43" s="548">
        <f>Opex!AE57*-1</f>
        <v>-5222794.2</v>
      </c>
      <c r="O43" s="548">
        <f>Opex!AF57*-1</f>
        <v>-5222794.2</v>
      </c>
      <c r="P43" s="548">
        <f>Opex!AG57*-1</f>
        <v>-5222794.2</v>
      </c>
      <c r="Q43" s="548">
        <f>Opex!AH57*-1</f>
        <v>-5222794.2</v>
      </c>
      <c r="R43" s="548">
        <f>Opex!AI57*-1</f>
        <v>-5222794.2</v>
      </c>
      <c r="S43" s="548">
        <f>Opex!AJ57*-1</f>
        <v>-5222794.2</v>
      </c>
      <c r="T43" s="548">
        <f>Opex!AK57*-1</f>
        <v>-5222794.2</v>
      </c>
      <c r="U43" s="548">
        <f>Opex!AL57*-1</f>
        <v>-5222794.2</v>
      </c>
      <c r="V43" s="548">
        <f>Opex!AM57*-1</f>
        <v>-5222794.2</v>
      </c>
      <c r="W43" s="548">
        <f>Opex!AN57*-1</f>
        <v>-5222794.2</v>
      </c>
      <c r="X43" s="548">
        <f>Opex!AO57*-1</f>
        <v>-5222794.2</v>
      </c>
      <c r="Y43" s="548">
        <f>Opex!AP57*-1</f>
        <v>-5222794.2</v>
      </c>
      <c r="Z43" s="548">
        <f>Opex!AQ57*-1</f>
        <v>-5222794.2</v>
      </c>
      <c r="AA43" s="548">
        <f>Opex!AR57*-1</f>
        <v>-5222794.2</v>
      </c>
      <c r="AB43" s="548">
        <f>Opex!AS57*-1</f>
        <v>-5222794.2</v>
      </c>
      <c r="AC43" s="548">
        <f>Opex!AT57*-1</f>
        <v>-5222794.2</v>
      </c>
      <c r="AD43" s="548">
        <f>Opex!AU57*-1</f>
        <v>-5222794.2</v>
      </c>
      <c r="AE43" s="548">
        <f>Opex!AV57*-1</f>
        <v>-5222794.2</v>
      </c>
      <c r="AF43" s="548">
        <f>Opex!AW57*-1</f>
        <v>-5222794.2</v>
      </c>
      <c r="AG43" s="548">
        <f>Opex!AX57*-1</f>
        <v>-5222794.2</v>
      </c>
      <c r="AH43" s="548">
        <f>Opex!AY57*-1</f>
        <v>-5222794.2</v>
      </c>
      <c r="AI43" s="548">
        <f>Opex!AZ57*-1</f>
        <v>-5222794.2</v>
      </c>
      <c r="AJ43" s="548">
        <f>Opex!BA57*-1</f>
        <v>-5222794.2</v>
      </c>
      <c r="AK43" s="548">
        <f>Opex!BB57*-1</f>
        <v>-5222794.2</v>
      </c>
      <c r="AL43" s="548">
        <f>Opex!BC57*-1</f>
        <v>-5222794.2</v>
      </c>
      <c r="AM43" s="548">
        <f>Opex!BD57*-1</f>
        <v>-5222794.2</v>
      </c>
      <c r="AN43" s="548">
        <f>Opex!BE57*-1</f>
        <v>-5222794.2</v>
      </c>
      <c r="AO43" s="548">
        <f>Opex!BF57*-1</f>
        <v>-5222794.2</v>
      </c>
      <c r="AP43" s="548">
        <f>Opex!BG57*-1</f>
        <v>-5222794.2</v>
      </c>
      <c r="AQ43" s="548">
        <f>AP43</f>
        <v>-5222794.2</v>
      </c>
    </row>
    <row r="44" spans="1:46" s="549" customFormat="1" outlineLevel="1" x14ac:dyDescent="0.2">
      <c r="A44" s="618" t="s">
        <v>405</v>
      </c>
      <c r="B44" s="608"/>
      <c r="C44" s="608"/>
      <c r="D44" s="621">
        <f>SUM(I44:AR44)</f>
        <v>-40600000</v>
      </c>
      <c r="E44" s="468"/>
      <c r="F44" s="468"/>
      <c r="G44" s="468"/>
      <c r="H44" s="468"/>
      <c r="I44" s="617">
        <f>I45</f>
        <v>0</v>
      </c>
      <c r="J44" s="617">
        <f t="shared" ref="J44:AQ44" si="8">J45</f>
        <v>-4060000</v>
      </c>
      <c r="K44" s="617">
        <f t="shared" si="8"/>
        <v>-4060000</v>
      </c>
      <c r="L44" s="617">
        <f t="shared" si="8"/>
        <v>-4060000</v>
      </c>
      <c r="M44" s="617">
        <f t="shared" si="8"/>
        <v>-4060000</v>
      </c>
      <c r="N44" s="617">
        <f t="shared" si="8"/>
        <v>-4060000</v>
      </c>
      <c r="O44" s="617">
        <f t="shared" si="8"/>
        <v>-4060000</v>
      </c>
      <c r="P44" s="617">
        <f t="shared" si="8"/>
        <v>-4060000</v>
      </c>
      <c r="Q44" s="617">
        <f t="shared" si="8"/>
        <v>-4060000</v>
      </c>
      <c r="R44" s="617">
        <f t="shared" si="8"/>
        <v>-4060000</v>
      </c>
      <c r="S44" s="617">
        <f t="shared" si="8"/>
        <v>-4060000</v>
      </c>
      <c r="T44" s="617">
        <f t="shared" si="8"/>
        <v>0</v>
      </c>
      <c r="U44" s="617">
        <f t="shared" si="8"/>
        <v>0</v>
      </c>
      <c r="V44" s="617">
        <f t="shared" si="8"/>
        <v>0</v>
      </c>
      <c r="W44" s="617">
        <f t="shared" si="8"/>
        <v>0</v>
      </c>
      <c r="X44" s="617">
        <f t="shared" si="8"/>
        <v>0</v>
      </c>
      <c r="Y44" s="617">
        <f t="shared" si="8"/>
        <v>0</v>
      </c>
      <c r="Z44" s="617">
        <f t="shared" si="8"/>
        <v>0</v>
      </c>
      <c r="AA44" s="617">
        <f t="shared" si="8"/>
        <v>0</v>
      </c>
      <c r="AB44" s="617">
        <f t="shared" si="8"/>
        <v>0</v>
      </c>
      <c r="AC44" s="617">
        <f t="shared" si="8"/>
        <v>0</v>
      </c>
      <c r="AD44" s="617">
        <f t="shared" si="8"/>
        <v>0</v>
      </c>
      <c r="AE44" s="617">
        <f t="shared" si="8"/>
        <v>0</v>
      </c>
      <c r="AF44" s="617">
        <f t="shared" si="8"/>
        <v>0</v>
      </c>
      <c r="AG44" s="617">
        <f t="shared" si="8"/>
        <v>0</v>
      </c>
      <c r="AH44" s="617">
        <f t="shared" si="8"/>
        <v>0</v>
      </c>
      <c r="AI44" s="617">
        <f t="shared" si="8"/>
        <v>0</v>
      </c>
      <c r="AJ44" s="617">
        <f t="shared" si="8"/>
        <v>0</v>
      </c>
      <c r="AK44" s="617">
        <f t="shared" si="8"/>
        <v>0</v>
      </c>
      <c r="AL44" s="617">
        <f t="shared" si="8"/>
        <v>0</v>
      </c>
      <c r="AM44" s="617">
        <f t="shared" si="8"/>
        <v>0</v>
      </c>
      <c r="AN44" s="617">
        <f t="shared" si="8"/>
        <v>0</v>
      </c>
      <c r="AO44" s="617">
        <f t="shared" si="8"/>
        <v>0</v>
      </c>
      <c r="AP44" s="617">
        <f t="shared" si="8"/>
        <v>0</v>
      </c>
      <c r="AQ44" s="617">
        <f t="shared" si="8"/>
        <v>0</v>
      </c>
    </row>
    <row r="45" spans="1:46" s="632" customFormat="1" outlineLevel="1" x14ac:dyDescent="0.2">
      <c r="A45" s="619" t="s">
        <v>784</v>
      </c>
      <c r="B45" s="620"/>
      <c r="C45" s="620"/>
      <c r="D45" s="548">
        <f t="shared" si="1"/>
        <v>-40600000</v>
      </c>
      <c r="E45" s="608"/>
      <c r="F45" s="608"/>
      <c r="G45" s="608"/>
      <c r="H45" s="608"/>
      <c r="I45" s="548">
        <f>'DRE_URE MARÍLIA-BIO+GAS'!E36</f>
        <v>0</v>
      </c>
      <c r="J45" s="548">
        <f>'DRE_URE MARÍLIA-BIO+GAS'!F36</f>
        <v>-4060000</v>
      </c>
      <c r="K45" s="548">
        <f>'DRE_URE MARÍLIA-BIO+GAS'!G36</f>
        <v>-4060000</v>
      </c>
      <c r="L45" s="548">
        <f>'DRE_URE MARÍLIA-BIO+GAS'!H36</f>
        <v>-4060000</v>
      </c>
      <c r="M45" s="548">
        <f>'DRE_URE MARÍLIA-BIO+GAS'!I36</f>
        <v>-4060000</v>
      </c>
      <c r="N45" s="548">
        <f>'DRE_URE MARÍLIA-BIO+GAS'!J36</f>
        <v>-4060000</v>
      </c>
      <c r="O45" s="548">
        <f>'DRE_URE MARÍLIA-BIO+GAS'!K36</f>
        <v>-4060000</v>
      </c>
      <c r="P45" s="548">
        <f>'DRE_URE MARÍLIA-BIO+GAS'!L36</f>
        <v>-4060000</v>
      </c>
      <c r="Q45" s="548">
        <f>'DRE_URE MARÍLIA-BIO+GAS'!M36</f>
        <v>-4060000</v>
      </c>
      <c r="R45" s="548">
        <f>'DRE_URE MARÍLIA-BIO+GAS'!N36</f>
        <v>-4060000</v>
      </c>
      <c r="S45" s="548">
        <f>'DRE_URE MARÍLIA-BIO+GAS'!O36</f>
        <v>-4060000</v>
      </c>
      <c r="T45" s="548">
        <f>'DRE_URE MARÍLIA-BIO+GAS'!P36</f>
        <v>0</v>
      </c>
      <c r="U45" s="548">
        <f>'DRE_URE MARÍLIA-BIO+GAS'!Q36</f>
        <v>0</v>
      </c>
      <c r="V45" s="548">
        <f>'DRE_URE MARÍLIA-BIO+GAS'!R36</f>
        <v>0</v>
      </c>
      <c r="W45" s="548">
        <f>'DRE_URE MARÍLIA-BIO+GAS'!S36</f>
        <v>0</v>
      </c>
      <c r="X45" s="548">
        <f>'DRE_URE MARÍLIA-BIO+GAS'!T36</f>
        <v>0</v>
      </c>
      <c r="Y45" s="548">
        <f>'DRE_URE MARÍLIA-BIO+GAS'!U36</f>
        <v>0</v>
      </c>
      <c r="Z45" s="548">
        <f>'DRE_URE MARÍLIA-BIO+GAS'!V36</f>
        <v>0</v>
      </c>
      <c r="AA45" s="548">
        <f>'DRE_URE MARÍLIA-BIO+GAS'!W36</f>
        <v>0</v>
      </c>
      <c r="AB45" s="548">
        <f>'DRE_URE MARÍLIA-BIO+GAS'!X36</f>
        <v>0</v>
      </c>
      <c r="AC45" s="548">
        <f>'DRE_URE MARÍLIA-BIO+GAS'!Y36</f>
        <v>0</v>
      </c>
      <c r="AD45" s="548">
        <f>'DRE_URE MARÍLIA-BIO+GAS'!Z36</f>
        <v>0</v>
      </c>
      <c r="AE45" s="548">
        <f>'DRE_URE MARÍLIA-BIO+GAS'!AA36</f>
        <v>0</v>
      </c>
      <c r="AF45" s="548">
        <f>'DRE_URE MARÍLIA-BIO+GAS'!AB36</f>
        <v>0</v>
      </c>
      <c r="AG45" s="548">
        <f>'DRE_URE MARÍLIA-BIO+GAS'!AC36</f>
        <v>0</v>
      </c>
      <c r="AH45" s="548">
        <f>'DRE_URE MARÍLIA-BIO+GAS'!AD36</f>
        <v>0</v>
      </c>
      <c r="AI45" s="548">
        <f>'DRE_URE MARÍLIA-BIO+GAS'!AE36</f>
        <v>0</v>
      </c>
      <c r="AJ45" s="548">
        <f>'DRE_URE MARÍLIA-BIO+GAS'!AF36</f>
        <v>0</v>
      </c>
      <c r="AK45" s="548">
        <f>'DRE_URE MARÍLIA-BIO+GAS'!AG36</f>
        <v>0</v>
      </c>
      <c r="AL45" s="548">
        <f>'DRE_URE MARÍLIA-BIO+GAS'!AH36</f>
        <v>0</v>
      </c>
      <c r="AM45" s="548">
        <f>'DRE_URE MARÍLIA-BIO+GAS'!AI36</f>
        <v>0</v>
      </c>
      <c r="AN45" s="548">
        <f>'DRE_URE MARÍLIA-BIO+GAS'!AJ36</f>
        <v>0</v>
      </c>
      <c r="AO45" s="548">
        <f>'DRE_URE MARÍLIA-BIO+GAS'!AK36</f>
        <v>0</v>
      </c>
      <c r="AP45" s="548">
        <f>'DRE_URE MARÍLIA-BIO+GAS'!AL36</f>
        <v>0</v>
      </c>
      <c r="AQ45" s="548">
        <f>'DRE_URE MARÍLIA-BIO+GAS'!AM36</f>
        <v>0</v>
      </c>
    </row>
    <row r="46" spans="1:46" s="549" customFormat="1" outlineLevel="1" x14ac:dyDescent="0.2">
      <c r="A46" s="608" t="s">
        <v>38</v>
      </c>
      <c r="B46" s="608"/>
      <c r="C46" s="608"/>
      <c r="D46" s="617">
        <f t="shared" si="1"/>
        <v>420191442.49866265</v>
      </c>
      <c r="E46" s="620"/>
      <c r="F46" s="620"/>
      <c r="G46" s="620"/>
      <c r="H46" s="620"/>
      <c r="I46" s="622">
        <f>SUM(I47:I49)</f>
        <v>480090.42881336226</v>
      </c>
      <c r="J46" s="622">
        <f t="shared" ref="J46:AQ46" si="9">SUM(J47:J49)</f>
        <v>10454147.954827264</v>
      </c>
      <c r="K46" s="622">
        <f t="shared" si="9"/>
        <v>9444307.4856751859</v>
      </c>
      <c r="L46" s="622">
        <f t="shared" si="9"/>
        <v>9444500.5633007437</v>
      </c>
      <c r="M46" s="622">
        <f t="shared" si="9"/>
        <v>9444701.4980161674</v>
      </c>
      <c r="N46" s="622">
        <f t="shared" si="9"/>
        <v>9444908.8810702711</v>
      </c>
      <c r="O46" s="622">
        <f t="shared" si="9"/>
        <v>9445124.6761210486</v>
      </c>
      <c r="P46" s="622">
        <f t="shared" si="9"/>
        <v>9445349.227997154</v>
      </c>
      <c r="Q46" s="622">
        <f t="shared" si="9"/>
        <v>9445581.9493523091</v>
      </c>
      <c r="R46" s="622">
        <f t="shared" si="9"/>
        <v>9445818.2558618784</v>
      </c>
      <c r="S46" s="622">
        <f t="shared" si="9"/>
        <v>9446071.0552923717</v>
      </c>
      <c r="T46" s="622">
        <f t="shared" si="9"/>
        <v>13506333.094833415</v>
      </c>
      <c r="U46" s="622">
        <f t="shared" si="9"/>
        <v>13506605.766212046</v>
      </c>
      <c r="V46" s="622">
        <f t="shared" si="9"/>
        <v>13506887.309877962</v>
      </c>
      <c r="W46" s="622">
        <f t="shared" si="9"/>
        <v>13507163.29390835</v>
      </c>
      <c r="X46" s="622">
        <f t="shared" si="9"/>
        <v>13507468.727824669</v>
      </c>
      <c r="Y46" s="622">
        <f t="shared" si="9"/>
        <v>13507780.555439763</v>
      </c>
      <c r="Z46" s="622">
        <f t="shared" si="9"/>
        <v>13508106.148314264</v>
      </c>
      <c r="AA46" s="622">
        <f t="shared" si="9"/>
        <v>13508443.582836337</v>
      </c>
      <c r="AB46" s="622">
        <f t="shared" si="9"/>
        <v>13508782.799521282</v>
      </c>
      <c r="AC46" s="622">
        <f t="shared" si="9"/>
        <v>13509147.567630861</v>
      </c>
      <c r="AD46" s="622">
        <f t="shared" si="9"/>
        <v>13509518.679009803</v>
      </c>
      <c r="AE46" s="622">
        <f t="shared" si="9"/>
        <v>13509914.581281729</v>
      </c>
      <c r="AF46" s="622">
        <f t="shared" si="9"/>
        <v>13510319.083504114</v>
      </c>
      <c r="AG46" s="622">
        <f t="shared" si="9"/>
        <v>13510736.723104626</v>
      </c>
      <c r="AH46" s="622">
        <f t="shared" si="9"/>
        <v>13511171.006234288</v>
      </c>
      <c r="AI46" s="622">
        <f t="shared" si="9"/>
        <v>13511620.991875935</v>
      </c>
      <c r="AJ46" s="622">
        <f t="shared" si="9"/>
        <v>13512093.867268857</v>
      </c>
      <c r="AK46" s="622">
        <f t="shared" si="9"/>
        <v>13512580.547356822</v>
      </c>
      <c r="AL46" s="622">
        <f t="shared" si="9"/>
        <v>13513083.09232644</v>
      </c>
      <c r="AM46" s="622">
        <f t="shared" si="9"/>
        <v>13513611.027351119</v>
      </c>
      <c r="AN46" s="622">
        <f t="shared" si="9"/>
        <v>13514152.57065963</v>
      </c>
      <c r="AO46" s="622">
        <f t="shared" si="9"/>
        <v>13514713.665217035</v>
      </c>
      <c r="AP46" s="622">
        <f t="shared" si="9"/>
        <v>13515302.920372728</v>
      </c>
      <c r="AQ46" s="622">
        <f t="shared" si="9"/>
        <v>13515302.920372728</v>
      </c>
    </row>
    <row r="47" spans="1:46" s="632" customFormat="1" outlineLevel="1" x14ac:dyDescent="0.2">
      <c r="A47" s="619" t="s">
        <v>39</v>
      </c>
      <c r="B47" s="620"/>
      <c r="C47" s="620"/>
      <c r="D47" s="623">
        <f t="shared" si="1"/>
        <v>-186936814.5</v>
      </c>
      <c r="E47" s="608"/>
      <c r="F47" s="608"/>
      <c r="G47" s="608"/>
      <c r="H47" s="608"/>
      <c r="I47" s="623">
        <f t="shared" ref="I47:AQ47" si="10">I39</f>
        <v>0</v>
      </c>
      <c r="J47" s="623">
        <f t="shared" si="10"/>
        <v>-4517822.25</v>
      </c>
      <c r="K47" s="623">
        <f t="shared" si="10"/>
        <v>-5527848.25</v>
      </c>
      <c r="L47" s="623">
        <f t="shared" si="10"/>
        <v>-5527848.25</v>
      </c>
      <c r="M47" s="623">
        <f t="shared" si="10"/>
        <v>-5527848.25</v>
      </c>
      <c r="N47" s="623">
        <f t="shared" si="10"/>
        <v>-5527848.25</v>
      </c>
      <c r="O47" s="623">
        <f t="shared" si="10"/>
        <v>-5527848.25</v>
      </c>
      <c r="P47" s="623">
        <f t="shared" si="10"/>
        <v>-5527848.25</v>
      </c>
      <c r="Q47" s="623">
        <f t="shared" si="10"/>
        <v>-5527848.25</v>
      </c>
      <c r="R47" s="623">
        <f t="shared" si="10"/>
        <v>-5527848.25</v>
      </c>
      <c r="S47" s="623">
        <f t="shared" si="10"/>
        <v>-5527848.25</v>
      </c>
      <c r="T47" s="623">
        <f t="shared" si="10"/>
        <v>-5527848.25</v>
      </c>
      <c r="U47" s="623">
        <f t="shared" si="10"/>
        <v>-5527848.25</v>
      </c>
      <c r="V47" s="623">
        <f t="shared" si="10"/>
        <v>-5527848.25</v>
      </c>
      <c r="W47" s="623">
        <f t="shared" si="10"/>
        <v>-5527848.25</v>
      </c>
      <c r="X47" s="623">
        <f t="shared" si="10"/>
        <v>-5527848.25</v>
      </c>
      <c r="Y47" s="623">
        <f t="shared" si="10"/>
        <v>-5527848.25</v>
      </c>
      <c r="Z47" s="623">
        <f t="shared" si="10"/>
        <v>-5527848.25</v>
      </c>
      <c r="AA47" s="623">
        <f t="shared" si="10"/>
        <v>-5527848.25</v>
      </c>
      <c r="AB47" s="623">
        <f t="shared" si="10"/>
        <v>-5527848.25</v>
      </c>
      <c r="AC47" s="623">
        <f t="shared" si="10"/>
        <v>-5527848.25</v>
      </c>
      <c r="AD47" s="623">
        <f t="shared" si="10"/>
        <v>-5527848.25</v>
      </c>
      <c r="AE47" s="623">
        <f t="shared" si="10"/>
        <v>-5527848.25</v>
      </c>
      <c r="AF47" s="623">
        <f t="shared" si="10"/>
        <v>-5527848.25</v>
      </c>
      <c r="AG47" s="623">
        <f t="shared" si="10"/>
        <v>-5527848.25</v>
      </c>
      <c r="AH47" s="623">
        <f t="shared" si="10"/>
        <v>-5527848.25</v>
      </c>
      <c r="AI47" s="623">
        <f t="shared" si="10"/>
        <v>-5527848.25</v>
      </c>
      <c r="AJ47" s="623">
        <f t="shared" si="10"/>
        <v>-5527848.25</v>
      </c>
      <c r="AK47" s="623">
        <f t="shared" si="10"/>
        <v>-5527848.25</v>
      </c>
      <c r="AL47" s="623">
        <f t="shared" si="10"/>
        <v>-5527848.25</v>
      </c>
      <c r="AM47" s="623">
        <f t="shared" si="10"/>
        <v>-5527848.25</v>
      </c>
      <c r="AN47" s="623">
        <f t="shared" si="10"/>
        <v>-5527848.25</v>
      </c>
      <c r="AO47" s="623">
        <f t="shared" si="10"/>
        <v>-5527848.25</v>
      </c>
      <c r="AP47" s="623">
        <f t="shared" si="10"/>
        <v>-5527848.25</v>
      </c>
      <c r="AQ47" s="623">
        <f t="shared" si="10"/>
        <v>-5527848.25</v>
      </c>
    </row>
    <row r="48" spans="1:46" s="632" customFormat="1" outlineLevel="1" x14ac:dyDescent="0.2">
      <c r="A48" s="619" t="s">
        <v>36</v>
      </c>
      <c r="B48" s="620"/>
      <c r="C48" s="620"/>
      <c r="D48" s="623">
        <f t="shared" si="1"/>
        <v>647728256.99866259</v>
      </c>
      <c r="E48" s="608"/>
      <c r="F48" s="608"/>
      <c r="G48" s="608"/>
      <c r="H48" s="608"/>
      <c r="I48" s="623">
        <f t="shared" ref="I48:AQ48" si="11">I33</f>
        <v>480090.42881336226</v>
      </c>
      <c r="J48" s="623">
        <f t="shared" si="11"/>
        <v>19031970.204827264</v>
      </c>
      <c r="K48" s="623">
        <f t="shared" si="11"/>
        <v>19032155.735675186</v>
      </c>
      <c r="L48" s="623">
        <f t="shared" si="11"/>
        <v>19032348.813300744</v>
      </c>
      <c r="M48" s="623">
        <f t="shared" si="11"/>
        <v>19032549.748016167</v>
      </c>
      <c r="N48" s="623">
        <f t="shared" si="11"/>
        <v>19032757.131070271</v>
      </c>
      <c r="O48" s="623">
        <f t="shared" si="11"/>
        <v>19032972.926121049</v>
      </c>
      <c r="P48" s="623">
        <f t="shared" si="11"/>
        <v>19033197.477997154</v>
      </c>
      <c r="Q48" s="623">
        <f t="shared" si="11"/>
        <v>19033430.199352309</v>
      </c>
      <c r="R48" s="623">
        <f t="shared" si="11"/>
        <v>19033666.505861878</v>
      </c>
      <c r="S48" s="623">
        <f t="shared" si="11"/>
        <v>19033919.305292372</v>
      </c>
      <c r="T48" s="623">
        <f t="shared" si="11"/>
        <v>19034181.344833415</v>
      </c>
      <c r="U48" s="623">
        <f t="shared" si="11"/>
        <v>19034454.016212046</v>
      </c>
      <c r="V48" s="623">
        <f t="shared" si="11"/>
        <v>19034735.559877962</v>
      </c>
      <c r="W48" s="623">
        <f t="shared" si="11"/>
        <v>19035011.54390835</v>
      </c>
      <c r="X48" s="623">
        <f t="shared" si="11"/>
        <v>19035316.977824669</v>
      </c>
      <c r="Y48" s="623">
        <f t="shared" si="11"/>
        <v>19035628.805439763</v>
      </c>
      <c r="Z48" s="623">
        <f t="shared" si="11"/>
        <v>19035954.398314264</v>
      </c>
      <c r="AA48" s="623">
        <f t="shared" si="11"/>
        <v>19036291.832836337</v>
      </c>
      <c r="AB48" s="623">
        <f t="shared" si="11"/>
        <v>19036631.049521282</v>
      </c>
      <c r="AC48" s="623">
        <f t="shared" si="11"/>
        <v>19036995.817630861</v>
      </c>
      <c r="AD48" s="623">
        <f t="shared" si="11"/>
        <v>19037366.929009803</v>
      </c>
      <c r="AE48" s="623">
        <f t="shared" si="11"/>
        <v>19037762.831281729</v>
      </c>
      <c r="AF48" s="623">
        <f t="shared" si="11"/>
        <v>19038167.333504114</v>
      </c>
      <c r="AG48" s="623">
        <f t="shared" si="11"/>
        <v>19038584.973104626</v>
      </c>
      <c r="AH48" s="623">
        <f t="shared" si="11"/>
        <v>19039019.256234288</v>
      </c>
      <c r="AI48" s="623">
        <f t="shared" si="11"/>
        <v>19039469.241875935</v>
      </c>
      <c r="AJ48" s="623">
        <f t="shared" si="11"/>
        <v>19039942.117268857</v>
      </c>
      <c r="AK48" s="623">
        <f t="shared" si="11"/>
        <v>19040428.797356822</v>
      </c>
      <c r="AL48" s="623">
        <f t="shared" si="11"/>
        <v>19040931.34232644</v>
      </c>
      <c r="AM48" s="623">
        <f t="shared" si="11"/>
        <v>19041459.277351119</v>
      </c>
      <c r="AN48" s="623">
        <f t="shared" si="11"/>
        <v>19042000.82065963</v>
      </c>
      <c r="AO48" s="623">
        <f t="shared" si="11"/>
        <v>19042561.915217035</v>
      </c>
      <c r="AP48" s="623">
        <f t="shared" si="11"/>
        <v>19043151.170372728</v>
      </c>
      <c r="AQ48" s="623">
        <f t="shared" si="11"/>
        <v>19043151.170372728</v>
      </c>
    </row>
    <row r="49" spans="1:46" s="632" customFormat="1" outlineLevel="1" x14ac:dyDescent="0.2">
      <c r="A49" s="619" t="s">
        <v>784</v>
      </c>
      <c r="B49" s="620"/>
      <c r="C49" s="620"/>
      <c r="D49" s="623">
        <f t="shared" si="1"/>
        <v>-40600000</v>
      </c>
      <c r="E49" s="608"/>
      <c r="F49" s="608"/>
      <c r="G49" s="608"/>
      <c r="H49" s="608"/>
      <c r="I49" s="623">
        <f>I44</f>
        <v>0</v>
      </c>
      <c r="J49" s="623">
        <f t="shared" ref="J49:AQ49" si="12">J44</f>
        <v>-4060000</v>
      </c>
      <c r="K49" s="623">
        <f t="shared" si="12"/>
        <v>-4060000</v>
      </c>
      <c r="L49" s="623">
        <f t="shared" si="12"/>
        <v>-4060000</v>
      </c>
      <c r="M49" s="623">
        <f t="shared" si="12"/>
        <v>-4060000</v>
      </c>
      <c r="N49" s="623">
        <f t="shared" si="12"/>
        <v>-4060000</v>
      </c>
      <c r="O49" s="623">
        <f t="shared" si="12"/>
        <v>-4060000</v>
      </c>
      <c r="P49" s="623">
        <f t="shared" si="12"/>
        <v>-4060000</v>
      </c>
      <c r="Q49" s="623">
        <f t="shared" si="12"/>
        <v>-4060000</v>
      </c>
      <c r="R49" s="623">
        <f t="shared" si="12"/>
        <v>-4060000</v>
      </c>
      <c r="S49" s="623">
        <f t="shared" si="12"/>
        <v>-4060000</v>
      </c>
      <c r="T49" s="623">
        <f t="shared" si="12"/>
        <v>0</v>
      </c>
      <c r="U49" s="623">
        <f t="shared" si="12"/>
        <v>0</v>
      </c>
      <c r="V49" s="623">
        <f t="shared" si="12"/>
        <v>0</v>
      </c>
      <c r="W49" s="623">
        <f t="shared" si="12"/>
        <v>0</v>
      </c>
      <c r="X49" s="623">
        <f t="shared" si="12"/>
        <v>0</v>
      </c>
      <c r="Y49" s="623">
        <f t="shared" si="12"/>
        <v>0</v>
      </c>
      <c r="Z49" s="623">
        <f t="shared" si="12"/>
        <v>0</v>
      </c>
      <c r="AA49" s="623">
        <f t="shared" si="12"/>
        <v>0</v>
      </c>
      <c r="AB49" s="623">
        <f t="shared" si="12"/>
        <v>0</v>
      </c>
      <c r="AC49" s="623">
        <f t="shared" si="12"/>
        <v>0</v>
      </c>
      <c r="AD49" s="623">
        <f t="shared" si="12"/>
        <v>0</v>
      </c>
      <c r="AE49" s="623">
        <f t="shared" si="12"/>
        <v>0</v>
      </c>
      <c r="AF49" s="623">
        <f t="shared" si="12"/>
        <v>0</v>
      </c>
      <c r="AG49" s="623">
        <f t="shared" si="12"/>
        <v>0</v>
      </c>
      <c r="AH49" s="623">
        <f t="shared" si="12"/>
        <v>0</v>
      </c>
      <c r="AI49" s="623">
        <f t="shared" si="12"/>
        <v>0</v>
      </c>
      <c r="AJ49" s="623">
        <f t="shared" si="12"/>
        <v>0</v>
      </c>
      <c r="AK49" s="623">
        <f t="shared" si="12"/>
        <v>0</v>
      </c>
      <c r="AL49" s="623">
        <f t="shared" si="12"/>
        <v>0</v>
      </c>
      <c r="AM49" s="623">
        <f t="shared" si="12"/>
        <v>0</v>
      </c>
      <c r="AN49" s="623">
        <f t="shared" si="12"/>
        <v>0</v>
      </c>
      <c r="AO49" s="623">
        <f t="shared" si="12"/>
        <v>0</v>
      </c>
      <c r="AP49" s="623">
        <f t="shared" si="12"/>
        <v>0</v>
      </c>
      <c r="AQ49" s="623">
        <f t="shared" si="12"/>
        <v>0</v>
      </c>
    </row>
    <row r="50" spans="1:46" s="549" customFormat="1" outlineLevel="1" x14ac:dyDescent="0.2">
      <c r="A50" s="608" t="s">
        <v>78</v>
      </c>
      <c r="B50" s="608"/>
      <c r="C50" s="608"/>
      <c r="D50" s="617">
        <f>SUM(I50:AR50)</f>
        <v>-49820267.914080612</v>
      </c>
      <c r="E50" s="620"/>
      <c r="F50" s="620"/>
      <c r="G50" s="620"/>
      <c r="H50" s="620"/>
      <c r="I50" s="617">
        <f>I51</f>
        <v>-49820267.914080612</v>
      </c>
      <c r="J50" s="617">
        <f t="shared" ref="J50:AQ50" si="13">J51</f>
        <v>0</v>
      </c>
      <c r="K50" s="617">
        <f t="shared" si="13"/>
        <v>0</v>
      </c>
      <c r="L50" s="617">
        <f t="shared" si="13"/>
        <v>0</v>
      </c>
      <c r="M50" s="617">
        <f t="shared" si="13"/>
        <v>0</v>
      </c>
      <c r="N50" s="617">
        <f t="shared" si="13"/>
        <v>0</v>
      </c>
      <c r="O50" s="617">
        <f t="shared" si="13"/>
        <v>0</v>
      </c>
      <c r="P50" s="617">
        <f t="shared" si="13"/>
        <v>0</v>
      </c>
      <c r="Q50" s="617">
        <f t="shared" si="13"/>
        <v>0</v>
      </c>
      <c r="R50" s="617">
        <f t="shared" si="13"/>
        <v>0</v>
      </c>
      <c r="S50" s="617">
        <f t="shared" si="13"/>
        <v>0</v>
      </c>
      <c r="T50" s="617">
        <f t="shared" si="13"/>
        <v>0</v>
      </c>
      <c r="U50" s="617">
        <f t="shared" si="13"/>
        <v>0</v>
      </c>
      <c r="V50" s="617">
        <f t="shared" si="13"/>
        <v>0</v>
      </c>
      <c r="W50" s="617">
        <f t="shared" si="13"/>
        <v>0</v>
      </c>
      <c r="X50" s="617">
        <f t="shared" si="13"/>
        <v>0</v>
      </c>
      <c r="Y50" s="617">
        <f t="shared" si="13"/>
        <v>0</v>
      </c>
      <c r="Z50" s="617">
        <f t="shared" si="13"/>
        <v>0</v>
      </c>
      <c r="AA50" s="617">
        <f t="shared" si="13"/>
        <v>0</v>
      </c>
      <c r="AB50" s="617">
        <f t="shared" si="13"/>
        <v>0</v>
      </c>
      <c r="AC50" s="617">
        <f t="shared" si="13"/>
        <v>0</v>
      </c>
      <c r="AD50" s="617">
        <f t="shared" si="13"/>
        <v>0</v>
      </c>
      <c r="AE50" s="617">
        <f t="shared" si="13"/>
        <v>0</v>
      </c>
      <c r="AF50" s="617">
        <f t="shared" si="13"/>
        <v>0</v>
      </c>
      <c r="AG50" s="617">
        <f t="shared" si="13"/>
        <v>0</v>
      </c>
      <c r="AH50" s="617">
        <f t="shared" si="13"/>
        <v>0</v>
      </c>
      <c r="AI50" s="617">
        <f t="shared" si="13"/>
        <v>0</v>
      </c>
      <c r="AJ50" s="617">
        <f t="shared" si="13"/>
        <v>0</v>
      </c>
      <c r="AK50" s="617">
        <f t="shared" si="13"/>
        <v>0</v>
      </c>
      <c r="AL50" s="617">
        <f t="shared" si="13"/>
        <v>0</v>
      </c>
      <c r="AM50" s="617">
        <f t="shared" si="13"/>
        <v>0</v>
      </c>
      <c r="AN50" s="617">
        <f t="shared" si="13"/>
        <v>0</v>
      </c>
      <c r="AO50" s="617">
        <f t="shared" si="13"/>
        <v>0</v>
      </c>
      <c r="AP50" s="617">
        <f t="shared" si="13"/>
        <v>0</v>
      </c>
      <c r="AQ50" s="617">
        <f t="shared" si="13"/>
        <v>0</v>
      </c>
    </row>
    <row r="51" spans="1:46" outlineLevel="1" x14ac:dyDescent="0.2">
      <c r="A51" s="619" t="s">
        <v>792</v>
      </c>
      <c r="D51" s="548">
        <f t="shared" si="1"/>
        <v>-49820267.914080612</v>
      </c>
      <c r="I51" s="548">
        <f>Capex!O46*-1</f>
        <v>-49820267.914080612</v>
      </c>
      <c r="J51" s="548">
        <f>Capex!P46*-1</f>
        <v>0</v>
      </c>
      <c r="K51" s="548">
        <f>Capex!Q46*-1</f>
        <v>0</v>
      </c>
      <c r="L51" s="548">
        <f>Capex!R46*-1</f>
        <v>0</v>
      </c>
      <c r="M51" s="548">
        <f>Capex!S46*-1</f>
        <v>0</v>
      </c>
      <c r="N51" s="548">
        <f>Capex!T46*-1</f>
        <v>0</v>
      </c>
      <c r="O51" s="548">
        <f>Capex!U46*-1</f>
        <v>0</v>
      </c>
      <c r="P51" s="548">
        <f>Capex!V46*-1</f>
        <v>0</v>
      </c>
      <c r="Q51" s="548">
        <f>Capex!W46*-1</f>
        <v>0</v>
      </c>
      <c r="R51" s="548">
        <f>Capex!X46*-1</f>
        <v>0</v>
      </c>
      <c r="S51" s="548">
        <f>Capex!Y46*-1</f>
        <v>0</v>
      </c>
      <c r="T51" s="548">
        <f>Capex!Z46*-1</f>
        <v>0</v>
      </c>
      <c r="U51" s="548">
        <f>Capex!AA46*-1</f>
        <v>0</v>
      </c>
      <c r="V51" s="548">
        <f>Capex!AB46*-1</f>
        <v>0</v>
      </c>
      <c r="W51" s="548">
        <f>Capex!AC46*-1</f>
        <v>0</v>
      </c>
      <c r="X51" s="548">
        <f>Capex!AD46*-1</f>
        <v>0</v>
      </c>
      <c r="Y51" s="548">
        <f>Capex!AE46*-1</f>
        <v>0</v>
      </c>
      <c r="Z51" s="548">
        <f>Capex!AF46*-1</f>
        <v>0</v>
      </c>
      <c r="AA51" s="548">
        <f>Capex!AG46*-1</f>
        <v>0</v>
      </c>
      <c r="AB51" s="548">
        <f>Capex!AH46*-1</f>
        <v>0</v>
      </c>
      <c r="AC51" s="548">
        <f>Capex!AI46*-1</f>
        <v>0</v>
      </c>
      <c r="AD51" s="548">
        <f>Capex!AJ46*-1</f>
        <v>0</v>
      </c>
      <c r="AE51" s="548">
        <f>Capex!AK46*-1</f>
        <v>0</v>
      </c>
      <c r="AF51" s="548">
        <f>Capex!AL46*-1</f>
        <v>0</v>
      </c>
      <c r="AG51" s="548">
        <f>Capex!AM46*-1</f>
        <v>0</v>
      </c>
      <c r="AH51" s="548">
        <f>Capex!AN46*-1</f>
        <v>0</v>
      </c>
      <c r="AI51" s="548">
        <f>Capex!AO46*-1</f>
        <v>0</v>
      </c>
      <c r="AJ51" s="548">
        <f>Capex!AP46*-1</f>
        <v>0</v>
      </c>
      <c r="AK51" s="548">
        <f>Capex!AQ46*-1</f>
        <v>0</v>
      </c>
      <c r="AL51" s="548">
        <f>Capex!AR46*-1</f>
        <v>0</v>
      </c>
      <c r="AM51" s="548">
        <f>Capex!AS46*-1</f>
        <v>0</v>
      </c>
      <c r="AN51" s="548">
        <f>Capex!AT46*-1</f>
        <v>0</v>
      </c>
      <c r="AO51" s="548">
        <f>Capex!AU46*-1</f>
        <v>0</v>
      </c>
      <c r="AP51" s="548">
        <f>Capex!AV46*-1</f>
        <v>0</v>
      </c>
      <c r="AQ51" s="548">
        <f>Capex!AW46*-1</f>
        <v>0</v>
      </c>
    </row>
    <row r="52" spans="1:46" outlineLevel="1" x14ac:dyDescent="0.2">
      <c r="A52" s="481"/>
      <c r="D52" s="548"/>
      <c r="I52" s="548"/>
      <c r="J52" s="548"/>
      <c r="K52" s="548"/>
      <c r="L52" s="548"/>
      <c r="M52" s="548"/>
      <c r="N52" s="548"/>
      <c r="O52" s="548"/>
      <c r="P52" s="548"/>
      <c r="Q52" s="548"/>
      <c r="R52" s="548"/>
      <c r="S52" s="548"/>
      <c r="T52" s="548"/>
      <c r="U52" s="548"/>
      <c r="V52" s="548"/>
      <c r="W52" s="548"/>
      <c r="X52" s="548"/>
      <c r="Y52" s="548"/>
      <c r="Z52" s="548"/>
      <c r="AA52" s="548"/>
      <c r="AB52" s="548"/>
      <c r="AC52" s="548"/>
      <c r="AD52" s="548"/>
      <c r="AE52" s="548"/>
      <c r="AF52" s="548"/>
      <c r="AG52" s="548"/>
      <c r="AH52" s="548"/>
      <c r="AI52" s="548"/>
      <c r="AJ52" s="548"/>
      <c r="AK52" s="548"/>
      <c r="AL52" s="548"/>
      <c r="AM52" s="548"/>
      <c r="AN52" s="548"/>
      <c r="AO52" s="548"/>
      <c r="AP52" s="548"/>
      <c r="AQ52" s="548"/>
    </row>
    <row r="53" spans="1:46" s="549" customFormat="1" outlineLevel="1" x14ac:dyDescent="0.2">
      <c r="A53" s="608" t="s">
        <v>294</v>
      </c>
      <c r="B53" s="608"/>
      <c r="C53" s="608"/>
      <c r="D53" s="548">
        <f>SUM(I53:AR53)</f>
        <v>5146374837.4527416</v>
      </c>
      <c r="E53" s="608"/>
      <c r="F53" s="608"/>
      <c r="G53" s="608"/>
      <c r="H53" s="608"/>
      <c r="I53" s="625">
        <f>I46+I50</f>
        <v>-49340177.485267252</v>
      </c>
      <c r="J53" s="625">
        <f>J46+J50+I53</f>
        <v>-38886029.530439988</v>
      </c>
      <c r="K53" s="625">
        <f t="shared" ref="K53:AQ53" si="14">K46+K50+J53</f>
        <v>-29441722.044764802</v>
      </c>
      <c r="L53" s="625">
        <f t="shared" si="14"/>
        <v>-19997221.481464058</v>
      </c>
      <c r="M53" s="625">
        <f t="shared" si="14"/>
        <v>-10552519.983447891</v>
      </c>
      <c r="N53" s="625">
        <f t="shared" si="14"/>
        <v>-1107611.1023776196</v>
      </c>
      <c r="O53" s="625">
        <f t="shared" si="14"/>
        <v>8337513.573743429</v>
      </c>
      <c r="P53" s="625">
        <f t="shared" si="14"/>
        <v>17782862.801740583</v>
      </c>
      <c r="Q53" s="625">
        <f t="shared" si="14"/>
        <v>27228444.751092892</v>
      </c>
      <c r="R53" s="625">
        <f t="shared" si="14"/>
        <v>36674263.006954774</v>
      </c>
      <c r="S53" s="625">
        <f t="shared" si="14"/>
        <v>46120334.062247142</v>
      </c>
      <c r="T53" s="625">
        <f t="shared" si="14"/>
        <v>59626667.157080561</v>
      </c>
      <c r="U53" s="625">
        <f t="shared" si="14"/>
        <v>73133272.923292607</v>
      </c>
      <c r="V53" s="625">
        <f t="shared" si="14"/>
        <v>86640160.233170569</v>
      </c>
      <c r="W53" s="625">
        <f t="shared" si="14"/>
        <v>100147323.52707893</v>
      </c>
      <c r="X53" s="625">
        <f t="shared" si="14"/>
        <v>113654792.2549036</v>
      </c>
      <c r="Y53" s="625">
        <f t="shared" si="14"/>
        <v>127162572.81034335</v>
      </c>
      <c r="Z53" s="625">
        <f t="shared" si="14"/>
        <v>140670678.95865762</v>
      </c>
      <c r="AA53" s="625">
        <f t="shared" si="14"/>
        <v>154179122.54149395</v>
      </c>
      <c r="AB53" s="625">
        <f t="shared" si="14"/>
        <v>167687905.34101522</v>
      </c>
      <c r="AC53" s="625">
        <f t="shared" si="14"/>
        <v>181197052.90864608</v>
      </c>
      <c r="AD53" s="625">
        <f t="shared" si="14"/>
        <v>194706571.58765587</v>
      </c>
      <c r="AE53" s="625">
        <f t="shared" si="14"/>
        <v>208216486.16893759</v>
      </c>
      <c r="AF53" s="625">
        <f t="shared" si="14"/>
        <v>221726805.2524417</v>
      </c>
      <c r="AG53" s="625">
        <f t="shared" si="14"/>
        <v>235237541.97554633</v>
      </c>
      <c r="AH53" s="625">
        <f t="shared" si="14"/>
        <v>248748712.98178062</v>
      </c>
      <c r="AI53" s="625">
        <f t="shared" si="14"/>
        <v>262260333.97365656</v>
      </c>
      <c r="AJ53" s="625">
        <f t="shared" si="14"/>
        <v>275772427.8409254</v>
      </c>
      <c r="AK53" s="625">
        <f t="shared" si="14"/>
        <v>289285008.38828224</v>
      </c>
      <c r="AL53" s="625">
        <f t="shared" si="14"/>
        <v>302798091.4806087</v>
      </c>
      <c r="AM53" s="625">
        <f t="shared" si="14"/>
        <v>316311702.50795984</v>
      </c>
      <c r="AN53" s="625">
        <f t="shared" si="14"/>
        <v>329825855.07861948</v>
      </c>
      <c r="AO53" s="625">
        <f t="shared" si="14"/>
        <v>343340568.74383652</v>
      </c>
      <c r="AP53" s="625">
        <f t="shared" si="14"/>
        <v>356855871.66420925</v>
      </c>
      <c r="AQ53" s="625">
        <f t="shared" si="14"/>
        <v>370371174.58458197</v>
      </c>
    </row>
    <row r="54" spans="1:46" s="549" customFormat="1" outlineLevel="1" x14ac:dyDescent="0.2">
      <c r="A54" s="608"/>
      <c r="B54" s="608"/>
      <c r="C54" s="608"/>
      <c r="D54" s="548"/>
      <c r="E54" s="608"/>
      <c r="F54" s="608"/>
      <c r="G54" s="608"/>
      <c r="H54" s="608"/>
      <c r="I54" s="625"/>
      <c r="J54" s="625"/>
      <c r="K54" s="625"/>
      <c r="L54" s="625"/>
      <c r="M54" s="625"/>
      <c r="N54" s="625"/>
      <c r="O54" s="625"/>
      <c r="P54" s="625"/>
      <c r="Q54" s="625"/>
      <c r="R54" s="625"/>
      <c r="S54" s="625"/>
      <c r="T54" s="625"/>
      <c r="U54" s="625"/>
      <c r="V54" s="625"/>
      <c r="W54" s="625"/>
      <c r="X54" s="625"/>
      <c r="Y54" s="625"/>
      <c r="Z54" s="625"/>
      <c r="AA54" s="625"/>
      <c r="AB54" s="625"/>
      <c r="AC54" s="625"/>
      <c r="AD54" s="625"/>
      <c r="AE54" s="625"/>
      <c r="AF54" s="625"/>
      <c r="AG54" s="625"/>
      <c r="AH54" s="625"/>
      <c r="AI54" s="625"/>
      <c r="AJ54" s="625"/>
      <c r="AK54" s="625"/>
      <c r="AL54" s="625"/>
      <c r="AM54" s="625"/>
      <c r="AN54" s="625"/>
      <c r="AO54" s="625"/>
      <c r="AP54" s="625"/>
      <c r="AQ54" s="625"/>
    </row>
    <row r="55" spans="1:46" x14ac:dyDescent="0.2">
      <c r="I55" s="548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/>
      <c r="AO55" s="626"/>
      <c r="AP55" s="626"/>
      <c r="AQ55" s="626"/>
    </row>
    <row r="56" spans="1:46" s="546" customFormat="1" x14ac:dyDescent="0.2">
      <c r="A56" s="545" t="s">
        <v>295</v>
      </c>
      <c r="B56" s="545"/>
      <c r="C56" s="545"/>
      <c r="D56" s="545"/>
      <c r="E56" s="545"/>
      <c r="F56" s="616"/>
      <c r="G56" s="545"/>
      <c r="H56" s="545"/>
      <c r="I56" s="545"/>
      <c r="J56" s="545"/>
      <c r="K56" s="545"/>
      <c r="L56" s="545"/>
      <c r="M56" s="545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  <c r="AF56" s="545"/>
      <c r="AG56" s="545"/>
      <c r="AH56" s="545"/>
      <c r="AI56" s="545"/>
      <c r="AJ56" s="545"/>
      <c r="AK56" s="545"/>
      <c r="AL56" s="545"/>
      <c r="AM56" s="545"/>
      <c r="AN56" s="545"/>
      <c r="AO56" s="545"/>
      <c r="AP56" s="545"/>
      <c r="AQ56" s="545"/>
    </row>
    <row r="57" spans="1:46" s="549" customFormat="1" outlineLevel="1" x14ac:dyDescent="0.2">
      <c r="A57" s="608" t="str">
        <f>A33</f>
        <v>Receita Bruta - URE MARÍLIA - BIO</v>
      </c>
      <c r="B57" s="608"/>
      <c r="C57" s="608"/>
      <c r="D57" s="617">
        <f t="shared" ref="D57" si="15">SUM(I57:AR57)</f>
        <v>1213365955.7831087</v>
      </c>
      <c r="E57" s="608"/>
      <c r="F57" s="608"/>
      <c r="G57" s="608"/>
      <c r="H57" s="608"/>
      <c r="I57" s="617">
        <f t="shared" ref="I57:AQ57" si="16">SUM(I58:I62)</f>
        <v>514370.61906381836</v>
      </c>
      <c r="J57" s="617">
        <f t="shared" si="16"/>
        <v>21002649.251041129</v>
      </c>
      <c r="K57" s="617">
        <f t="shared" si="16"/>
        <v>21632939.612598598</v>
      </c>
      <c r="L57" s="617">
        <f t="shared" si="16"/>
        <v>22282153.846925963</v>
      </c>
      <c r="M57" s="617">
        <f t="shared" si="16"/>
        <v>22950860.764323626</v>
      </c>
      <c r="N57" s="617">
        <f t="shared" si="16"/>
        <v>23639644.167464741</v>
      </c>
      <c r="O57" s="617">
        <f t="shared" si="16"/>
        <v>24349109.56167423</v>
      </c>
      <c r="P57" s="617">
        <f t="shared" si="16"/>
        <v>25079878.738578118</v>
      </c>
      <c r="Q57" s="617">
        <f t="shared" si="16"/>
        <v>25832590.955287762</v>
      </c>
      <c r="R57" s="617">
        <f t="shared" si="16"/>
        <v>26607899.025961366</v>
      </c>
      <c r="S57" s="617">
        <f t="shared" si="16"/>
        <v>27406499.996790845</v>
      </c>
      <c r="T57" s="617">
        <f t="shared" si="16"/>
        <v>28229083.620506756</v>
      </c>
      <c r="U57" s="617">
        <f t="shared" si="16"/>
        <v>29076372.652475342</v>
      </c>
      <c r="V57" s="617">
        <f t="shared" si="16"/>
        <v>29949106.810692299</v>
      </c>
      <c r="W57" s="617">
        <f t="shared" si="16"/>
        <v>30848027.273102548</v>
      </c>
      <c r="X57" s="617">
        <f t="shared" si="16"/>
        <v>31773977.92522832</v>
      </c>
      <c r="Y57" s="617">
        <f t="shared" si="16"/>
        <v>32727733.384547159</v>
      </c>
      <c r="Z57" s="617">
        <f t="shared" si="16"/>
        <v>33710141.967734985</v>
      </c>
      <c r="AA57" s="617">
        <f t="shared" si="16"/>
        <v>34722061.704949424</v>
      </c>
      <c r="AB57" s="617">
        <f t="shared" si="16"/>
        <v>35764360.846797824</v>
      </c>
      <c r="AC57" s="617">
        <f t="shared" si="16"/>
        <v>36837997.525522672</v>
      </c>
      <c r="AD57" s="617">
        <f t="shared" si="16"/>
        <v>37943877.123146035</v>
      </c>
      <c r="AE57" s="617">
        <f t="shared" si="16"/>
        <v>39083006.192576602</v>
      </c>
      <c r="AF57" s="617">
        <f t="shared" si="16"/>
        <v>40256351.701423764</v>
      </c>
      <c r="AG57" s="617">
        <f t="shared" si="16"/>
        <v>41464951.847688466</v>
      </c>
      <c r="AH57" s="617">
        <f t="shared" si="16"/>
        <v>42709874.622314379</v>
      </c>
      <c r="AI57" s="617">
        <f t="shared" si="16"/>
        <v>43992210.58865992</v>
      </c>
      <c r="AJ57" s="617">
        <f t="shared" si="16"/>
        <v>45313102.301077917</v>
      </c>
      <c r="AK57" s="617">
        <f t="shared" si="16"/>
        <v>46673688.366076969</v>
      </c>
      <c r="AL57" s="617">
        <f t="shared" si="16"/>
        <v>48075167.859078445</v>
      </c>
      <c r="AM57" s="617">
        <f t="shared" si="16"/>
        <v>49518795.83094348</v>
      </c>
      <c r="AN57" s="617">
        <f t="shared" si="16"/>
        <v>51005810.281129748</v>
      </c>
      <c r="AO57" s="617">
        <f t="shared" si="16"/>
        <v>52537532.623055443</v>
      </c>
      <c r="AP57" s="617">
        <f t="shared" si="16"/>
        <v>54115333.100822747</v>
      </c>
      <c r="AQ57" s="617">
        <f t="shared" si="16"/>
        <v>55738793.093847431</v>
      </c>
    </row>
    <row r="58" spans="1:46" outlineLevel="1" x14ac:dyDescent="0.2">
      <c r="A58" s="481" t="s">
        <v>765</v>
      </c>
      <c r="D58" s="547">
        <f>SUM(I58:AR58)</f>
        <v>429340206.72590756</v>
      </c>
      <c r="E58" s="482"/>
      <c r="F58" s="482"/>
      <c r="G58" s="482"/>
      <c r="H58" s="482"/>
      <c r="I58" s="548">
        <f t="shared" ref="I58:AQ58" si="17">I34*I30</f>
        <v>0</v>
      </c>
      <c r="J58" s="548">
        <f t="shared" si="17"/>
        <v>7437015.3120939611</v>
      </c>
      <c r="K58" s="548">
        <f t="shared" si="17"/>
        <v>7660125.7714567799</v>
      </c>
      <c r="L58" s="548">
        <f t="shared" si="17"/>
        <v>7889929.544600483</v>
      </c>
      <c r="M58" s="548">
        <f t="shared" si="17"/>
        <v>8126627.4309384981</v>
      </c>
      <c r="N58" s="548">
        <f t="shared" si="17"/>
        <v>8370426.2538666539</v>
      </c>
      <c r="O58" s="548">
        <f t="shared" si="17"/>
        <v>8621539.0414826535</v>
      </c>
      <c r="P58" s="548">
        <f t="shared" si="17"/>
        <v>8880185.2127271332</v>
      </c>
      <c r="Q58" s="548">
        <f t="shared" si="17"/>
        <v>9146590.7691089455</v>
      </c>
      <c r="R58" s="548">
        <f t="shared" si="17"/>
        <v>9420988.4921822138</v>
      </c>
      <c r="S58" s="548">
        <f t="shared" si="17"/>
        <v>9703618.1469476819</v>
      </c>
      <c r="T58" s="548">
        <f t="shared" si="17"/>
        <v>9994726.6913561113</v>
      </c>
      <c r="U58" s="548">
        <f t="shared" si="17"/>
        <v>10294568.492096795</v>
      </c>
      <c r="V58" s="548">
        <f t="shared" si="17"/>
        <v>10603405.5468597</v>
      </c>
      <c r="W58" s="548">
        <f t="shared" si="17"/>
        <v>10921507.713265492</v>
      </c>
      <c r="X58" s="548">
        <f t="shared" si="17"/>
        <v>11249152.944663456</v>
      </c>
      <c r="Y58" s="548">
        <f t="shared" si="17"/>
        <v>11586627.53300336</v>
      </c>
      <c r="Z58" s="548">
        <f t="shared" si="17"/>
        <v>11934226.358993461</v>
      </c>
      <c r="AA58" s="548">
        <f t="shared" si="17"/>
        <v>12292253.149763264</v>
      </c>
      <c r="AB58" s="548">
        <f t="shared" si="17"/>
        <v>12661020.744256161</v>
      </c>
      <c r="AC58" s="548">
        <f t="shared" si="17"/>
        <v>13040851.366583848</v>
      </c>
      <c r="AD58" s="548">
        <f t="shared" si="17"/>
        <v>13432076.907581363</v>
      </c>
      <c r="AE58" s="548">
        <f t="shared" si="17"/>
        <v>13835039.214808805</v>
      </c>
      <c r="AF58" s="548">
        <f t="shared" si="17"/>
        <v>14250090.391253069</v>
      </c>
      <c r="AG58" s="548">
        <f t="shared" si="17"/>
        <v>14677593.102990661</v>
      </c>
      <c r="AH58" s="548">
        <f t="shared" si="17"/>
        <v>15117920.89608038</v>
      </c>
      <c r="AI58" s="548">
        <f t="shared" si="17"/>
        <v>15571458.522962792</v>
      </c>
      <c r="AJ58" s="548">
        <f t="shared" si="17"/>
        <v>16038602.278651677</v>
      </c>
      <c r="AK58" s="548">
        <f t="shared" si="17"/>
        <v>16519760.347011227</v>
      </c>
      <c r="AL58" s="548">
        <f t="shared" si="17"/>
        <v>17015353.157421567</v>
      </c>
      <c r="AM58" s="548">
        <f t="shared" si="17"/>
        <v>17525813.752144214</v>
      </c>
      <c r="AN58" s="548">
        <f t="shared" si="17"/>
        <v>18051588.16470854</v>
      </c>
      <c r="AO58" s="548">
        <f t="shared" si="17"/>
        <v>18593135.809649795</v>
      </c>
      <c r="AP58" s="548">
        <f t="shared" si="17"/>
        <v>19150929.883939292</v>
      </c>
      <c r="AQ58" s="548">
        <f t="shared" si="17"/>
        <v>19725457.780457474</v>
      </c>
    </row>
    <row r="59" spans="1:46" outlineLevel="1" x14ac:dyDescent="0.2">
      <c r="A59" s="481" t="s">
        <v>198</v>
      </c>
      <c r="D59" s="548">
        <f>SUM(I59:AR59)</f>
        <v>681527.97698586108</v>
      </c>
      <c r="E59" s="482"/>
      <c r="F59" s="482"/>
      <c r="G59" s="482"/>
      <c r="H59" s="482"/>
      <c r="I59" s="548">
        <f t="shared" ref="I59:AQ59" si="18">I35*I30</f>
        <v>5046.7704402561994</v>
      </c>
      <c r="J59" s="548">
        <f t="shared" si="18"/>
        <v>5396.5646040512129</v>
      </c>
      <c r="K59" s="548">
        <f t="shared" si="18"/>
        <v>5769.3455684022956</v>
      </c>
      <c r="L59" s="548">
        <f t="shared" si="18"/>
        <v>6168.4718848692128</v>
      </c>
      <c r="M59" s="548">
        <f t="shared" si="18"/>
        <v>6595.828031293986</v>
      </c>
      <c r="N59" s="548">
        <f t="shared" si="18"/>
        <v>7051.2830836372259</v>
      </c>
      <c r="O59" s="548">
        <f t="shared" si="18"/>
        <v>7538.8907616944161</v>
      </c>
      <c r="P59" s="548">
        <f t="shared" si="18"/>
        <v>8060.9475382087603</v>
      </c>
      <c r="Q59" s="548">
        <f t="shared" si="18"/>
        <v>8618.6305166566726</v>
      </c>
      <c r="R59" s="548">
        <f t="shared" si="18"/>
        <v>9207.5314471250404</v>
      </c>
      <c r="S59" s="548">
        <f t="shared" si="18"/>
        <v>9847.7574411755086</v>
      </c>
      <c r="T59" s="548">
        <f t="shared" si="18"/>
        <v>10531.813976594913</v>
      </c>
      <c r="U59" s="548">
        <f t="shared" si="18"/>
        <v>11264.291749279966</v>
      </c>
      <c r="V59" s="548">
        <f t="shared" si="18"/>
        <v>12045.199144453662</v>
      </c>
      <c r="W59" s="548">
        <f t="shared" si="18"/>
        <v>12853.81320826298</v>
      </c>
      <c r="X59" s="548">
        <f t="shared" si="18"/>
        <v>13749.261537203023</v>
      </c>
      <c r="Y59" s="548">
        <f t="shared" si="18"/>
        <v>14697.860945310314</v>
      </c>
      <c r="Z59" s="548">
        <f t="shared" si="18"/>
        <v>15715.378425078959</v>
      </c>
      <c r="AA59" s="548">
        <f t="shared" si="18"/>
        <v>16802.317960230856</v>
      </c>
      <c r="AB59" s="548">
        <f t="shared" si="18"/>
        <v>17943.678198950583</v>
      </c>
      <c r="AC59" s="548">
        <f t="shared" si="18"/>
        <v>19187.841865831808</v>
      </c>
      <c r="AD59" s="548">
        <f t="shared" si="18"/>
        <v>20503.148979479389</v>
      </c>
      <c r="AE59" s="548">
        <f t="shared" si="18"/>
        <v>21930.999185054177</v>
      </c>
      <c r="AF59" s="548">
        <f t="shared" si="18"/>
        <v>23444.252230470072</v>
      </c>
      <c r="AG59" s="548">
        <f t="shared" si="18"/>
        <v>25057.175019371789</v>
      </c>
      <c r="AH59" s="548">
        <f t="shared" si="18"/>
        <v>26783.109465218193</v>
      </c>
      <c r="AI59" s="548">
        <f t="shared" si="18"/>
        <v>28626.330425285087</v>
      </c>
      <c r="AJ59" s="548">
        <f t="shared" si="18"/>
        <v>30610.515096239982</v>
      </c>
      <c r="AK59" s="548">
        <f t="shared" si="18"/>
        <v>32721.826515835804</v>
      </c>
      <c r="AL59" s="548">
        <f t="shared" si="18"/>
        <v>34972.323330468149</v>
      </c>
      <c r="AM59" s="548">
        <f t="shared" si="18"/>
        <v>37394.429123062429</v>
      </c>
      <c r="AN59" s="548">
        <f t="shared" si="18"/>
        <v>39966.837254733422</v>
      </c>
      <c r="AO59" s="548">
        <f t="shared" si="18"/>
        <v>42713.875864166046</v>
      </c>
      <c r="AP59" s="548">
        <f t="shared" si="18"/>
        <v>45669.791215718673</v>
      </c>
      <c r="AQ59" s="548">
        <f t="shared" si="18"/>
        <v>47039.884952190238</v>
      </c>
    </row>
    <row r="60" spans="1:46" outlineLevel="1" x14ac:dyDescent="0.2">
      <c r="A60" s="481" t="s">
        <v>776</v>
      </c>
      <c r="D60" s="547">
        <f>SUM(I60:AR60)</f>
        <v>481631642.16047311</v>
      </c>
      <c r="E60" s="482"/>
      <c r="F60" s="482"/>
      <c r="G60" s="482"/>
      <c r="H60" s="482"/>
      <c r="I60" s="548">
        <f t="shared" ref="I60:AQ60" si="19">I36*I30</f>
        <v>0</v>
      </c>
      <c r="J60" s="548">
        <f t="shared" si="19"/>
        <v>8342805.6385669438</v>
      </c>
      <c r="K60" s="548">
        <f t="shared" si="19"/>
        <v>8593089.8077239525</v>
      </c>
      <c r="L60" s="548">
        <f t="shared" si="19"/>
        <v>8850882.5019556694</v>
      </c>
      <c r="M60" s="548">
        <f t="shared" si="19"/>
        <v>9116408.9770143405</v>
      </c>
      <c r="N60" s="548">
        <f t="shared" si="19"/>
        <v>9389901.246324772</v>
      </c>
      <c r="O60" s="548">
        <f t="shared" si="19"/>
        <v>9671598.2837145142</v>
      </c>
      <c r="P60" s="548">
        <f t="shared" si="19"/>
        <v>9961746.2322259508</v>
      </c>
      <c r="Q60" s="548">
        <f t="shared" si="19"/>
        <v>10260598.619192729</v>
      </c>
      <c r="R60" s="548">
        <f t="shared" si="19"/>
        <v>10568416.57776851</v>
      </c>
      <c r="S60" s="548">
        <f t="shared" si="19"/>
        <v>10885469.075101566</v>
      </c>
      <c r="T60" s="548">
        <f t="shared" si="19"/>
        <v>11212033.147354612</v>
      </c>
      <c r="U60" s="548">
        <f t="shared" si="19"/>
        <v>11548394.14177525</v>
      </c>
      <c r="V60" s="548">
        <f t="shared" si="19"/>
        <v>11894845.96602851</v>
      </c>
      <c r="W60" s="548">
        <f t="shared" si="19"/>
        <v>12251691.345009364</v>
      </c>
      <c r="X60" s="548">
        <f t="shared" si="19"/>
        <v>12619242.085359646</v>
      </c>
      <c r="Y60" s="548">
        <f t="shared" si="19"/>
        <v>12997819.347920436</v>
      </c>
      <c r="Z60" s="548">
        <f t="shared" si="19"/>
        <v>13387753.928358048</v>
      </c>
      <c r="AA60" s="548">
        <f t="shared" si="19"/>
        <v>13789386.54620879</v>
      </c>
      <c r="AB60" s="548">
        <f t="shared" si="19"/>
        <v>14203068.142595053</v>
      </c>
      <c r="AC60" s="548">
        <f t="shared" si="19"/>
        <v>14629160.186872905</v>
      </c>
      <c r="AD60" s="548">
        <f t="shared" si="19"/>
        <v>15068034.992479093</v>
      </c>
      <c r="AE60" s="548">
        <f t="shared" si="19"/>
        <v>15520076.042253468</v>
      </c>
      <c r="AF60" s="548">
        <f t="shared" si="19"/>
        <v>15985678.32352107</v>
      </c>
      <c r="AG60" s="548">
        <f t="shared" si="19"/>
        <v>16465248.673226703</v>
      </c>
      <c r="AH60" s="548">
        <f t="shared" si="19"/>
        <v>16959206.133423503</v>
      </c>
      <c r="AI60" s="548">
        <f t="shared" si="19"/>
        <v>17467982.317426208</v>
      </c>
      <c r="AJ60" s="548">
        <f t="shared" si="19"/>
        <v>17992021.786948998</v>
      </c>
      <c r="AK60" s="548">
        <f t="shared" si="19"/>
        <v>18531782.440557465</v>
      </c>
      <c r="AL60" s="548">
        <f t="shared" si="19"/>
        <v>19087735.913774192</v>
      </c>
      <c r="AM60" s="548">
        <f t="shared" si="19"/>
        <v>19660367.99118742</v>
      </c>
      <c r="AN60" s="548">
        <f t="shared" si="19"/>
        <v>20250179.030923039</v>
      </c>
      <c r="AO60" s="548">
        <f t="shared" si="19"/>
        <v>20857684.401850734</v>
      </c>
      <c r="AP60" s="548">
        <f t="shared" si="19"/>
        <v>21483414.933906257</v>
      </c>
      <c r="AQ60" s="548">
        <f t="shared" si="19"/>
        <v>22127917.381923448</v>
      </c>
    </row>
    <row r="61" spans="1:46" outlineLevel="1" x14ac:dyDescent="0.2">
      <c r="A61" s="481" t="s">
        <v>778</v>
      </c>
      <c r="D61" s="548">
        <f t="shared" ref="D61:D66" si="20">SUM(I61:AR61)</f>
        <v>270917798.71526617</v>
      </c>
      <c r="E61" s="482"/>
      <c r="F61" s="482"/>
      <c r="G61" s="482"/>
      <c r="H61" s="482"/>
      <c r="I61" s="548">
        <f t="shared" ref="I61:AQ61" si="21">I37*I30</f>
        <v>0</v>
      </c>
      <c r="J61" s="548">
        <f t="shared" si="21"/>
        <v>4692828.1716939053</v>
      </c>
      <c r="K61" s="548">
        <f t="shared" si="21"/>
        <v>4833613.0168447234</v>
      </c>
      <c r="L61" s="548">
        <f t="shared" si="21"/>
        <v>4978621.4073500643</v>
      </c>
      <c r="M61" s="548">
        <f t="shared" si="21"/>
        <v>5127980.049570567</v>
      </c>
      <c r="N61" s="548">
        <f t="shared" si="21"/>
        <v>5281819.4510576837</v>
      </c>
      <c r="O61" s="548">
        <f t="shared" si="21"/>
        <v>5440274.0345894145</v>
      </c>
      <c r="P61" s="548">
        <f t="shared" si="21"/>
        <v>5603482.2556270966</v>
      </c>
      <c r="Q61" s="548">
        <f t="shared" si="21"/>
        <v>5771586.7232959094</v>
      </c>
      <c r="R61" s="548">
        <f t="shared" si="21"/>
        <v>5944734.3249947866</v>
      </c>
      <c r="S61" s="548">
        <f t="shared" si="21"/>
        <v>6123076.3547446309</v>
      </c>
      <c r="T61" s="548">
        <f t="shared" si="21"/>
        <v>6306768.6453869697</v>
      </c>
      <c r="U61" s="548">
        <f t="shared" si="21"/>
        <v>6495971.7047485793</v>
      </c>
      <c r="V61" s="548">
        <f t="shared" si="21"/>
        <v>6690850.8558910368</v>
      </c>
      <c r="W61" s="548">
        <f t="shared" si="21"/>
        <v>6891576.3815677678</v>
      </c>
      <c r="X61" s="548">
        <f t="shared" si="21"/>
        <v>7098323.673014801</v>
      </c>
      <c r="Y61" s="548">
        <f t="shared" si="21"/>
        <v>7311273.3832052452</v>
      </c>
      <c r="Z61" s="548">
        <f t="shared" si="21"/>
        <v>7530611.5847014021</v>
      </c>
      <c r="AA61" s="548">
        <f t="shared" si="21"/>
        <v>7756529.9322424447</v>
      </c>
      <c r="AB61" s="548">
        <f t="shared" si="21"/>
        <v>7989225.8302097172</v>
      </c>
      <c r="AC61" s="548">
        <f t="shared" si="21"/>
        <v>8228902.6051160097</v>
      </c>
      <c r="AD61" s="548">
        <f t="shared" si="21"/>
        <v>8475769.6832694896</v>
      </c>
      <c r="AE61" s="548">
        <f t="shared" si="21"/>
        <v>8730042.7737675756</v>
      </c>
      <c r="AF61" s="548">
        <f t="shared" si="21"/>
        <v>8991944.0569806024</v>
      </c>
      <c r="AG61" s="548">
        <f t="shared" si="21"/>
        <v>9261702.3786900211</v>
      </c>
      <c r="AH61" s="548">
        <f t="shared" si="21"/>
        <v>9539553.4500507209</v>
      </c>
      <c r="AI61" s="548">
        <f t="shared" si="21"/>
        <v>9825740.053552242</v>
      </c>
      <c r="AJ61" s="548">
        <f t="shared" si="21"/>
        <v>10120512.25515881</v>
      </c>
      <c r="AK61" s="548">
        <f t="shared" si="21"/>
        <v>10424127.622813575</v>
      </c>
      <c r="AL61" s="548">
        <f t="shared" si="21"/>
        <v>10736851.451497983</v>
      </c>
      <c r="AM61" s="548">
        <f t="shared" si="21"/>
        <v>11058956.995042922</v>
      </c>
      <c r="AN61" s="548">
        <f t="shared" si="21"/>
        <v>11390725.704894209</v>
      </c>
      <c r="AO61" s="548">
        <f t="shared" si="21"/>
        <v>11732447.476041038</v>
      </c>
      <c r="AP61" s="548">
        <f t="shared" si="21"/>
        <v>12084420.90032227</v>
      </c>
      <c r="AQ61" s="548">
        <f t="shared" si="21"/>
        <v>12446953.527331939</v>
      </c>
      <c r="AT61" s="631"/>
    </row>
    <row r="62" spans="1:46" outlineLevel="1" x14ac:dyDescent="0.2">
      <c r="A62" s="481" t="s">
        <v>779</v>
      </c>
      <c r="D62" s="548">
        <f t="shared" si="20"/>
        <v>30794780.20447617</v>
      </c>
      <c r="E62" s="482"/>
      <c r="F62" s="482"/>
      <c r="G62" s="482"/>
      <c r="H62" s="482"/>
      <c r="I62" s="548">
        <f t="shared" ref="I62:AQ62" si="22">I38*I30</f>
        <v>509323.84862356214</v>
      </c>
      <c r="J62" s="548">
        <f t="shared" si="22"/>
        <v>524603.56408226897</v>
      </c>
      <c r="K62" s="548">
        <f t="shared" si="22"/>
        <v>540341.67100473703</v>
      </c>
      <c r="L62" s="548">
        <f t="shared" si="22"/>
        <v>556551.92113487911</v>
      </c>
      <c r="M62" s="548">
        <f t="shared" si="22"/>
        <v>573248.47876892553</v>
      </c>
      <c r="N62" s="548">
        <f t="shared" si="22"/>
        <v>590445.9331319934</v>
      </c>
      <c r="O62" s="548">
        <f t="shared" si="22"/>
        <v>608159.3111259531</v>
      </c>
      <c r="P62" s="548">
        <f t="shared" si="22"/>
        <v>626404.09045973176</v>
      </c>
      <c r="Q62" s="548">
        <f t="shared" si="22"/>
        <v>645196.21317352366</v>
      </c>
      <c r="R62" s="548">
        <f t="shared" si="22"/>
        <v>664552.09956872941</v>
      </c>
      <c r="S62" s="548">
        <f t="shared" si="22"/>
        <v>684488.66255579132</v>
      </c>
      <c r="T62" s="548">
        <f t="shared" si="22"/>
        <v>705023.32243246504</v>
      </c>
      <c r="U62" s="548">
        <f t="shared" si="22"/>
        <v>726174.02210543898</v>
      </c>
      <c r="V62" s="548">
        <f t="shared" si="22"/>
        <v>747959.24276860221</v>
      </c>
      <c r="W62" s="548">
        <f t="shared" si="22"/>
        <v>770398.02005166025</v>
      </c>
      <c r="X62" s="548">
        <f t="shared" si="22"/>
        <v>793509.96065321018</v>
      </c>
      <c r="Y62" s="548">
        <f t="shared" si="22"/>
        <v>817315.25947280647</v>
      </c>
      <c r="Z62" s="548">
        <f t="shared" si="22"/>
        <v>841834.71725699061</v>
      </c>
      <c r="AA62" s="548">
        <f t="shared" si="22"/>
        <v>867089.75877470034</v>
      </c>
      <c r="AB62" s="548">
        <f t="shared" si="22"/>
        <v>893102.45153794135</v>
      </c>
      <c r="AC62" s="548">
        <f t="shared" si="22"/>
        <v>919895.52508407959</v>
      </c>
      <c r="AD62" s="548">
        <f t="shared" si="22"/>
        <v>947492.39083660208</v>
      </c>
      <c r="AE62" s="548">
        <f t="shared" si="22"/>
        <v>975917.16256170021</v>
      </c>
      <c r="AF62" s="548">
        <f t="shared" si="22"/>
        <v>1005194.6774385511</v>
      </c>
      <c r="AG62" s="548">
        <f t="shared" si="22"/>
        <v>1035350.5177617077</v>
      </c>
      <c r="AH62" s="548">
        <f t="shared" si="22"/>
        <v>1066411.033294559</v>
      </c>
      <c r="AI62" s="548">
        <f t="shared" si="22"/>
        <v>1098403.3642933955</v>
      </c>
      <c r="AJ62" s="548">
        <f t="shared" si="22"/>
        <v>1131355.4652221976</v>
      </c>
      <c r="AK62" s="548">
        <f t="shared" si="22"/>
        <v>1165296.1291788635</v>
      </c>
      <c r="AL62" s="548">
        <f t="shared" si="22"/>
        <v>1200255.0130542296</v>
      </c>
      <c r="AM62" s="548">
        <f t="shared" si="22"/>
        <v>1236262.6634458564</v>
      </c>
      <c r="AN62" s="548">
        <f t="shared" si="22"/>
        <v>1273350.5433492321</v>
      </c>
      <c r="AO62" s="548">
        <f t="shared" si="22"/>
        <v>1311551.0596497091</v>
      </c>
      <c r="AP62" s="548">
        <f t="shared" si="22"/>
        <v>1350897.5914392006</v>
      </c>
      <c r="AQ62" s="548">
        <f t="shared" si="22"/>
        <v>1391424.5191823768</v>
      </c>
      <c r="AT62" s="631"/>
    </row>
    <row r="63" spans="1:46" s="549" customFormat="1" outlineLevel="1" x14ac:dyDescent="0.2">
      <c r="A63" s="618" t="s">
        <v>781</v>
      </c>
      <c r="B63" s="608"/>
      <c r="C63" s="608"/>
      <c r="D63" s="617">
        <f t="shared" si="20"/>
        <v>-351052933.81660038</v>
      </c>
      <c r="E63" s="482"/>
      <c r="F63" s="482"/>
      <c r="G63" s="482"/>
      <c r="H63" s="482"/>
      <c r="I63" s="617">
        <f>SUM(I64:I65)</f>
        <v>0</v>
      </c>
      <c r="J63" s="617">
        <f t="shared" ref="J63:AQ63" si="23">SUM(J64:J65)</f>
        <v>-4985623.4049395761</v>
      </c>
      <c r="K63" s="617">
        <f t="shared" si="23"/>
        <v>-6283240.2719205935</v>
      </c>
      <c r="L63" s="617">
        <f t="shared" si="23"/>
        <v>-6471737.4800782111</v>
      </c>
      <c r="M63" s="617">
        <f t="shared" si="23"/>
        <v>-6665889.6044805571</v>
      </c>
      <c r="N63" s="617">
        <f t="shared" si="23"/>
        <v>-6865866.2926149741</v>
      </c>
      <c r="O63" s="617">
        <f t="shared" si="23"/>
        <v>-7071842.2813934237</v>
      </c>
      <c r="P63" s="617">
        <f t="shared" si="23"/>
        <v>-7283997.5498352265</v>
      </c>
      <c r="Q63" s="617">
        <f t="shared" si="23"/>
        <v>-7502517.4763302831</v>
      </c>
      <c r="R63" s="617">
        <f t="shared" si="23"/>
        <v>-7727593.000620191</v>
      </c>
      <c r="S63" s="617">
        <f t="shared" si="23"/>
        <v>-7959420.790638797</v>
      </c>
      <c r="T63" s="617">
        <f t="shared" si="23"/>
        <v>-8198203.4143579612</v>
      </c>
      <c r="U63" s="617">
        <f t="shared" si="23"/>
        <v>-8444149.5167887006</v>
      </c>
      <c r="V63" s="617">
        <f t="shared" si="23"/>
        <v>-8697474.0022923611</v>
      </c>
      <c r="W63" s="617">
        <f t="shared" si="23"/>
        <v>-8958398.2223611325</v>
      </c>
      <c r="X63" s="617">
        <f t="shared" si="23"/>
        <v>-9227150.1690319665</v>
      </c>
      <c r="Y63" s="617">
        <f t="shared" si="23"/>
        <v>-9503964.6741029266</v>
      </c>
      <c r="Z63" s="617">
        <f t="shared" si="23"/>
        <v>-9789083.6143260151</v>
      </c>
      <c r="AA63" s="617">
        <f t="shared" si="23"/>
        <v>-10082756.122755794</v>
      </c>
      <c r="AB63" s="617">
        <f t="shared" si="23"/>
        <v>-10385238.806438468</v>
      </c>
      <c r="AC63" s="617">
        <f t="shared" si="23"/>
        <v>-10696795.970631622</v>
      </c>
      <c r="AD63" s="617">
        <f t="shared" si="23"/>
        <v>-11017699.849750571</v>
      </c>
      <c r="AE63" s="617">
        <f t="shared" si="23"/>
        <v>-11348230.845243089</v>
      </c>
      <c r="AF63" s="617">
        <f t="shared" si="23"/>
        <v>-11688677.770600382</v>
      </c>
      <c r="AG63" s="617">
        <f t="shared" si="23"/>
        <v>-12039338.103718393</v>
      </c>
      <c r="AH63" s="617">
        <f t="shared" si="23"/>
        <v>-12400518.246829946</v>
      </c>
      <c r="AI63" s="617">
        <f t="shared" si="23"/>
        <v>-12772533.794234842</v>
      </c>
      <c r="AJ63" s="617">
        <f t="shared" si="23"/>
        <v>-13155709.80806189</v>
      </c>
      <c r="AK63" s="617">
        <f t="shared" si="23"/>
        <v>-13550381.102303747</v>
      </c>
      <c r="AL63" s="617">
        <f t="shared" si="23"/>
        <v>-13956892.535372861</v>
      </c>
      <c r="AM63" s="617">
        <f t="shared" si="23"/>
        <v>-14375599.311434045</v>
      </c>
      <c r="AN63" s="617">
        <f t="shared" si="23"/>
        <v>-14806867.290777067</v>
      </c>
      <c r="AO63" s="617">
        <f t="shared" si="23"/>
        <v>-15251073.309500379</v>
      </c>
      <c r="AP63" s="617">
        <f t="shared" si="23"/>
        <v>-15708605.508785393</v>
      </c>
      <c r="AQ63" s="617">
        <f t="shared" si="23"/>
        <v>-16179863.674048956</v>
      </c>
    </row>
    <row r="64" spans="1:46" s="632" customFormat="1" outlineLevel="1" x14ac:dyDescent="0.2">
      <c r="A64" s="619" t="s">
        <v>782</v>
      </c>
      <c r="B64" s="620"/>
      <c r="C64" s="620"/>
      <c r="D64" s="548">
        <f t="shared" si="20"/>
        <v>-145975670.28680858</v>
      </c>
      <c r="E64" s="608"/>
      <c r="F64" s="608"/>
      <c r="G64" s="608"/>
      <c r="H64" s="608"/>
      <c r="I64" s="548">
        <f t="shared" ref="I64:AQ64" si="24">I40*I30</f>
        <v>0</v>
      </c>
      <c r="J64" s="548">
        <f t="shared" si="24"/>
        <v>-2528585.2061119466</v>
      </c>
      <c r="K64" s="548">
        <f t="shared" si="24"/>
        <v>-2604442.7622953053</v>
      </c>
      <c r="L64" s="548">
        <f t="shared" si="24"/>
        <v>-2682576.0451641642</v>
      </c>
      <c r="M64" s="548">
        <f t="shared" si="24"/>
        <v>-2763053.3265190893</v>
      </c>
      <c r="N64" s="548">
        <f t="shared" si="24"/>
        <v>-2845944.9263146622</v>
      </c>
      <c r="O64" s="548">
        <f t="shared" si="24"/>
        <v>-2931323.274104102</v>
      </c>
      <c r="P64" s="548">
        <f t="shared" si="24"/>
        <v>-3019262.9723272249</v>
      </c>
      <c r="Q64" s="548">
        <f t="shared" si="24"/>
        <v>-3109840.8614970418</v>
      </c>
      <c r="R64" s="548">
        <f t="shared" si="24"/>
        <v>-3203136.0873419531</v>
      </c>
      <c r="S64" s="548">
        <f t="shared" si="24"/>
        <v>-3299230.169962212</v>
      </c>
      <c r="T64" s="548">
        <f t="shared" si="24"/>
        <v>-3398207.0750610782</v>
      </c>
      <c r="U64" s="548">
        <f t="shared" si="24"/>
        <v>-3500153.2873129104</v>
      </c>
      <c r="V64" s="548">
        <f t="shared" si="24"/>
        <v>-3605157.8859322979</v>
      </c>
      <c r="W64" s="548">
        <f t="shared" si="24"/>
        <v>-3713312.622510267</v>
      </c>
      <c r="X64" s="548">
        <f t="shared" si="24"/>
        <v>-3824712.001185575</v>
      </c>
      <c r="Y64" s="548">
        <f t="shared" si="24"/>
        <v>-3939453.3612211426</v>
      </c>
      <c r="Z64" s="548">
        <f t="shared" si="24"/>
        <v>-4057636.9620577767</v>
      </c>
      <c r="AA64" s="548">
        <f t="shared" si="24"/>
        <v>-4179366.07091951</v>
      </c>
      <c r="AB64" s="548">
        <f t="shared" si="24"/>
        <v>-4304747.0530470954</v>
      </c>
      <c r="AC64" s="548">
        <f t="shared" si="24"/>
        <v>-4433889.4646385079</v>
      </c>
      <c r="AD64" s="548">
        <f t="shared" si="24"/>
        <v>-4566906.1485776631</v>
      </c>
      <c r="AE64" s="548">
        <f t="shared" si="24"/>
        <v>-4703913.3330349941</v>
      </c>
      <c r="AF64" s="548">
        <f t="shared" si="24"/>
        <v>-4845030.7330260435</v>
      </c>
      <c r="AG64" s="548">
        <f t="shared" si="24"/>
        <v>-4990381.6550168246</v>
      </c>
      <c r="AH64" s="548">
        <f t="shared" si="24"/>
        <v>-5140093.1046673292</v>
      </c>
      <c r="AI64" s="548">
        <f t="shared" si="24"/>
        <v>-5294295.8978073495</v>
      </c>
      <c r="AJ64" s="548">
        <f t="shared" si="24"/>
        <v>-5453124.7747415705</v>
      </c>
      <c r="AK64" s="548">
        <f t="shared" si="24"/>
        <v>-5616718.5179838175</v>
      </c>
      <c r="AL64" s="548">
        <f t="shared" si="24"/>
        <v>-5785220.0735233324</v>
      </c>
      <c r="AM64" s="548">
        <f t="shared" si="24"/>
        <v>-5958776.6757290326</v>
      </c>
      <c r="AN64" s="548">
        <f t="shared" si="24"/>
        <v>-6137539.9760009032</v>
      </c>
      <c r="AO64" s="548">
        <f t="shared" si="24"/>
        <v>-6321666.1752809305</v>
      </c>
      <c r="AP64" s="548">
        <f t="shared" si="24"/>
        <v>-6511316.1605393589</v>
      </c>
      <c r="AQ64" s="548">
        <f t="shared" si="24"/>
        <v>-6706655.6453555403</v>
      </c>
    </row>
    <row r="65" spans="1:43" s="632" customFormat="1" outlineLevel="1" x14ac:dyDescent="0.2">
      <c r="A65" s="619" t="s">
        <v>783</v>
      </c>
      <c r="B65" s="620"/>
      <c r="C65" s="620"/>
      <c r="D65" s="548">
        <f t="shared" si="20"/>
        <v>-205077263.52979171</v>
      </c>
      <c r="E65" s="608"/>
      <c r="F65" s="608"/>
      <c r="G65" s="608"/>
      <c r="H65" s="608"/>
      <c r="I65" s="548">
        <f t="shared" ref="I65:AQ65" si="25">I41*I30</f>
        <v>0</v>
      </c>
      <c r="J65" s="548">
        <f t="shared" si="25"/>
        <v>-2457038.1988276294</v>
      </c>
      <c r="K65" s="548">
        <f t="shared" si="25"/>
        <v>-3678797.5096252882</v>
      </c>
      <c r="L65" s="548">
        <f t="shared" si="25"/>
        <v>-3789161.4349140464</v>
      </c>
      <c r="M65" s="548">
        <f t="shared" si="25"/>
        <v>-3902836.2779614683</v>
      </c>
      <c r="N65" s="548">
        <f t="shared" si="25"/>
        <v>-4019921.3663003123</v>
      </c>
      <c r="O65" s="548">
        <f t="shared" si="25"/>
        <v>-4140519.0072893216</v>
      </c>
      <c r="P65" s="548">
        <f t="shared" si="25"/>
        <v>-4264734.5775080016</v>
      </c>
      <c r="Q65" s="548">
        <f t="shared" si="25"/>
        <v>-4392676.6148332413</v>
      </c>
      <c r="R65" s="548">
        <f t="shared" si="25"/>
        <v>-4524456.9132782379</v>
      </c>
      <c r="S65" s="548">
        <f t="shared" si="25"/>
        <v>-4660190.6206765855</v>
      </c>
      <c r="T65" s="548">
        <f t="shared" si="25"/>
        <v>-4799996.339296883</v>
      </c>
      <c r="U65" s="548">
        <f t="shared" si="25"/>
        <v>-4943996.2294757897</v>
      </c>
      <c r="V65" s="548">
        <f t="shared" si="25"/>
        <v>-5092316.1163600637</v>
      </c>
      <c r="W65" s="548">
        <f t="shared" si="25"/>
        <v>-5245085.599850866</v>
      </c>
      <c r="X65" s="548">
        <f t="shared" si="25"/>
        <v>-5402438.1678463919</v>
      </c>
      <c r="Y65" s="548">
        <f t="shared" si="25"/>
        <v>-5564511.3128817836</v>
      </c>
      <c r="Z65" s="548">
        <f t="shared" si="25"/>
        <v>-5731446.6522682374</v>
      </c>
      <c r="AA65" s="548">
        <f t="shared" si="25"/>
        <v>-5903390.0518362839</v>
      </c>
      <c r="AB65" s="548">
        <f t="shared" si="25"/>
        <v>-6080491.753391373</v>
      </c>
      <c r="AC65" s="548">
        <f t="shared" si="25"/>
        <v>-6262906.5059931139</v>
      </c>
      <c r="AD65" s="548">
        <f t="shared" si="25"/>
        <v>-6450793.7011729078</v>
      </c>
      <c r="AE65" s="548">
        <f t="shared" si="25"/>
        <v>-6644317.5122080958</v>
      </c>
      <c r="AF65" s="548">
        <f t="shared" si="25"/>
        <v>-6843647.0375743378</v>
      </c>
      <c r="AG65" s="548">
        <f t="shared" si="25"/>
        <v>-7048956.4487015679</v>
      </c>
      <c r="AH65" s="548">
        <f t="shared" si="25"/>
        <v>-7260425.1421626154</v>
      </c>
      <c r="AI65" s="548">
        <f t="shared" si="25"/>
        <v>-7478237.8964274935</v>
      </c>
      <c r="AJ65" s="548">
        <f t="shared" si="25"/>
        <v>-7702585.0333203189</v>
      </c>
      <c r="AK65" s="548">
        <f t="shared" si="25"/>
        <v>-7933662.5843199287</v>
      </c>
      <c r="AL65" s="548">
        <f t="shared" si="25"/>
        <v>-8171672.4618495274</v>
      </c>
      <c r="AM65" s="548">
        <f t="shared" si="25"/>
        <v>-8416822.6357050128</v>
      </c>
      <c r="AN65" s="548">
        <f t="shared" si="25"/>
        <v>-8669327.3147761635</v>
      </c>
      <c r="AO65" s="548">
        <f t="shared" si="25"/>
        <v>-8929407.134219449</v>
      </c>
      <c r="AP65" s="548">
        <f t="shared" si="25"/>
        <v>-9197289.3482460342</v>
      </c>
      <c r="AQ65" s="548">
        <f t="shared" si="25"/>
        <v>-9473208.0286934152</v>
      </c>
    </row>
    <row r="66" spans="1:43" s="549" customFormat="1" outlineLevel="1" x14ac:dyDescent="0.2">
      <c r="A66" s="608" t="s">
        <v>234</v>
      </c>
      <c r="B66" s="608"/>
      <c r="C66" s="608"/>
      <c r="D66" s="617">
        <f t="shared" si="20"/>
        <v>-333575336.98494697</v>
      </c>
      <c r="E66" s="608"/>
      <c r="F66" s="608"/>
      <c r="G66" s="608"/>
      <c r="H66" s="608"/>
      <c r="I66" s="617">
        <f t="shared" ref="I66:AQ68" si="26">SUM(I67:I67)</f>
        <v>-1022890.4555469041</v>
      </c>
      <c r="J66" s="617">
        <f t="shared" si="26"/>
        <v>-5582844.6363631124</v>
      </c>
      <c r="K66" s="617">
        <f t="shared" si="26"/>
        <v>-5936499.9481295999</v>
      </c>
      <c r="L66" s="617">
        <f t="shared" si="26"/>
        <v>-6114594.9465734875</v>
      </c>
      <c r="M66" s="617">
        <f t="shared" si="26"/>
        <v>-6298032.7949706921</v>
      </c>
      <c r="N66" s="617">
        <f t="shared" si="26"/>
        <v>-6486973.7788198134</v>
      </c>
      <c r="O66" s="617">
        <f t="shared" si="26"/>
        <v>-6681582.992184408</v>
      </c>
      <c r="P66" s="617">
        <f t="shared" si="26"/>
        <v>-6882030.4819499403</v>
      </c>
      <c r="Q66" s="617">
        <f t="shared" si="26"/>
        <v>-7088491.3964084378</v>
      </c>
      <c r="R66" s="617">
        <f t="shared" si="26"/>
        <v>-7301146.1383006908</v>
      </c>
      <c r="S66" s="617">
        <f t="shared" si="26"/>
        <v>-7520180.5224497123</v>
      </c>
      <c r="T66" s="617">
        <f t="shared" si="26"/>
        <v>-7745785.9381232038</v>
      </c>
      <c r="U66" s="617">
        <f t="shared" si="26"/>
        <v>-7978159.5162669001</v>
      </c>
      <c r="V66" s="617">
        <f t="shared" si="26"/>
        <v>-8217504.3017549068</v>
      </c>
      <c r="W66" s="617">
        <f t="shared" si="26"/>
        <v>-8464029.4308075551</v>
      </c>
      <c r="X66" s="617">
        <f t="shared" si="26"/>
        <v>-8717950.3137317821</v>
      </c>
      <c r="Y66" s="617">
        <f t="shared" si="26"/>
        <v>-8979488.8231437355</v>
      </c>
      <c r="Z66" s="617">
        <f t="shared" si="26"/>
        <v>-9248873.4878380466</v>
      </c>
      <c r="AA66" s="617">
        <f t="shared" si="26"/>
        <v>-9526339.692473188</v>
      </c>
      <c r="AB66" s="617">
        <f t="shared" si="26"/>
        <v>-9812129.8832473829</v>
      </c>
      <c r="AC66" s="617">
        <f t="shared" si="26"/>
        <v>-10106493.779744806</v>
      </c>
      <c r="AD66" s="617">
        <f t="shared" si="26"/>
        <v>-10409688.593137151</v>
      </c>
      <c r="AE66" s="617">
        <f t="shared" si="26"/>
        <v>-10721979.250931265</v>
      </c>
      <c r="AF66" s="617">
        <f t="shared" si="26"/>
        <v>-11043638.628459202</v>
      </c>
      <c r="AG66" s="617">
        <f t="shared" si="26"/>
        <v>-11374947.787312979</v>
      </c>
      <c r="AH66" s="617">
        <f t="shared" si="26"/>
        <v>-11716196.220932368</v>
      </c>
      <c r="AI66" s="617">
        <f t="shared" si="26"/>
        <v>-12067682.107560338</v>
      </c>
      <c r="AJ66" s="617">
        <f t="shared" si="26"/>
        <v>-12429712.57078715</v>
      </c>
      <c r="AK66" s="617">
        <f t="shared" si="26"/>
        <v>-12802603.947910765</v>
      </c>
      <c r="AL66" s="617">
        <f t="shared" si="26"/>
        <v>-13186682.066348089</v>
      </c>
      <c r="AM66" s="617">
        <f t="shared" si="26"/>
        <v>-13582282.528338531</v>
      </c>
      <c r="AN66" s="617">
        <f t="shared" si="26"/>
        <v>-13989751.004188687</v>
      </c>
      <c r="AO66" s="617">
        <f t="shared" si="26"/>
        <v>-14409443.534314349</v>
      </c>
      <c r="AP66" s="617">
        <f t="shared" si="26"/>
        <v>-14841726.840343781</v>
      </c>
      <c r="AQ66" s="617">
        <f t="shared" si="26"/>
        <v>-15286978.645554096</v>
      </c>
    </row>
    <row r="67" spans="1:43" outlineLevel="1" x14ac:dyDescent="0.2">
      <c r="A67" s="481" t="str">
        <f>A43</f>
        <v>(-) Custos com operacionais</v>
      </c>
      <c r="D67" s="548">
        <f>SUM(J67:AR67)</f>
        <v>-332552446.52940011</v>
      </c>
      <c r="E67" s="608"/>
      <c r="F67" s="608"/>
      <c r="G67" s="608"/>
      <c r="H67" s="608"/>
      <c r="I67" s="548">
        <f t="shared" ref="I67:AQ67" si="27">I43*I30</f>
        <v>-1022890.4555469041</v>
      </c>
      <c r="J67" s="548">
        <f t="shared" si="27"/>
        <v>-5582844.6363631124</v>
      </c>
      <c r="K67" s="548">
        <f t="shared" si="27"/>
        <v>-5936499.9481295999</v>
      </c>
      <c r="L67" s="548">
        <f t="shared" si="27"/>
        <v>-6114594.9465734875</v>
      </c>
      <c r="M67" s="548">
        <f t="shared" si="27"/>
        <v>-6298032.7949706921</v>
      </c>
      <c r="N67" s="548">
        <f t="shared" si="27"/>
        <v>-6486973.7788198134</v>
      </c>
      <c r="O67" s="548">
        <f t="shared" si="27"/>
        <v>-6681582.992184408</v>
      </c>
      <c r="P67" s="548">
        <f t="shared" si="27"/>
        <v>-6882030.4819499403</v>
      </c>
      <c r="Q67" s="548">
        <f t="shared" si="27"/>
        <v>-7088491.3964084378</v>
      </c>
      <c r="R67" s="548">
        <f t="shared" si="27"/>
        <v>-7301146.1383006908</v>
      </c>
      <c r="S67" s="548">
        <f t="shared" si="27"/>
        <v>-7520180.5224497123</v>
      </c>
      <c r="T67" s="548">
        <f t="shared" si="27"/>
        <v>-7745785.9381232038</v>
      </c>
      <c r="U67" s="548">
        <f t="shared" si="27"/>
        <v>-7978159.5162669001</v>
      </c>
      <c r="V67" s="548">
        <f t="shared" si="27"/>
        <v>-8217504.3017549068</v>
      </c>
      <c r="W67" s="548">
        <f t="shared" si="27"/>
        <v>-8464029.4308075551</v>
      </c>
      <c r="X67" s="548">
        <f t="shared" si="27"/>
        <v>-8717950.3137317821</v>
      </c>
      <c r="Y67" s="548">
        <f t="shared" si="27"/>
        <v>-8979488.8231437355</v>
      </c>
      <c r="Z67" s="548">
        <f t="shared" si="27"/>
        <v>-9248873.4878380466</v>
      </c>
      <c r="AA67" s="548">
        <f t="shared" si="27"/>
        <v>-9526339.692473188</v>
      </c>
      <c r="AB67" s="548">
        <f t="shared" si="27"/>
        <v>-9812129.8832473829</v>
      </c>
      <c r="AC67" s="548">
        <f t="shared" si="27"/>
        <v>-10106493.779744806</v>
      </c>
      <c r="AD67" s="548">
        <f t="shared" si="27"/>
        <v>-10409688.593137151</v>
      </c>
      <c r="AE67" s="548">
        <f t="shared" si="27"/>
        <v>-10721979.250931265</v>
      </c>
      <c r="AF67" s="548">
        <f t="shared" si="27"/>
        <v>-11043638.628459202</v>
      </c>
      <c r="AG67" s="548">
        <f t="shared" si="27"/>
        <v>-11374947.787312979</v>
      </c>
      <c r="AH67" s="548">
        <f t="shared" si="27"/>
        <v>-11716196.220932368</v>
      </c>
      <c r="AI67" s="548">
        <f t="shared" si="27"/>
        <v>-12067682.107560338</v>
      </c>
      <c r="AJ67" s="548">
        <f t="shared" si="27"/>
        <v>-12429712.57078715</v>
      </c>
      <c r="AK67" s="548">
        <f t="shared" si="27"/>
        <v>-12802603.947910765</v>
      </c>
      <c r="AL67" s="548">
        <f t="shared" si="27"/>
        <v>-13186682.066348089</v>
      </c>
      <c r="AM67" s="548">
        <f t="shared" si="27"/>
        <v>-13582282.528338531</v>
      </c>
      <c r="AN67" s="548">
        <f t="shared" si="27"/>
        <v>-13989751.004188687</v>
      </c>
      <c r="AO67" s="548">
        <f t="shared" si="27"/>
        <v>-14409443.534314349</v>
      </c>
      <c r="AP67" s="548">
        <f t="shared" si="27"/>
        <v>-14841726.840343781</v>
      </c>
      <c r="AQ67" s="548">
        <f t="shared" si="27"/>
        <v>-15286978.645554096</v>
      </c>
    </row>
    <row r="68" spans="1:43" s="549" customFormat="1" outlineLevel="1" x14ac:dyDescent="0.2">
      <c r="A68" s="618" t="s">
        <v>405</v>
      </c>
      <c r="B68" s="608"/>
      <c r="C68" s="608"/>
      <c r="D68" s="621">
        <f>SUM(I68:AR68)</f>
        <v>-51362714.663482949</v>
      </c>
      <c r="E68" s="468"/>
      <c r="F68" s="468"/>
      <c r="G68" s="468"/>
      <c r="H68" s="468"/>
      <c r="I68" s="617">
        <f t="shared" si="26"/>
        <v>0</v>
      </c>
      <c r="J68" s="617">
        <f t="shared" si="26"/>
        <v>-4480395.620711877</v>
      </c>
      <c r="K68" s="617">
        <f t="shared" si="26"/>
        <v>-4614807.4893332338</v>
      </c>
      <c r="L68" s="617">
        <f t="shared" si="26"/>
        <v>-4753251.7140132301</v>
      </c>
      <c r="M68" s="617">
        <f t="shared" si="26"/>
        <v>-4895849.2654336272</v>
      </c>
      <c r="N68" s="617">
        <f t="shared" si="26"/>
        <v>-5042724.7433966361</v>
      </c>
      <c r="O68" s="617">
        <f t="shared" si="26"/>
        <v>-5194006.4856985351</v>
      </c>
      <c r="P68" s="617">
        <f t="shared" si="26"/>
        <v>-5349826.6802694919</v>
      </c>
      <c r="Q68" s="617">
        <f t="shared" si="26"/>
        <v>-5510321.4806775767</v>
      </c>
      <c r="R68" s="617">
        <f t="shared" si="26"/>
        <v>-5675631.1250979034</v>
      </c>
      <c r="S68" s="617">
        <f t="shared" si="26"/>
        <v>-5845900.0588508407</v>
      </c>
      <c r="T68" s="617">
        <f t="shared" si="26"/>
        <v>0</v>
      </c>
      <c r="U68" s="617">
        <f t="shared" si="26"/>
        <v>0</v>
      </c>
      <c r="V68" s="617">
        <f t="shared" si="26"/>
        <v>0</v>
      </c>
      <c r="W68" s="617">
        <f t="shared" si="26"/>
        <v>0</v>
      </c>
      <c r="X68" s="617">
        <f t="shared" si="26"/>
        <v>0</v>
      </c>
      <c r="Y68" s="617">
        <f t="shared" si="26"/>
        <v>0</v>
      </c>
      <c r="Z68" s="617">
        <f t="shared" si="26"/>
        <v>0</v>
      </c>
      <c r="AA68" s="617">
        <f t="shared" si="26"/>
        <v>0</v>
      </c>
      <c r="AB68" s="617">
        <f t="shared" si="26"/>
        <v>0</v>
      </c>
      <c r="AC68" s="617">
        <f t="shared" si="26"/>
        <v>0</v>
      </c>
      <c r="AD68" s="617">
        <f t="shared" si="26"/>
        <v>0</v>
      </c>
      <c r="AE68" s="617">
        <f t="shared" si="26"/>
        <v>0</v>
      </c>
      <c r="AF68" s="617">
        <f t="shared" si="26"/>
        <v>0</v>
      </c>
      <c r="AG68" s="617">
        <f t="shared" si="26"/>
        <v>0</v>
      </c>
      <c r="AH68" s="617">
        <f t="shared" si="26"/>
        <v>0</v>
      </c>
      <c r="AI68" s="617">
        <f t="shared" si="26"/>
        <v>0</v>
      </c>
      <c r="AJ68" s="617">
        <f t="shared" si="26"/>
        <v>0</v>
      </c>
      <c r="AK68" s="617">
        <f t="shared" si="26"/>
        <v>0</v>
      </c>
      <c r="AL68" s="617">
        <f t="shared" si="26"/>
        <v>0</v>
      </c>
      <c r="AM68" s="617">
        <f t="shared" si="26"/>
        <v>0</v>
      </c>
      <c r="AN68" s="617">
        <f t="shared" si="26"/>
        <v>0</v>
      </c>
      <c r="AO68" s="617">
        <f t="shared" si="26"/>
        <v>0</v>
      </c>
      <c r="AP68" s="617">
        <f t="shared" si="26"/>
        <v>0</v>
      </c>
      <c r="AQ68" s="617">
        <f t="shared" si="26"/>
        <v>0</v>
      </c>
    </row>
    <row r="69" spans="1:43" s="632" customFormat="1" outlineLevel="1" x14ac:dyDescent="0.2">
      <c r="A69" s="619" t="s">
        <v>784</v>
      </c>
      <c r="B69" s="620"/>
      <c r="C69" s="620"/>
      <c r="D69" s="548">
        <f t="shared" ref="D69:D73" si="28">SUM(I69:AR69)</f>
        <v>-51362714.663482949</v>
      </c>
      <c r="E69" s="608"/>
      <c r="F69" s="608"/>
      <c r="G69" s="608"/>
      <c r="H69" s="608"/>
      <c r="I69" s="548">
        <f t="shared" ref="I69:AQ69" si="29">I45*I30</f>
        <v>0</v>
      </c>
      <c r="J69" s="548">
        <f t="shared" si="29"/>
        <v>-4480395.620711877</v>
      </c>
      <c r="K69" s="548">
        <f t="shared" si="29"/>
        <v>-4614807.4893332338</v>
      </c>
      <c r="L69" s="548">
        <f t="shared" si="29"/>
        <v>-4753251.7140132301</v>
      </c>
      <c r="M69" s="548">
        <f t="shared" si="29"/>
        <v>-4895849.2654336272</v>
      </c>
      <c r="N69" s="548">
        <f t="shared" si="29"/>
        <v>-5042724.7433966361</v>
      </c>
      <c r="O69" s="548">
        <f t="shared" si="29"/>
        <v>-5194006.4856985351</v>
      </c>
      <c r="P69" s="548">
        <f t="shared" si="29"/>
        <v>-5349826.6802694919</v>
      </c>
      <c r="Q69" s="548">
        <f t="shared" si="29"/>
        <v>-5510321.4806775767</v>
      </c>
      <c r="R69" s="548">
        <f t="shared" si="29"/>
        <v>-5675631.1250979034</v>
      </c>
      <c r="S69" s="548">
        <f t="shared" si="29"/>
        <v>-5845900.0588508407</v>
      </c>
      <c r="T69" s="548">
        <f t="shared" si="29"/>
        <v>0</v>
      </c>
      <c r="U69" s="548">
        <f t="shared" si="29"/>
        <v>0</v>
      </c>
      <c r="V69" s="548">
        <f t="shared" si="29"/>
        <v>0</v>
      </c>
      <c r="W69" s="548">
        <f t="shared" si="29"/>
        <v>0</v>
      </c>
      <c r="X69" s="548">
        <f t="shared" si="29"/>
        <v>0</v>
      </c>
      <c r="Y69" s="548">
        <f t="shared" si="29"/>
        <v>0</v>
      </c>
      <c r="Z69" s="548">
        <f t="shared" si="29"/>
        <v>0</v>
      </c>
      <c r="AA69" s="548">
        <f t="shared" si="29"/>
        <v>0</v>
      </c>
      <c r="AB69" s="548">
        <f t="shared" si="29"/>
        <v>0</v>
      </c>
      <c r="AC69" s="548">
        <f t="shared" si="29"/>
        <v>0</v>
      </c>
      <c r="AD69" s="548">
        <f t="shared" si="29"/>
        <v>0</v>
      </c>
      <c r="AE69" s="548">
        <f t="shared" si="29"/>
        <v>0</v>
      </c>
      <c r="AF69" s="548">
        <f t="shared" si="29"/>
        <v>0</v>
      </c>
      <c r="AG69" s="548">
        <f t="shared" si="29"/>
        <v>0</v>
      </c>
      <c r="AH69" s="548">
        <f t="shared" si="29"/>
        <v>0</v>
      </c>
      <c r="AI69" s="548">
        <f t="shared" si="29"/>
        <v>0</v>
      </c>
      <c r="AJ69" s="548">
        <f t="shared" si="29"/>
        <v>0</v>
      </c>
      <c r="AK69" s="548">
        <f t="shared" si="29"/>
        <v>0</v>
      </c>
      <c r="AL69" s="548">
        <f t="shared" si="29"/>
        <v>0</v>
      </c>
      <c r="AM69" s="548">
        <f t="shared" si="29"/>
        <v>0</v>
      </c>
      <c r="AN69" s="548">
        <f t="shared" si="29"/>
        <v>0</v>
      </c>
      <c r="AO69" s="548">
        <f t="shared" si="29"/>
        <v>0</v>
      </c>
      <c r="AP69" s="548">
        <f t="shared" si="29"/>
        <v>0</v>
      </c>
      <c r="AQ69" s="548">
        <f t="shared" si="29"/>
        <v>0</v>
      </c>
    </row>
    <row r="70" spans="1:43" s="549" customFormat="1" outlineLevel="1" x14ac:dyDescent="0.2">
      <c r="A70" s="608" t="s">
        <v>38</v>
      </c>
      <c r="B70" s="608"/>
      <c r="C70" s="608"/>
      <c r="D70" s="617">
        <f t="shared" si="28"/>
        <v>810950307.30302548</v>
      </c>
      <c r="E70" s="620"/>
      <c r="F70" s="620"/>
      <c r="G70" s="620"/>
      <c r="H70" s="620"/>
      <c r="I70" s="622">
        <f>SUM(I71:I73)</f>
        <v>514370.61906381836</v>
      </c>
      <c r="J70" s="622">
        <f t="shared" ref="J70:AQ70" si="30">SUM(J71:J73)</f>
        <v>11536630.225389674</v>
      </c>
      <c r="K70" s="622">
        <f t="shared" si="30"/>
        <v>10734891.851344772</v>
      </c>
      <c r="L70" s="622">
        <f t="shared" si="30"/>
        <v>11057164.652834522</v>
      </c>
      <c r="M70" s="622">
        <f t="shared" si="30"/>
        <v>11389121.89440944</v>
      </c>
      <c r="N70" s="622">
        <f t="shared" si="30"/>
        <v>11731053.13145313</v>
      </c>
      <c r="O70" s="622">
        <f t="shared" si="30"/>
        <v>12083260.79458227</v>
      </c>
      <c r="P70" s="622">
        <f t="shared" si="30"/>
        <v>12446054.5084734</v>
      </c>
      <c r="Q70" s="622">
        <f t="shared" si="30"/>
        <v>12819751.998279901</v>
      </c>
      <c r="R70" s="622">
        <f t="shared" si="30"/>
        <v>13204674.900243271</v>
      </c>
      <c r="S70" s="622">
        <f t="shared" si="30"/>
        <v>13601179.147301208</v>
      </c>
      <c r="T70" s="622">
        <f t="shared" si="30"/>
        <v>20030880.206148796</v>
      </c>
      <c r="U70" s="622">
        <f t="shared" si="30"/>
        <v>20632223.135686643</v>
      </c>
      <c r="V70" s="622">
        <f t="shared" si="30"/>
        <v>21251632.808399938</v>
      </c>
      <c r="W70" s="622">
        <f t="shared" si="30"/>
        <v>21889629.050741415</v>
      </c>
      <c r="X70" s="622">
        <f t="shared" si="30"/>
        <v>22546827.756196354</v>
      </c>
      <c r="Y70" s="622">
        <f t="shared" si="30"/>
        <v>23223768.710444234</v>
      </c>
      <c r="Z70" s="622">
        <f t="shared" si="30"/>
        <v>23921058.35340897</v>
      </c>
      <c r="AA70" s="622">
        <f t="shared" si="30"/>
        <v>24639305.582193628</v>
      </c>
      <c r="AB70" s="622">
        <f t="shared" si="30"/>
        <v>25379122.040359356</v>
      </c>
      <c r="AC70" s="622">
        <f t="shared" si="30"/>
        <v>26141201.55489105</v>
      </c>
      <c r="AD70" s="622">
        <f t="shared" si="30"/>
        <v>26926177.273395464</v>
      </c>
      <c r="AE70" s="622">
        <f t="shared" si="30"/>
        <v>27734775.347333513</v>
      </c>
      <c r="AF70" s="622">
        <f t="shared" si="30"/>
        <v>28567673.930823382</v>
      </c>
      <c r="AG70" s="622">
        <f t="shared" si="30"/>
        <v>29425613.743970074</v>
      </c>
      <c r="AH70" s="622">
        <f t="shared" si="30"/>
        <v>30309356.375484433</v>
      </c>
      <c r="AI70" s="622">
        <f t="shared" si="30"/>
        <v>31219676.794425078</v>
      </c>
      <c r="AJ70" s="622">
        <f t="shared" si="30"/>
        <v>32157392.493016027</v>
      </c>
      <c r="AK70" s="622">
        <f t="shared" si="30"/>
        <v>33123307.263773222</v>
      </c>
      <c r="AL70" s="622">
        <f t="shared" si="30"/>
        <v>34118275.323705584</v>
      </c>
      <c r="AM70" s="622">
        <f t="shared" si="30"/>
        <v>35143196.519509435</v>
      </c>
      <c r="AN70" s="622">
        <f t="shared" si="30"/>
        <v>36198942.990352683</v>
      </c>
      <c r="AO70" s="622">
        <f t="shared" si="30"/>
        <v>37286459.313555062</v>
      </c>
      <c r="AP70" s="622">
        <f t="shared" si="30"/>
        <v>38406727.59203735</v>
      </c>
      <c r="AQ70" s="622">
        <f t="shared" si="30"/>
        <v>39558929.419798478</v>
      </c>
    </row>
    <row r="71" spans="1:43" s="632" customFormat="1" outlineLevel="1" x14ac:dyDescent="0.2">
      <c r="A71" s="619" t="s">
        <v>39</v>
      </c>
      <c r="B71" s="620"/>
      <c r="C71" s="620"/>
      <c r="D71" s="623">
        <f t="shared" si="28"/>
        <v>-351052933.81660038</v>
      </c>
      <c r="E71" s="608"/>
      <c r="F71" s="608"/>
      <c r="G71" s="608"/>
      <c r="H71" s="608"/>
      <c r="I71" s="623">
        <f>I63</f>
        <v>0</v>
      </c>
      <c r="J71" s="623">
        <f t="shared" ref="J71:AQ71" si="31">J63</f>
        <v>-4985623.4049395761</v>
      </c>
      <c r="K71" s="623">
        <f t="shared" si="31"/>
        <v>-6283240.2719205935</v>
      </c>
      <c r="L71" s="623">
        <f t="shared" si="31"/>
        <v>-6471737.4800782111</v>
      </c>
      <c r="M71" s="623">
        <f t="shared" si="31"/>
        <v>-6665889.6044805571</v>
      </c>
      <c r="N71" s="623">
        <f t="shared" si="31"/>
        <v>-6865866.2926149741</v>
      </c>
      <c r="O71" s="623">
        <f t="shared" si="31"/>
        <v>-7071842.2813934237</v>
      </c>
      <c r="P71" s="623">
        <f t="shared" si="31"/>
        <v>-7283997.5498352265</v>
      </c>
      <c r="Q71" s="623">
        <f t="shared" si="31"/>
        <v>-7502517.4763302831</v>
      </c>
      <c r="R71" s="623">
        <f t="shared" si="31"/>
        <v>-7727593.000620191</v>
      </c>
      <c r="S71" s="623">
        <f t="shared" si="31"/>
        <v>-7959420.790638797</v>
      </c>
      <c r="T71" s="623">
        <f t="shared" si="31"/>
        <v>-8198203.4143579612</v>
      </c>
      <c r="U71" s="623">
        <f t="shared" si="31"/>
        <v>-8444149.5167887006</v>
      </c>
      <c r="V71" s="623">
        <f t="shared" si="31"/>
        <v>-8697474.0022923611</v>
      </c>
      <c r="W71" s="623">
        <f t="shared" si="31"/>
        <v>-8958398.2223611325</v>
      </c>
      <c r="X71" s="623">
        <f t="shared" si="31"/>
        <v>-9227150.1690319665</v>
      </c>
      <c r="Y71" s="623">
        <f t="shared" si="31"/>
        <v>-9503964.6741029266</v>
      </c>
      <c r="Z71" s="623">
        <f t="shared" si="31"/>
        <v>-9789083.6143260151</v>
      </c>
      <c r="AA71" s="623">
        <f t="shared" si="31"/>
        <v>-10082756.122755794</v>
      </c>
      <c r="AB71" s="623">
        <f t="shared" si="31"/>
        <v>-10385238.806438468</v>
      </c>
      <c r="AC71" s="623">
        <f t="shared" si="31"/>
        <v>-10696795.970631622</v>
      </c>
      <c r="AD71" s="623">
        <f t="shared" si="31"/>
        <v>-11017699.849750571</v>
      </c>
      <c r="AE71" s="623">
        <f t="shared" si="31"/>
        <v>-11348230.845243089</v>
      </c>
      <c r="AF71" s="623">
        <f t="shared" si="31"/>
        <v>-11688677.770600382</v>
      </c>
      <c r="AG71" s="623">
        <f t="shared" si="31"/>
        <v>-12039338.103718393</v>
      </c>
      <c r="AH71" s="623">
        <f t="shared" si="31"/>
        <v>-12400518.246829946</v>
      </c>
      <c r="AI71" s="623">
        <f t="shared" si="31"/>
        <v>-12772533.794234842</v>
      </c>
      <c r="AJ71" s="623">
        <f t="shared" si="31"/>
        <v>-13155709.80806189</v>
      </c>
      <c r="AK71" s="623">
        <f t="shared" si="31"/>
        <v>-13550381.102303747</v>
      </c>
      <c r="AL71" s="623">
        <f t="shared" si="31"/>
        <v>-13956892.535372861</v>
      </c>
      <c r="AM71" s="623">
        <f t="shared" si="31"/>
        <v>-14375599.311434045</v>
      </c>
      <c r="AN71" s="623">
        <f t="shared" si="31"/>
        <v>-14806867.290777067</v>
      </c>
      <c r="AO71" s="623">
        <f t="shared" si="31"/>
        <v>-15251073.309500379</v>
      </c>
      <c r="AP71" s="623">
        <f t="shared" si="31"/>
        <v>-15708605.508785393</v>
      </c>
      <c r="AQ71" s="623">
        <f t="shared" si="31"/>
        <v>-16179863.674048956</v>
      </c>
    </row>
    <row r="72" spans="1:43" s="632" customFormat="1" outlineLevel="1" x14ac:dyDescent="0.2">
      <c r="A72" s="619" t="s">
        <v>36</v>
      </c>
      <c r="B72" s="620"/>
      <c r="C72" s="620"/>
      <c r="D72" s="623">
        <f t="shared" si="28"/>
        <v>1213365955.7831087</v>
      </c>
      <c r="E72" s="608"/>
      <c r="F72" s="608"/>
      <c r="G72" s="608"/>
      <c r="H72" s="608"/>
      <c r="I72" s="623">
        <f t="shared" ref="I72:AQ72" si="32">I57</f>
        <v>514370.61906381836</v>
      </c>
      <c r="J72" s="623">
        <f t="shared" si="32"/>
        <v>21002649.251041129</v>
      </c>
      <c r="K72" s="623">
        <f t="shared" si="32"/>
        <v>21632939.612598598</v>
      </c>
      <c r="L72" s="623">
        <f t="shared" si="32"/>
        <v>22282153.846925963</v>
      </c>
      <c r="M72" s="623">
        <f t="shared" si="32"/>
        <v>22950860.764323626</v>
      </c>
      <c r="N72" s="623">
        <f t="shared" si="32"/>
        <v>23639644.167464741</v>
      </c>
      <c r="O72" s="623">
        <f t="shared" si="32"/>
        <v>24349109.56167423</v>
      </c>
      <c r="P72" s="623">
        <f t="shared" si="32"/>
        <v>25079878.738578118</v>
      </c>
      <c r="Q72" s="623">
        <f t="shared" si="32"/>
        <v>25832590.955287762</v>
      </c>
      <c r="R72" s="623">
        <f t="shared" si="32"/>
        <v>26607899.025961366</v>
      </c>
      <c r="S72" s="623">
        <f t="shared" si="32"/>
        <v>27406499.996790845</v>
      </c>
      <c r="T72" s="623">
        <f t="shared" si="32"/>
        <v>28229083.620506756</v>
      </c>
      <c r="U72" s="623">
        <f t="shared" si="32"/>
        <v>29076372.652475342</v>
      </c>
      <c r="V72" s="623">
        <f t="shared" si="32"/>
        <v>29949106.810692299</v>
      </c>
      <c r="W72" s="623">
        <f t="shared" si="32"/>
        <v>30848027.273102548</v>
      </c>
      <c r="X72" s="623">
        <f t="shared" si="32"/>
        <v>31773977.92522832</v>
      </c>
      <c r="Y72" s="623">
        <f t="shared" si="32"/>
        <v>32727733.384547159</v>
      </c>
      <c r="Z72" s="623">
        <f t="shared" si="32"/>
        <v>33710141.967734985</v>
      </c>
      <c r="AA72" s="623">
        <f t="shared" si="32"/>
        <v>34722061.704949424</v>
      </c>
      <c r="AB72" s="623">
        <f t="shared" si="32"/>
        <v>35764360.846797824</v>
      </c>
      <c r="AC72" s="623">
        <f t="shared" si="32"/>
        <v>36837997.525522672</v>
      </c>
      <c r="AD72" s="623">
        <f t="shared" si="32"/>
        <v>37943877.123146035</v>
      </c>
      <c r="AE72" s="623">
        <f t="shared" si="32"/>
        <v>39083006.192576602</v>
      </c>
      <c r="AF72" s="623">
        <f t="shared" si="32"/>
        <v>40256351.701423764</v>
      </c>
      <c r="AG72" s="623">
        <f t="shared" si="32"/>
        <v>41464951.847688466</v>
      </c>
      <c r="AH72" s="623">
        <f t="shared" si="32"/>
        <v>42709874.622314379</v>
      </c>
      <c r="AI72" s="623">
        <f t="shared" si="32"/>
        <v>43992210.58865992</v>
      </c>
      <c r="AJ72" s="623">
        <f t="shared" si="32"/>
        <v>45313102.301077917</v>
      </c>
      <c r="AK72" s="623">
        <f t="shared" si="32"/>
        <v>46673688.366076969</v>
      </c>
      <c r="AL72" s="623">
        <f t="shared" si="32"/>
        <v>48075167.859078445</v>
      </c>
      <c r="AM72" s="623">
        <f t="shared" si="32"/>
        <v>49518795.83094348</v>
      </c>
      <c r="AN72" s="623">
        <f t="shared" si="32"/>
        <v>51005810.281129748</v>
      </c>
      <c r="AO72" s="623">
        <f t="shared" si="32"/>
        <v>52537532.623055443</v>
      </c>
      <c r="AP72" s="623">
        <f t="shared" si="32"/>
        <v>54115333.100822747</v>
      </c>
      <c r="AQ72" s="623">
        <f t="shared" si="32"/>
        <v>55738793.093847431</v>
      </c>
    </row>
    <row r="73" spans="1:43" s="632" customFormat="1" outlineLevel="1" x14ac:dyDescent="0.2">
      <c r="A73" s="619" t="s">
        <v>784</v>
      </c>
      <c r="B73" s="620"/>
      <c r="C73" s="620"/>
      <c r="D73" s="623">
        <f t="shared" si="28"/>
        <v>-51362714.663482949</v>
      </c>
      <c r="E73" s="608"/>
      <c r="F73" s="608"/>
      <c r="G73" s="608"/>
      <c r="H73" s="608"/>
      <c r="I73" s="623">
        <f>I68</f>
        <v>0</v>
      </c>
      <c r="J73" s="623">
        <f t="shared" ref="J73:AQ73" si="33">J68</f>
        <v>-4480395.620711877</v>
      </c>
      <c r="K73" s="623">
        <f t="shared" si="33"/>
        <v>-4614807.4893332338</v>
      </c>
      <c r="L73" s="623">
        <f t="shared" si="33"/>
        <v>-4753251.7140132301</v>
      </c>
      <c r="M73" s="623">
        <f t="shared" si="33"/>
        <v>-4895849.2654336272</v>
      </c>
      <c r="N73" s="623">
        <f t="shared" si="33"/>
        <v>-5042724.7433966361</v>
      </c>
      <c r="O73" s="623">
        <f t="shared" si="33"/>
        <v>-5194006.4856985351</v>
      </c>
      <c r="P73" s="623">
        <f t="shared" si="33"/>
        <v>-5349826.6802694919</v>
      </c>
      <c r="Q73" s="623">
        <f t="shared" si="33"/>
        <v>-5510321.4806775767</v>
      </c>
      <c r="R73" s="623">
        <f t="shared" si="33"/>
        <v>-5675631.1250979034</v>
      </c>
      <c r="S73" s="623">
        <f t="shared" si="33"/>
        <v>-5845900.0588508407</v>
      </c>
      <c r="T73" s="623">
        <f t="shared" si="33"/>
        <v>0</v>
      </c>
      <c r="U73" s="623">
        <f t="shared" si="33"/>
        <v>0</v>
      </c>
      <c r="V73" s="623">
        <f t="shared" si="33"/>
        <v>0</v>
      </c>
      <c r="W73" s="623">
        <f t="shared" si="33"/>
        <v>0</v>
      </c>
      <c r="X73" s="623">
        <f t="shared" si="33"/>
        <v>0</v>
      </c>
      <c r="Y73" s="623">
        <f t="shared" si="33"/>
        <v>0</v>
      </c>
      <c r="Z73" s="623">
        <f t="shared" si="33"/>
        <v>0</v>
      </c>
      <c r="AA73" s="623">
        <f t="shared" si="33"/>
        <v>0</v>
      </c>
      <c r="AB73" s="623">
        <f t="shared" si="33"/>
        <v>0</v>
      </c>
      <c r="AC73" s="623">
        <f t="shared" si="33"/>
        <v>0</v>
      </c>
      <c r="AD73" s="623">
        <f t="shared" si="33"/>
        <v>0</v>
      </c>
      <c r="AE73" s="623">
        <f t="shared" si="33"/>
        <v>0</v>
      </c>
      <c r="AF73" s="623">
        <f t="shared" si="33"/>
        <v>0</v>
      </c>
      <c r="AG73" s="623">
        <f t="shared" si="33"/>
        <v>0</v>
      </c>
      <c r="AH73" s="623">
        <f t="shared" si="33"/>
        <v>0</v>
      </c>
      <c r="AI73" s="623">
        <f t="shared" si="33"/>
        <v>0</v>
      </c>
      <c r="AJ73" s="623">
        <f t="shared" si="33"/>
        <v>0</v>
      </c>
      <c r="AK73" s="623">
        <f t="shared" si="33"/>
        <v>0</v>
      </c>
      <c r="AL73" s="623">
        <f t="shared" si="33"/>
        <v>0</v>
      </c>
      <c r="AM73" s="623">
        <f t="shared" si="33"/>
        <v>0</v>
      </c>
      <c r="AN73" s="623">
        <f t="shared" si="33"/>
        <v>0</v>
      </c>
      <c r="AO73" s="623">
        <f t="shared" si="33"/>
        <v>0</v>
      </c>
      <c r="AP73" s="623">
        <f t="shared" si="33"/>
        <v>0</v>
      </c>
      <c r="AQ73" s="623">
        <f t="shared" si="33"/>
        <v>0</v>
      </c>
    </row>
    <row r="74" spans="1:43" s="549" customFormat="1" outlineLevel="1" x14ac:dyDescent="0.2">
      <c r="A74" s="624" t="s">
        <v>78</v>
      </c>
      <c r="B74" s="608"/>
      <c r="C74" s="608"/>
      <c r="D74" s="617">
        <f>SUM(I74:AR74)</f>
        <v>-53377614.946898282</v>
      </c>
      <c r="E74" s="620"/>
      <c r="F74" s="620"/>
      <c r="G74" s="620"/>
      <c r="H74" s="620"/>
      <c r="I74" s="617">
        <f>I75</f>
        <v>-53377614.946898282</v>
      </c>
      <c r="J74" s="617">
        <f t="shared" ref="J74:AQ74" si="34">J75</f>
        <v>0</v>
      </c>
      <c r="K74" s="617">
        <f t="shared" si="34"/>
        <v>0</v>
      </c>
      <c r="L74" s="617">
        <f t="shared" si="34"/>
        <v>0</v>
      </c>
      <c r="M74" s="617">
        <f t="shared" si="34"/>
        <v>0</v>
      </c>
      <c r="N74" s="617">
        <f t="shared" si="34"/>
        <v>0</v>
      </c>
      <c r="O74" s="617">
        <f t="shared" si="34"/>
        <v>0</v>
      </c>
      <c r="P74" s="617">
        <f t="shared" si="34"/>
        <v>0</v>
      </c>
      <c r="Q74" s="617">
        <f t="shared" si="34"/>
        <v>0</v>
      </c>
      <c r="R74" s="617">
        <f t="shared" si="34"/>
        <v>0</v>
      </c>
      <c r="S74" s="617">
        <f t="shared" si="34"/>
        <v>0</v>
      </c>
      <c r="T74" s="617">
        <f t="shared" si="34"/>
        <v>0</v>
      </c>
      <c r="U74" s="617">
        <f t="shared" si="34"/>
        <v>0</v>
      </c>
      <c r="V74" s="617">
        <f t="shared" si="34"/>
        <v>0</v>
      </c>
      <c r="W74" s="617">
        <f t="shared" si="34"/>
        <v>0</v>
      </c>
      <c r="X74" s="617">
        <f t="shared" si="34"/>
        <v>0</v>
      </c>
      <c r="Y74" s="617">
        <f t="shared" si="34"/>
        <v>0</v>
      </c>
      <c r="Z74" s="617">
        <f t="shared" si="34"/>
        <v>0</v>
      </c>
      <c r="AA74" s="617">
        <f t="shared" si="34"/>
        <v>0</v>
      </c>
      <c r="AB74" s="617">
        <f t="shared" si="34"/>
        <v>0</v>
      </c>
      <c r="AC74" s="617">
        <f t="shared" si="34"/>
        <v>0</v>
      </c>
      <c r="AD74" s="617">
        <f t="shared" si="34"/>
        <v>0</v>
      </c>
      <c r="AE74" s="617">
        <f t="shared" si="34"/>
        <v>0</v>
      </c>
      <c r="AF74" s="617">
        <f t="shared" si="34"/>
        <v>0</v>
      </c>
      <c r="AG74" s="617">
        <f t="shared" si="34"/>
        <v>0</v>
      </c>
      <c r="AH74" s="617">
        <f t="shared" si="34"/>
        <v>0</v>
      </c>
      <c r="AI74" s="617">
        <f t="shared" si="34"/>
        <v>0</v>
      </c>
      <c r="AJ74" s="617">
        <f t="shared" si="34"/>
        <v>0</v>
      </c>
      <c r="AK74" s="617">
        <f t="shared" si="34"/>
        <v>0</v>
      </c>
      <c r="AL74" s="617">
        <f t="shared" si="34"/>
        <v>0</v>
      </c>
      <c r="AM74" s="617">
        <f t="shared" si="34"/>
        <v>0</v>
      </c>
      <c r="AN74" s="617">
        <f t="shared" si="34"/>
        <v>0</v>
      </c>
      <c r="AO74" s="617">
        <f t="shared" si="34"/>
        <v>0</v>
      </c>
      <c r="AP74" s="617">
        <f t="shared" si="34"/>
        <v>0</v>
      </c>
      <c r="AQ74" s="617">
        <f t="shared" si="34"/>
        <v>0</v>
      </c>
    </row>
    <row r="75" spans="1:43" outlineLevel="1" x14ac:dyDescent="0.2">
      <c r="A75" s="619" t="s">
        <v>792</v>
      </c>
      <c r="D75" s="548">
        <f t="shared" ref="D75" si="35">SUM(I75:AR75)</f>
        <v>-53377614.946898282</v>
      </c>
      <c r="I75" s="548">
        <f>I51*I30</f>
        <v>-53377614.946898282</v>
      </c>
      <c r="J75" s="548">
        <f t="shared" ref="J75:AQ75" si="36">J51*J30</f>
        <v>0</v>
      </c>
      <c r="K75" s="548">
        <f t="shared" si="36"/>
        <v>0</v>
      </c>
      <c r="L75" s="548">
        <f t="shared" si="36"/>
        <v>0</v>
      </c>
      <c r="M75" s="548">
        <f t="shared" si="36"/>
        <v>0</v>
      </c>
      <c r="N75" s="548">
        <f t="shared" si="36"/>
        <v>0</v>
      </c>
      <c r="O75" s="548">
        <f t="shared" si="36"/>
        <v>0</v>
      </c>
      <c r="P75" s="548">
        <f t="shared" si="36"/>
        <v>0</v>
      </c>
      <c r="Q75" s="548">
        <f t="shared" si="36"/>
        <v>0</v>
      </c>
      <c r="R75" s="548">
        <f t="shared" si="36"/>
        <v>0</v>
      </c>
      <c r="S75" s="548">
        <f t="shared" si="36"/>
        <v>0</v>
      </c>
      <c r="T75" s="548">
        <f t="shared" si="36"/>
        <v>0</v>
      </c>
      <c r="U75" s="548">
        <f t="shared" si="36"/>
        <v>0</v>
      </c>
      <c r="V75" s="548">
        <f t="shared" si="36"/>
        <v>0</v>
      </c>
      <c r="W75" s="548">
        <f t="shared" si="36"/>
        <v>0</v>
      </c>
      <c r="X75" s="548">
        <f t="shared" si="36"/>
        <v>0</v>
      </c>
      <c r="Y75" s="548">
        <f t="shared" si="36"/>
        <v>0</v>
      </c>
      <c r="Z75" s="548">
        <f t="shared" si="36"/>
        <v>0</v>
      </c>
      <c r="AA75" s="548">
        <f t="shared" si="36"/>
        <v>0</v>
      </c>
      <c r="AB75" s="548">
        <f t="shared" si="36"/>
        <v>0</v>
      </c>
      <c r="AC75" s="548">
        <f t="shared" si="36"/>
        <v>0</v>
      </c>
      <c r="AD75" s="548">
        <f t="shared" si="36"/>
        <v>0</v>
      </c>
      <c r="AE75" s="548">
        <f t="shared" si="36"/>
        <v>0</v>
      </c>
      <c r="AF75" s="548">
        <f t="shared" si="36"/>
        <v>0</v>
      </c>
      <c r="AG75" s="548">
        <f t="shared" si="36"/>
        <v>0</v>
      </c>
      <c r="AH75" s="548">
        <f t="shared" si="36"/>
        <v>0</v>
      </c>
      <c r="AI75" s="548">
        <f t="shared" si="36"/>
        <v>0</v>
      </c>
      <c r="AJ75" s="548">
        <f t="shared" si="36"/>
        <v>0</v>
      </c>
      <c r="AK75" s="548">
        <f t="shared" si="36"/>
        <v>0</v>
      </c>
      <c r="AL75" s="548">
        <f t="shared" si="36"/>
        <v>0</v>
      </c>
      <c r="AM75" s="548">
        <f t="shared" si="36"/>
        <v>0</v>
      </c>
      <c r="AN75" s="548">
        <f t="shared" si="36"/>
        <v>0</v>
      </c>
      <c r="AO75" s="548">
        <f t="shared" si="36"/>
        <v>0</v>
      </c>
      <c r="AP75" s="548">
        <f t="shared" si="36"/>
        <v>0</v>
      </c>
      <c r="AQ75" s="548">
        <f t="shared" si="36"/>
        <v>0</v>
      </c>
    </row>
    <row r="76" spans="1:43" outlineLevel="1" x14ac:dyDescent="0.2">
      <c r="A76" s="481"/>
      <c r="D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8"/>
      <c r="AB76" s="548"/>
      <c r="AC76" s="548"/>
      <c r="AD76" s="548"/>
      <c r="AE76" s="548"/>
      <c r="AF76" s="548"/>
      <c r="AG76" s="548"/>
      <c r="AH76" s="548"/>
      <c r="AI76" s="548"/>
      <c r="AJ76" s="548"/>
      <c r="AK76" s="548"/>
      <c r="AL76" s="548"/>
      <c r="AM76" s="548"/>
      <c r="AN76" s="548"/>
      <c r="AO76" s="548"/>
      <c r="AP76" s="548"/>
      <c r="AQ76" s="548"/>
    </row>
    <row r="77" spans="1:43" s="549" customFormat="1" outlineLevel="1" x14ac:dyDescent="0.2">
      <c r="A77" s="608" t="s">
        <v>294</v>
      </c>
      <c r="B77" s="608"/>
      <c r="C77" s="608"/>
      <c r="D77" s="548">
        <f>SUM(I77:AR77)</f>
        <v>9336473653.3731956</v>
      </c>
      <c r="E77" s="608"/>
      <c r="F77" s="608"/>
      <c r="G77" s="608"/>
      <c r="H77" s="608"/>
      <c r="I77" s="625">
        <f>I70+I74</f>
        <v>-52863244.327834465</v>
      </c>
      <c r="J77" s="625">
        <f>J70+J74+I77</f>
        <v>-41326614.10244479</v>
      </c>
      <c r="K77" s="625">
        <f t="shared" ref="K77:AQ77" si="37">K70+K74+J77</f>
        <v>-30591722.251100019</v>
      </c>
      <c r="L77" s="625">
        <f t="shared" si="37"/>
        <v>-19534557.598265499</v>
      </c>
      <c r="M77" s="625">
        <f t="shared" si="37"/>
        <v>-8145435.7038560584</v>
      </c>
      <c r="N77" s="625">
        <f t="shared" si="37"/>
        <v>3585617.427597072</v>
      </c>
      <c r="O77" s="625">
        <f t="shared" si="37"/>
        <v>15668878.222179342</v>
      </c>
      <c r="P77" s="625">
        <f t="shared" si="37"/>
        <v>28114932.730652742</v>
      </c>
      <c r="Q77" s="625">
        <f t="shared" si="37"/>
        <v>40934684.728932641</v>
      </c>
      <c r="R77" s="625">
        <f t="shared" si="37"/>
        <v>54139359.629175916</v>
      </c>
      <c r="S77" s="625">
        <f t="shared" si="37"/>
        <v>67740538.776477128</v>
      </c>
      <c r="T77" s="625">
        <f t="shared" si="37"/>
        <v>87771418.982625932</v>
      </c>
      <c r="U77" s="625">
        <f t="shared" si="37"/>
        <v>108403642.11831257</v>
      </c>
      <c r="V77" s="625">
        <f t="shared" si="37"/>
        <v>129655274.92671251</v>
      </c>
      <c r="W77" s="625">
        <f t="shared" si="37"/>
        <v>151544903.97745392</v>
      </c>
      <c r="X77" s="625">
        <f t="shared" si="37"/>
        <v>174091731.73365027</v>
      </c>
      <c r="Y77" s="625">
        <f t="shared" si="37"/>
        <v>197315500.44409451</v>
      </c>
      <c r="Z77" s="625">
        <f t="shared" si="37"/>
        <v>221236558.79750347</v>
      </c>
      <c r="AA77" s="625">
        <f t="shared" si="37"/>
        <v>245875864.37969708</v>
      </c>
      <c r="AB77" s="625">
        <f t="shared" si="37"/>
        <v>271254986.42005646</v>
      </c>
      <c r="AC77" s="625">
        <f t="shared" si="37"/>
        <v>297396187.97494751</v>
      </c>
      <c r="AD77" s="625">
        <f t="shared" si="37"/>
        <v>324322365.24834299</v>
      </c>
      <c r="AE77" s="625">
        <f t="shared" si="37"/>
        <v>352057140.59567648</v>
      </c>
      <c r="AF77" s="625">
        <f t="shared" si="37"/>
        <v>380624814.52649987</v>
      </c>
      <c r="AG77" s="625">
        <f t="shared" si="37"/>
        <v>410050428.27046996</v>
      </c>
      <c r="AH77" s="625">
        <f t="shared" si="37"/>
        <v>440359784.64595437</v>
      </c>
      <c r="AI77" s="625">
        <f t="shared" si="37"/>
        <v>471579461.44037944</v>
      </c>
      <c r="AJ77" s="625">
        <f t="shared" si="37"/>
        <v>503736853.93339545</v>
      </c>
      <c r="AK77" s="625">
        <f t="shared" si="37"/>
        <v>536860161.19716865</v>
      </c>
      <c r="AL77" s="625">
        <f t="shared" si="37"/>
        <v>570978436.52087426</v>
      </c>
      <c r="AM77" s="625">
        <f t="shared" si="37"/>
        <v>606121633.0403837</v>
      </c>
      <c r="AN77" s="625">
        <f t="shared" si="37"/>
        <v>642320576.03073633</v>
      </c>
      <c r="AO77" s="625">
        <f t="shared" si="37"/>
        <v>679607035.34429145</v>
      </c>
      <c r="AP77" s="625">
        <f t="shared" si="37"/>
        <v>718013762.93632877</v>
      </c>
      <c r="AQ77" s="625">
        <f t="shared" si="37"/>
        <v>757572692.35612726</v>
      </c>
    </row>
    <row r="78" spans="1:43" x14ac:dyDescent="0.2"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8"/>
      <c r="AB78" s="548"/>
      <c r="AC78" s="548"/>
      <c r="AD78" s="548"/>
      <c r="AE78" s="548"/>
      <c r="AF78" s="548"/>
      <c r="AG78" s="548"/>
      <c r="AH78" s="548"/>
      <c r="AI78" s="548"/>
      <c r="AJ78" s="548"/>
      <c r="AK78" s="548"/>
      <c r="AL78" s="548"/>
      <c r="AM78" s="548"/>
      <c r="AN78" s="548"/>
      <c r="AO78" s="548"/>
      <c r="AP78" s="548"/>
      <c r="AQ78" s="548"/>
    </row>
    <row r="79" spans="1:43" x14ac:dyDescent="0.2"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  <c r="AA79" s="548"/>
      <c r="AB79" s="548"/>
      <c r="AC79" s="548"/>
      <c r="AD79" s="548"/>
      <c r="AE79" s="548"/>
      <c r="AF79" s="548"/>
      <c r="AG79" s="548"/>
      <c r="AH79" s="548"/>
      <c r="AI79" s="548"/>
      <c r="AJ79" s="548"/>
      <c r="AK79" s="548"/>
      <c r="AL79" s="548"/>
      <c r="AM79" s="548"/>
      <c r="AN79" s="548"/>
      <c r="AO79" s="548"/>
      <c r="AP79" s="548"/>
      <c r="AQ79" s="548"/>
    </row>
    <row r="80" spans="1:43" s="546" customFormat="1" x14ac:dyDescent="0.2">
      <c r="A80" s="545" t="s">
        <v>177</v>
      </c>
      <c r="B80" s="545"/>
      <c r="C80" s="545"/>
      <c r="D80" s="545"/>
      <c r="E80" s="545"/>
      <c r="F80" s="616"/>
      <c r="G80" s="545"/>
      <c r="H80" s="545"/>
      <c r="I80" s="545"/>
      <c r="J80" s="545"/>
      <c r="K80" s="545"/>
      <c r="L80" s="545"/>
      <c r="M80" s="545"/>
      <c r="N80" s="545"/>
      <c r="O80" s="545"/>
      <c r="P80" s="545"/>
      <c r="Q80" s="545"/>
      <c r="R80" s="545"/>
      <c r="S80" s="545"/>
      <c r="T80" s="545"/>
      <c r="U80" s="545"/>
      <c r="V80" s="545"/>
      <c r="W80" s="545"/>
      <c r="X80" s="545"/>
      <c r="Y80" s="545"/>
      <c r="Z80" s="545"/>
      <c r="AA80" s="545"/>
      <c r="AB80" s="545"/>
      <c r="AC80" s="545"/>
      <c r="AD80" s="545"/>
      <c r="AE80" s="545"/>
      <c r="AF80" s="545"/>
      <c r="AG80" s="545"/>
      <c r="AH80" s="545"/>
      <c r="AI80" s="545"/>
      <c r="AJ80" s="545"/>
      <c r="AK80" s="545"/>
      <c r="AL80" s="545"/>
      <c r="AM80" s="545"/>
      <c r="AN80" s="545"/>
      <c r="AO80" s="545"/>
      <c r="AP80" s="545"/>
      <c r="AQ80" s="545"/>
    </row>
    <row r="81" spans="1:46" s="549" customFormat="1" outlineLevel="1" x14ac:dyDescent="0.2">
      <c r="A81" s="608" t="s">
        <v>793</v>
      </c>
      <c r="B81" s="608"/>
      <c r="C81" s="608"/>
      <c r="D81" s="617">
        <f>I81</f>
        <v>244097692.57749903</v>
      </c>
      <c r="E81" s="608"/>
      <c r="F81" s="608"/>
      <c r="G81" s="608"/>
      <c r="H81" s="608"/>
      <c r="I81" s="617">
        <f>SUM(I82:I86)</f>
        <v>244097692.57749903</v>
      </c>
      <c r="J81" s="608"/>
      <c r="K81" s="608"/>
      <c r="L81" s="608"/>
      <c r="M81" s="608"/>
      <c r="N81" s="608"/>
      <c r="O81" s="608"/>
      <c r="P81" s="608"/>
      <c r="Q81" s="608"/>
      <c r="R81" s="608"/>
      <c r="S81" s="608"/>
      <c r="T81" s="608"/>
      <c r="U81" s="608"/>
      <c r="V81" s="608"/>
      <c r="W81" s="608"/>
      <c r="X81" s="608"/>
      <c r="Y81" s="608"/>
      <c r="Z81" s="608"/>
      <c r="AA81" s="608"/>
      <c r="AB81" s="608"/>
      <c r="AC81" s="608"/>
      <c r="AD81" s="608"/>
      <c r="AE81" s="608"/>
      <c r="AF81" s="608"/>
      <c r="AG81" s="608"/>
      <c r="AH81" s="608"/>
      <c r="AI81" s="608"/>
      <c r="AJ81" s="608"/>
      <c r="AK81" s="608"/>
      <c r="AL81" s="608"/>
      <c r="AM81" s="608"/>
      <c r="AN81" s="608"/>
      <c r="AO81" s="608"/>
      <c r="AP81" s="608"/>
      <c r="AQ81" s="608"/>
    </row>
    <row r="82" spans="1:46" outlineLevel="1" x14ac:dyDescent="0.2">
      <c r="A82" s="481" t="s">
        <v>765</v>
      </c>
      <c r="D82" s="548">
        <f t="shared" ref="D82:D101" si="38">I82</f>
        <v>86256470.189810649</v>
      </c>
      <c r="E82" s="482"/>
      <c r="F82" s="482"/>
      <c r="G82" s="482"/>
      <c r="H82" s="482"/>
      <c r="I82" s="548">
        <f>NPV(10%,I58:AQ58)</f>
        <v>86256470.189810649</v>
      </c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  <c r="AG82" s="482"/>
      <c r="AH82" s="482"/>
      <c r="AI82" s="482"/>
      <c r="AJ82" s="482"/>
      <c r="AK82" s="482"/>
      <c r="AL82" s="482"/>
      <c r="AM82" s="482"/>
      <c r="AN82" s="482"/>
      <c r="AO82" s="482"/>
      <c r="AP82" s="482"/>
      <c r="AQ82" s="482"/>
    </row>
    <row r="83" spans="1:46" outlineLevel="1" x14ac:dyDescent="0.2">
      <c r="A83" s="481" t="s">
        <v>198</v>
      </c>
      <c r="D83" s="548">
        <f t="shared" si="38"/>
        <v>102981.85088186625</v>
      </c>
      <c r="E83" s="482"/>
      <c r="F83" s="482"/>
      <c r="G83" s="482"/>
      <c r="H83" s="482"/>
      <c r="I83" s="548">
        <f>NPV(10%,I59:AQ59)</f>
        <v>102981.85088186625</v>
      </c>
      <c r="J83" s="482"/>
      <c r="K83" s="482"/>
      <c r="L83" s="482"/>
      <c r="M83" s="482"/>
      <c r="N83" s="482"/>
      <c r="O83" s="482"/>
      <c r="P83" s="482"/>
      <c r="Q83" s="482"/>
      <c r="R83" s="482"/>
      <c r="S83" s="482"/>
      <c r="T83" s="482"/>
      <c r="U83" s="482"/>
      <c r="V83" s="482"/>
      <c r="W83" s="482"/>
      <c r="X83" s="482"/>
      <c r="Y83" s="482"/>
      <c r="Z83" s="482"/>
      <c r="AA83" s="482"/>
      <c r="AB83" s="482"/>
      <c r="AC83" s="482"/>
      <c r="AD83" s="482"/>
      <c r="AE83" s="482"/>
      <c r="AF83" s="482"/>
      <c r="AG83" s="482"/>
      <c r="AH83" s="482"/>
      <c r="AI83" s="482"/>
      <c r="AJ83" s="482"/>
      <c r="AK83" s="482"/>
      <c r="AL83" s="482"/>
      <c r="AM83" s="482"/>
      <c r="AN83" s="482"/>
      <c r="AO83" s="482"/>
      <c r="AP83" s="482"/>
      <c r="AQ83" s="482"/>
    </row>
    <row r="84" spans="1:46" outlineLevel="1" x14ac:dyDescent="0.2">
      <c r="A84" s="481" t="s">
        <v>776</v>
      </c>
      <c r="D84" s="548">
        <f t="shared" si="38"/>
        <v>96762065.918056786</v>
      </c>
      <c r="E84" s="482"/>
      <c r="F84" s="482"/>
      <c r="G84" s="482"/>
      <c r="H84" s="482"/>
      <c r="I84" s="548">
        <f>NPV(10%,I60:AQ60)</f>
        <v>96762065.918056786</v>
      </c>
      <c r="J84" s="482"/>
      <c r="K84" s="482"/>
      <c r="L84" s="482"/>
      <c r="M84" s="482"/>
      <c r="N84" s="482"/>
      <c r="O84" s="482"/>
      <c r="P84" s="482"/>
      <c r="Q84" s="482"/>
      <c r="R84" s="482"/>
      <c r="S84" s="482"/>
      <c r="T84" s="482"/>
      <c r="U84" s="482"/>
      <c r="V84" s="482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482"/>
      <c r="AI84" s="482"/>
      <c r="AJ84" s="482"/>
      <c r="AK84" s="482"/>
      <c r="AL84" s="482"/>
      <c r="AM84" s="482"/>
      <c r="AN84" s="482"/>
      <c r="AO84" s="482"/>
      <c r="AP84" s="482"/>
      <c r="AQ84" s="482"/>
    </row>
    <row r="85" spans="1:46" outlineLevel="1" x14ac:dyDescent="0.2">
      <c r="A85" s="481" t="s">
        <v>778</v>
      </c>
      <c r="D85" s="548">
        <f t="shared" si="38"/>
        <v>54428662.078906946</v>
      </c>
      <c r="E85" s="482"/>
      <c r="F85" s="482"/>
      <c r="G85" s="482"/>
      <c r="H85" s="482"/>
      <c r="I85" s="548">
        <f>NPV(10%,I61:AQ61)</f>
        <v>54428662.078906946</v>
      </c>
      <c r="J85" s="482"/>
      <c r="K85" s="482"/>
      <c r="L85" s="482"/>
      <c r="M85" s="482"/>
      <c r="N85" s="482"/>
      <c r="O85" s="482"/>
      <c r="P85" s="482"/>
      <c r="Q85" s="482"/>
      <c r="R85" s="482"/>
      <c r="S85" s="482"/>
      <c r="T85" s="482"/>
      <c r="U85" s="482"/>
      <c r="V85" s="482"/>
      <c r="W85" s="482"/>
      <c r="X85" s="482"/>
      <c r="Y85" s="482"/>
      <c r="Z85" s="482"/>
      <c r="AA85" s="482"/>
      <c r="AB85" s="482"/>
      <c r="AC85" s="482"/>
      <c r="AD85" s="482"/>
      <c r="AE85" s="482"/>
      <c r="AF85" s="482"/>
      <c r="AG85" s="482"/>
      <c r="AH85" s="482"/>
      <c r="AI85" s="482"/>
      <c r="AJ85" s="482"/>
      <c r="AK85" s="482"/>
      <c r="AL85" s="482"/>
      <c r="AM85" s="482"/>
      <c r="AN85" s="482"/>
      <c r="AO85" s="482"/>
      <c r="AP85" s="482"/>
      <c r="AQ85" s="482"/>
      <c r="AT85" s="631"/>
    </row>
    <row r="86" spans="1:46" outlineLevel="1" x14ac:dyDescent="0.2">
      <c r="A86" s="481" t="s">
        <v>779</v>
      </c>
      <c r="D86" s="548">
        <f t="shared" si="38"/>
        <v>6547512.5398427816</v>
      </c>
      <c r="E86" s="482"/>
      <c r="F86" s="482"/>
      <c r="G86" s="482"/>
      <c r="H86" s="482"/>
      <c r="I86" s="548">
        <f>NPV(10%,I62:AQ62)</f>
        <v>6547512.5398427816</v>
      </c>
      <c r="J86" s="482"/>
      <c r="K86" s="482"/>
      <c r="L86" s="482"/>
      <c r="M86" s="482"/>
      <c r="N86" s="482"/>
      <c r="O86" s="482"/>
      <c r="P86" s="482"/>
      <c r="Q86" s="482"/>
      <c r="R86" s="482"/>
      <c r="S86" s="482"/>
      <c r="T86" s="482"/>
      <c r="U86" s="482"/>
      <c r="V86" s="482"/>
      <c r="W86" s="482"/>
      <c r="X86" s="482"/>
      <c r="Y86" s="482"/>
      <c r="Z86" s="482"/>
      <c r="AA86" s="482"/>
      <c r="AB86" s="482"/>
      <c r="AC86" s="482"/>
      <c r="AD86" s="482"/>
      <c r="AE86" s="482"/>
      <c r="AF86" s="482"/>
      <c r="AG86" s="482"/>
      <c r="AH86" s="482"/>
      <c r="AI86" s="482"/>
      <c r="AJ86" s="482"/>
      <c r="AK86" s="482"/>
      <c r="AL86" s="482"/>
      <c r="AM86" s="482"/>
      <c r="AN86" s="482"/>
      <c r="AO86" s="482"/>
      <c r="AP86" s="482"/>
      <c r="AQ86" s="482"/>
      <c r="AT86" s="631"/>
    </row>
    <row r="87" spans="1:46" s="549" customFormat="1" outlineLevel="1" x14ac:dyDescent="0.2">
      <c r="A87" s="618" t="s">
        <v>781</v>
      </c>
      <c r="B87" s="608"/>
      <c r="C87" s="608"/>
      <c r="D87" s="617">
        <f t="shared" si="38"/>
        <v>-69830953.437123805</v>
      </c>
      <c r="E87" s="482"/>
      <c r="F87" s="482"/>
      <c r="G87" s="482"/>
      <c r="H87" s="482"/>
      <c r="I87" s="617">
        <f>SUM(I88:I89)</f>
        <v>-69830953.437123805</v>
      </c>
      <c r="J87" s="482"/>
      <c r="K87" s="482"/>
      <c r="L87" s="482"/>
      <c r="M87" s="482"/>
      <c r="N87" s="482"/>
      <c r="O87" s="482"/>
      <c r="P87" s="482"/>
      <c r="Q87" s="482"/>
      <c r="R87" s="482"/>
      <c r="S87" s="482"/>
      <c r="T87" s="482"/>
      <c r="U87" s="482"/>
      <c r="V87" s="482"/>
      <c r="W87" s="482"/>
      <c r="X87" s="482"/>
      <c r="Y87" s="482"/>
      <c r="Z87" s="482"/>
      <c r="AA87" s="482"/>
      <c r="AB87" s="482"/>
      <c r="AC87" s="482"/>
      <c r="AD87" s="482"/>
      <c r="AE87" s="482"/>
      <c r="AF87" s="482"/>
      <c r="AG87" s="482"/>
      <c r="AH87" s="482"/>
      <c r="AI87" s="482"/>
      <c r="AJ87" s="482"/>
      <c r="AK87" s="482"/>
      <c r="AL87" s="482"/>
      <c r="AM87" s="482"/>
      <c r="AN87" s="482"/>
      <c r="AO87" s="482"/>
      <c r="AP87" s="482"/>
      <c r="AQ87" s="482"/>
    </row>
    <row r="88" spans="1:46" s="632" customFormat="1" outlineLevel="1" x14ac:dyDescent="0.2">
      <c r="A88" s="619" t="s">
        <v>782</v>
      </c>
      <c r="B88" s="620"/>
      <c r="C88" s="620"/>
      <c r="D88" s="548">
        <f t="shared" si="38"/>
        <v>-29327199.864535611</v>
      </c>
      <c r="E88" s="608"/>
      <c r="F88" s="608"/>
      <c r="G88" s="608"/>
      <c r="H88" s="608"/>
      <c r="I88" s="548">
        <f>NPV(10%,I64:AQ64)</f>
        <v>-29327199.864535611</v>
      </c>
      <c r="J88" s="608"/>
      <c r="K88" s="608"/>
      <c r="L88" s="608"/>
      <c r="M88" s="608"/>
      <c r="N88" s="608"/>
      <c r="O88" s="608"/>
      <c r="P88" s="608"/>
      <c r="Q88" s="608"/>
      <c r="R88" s="608"/>
      <c r="S88" s="608"/>
      <c r="T88" s="608"/>
      <c r="U88" s="608"/>
      <c r="V88" s="608"/>
      <c r="W88" s="608"/>
      <c r="X88" s="608"/>
      <c r="Y88" s="608"/>
      <c r="Z88" s="608"/>
      <c r="AA88" s="608"/>
      <c r="AB88" s="608"/>
      <c r="AC88" s="608"/>
      <c r="AD88" s="608"/>
      <c r="AE88" s="608"/>
      <c r="AF88" s="608"/>
      <c r="AG88" s="608"/>
      <c r="AH88" s="608"/>
      <c r="AI88" s="608"/>
      <c r="AJ88" s="608"/>
      <c r="AK88" s="608"/>
      <c r="AL88" s="608"/>
      <c r="AM88" s="608"/>
      <c r="AN88" s="608"/>
      <c r="AO88" s="608"/>
      <c r="AP88" s="608"/>
      <c r="AQ88" s="608"/>
    </row>
    <row r="89" spans="1:46" s="632" customFormat="1" outlineLevel="1" x14ac:dyDescent="0.2">
      <c r="A89" s="619" t="s">
        <v>783</v>
      </c>
      <c r="B89" s="620"/>
      <c r="C89" s="620"/>
      <c r="D89" s="548">
        <f t="shared" si="38"/>
        <v>-40503753.572588198</v>
      </c>
      <c r="E89" s="608"/>
      <c r="F89" s="608"/>
      <c r="G89" s="608"/>
      <c r="H89" s="608"/>
      <c r="I89" s="548">
        <f>NPV(10%,I65:AQ65)</f>
        <v>-40503753.572588198</v>
      </c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  <c r="AC89" s="608"/>
      <c r="AD89" s="608"/>
      <c r="AE89" s="608"/>
      <c r="AF89" s="608"/>
      <c r="AG89" s="608"/>
      <c r="AH89" s="608"/>
      <c r="AI89" s="608"/>
      <c r="AJ89" s="608"/>
      <c r="AK89" s="608"/>
      <c r="AL89" s="608"/>
      <c r="AM89" s="608"/>
      <c r="AN89" s="608"/>
      <c r="AO89" s="608"/>
      <c r="AP89" s="608"/>
      <c r="AQ89" s="608"/>
    </row>
    <row r="90" spans="1:46" s="549" customFormat="1" outlineLevel="1" x14ac:dyDescent="0.2">
      <c r="A90" s="608" t="s">
        <v>234</v>
      </c>
      <c r="B90" s="608"/>
      <c r="C90" s="608"/>
      <c r="D90" s="617">
        <f t="shared" si="38"/>
        <v>-67628188.501156658</v>
      </c>
      <c r="E90" s="608"/>
      <c r="F90" s="608"/>
      <c r="G90" s="608"/>
      <c r="H90" s="608"/>
      <c r="I90" s="617">
        <f t="shared" ref="I90" si="39">SUM(I91:I91)</f>
        <v>-67628188.501156658</v>
      </c>
      <c r="J90" s="608"/>
      <c r="K90" s="608"/>
      <c r="L90" s="608"/>
      <c r="M90" s="608"/>
      <c r="N90" s="608"/>
      <c r="O90" s="608"/>
      <c r="P90" s="608"/>
      <c r="Q90" s="608"/>
      <c r="R90" s="608"/>
      <c r="S90" s="608"/>
      <c r="T90" s="608"/>
      <c r="U90" s="608"/>
      <c r="V90" s="608"/>
      <c r="W90" s="608"/>
      <c r="X90" s="608"/>
      <c r="Y90" s="608"/>
      <c r="Z90" s="608"/>
      <c r="AA90" s="608"/>
      <c r="AB90" s="608"/>
      <c r="AC90" s="608"/>
      <c r="AD90" s="608"/>
      <c r="AE90" s="608"/>
      <c r="AF90" s="608"/>
      <c r="AG90" s="608"/>
      <c r="AH90" s="608"/>
      <c r="AI90" s="608"/>
      <c r="AJ90" s="608"/>
      <c r="AK90" s="608"/>
      <c r="AL90" s="608"/>
      <c r="AM90" s="608"/>
      <c r="AN90" s="608"/>
      <c r="AO90" s="608"/>
      <c r="AP90" s="608"/>
      <c r="AQ90" s="608"/>
    </row>
    <row r="91" spans="1:46" outlineLevel="1" x14ac:dyDescent="0.2">
      <c r="A91" s="481" t="str">
        <f>A67</f>
        <v>(-) Custos com operacionais</v>
      </c>
      <c r="D91" s="548">
        <f t="shared" si="38"/>
        <v>-67628188.501156658</v>
      </c>
      <c r="E91" s="608"/>
      <c r="F91" s="608"/>
      <c r="G91" s="608"/>
      <c r="H91" s="608"/>
      <c r="I91" s="548">
        <f>NPV(10%,I67:AQ67)</f>
        <v>-67628188.501156658</v>
      </c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08"/>
      <c r="Z91" s="608"/>
      <c r="AA91" s="608"/>
      <c r="AB91" s="608"/>
      <c r="AC91" s="608"/>
      <c r="AD91" s="608"/>
      <c r="AE91" s="608"/>
      <c r="AF91" s="608"/>
      <c r="AG91" s="608"/>
      <c r="AH91" s="608"/>
      <c r="AI91" s="608"/>
      <c r="AJ91" s="608"/>
      <c r="AK91" s="608"/>
      <c r="AL91" s="608"/>
      <c r="AM91" s="608"/>
      <c r="AN91" s="608"/>
      <c r="AO91" s="608"/>
      <c r="AP91" s="608"/>
      <c r="AQ91" s="608"/>
    </row>
    <row r="92" spans="1:46" s="549" customFormat="1" outlineLevel="1" x14ac:dyDescent="0.2">
      <c r="A92" s="618" t="s">
        <v>405</v>
      </c>
      <c r="B92" s="608"/>
      <c r="C92" s="608"/>
      <c r="D92" s="617">
        <f t="shared" si="38"/>
        <v>-28038086.444094285</v>
      </c>
      <c r="E92" s="468"/>
      <c r="F92" s="468"/>
      <c r="G92" s="468"/>
      <c r="H92" s="468"/>
      <c r="I92" s="617">
        <f>I93</f>
        <v>-28038086.444094285</v>
      </c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</row>
    <row r="93" spans="1:46" s="632" customFormat="1" outlineLevel="1" x14ac:dyDescent="0.2">
      <c r="A93" s="619" t="s">
        <v>784</v>
      </c>
      <c r="B93" s="620"/>
      <c r="C93" s="620"/>
      <c r="D93" s="548">
        <f t="shared" si="38"/>
        <v>-28038086.444094285</v>
      </c>
      <c r="E93" s="608"/>
      <c r="F93" s="608"/>
      <c r="G93" s="608"/>
      <c r="H93" s="608"/>
      <c r="I93" s="548">
        <f>NPV(10%,I69:AQ69)</f>
        <v>-28038086.444094285</v>
      </c>
      <c r="J93" s="608"/>
      <c r="K93" s="608"/>
      <c r="L93" s="608"/>
      <c r="M93" s="608"/>
      <c r="N93" s="608"/>
      <c r="O93" s="608"/>
      <c r="P93" s="608"/>
      <c r="Q93" s="608"/>
      <c r="R93" s="608"/>
      <c r="S93" s="608"/>
      <c r="T93" s="608"/>
      <c r="U93" s="608"/>
      <c r="V93" s="608"/>
      <c r="W93" s="608"/>
      <c r="X93" s="608"/>
      <c r="Y93" s="608"/>
      <c r="Z93" s="608"/>
      <c r="AA93" s="608"/>
      <c r="AB93" s="608"/>
      <c r="AC93" s="608"/>
      <c r="AD93" s="608"/>
      <c r="AE93" s="608"/>
      <c r="AF93" s="608"/>
      <c r="AG93" s="608"/>
      <c r="AH93" s="608"/>
      <c r="AI93" s="608"/>
      <c r="AJ93" s="608"/>
      <c r="AK93" s="608"/>
      <c r="AL93" s="608"/>
      <c r="AM93" s="608"/>
      <c r="AN93" s="608"/>
      <c r="AO93" s="608"/>
      <c r="AP93" s="608"/>
      <c r="AQ93" s="608"/>
    </row>
    <row r="94" spans="1:46" s="549" customFormat="1" outlineLevel="1" x14ac:dyDescent="0.2">
      <c r="A94" s="608" t="s">
        <v>38</v>
      </c>
      <c r="B94" s="608"/>
      <c r="C94" s="608"/>
      <c r="D94" s="622">
        <f t="shared" si="38"/>
        <v>146228652.69628084</v>
      </c>
      <c r="E94" s="620"/>
      <c r="F94" s="620"/>
      <c r="G94" s="620"/>
      <c r="H94" s="620"/>
      <c r="I94" s="622">
        <f>SUM(I95:I97)</f>
        <v>146228652.69628084</v>
      </c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20"/>
      <c r="AB94" s="620"/>
      <c r="AC94" s="620"/>
      <c r="AD94" s="620"/>
      <c r="AE94" s="620"/>
      <c r="AF94" s="620"/>
      <c r="AG94" s="620"/>
      <c r="AH94" s="620"/>
      <c r="AI94" s="620"/>
      <c r="AJ94" s="620"/>
      <c r="AK94" s="620"/>
      <c r="AL94" s="620"/>
      <c r="AM94" s="620"/>
      <c r="AN94" s="620"/>
      <c r="AO94" s="620"/>
      <c r="AP94" s="620"/>
      <c r="AQ94" s="620"/>
    </row>
    <row r="95" spans="1:46" s="632" customFormat="1" outlineLevel="1" x14ac:dyDescent="0.2">
      <c r="A95" s="619" t="s">
        <v>39</v>
      </c>
      <c r="B95" s="620"/>
      <c r="C95" s="620"/>
      <c r="D95" s="548">
        <f t="shared" si="38"/>
        <v>-69830953.43712385</v>
      </c>
      <c r="E95" s="608"/>
      <c r="F95" s="608"/>
      <c r="G95" s="608"/>
      <c r="H95" s="608"/>
      <c r="I95" s="548">
        <f>NPV(10%,I71:AQ71)</f>
        <v>-69830953.43712385</v>
      </c>
      <c r="J95" s="608"/>
      <c r="K95" s="608"/>
      <c r="L95" s="608"/>
      <c r="M95" s="608"/>
      <c r="N95" s="608"/>
      <c r="O95" s="608"/>
      <c r="P95" s="608"/>
      <c r="Q95" s="608"/>
      <c r="R95" s="608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08"/>
      <c r="AD95" s="608"/>
      <c r="AE95" s="608"/>
      <c r="AF95" s="608"/>
      <c r="AG95" s="608"/>
      <c r="AH95" s="608"/>
      <c r="AI95" s="608"/>
      <c r="AJ95" s="608"/>
      <c r="AK95" s="608"/>
      <c r="AL95" s="608"/>
      <c r="AM95" s="608"/>
      <c r="AN95" s="608"/>
      <c r="AO95" s="608"/>
      <c r="AP95" s="608"/>
      <c r="AQ95" s="608"/>
    </row>
    <row r="96" spans="1:46" s="632" customFormat="1" outlineLevel="1" x14ac:dyDescent="0.2">
      <c r="A96" s="619" t="s">
        <v>36</v>
      </c>
      <c r="B96" s="620"/>
      <c r="C96" s="620"/>
      <c r="D96" s="548">
        <f t="shared" si="38"/>
        <v>244097692.57749897</v>
      </c>
      <c r="E96" s="608"/>
      <c r="F96" s="608"/>
      <c r="G96" s="608"/>
      <c r="H96" s="608"/>
      <c r="I96" s="548">
        <f>NPV(10%,I72:AQ72)</f>
        <v>244097692.57749897</v>
      </c>
      <c r="J96" s="608"/>
      <c r="K96" s="608"/>
      <c r="L96" s="608"/>
      <c r="M96" s="608"/>
      <c r="N96" s="608"/>
      <c r="O96" s="608"/>
      <c r="P96" s="608"/>
      <c r="Q96" s="608"/>
      <c r="R96" s="608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08"/>
      <c r="AD96" s="608"/>
      <c r="AE96" s="608"/>
      <c r="AF96" s="608"/>
      <c r="AG96" s="608"/>
      <c r="AH96" s="608"/>
      <c r="AI96" s="608"/>
      <c r="AJ96" s="608"/>
      <c r="AK96" s="608"/>
      <c r="AL96" s="608"/>
      <c r="AM96" s="608"/>
      <c r="AN96" s="608"/>
      <c r="AO96" s="608"/>
      <c r="AP96" s="608"/>
      <c r="AQ96" s="608"/>
    </row>
    <row r="97" spans="1:43" s="632" customFormat="1" outlineLevel="1" x14ac:dyDescent="0.2">
      <c r="A97" s="619" t="s">
        <v>784</v>
      </c>
      <c r="B97" s="620"/>
      <c r="C97" s="620"/>
      <c r="D97" s="548">
        <f t="shared" si="38"/>
        <v>-28038086.444094285</v>
      </c>
      <c r="E97" s="608"/>
      <c r="F97" s="608"/>
      <c r="G97" s="608"/>
      <c r="H97" s="608"/>
      <c r="I97" s="548">
        <f>NPV(10%,I73:AQ73)</f>
        <v>-28038086.444094285</v>
      </c>
      <c r="J97" s="608"/>
      <c r="K97" s="608"/>
      <c r="L97" s="608"/>
      <c r="M97" s="608"/>
      <c r="N97" s="608"/>
      <c r="O97" s="608"/>
      <c r="P97" s="608"/>
      <c r="Q97" s="608"/>
      <c r="R97" s="608"/>
      <c r="S97" s="608"/>
      <c r="T97" s="608"/>
      <c r="U97" s="608"/>
      <c r="V97" s="608"/>
      <c r="W97" s="608"/>
      <c r="X97" s="608"/>
      <c r="Y97" s="608"/>
      <c r="Z97" s="608"/>
      <c r="AA97" s="608"/>
      <c r="AB97" s="608"/>
      <c r="AC97" s="608"/>
      <c r="AD97" s="608"/>
      <c r="AE97" s="608"/>
      <c r="AF97" s="608"/>
      <c r="AG97" s="608"/>
      <c r="AH97" s="608"/>
      <c r="AI97" s="608"/>
      <c r="AJ97" s="608"/>
      <c r="AK97" s="608"/>
      <c r="AL97" s="608"/>
      <c r="AM97" s="608"/>
      <c r="AN97" s="608"/>
      <c r="AO97" s="608"/>
      <c r="AP97" s="608"/>
      <c r="AQ97" s="608"/>
    </row>
    <row r="98" spans="1:43" s="549" customFormat="1" outlineLevel="1" x14ac:dyDescent="0.2">
      <c r="A98" s="624" t="s">
        <v>78</v>
      </c>
      <c r="B98" s="608"/>
      <c r="C98" s="608"/>
      <c r="D98" s="617">
        <f t="shared" si="38"/>
        <v>-48525104.497180253</v>
      </c>
      <c r="E98" s="620"/>
      <c r="F98" s="620"/>
      <c r="G98" s="620"/>
      <c r="H98" s="620"/>
      <c r="I98" s="617">
        <f>I99</f>
        <v>-48525104.497180253</v>
      </c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0"/>
      <c r="AB98" s="620"/>
      <c r="AC98" s="620"/>
      <c r="AD98" s="620"/>
      <c r="AE98" s="620"/>
      <c r="AF98" s="620"/>
      <c r="AG98" s="620"/>
      <c r="AH98" s="620"/>
      <c r="AI98" s="620"/>
      <c r="AJ98" s="620"/>
      <c r="AK98" s="620"/>
      <c r="AL98" s="620"/>
      <c r="AM98" s="620"/>
      <c r="AN98" s="620"/>
      <c r="AO98" s="620"/>
      <c r="AP98" s="620"/>
      <c r="AQ98" s="620"/>
    </row>
    <row r="99" spans="1:43" outlineLevel="1" x14ac:dyDescent="0.2">
      <c r="A99" s="619" t="s">
        <v>785</v>
      </c>
      <c r="D99" s="548">
        <f t="shared" si="38"/>
        <v>-48525104.497180253</v>
      </c>
      <c r="I99" s="548">
        <f>NPV(10%,I75:AQ75)</f>
        <v>-48525104.497180253</v>
      </c>
    </row>
    <row r="100" spans="1:43" outlineLevel="1" x14ac:dyDescent="0.2">
      <c r="A100" s="481"/>
      <c r="D100" s="548">
        <f t="shared" si="38"/>
        <v>0</v>
      </c>
      <c r="I100" s="548"/>
    </row>
    <row r="101" spans="1:43" s="549" customFormat="1" outlineLevel="1" x14ac:dyDescent="0.2">
      <c r="A101" s="608" t="s">
        <v>294</v>
      </c>
      <c r="B101" s="608"/>
      <c r="C101" s="608"/>
      <c r="D101" s="625">
        <f t="shared" si="38"/>
        <v>805163585.0242871</v>
      </c>
      <c r="E101" s="608"/>
      <c r="F101" s="608"/>
      <c r="G101" s="608"/>
      <c r="H101" s="608"/>
      <c r="I101" s="621">
        <f>NPV(10%,I77:AQ77)</f>
        <v>805163585.0242871</v>
      </c>
      <c r="J101" s="608"/>
      <c r="K101" s="608"/>
      <c r="L101" s="608"/>
      <c r="M101" s="608"/>
      <c r="N101" s="608"/>
      <c r="O101" s="608"/>
      <c r="P101" s="608"/>
      <c r="Q101" s="608"/>
      <c r="R101" s="608"/>
      <c r="S101" s="608"/>
      <c r="T101" s="608"/>
      <c r="U101" s="608"/>
      <c r="V101" s="608"/>
      <c r="W101" s="608"/>
      <c r="X101" s="608"/>
      <c r="Y101" s="608"/>
      <c r="Z101" s="608"/>
      <c r="AA101" s="608"/>
      <c r="AB101" s="608"/>
      <c r="AC101" s="608"/>
      <c r="AD101" s="608"/>
      <c r="AE101" s="608"/>
      <c r="AF101" s="608"/>
      <c r="AG101" s="608"/>
      <c r="AH101" s="608"/>
      <c r="AI101" s="608"/>
      <c r="AJ101" s="608"/>
      <c r="AK101" s="608"/>
      <c r="AL101" s="608"/>
      <c r="AM101" s="608"/>
      <c r="AN101" s="608"/>
      <c r="AO101" s="608"/>
      <c r="AP101" s="608"/>
      <c r="AQ101" s="608"/>
    </row>
    <row r="102" spans="1:43" s="549" customFormat="1" outlineLevel="1" x14ac:dyDescent="0.2">
      <c r="A102" s="608"/>
      <c r="B102" s="608"/>
      <c r="C102" s="608"/>
      <c r="D102" s="548"/>
      <c r="E102" s="608"/>
      <c r="F102" s="608"/>
      <c r="G102" s="608"/>
      <c r="H102" s="608"/>
      <c r="I102" s="625"/>
      <c r="J102" s="625"/>
      <c r="K102" s="625"/>
      <c r="L102" s="625"/>
      <c r="M102" s="625"/>
      <c r="N102" s="625"/>
      <c r="O102" s="625"/>
      <c r="P102" s="625"/>
      <c r="Q102" s="625"/>
      <c r="R102" s="625"/>
      <c r="S102" s="625"/>
      <c r="T102" s="625"/>
      <c r="U102" s="625"/>
      <c r="V102" s="625"/>
      <c r="W102" s="625"/>
      <c r="X102" s="625"/>
      <c r="Y102" s="625"/>
      <c r="Z102" s="625"/>
      <c r="AA102" s="625"/>
      <c r="AB102" s="625"/>
      <c r="AC102" s="625"/>
      <c r="AD102" s="625"/>
      <c r="AE102" s="625"/>
      <c r="AF102" s="625"/>
      <c r="AG102" s="625"/>
      <c r="AH102" s="625"/>
      <c r="AI102" s="625"/>
      <c r="AJ102" s="625"/>
      <c r="AK102" s="625"/>
      <c r="AL102" s="625"/>
      <c r="AM102" s="625"/>
      <c r="AN102" s="625"/>
      <c r="AO102" s="625"/>
      <c r="AP102" s="625"/>
      <c r="AQ102" s="625"/>
    </row>
    <row r="103" spans="1:43" outlineLevel="1" x14ac:dyDescent="0.2">
      <c r="I103" s="548"/>
      <c r="J103" s="548"/>
      <c r="K103" s="548"/>
      <c r="L103" s="548"/>
      <c r="M103" s="548"/>
      <c r="N103" s="548"/>
      <c r="O103" s="548"/>
      <c r="P103" s="548"/>
      <c r="Q103" s="548"/>
      <c r="R103" s="548"/>
      <c r="S103" s="548"/>
      <c r="T103" s="548"/>
      <c r="U103" s="548"/>
      <c r="V103" s="548"/>
      <c r="W103" s="548"/>
      <c r="X103" s="548"/>
      <c r="Y103" s="548"/>
      <c r="Z103" s="548"/>
      <c r="AA103" s="548"/>
      <c r="AB103" s="548"/>
      <c r="AC103" s="548"/>
      <c r="AD103" s="548"/>
      <c r="AE103" s="548"/>
      <c r="AF103" s="548"/>
      <c r="AG103" s="548"/>
      <c r="AH103" s="548"/>
      <c r="AI103" s="548"/>
      <c r="AJ103" s="548"/>
      <c r="AK103" s="548"/>
      <c r="AL103" s="548"/>
      <c r="AM103" s="548"/>
      <c r="AN103" s="548"/>
    </row>
    <row r="104" spans="1:43" outlineLevel="1" x14ac:dyDescent="0.2">
      <c r="A104" s="627" t="s">
        <v>296</v>
      </c>
      <c r="B104" s="477"/>
      <c r="C104" s="477"/>
      <c r="D104" s="477"/>
      <c r="I104" s="548"/>
      <c r="J104" s="548"/>
      <c r="K104" s="548"/>
      <c r="L104" s="548"/>
      <c r="M104" s="548"/>
      <c r="N104" s="548"/>
      <c r="O104" s="548"/>
      <c r="P104" s="548"/>
      <c r="Q104" s="548"/>
      <c r="R104" s="548"/>
      <c r="S104" s="548"/>
      <c r="T104" s="548"/>
      <c r="U104" s="548"/>
      <c r="V104" s="548"/>
      <c r="W104" s="548"/>
      <c r="X104" s="548"/>
      <c r="Y104" s="548"/>
      <c r="Z104" s="548"/>
      <c r="AA104" s="548"/>
      <c r="AB104" s="548"/>
      <c r="AC104" s="548"/>
      <c r="AD104" s="548"/>
      <c r="AE104" s="548"/>
      <c r="AF104" s="548"/>
      <c r="AG104" s="548"/>
      <c r="AH104" s="548"/>
      <c r="AI104" s="548"/>
      <c r="AJ104" s="548"/>
      <c r="AK104" s="548"/>
      <c r="AL104" s="548"/>
      <c r="AM104" s="548"/>
      <c r="AN104" s="548"/>
    </row>
    <row r="105" spans="1:43" outlineLevel="1" x14ac:dyDescent="0.2">
      <c r="D105" s="483" t="s">
        <v>175</v>
      </c>
      <c r="E105" s="483" t="s">
        <v>513</v>
      </c>
      <c r="I105" s="548"/>
    </row>
    <row r="106" spans="1:43" outlineLevel="1" x14ac:dyDescent="0.2">
      <c r="A106" s="468" t="str">
        <f t="shared" ref="A106:D110" si="40">A82</f>
        <v>(+) Receita Contraprestação fixa</v>
      </c>
      <c r="B106" s="468">
        <f t="shared" si="40"/>
        <v>0</v>
      </c>
      <c r="C106" s="468">
        <f t="shared" si="40"/>
        <v>0</v>
      </c>
      <c r="D106" s="468">
        <f t="shared" si="40"/>
        <v>86256470.189810649</v>
      </c>
      <c r="E106" s="633">
        <f t="shared" ref="E106:E116" si="41">D106/SUM($D$106:$D$115)</f>
        <v>2.8680112575912831</v>
      </c>
      <c r="I106" s="548"/>
    </row>
    <row r="107" spans="1:43" outlineLevel="1" x14ac:dyDescent="0.2">
      <c r="A107" s="468" t="str">
        <f t="shared" si="40"/>
        <v>(+) Receita Reciclável</v>
      </c>
      <c r="B107" s="468">
        <f t="shared" si="40"/>
        <v>0</v>
      </c>
      <c r="C107" s="468">
        <f t="shared" si="40"/>
        <v>0</v>
      </c>
      <c r="D107" s="468">
        <f t="shared" si="40"/>
        <v>102981.85088186625</v>
      </c>
      <c r="E107" s="633">
        <f t="shared" si="41"/>
        <v>3.4241269902054124E-3</v>
      </c>
      <c r="I107" s="548"/>
    </row>
    <row r="108" spans="1:43" outlineLevel="1" x14ac:dyDescent="0.2">
      <c r="A108" s="468" t="str">
        <f t="shared" si="40"/>
        <v>(+) Receita Biometano</v>
      </c>
      <c r="B108" s="468">
        <f t="shared" si="40"/>
        <v>0</v>
      </c>
      <c r="C108" s="468">
        <f t="shared" si="40"/>
        <v>0</v>
      </c>
      <c r="D108" s="468">
        <f t="shared" si="40"/>
        <v>96762065.918056786</v>
      </c>
      <c r="E108" s="633">
        <f t="shared" si="41"/>
        <v>3.2173203210158614</v>
      </c>
      <c r="I108" s="548"/>
    </row>
    <row r="109" spans="1:43" outlineLevel="1" x14ac:dyDescent="0.2">
      <c r="A109" s="468" t="str">
        <f t="shared" si="40"/>
        <v>(+) Receita CO2</v>
      </c>
      <c r="B109" s="468">
        <f t="shared" si="40"/>
        <v>0</v>
      </c>
      <c r="C109" s="468">
        <f t="shared" si="40"/>
        <v>0</v>
      </c>
      <c r="D109" s="468">
        <f t="shared" si="40"/>
        <v>54428662.078906946</v>
      </c>
      <c r="E109" s="633">
        <f t="shared" si="41"/>
        <v>1.8097426805714221</v>
      </c>
      <c r="I109" s="548"/>
    </row>
    <row r="110" spans="1:43" outlineLevel="1" x14ac:dyDescent="0.2">
      <c r="A110" s="468" t="str">
        <f t="shared" si="40"/>
        <v>(+) CBIOS</v>
      </c>
      <c r="B110" s="468">
        <f t="shared" si="40"/>
        <v>0</v>
      </c>
      <c r="C110" s="468">
        <f t="shared" si="40"/>
        <v>0</v>
      </c>
      <c r="D110" s="468">
        <f t="shared" si="40"/>
        <v>6547512.5398427816</v>
      </c>
      <c r="E110" s="633">
        <f t="shared" si="41"/>
        <v>0.21770354887194826</v>
      </c>
      <c r="I110" s="548"/>
    </row>
    <row r="111" spans="1:43" outlineLevel="1" x14ac:dyDescent="0.2">
      <c r="A111" s="468" t="str">
        <f t="shared" ref="A111:D112" si="42">A88</f>
        <v>(-) Impostos Serviço</v>
      </c>
      <c r="B111" s="468">
        <f t="shared" si="42"/>
        <v>0</v>
      </c>
      <c r="C111" s="468">
        <f t="shared" si="42"/>
        <v>0</v>
      </c>
      <c r="D111" s="468">
        <f t="shared" si="42"/>
        <v>-29327199.864535611</v>
      </c>
      <c r="E111" s="633">
        <f t="shared" si="41"/>
        <v>-0.97512382758103588</v>
      </c>
      <c r="I111" s="548"/>
    </row>
    <row r="112" spans="1:43" outlineLevel="1" x14ac:dyDescent="0.2">
      <c r="A112" s="468" t="str">
        <f t="shared" si="42"/>
        <v>(-) Impostos Produto</v>
      </c>
      <c r="B112" s="468">
        <f t="shared" si="42"/>
        <v>0</v>
      </c>
      <c r="C112" s="468">
        <f t="shared" si="42"/>
        <v>0</v>
      </c>
      <c r="D112" s="468">
        <f t="shared" si="42"/>
        <v>-40503753.572588198</v>
      </c>
      <c r="E112" s="633">
        <f t="shared" si="41"/>
        <v>-1.3467421164494688</v>
      </c>
      <c r="I112" s="548"/>
    </row>
    <row r="113" spans="1:9" outlineLevel="1" x14ac:dyDescent="0.2">
      <c r="A113" s="468" t="str">
        <f>A91</f>
        <v>(-) Custos com operacionais</v>
      </c>
      <c r="B113" s="468">
        <f>B91</f>
        <v>0</v>
      </c>
      <c r="C113" s="468">
        <f>C91</f>
        <v>0</v>
      </c>
      <c r="D113" s="468">
        <f>D91</f>
        <v>-67628188.501156658</v>
      </c>
      <c r="E113" s="633">
        <f t="shared" si="41"/>
        <v>-2.2486244281154768</v>
      </c>
      <c r="I113" s="548"/>
    </row>
    <row r="114" spans="1:9" outlineLevel="1" x14ac:dyDescent="0.2">
      <c r="A114" s="468" t="str">
        <f>A93</f>
        <v>(-) Depreciação/Amortização</v>
      </c>
      <c r="B114" s="468">
        <f>B93</f>
        <v>0</v>
      </c>
      <c r="C114" s="468">
        <f>C93</f>
        <v>0</v>
      </c>
      <c r="D114" s="468">
        <f>D93</f>
        <v>-28038086.444094285</v>
      </c>
      <c r="E114" s="633">
        <f t="shared" si="41"/>
        <v>-0.93226105109595703</v>
      </c>
      <c r="I114" s="548"/>
    </row>
    <row r="115" spans="1:9" outlineLevel="1" x14ac:dyDescent="0.2">
      <c r="A115" s="468" t="str">
        <f>A99</f>
        <v>(-) Equipamentos</v>
      </c>
      <c r="B115" s="468">
        <f>B99</f>
        <v>0</v>
      </c>
      <c r="C115" s="468">
        <f>C99</f>
        <v>0</v>
      </c>
      <c r="D115" s="468">
        <f>D99</f>
        <v>-48525104.497180253</v>
      </c>
      <c r="E115" s="633">
        <f t="shared" si="41"/>
        <v>-1.6134505117987819</v>
      </c>
      <c r="I115" s="548"/>
    </row>
    <row r="116" spans="1:9" outlineLevel="1" x14ac:dyDescent="0.2">
      <c r="A116" s="596" t="s">
        <v>177</v>
      </c>
      <c r="D116" s="628">
        <f>SUM(D106:D115)</f>
        <v>30075359.69794403</v>
      </c>
      <c r="E116" s="633">
        <f t="shared" si="41"/>
        <v>1</v>
      </c>
      <c r="I116" s="548"/>
    </row>
    <row r="117" spans="1:9" outlineLevel="1" x14ac:dyDescent="0.2">
      <c r="I117" s="548"/>
    </row>
    <row r="118" spans="1:9" x14ac:dyDescent="0.2">
      <c r="I118" s="548"/>
    </row>
  </sheetData>
  <dataValidations count="1">
    <dataValidation type="list" allowBlank="1" showInputMessage="1" showErrorMessage="1" sqref="B4" xr:uid="{00000000-0002-0000-0600-000000000000}">
      <formula1>$BM$3:$BM$4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&amp;Cvv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BP118"/>
  <sheetViews>
    <sheetView showGridLines="0" zoomScaleNormal="100" workbookViewId="0">
      <selection activeCell="I39" sqref="I39"/>
    </sheetView>
  </sheetViews>
  <sheetFormatPr defaultColWidth="9.140625" defaultRowHeight="12.75" outlineLevelRow="1" outlineLevelCol="1" x14ac:dyDescent="0.2"/>
  <cols>
    <col min="1" max="1" width="47.5703125" style="468" bestFit="1" customWidth="1"/>
    <col min="2" max="2" width="14.85546875" style="468" bestFit="1" customWidth="1" outlineLevel="1"/>
    <col min="3" max="3" width="15" style="468" bestFit="1" customWidth="1" outlineLevel="1"/>
    <col min="4" max="4" width="19.85546875" style="468" bestFit="1" customWidth="1" outlineLevel="1"/>
    <col min="5" max="5" width="13.28515625" style="468" customWidth="1" outlineLevel="1"/>
    <col min="6" max="6" width="11.85546875" style="468" customWidth="1" outlineLevel="1"/>
    <col min="7" max="7" width="17.5703125" style="468" hidden="1" customWidth="1" outlineLevel="1"/>
    <col min="8" max="8" width="9.140625" style="468" hidden="1" customWidth="1" outlineLevel="1"/>
    <col min="9" max="9" width="28.28515625" style="468" bestFit="1" customWidth="1" outlineLevel="1"/>
    <col min="10" max="39" width="17.85546875" style="468" bestFit="1" customWidth="1" outlineLevel="1"/>
    <col min="40" max="42" width="19.85546875" style="468" bestFit="1" customWidth="1" outlineLevel="1"/>
    <col min="43" max="43" width="19.85546875" style="468" bestFit="1" customWidth="1"/>
    <col min="44" max="45" width="9.140625" style="468"/>
    <col min="46" max="46" width="12" style="468" bestFit="1" customWidth="1"/>
    <col min="47" max="48" width="9.140625" style="468"/>
    <col min="49" max="49" width="13" style="468" customWidth="1"/>
    <col min="50" max="16384" width="9.140625" style="468"/>
  </cols>
  <sheetData>
    <row r="1" spans="1:68" s="546" customFormat="1" x14ac:dyDescent="0.2">
      <c r="A1" s="629" t="s">
        <v>172</v>
      </c>
      <c r="B1" s="629"/>
      <c r="C1" s="629"/>
      <c r="D1" s="629"/>
      <c r="E1" s="629"/>
      <c r="F1" s="630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</row>
    <row r="2" spans="1:68" s="476" customFormat="1" x14ac:dyDescent="0.2">
      <c r="A2" s="475"/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475"/>
    </row>
    <row r="3" spans="1:68" x14ac:dyDescent="0.2">
      <c r="C3" s="471"/>
      <c r="F3" s="594"/>
      <c r="R3" s="470"/>
      <c r="BM3" s="468" t="s">
        <v>173</v>
      </c>
      <c r="BP3" s="468" t="s">
        <v>225</v>
      </c>
    </row>
    <row r="4" spans="1:68" x14ac:dyDescent="0.2">
      <c r="A4" s="468" t="s">
        <v>174</v>
      </c>
      <c r="B4" s="595" t="s">
        <v>173</v>
      </c>
      <c r="D4" s="596" t="s">
        <v>86</v>
      </c>
      <c r="E4" s="597">
        <v>0.1</v>
      </c>
      <c r="I4" s="483"/>
      <c r="J4" s="483"/>
      <c r="K4" s="483"/>
      <c r="L4" s="483"/>
      <c r="M4" s="483"/>
      <c r="N4" s="483"/>
      <c r="O4" s="483"/>
      <c r="P4" s="483"/>
      <c r="S4" s="598"/>
      <c r="BM4" s="468" t="s">
        <v>176</v>
      </c>
    </row>
    <row r="5" spans="1:68" x14ac:dyDescent="0.2">
      <c r="A5" s="468" t="s">
        <v>177</v>
      </c>
      <c r="B5" s="599">
        <f>'DRE_URE MARÍLIA-GAS'!I80</f>
        <v>62373296.718012646</v>
      </c>
      <c r="C5" s="468" t="s">
        <v>26</v>
      </c>
      <c r="D5" s="596" t="s">
        <v>347</v>
      </c>
      <c r="E5" s="600">
        <f>'DRE_URE MARÍLIA-BIO+GAS'!I79</f>
        <v>0.11637598400465188</v>
      </c>
      <c r="I5" s="483"/>
      <c r="J5" s="483"/>
      <c r="K5" s="483"/>
      <c r="L5" s="483"/>
      <c r="M5" s="483"/>
      <c r="N5" s="483"/>
      <c r="O5" s="483"/>
      <c r="P5" s="483"/>
      <c r="S5" s="598"/>
    </row>
    <row r="6" spans="1:68" x14ac:dyDescent="0.2">
      <c r="D6" s="596" t="s">
        <v>569</v>
      </c>
      <c r="E6" s="601">
        <f>'DRE_URE MARÍLIA-BIO+GAS'!I81</f>
        <v>6.7</v>
      </c>
      <c r="F6" s="602"/>
      <c r="G6" s="468" t="s">
        <v>563</v>
      </c>
      <c r="H6" s="468" t="s">
        <v>562</v>
      </c>
      <c r="I6" s="483"/>
      <c r="J6" s="483"/>
      <c r="K6" s="483"/>
      <c r="L6" s="483"/>
      <c r="M6" s="483"/>
      <c r="N6" s="483"/>
      <c r="O6" s="483"/>
      <c r="P6" s="483"/>
      <c r="S6" s="598"/>
      <c r="T6" s="598"/>
      <c r="U6" s="598"/>
      <c r="V6" s="598"/>
      <c r="W6" s="598"/>
    </row>
    <row r="7" spans="1:68" hidden="1" x14ac:dyDescent="0.2">
      <c r="A7" s="468" t="s">
        <v>373</v>
      </c>
      <c r="B7" s="603">
        <v>2.8540915788332244</v>
      </c>
      <c r="C7" s="468" t="s">
        <v>75</v>
      </c>
      <c r="E7" s="602"/>
      <c r="G7" s="603">
        <v>2.8540915788332244</v>
      </c>
      <c r="H7" s="603">
        <v>2.8540915788332244</v>
      </c>
      <c r="I7" s="483"/>
      <c r="J7" s="483"/>
      <c r="K7" s="483"/>
      <c r="L7" s="483"/>
      <c r="M7" s="483"/>
      <c r="N7" s="483"/>
      <c r="O7" s="483"/>
      <c r="P7" s="483"/>
      <c r="S7" s="598"/>
      <c r="T7" s="598"/>
      <c r="U7" s="598"/>
      <c r="V7" s="598"/>
      <c r="W7" s="598"/>
    </row>
    <row r="8" spans="1:68" hidden="1" x14ac:dyDescent="0.2">
      <c r="A8" s="481" t="s">
        <v>374</v>
      </c>
      <c r="B8" s="604" t="e">
        <f>#REF!</f>
        <v>#REF!</v>
      </c>
      <c r="E8" s="602"/>
      <c r="G8" s="604" t="e">
        <f>#REF!</f>
        <v>#REF!</v>
      </c>
      <c r="H8" s="604" t="e">
        <f>#REF!</f>
        <v>#REF!</v>
      </c>
      <c r="I8" s="483"/>
      <c r="J8" s="483"/>
      <c r="K8" s="483"/>
      <c r="L8" s="483"/>
      <c r="M8" s="483"/>
      <c r="N8" s="483"/>
      <c r="O8" s="483"/>
      <c r="P8" s="483"/>
      <c r="S8" s="598"/>
      <c r="T8" s="598"/>
      <c r="U8" s="598"/>
      <c r="V8" s="598"/>
      <c r="W8" s="598"/>
    </row>
    <row r="9" spans="1:68" hidden="1" x14ac:dyDescent="0.2">
      <c r="A9" s="468" t="s">
        <v>519</v>
      </c>
      <c r="B9" s="603">
        <v>110</v>
      </c>
      <c r="C9" s="468" t="s">
        <v>195</v>
      </c>
      <c r="D9" s="483"/>
      <c r="E9" s="602"/>
      <c r="G9" s="603">
        <v>110</v>
      </c>
      <c r="H9" s="603">
        <v>110</v>
      </c>
      <c r="I9" s="483"/>
      <c r="J9" s="484"/>
      <c r="K9" s="484"/>
      <c r="L9" s="484"/>
      <c r="M9" s="484"/>
      <c r="N9" s="484"/>
      <c r="O9" s="484"/>
      <c r="P9" s="484"/>
      <c r="S9" s="598"/>
      <c r="T9" s="598"/>
      <c r="U9" s="598"/>
      <c r="V9" s="598"/>
      <c r="W9" s="598"/>
    </row>
    <row r="10" spans="1:68" hidden="1" x14ac:dyDescent="0.2">
      <c r="A10" s="468" t="s">
        <v>520</v>
      </c>
      <c r="B10" s="603">
        <v>4.7269691734633774</v>
      </c>
      <c r="C10" s="468" t="s">
        <v>517</v>
      </c>
      <c r="D10" s="483"/>
      <c r="E10" s="483"/>
      <c r="F10" s="483"/>
      <c r="G10" s="603">
        <v>4.7269691734633774</v>
      </c>
      <c r="H10" s="603">
        <v>2.9928665491729931</v>
      </c>
      <c r="I10" s="483"/>
      <c r="J10" s="484"/>
      <c r="K10" s="484"/>
      <c r="L10" s="484"/>
      <c r="M10" s="484"/>
      <c r="N10" s="484"/>
      <c r="O10" s="484"/>
      <c r="P10" s="484"/>
      <c r="S10" s="598"/>
      <c r="T10" s="598"/>
      <c r="U10" s="598"/>
      <c r="V10" s="598"/>
      <c r="W10" s="598"/>
    </row>
    <row r="11" spans="1:68" hidden="1" x14ac:dyDescent="0.2">
      <c r="A11" s="483"/>
      <c r="B11" s="483"/>
      <c r="C11" s="483"/>
      <c r="D11" s="483"/>
      <c r="E11" s="483"/>
      <c r="F11" s="483"/>
      <c r="G11" s="483"/>
      <c r="H11" s="483"/>
      <c r="I11" s="483"/>
      <c r="J11" s="484"/>
      <c r="K11" s="484"/>
      <c r="L11" s="484"/>
      <c r="M11" s="484"/>
      <c r="N11" s="484"/>
      <c r="O11" s="484"/>
      <c r="P11" s="484"/>
      <c r="S11" s="598"/>
      <c r="T11" s="598"/>
      <c r="U11" s="598"/>
      <c r="V11" s="598"/>
      <c r="W11" s="598"/>
    </row>
    <row r="12" spans="1:68" hidden="1" x14ac:dyDescent="0.2">
      <c r="A12" s="468" t="s">
        <v>559</v>
      </c>
      <c r="B12" s="605">
        <v>0</v>
      </c>
      <c r="C12" s="471"/>
      <c r="D12" s="483"/>
      <c r="E12" s="483"/>
      <c r="F12" s="483"/>
      <c r="G12" s="605">
        <v>0</v>
      </c>
      <c r="H12" s="605">
        <v>0</v>
      </c>
      <c r="I12" s="483"/>
      <c r="J12" s="484"/>
      <c r="K12" s="484"/>
      <c r="L12" s="484"/>
      <c r="M12" s="484"/>
      <c r="N12" s="484"/>
      <c r="O12" s="484"/>
      <c r="P12" s="484"/>
      <c r="R12" s="602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  <c r="AD12" s="602"/>
      <c r="AE12" s="602"/>
      <c r="AF12" s="602"/>
      <c r="AG12" s="602"/>
      <c r="AH12" s="602"/>
      <c r="AI12" s="602"/>
      <c r="AJ12" s="602"/>
      <c r="AK12" s="602"/>
      <c r="AL12" s="602"/>
      <c r="AM12" s="602"/>
      <c r="AN12" s="602"/>
      <c r="AO12" s="602"/>
    </row>
    <row r="13" spans="1:68" hidden="1" x14ac:dyDescent="0.2">
      <c r="A13" s="468" t="s">
        <v>406</v>
      </c>
      <c r="B13" s="605">
        <v>0</v>
      </c>
      <c r="D13" s="483"/>
      <c r="E13" s="483"/>
      <c r="F13" s="483"/>
      <c r="G13" s="605">
        <v>0</v>
      </c>
      <c r="H13" s="605">
        <v>0</v>
      </c>
      <c r="I13" s="483"/>
      <c r="J13" s="484"/>
      <c r="K13" s="484"/>
      <c r="L13" s="484"/>
      <c r="M13" s="484"/>
      <c r="N13" s="484"/>
      <c r="O13" s="484"/>
      <c r="P13" s="484"/>
      <c r="S13" s="598"/>
      <c r="T13" s="598"/>
      <c r="U13" s="598"/>
      <c r="V13" s="598"/>
      <c r="W13" s="598"/>
    </row>
    <row r="14" spans="1:68" hidden="1" x14ac:dyDescent="0.2">
      <c r="A14" s="468" t="s">
        <v>40</v>
      </c>
      <c r="B14" s="606">
        <v>0</v>
      </c>
      <c r="G14" s="606">
        <v>0</v>
      </c>
      <c r="H14" s="606">
        <v>0</v>
      </c>
      <c r="I14" s="483"/>
      <c r="J14" s="484"/>
      <c r="K14" s="484"/>
      <c r="L14" s="484"/>
      <c r="M14" s="484"/>
      <c r="N14" s="484"/>
      <c r="O14" s="484"/>
      <c r="P14" s="484"/>
      <c r="S14" s="598"/>
      <c r="T14" s="598"/>
      <c r="U14" s="598"/>
      <c r="V14" s="598"/>
      <c r="W14" s="598"/>
    </row>
    <row r="15" spans="1:68" ht="15" hidden="1" x14ac:dyDescent="0.2">
      <c r="A15" s="481" t="s">
        <v>57</v>
      </c>
      <c r="B15" s="607">
        <v>0</v>
      </c>
      <c r="C15" s="608"/>
      <c r="D15" s="609"/>
      <c r="G15" s="607">
        <v>0</v>
      </c>
      <c r="H15" s="607">
        <v>0</v>
      </c>
      <c r="I15" s="483"/>
      <c r="J15" s="483"/>
      <c r="K15" s="483"/>
      <c r="L15" s="483"/>
      <c r="M15" s="483"/>
      <c r="N15" s="483"/>
      <c r="O15" s="483"/>
      <c r="P15" s="483"/>
      <c r="S15" s="598"/>
      <c r="T15" s="598"/>
      <c r="U15" s="598"/>
      <c r="V15" s="598"/>
      <c r="W15" s="598"/>
    </row>
    <row r="16" spans="1:68" hidden="1" x14ac:dyDescent="0.2">
      <c r="A16" s="481" t="s">
        <v>58</v>
      </c>
      <c r="B16" s="607">
        <v>1</v>
      </c>
      <c r="D16" s="473"/>
      <c r="G16" s="607">
        <v>1</v>
      </c>
      <c r="H16" s="607">
        <v>1</v>
      </c>
      <c r="J16" s="483"/>
      <c r="K16" s="483"/>
      <c r="L16" s="483"/>
      <c r="M16" s="483"/>
      <c r="N16" s="483"/>
      <c r="O16" s="483"/>
      <c r="P16" s="483"/>
      <c r="S16" s="598"/>
      <c r="T16" s="598"/>
      <c r="U16" s="598"/>
      <c r="V16" s="598"/>
      <c r="W16" s="598"/>
    </row>
    <row r="17" spans="1:43" hidden="1" x14ac:dyDescent="0.2">
      <c r="B17" s="483"/>
      <c r="G17" s="483"/>
      <c r="H17" s="483"/>
      <c r="J17" s="483"/>
      <c r="S17" s="598"/>
      <c r="T17" s="598"/>
      <c r="U17" s="598"/>
      <c r="V17" s="598"/>
      <c r="W17" s="598"/>
    </row>
    <row r="18" spans="1:43" hidden="1" x14ac:dyDescent="0.2">
      <c r="A18" s="468" t="s">
        <v>179</v>
      </c>
      <c r="B18" s="605">
        <v>1</v>
      </c>
      <c r="G18" s="605">
        <v>1</v>
      </c>
      <c r="H18" s="605">
        <v>1</v>
      </c>
      <c r="J18" s="483"/>
      <c r="S18" s="598"/>
      <c r="T18" s="598"/>
      <c r="U18" s="598"/>
      <c r="V18" s="598"/>
      <c r="W18" s="598"/>
    </row>
    <row r="19" spans="1:43" hidden="1" x14ac:dyDescent="0.2">
      <c r="A19" s="468" t="s">
        <v>228</v>
      </c>
      <c r="B19" s="605">
        <v>1</v>
      </c>
      <c r="G19" s="605">
        <v>1</v>
      </c>
      <c r="H19" s="605">
        <v>1</v>
      </c>
      <c r="J19" s="483"/>
      <c r="S19" s="598"/>
      <c r="T19" s="598"/>
      <c r="U19" s="598"/>
      <c r="V19" s="598"/>
      <c r="W19" s="598"/>
    </row>
    <row r="20" spans="1:43" hidden="1" x14ac:dyDescent="0.2">
      <c r="I20" s="483"/>
      <c r="J20" s="483"/>
      <c r="S20" s="598"/>
      <c r="T20" s="598"/>
      <c r="U20" s="598"/>
      <c r="V20" s="598"/>
      <c r="W20" s="598"/>
    </row>
    <row r="21" spans="1:43" hidden="1" x14ac:dyDescent="0.2">
      <c r="A21" s="468" t="s">
        <v>461</v>
      </c>
      <c r="B21" s="610">
        <v>10</v>
      </c>
      <c r="C21" s="468" t="s">
        <v>26</v>
      </c>
      <c r="F21" s="611"/>
      <c r="G21" s="610">
        <v>10</v>
      </c>
      <c r="H21" s="610">
        <v>10</v>
      </c>
      <c r="I21" s="483"/>
      <c r="J21" s="483"/>
      <c r="R21" s="612"/>
      <c r="S21" s="598"/>
      <c r="T21" s="598"/>
      <c r="U21" s="598"/>
      <c r="V21" s="598"/>
      <c r="W21" s="598"/>
    </row>
    <row r="22" spans="1:43" hidden="1" x14ac:dyDescent="0.2">
      <c r="A22" s="483"/>
      <c r="B22" s="483"/>
      <c r="C22" s="483"/>
      <c r="F22" s="483"/>
      <c r="G22" s="483"/>
      <c r="H22" s="483"/>
      <c r="I22" s="483"/>
      <c r="J22" s="483"/>
      <c r="S22" s="598"/>
      <c r="T22" s="598"/>
      <c r="U22" s="598"/>
      <c r="V22" s="598"/>
      <c r="W22" s="598"/>
    </row>
    <row r="23" spans="1:43" hidden="1" x14ac:dyDescent="0.2">
      <c r="A23" s="468" t="s">
        <v>523</v>
      </c>
      <c r="B23" s="610">
        <v>1</v>
      </c>
      <c r="C23" s="487" t="s">
        <v>524</v>
      </c>
      <c r="F23" s="483"/>
      <c r="G23" s="610">
        <v>1</v>
      </c>
      <c r="H23" s="610">
        <v>0</v>
      </c>
      <c r="I23" s="483"/>
      <c r="J23" s="483"/>
      <c r="S23" s="598"/>
      <c r="T23" s="598"/>
      <c r="U23" s="598"/>
      <c r="V23" s="598"/>
      <c r="W23" s="598"/>
    </row>
    <row r="24" spans="1:43" hidden="1" x14ac:dyDescent="0.2">
      <c r="B24" s="486"/>
      <c r="C24" s="483"/>
      <c r="D24" s="483"/>
      <c r="E24" s="483"/>
      <c r="F24" s="483"/>
      <c r="G24" s="486"/>
      <c r="H24" s="486"/>
      <c r="I24" s="483"/>
      <c r="J24" s="483"/>
      <c r="S24" s="598"/>
      <c r="T24" s="598"/>
      <c r="U24" s="598"/>
      <c r="V24" s="598"/>
      <c r="W24" s="598"/>
    </row>
    <row r="25" spans="1:43" hidden="1" x14ac:dyDescent="0.2">
      <c r="A25" s="468" t="s">
        <v>371</v>
      </c>
      <c r="B25" s="613">
        <v>1</v>
      </c>
      <c r="D25" s="483"/>
      <c r="E25" s="483"/>
      <c r="F25" s="483"/>
      <c r="G25" s="613">
        <v>1</v>
      </c>
      <c r="H25" s="613">
        <v>1</v>
      </c>
      <c r="I25" s="483"/>
      <c r="J25" s="483"/>
      <c r="S25" s="598"/>
      <c r="T25" s="598"/>
      <c r="U25" s="598"/>
      <c r="V25" s="598"/>
      <c r="W25" s="598"/>
    </row>
    <row r="26" spans="1:43" ht="18" x14ac:dyDescent="0.2">
      <c r="D26" s="614"/>
      <c r="E26" s="483"/>
      <c r="F26" s="483"/>
      <c r="G26" s="483"/>
      <c r="H26" s="483"/>
      <c r="I26" s="483"/>
      <c r="J26" s="483"/>
      <c r="S26" s="598"/>
      <c r="T26" s="598"/>
      <c r="U26" s="598"/>
      <c r="V26" s="598"/>
      <c r="W26" s="598"/>
    </row>
    <row r="27" spans="1:43" s="546" customFormat="1" x14ac:dyDescent="0.2">
      <c r="A27" s="545" t="s">
        <v>235</v>
      </c>
      <c r="B27" s="545"/>
      <c r="C27" s="545"/>
      <c r="D27" s="545"/>
      <c r="E27" s="545"/>
      <c r="F27" s="616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  <c r="X27" s="545"/>
      <c r="Y27" s="545"/>
      <c r="Z27" s="545"/>
      <c r="AA27" s="545"/>
      <c r="AB27" s="545"/>
      <c r="AC27" s="545"/>
      <c r="AD27" s="545"/>
      <c r="AE27" s="545"/>
      <c r="AF27" s="545"/>
      <c r="AG27" s="545"/>
      <c r="AH27" s="545"/>
      <c r="AI27" s="545"/>
      <c r="AJ27" s="545"/>
      <c r="AK27" s="545"/>
      <c r="AL27" s="545"/>
      <c r="AM27" s="545"/>
      <c r="AN27" s="545"/>
      <c r="AO27" s="545"/>
      <c r="AP27" s="545"/>
      <c r="AQ27" s="545"/>
    </row>
    <row r="28" spans="1:43" s="476" customFormat="1" x14ac:dyDescent="0.2">
      <c r="A28" s="475" t="s">
        <v>292</v>
      </c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</row>
    <row r="29" spans="1:43" x14ac:dyDescent="0.2">
      <c r="I29" s="466">
        <f>YEAR(Premissas!$D$13)</f>
        <v>2025</v>
      </c>
      <c r="J29" s="468">
        <f>I29+1</f>
        <v>2026</v>
      </c>
      <c r="K29" s="468">
        <f t="shared" ref="K29:AL29" si="0">J29+1</f>
        <v>2027</v>
      </c>
      <c r="L29" s="468">
        <f t="shared" si="0"/>
        <v>2028</v>
      </c>
      <c r="M29" s="468">
        <f t="shared" si="0"/>
        <v>2029</v>
      </c>
      <c r="N29" s="468">
        <f t="shared" si="0"/>
        <v>2030</v>
      </c>
      <c r="O29" s="468">
        <f t="shared" si="0"/>
        <v>2031</v>
      </c>
      <c r="P29" s="468">
        <f t="shared" si="0"/>
        <v>2032</v>
      </c>
      <c r="Q29" s="468">
        <f t="shared" si="0"/>
        <v>2033</v>
      </c>
      <c r="R29" s="468">
        <f t="shared" si="0"/>
        <v>2034</v>
      </c>
      <c r="S29" s="468">
        <f t="shared" si="0"/>
        <v>2035</v>
      </c>
      <c r="T29" s="468">
        <f>S29+1</f>
        <v>2036</v>
      </c>
      <c r="U29" s="468">
        <f t="shared" si="0"/>
        <v>2037</v>
      </c>
      <c r="V29" s="468">
        <f t="shared" si="0"/>
        <v>2038</v>
      </c>
      <c r="W29" s="468">
        <f t="shared" si="0"/>
        <v>2039</v>
      </c>
      <c r="X29" s="468">
        <f t="shared" si="0"/>
        <v>2040</v>
      </c>
      <c r="Y29" s="468">
        <f t="shared" si="0"/>
        <v>2041</v>
      </c>
      <c r="Z29" s="468">
        <f t="shared" si="0"/>
        <v>2042</v>
      </c>
      <c r="AA29" s="468">
        <f t="shared" si="0"/>
        <v>2043</v>
      </c>
      <c r="AB29" s="468">
        <f t="shared" si="0"/>
        <v>2044</v>
      </c>
      <c r="AC29" s="468">
        <f t="shared" si="0"/>
        <v>2045</v>
      </c>
      <c r="AD29" s="468">
        <f t="shared" si="0"/>
        <v>2046</v>
      </c>
      <c r="AE29" s="468">
        <f t="shared" si="0"/>
        <v>2047</v>
      </c>
      <c r="AF29" s="468">
        <f t="shared" si="0"/>
        <v>2048</v>
      </c>
      <c r="AG29" s="468">
        <f t="shared" si="0"/>
        <v>2049</v>
      </c>
      <c r="AH29" s="468">
        <f t="shared" si="0"/>
        <v>2050</v>
      </c>
      <c r="AI29" s="468">
        <f t="shared" si="0"/>
        <v>2051</v>
      </c>
      <c r="AJ29" s="468">
        <f t="shared" si="0"/>
        <v>2052</v>
      </c>
      <c r="AK29" s="468">
        <f t="shared" si="0"/>
        <v>2053</v>
      </c>
      <c r="AL29" s="468">
        <f t="shared" si="0"/>
        <v>2054</v>
      </c>
      <c r="AM29" s="468">
        <f>AL29+1</f>
        <v>2055</v>
      </c>
      <c r="AN29" s="468">
        <f>AM29+1</f>
        <v>2056</v>
      </c>
      <c r="AO29" s="468">
        <f>AN29+1</f>
        <v>2057</v>
      </c>
      <c r="AP29" s="468">
        <f>AO29+1</f>
        <v>2058</v>
      </c>
      <c r="AQ29" s="468">
        <f>AP29+1</f>
        <v>2059</v>
      </c>
    </row>
    <row r="30" spans="1:43" x14ac:dyDescent="0.2">
      <c r="A30" s="468" t="s">
        <v>29</v>
      </c>
      <c r="I30" s="544">
        <f>MacroEco!AA$8</f>
        <v>1.071403611055497</v>
      </c>
      <c r="J30" s="544">
        <f>MacroEco!AB$8</f>
        <v>1.1035457193871618</v>
      </c>
      <c r="K30" s="544">
        <f>MacroEco!AC$8</f>
        <v>1.1366520909687767</v>
      </c>
      <c r="L30" s="544">
        <f>MacroEco!AD$8</f>
        <v>1.17075165369784</v>
      </c>
      <c r="M30" s="544">
        <f>MacroEco!AE$8</f>
        <v>1.2058742033087753</v>
      </c>
      <c r="N30" s="544">
        <f>MacroEco!AF$8</f>
        <v>1.2420504294080386</v>
      </c>
      <c r="O30" s="544">
        <f>MacroEco!AG$8</f>
        <v>1.2793119422902797</v>
      </c>
      <c r="P30" s="544">
        <f>MacroEco!AH$8</f>
        <v>1.3176913005589881</v>
      </c>
      <c r="Q30" s="544">
        <f>MacroEco!AI$8</f>
        <v>1.3572220395757577</v>
      </c>
      <c r="R30" s="544">
        <f>MacroEco!AJ$8</f>
        <v>1.3979387007630304</v>
      </c>
      <c r="S30" s="544">
        <f>MacroEco!AK$8</f>
        <v>1.4398768617859214</v>
      </c>
      <c r="T30" s="544">
        <f>MacroEco!AL$8</f>
        <v>1.483073167639499</v>
      </c>
      <c r="U30" s="544">
        <f>MacroEco!AM$8</f>
        <v>1.527565362668684</v>
      </c>
      <c r="V30" s="544">
        <f>MacroEco!AN$8</f>
        <v>1.5733923235487446</v>
      </c>
      <c r="W30" s="544">
        <f>MacroEco!AO$8</f>
        <v>1.620594093255207</v>
      </c>
      <c r="X30" s="544">
        <f>MacroEco!AP$8</f>
        <v>1.6692119160528633</v>
      </c>
      <c r="Y30" s="544">
        <f>MacroEco!AQ$8</f>
        <v>1.7192882735344492</v>
      </c>
      <c r="Z30" s="544">
        <f>MacroEco!AR$8</f>
        <v>1.7708669217404827</v>
      </c>
      <c r="AA30" s="544">
        <f>MacroEco!AS$8</f>
        <v>1.8239929293926971</v>
      </c>
      <c r="AB30" s="544">
        <f>MacroEco!AT$8</f>
        <v>1.878712717274478</v>
      </c>
      <c r="AC30" s="544">
        <f>MacroEco!AU$8</f>
        <v>1.9350740987927124</v>
      </c>
      <c r="AD30" s="544">
        <f>MacroEco!AV$8</f>
        <v>1.9931263217564938</v>
      </c>
      <c r="AE30" s="544">
        <f>MacroEco!AW$8</f>
        <v>2.0529201114091888</v>
      </c>
      <c r="AF30" s="544">
        <f>MacroEco!AX$8</f>
        <v>2.1145077147514644</v>
      </c>
      <c r="AG30" s="544">
        <f>MacroEco!AY$8</f>
        <v>2.1779429461940083</v>
      </c>
      <c r="AH30" s="544">
        <f>MacroEco!AZ$8</f>
        <v>2.2432812345798285</v>
      </c>
      <c r="AI30" s="544">
        <f>MacroEco!BA$8</f>
        <v>2.3105796716172233</v>
      </c>
      <c r="AJ30" s="544">
        <f>MacroEco!BB$8</f>
        <v>2.3798970617657402</v>
      </c>
      <c r="AK30" s="544">
        <f>MacroEco!BC$8</f>
        <v>2.4512939736187125</v>
      </c>
      <c r="AL30" s="544">
        <f>MacroEco!BD$8</f>
        <v>2.524832792827274</v>
      </c>
      <c r="AM30" s="544">
        <f>MacroEco!BE$8</f>
        <v>2.6005777766120923</v>
      </c>
      <c r="AN30" s="544">
        <f>MacroEco!BF$8</f>
        <v>2.678595109910455</v>
      </c>
      <c r="AO30" s="544">
        <f>MacroEco!BG$8</f>
        <v>2.7589529632077689</v>
      </c>
      <c r="AP30" s="544">
        <f>MacroEco!BH$8</f>
        <v>2.8417215521040022</v>
      </c>
      <c r="AQ30" s="544">
        <f>MacroEco!BI$8</f>
        <v>2.9269731986671226</v>
      </c>
    </row>
    <row r="32" spans="1:43" s="546" customFormat="1" x14ac:dyDescent="0.2">
      <c r="A32" s="545" t="s">
        <v>293</v>
      </c>
      <c r="B32" s="545"/>
      <c r="C32" s="545"/>
      <c r="D32" s="545"/>
      <c r="E32" s="545"/>
      <c r="F32" s="616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545"/>
      <c r="R32" s="545"/>
      <c r="S32" s="545"/>
      <c r="T32" s="545"/>
      <c r="U32" s="545"/>
      <c r="V32" s="545"/>
      <c r="W32" s="545"/>
      <c r="X32" s="545"/>
      <c r="Y32" s="545"/>
      <c r="Z32" s="545"/>
      <c r="AA32" s="545"/>
      <c r="AB32" s="545"/>
      <c r="AC32" s="545"/>
      <c r="AD32" s="545"/>
      <c r="AE32" s="545"/>
      <c r="AF32" s="545"/>
      <c r="AG32" s="545"/>
      <c r="AH32" s="545"/>
      <c r="AI32" s="545"/>
      <c r="AJ32" s="545"/>
      <c r="AK32" s="545"/>
      <c r="AL32" s="545"/>
      <c r="AM32" s="545"/>
      <c r="AN32" s="545"/>
      <c r="AO32" s="545"/>
      <c r="AP32" s="545"/>
      <c r="AQ32" s="545"/>
    </row>
    <row r="33" spans="1:46" s="549" customFormat="1" outlineLevel="1" x14ac:dyDescent="0.2">
      <c r="A33" s="608" t="s">
        <v>794</v>
      </c>
      <c r="B33" s="608"/>
      <c r="C33" s="608"/>
      <c r="D33" s="617">
        <f t="shared" ref="D33:D51" si="1">SUM(I33:AR33)</f>
        <v>761941056.99866259</v>
      </c>
      <c r="E33" s="608"/>
      <c r="F33" s="608"/>
      <c r="G33" s="608"/>
      <c r="H33" s="608"/>
      <c r="I33" s="617">
        <f t="shared" ref="I33:AQ33" si="2">SUM(I34:I38)</f>
        <v>480090.42881336226</v>
      </c>
      <c r="J33" s="617">
        <f t="shared" si="2"/>
        <v>22391170.204827264</v>
      </c>
      <c r="K33" s="617">
        <f t="shared" si="2"/>
        <v>22391355.735675186</v>
      </c>
      <c r="L33" s="617">
        <f t="shared" si="2"/>
        <v>22391548.813300744</v>
      </c>
      <c r="M33" s="617">
        <f t="shared" si="2"/>
        <v>22391749.748016167</v>
      </c>
      <c r="N33" s="617">
        <f t="shared" si="2"/>
        <v>22391957.131070271</v>
      </c>
      <c r="O33" s="617">
        <f t="shared" si="2"/>
        <v>22392172.926121049</v>
      </c>
      <c r="P33" s="617">
        <f t="shared" si="2"/>
        <v>22392397.477997154</v>
      </c>
      <c r="Q33" s="617">
        <f t="shared" si="2"/>
        <v>22392630.199352309</v>
      </c>
      <c r="R33" s="617">
        <f t="shared" si="2"/>
        <v>22392866.505861878</v>
      </c>
      <c r="S33" s="617">
        <f t="shared" si="2"/>
        <v>22393119.305292372</v>
      </c>
      <c r="T33" s="617">
        <f t="shared" si="2"/>
        <v>22393381.344833415</v>
      </c>
      <c r="U33" s="617">
        <f t="shared" si="2"/>
        <v>22393654.016212046</v>
      </c>
      <c r="V33" s="617">
        <f t="shared" si="2"/>
        <v>22393935.559877962</v>
      </c>
      <c r="W33" s="617">
        <f t="shared" si="2"/>
        <v>22394211.54390835</v>
      </c>
      <c r="X33" s="617">
        <f t="shared" si="2"/>
        <v>22394516.977824669</v>
      </c>
      <c r="Y33" s="617">
        <f t="shared" si="2"/>
        <v>22394828.805439763</v>
      </c>
      <c r="Z33" s="617">
        <f t="shared" si="2"/>
        <v>22395154.398314264</v>
      </c>
      <c r="AA33" s="617">
        <f t="shared" si="2"/>
        <v>22395491.832836337</v>
      </c>
      <c r="AB33" s="617">
        <f t="shared" si="2"/>
        <v>22395831.049521282</v>
      </c>
      <c r="AC33" s="617">
        <f t="shared" si="2"/>
        <v>22396195.817630861</v>
      </c>
      <c r="AD33" s="617">
        <f t="shared" si="2"/>
        <v>22396566.929009803</v>
      </c>
      <c r="AE33" s="617">
        <f t="shared" si="2"/>
        <v>22396962.831281729</v>
      </c>
      <c r="AF33" s="617">
        <f t="shared" si="2"/>
        <v>22397367.333504114</v>
      </c>
      <c r="AG33" s="617">
        <f t="shared" si="2"/>
        <v>22397784.973104626</v>
      </c>
      <c r="AH33" s="617">
        <f t="shared" si="2"/>
        <v>22398219.256234288</v>
      </c>
      <c r="AI33" s="617">
        <f t="shared" si="2"/>
        <v>22398669.241875935</v>
      </c>
      <c r="AJ33" s="617">
        <f t="shared" si="2"/>
        <v>22399142.117268857</v>
      </c>
      <c r="AK33" s="617">
        <f t="shared" si="2"/>
        <v>22399628.797356822</v>
      </c>
      <c r="AL33" s="617">
        <f t="shared" si="2"/>
        <v>22400131.34232644</v>
      </c>
      <c r="AM33" s="617">
        <f t="shared" si="2"/>
        <v>22400659.277351119</v>
      </c>
      <c r="AN33" s="617">
        <f t="shared" si="2"/>
        <v>22401200.82065963</v>
      </c>
      <c r="AO33" s="617">
        <f t="shared" si="2"/>
        <v>22401761.915217035</v>
      </c>
      <c r="AP33" s="617">
        <f t="shared" si="2"/>
        <v>22402351.170372728</v>
      </c>
      <c r="AQ33" s="617">
        <f t="shared" si="2"/>
        <v>22402351.170372728</v>
      </c>
    </row>
    <row r="34" spans="1:46" outlineLevel="1" x14ac:dyDescent="0.2">
      <c r="A34" s="481" t="s">
        <v>765</v>
      </c>
      <c r="D34" s="547">
        <f>SUM(I34:AR34)</f>
        <v>229132800</v>
      </c>
      <c r="E34" s="482"/>
      <c r="F34" s="482"/>
      <c r="G34" s="482"/>
      <c r="H34" s="482"/>
      <c r="I34" s="548">
        <f>'DRE_URE MARÍLIA-BIO+GAS'!E8</f>
        <v>0</v>
      </c>
      <c r="J34" s="548">
        <f>'DRE_URE MARÍLIA-BIO+GAS'!F8</f>
        <v>6739200</v>
      </c>
      <c r="K34" s="548">
        <f>'DRE_URE MARÍLIA-BIO+GAS'!G8</f>
        <v>6739200</v>
      </c>
      <c r="L34" s="548">
        <f>'DRE_URE MARÍLIA-BIO+GAS'!H8</f>
        <v>6739200</v>
      </c>
      <c r="M34" s="548">
        <f>'DRE_URE MARÍLIA-BIO+GAS'!I8</f>
        <v>6739200</v>
      </c>
      <c r="N34" s="548">
        <f>'DRE_URE MARÍLIA-BIO+GAS'!J8</f>
        <v>6739200</v>
      </c>
      <c r="O34" s="548">
        <f>'DRE_URE MARÍLIA-BIO+GAS'!K8</f>
        <v>6739200</v>
      </c>
      <c r="P34" s="548">
        <f>'DRE_URE MARÍLIA-BIO+GAS'!L8</f>
        <v>6739200</v>
      </c>
      <c r="Q34" s="548">
        <f>'DRE_URE MARÍLIA-BIO+GAS'!M8</f>
        <v>6739200</v>
      </c>
      <c r="R34" s="548">
        <f>'DRE_URE MARÍLIA-BIO+GAS'!N8</f>
        <v>6739200</v>
      </c>
      <c r="S34" s="548">
        <f>'DRE_URE MARÍLIA-BIO+GAS'!O8</f>
        <v>6739200</v>
      </c>
      <c r="T34" s="548">
        <f>'DRE_URE MARÍLIA-BIO+GAS'!P8</f>
        <v>6739200</v>
      </c>
      <c r="U34" s="548">
        <f>'DRE_URE MARÍLIA-BIO+GAS'!Q8</f>
        <v>6739200</v>
      </c>
      <c r="V34" s="548">
        <f>'DRE_URE MARÍLIA-BIO+GAS'!R8</f>
        <v>6739200</v>
      </c>
      <c r="W34" s="548">
        <f>'DRE_URE MARÍLIA-BIO+GAS'!S8</f>
        <v>6739200</v>
      </c>
      <c r="X34" s="548">
        <f>'DRE_URE MARÍLIA-BIO+GAS'!T8</f>
        <v>6739200</v>
      </c>
      <c r="Y34" s="548">
        <f>'DRE_URE MARÍLIA-BIO+GAS'!U8</f>
        <v>6739200</v>
      </c>
      <c r="Z34" s="548">
        <f>'DRE_URE MARÍLIA-BIO+GAS'!V8</f>
        <v>6739200</v>
      </c>
      <c r="AA34" s="548">
        <f>'DRE_URE MARÍLIA-BIO+GAS'!W8</f>
        <v>6739200</v>
      </c>
      <c r="AB34" s="548">
        <f>'DRE_URE MARÍLIA-BIO+GAS'!X8</f>
        <v>6739200</v>
      </c>
      <c r="AC34" s="548">
        <f>'DRE_URE MARÍLIA-BIO+GAS'!Y8</f>
        <v>6739200</v>
      </c>
      <c r="AD34" s="548">
        <f>'DRE_URE MARÍLIA-BIO+GAS'!Z8</f>
        <v>6739200</v>
      </c>
      <c r="AE34" s="548">
        <f>'DRE_URE MARÍLIA-BIO+GAS'!AA8</f>
        <v>6739200</v>
      </c>
      <c r="AF34" s="548">
        <f>'DRE_URE MARÍLIA-BIO+GAS'!AB8</f>
        <v>6739200</v>
      </c>
      <c r="AG34" s="548">
        <f>'DRE_URE MARÍLIA-BIO+GAS'!AC8</f>
        <v>6739200</v>
      </c>
      <c r="AH34" s="548">
        <f>'DRE_URE MARÍLIA-BIO+GAS'!AD8</f>
        <v>6739200</v>
      </c>
      <c r="AI34" s="548">
        <f>'DRE_URE MARÍLIA-BIO+GAS'!AE8</f>
        <v>6739200</v>
      </c>
      <c r="AJ34" s="548">
        <f>'DRE_URE MARÍLIA-BIO+GAS'!AF8</f>
        <v>6739200</v>
      </c>
      <c r="AK34" s="548">
        <f>'DRE_URE MARÍLIA-BIO+GAS'!AG8</f>
        <v>6739200</v>
      </c>
      <c r="AL34" s="548">
        <f>'DRE_URE MARÍLIA-BIO+GAS'!AH8</f>
        <v>6739200</v>
      </c>
      <c r="AM34" s="548">
        <f>'DRE_URE MARÍLIA-BIO+GAS'!AI8</f>
        <v>6739200</v>
      </c>
      <c r="AN34" s="548">
        <f>'DRE_URE MARÍLIA-BIO+GAS'!AJ8</f>
        <v>6739200</v>
      </c>
      <c r="AO34" s="548">
        <f>'DRE_URE MARÍLIA-BIO+GAS'!AK8</f>
        <v>6739200</v>
      </c>
      <c r="AP34" s="548">
        <f>'DRE_URE MARÍLIA-BIO+GAS'!AL8</f>
        <v>6739200</v>
      </c>
      <c r="AQ34" s="548">
        <f>AP34</f>
        <v>6739200</v>
      </c>
    </row>
    <row r="35" spans="1:46" outlineLevel="1" x14ac:dyDescent="0.2">
      <c r="A35" s="481" t="s">
        <v>198</v>
      </c>
      <c r="D35" s="548">
        <f>SUM(I35:AR35)</f>
        <v>332156.99866255932</v>
      </c>
      <c r="E35" s="482"/>
      <c r="F35" s="482"/>
      <c r="G35" s="482"/>
      <c r="H35" s="482"/>
      <c r="I35" s="548">
        <f>'Receita Acessórias'!O18</f>
        <v>4710.4288133622731</v>
      </c>
      <c r="J35" s="548">
        <f>'Receita Acessórias'!P18</f>
        <v>4890.2048272618167</v>
      </c>
      <c r="K35" s="548">
        <f>'Receita Acessórias'!Q18</f>
        <v>5075.735675183636</v>
      </c>
      <c r="L35" s="548">
        <f>'Receita Acessórias'!R18</f>
        <v>5268.8133007422921</v>
      </c>
      <c r="M35" s="548">
        <f>'Receita Acessórias'!S18</f>
        <v>5469.7480161660469</v>
      </c>
      <c r="N35" s="548">
        <f>'Receita Acessórias'!T18</f>
        <v>5677.1310702721375</v>
      </c>
      <c r="O35" s="548">
        <f>'Receita Acessórias'!U18</f>
        <v>5892.9261210506384</v>
      </c>
      <c r="P35" s="548">
        <f>'Receita Acessórias'!V18</f>
        <v>6117.4779971524158</v>
      </c>
      <c r="Q35" s="548">
        <f>'Receita Acessórias'!W18</f>
        <v>6350.1993523113551</v>
      </c>
      <c r="R35" s="548">
        <f>'Receita Acessórias'!X18</f>
        <v>6586.5058618803068</v>
      </c>
      <c r="S35" s="548">
        <f>'Receita Acessórias'!Y18</f>
        <v>6839.305292371354</v>
      </c>
      <c r="T35" s="548">
        <f>'Receita Acessórias'!Z18</f>
        <v>7101.3448334161722</v>
      </c>
      <c r="U35" s="548">
        <f>'Receita Acessórias'!AA18</f>
        <v>7374.0162120467612</v>
      </c>
      <c r="V35" s="548">
        <f>'Receita Acessórias'!AB18</f>
        <v>7655.5598779623097</v>
      </c>
      <c r="W35" s="548">
        <f>'Receita Acessórias'!AC18</f>
        <v>7931.5439083479332</v>
      </c>
      <c r="X35" s="548">
        <f>'Receita Acessórias'!AD18</f>
        <v>8236.9778246703991</v>
      </c>
      <c r="Y35" s="548">
        <f>'Receita Acessórias'!AE18</f>
        <v>8548.8054397619981</v>
      </c>
      <c r="Z35" s="548">
        <f>'Receita Acessórias'!AF18</f>
        <v>8874.398314263628</v>
      </c>
      <c r="AA35" s="548">
        <f>'Receita Acessórias'!AG18</f>
        <v>9211.832836339574</v>
      </c>
      <c r="AB35" s="548">
        <f>'Receita Acessórias'!AH18</f>
        <v>9551.0495212818805</v>
      </c>
      <c r="AC35" s="548">
        <f>'Receita Acessórias'!AI18</f>
        <v>9915.8176308612947</v>
      </c>
      <c r="AD35" s="548">
        <f>'Receita Acessórias'!AJ18</f>
        <v>10286.929009803283</v>
      </c>
      <c r="AE35" s="548">
        <f>'Receita Acessórias'!AK18</f>
        <v>10682.831281729736</v>
      </c>
      <c r="AF35" s="548">
        <f>'Receita Acessórias'!AL18</f>
        <v>11087.333504113354</v>
      </c>
      <c r="AG35" s="548">
        <f>'Receita Acessórias'!AM18</f>
        <v>11504.973104625913</v>
      </c>
      <c r="AH35" s="548">
        <f>'Receita Acessórias'!AN18</f>
        <v>11939.256234287863</v>
      </c>
      <c r="AI35" s="548">
        <f>'Receita Acessórias'!AO18</f>
        <v>12389.241875935364</v>
      </c>
      <c r="AJ35" s="548">
        <f>'Receita Acessórias'!AP18</f>
        <v>12862.117268857344</v>
      </c>
      <c r="AK35" s="548">
        <f>'Receita Acessórias'!AQ18</f>
        <v>13348.797356822261</v>
      </c>
      <c r="AL35" s="548">
        <f>'Receita Acessórias'!AR18</f>
        <v>13851.34232643842</v>
      </c>
      <c r="AM35" s="548">
        <f>'Receita Acessórias'!AS18</f>
        <v>14379.277351119294</v>
      </c>
      <c r="AN35" s="548">
        <f>'Receita Acessórias'!AT18</f>
        <v>14920.820659629109</v>
      </c>
      <c r="AO35" s="548">
        <f>'Receita Acessórias'!AU18</f>
        <v>15481.915217033507</v>
      </c>
      <c r="AP35" s="548">
        <f>'Receita Acessórias'!AV18</f>
        <v>16071.170372728777</v>
      </c>
      <c r="AQ35" s="548">
        <f t="shared" ref="AQ35:AQ38" si="3">AP35</f>
        <v>16071.170372728777</v>
      </c>
    </row>
    <row r="36" spans="1:46" outlineLevel="1" x14ac:dyDescent="0.2">
      <c r="A36" s="481" t="s">
        <v>777</v>
      </c>
      <c r="D36" s="548">
        <f t="shared" ref="D36:D37" si="4">SUM(I36:AR36)</f>
        <v>371252800</v>
      </c>
      <c r="E36" s="482"/>
      <c r="F36" s="482"/>
      <c r="G36" s="482"/>
      <c r="H36" s="482"/>
      <c r="I36" s="548">
        <f>'DRE_URE MARÍLIA-BIO+GAS'!E6</f>
        <v>0</v>
      </c>
      <c r="J36" s="548">
        <f>'DRE_URE MARÍLIA-BIO+GAS'!G6</f>
        <v>10919200</v>
      </c>
      <c r="K36" s="548">
        <f>'DRE_URE MARÍLIA-BIO+GAS'!H6</f>
        <v>10919200</v>
      </c>
      <c r="L36" s="548">
        <f>'DRE_URE MARÍLIA-BIO+GAS'!I6</f>
        <v>10919200</v>
      </c>
      <c r="M36" s="548">
        <f>'DRE_URE MARÍLIA-BIO+GAS'!J6</f>
        <v>10919200</v>
      </c>
      <c r="N36" s="548">
        <f>'DRE_URE MARÍLIA-BIO+GAS'!K6</f>
        <v>10919200</v>
      </c>
      <c r="O36" s="548">
        <f>'DRE_URE MARÍLIA-BIO+GAS'!L6</f>
        <v>10919200</v>
      </c>
      <c r="P36" s="548">
        <f>'DRE_URE MARÍLIA-BIO+GAS'!M6</f>
        <v>10919200</v>
      </c>
      <c r="Q36" s="548">
        <f>'DRE_URE MARÍLIA-BIO+GAS'!N6</f>
        <v>10919200</v>
      </c>
      <c r="R36" s="548">
        <f>'DRE_URE MARÍLIA-BIO+GAS'!O6</f>
        <v>10919200</v>
      </c>
      <c r="S36" s="548">
        <f>'DRE_URE MARÍLIA-BIO+GAS'!P6</f>
        <v>10919200</v>
      </c>
      <c r="T36" s="548">
        <f>'DRE_URE MARÍLIA-BIO+GAS'!Q6</f>
        <v>10919200</v>
      </c>
      <c r="U36" s="548">
        <f>'DRE_URE MARÍLIA-BIO+GAS'!R6</f>
        <v>10919200</v>
      </c>
      <c r="V36" s="548">
        <f>'DRE_URE MARÍLIA-BIO+GAS'!S6</f>
        <v>10919200</v>
      </c>
      <c r="W36" s="548">
        <f>'DRE_URE MARÍLIA-BIO+GAS'!T6</f>
        <v>10919200</v>
      </c>
      <c r="X36" s="548">
        <f>'DRE_URE MARÍLIA-BIO+GAS'!U6</f>
        <v>10919200</v>
      </c>
      <c r="Y36" s="548">
        <f>'DRE_URE MARÍLIA-BIO+GAS'!V6</f>
        <v>10919200</v>
      </c>
      <c r="Z36" s="548">
        <f>'DRE_URE MARÍLIA-BIO+GAS'!W6</f>
        <v>10919200</v>
      </c>
      <c r="AA36" s="548">
        <f>'DRE_URE MARÍLIA-BIO+GAS'!X6</f>
        <v>10919200</v>
      </c>
      <c r="AB36" s="548">
        <f>'DRE_URE MARÍLIA-BIO+GAS'!Y6</f>
        <v>10919200</v>
      </c>
      <c r="AC36" s="548">
        <f>'DRE_URE MARÍLIA-BIO+GAS'!Z6</f>
        <v>10919200</v>
      </c>
      <c r="AD36" s="548">
        <f>'DRE_URE MARÍLIA-BIO+GAS'!AA6</f>
        <v>10919200</v>
      </c>
      <c r="AE36" s="548">
        <f>'DRE_URE MARÍLIA-BIO+GAS'!AB6</f>
        <v>10919200</v>
      </c>
      <c r="AF36" s="548">
        <f>'DRE_URE MARÍLIA-BIO+GAS'!AC6</f>
        <v>10919200</v>
      </c>
      <c r="AG36" s="548">
        <f>'DRE_URE MARÍLIA-BIO+GAS'!AD6</f>
        <v>10919200</v>
      </c>
      <c r="AH36" s="548">
        <f>'DRE_URE MARÍLIA-BIO+GAS'!AE6</f>
        <v>10919200</v>
      </c>
      <c r="AI36" s="548">
        <f>'DRE_URE MARÍLIA-BIO+GAS'!AF6</f>
        <v>10919200</v>
      </c>
      <c r="AJ36" s="548">
        <f>'DRE_URE MARÍLIA-BIO+GAS'!AG6</f>
        <v>10919200</v>
      </c>
      <c r="AK36" s="548">
        <f>'DRE_URE MARÍLIA-BIO+GAS'!AH6</f>
        <v>10919200</v>
      </c>
      <c r="AL36" s="548">
        <f>'DRE_URE MARÍLIA-BIO+GAS'!AI6</f>
        <v>10919200</v>
      </c>
      <c r="AM36" s="548">
        <f>'DRE_URE MARÍLIA-BIO+GAS'!AJ6</f>
        <v>10919200</v>
      </c>
      <c r="AN36" s="548">
        <f>'DRE_URE MARÍLIA-BIO+GAS'!AK6</f>
        <v>10919200</v>
      </c>
      <c r="AO36" s="548">
        <f>'DRE_URE MARÍLIA-BIO+GAS'!AL6</f>
        <v>10919200</v>
      </c>
      <c r="AP36" s="548">
        <f>'DRE_URE MARÍLIA-BIO+GAS'!AM6</f>
        <v>10919200</v>
      </c>
      <c r="AQ36" s="548">
        <f t="shared" si="3"/>
        <v>10919200</v>
      </c>
      <c r="AT36" s="631"/>
    </row>
    <row r="37" spans="1:46" outlineLevel="1" x14ac:dyDescent="0.2">
      <c r="A37" s="481" t="s">
        <v>778</v>
      </c>
      <c r="D37" s="548">
        <f t="shared" si="4"/>
        <v>144585000</v>
      </c>
      <c r="E37" s="482"/>
      <c r="F37" s="482"/>
      <c r="G37" s="482"/>
      <c r="H37" s="482"/>
      <c r="I37" s="548">
        <f>'DRE_URE MARÍLIA-BIO+GAS'!E7</f>
        <v>0</v>
      </c>
      <c r="J37" s="548">
        <f>'DRE_URE MARÍLIA-BIO+GAS'!G7</f>
        <v>4252500</v>
      </c>
      <c r="K37" s="548">
        <f>'DRE_URE MARÍLIA-BIO+GAS'!H7</f>
        <v>4252500</v>
      </c>
      <c r="L37" s="548">
        <f>'DRE_URE MARÍLIA-BIO+GAS'!I7</f>
        <v>4252500</v>
      </c>
      <c r="M37" s="548">
        <f>'DRE_URE MARÍLIA-BIO+GAS'!J7</f>
        <v>4252500</v>
      </c>
      <c r="N37" s="548">
        <f>'DRE_URE MARÍLIA-BIO+GAS'!K7</f>
        <v>4252500</v>
      </c>
      <c r="O37" s="548">
        <f>'DRE_URE MARÍLIA-BIO+GAS'!L7</f>
        <v>4252500</v>
      </c>
      <c r="P37" s="548">
        <f>'DRE_URE MARÍLIA-BIO+GAS'!M7</f>
        <v>4252500</v>
      </c>
      <c r="Q37" s="548">
        <f>'DRE_URE MARÍLIA-BIO+GAS'!N7</f>
        <v>4252500</v>
      </c>
      <c r="R37" s="548">
        <f>'DRE_URE MARÍLIA-BIO+GAS'!O7</f>
        <v>4252500</v>
      </c>
      <c r="S37" s="548">
        <f>'DRE_URE MARÍLIA-BIO+GAS'!P7</f>
        <v>4252500</v>
      </c>
      <c r="T37" s="548">
        <f>'DRE_URE MARÍLIA-BIO+GAS'!Q7</f>
        <v>4252500</v>
      </c>
      <c r="U37" s="548">
        <f>'DRE_URE MARÍLIA-BIO+GAS'!R7</f>
        <v>4252500</v>
      </c>
      <c r="V37" s="548">
        <f>'DRE_URE MARÍLIA-BIO+GAS'!S7</f>
        <v>4252500</v>
      </c>
      <c r="W37" s="548">
        <f>'DRE_URE MARÍLIA-BIO+GAS'!T7</f>
        <v>4252500</v>
      </c>
      <c r="X37" s="548">
        <f>'DRE_URE MARÍLIA-BIO+GAS'!U7</f>
        <v>4252500</v>
      </c>
      <c r="Y37" s="548">
        <f>'DRE_URE MARÍLIA-BIO+GAS'!V7</f>
        <v>4252500</v>
      </c>
      <c r="Z37" s="548">
        <f>'DRE_URE MARÍLIA-BIO+GAS'!W7</f>
        <v>4252500</v>
      </c>
      <c r="AA37" s="548">
        <f>'DRE_URE MARÍLIA-BIO+GAS'!X7</f>
        <v>4252500</v>
      </c>
      <c r="AB37" s="548">
        <f>'DRE_URE MARÍLIA-BIO+GAS'!Y7</f>
        <v>4252500</v>
      </c>
      <c r="AC37" s="548">
        <f>'DRE_URE MARÍLIA-BIO+GAS'!Z7</f>
        <v>4252500</v>
      </c>
      <c r="AD37" s="548">
        <f>'DRE_URE MARÍLIA-BIO+GAS'!AA7</f>
        <v>4252500</v>
      </c>
      <c r="AE37" s="548">
        <f>'DRE_URE MARÍLIA-BIO+GAS'!AB7</f>
        <v>4252500</v>
      </c>
      <c r="AF37" s="548">
        <f>'DRE_URE MARÍLIA-BIO+GAS'!AC7</f>
        <v>4252500</v>
      </c>
      <c r="AG37" s="548">
        <f>'DRE_URE MARÍLIA-BIO+GAS'!AD7</f>
        <v>4252500</v>
      </c>
      <c r="AH37" s="548">
        <f>'DRE_URE MARÍLIA-BIO+GAS'!AE7</f>
        <v>4252500</v>
      </c>
      <c r="AI37" s="548">
        <f>'DRE_URE MARÍLIA-BIO+GAS'!AF7</f>
        <v>4252500</v>
      </c>
      <c r="AJ37" s="548">
        <f>'DRE_URE MARÍLIA-BIO+GAS'!AG7</f>
        <v>4252500</v>
      </c>
      <c r="AK37" s="548">
        <f>'DRE_URE MARÍLIA-BIO+GAS'!AH7</f>
        <v>4252500</v>
      </c>
      <c r="AL37" s="548">
        <f>'DRE_URE MARÍLIA-BIO+GAS'!AI7</f>
        <v>4252500</v>
      </c>
      <c r="AM37" s="548">
        <f>'DRE_URE MARÍLIA-BIO+GAS'!AJ7</f>
        <v>4252500</v>
      </c>
      <c r="AN37" s="548">
        <f>'DRE_URE MARÍLIA-BIO+GAS'!AK7</f>
        <v>4252500</v>
      </c>
      <c r="AO37" s="548">
        <f>'DRE_URE MARÍLIA-BIO+GAS'!AL7</f>
        <v>4252500</v>
      </c>
      <c r="AP37" s="548">
        <f>'DRE_URE MARÍLIA-BIO+GAS'!AM7</f>
        <v>4252500</v>
      </c>
      <c r="AQ37" s="548">
        <f t="shared" si="3"/>
        <v>4252500</v>
      </c>
      <c r="AT37" s="631"/>
    </row>
    <row r="38" spans="1:46" outlineLevel="1" x14ac:dyDescent="0.2">
      <c r="A38" s="481" t="s">
        <v>779</v>
      </c>
      <c r="D38" s="548">
        <f t="shared" si="1"/>
        <v>16638300</v>
      </c>
      <c r="E38" s="482"/>
      <c r="F38" s="482"/>
      <c r="G38" s="482"/>
      <c r="H38" s="482"/>
      <c r="I38" s="548">
        <f>'DRE_URE MARÍLIA-BIO+GAS'!F10</f>
        <v>475380</v>
      </c>
      <c r="J38" s="548">
        <f>'DRE_URE MARÍLIA-BIO+GAS'!G10</f>
        <v>475380</v>
      </c>
      <c r="K38" s="548">
        <f>'DRE_URE MARÍLIA-BIO+GAS'!H10</f>
        <v>475380</v>
      </c>
      <c r="L38" s="548">
        <f>'DRE_URE MARÍLIA-BIO+GAS'!I10</f>
        <v>475380</v>
      </c>
      <c r="M38" s="548">
        <f>'DRE_URE MARÍLIA-BIO+GAS'!J10</f>
        <v>475380</v>
      </c>
      <c r="N38" s="548">
        <f>'DRE_URE MARÍLIA-BIO+GAS'!K10</f>
        <v>475380</v>
      </c>
      <c r="O38" s="548">
        <f>'DRE_URE MARÍLIA-BIO+GAS'!L10</f>
        <v>475380</v>
      </c>
      <c r="P38" s="548">
        <f>'DRE_URE MARÍLIA-BIO+GAS'!M10</f>
        <v>475380</v>
      </c>
      <c r="Q38" s="548">
        <f>'DRE_URE MARÍLIA-BIO+GAS'!N10</f>
        <v>475380</v>
      </c>
      <c r="R38" s="548">
        <f>'DRE_URE MARÍLIA-BIO+GAS'!O10</f>
        <v>475380</v>
      </c>
      <c r="S38" s="548">
        <f>'DRE_URE MARÍLIA-BIO+GAS'!P10</f>
        <v>475380</v>
      </c>
      <c r="T38" s="548">
        <f>'DRE_URE MARÍLIA-BIO+GAS'!Q10</f>
        <v>475380</v>
      </c>
      <c r="U38" s="548">
        <f>'DRE_URE MARÍLIA-BIO+GAS'!R10</f>
        <v>475380</v>
      </c>
      <c r="V38" s="548">
        <f>'DRE_URE MARÍLIA-BIO+GAS'!S10</f>
        <v>475380</v>
      </c>
      <c r="W38" s="548">
        <f>'DRE_URE MARÍLIA-BIO+GAS'!T10</f>
        <v>475380</v>
      </c>
      <c r="X38" s="548">
        <f>'DRE_URE MARÍLIA-BIO+GAS'!U10</f>
        <v>475380</v>
      </c>
      <c r="Y38" s="548">
        <f>'DRE_URE MARÍLIA-BIO+GAS'!V10</f>
        <v>475380</v>
      </c>
      <c r="Z38" s="548">
        <f>'DRE_URE MARÍLIA-BIO+GAS'!W10</f>
        <v>475380</v>
      </c>
      <c r="AA38" s="548">
        <f>'DRE_URE MARÍLIA-BIO+GAS'!X10</f>
        <v>475380</v>
      </c>
      <c r="AB38" s="548">
        <f>'DRE_URE MARÍLIA-BIO+GAS'!Y10</f>
        <v>475380</v>
      </c>
      <c r="AC38" s="548">
        <f>'DRE_URE MARÍLIA-BIO+GAS'!Z10</f>
        <v>475380</v>
      </c>
      <c r="AD38" s="548">
        <f>'DRE_URE MARÍLIA-BIO+GAS'!AA10</f>
        <v>475380</v>
      </c>
      <c r="AE38" s="548">
        <f>'DRE_URE MARÍLIA-BIO+GAS'!AB10</f>
        <v>475380</v>
      </c>
      <c r="AF38" s="548">
        <f>'DRE_URE MARÍLIA-BIO+GAS'!AC10</f>
        <v>475380</v>
      </c>
      <c r="AG38" s="548">
        <f>'DRE_URE MARÍLIA-BIO+GAS'!AD10</f>
        <v>475380</v>
      </c>
      <c r="AH38" s="548">
        <f>'DRE_URE MARÍLIA-BIO+GAS'!AE10</f>
        <v>475380</v>
      </c>
      <c r="AI38" s="548">
        <f>'DRE_URE MARÍLIA-BIO+GAS'!AF10</f>
        <v>475380</v>
      </c>
      <c r="AJ38" s="548">
        <f>'DRE_URE MARÍLIA-BIO+GAS'!AG10</f>
        <v>475380</v>
      </c>
      <c r="AK38" s="548">
        <f>'DRE_URE MARÍLIA-BIO+GAS'!AH10</f>
        <v>475380</v>
      </c>
      <c r="AL38" s="548">
        <f>'DRE_URE MARÍLIA-BIO+GAS'!AI10</f>
        <v>475380</v>
      </c>
      <c r="AM38" s="548">
        <f>'DRE_URE MARÍLIA-BIO+GAS'!AJ10</f>
        <v>475380</v>
      </c>
      <c r="AN38" s="548">
        <f>'DRE_URE MARÍLIA-BIO+GAS'!AK10</f>
        <v>475380</v>
      </c>
      <c r="AO38" s="548">
        <f>'DRE_URE MARÍLIA-BIO+GAS'!AL10</f>
        <v>475380</v>
      </c>
      <c r="AP38" s="548">
        <f>'DRE_URE MARÍLIA-BIO+GAS'!AM10</f>
        <v>475380</v>
      </c>
      <c r="AQ38" s="548">
        <f t="shared" si="3"/>
        <v>475380</v>
      </c>
      <c r="AT38" s="631"/>
    </row>
    <row r="39" spans="1:46" s="549" customFormat="1" outlineLevel="1" x14ac:dyDescent="0.2">
      <c r="A39" s="618" t="s">
        <v>781</v>
      </c>
      <c r="B39" s="608"/>
      <c r="C39" s="608"/>
      <c r="D39" s="617">
        <f t="shared" si="1"/>
        <v>-186936814.5</v>
      </c>
      <c r="E39" s="482"/>
      <c r="F39" s="482"/>
      <c r="G39" s="482"/>
      <c r="H39" s="482"/>
      <c r="I39" s="617">
        <f>SUM(I40:I41)</f>
        <v>0</v>
      </c>
      <c r="J39" s="617">
        <f t="shared" ref="J39:AQ39" si="5">SUM(J40:J41)</f>
        <v>-4517822.25</v>
      </c>
      <c r="K39" s="617">
        <f t="shared" si="5"/>
        <v>-5527848.25</v>
      </c>
      <c r="L39" s="617">
        <f t="shared" si="5"/>
        <v>-5527848.25</v>
      </c>
      <c r="M39" s="617">
        <f t="shared" si="5"/>
        <v>-5527848.25</v>
      </c>
      <c r="N39" s="617">
        <f t="shared" si="5"/>
        <v>-5527848.25</v>
      </c>
      <c r="O39" s="617">
        <f t="shared" si="5"/>
        <v>-5527848.25</v>
      </c>
      <c r="P39" s="617">
        <f t="shared" si="5"/>
        <v>-5527848.25</v>
      </c>
      <c r="Q39" s="617">
        <f t="shared" si="5"/>
        <v>-5527848.25</v>
      </c>
      <c r="R39" s="617">
        <f t="shared" si="5"/>
        <v>-5527848.25</v>
      </c>
      <c r="S39" s="617">
        <f t="shared" si="5"/>
        <v>-5527848.25</v>
      </c>
      <c r="T39" s="617">
        <f t="shared" si="5"/>
        <v>-5527848.25</v>
      </c>
      <c r="U39" s="617">
        <f t="shared" si="5"/>
        <v>-5527848.25</v>
      </c>
      <c r="V39" s="617">
        <f t="shared" si="5"/>
        <v>-5527848.25</v>
      </c>
      <c r="W39" s="617">
        <f t="shared" si="5"/>
        <v>-5527848.25</v>
      </c>
      <c r="X39" s="617">
        <f t="shared" si="5"/>
        <v>-5527848.25</v>
      </c>
      <c r="Y39" s="617">
        <f t="shared" si="5"/>
        <v>-5527848.25</v>
      </c>
      <c r="Z39" s="617">
        <f t="shared" si="5"/>
        <v>-5527848.25</v>
      </c>
      <c r="AA39" s="617">
        <f t="shared" si="5"/>
        <v>-5527848.25</v>
      </c>
      <c r="AB39" s="617">
        <f t="shared" si="5"/>
        <v>-5527848.25</v>
      </c>
      <c r="AC39" s="617">
        <f t="shared" si="5"/>
        <v>-5527848.25</v>
      </c>
      <c r="AD39" s="617">
        <f t="shared" si="5"/>
        <v>-5527848.25</v>
      </c>
      <c r="AE39" s="617">
        <f t="shared" si="5"/>
        <v>-5527848.25</v>
      </c>
      <c r="AF39" s="617">
        <f t="shared" si="5"/>
        <v>-5527848.25</v>
      </c>
      <c r="AG39" s="617">
        <f t="shared" si="5"/>
        <v>-5527848.25</v>
      </c>
      <c r="AH39" s="617">
        <f t="shared" si="5"/>
        <v>-5527848.25</v>
      </c>
      <c r="AI39" s="617">
        <f t="shared" si="5"/>
        <v>-5527848.25</v>
      </c>
      <c r="AJ39" s="617">
        <f t="shared" si="5"/>
        <v>-5527848.25</v>
      </c>
      <c r="AK39" s="617">
        <f t="shared" si="5"/>
        <v>-5527848.25</v>
      </c>
      <c r="AL39" s="617">
        <f t="shared" si="5"/>
        <v>-5527848.25</v>
      </c>
      <c r="AM39" s="617">
        <f t="shared" si="5"/>
        <v>-5527848.25</v>
      </c>
      <c r="AN39" s="617">
        <f t="shared" si="5"/>
        <v>-5527848.25</v>
      </c>
      <c r="AO39" s="617">
        <f t="shared" si="5"/>
        <v>-5527848.25</v>
      </c>
      <c r="AP39" s="617">
        <f t="shared" si="5"/>
        <v>-5527848.25</v>
      </c>
      <c r="AQ39" s="617">
        <f t="shared" si="5"/>
        <v>-5527848.25</v>
      </c>
    </row>
    <row r="40" spans="1:46" s="632" customFormat="1" outlineLevel="1" x14ac:dyDescent="0.2">
      <c r="A40" s="619" t="s">
        <v>782</v>
      </c>
      <c r="B40" s="620"/>
      <c r="C40" s="620"/>
      <c r="D40" s="548">
        <f t="shared" ref="D40" si="6">SUM(I40:AR40)</f>
        <v>-77905152</v>
      </c>
      <c r="E40" s="608"/>
      <c r="F40" s="608"/>
      <c r="G40" s="608"/>
      <c r="H40" s="608"/>
      <c r="I40" s="548">
        <f>'DRE_URE MARÍLIA-BIO+GAS'!E41</f>
        <v>0</v>
      </c>
      <c r="J40" s="548">
        <f>'DRE_URE MARÍLIA-BIO+GAS'!F41</f>
        <v>-2291328</v>
      </c>
      <c r="K40" s="548">
        <f>'DRE_URE MARÍLIA-BIO+GAS'!G41</f>
        <v>-2291328</v>
      </c>
      <c r="L40" s="548">
        <f>'DRE_URE MARÍLIA-BIO+GAS'!H41</f>
        <v>-2291328</v>
      </c>
      <c r="M40" s="548">
        <f>'DRE_URE MARÍLIA-BIO+GAS'!I41</f>
        <v>-2291328</v>
      </c>
      <c r="N40" s="548">
        <f>'DRE_URE MARÍLIA-BIO+GAS'!J41</f>
        <v>-2291328</v>
      </c>
      <c r="O40" s="548">
        <f>'DRE_URE MARÍLIA-BIO+GAS'!K41</f>
        <v>-2291328</v>
      </c>
      <c r="P40" s="548">
        <f>'DRE_URE MARÍLIA-BIO+GAS'!L41</f>
        <v>-2291328</v>
      </c>
      <c r="Q40" s="548">
        <f>'DRE_URE MARÍLIA-BIO+GAS'!M41</f>
        <v>-2291328</v>
      </c>
      <c r="R40" s="548">
        <f>'DRE_URE MARÍLIA-BIO+GAS'!N41</f>
        <v>-2291328</v>
      </c>
      <c r="S40" s="548">
        <f>'DRE_URE MARÍLIA-BIO+GAS'!O41</f>
        <v>-2291328</v>
      </c>
      <c r="T40" s="548">
        <f>'DRE_URE MARÍLIA-BIO+GAS'!P41</f>
        <v>-2291328</v>
      </c>
      <c r="U40" s="548">
        <f>'DRE_URE MARÍLIA-BIO+GAS'!Q41</f>
        <v>-2291328</v>
      </c>
      <c r="V40" s="548">
        <f>'DRE_URE MARÍLIA-BIO+GAS'!R41</f>
        <v>-2291328</v>
      </c>
      <c r="W40" s="548">
        <f>'DRE_URE MARÍLIA-BIO+GAS'!S41</f>
        <v>-2291328</v>
      </c>
      <c r="X40" s="548">
        <f>'DRE_URE MARÍLIA-BIO+GAS'!T41</f>
        <v>-2291328</v>
      </c>
      <c r="Y40" s="548">
        <f>'DRE_URE MARÍLIA-BIO+GAS'!U41</f>
        <v>-2291328</v>
      </c>
      <c r="Z40" s="548">
        <f>'DRE_URE MARÍLIA-BIO+GAS'!V41</f>
        <v>-2291328</v>
      </c>
      <c r="AA40" s="548">
        <f>'DRE_URE MARÍLIA-BIO+GAS'!W41</f>
        <v>-2291328</v>
      </c>
      <c r="AB40" s="548">
        <f>'DRE_URE MARÍLIA-BIO+GAS'!X41</f>
        <v>-2291328</v>
      </c>
      <c r="AC40" s="548">
        <f>'DRE_URE MARÍLIA-BIO+GAS'!Y41</f>
        <v>-2291328</v>
      </c>
      <c r="AD40" s="548">
        <f>'DRE_URE MARÍLIA-BIO+GAS'!Z41</f>
        <v>-2291328</v>
      </c>
      <c r="AE40" s="548">
        <f>'DRE_URE MARÍLIA-BIO+GAS'!AA41</f>
        <v>-2291328</v>
      </c>
      <c r="AF40" s="548">
        <f>'DRE_URE MARÍLIA-BIO+GAS'!AB41</f>
        <v>-2291328</v>
      </c>
      <c r="AG40" s="548">
        <f>'DRE_URE MARÍLIA-BIO+GAS'!AC41</f>
        <v>-2291328</v>
      </c>
      <c r="AH40" s="548">
        <f>'DRE_URE MARÍLIA-BIO+GAS'!AD41</f>
        <v>-2291328</v>
      </c>
      <c r="AI40" s="548">
        <f>'DRE_URE MARÍLIA-BIO+GAS'!AE41</f>
        <v>-2291328</v>
      </c>
      <c r="AJ40" s="548">
        <f>'DRE_URE MARÍLIA-BIO+GAS'!AF41</f>
        <v>-2291328</v>
      </c>
      <c r="AK40" s="548">
        <f>'DRE_URE MARÍLIA-BIO+GAS'!AG41</f>
        <v>-2291328</v>
      </c>
      <c r="AL40" s="548">
        <f>'DRE_URE MARÍLIA-BIO+GAS'!AH41</f>
        <v>-2291328</v>
      </c>
      <c r="AM40" s="548">
        <f>'DRE_URE MARÍLIA-BIO+GAS'!AI41</f>
        <v>-2291328</v>
      </c>
      <c r="AN40" s="548">
        <f>'DRE_URE MARÍLIA-BIO+GAS'!AJ41</f>
        <v>-2291328</v>
      </c>
      <c r="AO40" s="548">
        <f>'DRE_URE MARÍLIA-BIO+GAS'!AK41</f>
        <v>-2291328</v>
      </c>
      <c r="AP40" s="548">
        <f>'DRE_URE MARÍLIA-BIO+GAS'!AL41</f>
        <v>-2291328</v>
      </c>
      <c r="AQ40" s="548">
        <f>'DRE_URE MARÍLIA-BIO+GAS'!AM41</f>
        <v>-2291328</v>
      </c>
    </row>
    <row r="41" spans="1:46" s="632" customFormat="1" outlineLevel="1" x14ac:dyDescent="0.2">
      <c r="A41" s="619" t="s">
        <v>783</v>
      </c>
      <c r="B41" s="620"/>
      <c r="C41" s="620"/>
      <c r="D41" s="548">
        <f t="shared" si="1"/>
        <v>-109031662.5</v>
      </c>
      <c r="E41" s="608"/>
      <c r="F41" s="608"/>
      <c r="G41" s="608"/>
      <c r="H41" s="608"/>
      <c r="I41" s="548">
        <f>'DRE_URE MARÍLIA-BIO+GAS'!E12</f>
        <v>0</v>
      </c>
      <c r="J41" s="548">
        <f>'DRE_URE MARÍLIA-BIO+GAS'!F12</f>
        <v>-2226494.25</v>
      </c>
      <c r="K41" s="548">
        <f>'DRE_URE MARÍLIA-BIO+GAS'!G12</f>
        <v>-3236520.25</v>
      </c>
      <c r="L41" s="548">
        <f>'DRE_URE MARÍLIA-BIO+GAS'!H12</f>
        <v>-3236520.25</v>
      </c>
      <c r="M41" s="548">
        <f>'DRE_URE MARÍLIA-BIO+GAS'!I12</f>
        <v>-3236520.25</v>
      </c>
      <c r="N41" s="548">
        <f>'DRE_URE MARÍLIA-BIO+GAS'!J12</f>
        <v>-3236520.25</v>
      </c>
      <c r="O41" s="548">
        <f>'DRE_URE MARÍLIA-BIO+GAS'!K12</f>
        <v>-3236520.25</v>
      </c>
      <c r="P41" s="548">
        <f>'DRE_URE MARÍLIA-BIO+GAS'!L12</f>
        <v>-3236520.25</v>
      </c>
      <c r="Q41" s="548">
        <f>'DRE_URE MARÍLIA-BIO+GAS'!M12</f>
        <v>-3236520.25</v>
      </c>
      <c r="R41" s="548">
        <f>'DRE_URE MARÍLIA-BIO+GAS'!N12</f>
        <v>-3236520.25</v>
      </c>
      <c r="S41" s="548">
        <f>'DRE_URE MARÍLIA-BIO+GAS'!O12</f>
        <v>-3236520.25</v>
      </c>
      <c r="T41" s="548">
        <f>'DRE_URE MARÍLIA-BIO+GAS'!P12</f>
        <v>-3236520.25</v>
      </c>
      <c r="U41" s="548">
        <f>'DRE_URE MARÍLIA-BIO+GAS'!Q12</f>
        <v>-3236520.25</v>
      </c>
      <c r="V41" s="548">
        <f>'DRE_URE MARÍLIA-BIO+GAS'!R12</f>
        <v>-3236520.25</v>
      </c>
      <c r="W41" s="548">
        <f>'DRE_URE MARÍLIA-BIO+GAS'!S12</f>
        <v>-3236520.25</v>
      </c>
      <c r="X41" s="548">
        <f>'DRE_URE MARÍLIA-BIO+GAS'!T12</f>
        <v>-3236520.25</v>
      </c>
      <c r="Y41" s="548">
        <f>'DRE_URE MARÍLIA-BIO+GAS'!U12</f>
        <v>-3236520.25</v>
      </c>
      <c r="Z41" s="548">
        <f>'DRE_URE MARÍLIA-BIO+GAS'!V12</f>
        <v>-3236520.25</v>
      </c>
      <c r="AA41" s="548">
        <f>'DRE_URE MARÍLIA-BIO+GAS'!W12</f>
        <v>-3236520.25</v>
      </c>
      <c r="AB41" s="548">
        <f>'DRE_URE MARÍLIA-BIO+GAS'!X12</f>
        <v>-3236520.25</v>
      </c>
      <c r="AC41" s="548">
        <f>'DRE_URE MARÍLIA-BIO+GAS'!Y12</f>
        <v>-3236520.25</v>
      </c>
      <c r="AD41" s="548">
        <f>'DRE_URE MARÍLIA-BIO+GAS'!Z12</f>
        <v>-3236520.25</v>
      </c>
      <c r="AE41" s="548">
        <f>'DRE_URE MARÍLIA-BIO+GAS'!AA12</f>
        <v>-3236520.25</v>
      </c>
      <c r="AF41" s="548">
        <f>'DRE_URE MARÍLIA-BIO+GAS'!AB12</f>
        <v>-3236520.25</v>
      </c>
      <c r="AG41" s="548">
        <f>'DRE_URE MARÍLIA-BIO+GAS'!AC12</f>
        <v>-3236520.25</v>
      </c>
      <c r="AH41" s="548">
        <f>'DRE_URE MARÍLIA-BIO+GAS'!AD12</f>
        <v>-3236520.25</v>
      </c>
      <c r="AI41" s="548">
        <f>'DRE_URE MARÍLIA-BIO+GAS'!AE12</f>
        <v>-3236520.25</v>
      </c>
      <c r="AJ41" s="548">
        <f>'DRE_URE MARÍLIA-BIO+GAS'!AF12</f>
        <v>-3236520.25</v>
      </c>
      <c r="AK41" s="548">
        <f>'DRE_URE MARÍLIA-BIO+GAS'!AG12</f>
        <v>-3236520.25</v>
      </c>
      <c r="AL41" s="548">
        <f>'DRE_URE MARÍLIA-BIO+GAS'!AH12</f>
        <v>-3236520.25</v>
      </c>
      <c r="AM41" s="548">
        <f>'DRE_URE MARÍLIA-BIO+GAS'!AI12</f>
        <v>-3236520.25</v>
      </c>
      <c r="AN41" s="548">
        <f>'DRE_URE MARÍLIA-BIO+GAS'!AJ12</f>
        <v>-3236520.25</v>
      </c>
      <c r="AO41" s="548">
        <f>'DRE_URE MARÍLIA-BIO+GAS'!AK12</f>
        <v>-3236520.25</v>
      </c>
      <c r="AP41" s="548">
        <f>'DRE_URE MARÍLIA-BIO+GAS'!AL12</f>
        <v>-3236520.25</v>
      </c>
      <c r="AQ41" s="548">
        <f>'DRE_URE MARÍLIA-BIO+GAS'!AM12</f>
        <v>-3236520.25</v>
      </c>
    </row>
    <row r="42" spans="1:46" s="549" customFormat="1" outlineLevel="1" x14ac:dyDescent="0.2">
      <c r="A42" s="608" t="s">
        <v>234</v>
      </c>
      <c r="B42" s="608"/>
      <c r="C42" s="608"/>
      <c r="D42" s="617">
        <f t="shared" si="1"/>
        <v>-178365934.79999995</v>
      </c>
      <c r="E42" s="608"/>
      <c r="F42" s="608"/>
      <c r="G42" s="608"/>
      <c r="H42" s="608"/>
      <c r="I42" s="617">
        <f t="shared" ref="I42:AQ42" si="7">SUM(I43:I43)</f>
        <v>-954720</v>
      </c>
      <c r="J42" s="617">
        <f t="shared" si="7"/>
        <v>-5059006.2</v>
      </c>
      <c r="K42" s="617">
        <f t="shared" si="7"/>
        <v>-5222794.2</v>
      </c>
      <c r="L42" s="617">
        <f t="shared" si="7"/>
        <v>-5222794.2</v>
      </c>
      <c r="M42" s="617">
        <f t="shared" si="7"/>
        <v>-5222794.2</v>
      </c>
      <c r="N42" s="617">
        <f t="shared" si="7"/>
        <v>-5222794.2</v>
      </c>
      <c r="O42" s="617">
        <f t="shared" si="7"/>
        <v>-5222794.2</v>
      </c>
      <c r="P42" s="617">
        <f t="shared" si="7"/>
        <v>-5222794.2</v>
      </c>
      <c r="Q42" s="617">
        <f t="shared" si="7"/>
        <v>-5222794.2</v>
      </c>
      <c r="R42" s="617">
        <f t="shared" si="7"/>
        <v>-5222794.2</v>
      </c>
      <c r="S42" s="617">
        <f t="shared" si="7"/>
        <v>-5222794.2</v>
      </c>
      <c r="T42" s="617">
        <f t="shared" si="7"/>
        <v>-5222794.2</v>
      </c>
      <c r="U42" s="617">
        <f t="shared" si="7"/>
        <v>-5222794.2</v>
      </c>
      <c r="V42" s="617">
        <f t="shared" si="7"/>
        <v>-5222794.2</v>
      </c>
      <c r="W42" s="617">
        <f t="shared" si="7"/>
        <v>-5222794.2</v>
      </c>
      <c r="X42" s="617">
        <f t="shared" si="7"/>
        <v>-5222794.2</v>
      </c>
      <c r="Y42" s="617">
        <f t="shared" si="7"/>
        <v>-5222794.2</v>
      </c>
      <c r="Z42" s="617">
        <f t="shared" si="7"/>
        <v>-5222794.2</v>
      </c>
      <c r="AA42" s="617">
        <f t="shared" si="7"/>
        <v>-5222794.2</v>
      </c>
      <c r="AB42" s="617">
        <f t="shared" si="7"/>
        <v>-5222794.2</v>
      </c>
      <c r="AC42" s="617">
        <f t="shared" si="7"/>
        <v>-5222794.2</v>
      </c>
      <c r="AD42" s="617">
        <f t="shared" si="7"/>
        <v>-5222794.2</v>
      </c>
      <c r="AE42" s="617">
        <f t="shared" si="7"/>
        <v>-5222794.2</v>
      </c>
      <c r="AF42" s="617">
        <f t="shared" si="7"/>
        <v>-5222794.2</v>
      </c>
      <c r="AG42" s="617">
        <f t="shared" si="7"/>
        <v>-5222794.2</v>
      </c>
      <c r="AH42" s="617">
        <f t="shared" si="7"/>
        <v>-5222794.2</v>
      </c>
      <c r="AI42" s="617">
        <f t="shared" si="7"/>
        <v>-5222794.2</v>
      </c>
      <c r="AJ42" s="617">
        <f t="shared" si="7"/>
        <v>-5222794.2</v>
      </c>
      <c r="AK42" s="617">
        <f t="shared" si="7"/>
        <v>-5222794.2</v>
      </c>
      <c r="AL42" s="617">
        <f t="shared" si="7"/>
        <v>-5222794.2</v>
      </c>
      <c r="AM42" s="617">
        <f t="shared" si="7"/>
        <v>-5222794.2</v>
      </c>
      <c r="AN42" s="617">
        <f t="shared" si="7"/>
        <v>-5222794.2</v>
      </c>
      <c r="AO42" s="617">
        <f t="shared" si="7"/>
        <v>-5222794.2</v>
      </c>
      <c r="AP42" s="617">
        <f t="shared" si="7"/>
        <v>-5222794.2</v>
      </c>
      <c r="AQ42" s="617">
        <f t="shared" si="7"/>
        <v>-5222794.2</v>
      </c>
    </row>
    <row r="43" spans="1:46" s="632" customFormat="1" outlineLevel="1" x14ac:dyDescent="0.2">
      <c r="A43" s="619" t="s">
        <v>791</v>
      </c>
      <c r="B43" s="620"/>
      <c r="C43" s="620"/>
      <c r="D43" s="548">
        <f>SUM(J43:AR43)</f>
        <v>-177411214.79999995</v>
      </c>
      <c r="E43" s="608"/>
      <c r="F43" s="608"/>
      <c r="G43" s="608"/>
      <c r="H43" s="608"/>
      <c r="I43" s="548">
        <f>Opex!Z57*-1</f>
        <v>-954720</v>
      </c>
      <c r="J43" s="548">
        <f>Opex!AA57*-1</f>
        <v>-5059006.2</v>
      </c>
      <c r="K43" s="548">
        <f>Opex!AB57*-1</f>
        <v>-5222794.2</v>
      </c>
      <c r="L43" s="548">
        <f>Opex!AC57*-1</f>
        <v>-5222794.2</v>
      </c>
      <c r="M43" s="548">
        <f>Opex!AD57*-1</f>
        <v>-5222794.2</v>
      </c>
      <c r="N43" s="548">
        <f>Opex!AE57*-1</f>
        <v>-5222794.2</v>
      </c>
      <c r="O43" s="548">
        <f>Opex!AF57*-1</f>
        <v>-5222794.2</v>
      </c>
      <c r="P43" s="548">
        <f>Opex!AG57*-1</f>
        <v>-5222794.2</v>
      </c>
      <c r="Q43" s="548">
        <f>Opex!AH57*-1</f>
        <v>-5222794.2</v>
      </c>
      <c r="R43" s="548">
        <f>Opex!AI57*-1</f>
        <v>-5222794.2</v>
      </c>
      <c r="S43" s="548">
        <f>Opex!AJ57*-1</f>
        <v>-5222794.2</v>
      </c>
      <c r="T43" s="548">
        <f>Opex!AK57*-1</f>
        <v>-5222794.2</v>
      </c>
      <c r="U43" s="548">
        <f>Opex!AL57*-1</f>
        <v>-5222794.2</v>
      </c>
      <c r="V43" s="548">
        <f>Opex!AM57*-1</f>
        <v>-5222794.2</v>
      </c>
      <c r="W43" s="548">
        <f>Opex!AN57*-1</f>
        <v>-5222794.2</v>
      </c>
      <c r="X43" s="548">
        <f>Opex!AO57*-1</f>
        <v>-5222794.2</v>
      </c>
      <c r="Y43" s="548">
        <f>Opex!AP57*-1</f>
        <v>-5222794.2</v>
      </c>
      <c r="Z43" s="548">
        <f>Opex!AQ57*-1</f>
        <v>-5222794.2</v>
      </c>
      <c r="AA43" s="548">
        <f>Opex!AR57*-1</f>
        <v>-5222794.2</v>
      </c>
      <c r="AB43" s="548">
        <f>Opex!AS57*-1</f>
        <v>-5222794.2</v>
      </c>
      <c r="AC43" s="548">
        <f>Opex!AT57*-1</f>
        <v>-5222794.2</v>
      </c>
      <c r="AD43" s="548">
        <f>Opex!AU57*-1</f>
        <v>-5222794.2</v>
      </c>
      <c r="AE43" s="548">
        <f>Opex!AV57*-1</f>
        <v>-5222794.2</v>
      </c>
      <c r="AF43" s="548">
        <f>Opex!AW57*-1</f>
        <v>-5222794.2</v>
      </c>
      <c r="AG43" s="548">
        <f>Opex!AX57*-1</f>
        <v>-5222794.2</v>
      </c>
      <c r="AH43" s="548">
        <f>Opex!AY57*-1</f>
        <v>-5222794.2</v>
      </c>
      <c r="AI43" s="548">
        <f>Opex!AZ57*-1</f>
        <v>-5222794.2</v>
      </c>
      <c r="AJ43" s="548">
        <f>Opex!BA57*-1</f>
        <v>-5222794.2</v>
      </c>
      <c r="AK43" s="548">
        <f>Opex!BB57*-1</f>
        <v>-5222794.2</v>
      </c>
      <c r="AL43" s="548">
        <f>Opex!BC57*-1</f>
        <v>-5222794.2</v>
      </c>
      <c r="AM43" s="548">
        <f>Opex!BD57*-1</f>
        <v>-5222794.2</v>
      </c>
      <c r="AN43" s="548">
        <f>Opex!BE57*-1</f>
        <v>-5222794.2</v>
      </c>
      <c r="AO43" s="548">
        <f>Opex!BF57*-1</f>
        <v>-5222794.2</v>
      </c>
      <c r="AP43" s="548">
        <f>Opex!BG57*-1</f>
        <v>-5222794.2</v>
      </c>
      <c r="AQ43" s="548">
        <f>AP43</f>
        <v>-5222794.2</v>
      </c>
    </row>
    <row r="44" spans="1:46" s="549" customFormat="1" outlineLevel="1" x14ac:dyDescent="0.2">
      <c r="A44" s="618" t="s">
        <v>405</v>
      </c>
      <c r="B44" s="608"/>
      <c r="C44" s="608"/>
      <c r="D44" s="621">
        <f>SUM(I44:AR44)</f>
        <v>-40600000</v>
      </c>
      <c r="E44" s="468"/>
      <c r="F44" s="468"/>
      <c r="G44" s="468"/>
      <c r="H44" s="468"/>
      <c r="I44" s="617">
        <f>I45</f>
        <v>0</v>
      </c>
      <c r="J44" s="617">
        <f t="shared" ref="J44:AQ44" si="8">J45</f>
        <v>-4060000</v>
      </c>
      <c r="K44" s="617">
        <f t="shared" si="8"/>
        <v>-4060000</v>
      </c>
      <c r="L44" s="617">
        <f t="shared" si="8"/>
        <v>-4060000</v>
      </c>
      <c r="M44" s="617">
        <f t="shared" si="8"/>
        <v>-4060000</v>
      </c>
      <c r="N44" s="617">
        <f t="shared" si="8"/>
        <v>-4060000</v>
      </c>
      <c r="O44" s="617">
        <f t="shared" si="8"/>
        <v>-4060000</v>
      </c>
      <c r="P44" s="617">
        <f t="shared" si="8"/>
        <v>-4060000</v>
      </c>
      <c r="Q44" s="617">
        <f t="shared" si="8"/>
        <v>-4060000</v>
      </c>
      <c r="R44" s="617">
        <f t="shared" si="8"/>
        <v>-4060000</v>
      </c>
      <c r="S44" s="617">
        <f t="shared" si="8"/>
        <v>-4060000</v>
      </c>
      <c r="T44" s="617">
        <f t="shared" si="8"/>
        <v>0</v>
      </c>
      <c r="U44" s="617">
        <f t="shared" si="8"/>
        <v>0</v>
      </c>
      <c r="V44" s="617">
        <f t="shared" si="8"/>
        <v>0</v>
      </c>
      <c r="W44" s="617">
        <f t="shared" si="8"/>
        <v>0</v>
      </c>
      <c r="X44" s="617">
        <f t="shared" si="8"/>
        <v>0</v>
      </c>
      <c r="Y44" s="617">
        <f t="shared" si="8"/>
        <v>0</v>
      </c>
      <c r="Z44" s="617">
        <f t="shared" si="8"/>
        <v>0</v>
      </c>
      <c r="AA44" s="617">
        <f t="shared" si="8"/>
        <v>0</v>
      </c>
      <c r="AB44" s="617">
        <f t="shared" si="8"/>
        <v>0</v>
      </c>
      <c r="AC44" s="617">
        <f t="shared" si="8"/>
        <v>0</v>
      </c>
      <c r="AD44" s="617">
        <f t="shared" si="8"/>
        <v>0</v>
      </c>
      <c r="AE44" s="617">
        <f t="shared" si="8"/>
        <v>0</v>
      </c>
      <c r="AF44" s="617">
        <f t="shared" si="8"/>
        <v>0</v>
      </c>
      <c r="AG44" s="617">
        <f t="shared" si="8"/>
        <v>0</v>
      </c>
      <c r="AH44" s="617">
        <f t="shared" si="8"/>
        <v>0</v>
      </c>
      <c r="AI44" s="617">
        <f t="shared" si="8"/>
        <v>0</v>
      </c>
      <c r="AJ44" s="617">
        <f t="shared" si="8"/>
        <v>0</v>
      </c>
      <c r="AK44" s="617">
        <f t="shared" si="8"/>
        <v>0</v>
      </c>
      <c r="AL44" s="617">
        <f t="shared" si="8"/>
        <v>0</v>
      </c>
      <c r="AM44" s="617">
        <f t="shared" si="8"/>
        <v>0</v>
      </c>
      <c r="AN44" s="617">
        <f t="shared" si="8"/>
        <v>0</v>
      </c>
      <c r="AO44" s="617">
        <f t="shared" si="8"/>
        <v>0</v>
      </c>
      <c r="AP44" s="617">
        <f t="shared" si="8"/>
        <v>0</v>
      </c>
      <c r="AQ44" s="617">
        <f t="shared" si="8"/>
        <v>0</v>
      </c>
    </row>
    <row r="45" spans="1:46" s="632" customFormat="1" outlineLevel="1" x14ac:dyDescent="0.2">
      <c r="A45" s="619" t="s">
        <v>784</v>
      </c>
      <c r="B45" s="620"/>
      <c r="C45" s="620"/>
      <c r="D45" s="548">
        <f t="shared" si="1"/>
        <v>-40600000</v>
      </c>
      <c r="E45" s="608"/>
      <c r="F45" s="608"/>
      <c r="G45" s="608"/>
      <c r="H45" s="608"/>
      <c r="I45" s="548">
        <f>'DRE_URE MARÍLIA-BIO+GAS'!E36</f>
        <v>0</v>
      </c>
      <c r="J45" s="548">
        <f>'DRE_URE MARÍLIA-BIO+GAS'!F36</f>
        <v>-4060000</v>
      </c>
      <c r="K45" s="548">
        <f>'DRE_URE MARÍLIA-BIO+GAS'!G36</f>
        <v>-4060000</v>
      </c>
      <c r="L45" s="548">
        <f>'DRE_URE MARÍLIA-BIO+GAS'!H36</f>
        <v>-4060000</v>
      </c>
      <c r="M45" s="548">
        <f>'DRE_URE MARÍLIA-BIO+GAS'!I36</f>
        <v>-4060000</v>
      </c>
      <c r="N45" s="548">
        <f>'DRE_URE MARÍLIA-BIO+GAS'!J36</f>
        <v>-4060000</v>
      </c>
      <c r="O45" s="548">
        <f>'DRE_URE MARÍLIA-BIO+GAS'!K36</f>
        <v>-4060000</v>
      </c>
      <c r="P45" s="548">
        <f>'DRE_URE MARÍLIA-BIO+GAS'!L36</f>
        <v>-4060000</v>
      </c>
      <c r="Q45" s="548">
        <f>'DRE_URE MARÍLIA-BIO+GAS'!M36</f>
        <v>-4060000</v>
      </c>
      <c r="R45" s="548">
        <f>'DRE_URE MARÍLIA-BIO+GAS'!N36</f>
        <v>-4060000</v>
      </c>
      <c r="S45" s="548">
        <f>'DRE_URE MARÍLIA-BIO+GAS'!O36</f>
        <v>-4060000</v>
      </c>
      <c r="T45" s="548">
        <f>'DRE_URE MARÍLIA-BIO+GAS'!P36</f>
        <v>0</v>
      </c>
      <c r="U45" s="548">
        <f>'DRE_URE MARÍLIA-BIO+GAS'!Q36</f>
        <v>0</v>
      </c>
      <c r="V45" s="548">
        <f>'DRE_URE MARÍLIA-BIO+GAS'!R36</f>
        <v>0</v>
      </c>
      <c r="W45" s="548">
        <f>'DRE_URE MARÍLIA-BIO+GAS'!S36</f>
        <v>0</v>
      </c>
      <c r="X45" s="548">
        <f>'DRE_URE MARÍLIA-BIO+GAS'!T36</f>
        <v>0</v>
      </c>
      <c r="Y45" s="548">
        <f>'DRE_URE MARÍLIA-BIO+GAS'!U36</f>
        <v>0</v>
      </c>
      <c r="Z45" s="548">
        <f>'DRE_URE MARÍLIA-BIO+GAS'!V36</f>
        <v>0</v>
      </c>
      <c r="AA45" s="548">
        <f>'DRE_URE MARÍLIA-BIO+GAS'!W36</f>
        <v>0</v>
      </c>
      <c r="AB45" s="548">
        <f>'DRE_URE MARÍLIA-BIO+GAS'!X36</f>
        <v>0</v>
      </c>
      <c r="AC45" s="548">
        <f>'DRE_URE MARÍLIA-BIO+GAS'!Y36</f>
        <v>0</v>
      </c>
      <c r="AD45" s="548">
        <f>'DRE_URE MARÍLIA-BIO+GAS'!Z36</f>
        <v>0</v>
      </c>
      <c r="AE45" s="548">
        <f>'DRE_URE MARÍLIA-BIO+GAS'!AA36</f>
        <v>0</v>
      </c>
      <c r="AF45" s="548">
        <f>'DRE_URE MARÍLIA-BIO+GAS'!AB36</f>
        <v>0</v>
      </c>
      <c r="AG45" s="548">
        <f>'DRE_URE MARÍLIA-BIO+GAS'!AC36</f>
        <v>0</v>
      </c>
      <c r="AH45" s="548">
        <f>'DRE_URE MARÍLIA-BIO+GAS'!AD36</f>
        <v>0</v>
      </c>
      <c r="AI45" s="548">
        <f>'DRE_URE MARÍLIA-BIO+GAS'!AE36</f>
        <v>0</v>
      </c>
      <c r="AJ45" s="548">
        <f>'DRE_URE MARÍLIA-BIO+GAS'!AF36</f>
        <v>0</v>
      </c>
      <c r="AK45" s="548">
        <f>'DRE_URE MARÍLIA-BIO+GAS'!AG36</f>
        <v>0</v>
      </c>
      <c r="AL45" s="548">
        <f>'DRE_URE MARÍLIA-BIO+GAS'!AH36</f>
        <v>0</v>
      </c>
      <c r="AM45" s="548">
        <f>'DRE_URE MARÍLIA-BIO+GAS'!AI36</f>
        <v>0</v>
      </c>
      <c r="AN45" s="548">
        <f>'DRE_URE MARÍLIA-BIO+GAS'!AJ36</f>
        <v>0</v>
      </c>
      <c r="AO45" s="548">
        <f>'DRE_URE MARÍLIA-BIO+GAS'!AK36</f>
        <v>0</v>
      </c>
      <c r="AP45" s="548">
        <f>'DRE_URE MARÍLIA-BIO+GAS'!AL36</f>
        <v>0</v>
      </c>
      <c r="AQ45" s="548">
        <f>'DRE_URE MARÍLIA-BIO+GAS'!AM36</f>
        <v>0</v>
      </c>
    </row>
    <row r="46" spans="1:46" s="549" customFormat="1" outlineLevel="1" x14ac:dyDescent="0.2">
      <c r="A46" s="608" t="s">
        <v>38</v>
      </c>
      <c r="B46" s="608"/>
      <c r="C46" s="608"/>
      <c r="D46" s="617">
        <f t="shared" si="1"/>
        <v>534404242.49866265</v>
      </c>
      <c r="E46" s="620"/>
      <c r="F46" s="620"/>
      <c r="G46" s="620"/>
      <c r="H46" s="620"/>
      <c r="I46" s="622">
        <f>SUM(I47:I49)</f>
        <v>480090.42881336226</v>
      </c>
      <c r="J46" s="622">
        <f t="shared" ref="J46:AQ46" si="9">SUM(J47:J49)</f>
        <v>13813347.954827264</v>
      </c>
      <c r="K46" s="622">
        <f t="shared" si="9"/>
        <v>12803507.485675186</v>
      </c>
      <c r="L46" s="622">
        <f t="shared" si="9"/>
        <v>12803700.563300744</v>
      </c>
      <c r="M46" s="622">
        <f t="shared" si="9"/>
        <v>12803901.498016167</v>
      </c>
      <c r="N46" s="622">
        <f t="shared" si="9"/>
        <v>12804108.881070271</v>
      </c>
      <c r="O46" s="622">
        <f t="shared" si="9"/>
        <v>12804324.676121049</v>
      </c>
      <c r="P46" s="622">
        <f t="shared" si="9"/>
        <v>12804549.227997154</v>
      </c>
      <c r="Q46" s="622">
        <f t="shared" si="9"/>
        <v>12804781.949352309</v>
      </c>
      <c r="R46" s="622">
        <f t="shared" si="9"/>
        <v>12805018.255861878</v>
      </c>
      <c r="S46" s="622">
        <f t="shared" si="9"/>
        <v>12805271.055292372</v>
      </c>
      <c r="T46" s="622">
        <f t="shared" si="9"/>
        <v>16865533.094833415</v>
      </c>
      <c r="U46" s="622">
        <f t="shared" si="9"/>
        <v>16865805.766212046</v>
      </c>
      <c r="V46" s="622">
        <f t="shared" si="9"/>
        <v>16866087.309877962</v>
      </c>
      <c r="W46" s="622">
        <f t="shared" si="9"/>
        <v>16866363.29390835</v>
      </c>
      <c r="X46" s="622">
        <f t="shared" si="9"/>
        <v>16866668.727824669</v>
      </c>
      <c r="Y46" s="622">
        <f t="shared" si="9"/>
        <v>16866980.555439763</v>
      </c>
      <c r="Z46" s="622">
        <f t="shared" si="9"/>
        <v>16867306.148314264</v>
      </c>
      <c r="AA46" s="622">
        <f t="shared" si="9"/>
        <v>16867643.582836337</v>
      </c>
      <c r="AB46" s="622">
        <f t="shared" si="9"/>
        <v>16867982.799521282</v>
      </c>
      <c r="AC46" s="622">
        <f t="shared" si="9"/>
        <v>16868347.567630861</v>
      </c>
      <c r="AD46" s="622">
        <f t="shared" si="9"/>
        <v>16868718.679009803</v>
      </c>
      <c r="AE46" s="622">
        <f t="shared" si="9"/>
        <v>16869114.581281729</v>
      </c>
      <c r="AF46" s="622">
        <f t="shared" si="9"/>
        <v>16869519.083504114</v>
      </c>
      <c r="AG46" s="622">
        <f t="shared" si="9"/>
        <v>16869936.723104626</v>
      </c>
      <c r="AH46" s="622">
        <f t="shared" si="9"/>
        <v>16870371.006234288</v>
      </c>
      <c r="AI46" s="622">
        <f t="shared" si="9"/>
        <v>16870820.991875935</v>
      </c>
      <c r="AJ46" s="622">
        <f t="shared" si="9"/>
        <v>16871293.867268857</v>
      </c>
      <c r="AK46" s="622">
        <f t="shared" si="9"/>
        <v>16871780.547356822</v>
      </c>
      <c r="AL46" s="622">
        <f t="shared" si="9"/>
        <v>16872283.09232644</v>
      </c>
      <c r="AM46" s="622">
        <f t="shared" si="9"/>
        <v>16872811.027351119</v>
      </c>
      <c r="AN46" s="622">
        <f t="shared" si="9"/>
        <v>16873352.57065963</v>
      </c>
      <c r="AO46" s="622">
        <f t="shared" si="9"/>
        <v>16873913.665217035</v>
      </c>
      <c r="AP46" s="622">
        <f t="shared" si="9"/>
        <v>16874502.920372728</v>
      </c>
      <c r="AQ46" s="622">
        <f t="shared" si="9"/>
        <v>16874502.920372728</v>
      </c>
    </row>
    <row r="47" spans="1:46" s="632" customFormat="1" outlineLevel="1" x14ac:dyDescent="0.2">
      <c r="A47" s="619" t="s">
        <v>39</v>
      </c>
      <c r="B47" s="620"/>
      <c r="C47" s="620"/>
      <c r="D47" s="623">
        <f t="shared" si="1"/>
        <v>-186936814.5</v>
      </c>
      <c r="E47" s="608"/>
      <c r="F47" s="608"/>
      <c r="G47" s="608"/>
      <c r="H47" s="608"/>
      <c r="I47" s="623">
        <f t="shared" ref="I47:AQ47" si="10">I39</f>
        <v>0</v>
      </c>
      <c r="J47" s="623">
        <f t="shared" si="10"/>
        <v>-4517822.25</v>
      </c>
      <c r="K47" s="623">
        <f t="shared" si="10"/>
        <v>-5527848.25</v>
      </c>
      <c r="L47" s="623">
        <f t="shared" si="10"/>
        <v>-5527848.25</v>
      </c>
      <c r="M47" s="623">
        <f t="shared" si="10"/>
        <v>-5527848.25</v>
      </c>
      <c r="N47" s="623">
        <f t="shared" si="10"/>
        <v>-5527848.25</v>
      </c>
      <c r="O47" s="623">
        <f t="shared" si="10"/>
        <v>-5527848.25</v>
      </c>
      <c r="P47" s="623">
        <f t="shared" si="10"/>
        <v>-5527848.25</v>
      </c>
      <c r="Q47" s="623">
        <f t="shared" si="10"/>
        <v>-5527848.25</v>
      </c>
      <c r="R47" s="623">
        <f t="shared" si="10"/>
        <v>-5527848.25</v>
      </c>
      <c r="S47" s="623">
        <f t="shared" si="10"/>
        <v>-5527848.25</v>
      </c>
      <c r="T47" s="623">
        <f t="shared" si="10"/>
        <v>-5527848.25</v>
      </c>
      <c r="U47" s="623">
        <f t="shared" si="10"/>
        <v>-5527848.25</v>
      </c>
      <c r="V47" s="623">
        <f t="shared" si="10"/>
        <v>-5527848.25</v>
      </c>
      <c r="W47" s="623">
        <f t="shared" si="10"/>
        <v>-5527848.25</v>
      </c>
      <c r="X47" s="623">
        <f t="shared" si="10"/>
        <v>-5527848.25</v>
      </c>
      <c r="Y47" s="623">
        <f t="shared" si="10"/>
        <v>-5527848.25</v>
      </c>
      <c r="Z47" s="623">
        <f t="shared" si="10"/>
        <v>-5527848.25</v>
      </c>
      <c r="AA47" s="623">
        <f t="shared" si="10"/>
        <v>-5527848.25</v>
      </c>
      <c r="AB47" s="623">
        <f t="shared" si="10"/>
        <v>-5527848.25</v>
      </c>
      <c r="AC47" s="623">
        <f t="shared" si="10"/>
        <v>-5527848.25</v>
      </c>
      <c r="AD47" s="623">
        <f t="shared" si="10"/>
        <v>-5527848.25</v>
      </c>
      <c r="AE47" s="623">
        <f t="shared" si="10"/>
        <v>-5527848.25</v>
      </c>
      <c r="AF47" s="623">
        <f t="shared" si="10"/>
        <v>-5527848.25</v>
      </c>
      <c r="AG47" s="623">
        <f t="shared" si="10"/>
        <v>-5527848.25</v>
      </c>
      <c r="AH47" s="623">
        <f t="shared" si="10"/>
        <v>-5527848.25</v>
      </c>
      <c r="AI47" s="623">
        <f t="shared" si="10"/>
        <v>-5527848.25</v>
      </c>
      <c r="AJ47" s="623">
        <f t="shared" si="10"/>
        <v>-5527848.25</v>
      </c>
      <c r="AK47" s="623">
        <f t="shared" si="10"/>
        <v>-5527848.25</v>
      </c>
      <c r="AL47" s="623">
        <f t="shared" si="10"/>
        <v>-5527848.25</v>
      </c>
      <c r="AM47" s="623">
        <f t="shared" si="10"/>
        <v>-5527848.25</v>
      </c>
      <c r="AN47" s="623">
        <f t="shared" si="10"/>
        <v>-5527848.25</v>
      </c>
      <c r="AO47" s="623">
        <f t="shared" si="10"/>
        <v>-5527848.25</v>
      </c>
      <c r="AP47" s="623">
        <f t="shared" si="10"/>
        <v>-5527848.25</v>
      </c>
      <c r="AQ47" s="623">
        <f t="shared" si="10"/>
        <v>-5527848.25</v>
      </c>
    </row>
    <row r="48" spans="1:46" s="632" customFormat="1" outlineLevel="1" x14ac:dyDescent="0.2">
      <c r="A48" s="619" t="s">
        <v>36</v>
      </c>
      <c r="B48" s="620"/>
      <c r="C48" s="620"/>
      <c r="D48" s="623">
        <f t="shared" si="1"/>
        <v>761941056.99866259</v>
      </c>
      <c r="E48" s="608"/>
      <c r="F48" s="608"/>
      <c r="G48" s="608"/>
      <c r="H48" s="608"/>
      <c r="I48" s="623">
        <f t="shared" ref="I48:AQ48" si="11">I33</f>
        <v>480090.42881336226</v>
      </c>
      <c r="J48" s="623">
        <f t="shared" si="11"/>
        <v>22391170.204827264</v>
      </c>
      <c r="K48" s="623">
        <f t="shared" si="11"/>
        <v>22391355.735675186</v>
      </c>
      <c r="L48" s="623">
        <f t="shared" si="11"/>
        <v>22391548.813300744</v>
      </c>
      <c r="M48" s="623">
        <f t="shared" si="11"/>
        <v>22391749.748016167</v>
      </c>
      <c r="N48" s="623">
        <f t="shared" si="11"/>
        <v>22391957.131070271</v>
      </c>
      <c r="O48" s="623">
        <f t="shared" si="11"/>
        <v>22392172.926121049</v>
      </c>
      <c r="P48" s="623">
        <f t="shared" si="11"/>
        <v>22392397.477997154</v>
      </c>
      <c r="Q48" s="623">
        <f t="shared" si="11"/>
        <v>22392630.199352309</v>
      </c>
      <c r="R48" s="623">
        <f t="shared" si="11"/>
        <v>22392866.505861878</v>
      </c>
      <c r="S48" s="623">
        <f t="shared" si="11"/>
        <v>22393119.305292372</v>
      </c>
      <c r="T48" s="623">
        <f t="shared" si="11"/>
        <v>22393381.344833415</v>
      </c>
      <c r="U48" s="623">
        <f t="shared" si="11"/>
        <v>22393654.016212046</v>
      </c>
      <c r="V48" s="623">
        <f t="shared" si="11"/>
        <v>22393935.559877962</v>
      </c>
      <c r="W48" s="623">
        <f t="shared" si="11"/>
        <v>22394211.54390835</v>
      </c>
      <c r="X48" s="623">
        <f t="shared" si="11"/>
        <v>22394516.977824669</v>
      </c>
      <c r="Y48" s="623">
        <f t="shared" si="11"/>
        <v>22394828.805439763</v>
      </c>
      <c r="Z48" s="623">
        <f t="shared" si="11"/>
        <v>22395154.398314264</v>
      </c>
      <c r="AA48" s="623">
        <f t="shared" si="11"/>
        <v>22395491.832836337</v>
      </c>
      <c r="AB48" s="623">
        <f t="shared" si="11"/>
        <v>22395831.049521282</v>
      </c>
      <c r="AC48" s="623">
        <f t="shared" si="11"/>
        <v>22396195.817630861</v>
      </c>
      <c r="AD48" s="623">
        <f t="shared" si="11"/>
        <v>22396566.929009803</v>
      </c>
      <c r="AE48" s="623">
        <f t="shared" si="11"/>
        <v>22396962.831281729</v>
      </c>
      <c r="AF48" s="623">
        <f t="shared" si="11"/>
        <v>22397367.333504114</v>
      </c>
      <c r="AG48" s="623">
        <f t="shared" si="11"/>
        <v>22397784.973104626</v>
      </c>
      <c r="AH48" s="623">
        <f t="shared" si="11"/>
        <v>22398219.256234288</v>
      </c>
      <c r="AI48" s="623">
        <f t="shared" si="11"/>
        <v>22398669.241875935</v>
      </c>
      <c r="AJ48" s="623">
        <f t="shared" si="11"/>
        <v>22399142.117268857</v>
      </c>
      <c r="AK48" s="623">
        <f t="shared" si="11"/>
        <v>22399628.797356822</v>
      </c>
      <c r="AL48" s="623">
        <f t="shared" si="11"/>
        <v>22400131.34232644</v>
      </c>
      <c r="AM48" s="623">
        <f t="shared" si="11"/>
        <v>22400659.277351119</v>
      </c>
      <c r="AN48" s="623">
        <f t="shared" si="11"/>
        <v>22401200.82065963</v>
      </c>
      <c r="AO48" s="623">
        <f t="shared" si="11"/>
        <v>22401761.915217035</v>
      </c>
      <c r="AP48" s="623">
        <f t="shared" si="11"/>
        <v>22402351.170372728</v>
      </c>
      <c r="AQ48" s="623">
        <f t="shared" si="11"/>
        <v>22402351.170372728</v>
      </c>
    </row>
    <row r="49" spans="1:46" s="632" customFormat="1" outlineLevel="1" x14ac:dyDescent="0.2">
      <c r="A49" s="619" t="s">
        <v>784</v>
      </c>
      <c r="B49" s="620"/>
      <c r="C49" s="620"/>
      <c r="D49" s="623">
        <f t="shared" si="1"/>
        <v>-40600000</v>
      </c>
      <c r="E49" s="608"/>
      <c r="F49" s="608"/>
      <c r="G49" s="608"/>
      <c r="H49" s="608"/>
      <c r="I49" s="623">
        <f>I44</f>
        <v>0</v>
      </c>
      <c r="J49" s="623">
        <f t="shared" ref="J49:AQ49" si="12">J44</f>
        <v>-4060000</v>
      </c>
      <c r="K49" s="623">
        <f t="shared" si="12"/>
        <v>-4060000</v>
      </c>
      <c r="L49" s="623">
        <f t="shared" si="12"/>
        <v>-4060000</v>
      </c>
      <c r="M49" s="623">
        <f t="shared" si="12"/>
        <v>-4060000</v>
      </c>
      <c r="N49" s="623">
        <f t="shared" si="12"/>
        <v>-4060000</v>
      </c>
      <c r="O49" s="623">
        <f t="shared" si="12"/>
        <v>-4060000</v>
      </c>
      <c r="P49" s="623">
        <f t="shared" si="12"/>
        <v>-4060000</v>
      </c>
      <c r="Q49" s="623">
        <f t="shared" si="12"/>
        <v>-4060000</v>
      </c>
      <c r="R49" s="623">
        <f t="shared" si="12"/>
        <v>-4060000</v>
      </c>
      <c r="S49" s="623">
        <f t="shared" si="12"/>
        <v>-4060000</v>
      </c>
      <c r="T49" s="623">
        <f t="shared" si="12"/>
        <v>0</v>
      </c>
      <c r="U49" s="623">
        <f t="shared" si="12"/>
        <v>0</v>
      </c>
      <c r="V49" s="623">
        <f t="shared" si="12"/>
        <v>0</v>
      </c>
      <c r="W49" s="623">
        <f t="shared" si="12"/>
        <v>0</v>
      </c>
      <c r="X49" s="623">
        <f t="shared" si="12"/>
        <v>0</v>
      </c>
      <c r="Y49" s="623">
        <f t="shared" si="12"/>
        <v>0</v>
      </c>
      <c r="Z49" s="623">
        <f t="shared" si="12"/>
        <v>0</v>
      </c>
      <c r="AA49" s="623">
        <f t="shared" si="12"/>
        <v>0</v>
      </c>
      <c r="AB49" s="623">
        <f t="shared" si="12"/>
        <v>0</v>
      </c>
      <c r="AC49" s="623">
        <f t="shared" si="12"/>
        <v>0</v>
      </c>
      <c r="AD49" s="623">
        <f t="shared" si="12"/>
        <v>0</v>
      </c>
      <c r="AE49" s="623">
        <f t="shared" si="12"/>
        <v>0</v>
      </c>
      <c r="AF49" s="623">
        <f t="shared" si="12"/>
        <v>0</v>
      </c>
      <c r="AG49" s="623">
        <f t="shared" si="12"/>
        <v>0</v>
      </c>
      <c r="AH49" s="623">
        <f t="shared" si="12"/>
        <v>0</v>
      </c>
      <c r="AI49" s="623">
        <f t="shared" si="12"/>
        <v>0</v>
      </c>
      <c r="AJ49" s="623">
        <f t="shared" si="12"/>
        <v>0</v>
      </c>
      <c r="AK49" s="623">
        <f t="shared" si="12"/>
        <v>0</v>
      </c>
      <c r="AL49" s="623">
        <f t="shared" si="12"/>
        <v>0</v>
      </c>
      <c r="AM49" s="623">
        <f t="shared" si="12"/>
        <v>0</v>
      </c>
      <c r="AN49" s="623">
        <f t="shared" si="12"/>
        <v>0</v>
      </c>
      <c r="AO49" s="623">
        <f t="shared" si="12"/>
        <v>0</v>
      </c>
      <c r="AP49" s="623">
        <f t="shared" si="12"/>
        <v>0</v>
      </c>
      <c r="AQ49" s="623">
        <f t="shared" si="12"/>
        <v>0</v>
      </c>
    </row>
    <row r="50" spans="1:46" s="549" customFormat="1" outlineLevel="1" x14ac:dyDescent="0.2">
      <c r="A50" s="608" t="s">
        <v>78</v>
      </c>
      <c r="B50" s="608"/>
      <c r="C50" s="608"/>
      <c r="D50" s="617">
        <f>SUM(I50:AR50)</f>
        <v>-58927198.608052336</v>
      </c>
      <c r="E50" s="620"/>
      <c r="F50" s="620"/>
      <c r="G50" s="620"/>
      <c r="H50" s="620"/>
      <c r="I50" s="617">
        <f>I51</f>
        <v>-58927198.608052336</v>
      </c>
      <c r="J50" s="617">
        <f t="shared" ref="J50:AQ50" si="13">J51</f>
        <v>0</v>
      </c>
      <c r="K50" s="617">
        <f t="shared" si="13"/>
        <v>0</v>
      </c>
      <c r="L50" s="617">
        <f t="shared" si="13"/>
        <v>0</v>
      </c>
      <c r="M50" s="617">
        <f t="shared" si="13"/>
        <v>0</v>
      </c>
      <c r="N50" s="617">
        <f t="shared" si="13"/>
        <v>0</v>
      </c>
      <c r="O50" s="617">
        <f t="shared" si="13"/>
        <v>0</v>
      </c>
      <c r="P50" s="617">
        <f t="shared" si="13"/>
        <v>0</v>
      </c>
      <c r="Q50" s="617">
        <f t="shared" si="13"/>
        <v>0</v>
      </c>
      <c r="R50" s="617">
        <f t="shared" si="13"/>
        <v>0</v>
      </c>
      <c r="S50" s="617">
        <f t="shared" si="13"/>
        <v>0</v>
      </c>
      <c r="T50" s="617">
        <f t="shared" si="13"/>
        <v>0</v>
      </c>
      <c r="U50" s="617">
        <f t="shared" si="13"/>
        <v>0</v>
      </c>
      <c r="V50" s="617">
        <f t="shared" si="13"/>
        <v>0</v>
      </c>
      <c r="W50" s="617">
        <f t="shared" si="13"/>
        <v>0</v>
      </c>
      <c r="X50" s="617">
        <f t="shared" si="13"/>
        <v>0</v>
      </c>
      <c r="Y50" s="617">
        <f t="shared" si="13"/>
        <v>0</v>
      </c>
      <c r="Z50" s="617">
        <f t="shared" si="13"/>
        <v>0</v>
      </c>
      <c r="AA50" s="617">
        <f t="shared" si="13"/>
        <v>0</v>
      </c>
      <c r="AB50" s="617">
        <f t="shared" si="13"/>
        <v>0</v>
      </c>
      <c r="AC50" s="617">
        <f t="shared" si="13"/>
        <v>0</v>
      </c>
      <c r="AD50" s="617">
        <f t="shared" si="13"/>
        <v>0</v>
      </c>
      <c r="AE50" s="617">
        <f t="shared" si="13"/>
        <v>0</v>
      </c>
      <c r="AF50" s="617">
        <f t="shared" si="13"/>
        <v>0</v>
      </c>
      <c r="AG50" s="617">
        <f t="shared" si="13"/>
        <v>0</v>
      </c>
      <c r="AH50" s="617">
        <f t="shared" si="13"/>
        <v>0</v>
      </c>
      <c r="AI50" s="617">
        <f t="shared" si="13"/>
        <v>0</v>
      </c>
      <c r="AJ50" s="617">
        <f t="shared" si="13"/>
        <v>0</v>
      </c>
      <c r="AK50" s="617">
        <f t="shared" si="13"/>
        <v>0</v>
      </c>
      <c r="AL50" s="617">
        <f t="shared" si="13"/>
        <v>0</v>
      </c>
      <c r="AM50" s="617">
        <f t="shared" si="13"/>
        <v>0</v>
      </c>
      <c r="AN50" s="617">
        <f t="shared" si="13"/>
        <v>0</v>
      </c>
      <c r="AO50" s="617">
        <f t="shared" si="13"/>
        <v>0</v>
      </c>
      <c r="AP50" s="617">
        <f t="shared" si="13"/>
        <v>0</v>
      </c>
      <c r="AQ50" s="617">
        <f t="shared" si="13"/>
        <v>0</v>
      </c>
    </row>
    <row r="51" spans="1:46" outlineLevel="1" x14ac:dyDescent="0.2">
      <c r="A51" s="619" t="s">
        <v>792</v>
      </c>
      <c r="D51" s="548">
        <f t="shared" si="1"/>
        <v>-58927198.608052336</v>
      </c>
      <c r="I51" s="548">
        <f>Capex!O57*-1</f>
        <v>-58927198.608052336</v>
      </c>
      <c r="J51" s="548">
        <f>Capex!P57*-1</f>
        <v>0</v>
      </c>
      <c r="K51" s="548">
        <f>Capex!Q57*-1</f>
        <v>0</v>
      </c>
      <c r="L51" s="548">
        <f>Capex!R57*-1</f>
        <v>0</v>
      </c>
      <c r="M51" s="548">
        <f>Capex!S57*-1</f>
        <v>0</v>
      </c>
      <c r="N51" s="548">
        <f>Capex!T57*-1</f>
        <v>0</v>
      </c>
      <c r="O51" s="548">
        <f>Capex!U57*-1</f>
        <v>0</v>
      </c>
      <c r="P51" s="548">
        <f>Capex!V57*-1</f>
        <v>0</v>
      </c>
      <c r="Q51" s="548">
        <f>Capex!W57*-1</f>
        <v>0</v>
      </c>
      <c r="R51" s="548">
        <f>Capex!X57*-1</f>
        <v>0</v>
      </c>
      <c r="S51" s="548">
        <f>Capex!Y57*-1</f>
        <v>0</v>
      </c>
      <c r="T51" s="548">
        <f>Capex!Z57*-1</f>
        <v>0</v>
      </c>
      <c r="U51" s="548">
        <f>Capex!AA57*-1</f>
        <v>0</v>
      </c>
      <c r="V51" s="548">
        <f>Capex!AB57*-1</f>
        <v>0</v>
      </c>
      <c r="W51" s="548">
        <f>Capex!AC57*-1</f>
        <v>0</v>
      </c>
      <c r="X51" s="548">
        <f>Capex!AD57*-1</f>
        <v>0</v>
      </c>
      <c r="Y51" s="548">
        <f>Capex!AE57*-1</f>
        <v>0</v>
      </c>
      <c r="Z51" s="548">
        <f>Capex!AF57*-1</f>
        <v>0</v>
      </c>
      <c r="AA51" s="548">
        <f>Capex!AG57*-1</f>
        <v>0</v>
      </c>
      <c r="AB51" s="548">
        <f>Capex!AH57*-1</f>
        <v>0</v>
      </c>
      <c r="AC51" s="548">
        <f>Capex!AI57*-1</f>
        <v>0</v>
      </c>
      <c r="AD51" s="548">
        <f>Capex!AJ57*-1</f>
        <v>0</v>
      </c>
      <c r="AE51" s="548">
        <f>Capex!AK57*-1</f>
        <v>0</v>
      </c>
      <c r="AF51" s="548">
        <f>Capex!AL57*-1</f>
        <v>0</v>
      </c>
      <c r="AG51" s="548">
        <f>Capex!AM57*-1</f>
        <v>0</v>
      </c>
      <c r="AH51" s="548">
        <f>Capex!AN57*-1</f>
        <v>0</v>
      </c>
      <c r="AI51" s="548">
        <f>Capex!AO57*-1</f>
        <v>0</v>
      </c>
      <c r="AJ51" s="548">
        <f>Capex!AP57*-1</f>
        <v>0</v>
      </c>
      <c r="AK51" s="548">
        <f>Capex!AQ57*-1</f>
        <v>0</v>
      </c>
      <c r="AL51" s="548">
        <f>Capex!AR57*-1</f>
        <v>0</v>
      </c>
      <c r="AM51" s="548">
        <f>Capex!AS57*-1</f>
        <v>0</v>
      </c>
      <c r="AN51" s="548">
        <f>Capex!AT57*-1</f>
        <v>0</v>
      </c>
      <c r="AO51" s="548">
        <f>Capex!AU57*-1</f>
        <v>0</v>
      </c>
      <c r="AP51" s="548">
        <f>Capex!AV57*-1</f>
        <v>0</v>
      </c>
      <c r="AQ51" s="548">
        <f>Capex!AW57*-1</f>
        <v>0</v>
      </c>
    </row>
    <row r="52" spans="1:46" outlineLevel="1" x14ac:dyDescent="0.2">
      <c r="A52" s="481"/>
      <c r="D52" s="548"/>
      <c r="I52" s="548"/>
      <c r="J52" s="548"/>
      <c r="K52" s="548"/>
      <c r="L52" s="548"/>
      <c r="M52" s="548"/>
      <c r="N52" s="548"/>
      <c r="O52" s="548"/>
      <c r="P52" s="548"/>
      <c r="Q52" s="548"/>
      <c r="R52" s="548"/>
      <c r="S52" s="548"/>
      <c r="T52" s="548"/>
      <c r="U52" s="548"/>
      <c r="V52" s="548"/>
      <c r="W52" s="548"/>
      <c r="X52" s="548"/>
      <c r="Y52" s="548"/>
      <c r="Z52" s="548"/>
      <c r="AA52" s="548"/>
      <c r="AB52" s="548"/>
      <c r="AC52" s="548"/>
      <c r="AD52" s="548"/>
      <c r="AE52" s="548"/>
      <c r="AF52" s="548"/>
      <c r="AG52" s="548"/>
      <c r="AH52" s="548"/>
      <c r="AI52" s="548"/>
      <c r="AJ52" s="548"/>
      <c r="AK52" s="548"/>
      <c r="AL52" s="548"/>
      <c r="AM52" s="548"/>
      <c r="AN52" s="548"/>
      <c r="AO52" s="548"/>
      <c r="AP52" s="548"/>
      <c r="AQ52" s="548"/>
    </row>
    <row r="53" spans="1:46" s="549" customFormat="1" outlineLevel="1" x14ac:dyDescent="0.2">
      <c r="A53" s="608" t="s">
        <v>294</v>
      </c>
      <c r="B53" s="608"/>
      <c r="C53" s="608"/>
      <c r="D53" s="548">
        <f>SUM(I53:AR53)</f>
        <v>6826356263.1637344</v>
      </c>
      <c r="E53" s="608"/>
      <c r="F53" s="608"/>
      <c r="G53" s="608"/>
      <c r="H53" s="608"/>
      <c r="I53" s="625">
        <f>I46+I50</f>
        <v>-58447108.179238975</v>
      </c>
      <c r="J53" s="625">
        <f>J46+J50+I53</f>
        <v>-44633760.224411711</v>
      </c>
      <c r="K53" s="625">
        <f t="shared" ref="K53:AQ53" si="14">K46+K50+J53</f>
        <v>-31830252.738736525</v>
      </c>
      <c r="L53" s="625">
        <f t="shared" si="14"/>
        <v>-19026552.175435781</v>
      </c>
      <c r="M53" s="625">
        <f t="shared" si="14"/>
        <v>-6222650.677419614</v>
      </c>
      <c r="N53" s="625">
        <f t="shared" si="14"/>
        <v>6581458.2036506571</v>
      </c>
      <c r="O53" s="625">
        <f t="shared" si="14"/>
        <v>19385782.879771706</v>
      </c>
      <c r="P53" s="625">
        <f t="shared" si="14"/>
        <v>32190332.10776886</v>
      </c>
      <c r="Q53" s="625">
        <f t="shared" si="14"/>
        <v>44995114.057121173</v>
      </c>
      <c r="R53" s="625">
        <f t="shared" si="14"/>
        <v>57800132.312983051</v>
      </c>
      <c r="S53" s="625">
        <f t="shared" si="14"/>
        <v>70605403.368275419</v>
      </c>
      <c r="T53" s="625">
        <f t="shared" si="14"/>
        <v>87470936.463108838</v>
      </c>
      <c r="U53" s="625">
        <f t="shared" si="14"/>
        <v>104336742.22932088</v>
      </c>
      <c r="V53" s="625">
        <f t="shared" si="14"/>
        <v>121202829.53919885</v>
      </c>
      <c r="W53" s="625">
        <f t="shared" si="14"/>
        <v>138069192.8331072</v>
      </c>
      <c r="X53" s="625">
        <f t="shared" si="14"/>
        <v>154935861.56093186</v>
      </c>
      <c r="Y53" s="625">
        <f t="shared" si="14"/>
        <v>171802842.11637163</v>
      </c>
      <c r="Z53" s="625">
        <f t="shared" si="14"/>
        <v>188670148.2646859</v>
      </c>
      <c r="AA53" s="625">
        <f t="shared" si="14"/>
        <v>205537791.84752223</v>
      </c>
      <c r="AB53" s="625">
        <f t="shared" si="14"/>
        <v>222405774.64704353</v>
      </c>
      <c r="AC53" s="625">
        <f t="shared" si="14"/>
        <v>239274122.21467438</v>
      </c>
      <c r="AD53" s="625">
        <f t="shared" si="14"/>
        <v>256142840.89368418</v>
      </c>
      <c r="AE53" s="625">
        <f t="shared" si="14"/>
        <v>273011955.47496593</v>
      </c>
      <c r="AF53" s="625">
        <f t="shared" si="14"/>
        <v>289881474.55847007</v>
      </c>
      <c r="AG53" s="625">
        <f t="shared" si="14"/>
        <v>306751411.28157473</v>
      </c>
      <c r="AH53" s="625">
        <f t="shared" si="14"/>
        <v>323621782.28780901</v>
      </c>
      <c r="AI53" s="625">
        <f t="shared" si="14"/>
        <v>340492603.27968496</v>
      </c>
      <c r="AJ53" s="625">
        <f t="shared" si="14"/>
        <v>357363897.14695382</v>
      </c>
      <c r="AK53" s="625">
        <f t="shared" si="14"/>
        <v>374235677.69431067</v>
      </c>
      <c r="AL53" s="625">
        <f t="shared" si="14"/>
        <v>391107960.78663713</v>
      </c>
      <c r="AM53" s="625">
        <f t="shared" si="14"/>
        <v>407980771.81398827</v>
      </c>
      <c r="AN53" s="625">
        <f t="shared" si="14"/>
        <v>424854124.38464791</v>
      </c>
      <c r="AO53" s="625">
        <f t="shared" si="14"/>
        <v>441728038.04986495</v>
      </c>
      <c r="AP53" s="625">
        <f t="shared" si="14"/>
        <v>458602540.97023767</v>
      </c>
      <c r="AQ53" s="625">
        <f t="shared" si="14"/>
        <v>475477043.8906104</v>
      </c>
    </row>
    <row r="54" spans="1:46" s="549" customFormat="1" outlineLevel="1" x14ac:dyDescent="0.2">
      <c r="A54" s="608"/>
      <c r="B54" s="608"/>
      <c r="C54" s="608"/>
      <c r="D54" s="548"/>
      <c r="E54" s="608"/>
      <c r="F54" s="608"/>
      <c r="G54" s="608"/>
      <c r="H54" s="608"/>
      <c r="I54" s="625"/>
      <c r="J54" s="625"/>
      <c r="K54" s="625"/>
      <c r="L54" s="625"/>
      <c r="M54" s="625"/>
      <c r="N54" s="625"/>
      <c r="O54" s="625"/>
      <c r="P54" s="625"/>
      <c r="Q54" s="625"/>
      <c r="R54" s="625"/>
      <c r="S54" s="625"/>
      <c r="T54" s="625"/>
      <c r="U54" s="625"/>
      <c r="V54" s="625"/>
      <c r="W54" s="625"/>
      <c r="X54" s="625"/>
      <c r="Y54" s="625"/>
      <c r="Z54" s="625"/>
      <c r="AA54" s="625"/>
      <c r="AB54" s="625"/>
      <c r="AC54" s="625"/>
      <c r="AD54" s="625"/>
      <c r="AE54" s="625"/>
      <c r="AF54" s="625"/>
      <c r="AG54" s="625"/>
      <c r="AH54" s="625"/>
      <c r="AI54" s="625"/>
      <c r="AJ54" s="625"/>
      <c r="AK54" s="625"/>
      <c r="AL54" s="625"/>
      <c r="AM54" s="625"/>
      <c r="AN54" s="625"/>
      <c r="AO54" s="625"/>
      <c r="AP54" s="625"/>
      <c r="AQ54" s="625"/>
    </row>
    <row r="55" spans="1:46" x14ac:dyDescent="0.2">
      <c r="I55" s="548"/>
      <c r="J55" s="626"/>
      <c r="K55" s="626"/>
      <c r="L55" s="626"/>
      <c r="M55" s="626"/>
      <c r="N55" s="626"/>
      <c r="O55" s="626"/>
      <c r="P55" s="626"/>
      <c r="Q55" s="626"/>
      <c r="R55" s="626"/>
      <c r="S55" s="626"/>
      <c r="T55" s="626"/>
      <c r="U55" s="626"/>
      <c r="V55" s="626"/>
      <c r="W55" s="626"/>
      <c r="X55" s="626"/>
      <c r="Y55" s="626"/>
      <c r="Z55" s="626"/>
      <c r="AA55" s="626"/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/>
      <c r="AO55" s="626"/>
      <c r="AP55" s="626"/>
      <c r="AQ55" s="626"/>
    </row>
    <row r="56" spans="1:46" s="546" customFormat="1" x14ac:dyDescent="0.2">
      <c r="A56" s="545" t="s">
        <v>295</v>
      </c>
      <c r="B56" s="545"/>
      <c r="C56" s="545"/>
      <c r="D56" s="545"/>
      <c r="E56" s="545"/>
      <c r="F56" s="616"/>
      <c r="G56" s="545"/>
      <c r="H56" s="545"/>
      <c r="I56" s="545"/>
      <c r="J56" s="545"/>
      <c r="K56" s="545"/>
      <c r="L56" s="545"/>
      <c r="M56" s="545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545"/>
      <c r="AB56" s="545"/>
      <c r="AC56" s="545"/>
      <c r="AD56" s="545"/>
      <c r="AE56" s="545"/>
      <c r="AF56" s="545"/>
      <c r="AG56" s="545"/>
      <c r="AH56" s="545"/>
      <c r="AI56" s="545"/>
      <c r="AJ56" s="545"/>
      <c r="AK56" s="545"/>
      <c r="AL56" s="545"/>
      <c r="AM56" s="545"/>
      <c r="AN56" s="545"/>
      <c r="AO56" s="545"/>
      <c r="AP56" s="545"/>
      <c r="AQ56" s="545"/>
    </row>
    <row r="57" spans="1:46" s="549" customFormat="1" outlineLevel="1" x14ac:dyDescent="0.2">
      <c r="A57" s="608" t="str">
        <f>A33</f>
        <v>Receita Bruta - URE MARÍLIA - GAS</v>
      </c>
      <c r="B57" s="608"/>
      <c r="C57" s="608"/>
      <c r="D57" s="617">
        <f t="shared" ref="D57" si="15">SUM(I57:AR57)</f>
        <v>1427373497.0986459</v>
      </c>
      <c r="E57" s="608"/>
      <c r="F57" s="608"/>
      <c r="G57" s="608"/>
      <c r="H57" s="608"/>
      <c r="I57" s="617">
        <f t="shared" ref="I57:AQ57" si="16">SUM(I58:I62)</f>
        <v>514370.61906381836</v>
      </c>
      <c r="J57" s="617">
        <f t="shared" si="16"/>
        <v>24709680.031606484</v>
      </c>
      <c r="K57" s="617">
        <f t="shared" si="16"/>
        <v>25451181.31658091</v>
      </c>
      <c r="L57" s="617">
        <f t="shared" si="16"/>
        <v>26214942.802027747</v>
      </c>
      <c r="M57" s="617">
        <f t="shared" si="16"/>
        <v>27001633.388078466</v>
      </c>
      <c r="N57" s="617">
        <f t="shared" si="16"/>
        <v>27811939.969932221</v>
      </c>
      <c r="O57" s="617">
        <f t="shared" si="16"/>
        <v>28646574.238215737</v>
      </c>
      <c r="P57" s="617">
        <f t="shared" si="16"/>
        <v>29506267.35541587</v>
      </c>
      <c r="Q57" s="617">
        <f t="shared" si="16"/>
        <v>30391771.230630647</v>
      </c>
      <c r="R57" s="617">
        <f t="shared" si="16"/>
        <v>31303854.709564537</v>
      </c>
      <c r="S57" s="617">
        <f t="shared" si="16"/>
        <v>32243334.350902114</v>
      </c>
      <c r="T57" s="617">
        <f t="shared" si="16"/>
        <v>33211023.005241364</v>
      </c>
      <c r="U57" s="617">
        <f t="shared" si="16"/>
        <v>34207770.218751989</v>
      </c>
      <c r="V57" s="617">
        <f t="shared" si="16"/>
        <v>35234446.303957239</v>
      </c>
      <c r="W57" s="617">
        <f t="shared" si="16"/>
        <v>36291926.951165438</v>
      </c>
      <c r="X57" s="617">
        <f t="shared" si="16"/>
        <v>37381194.593633093</v>
      </c>
      <c r="Y57" s="617">
        <f t="shared" si="16"/>
        <v>38503166.553004086</v>
      </c>
      <c r="Z57" s="617">
        <f t="shared" si="16"/>
        <v>39658838.131245613</v>
      </c>
      <c r="AA57" s="617">
        <f t="shared" si="16"/>
        <v>40849218.753365375</v>
      </c>
      <c r="AB57" s="617">
        <f t="shared" si="16"/>
        <v>42075332.606666252</v>
      </c>
      <c r="AC57" s="617">
        <f t="shared" si="16"/>
        <v>43338298.438187152</v>
      </c>
      <c r="AD57" s="617">
        <f t="shared" si="16"/>
        <v>44639187.063190438</v>
      </c>
      <c r="AE57" s="617">
        <f t="shared" si="16"/>
        <v>45979175.43082235</v>
      </c>
      <c r="AF57" s="617">
        <f t="shared" si="16"/>
        <v>47359406.016816884</v>
      </c>
      <c r="AG57" s="617">
        <f t="shared" si="16"/>
        <v>48781097.792543374</v>
      </c>
      <c r="AH57" s="617">
        <f t="shared" si="16"/>
        <v>50245504.94551494</v>
      </c>
      <c r="AI57" s="617">
        <f t="shared" si="16"/>
        <v>51753909.821556501</v>
      </c>
      <c r="AJ57" s="617">
        <f t="shared" si="16"/>
        <v>53307652.510961398</v>
      </c>
      <c r="AK57" s="617">
        <f t="shared" si="16"/>
        <v>54908075.08225695</v>
      </c>
      <c r="AL57" s="617">
        <f t="shared" si="16"/>
        <v>56556586.176743828</v>
      </c>
      <c r="AM57" s="617">
        <f t="shared" si="16"/>
        <v>58254656.698138818</v>
      </c>
      <c r="AN57" s="617">
        <f t="shared" si="16"/>
        <v>60003746.974340945</v>
      </c>
      <c r="AO57" s="617">
        <f t="shared" si="16"/>
        <v>61805407.417062968</v>
      </c>
      <c r="AP57" s="617">
        <f t="shared" si="16"/>
        <v>63661244.138650507</v>
      </c>
      <c r="AQ57" s="617">
        <f t="shared" si="16"/>
        <v>65571081.462810025</v>
      </c>
    </row>
    <row r="58" spans="1:46" outlineLevel="1" x14ac:dyDescent="0.2">
      <c r="A58" s="481" t="s">
        <v>765</v>
      </c>
      <c r="D58" s="547">
        <f>SUM(I58:AR58)</f>
        <v>429340206.72590756</v>
      </c>
      <c r="E58" s="482"/>
      <c r="F58" s="482"/>
      <c r="G58" s="482"/>
      <c r="H58" s="482"/>
      <c r="I58" s="548">
        <f t="shared" ref="I58:AQ58" si="17">I34*I30</f>
        <v>0</v>
      </c>
      <c r="J58" s="548">
        <f t="shared" si="17"/>
        <v>7437015.3120939611</v>
      </c>
      <c r="K58" s="548">
        <f t="shared" si="17"/>
        <v>7660125.7714567799</v>
      </c>
      <c r="L58" s="548">
        <f t="shared" si="17"/>
        <v>7889929.544600483</v>
      </c>
      <c r="M58" s="548">
        <f t="shared" si="17"/>
        <v>8126627.4309384981</v>
      </c>
      <c r="N58" s="548">
        <f t="shared" si="17"/>
        <v>8370426.2538666539</v>
      </c>
      <c r="O58" s="548">
        <f t="shared" si="17"/>
        <v>8621539.0414826535</v>
      </c>
      <c r="P58" s="548">
        <f t="shared" si="17"/>
        <v>8880185.2127271332</v>
      </c>
      <c r="Q58" s="548">
        <f t="shared" si="17"/>
        <v>9146590.7691089455</v>
      </c>
      <c r="R58" s="548">
        <f t="shared" si="17"/>
        <v>9420988.4921822138</v>
      </c>
      <c r="S58" s="548">
        <f t="shared" si="17"/>
        <v>9703618.1469476819</v>
      </c>
      <c r="T58" s="548">
        <f t="shared" si="17"/>
        <v>9994726.6913561113</v>
      </c>
      <c r="U58" s="548">
        <f t="shared" si="17"/>
        <v>10294568.492096795</v>
      </c>
      <c r="V58" s="548">
        <f t="shared" si="17"/>
        <v>10603405.5468597</v>
      </c>
      <c r="W58" s="548">
        <f t="shared" si="17"/>
        <v>10921507.713265492</v>
      </c>
      <c r="X58" s="548">
        <f t="shared" si="17"/>
        <v>11249152.944663456</v>
      </c>
      <c r="Y58" s="548">
        <f t="shared" si="17"/>
        <v>11586627.53300336</v>
      </c>
      <c r="Z58" s="548">
        <f t="shared" si="17"/>
        <v>11934226.358993461</v>
      </c>
      <c r="AA58" s="548">
        <f t="shared" si="17"/>
        <v>12292253.149763264</v>
      </c>
      <c r="AB58" s="548">
        <f t="shared" si="17"/>
        <v>12661020.744256161</v>
      </c>
      <c r="AC58" s="548">
        <f t="shared" si="17"/>
        <v>13040851.366583848</v>
      </c>
      <c r="AD58" s="548">
        <f t="shared" si="17"/>
        <v>13432076.907581363</v>
      </c>
      <c r="AE58" s="548">
        <f t="shared" si="17"/>
        <v>13835039.214808805</v>
      </c>
      <c r="AF58" s="548">
        <f t="shared" si="17"/>
        <v>14250090.391253069</v>
      </c>
      <c r="AG58" s="548">
        <f t="shared" si="17"/>
        <v>14677593.102990661</v>
      </c>
      <c r="AH58" s="548">
        <f t="shared" si="17"/>
        <v>15117920.89608038</v>
      </c>
      <c r="AI58" s="548">
        <f t="shared" si="17"/>
        <v>15571458.522962792</v>
      </c>
      <c r="AJ58" s="548">
        <f t="shared" si="17"/>
        <v>16038602.278651677</v>
      </c>
      <c r="AK58" s="548">
        <f t="shared" si="17"/>
        <v>16519760.347011227</v>
      </c>
      <c r="AL58" s="548">
        <f t="shared" si="17"/>
        <v>17015353.157421567</v>
      </c>
      <c r="AM58" s="548">
        <f t="shared" si="17"/>
        <v>17525813.752144214</v>
      </c>
      <c r="AN58" s="548">
        <f t="shared" si="17"/>
        <v>18051588.16470854</v>
      </c>
      <c r="AO58" s="548">
        <f t="shared" si="17"/>
        <v>18593135.809649795</v>
      </c>
      <c r="AP58" s="548">
        <f t="shared" si="17"/>
        <v>19150929.883939292</v>
      </c>
      <c r="AQ58" s="548">
        <f t="shared" si="17"/>
        <v>19725457.780457474</v>
      </c>
    </row>
    <row r="59" spans="1:46" outlineLevel="1" x14ac:dyDescent="0.2">
      <c r="A59" s="481" t="s">
        <v>198</v>
      </c>
      <c r="D59" s="548">
        <f>SUM(I59:AR59)</f>
        <v>681527.97698586108</v>
      </c>
      <c r="E59" s="482"/>
      <c r="F59" s="482"/>
      <c r="G59" s="482"/>
      <c r="H59" s="482"/>
      <c r="I59" s="548">
        <f t="shared" ref="I59:AQ59" si="18">I35*I30</f>
        <v>5046.7704402561994</v>
      </c>
      <c r="J59" s="548">
        <f t="shared" si="18"/>
        <v>5396.5646040512129</v>
      </c>
      <c r="K59" s="548">
        <f t="shared" si="18"/>
        <v>5769.3455684022956</v>
      </c>
      <c r="L59" s="548">
        <f t="shared" si="18"/>
        <v>6168.4718848692128</v>
      </c>
      <c r="M59" s="548">
        <f t="shared" si="18"/>
        <v>6595.828031293986</v>
      </c>
      <c r="N59" s="548">
        <f t="shared" si="18"/>
        <v>7051.2830836372259</v>
      </c>
      <c r="O59" s="548">
        <f t="shared" si="18"/>
        <v>7538.8907616944161</v>
      </c>
      <c r="P59" s="548">
        <f t="shared" si="18"/>
        <v>8060.9475382087603</v>
      </c>
      <c r="Q59" s="548">
        <f t="shared" si="18"/>
        <v>8618.6305166566726</v>
      </c>
      <c r="R59" s="548">
        <f t="shared" si="18"/>
        <v>9207.5314471250404</v>
      </c>
      <c r="S59" s="548">
        <f t="shared" si="18"/>
        <v>9847.7574411755086</v>
      </c>
      <c r="T59" s="548">
        <f t="shared" si="18"/>
        <v>10531.813976594913</v>
      </c>
      <c r="U59" s="548">
        <f t="shared" si="18"/>
        <v>11264.291749279966</v>
      </c>
      <c r="V59" s="548">
        <f t="shared" si="18"/>
        <v>12045.199144453662</v>
      </c>
      <c r="W59" s="548">
        <f t="shared" si="18"/>
        <v>12853.81320826298</v>
      </c>
      <c r="X59" s="548">
        <f t="shared" si="18"/>
        <v>13749.261537203023</v>
      </c>
      <c r="Y59" s="548">
        <f t="shared" si="18"/>
        <v>14697.860945310314</v>
      </c>
      <c r="Z59" s="548">
        <f t="shared" si="18"/>
        <v>15715.378425078959</v>
      </c>
      <c r="AA59" s="548">
        <f t="shared" si="18"/>
        <v>16802.317960230856</v>
      </c>
      <c r="AB59" s="548">
        <f t="shared" si="18"/>
        <v>17943.678198950583</v>
      </c>
      <c r="AC59" s="548">
        <f t="shared" si="18"/>
        <v>19187.841865831808</v>
      </c>
      <c r="AD59" s="548">
        <f t="shared" si="18"/>
        <v>20503.148979479389</v>
      </c>
      <c r="AE59" s="548">
        <f t="shared" si="18"/>
        <v>21930.999185054177</v>
      </c>
      <c r="AF59" s="548">
        <f t="shared" si="18"/>
        <v>23444.252230470072</v>
      </c>
      <c r="AG59" s="548">
        <f t="shared" si="18"/>
        <v>25057.175019371789</v>
      </c>
      <c r="AH59" s="548">
        <f t="shared" si="18"/>
        <v>26783.109465218193</v>
      </c>
      <c r="AI59" s="548">
        <f t="shared" si="18"/>
        <v>28626.330425285087</v>
      </c>
      <c r="AJ59" s="548">
        <f t="shared" si="18"/>
        <v>30610.515096239982</v>
      </c>
      <c r="AK59" s="548">
        <f t="shared" si="18"/>
        <v>32721.826515835804</v>
      </c>
      <c r="AL59" s="548">
        <f t="shared" si="18"/>
        <v>34972.323330468149</v>
      </c>
      <c r="AM59" s="548">
        <f t="shared" si="18"/>
        <v>37394.429123062429</v>
      </c>
      <c r="AN59" s="548">
        <f t="shared" si="18"/>
        <v>39966.837254733422</v>
      </c>
      <c r="AO59" s="548">
        <f t="shared" si="18"/>
        <v>42713.875864166046</v>
      </c>
      <c r="AP59" s="548">
        <f t="shared" si="18"/>
        <v>45669.791215718673</v>
      </c>
      <c r="AQ59" s="548">
        <f t="shared" si="18"/>
        <v>47039.884952190238</v>
      </c>
    </row>
    <row r="60" spans="1:46" outlineLevel="1" x14ac:dyDescent="0.2">
      <c r="A60" s="481" t="s">
        <v>777</v>
      </c>
      <c r="D60" s="548">
        <f t="shared" ref="D60:D66" si="19">SUM(I60:AR60)</f>
        <v>695639183.47601032</v>
      </c>
      <c r="E60" s="482"/>
      <c r="F60" s="482"/>
      <c r="G60" s="482"/>
      <c r="H60" s="482"/>
      <c r="I60" s="548">
        <f t="shared" ref="I60:AQ60" si="20">I36*I30</f>
        <v>0</v>
      </c>
      <c r="J60" s="548">
        <f t="shared" si="20"/>
        <v>12049836.419132298</v>
      </c>
      <c r="K60" s="548">
        <f t="shared" si="20"/>
        <v>12411331.511706267</v>
      </c>
      <c r="L60" s="548">
        <f t="shared" si="20"/>
        <v>12783671.457057454</v>
      </c>
      <c r="M60" s="548">
        <f t="shared" si="20"/>
        <v>13167181.600769179</v>
      </c>
      <c r="N60" s="548">
        <f t="shared" si="20"/>
        <v>13562197.048792254</v>
      </c>
      <c r="O60" s="548">
        <f t="shared" si="20"/>
        <v>13969062.960256021</v>
      </c>
      <c r="P60" s="548">
        <f t="shared" si="20"/>
        <v>14388134.849063702</v>
      </c>
      <c r="Q60" s="548">
        <f t="shared" si="20"/>
        <v>14819778.894535614</v>
      </c>
      <c r="R60" s="548">
        <f t="shared" si="20"/>
        <v>15264372.261371681</v>
      </c>
      <c r="S60" s="548">
        <f t="shared" si="20"/>
        <v>15722303.429212833</v>
      </c>
      <c r="T60" s="548">
        <f t="shared" si="20"/>
        <v>16193972.532089218</v>
      </c>
      <c r="U60" s="548">
        <f t="shared" si="20"/>
        <v>16679791.708051894</v>
      </c>
      <c r="V60" s="548">
        <f t="shared" si="20"/>
        <v>17180185.459293451</v>
      </c>
      <c r="W60" s="548">
        <f t="shared" si="20"/>
        <v>17695591.023072258</v>
      </c>
      <c r="X60" s="548">
        <f t="shared" si="20"/>
        <v>18226458.753764424</v>
      </c>
      <c r="Y60" s="548">
        <f t="shared" si="20"/>
        <v>18773252.51637736</v>
      </c>
      <c r="Z60" s="548">
        <f t="shared" si="20"/>
        <v>19336450.09186868</v>
      </c>
      <c r="AA60" s="548">
        <f t="shared" si="20"/>
        <v>19916543.594624739</v>
      </c>
      <c r="AB60" s="548">
        <f t="shared" si="20"/>
        <v>20514039.902463481</v>
      </c>
      <c r="AC60" s="548">
        <f t="shared" si="20"/>
        <v>21129461.099537384</v>
      </c>
      <c r="AD60" s="548">
        <f t="shared" si="20"/>
        <v>21763344.932523508</v>
      </c>
      <c r="AE60" s="548">
        <f t="shared" si="20"/>
        <v>22416245.280499216</v>
      </c>
      <c r="AF60" s="548">
        <f t="shared" si="20"/>
        <v>23088732.63891419</v>
      </c>
      <c r="AG60" s="548">
        <f t="shared" si="20"/>
        <v>23781394.618081614</v>
      </c>
      <c r="AH60" s="548">
        <f t="shared" si="20"/>
        <v>24494836.456624065</v>
      </c>
      <c r="AI60" s="548">
        <f t="shared" si="20"/>
        <v>25229681.550322786</v>
      </c>
      <c r="AJ60" s="548">
        <f t="shared" si="20"/>
        <v>25986571.996832471</v>
      </c>
      <c r="AK60" s="548">
        <f t="shared" si="20"/>
        <v>26766169.156737447</v>
      </c>
      <c r="AL60" s="548">
        <f t="shared" si="20"/>
        <v>27569154.231439572</v>
      </c>
      <c r="AM60" s="548">
        <f t="shared" si="20"/>
        <v>28396228.858382758</v>
      </c>
      <c r="AN60" s="548">
        <f t="shared" si="20"/>
        <v>29248115.72413424</v>
      </c>
      <c r="AO60" s="548">
        <f t="shared" si="20"/>
        <v>30125559.19585827</v>
      </c>
      <c r="AP60" s="548">
        <f t="shared" si="20"/>
        <v>31029325.971734021</v>
      </c>
      <c r="AQ60" s="548">
        <f t="shared" si="20"/>
        <v>31960205.750886045</v>
      </c>
      <c r="AT60" s="631"/>
    </row>
    <row r="61" spans="1:46" outlineLevel="1" x14ac:dyDescent="0.2">
      <c r="A61" s="481" t="s">
        <v>778</v>
      </c>
      <c r="D61" s="548">
        <f t="shared" si="19"/>
        <v>270917798.71526617</v>
      </c>
      <c r="E61" s="482"/>
      <c r="F61" s="482"/>
      <c r="G61" s="482"/>
      <c r="H61" s="482"/>
      <c r="I61" s="548">
        <f t="shared" ref="I61:AQ61" si="21">I37*I30</f>
        <v>0</v>
      </c>
      <c r="J61" s="548">
        <f t="shared" si="21"/>
        <v>4692828.1716939053</v>
      </c>
      <c r="K61" s="548">
        <f t="shared" si="21"/>
        <v>4833613.0168447234</v>
      </c>
      <c r="L61" s="548">
        <f t="shared" si="21"/>
        <v>4978621.4073500643</v>
      </c>
      <c r="M61" s="548">
        <f t="shared" si="21"/>
        <v>5127980.049570567</v>
      </c>
      <c r="N61" s="548">
        <f t="shared" si="21"/>
        <v>5281819.4510576837</v>
      </c>
      <c r="O61" s="548">
        <f t="shared" si="21"/>
        <v>5440274.0345894145</v>
      </c>
      <c r="P61" s="548">
        <f t="shared" si="21"/>
        <v>5603482.2556270966</v>
      </c>
      <c r="Q61" s="548">
        <f t="shared" si="21"/>
        <v>5771586.7232959094</v>
      </c>
      <c r="R61" s="548">
        <f t="shared" si="21"/>
        <v>5944734.3249947866</v>
      </c>
      <c r="S61" s="548">
        <f t="shared" si="21"/>
        <v>6123076.3547446309</v>
      </c>
      <c r="T61" s="548">
        <f t="shared" si="21"/>
        <v>6306768.6453869697</v>
      </c>
      <c r="U61" s="548">
        <f t="shared" si="21"/>
        <v>6495971.7047485793</v>
      </c>
      <c r="V61" s="548">
        <f t="shared" si="21"/>
        <v>6690850.8558910368</v>
      </c>
      <c r="W61" s="548">
        <f t="shared" si="21"/>
        <v>6891576.3815677678</v>
      </c>
      <c r="X61" s="548">
        <f t="shared" si="21"/>
        <v>7098323.673014801</v>
      </c>
      <c r="Y61" s="548">
        <f t="shared" si="21"/>
        <v>7311273.3832052452</v>
      </c>
      <c r="Z61" s="548">
        <f t="shared" si="21"/>
        <v>7530611.5847014021</v>
      </c>
      <c r="AA61" s="548">
        <f t="shared" si="21"/>
        <v>7756529.9322424447</v>
      </c>
      <c r="AB61" s="548">
        <f t="shared" si="21"/>
        <v>7989225.8302097172</v>
      </c>
      <c r="AC61" s="548">
        <f t="shared" si="21"/>
        <v>8228902.6051160097</v>
      </c>
      <c r="AD61" s="548">
        <f t="shared" si="21"/>
        <v>8475769.6832694896</v>
      </c>
      <c r="AE61" s="548">
        <f t="shared" si="21"/>
        <v>8730042.7737675756</v>
      </c>
      <c r="AF61" s="548">
        <f t="shared" si="21"/>
        <v>8991944.0569806024</v>
      </c>
      <c r="AG61" s="548">
        <f t="shared" si="21"/>
        <v>9261702.3786900211</v>
      </c>
      <c r="AH61" s="548">
        <f t="shared" si="21"/>
        <v>9539553.4500507209</v>
      </c>
      <c r="AI61" s="548">
        <f t="shared" si="21"/>
        <v>9825740.053552242</v>
      </c>
      <c r="AJ61" s="548">
        <f t="shared" si="21"/>
        <v>10120512.25515881</v>
      </c>
      <c r="AK61" s="548">
        <f t="shared" si="21"/>
        <v>10424127.622813575</v>
      </c>
      <c r="AL61" s="548">
        <f t="shared" si="21"/>
        <v>10736851.451497983</v>
      </c>
      <c r="AM61" s="548">
        <f t="shared" si="21"/>
        <v>11058956.995042922</v>
      </c>
      <c r="AN61" s="548">
        <f t="shared" si="21"/>
        <v>11390725.704894209</v>
      </c>
      <c r="AO61" s="548">
        <f t="shared" si="21"/>
        <v>11732447.476041038</v>
      </c>
      <c r="AP61" s="548">
        <f t="shared" si="21"/>
        <v>12084420.90032227</v>
      </c>
      <c r="AQ61" s="548">
        <f t="shared" si="21"/>
        <v>12446953.527331939</v>
      </c>
      <c r="AT61" s="631"/>
    </row>
    <row r="62" spans="1:46" outlineLevel="1" x14ac:dyDescent="0.2">
      <c r="A62" s="481" t="s">
        <v>779</v>
      </c>
      <c r="D62" s="548">
        <f t="shared" si="19"/>
        <v>30794780.20447617</v>
      </c>
      <c r="E62" s="482"/>
      <c r="F62" s="482"/>
      <c r="G62" s="482"/>
      <c r="H62" s="482"/>
      <c r="I62" s="548">
        <f t="shared" ref="I62:AQ62" si="22">I38*I30</f>
        <v>509323.84862356214</v>
      </c>
      <c r="J62" s="548">
        <f t="shared" si="22"/>
        <v>524603.56408226897</v>
      </c>
      <c r="K62" s="548">
        <f t="shared" si="22"/>
        <v>540341.67100473703</v>
      </c>
      <c r="L62" s="548">
        <f t="shared" si="22"/>
        <v>556551.92113487911</v>
      </c>
      <c r="M62" s="548">
        <f t="shared" si="22"/>
        <v>573248.47876892553</v>
      </c>
      <c r="N62" s="548">
        <f t="shared" si="22"/>
        <v>590445.9331319934</v>
      </c>
      <c r="O62" s="548">
        <f t="shared" si="22"/>
        <v>608159.3111259531</v>
      </c>
      <c r="P62" s="548">
        <f t="shared" si="22"/>
        <v>626404.09045973176</v>
      </c>
      <c r="Q62" s="548">
        <f t="shared" si="22"/>
        <v>645196.21317352366</v>
      </c>
      <c r="R62" s="548">
        <f t="shared" si="22"/>
        <v>664552.09956872941</v>
      </c>
      <c r="S62" s="548">
        <f t="shared" si="22"/>
        <v>684488.66255579132</v>
      </c>
      <c r="T62" s="548">
        <f t="shared" si="22"/>
        <v>705023.32243246504</v>
      </c>
      <c r="U62" s="548">
        <f t="shared" si="22"/>
        <v>726174.02210543898</v>
      </c>
      <c r="V62" s="548">
        <f t="shared" si="22"/>
        <v>747959.24276860221</v>
      </c>
      <c r="W62" s="548">
        <f t="shared" si="22"/>
        <v>770398.02005166025</v>
      </c>
      <c r="X62" s="548">
        <f t="shared" si="22"/>
        <v>793509.96065321018</v>
      </c>
      <c r="Y62" s="548">
        <f t="shared" si="22"/>
        <v>817315.25947280647</v>
      </c>
      <c r="Z62" s="548">
        <f t="shared" si="22"/>
        <v>841834.71725699061</v>
      </c>
      <c r="AA62" s="548">
        <f t="shared" si="22"/>
        <v>867089.75877470034</v>
      </c>
      <c r="AB62" s="548">
        <f t="shared" si="22"/>
        <v>893102.45153794135</v>
      </c>
      <c r="AC62" s="548">
        <f t="shared" si="22"/>
        <v>919895.52508407959</v>
      </c>
      <c r="AD62" s="548">
        <f t="shared" si="22"/>
        <v>947492.39083660208</v>
      </c>
      <c r="AE62" s="548">
        <f t="shared" si="22"/>
        <v>975917.16256170021</v>
      </c>
      <c r="AF62" s="548">
        <f t="shared" si="22"/>
        <v>1005194.6774385511</v>
      </c>
      <c r="AG62" s="548">
        <f t="shared" si="22"/>
        <v>1035350.5177617077</v>
      </c>
      <c r="AH62" s="548">
        <f t="shared" si="22"/>
        <v>1066411.033294559</v>
      </c>
      <c r="AI62" s="548">
        <f t="shared" si="22"/>
        <v>1098403.3642933955</v>
      </c>
      <c r="AJ62" s="548">
        <f t="shared" si="22"/>
        <v>1131355.4652221976</v>
      </c>
      <c r="AK62" s="548">
        <f t="shared" si="22"/>
        <v>1165296.1291788635</v>
      </c>
      <c r="AL62" s="548">
        <f t="shared" si="22"/>
        <v>1200255.0130542296</v>
      </c>
      <c r="AM62" s="548">
        <f t="shared" si="22"/>
        <v>1236262.6634458564</v>
      </c>
      <c r="AN62" s="548">
        <f t="shared" si="22"/>
        <v>1273350.5433492321</v>
      </c>
      <c r="AO62" s="548">
        <f t="shared" si="22"/>
        <v>1311551.0596497091</v>
      </c>
      <c r="AP62" s="548">
        <f t="shared" si="22"/>
        <v>1350897.5914392006</v>
      </c>
      <c r="AQ62" s="548">
        <f t="shared" si="22"/>
        <v>1391424.5191823768</v>
      </c>
      <c r="AT62" s="631"/>
    </row>
    <row r="63" spans="1:46" s="549" customFormat="1" outlineLevel="1" x14ac:dyDescent="0.2">
      <c r="A63" s="618" t="s">
        <v>781</v>
      </c>
      <c r="B63" s="608"/>
      <c r="C63" s="608"/>
      <c r="D63" s="617">
        <f t="shared" si="19"/>
        <v>-351052933.81660038</v>
      </c>
      <c r="E63" s="482"/>
      <c r="F63" s="482"/>
      <c r="G63" s="482"/>
      <c r="H63" s="482"/>
      <c r="I63" s="617">
        <f>SUM(I64:I65)</f>
        <v>0</v>
      </c>
      <c r="J63" s="617">
        <f t="shared" ref="J63:AQ63" si="23">SUM(J64:J65)</f>
        <v>-4985623.4049395761</v>
      </c>
      <c r="K63" s="617">
        <f t="shared" si="23"/>
        <v>-6283240.2719205935</v>
      </c>
      <c r="L63" s="617">
        <f t="shared" si="23"/>
        <v>-6471737.4800782111</v>
      </c>
      <c r="M63" s="617">
        <f t="shared" si="23"/>
        <v>-6665889.6044805571</v>
      </c>
      <c r="N63" s="617">
        <f t="shared" si="23"/>
        <v>-6865866.2926149741</v>
      </c>
      <c r="O63" s="617">
        <f t="shared" si="23"/>
        <v>-7071842.2813934237</v>
      </c>
      <c r="P63" s="617">
        <f t="shared" si="23"/>
        <v>-7283997.5498352265</v>
      </c>
      <c r="Q63" s="617">
        <f t="shared" si="23"/>
        <v>-7502517.4763302831</v>
      </c>
      <c r="R63" s="617">
        <f t="shared" si="23"/>
        <v>-7727593.000620191</v>
      </c>
      <c r="S63" s="617">
        <f t="shared" si="23"/>
        <v>-7959420.790638797</v>
      </c>
      <c r="T63" s="617">
        <f t="shared" si="23"/>
        <v>-8198203.4143579612</v>
      </c>
      <c r="U63" s="617">
        <f t="shared" si="23"/>
        <v>-8444149.5167887006</v>
      </c>
      <c r="V63" s="617">
        <f t="shared" si="23"/>
        <v>-8697474.0022923611</v>
      </c>
      <c r="W63" s="617">
        <f t="shared" si="23"/>
        <v>-8958398.2223611325</v>
      </c>
      <c r="X63" s="617">
        <f t="shared" si="23"/>
        <v>-9227150.1690319665</v>
      </c>
      <c r="Y63" s="617">
        <f t="shared" si="23"/>
        <v>-9503964.6741029266</v>
      </c>
      <c r="Z63" s="617">
        <f t="shared" si="23"/>
        <v>-9789083.6143260151</v>
      </c>
      <c r="AA63" s="617">
        <f t="shared" si="23"/>
        <v>-10082756.122755794</v>
      </c>
      <c r="AB63" s="617">
        <f t="shared" si="23"/>
        <v>-10385238.806438468</v>
      </c>
      <c r="AC63" s="617">
        <f t="shared" si="23"/>
        <v>-10696795.970631622</v>
      </c>
      <c r="AD63" s="617">
        <f t="shared" si="23"/>
        <v>-11017699.849750571</v>
      </c>
      <c r="AE63" s="617">
        <f t="shared" si="23"/>
        <v>-11348230.845243089</v>
      </c>
      <c r="AF63" s="617">
        <f t="shared" si="23"/>
        <v>-11688677.770600382</v>
      </c>
      <c r="AG63" s="617">
        <f t="shared" si="23"/>
        <v>-12039338.103718393</v>
      </c>
      <c r="AH63" s="617">
        <f t="shared" si="23"/>
        <v>-12400518.246829946</v>
      </c>
      <c r="AI63" s="617">
        <f t="shared" si="23"/>
        <v>-12772533.794234842</v>
      </c>
      <c r="AJ63" s="617">
        <f t="shared" si="23"/>
        <v>-13155709.80806189</v>
      </c>
      <c r="AK63" s="617">
        <f t="shared" si="23"/>
        <v>-13550381.102303747</v>
      </c>
      <c r="AL63" s="617">
        <f t="shared" si="23"/>
        <v>-13956892.535372861</v>
      </c>
      <c r="AM63" s="617">
        <f t="shared" si="23"/>
        <v>-14375599.311434045</v>
      </c>
      <c r="AN63" s="617">
        <f t="shared" si="23"/>
        <v>-14806867.290777067</v>
      </c>
      <c r="AO63" s="617">
        <f t="shared" si="23"/>
        <v>-15251073.309500379</v>
      </c>
      <c r="AP63" s="617">
        <f t="shared" si="23"/>
        <v>-15708605.508785393</v>
      </c>
      <c r="AQ63" s="617">
        <f t="shared" si="23"/>
        <v>-16179863.674048956</v>
      </c>
    </row>
    <row r="64" spans="1:46" s="632" customFormat="1" outlineLevel="1" x14ac:dyDescent="0.2">
      <c r="A64" s="619" t="s">
        <v>782</v>
      </c>
      <c r="B64" s="620"/>
      <c r="C64" s="620"/>
      <c r="D64" s="548">
        <f t="shared" si="19"/>
        <v>-145975670.28680858</v>
      </c>
      <c r="E64" s="608"/>
      <c r="F64" s="608"/>
      <c r="G64" s="608"/>
      <c r="H64" s="608"/>
      <c r="I64" s="548">
        <f t="shared" ref="I64:AQ64" si="24">I40*I30</f>
        <v>0</v>
      </c>
      <c r="J64" s="548">
        <f t="shared" si="24"/>
        <v>-2528585.2061119466</v>
      </c>
      <c r="K64" s="548">
        <f t="shared" si="24"/>
        <v>-2604442.7622953053</v>
      </c>
      <c r="L64" s="548">
        <f t="shared" si="24"/>
        <v>-2682576.0451641642</v>
      </c>
      <c r="M64" s="548">
        <f t="shared" si="24"/>
        <v>-2763053.3265190893</v>
      </c>
      <c r="N64" s="548">
        <f t="shared" si="24"/>
        <v>-2845944.9263146622</v>
      </c>
      <c r="O64" s="548">
        <f t="shared" si="24"/>
        <v>-2931323.274104102</v>
      </c>
      <c r="P64" s="548">
        <f t="shared" si="24"/>
        <v>-3019262.9723272249</v>
      </c>
      <c r="Q64" s="548">
        <f t="shared" si="24"/>
        <v>-3109840.8614970418</v>
      </c>
      <c r="R64" s="548">
        <f t="shared" si="24"/>
        <v>-3203136.0873419531</v>
      </c>
      <c r="S64" s="548">
        <f t="shared" si="24"/>
        <v>-3299230.169962212</v>
      </c>
      <c r="T64" s="548">
        <f t="shared" si="24"/>
        <v>-3398207.0750610782</v>
      </c>
      <c r="U64" s="548">
        <f t="shared" si="24"/>
        <v>-3500153.2873129104</v>
      </c>
      <c r="V64" s="548">
        <f t="shared" si="24"/>
        <v>-3605157.8859322979</v>
      </c>
      <c r="W64" s="548">
        <f t="shared" si="24"/>
        <v>-3713312.622510267</v>
      </c>
      <c r="X64" s="548">
        <f t="shared" si="24"/>
        <v>-3824712.001185575</v>
      </c>
      <c r="Y64" s="548">
        <f t="shared" si="24"/>
        <v>-3939453.3612211426</v>
      </c>
      <c r="Z64" s="548">
        <f t="shared" si="24"/>
        <v>-4057636.9620577767</v>
      </c>
      <c r="AA64" s="548">
        <f t="shared" si="24"/>
        <v>-4179366.07091951</v>
      </c>
      <c r="AB64" s="548">
        <f t="shared" si="24"/>
        <v>-4304747.0530470954</v>
      </c>
      <c r="AC64" s="548">
        <f t="shared" si="24"/>
        <v>-4433889.4646385079</v>
      </c>
      <c r="AD64" s="548">
        <f t="shared" si="24"/>
        <v>-4566906.1485776631</v>
      </c>
      <c r="AE64" s="548">
        <f t="shared" si="24"/>
        <v>-4703913.3330349941</v>
      </c>
      <c r="AF64" s="548">
        <f t="shared" si="24"/>
        <v>-4845030.7330260435</v>
      </c>
      <c r="AG64" s="548">
        <f t="shared" si="24"/>
        <v>-4990381.6550168246</v>
      </c>
      <c r="AH64" s="548">
        <f t="shared" si="24"/>
        <v>-5140093.1046673292</v>
      </c>
      <c r="AI64" s="548">
        <f t="shared" si="24"/>
        <v>-5294295.8978073495</v>
      </c>
      <c r="AJ64" s="548">
        <f t="shared" si="24"/>
        <v>-5453124.7747415705</v>
      </c>
      <c r="AK64" s="548">
        <f t="shared" si="24"/>
        <v>-5616718.5179838175</v>
      </c>
      <c r="AL64" s="548">
        <f t="shared" si="24"/>
        <v>-5785220.0735233324</v>
      </c>
      <c r="AM64" s="548">
        <f t="shared" si="24"/>
        <v>-5958776.6757290326</v>
      </c>
      <c r="AN64" s="548">
        <f t="shared" si="24"/>
        <v>-6137539.9760009032</v>
      </c>
      <c r="AO64" s="548">
        <f t="shared" si="24"/>
        <v>-6321666.1752809305</v>
      </c>
      <c r="AP64" s="548">
        <f t="shared" si="24"/>
        <v>-6511316.1605393589</v>
      </c>
      <c r="AQ64" s="548">
        <f t="shared" si="24"/>
        <v>-6706655.6453555403</v>
      </c>
    </row>
    <row r="65" spans="1:43" s="632" customFormat="1" outlineLevel="1" x14ac:dyDescent="0.2">
      <c r="A65" s="619" t="s">
        <v>783</v>
      </c>
      <c r="B65" s="620"/>
      <c r="C65" s="620"/>
      <c r="D65" s="548">
        <f t="shared" si="19"/>
        <v>-205077263.52979171</v>
      </c>
      <c r="E65" s="608"/>
      <c r="F65" s="608"/>
      <c r="G65" s="608"/>
      <c r="H65" s="608"/>
      <c r="I65" s="548">
        <f t="shared" ref="I65:AQ65" si="25">I41*I30</f>
        <v>0</v>
      </c>
      <c r="J65" s="548">
        <f t="shared" si="25"/>
        <v>-2457038.1988276294</v>
      </c>
      <c r="K65" s="548">
        <f t="shared" si="25"/>
        <v>-3678797.5096252882</v>
      </c>
      <c r="L65" s="548">
        <f t="shared" si="25"/>
        <v>-3789161.4349140464</v>
      </c>
      <c r="M65" s="548">
        <f t="shared" si="25"/>
        <v>-3902836.2779614683</v>
      </c>
      <c r="N65" s="548">
        <f t="shared" si="25"/>
        <v>-4019921.3663003123</v>
      </c>
      <c r="O65" s="548">
        <f t="shared" si="25"/>
        <v>-4140519.0072893216</v>
      </c>
      <c r="P65" s="548">
        <f t="shared" si="25"/>
        <v>-4264734.5775080016</v>
      </c>
      <c r="Q65" s="548">
        <f t="shared" si="25"/>
        <v>-4392676.6148332413</v>
      </c>
      <c r="R65" s="548">
        <f t="shared" si="25"/>
        <v>-4524456.9132782379</v>
      </c>
      <c r="S65" s="548">
        <f t="shared" si="25"/>
        <v>-4660190.6206765855</v>
      </c>
      <c r="T65" s="548">
        <f t="shared" si="25"/>
        <v>-4799996.339296883</v>
      </c>
      <c r="U65" s="548">
        <f t="shared" si="25"/>
        <v>-4943996.2294757897</v>
      </c>
      <c r="V65" s="548">
        <f t="shared" si="25"/>
        <v>-5092316.1163600637</v>
      </c>
      <c r="W65" s="548">
        <f t="shared" si="25"/>
        <v>-5245085.599850866</v>
      </c>
      <c r="X65" s="548">
        <f t="shared" si="25"/>
        <v>-5402438.1678463919</v>
      </c>
      <c r="Y65" s="548">
        <f t="shared" si="25"/>
        <v>-5564511.3128817836</v>
      </c>
      <c r="Z65" s="548">
        <f t="shared" si="25"/>
        <v>-5731446.6522682374</v>
      </c>
      <c r="AA65" s="548">
        <f t="shared" si="25"/>
        <v>-5903390.0518362839</v>
      </c>
      <c r="AB65" s="548">
        <f t="shared" si="25"/>
        <v>-6080491.753391373</v>
      </c>
      <c r="AC65" s="548">
        <f t="shared" si="25"/>
        <v>-6262906.5059931139</v>
      </c>
      <c r="AD65" s="548">
        <f t="shared" si="25"/>
        <v>-6450793.7011729078</v>
      </c>
      <c r="AE65" s="548">
        <f t="shared" si="25"/>
        <v>-6644317.5122080958</v>
      </c>
      <c r="AF65" s="548">
        <f t="shared" si="25"/>
        <v>-6843647.0375743378</v>
      </c>
      <c r="AG65" s="548">
        <f t="shared" si="25"/>
        <v>-7048956.4487015679</v>
      </c>
      <c r="AH65" s="548">
        <f t="shared" si="25"/>
        <v>-7260425.1421626154</v>
      </c>
      <c r="AI65" s="548">
        <f t="shared" si="25"/>
        <v>-7478237.8964274935</v>
      </c>
      <c r="AJ65" s="548">
        <f t="shared" si="25"/>
        <v>-7702585.0333203189</v>
      </c>
      <c r="AK65" s="548">
        <f t="shared" si="25"/>
        <v>-7933662.5843199287</v>
      </c>
      <c r="AL65" s="548">
        <f t="shared" si="25"/>
        <v>-8171672.4618495274</v>
      </c>
      <c r="AM65" s="548">
        <f t="shared" si="25"/>
        <v>-8416822.6357050128</v>
      </c>
      <c r="AN65" s="548">
        <f t="shared" si="25"/>
        <v>-8669327.3147761635</v>
      </c>
      <c r="AO65" s="548">
        <f t="shared" si="25"/>
        <v>-8929407.134219449</v>
      </c>
      <c r="AP65" s="548">
        <f t="shared" si="25"/>
        <v>-9197289.3482460342</v>
      </c>
      <c r="AQ65" s="548">
        <f t="shared" si="25"/>
        <v>-9473208.0286934152</v>
      </c>
    </row>
    <row r="66" spans="1:43" s="549" customFormat="1" outlineLevel="1" x14ac:dyDescent="0.2">
      <c r="A66" s="608" t="s">
        <v>234</v>
      </c>
      <c r="B66" s="608"/>
      <c r="C66" s="608"/>
      <c r="D66" s="617">
        <f t="shared" si="19"/>
        <v>-333575336.98494697</v>
      </c>
      <c r="E66" s="608"/>
      <c r="F66" s="608"/>
      <c r="G66" s="608"/>
      <c r="H66" s="608"/>
      <c r="I66" s="617">
        <f t="shared" ref="I66:AQ68" si="26">SUM(I67:I67)</f>
        <v>-1022890.4555469041</v>
      </c>
      <c r="J66" s="617">
        <f t="shared" si="26"/>
        <v>-5582844.6363631124</v>
      </c>
      <c r="K66" s="617">
        <f t="shared" si="26"/>
        <v>-5936499.9481295999</v>
      </c>
      <c r="L66" s="617">
        <f t="shared" si="26"/>
        <v>-6114594.9465734875</v>
      </c>
      <c r="M66" s="617">
        <f t="shared" si="26"/>
        <v>-6298032.7949706921</v>
      </c>
      <c r="N66" s="617">
        <f t="shared" si="26"/>
        <v>-6486973.7788198134</v>
      </c>
      <c r="O66" s="617">
        <f t="shared" si="26"/>
        <v>-6681582.992184408</v>
      </c>
      <c r="P66" s="617">
        <f t="shared" si="26"/>
        <v>-6882030.4819499403</v>
      </c>
      <c r="Q66" s="617">
        <f t="shared" si="26"/>
        <v>-7088491.3964084378</v>
      </c>
      <c r="R66" s="617">
        <f t="shared" si="26"/>
        <v>-7301146.1383006908</v>
      </c>
      <c r="S66" s="617">
        <f t="shared" si="26"/>
        <v>-7520180.5224497123</v>
      </c>
      <c r="T66" s="617">
        <f t="shared" si="26"/>
        <v>-7745785.9381232038</v>
      </c>
      <c r="U66" s="617">
        <f t="shared" si="26"/>
        <v>-7978159.5162669001</v>
      </c>
      <c r="V66" s="617">
        <f t="shared" si="26"/>
        <v>-8217504.3017549068</v>
      </c>
      <c r="W66" s="617">
        <f t="shared" si="26"/>
        <v>-8464029.4308075551</v>
      </c>
      <c r="X66" s="617">
        <f t="shared" si="26"/>
        <v>-8717950.3137317821</v>
      </c>
      <c r="Y66" s="617">
        <f t="shared" si="26"/>
        <v>-8979488.8231437355</v>
      </c>
      <c r="Z66" s="617">
        <f t="shared" si="26"/>
        <v>-9248873.4878380466</v>
      </c>
      <c r="AA66" s="617">
        <f t="shared" si="26"/>
        <v>-9526339.692473188</v>
      </c>
      <c r="AB66" s="617">
        <f t="shared" si="26"/>
        <v>-9812129.8832473829</v>
      </c>
      <c r="AC66" s="617">
        <f t="shared" si="26"/>
        <v>-10106493.779744806</v>
      </c>
      <c r="AD66" s="617">
        <f t="shared" si="26"/>
        <v>-10409688.593137151</v>
      </c>
      <c r="AE66" s="617">
        <f t="shared" si="26"/>
        <v>-10721979.250931265</v>
      </c>
      <c r="AF66" s="617">
        <f t="shared" si="26"/>
        <v>-11043638.628459202</v>
      </c>
      <c r="AG66" s="617">
        <f t="shared" si="26"/>
        <v>-11374947.787312979</v>
      </c>
      <c r="AH66" s="617">
        <f t="shared" si="26"/>
        <v>-11716196.220932368</v>
      </c>
      <c r="AI66" s="617">
        <f t="shared" si="26"/>
        <v>-12067682.107560338</v>
      </c>
      <c r="AJ66" s="617">
        <f t="shared" si="26"/>
        <v>-12429712.57078715</v>
      </c>
      <c r="AK66" s="617">
        <f t="shared" si="26"/>
        <v>-12802603.947910765</v>
      </c>
      <c r="AL66" s="617">
        <f t="shared" si="26"/>
        <v>-13186682.066348089</v>
      </c>
      <c r="AM66" s="617">
        <f t="shared" si="26"/>
        <v>-13582282.528338531</v>
      </c>
      <c r="AN66" s="617">
        <f t="shared" si="26"/>
        <v>-13989751.004188687</v>
      </c>
      <c r="AO66" s="617">
        <f t="shared" si="26"/>
        <v>-14409443.534314349</v>
      </c>
      <c r="AP66" s="617">
        <f t="shared" si="26"/>
        <v>-14841726.840343781</v>
      </c>
      <c r="AQ66" s="617">
        <f t="shared" si="26"/>
        <v>-15286978.645554096</v>
      </c>
    </row>
    <row r="67" spans="1:43" outlineLevel="1" x14ac:dyDescent="0.2">
      <c r="A67" s="481" t="str">
        <f>A43</f>
        <v>(-) Custos com operacionais</v>
      </c>
      <c r="D67" s="548">
        <f>SUM(J67:AR67)</f>
        <v>-332552446.52940011</v>
      </c>
      <c r="E67" s="608"/>
      <c r="F67" s="608"/>
      <c r="G67" s="608"/>
      <c r="H67" s="608"/>
      <c r="I67" s="548">
        <f t="shared" ref="I67:AQ67" si="27">I43*I30</f>
        <v>-1022890.4555469041</v>
      </c>
      <c r="J67" s="548">
        <f t="shared" si="27"/>
        <v>-5582844.6363631124</v>
      </c>
      <c r="K67" s="548">
        <f t="shared" si="27"/>
        <v>-5936499.9481295999</v>
      </c>
      <c r="L67" s="548">
        <f t="shared" si="27"/>
        <v>-6114594.9465734875</v>
      </c>
      <c r="M67" s="548">
        <f t="shared" si="27"/>
        <v>-6298032.7949706921</v>
      </c>
      <c r="N67" s="548">
        <f t="shared" si="27"/>
        <v>-6486973.7788198134</v>
      </c>
      <c r="O67" s="548">
        <f t="shared" si="27"/>
        <v>-6681582.992184408</v>
      </c>
      <c r="P67" s="548">
        <f t="shared" si="27"/>
        <v>-6882030.4819499403</v>
      </c>
      <c r="Q67" s="548">
        <f t="shared" si="27"/>
        <v>-7088491.3964084378</v>
      </c>
      <c r="R67" s="548">
        <f t="shared" si="27"/>
        <v>-7301146.1383006908</v>
      </c>
      <c r="S67" s="548">
        <f t="shared" si="27"/>
        <v>-7520180.5224497123</v>
      </c>
      <c r="T67" s="548">
        <f t="shared" si="27"/>
        <v>-7745785.9381232038</v>
      </c>
      <c r="U67" s="548">
        <f t="shared" si="27"/>
        <v>-7978159.5162669001</v>
      </c>
      <c r="V67" s="548">
        <f t="shared" si="27"/>
        <v>-8217504.3017549068</v>
      </c>
      <c r="W67" s="548">
        <f t="shared" si="27"/>
        <v>-8464029.4308075551</v>
      </c>
      <c r="X67" s="548">
        <f t="shared" si="27"/>
        <v>-8717950.3137317821</v>
      </c>
      <c r="Y67" s="548">
        <f t="shared" si="27"/>
        <v>-8979488.8231437355</v>
      </c>
      <c r="Z67" s="548">
        <f t="shared" si="27"/>
        <v>-9248873.4878380466</v>
      </c>
      <c r="AA67" s="548">
        <f t="shared" si="27"/>
        <v>-9526339.692473188</v>
      </c>
      <c r="AB67" s="548">
        <f t="shared" si="27"/>
        <v>-9812129.8832473829</v>
      </c>
      <c r="AC67" s="548">
        <f t="shared" si="27"/>
        <v>-10106493.779744806</v>
      </c>
      <c r="AD67" s="548">
        <f t="shared" si="27"/>
        <v>-10409688.593137151</v>
      </c>
      <c r="AE67" s="548">
        <f t="shared" si="27"/>
        <v>-10721979.250931265</v>
      </c>
      <c r="AF67" s="548">
        <f t="shared" si="27"/>
        <v>-11043638.628459202</v>
      </c>
      <c r="AG67" s="548">
        <f t="shared" si="27"/>
        <v>-11374947.787312979</v>
      </c>
      <c r="AH67" s="548">
        <f t="shared" si="27"/>
        <v>-11716196.220932368</v>
      </c>
      <c r="AI67" s="548">
        <f t="shared" si="27"/>
        <v>-12067682.107560338</v>
      </c>
      <c r="AJ67" s="548">
        <f t="shared" si="27"/>
        <v>-12429712.57078715</v>
      </c>
      <c r="AK67" s="548">
        <f t="shared" si="27"/>
        <v>-12802603.947910765</v>
      </c>
      <c r="AL67" s="548">
        <f t="shared" si="27"/>
        <v>-13186682.066348089</v>
      </c>
      <c r="AM67" s="548">
        <f t="shared" si="27"/>
        <v>-13582282.528338531</v>
      </c>
      <c r="AN67" s="548">
        <f t="shared" si="27"/>
        <v>-13989751.004188687</v>
      </c>
      <c r="AO67" s="548">
        <f t="shared" si="27"/>
        <v>-14409443.534314349</v>
      </c>
      <c r="AP67" s="548">
        <f t="shared" si="27"/>
        <v>-14841726.840343781</v>
      </c>
      <c r="AQ67" s="548">
        <f t="shared" si="27"/>
        <v>-15286978.645554096</v>
      </c>
    </row>
    <row r="68" spans="1:43" s="549" customFormat="1" outlineLevel="1" x14ac:dyDescent="0.2">
      <c r="A68" s="618" t="s">
        <v>405</v>
      </c>
      <c r="B68" s="608"/>
      <c r="C68" s="608"/>
      <c r="D68" s="621">
        <f>SUM(I68:AR68)</f>
        <v>-51362714.663482949</v>
      </c>
      <c r="E68" s="468"/>
      <c r="F68" s="468"/>
      <c r="G68" s="468"/>
      <c r="H68" s="468"/>
      <c r="I68" s="617">
        <f t="shared" si="26"/>
        <v>0</v>
      </c>
      <c r="J68" s="617">
        <f t="shared" si="26"/>
        <v>-4480395.620711877</v>
      </c>
      <c r="K68" s="617">
        <f t="shared" si="26"/>
        <v>-4614807.4893332338</v>
      </c>
      <c r="L68" s="617">
        <f t="shared" si="26"/>
        <v>-4753251.7140132301</v>
      </c>
      <c r="M68" s="617">
        <f t="shared" si="26"/>
        <v>-4895849.2654336272</v>
      </c>
      <c r="N68" s="617">
        <f t="shared" si="26"/>
        <v>-5042724.7433966361</v>
      </c>
      <c r="O68" s="617">
        <f t="shared" si="26"/>
        <v>-5194006.4856985351</v>
      </c>
      <c r="P68" s="617">
        <f t="shared" si="26"/>
        <v>-5349826.6802694919</v>
      </c>
      <c r="Q68" s="617">
        <f t="shared" si="26"/>
        <v>-5510321.4806775767</v>
      </c>
      <c r="R68" s="617">
        <f t="shared" si="26"/>
        <v>-5675631.1250979034</v>
      </c>
      <c r="S68" s="617">
        <f t="shared" si="26"/>
        <v>-5845900.0588508407</v>
      </c>
      <c r="T68" s="617">
        <f t="shared" si="26"/>
        <v>0</v>
      </c>
      <c r="U68" s="617">
        <f t="shared" si="26"/>
        <v>0</v>
      </c>
      <c r="V68" s="617">
        <f t="shared" si="26"/>
        <v>0</v>
      </c>
      <c r="W68" s="617">
        <f t="shared" si="26"/>
        <v>0</v>
      </c>
      <c r="X68" s="617">
        <f t="shared" si="26"/>
        <v>0</v>
      </c>
      <c r="Y68" s="617">
        <f t="shared" si="26"/>
        <v>0</v>
      </c>
      <c r="Z68" s="617">
        <f t="shared" si="26"/>
        <v>0</v>
      </c>
      <c r="AA68" s="617">
        <f t="shared" si="26"/>
        <v>0</v>
      </c>
      <c r="AB68" s="617">
        <f t="shared" si="26"/>
        <v>0</v>
      </c>
      <c r="AC68" s="617">
        <f t="shared" si="26"/>
        <v>0</v>
      </c>
      <c r="AD68" s="617">
        <f t="shared" si="26"/>
        <v>0</v>
      </c>
      <c r="AE68" s="617">
        <f t="shared" si="26"/>
        <v>0</v>
      </c>
      <c r="AF68" s="617">
        <f t="shared" si="26"/>
        <v>0</v>
      </c>
      <c r="AG68" s="617">
        <f t="shared" si="26"/>
        <v>0</v>
      </c>
      <c r="AH68" s="617">
        <f t="shared" si="26"/>
        <v>0</v>
      </c>
      <c r="AI68" s="617">
        <f t="shared" si="26"/>
        <v>0</v>
      </c>
      <c r="AJ68" s="617">
        <f t="shared" si="26"/>
        <v>0</v>
      </c>
      <c r="AK68" s="617">
        <f t="shared" si="26"/>
        <v>0</v>
      </c>
      <c r="AL68" s="617">
        <f t="shared" si="26"/>
        <v>0</v>
      </c>
      <c r="AM68" s="617">
        <f t="shared" si="26"/>
        <v>0</v>
      </c>
      <c r="AN68" s="617">
        <f t="shared" si="26"/>
        <v>0</v>
      </c>
      <c r="AO68" s="617">
        <f t="shared" si="26"/>
        <v>0</v>
      </c>
      <c r="AP68" s="617">
        <f t="shared" si="26"/>
        <v>0</v>
      </c>
      <c r="AQ68" s="617">
        <f t="shared" si="26"/>
        <v>0</v>
      </c>
    </row>
    <row r="69" spans="1:43" s="632" customFormat="1" outlineLevel="1" x14ac:dyDescent="0.2">
      <c r="A69" s="619" t="s">
        <v>784</v>
      </c>
      <c r="B69" s="620"/>
      <c r="C69" s="620"/>
      <c r="D69" s="548">
        <f t="shared" ref="D69:D73" si="28">SUM(I69:AR69)</f>
        <v>-51362714.663482949</v>
      </c>
      <c r="E69" s="608"/>
      <c r="F69" s="608"/>
      <c r="G69" s="608"/>
      <c r="H69" s="608"/>
      <c r="I69" s="548">
        <f t="shared" ref="I69:AQ69" si="29">I45*I30</f>
        <v>0</v>
      </c>
      <c r="J69" s="548">
        <f t="shared" si="29"/>
        <v>-4480395.620711877</v>
      </c>
      <c r="K69" s="548">
        <f t="shared" si="29"/>
        <v>-4614807.4893332338</v>
      </c>
      <c r="L69" s="548">
        <f t="shared" si="29"/>
        <v>-4753251.7140132301</v>
      </c>
      <c r="M69" s="548">
        <f t="shared" si="29"/>
        <v>-4895849.2654336272</v>
      </c>
      <c r="N69" s="548">
        <f t="shared" si="29"/>
        <v>-5042724.7433966361</v>
      </c>
      <c r="O69" s="548">
        <f t="shared" si="29"/>
        <v>-5194006.4856985351</v>
      </c>
      <c r="P69" s="548">
        <f t="shared" si="29"/>
        <v>-5349826.6802694919</v>
      </c>
      <c r="Q69" s="548">
        <f t="shared" si="29"/>
        <v>-5510321.4806775767</v>
      </c>
      <c r="R69" s="548">
        <f t="shared" si="29"/>
        <v>-5675631.1250979034</v>
      </c>
      <c r="S69" s="548">
        <f t="shared" si="29"/>
        <v>-5845900.0588508407</v>
      </c>
      <c r="T69" s="548">
        <f t="shared" si="29"/>
        <v>0</v>
      </c>
      <c r="U69" s="548">
        <f t="shared" si="29"/>
        <v>0</v>
      </c>
      <c r="V69" s="548">
        <f t="shared" si="29"/>
        <v>0</v>
      </c>
      <c r="W69" s="548">
        <f t="shared" si="29"/>
        <v>0</v>
      </c>
      <c r="X69" s="548">
        <f t="shared" si="29"/>
        <v>0</v>
      </c>
      <c r="Y69" s="548">
        <f t="shared" si="29"/>
        <v>0</v>
      </c>
      <c r="Z69" s="548">
        <f t="shared" si="29"/>
        <v>0</v>
      </c>
      <c r="AA69" s="548">
        <f t="shared" si="29"/>
        <v>0</v>
      </c>
      <c r="AB69" s="548">
        <f t="shared" si="29"/>
        <v>0</v>
      </c>
      <c r="AC69" s="548">
        <f t="shared" si="29"/>
        <v>0</v>
      </c>
      <c r="AD69" s="548">
        <f t="shared" si="29"/>
        <v>0</v>
      </c>
      <c r="AE69" s="548">
        <f t="shared" si="29"/>
        <v>0</v>
      </c>
      <c r="AF69" s="548">
        <f t="shared" si="29"/>
        <v>0</v>
      </c>
      <c r="AG69" s="548">
        <f t="shared" si="29"/>
        <v>0</v>
      </c>
      <c r="AH69" s="548">
        <f t="shared" si="29"/>
        <v>0</v>
      </c>
      <c r="AI69" s="548">
        <f t="shared" si="29"/>
        <v>0</v>
      </c>
      <c r="AJ69" s="548">
        <f t="shared" si="29"/>
        <v>0</v>
      </c>
      <c r="AK69" s="548">
        <f t="shared" si="29"/>
        <v>0</v>
      </c>
      <c r="AL69" s="548">
        <f t="shared" si="29"/>
        <v>0</v>
      </c>
      <c r="AM69" s="548">
        <f t="shared" si="29"/>
        <v>0</v>
      </c>
      <c r="AN69" s="548">
        <f t="shared" si="29"/>
        <v>0</v>
      </c>
      <c r="AO69" s="548">
        <f t="shared" si="29"/>
        <v>0</v>
      </c>
      <c r="AP69" s="548">
        <f t="shared" si="29"/>
        <v>0</v>
      </c>
      <c r="AQ69" s="548">
        <f t="shared" si="29"/>
        <v>0</v>
      </c>
    </row>
    <row r="70" spans="1:43" s="549" customFormat="1" outlineLevel="1" x14ac:dyDescent="0.2">
      <c r="A70" s="608" t="s">
        <v>38</v>
      </c>
      <c r="B70" s="608"/>
      <c r="C70" s="608"/>
      <c r="D70" s="617">
        <f t="shared" si="28"/>
        <v>1024957848.6185628</v>
      </c>
      <c r="E70" s="620"/>
      <c r="F70" s="620"/>
      <c r="G70" s="620"/>
      <c r="H70" s="620"/>
      <c r="I70" s="622">
        <f>SUM(I71:I73)</f>
        <v>514370.61906381836</v>
      </c>
      <c r="J70" s="622">
        <f t="shared" ref="J70:AQ70" si="30">SUM(J71:J73)</f>
        <v>15243661.005955029</v>
      </c>
      <c r="K70" s="622">
        <f t="shared" si="30"/>
        <v>14553133.55532708</v>
      </c>
      <c r="L70" s="622">
        <f t="shared" si="30"/>
        <v>14989953.607936304</v>
      </c>
      <c r="M70" s="622">
        <f t="shared" si="30"/>
        <v>15439894.518164281</v>
      </c>
      <c r="N70" s="622">
        <f t="shared" si="30"/>
        <v>15903348.933920611</v>
      </c>
      <c r="O70" s="622">
        <f t="shared" si="30"/>
        <v>16380725.471123777</v>
      </c>
      <c r="P70" s="622">
        <f t="shared" si="30"/>
        <v>16872443.125311151</v>
      </c>
      <c r="Q70" s="622">
        <f t="shared" si="30"/>
        <v>17378932.273622788</v>
      </c>
      <c r="R70" s="622">
        <f t="shared" si="30"/>
        <v>17900630.583846442</v>
      </c>
      <c r="S70" s="622">
        <f t="shared" si="30"/>
        <v>18438013.501412477</v>
      </c>
      <c r="T70" s="622">
        <f t="shared" si="30"/>
        <v>25012819.590883404</v>
      </c>
      <c r="U70" s="622">
        <f t="shared" si="30"/>
        <v>25763620.701963291</v>
      </c>
      <c r="V70" s="622">
        <f t="shared" si="30"/>
        <v>26536972.301664878</v>
      </c>
      <c r="W70" s="622">
        <f t="shared" si="30"/>
        <v>27333528.728804305</v>
      </c>
      <c r="X70" s="622">
        <f t="shared" si="30"/>
        <v>28154044.424601126</v>
      </c>
      <c r="Y70" s="622">
        <f t="shared" si="30"/>
        <v>28999201.878901161</v>
      </c>
      <c r="Z70" s="622">
        <f t="shared" si="30"/>
        <v>29869754.516919598</v>
      </c>
      <c r="AA70" s="622">
        <f t="shared" si="30"/>
        <v>30766462.630609579</v>
      </c>
      <c r="AB70" s="622">
        <f t="shared" si="30"/>
        <v>31690093.800227784</v>
      </c>
      <c r="AC70" s="622">
        <f t="shared" si="30"/>
        <v>32641502.46755553</v>
      </c>
      <c r="AD70" s="622">
        <f t="shared" si="30"/>
        <v>33621487.213439867</v>
      </c>
      <c r="AE70" s="622">
        <f t="shared" si="30"/>
        <v>34630944.585579261</v>
      </c>
      <c r="AF70" s="622">
        <f t="shared" si="30"/>
        <v>35670728.246216506</v>
      </c>
      <c r="AG70" s="622">
        <f t="shared" si="30"/>
        <v>36741759.688824981</v>
      </c>
      <c r="AH70" s="622">
        <f t="shared" si="30"/>
        <v>37844986.69868499</v>
      </c>
      <c r="AI70" s="622">
        <f t="shared" si="30"/>
        <v>38981376.027321659</v>
      </c>
      <c r="AJ70" s="622">
        <f t="shared" si="30"/>
        <v>40151942.702899508</v>
      </c>
      <c r="AK70" s="622">
        <f t="shared" si="30"/>
        <v>41357693.9799532</v>
      </c>
      <c r="AL70" s="622">
        <f t="shared" si="30"/>
        <v>42599693.641370967</v>
      </c>
      <c r="AM70" s="622">
        <f t="shared" si="30"/>
        <v>43879057.386704773</v>
      </c>
      <c r="AN70" s="622">
        <f t="shared" si="30"/>
        <v>45196879.683563881</v>
      </c>
      <c r="AO70" s="622">
        <f t="shared" si="30"/>
        <v>46554334.107562587</v>
      </c>
      <c r="AP70" s="622">
        <f t="shared" si="30"/>
        <v>47952638.62986511</v>
      </c>
      <c r="AQ70" s="622">
        <f t="shared" si="30"/>
        <v>49391217.788761064</v>
      </c>
    </row>
    <row r="71" spans="1:43" s="632" customFormat="1" outlineLevel="1" x14ac:dyDescent="0.2">
      <c r="A71" s="619" t="s">
        <v>39</v>
      </c>
      <c r="B71" s="620"/>
      <c r="C71" s="620"/>
      <c r="D71" s="623">
        <f t="shared" si="28"/>
        <v>-351052933.81660038</v>
      </c>
      <c r="E71" s="608"/>
      <c r="F71" s="608"/>
      <c r="G71" s="608"/>
      <c r="H71" s="608"/>
      <c r="I71" s="623">
        <f>I63</f>
        <v>0</v>
      </c>
      <c r="J71" s="623">
        <f t="shared" ref="J71:AQ71" si="31">J63</f>
        <v>-4985623.4049395761</v>
      </c>
      <c r="K71" s="623">
        <f t="shared" si="31"/>
        <v>-6283240.2719205935</v>
      </c>
      <c r="L71" s="623">
        <f t="shared" si="31"/>
        <v>-6471737.4800782111</v>
      </c>
      <c r="M71" s="623">
        <f t="shared" si="31"/>
        <v>-6665889.6044805571</v>
      </c>
      <c r="N71" s="623">
        <f t="shared" si="31"/>
        <v>-6865866.2926149741</v>
      </c>
      <c r="O71" s="623">
        <f t="shared" si="31"/>
        <v>-7071842.2813934237</v>
      </c>
      <c r="P71" s="623">
        <f t="shared" si="31"/>
        <v>-7283997.5498352265</v>
      </c>
      <c r="Q71" s="623">
        <f t="shared" si="31"/>
        <v>-7502517.4763302831</v>
      </c>
      <c r="R71" s="623">
        <f t="shared" si="31"/>
        <v>-7727593.000620191</v>
      </c>
      <c r="S71" s="623">
        <f t="shared" si="31"/>
        <v>-7959420.790638797</v>
      </c>
      <c r="T71" s="623">
        <f t="shared" si="31"/>
        <v>-8198203.4143579612</v>
      </c>
      <c r="U71" s="623">
        <f t="shared" si="31"/>
        <v>-8444149.5167887006</v>
      </c>
      <c r="V71" s="623">
        <f t="shared" si="31"/>
        <v>-8697474.0022923611</v>
      </c>
      <c r="W71" s="623">
        <f t="shared" si="31"/>
        <v>-8958398.2223611325</v>
      </c>
      <c r="X71" s="623">
        <f t="shared" si="31"/>
        <v>-9227150.1690319665</v>
      </c>
      <c r="Y71" s="623">
        <f t="shared" si="31"/>
        <v>-9503964.6741029266</v>
      </c>
      <c r="Z71" s="623">
        <f t="shared" si="31"/>
        <v>-9789083.6143260151</v>
      </c>
      <c r="AA71" s="623">
        <f t="shared" si="31"/>
        <v>-10082756.122755794</v>
      </c>
      <c r="AB71" s="623">
        <f t="shared" si="31"/>
        <v>-10385238.806438468</v>
      </c>
      <c r="AC71" s="623">
        <f t="shared" si="31"/>
        <v>-10696795.970631622</v>
      </c>
      <c r="AD71" s="623">
        <f t="shared" si="31"/>
        <v>-11017699.849750571</v>
      </c>
      <c r="AE71" s="623">
        <f t="shared" si="31"/>
        <v>-11348230.845243089</v>
      </c>
      <c r="AF71" s="623">
        <f t="shared" si="31"/>
        <v>-11688677.770600382</v>
      </c>
      <c r="AG71" s="623">
        <f t="shared" si="31"/>
        <v>-12039338.103718393</v>
      </c>
      <c r="AH71" s="623">
        <f t="shared" si="31"/>
        <v>-12400518.246829946</v>
      </c>
      <c r="AI71" s="623">
        <f t="shared" si="31"/>
        <v>-12772533.794234842</v>
      </c>
      <c r="AJ71" s="623">
        <f t="shared" si="31"/>
        <v>-13155709.80806189</v>
      </c>
      <c r="AK71" s="623">
        <f t="shared" si="31"/>
        <v>-13550381.102303747</v>
      </c>
      <c r="AL71" s="623">
        <f t="shared" si="31"/>
        <v>-13956892.535372861</v>
      </c>
      <c r="AM71" s="623">
        <f t="shared" si="31"/>
        <v>-14375599.311434045</v>
      </c>
      <c r="AN71" s="623">
        <f t="shared" si="31"/>
        <v>-14806867.290777067</v>
      </c>
      <c r="AO71" s="623">
        <f t="shared" si="31"/>
        <v>-15251073.309500379</v>
      </c>
      <c r="AP71" s="623">
        <f t="shared" si="31"/>
        <v>-15708605.508785393</v>
      </c>
      <c r="AQ71" s="623">
        <f t="shared" si="31"/>
        <v>-16179863.674048956</v>
      </c>
    </row>
    <row r="72" spans="1:43" s="632" customFormat="1" outlineLevel="1" x14ac:dyDescent="0.2">
      <c r="A72" s="619" t="s">
        <v>36</v>
      </c>
      <c r="B72" s="620"/>
      <c r="C72" s="620"/>
      <c r="D72" s="623">
        <f t="shared" si="28"/>
        <v>1427373497.0986459</v>
      </c>
      <c r="E72" s="608"/>
      <c r="F72" s="608"/>
      <c r="G72" s="608"/>
      <c r="H72" s="608"/>
      <c r="I72" s="623">
        <f t="shared" ref="I72:AQ72" si="32">I57</f>
        <v>514370.61906381836</v>
      </c>
      <c r="J72" s="623">
        <f t="shared" si="32"/>
        <v>24709680.031606484</v>
      </c>
      <c r="K72" s="623">
        <f t="shared" si="32"/>
        <v>25451181.31658091</v>
      </c>
      <c r="L72" s="623">
        <f t="shared" si="32"/>
        <v>26214942.802027747</v>
      </c>
      <c r="M72" s="623">
        <f t="shared" si="32"/>
        <v>27001633.388078466</v>
      </c>
      <c r="N72" s="623">
        <f t="shared" si="32"/>
        <v>27811939.969932221</v>
      </c>
      <c r="O72" s="623">
        <f t="shared" si="32"/>
        <v>28646574.238215737</v>
      </c>
      <c r="P72" s="623">
        <f t="shared" si="32"/>
        <v>29506267.35541587</v>
      </c>
      <c r="Q72" s="623">
        <f t="shared" si="32"/>
        <v>30391771.230630647</v>
      </c>
      <c r="R72" s="623">
        <f t="shared" si="32"/>
        <v>31303854.709564537</v>
      </c>
      <c r="S72" s="623">
        <f t="shared" si="32"/>
        <v>32243334.350902114</v>
      </c>
      <c r="T72" s="623">
        <f t="shared" si="32"/>
        <v>33211023.005241364</v>
      </c>
      <c r="U72" s="623">
        <f t="shared" si="32"/>
        <v>34207770.218751989</v>
      </c>
      <c r="V72" s="623">
        <f t="shared" si="32"/>
        <v>35234446.303957239</v>
      </c>
      <c r="W72" s="623">
        <f t="shared" si="32"/>
        <v>36291926.951165438</v>
      </c>
      <c r="X72" s="623">
        <f t="shared" si="32"/>
        <v>37381194.593633093</v>
      </c>
      <c r="Y72" s="623">
        <f t="shared" si="32"/>
        <v>38503166.553004086</v>
      </c>
      <c r="Z72" s="623">
        <f t="shared" si="32"/>
        <v>39658838.131245613</v>
      </c>
      <c r="AA72" s="623">
        <f t="shared" si="32"/>
        <v>40849218.753365375</v>
      </c>
      <c r="AB72" s="623">
        <f t="shared" si="32"/>
        <v>42075332.606666252</v>
      </c>
      <c r="AC72" s="623">
        <f t="shared" si="32"/>
        <v>43338298.438187152</v>
      </c>
      <c r="AD72" s="623">
        <f t="shared" si="32"/>
        <v>44639187.063190438</v>
      </c>
      <c r="AE72" s="623">
        <f t="shared" si="32"/>
        <v>45979175.43082235</v>
      </c>
      <c r="AF72" s="623">
        <f t="shared" si="32"/>
        <v>47359406.016816884</v>
      </c>
      <c r="AG72" s="623">
        <f t="shared" si="32"/>
        <v>48781097.792543374</v>
      </c>
      <c r="AH72" s="623">
        <f t="shared" si="32"/>
        <v>50245504.94551494</v>
      </c>
      <c r="AI72" s="623">
        <f t="shared" si="32"/>
        <v>51753909.821556501</v>
      </c>
      <c r="AJ72" s="623">
        <f t="shared" si="32"/>
        <v>53307652.510961398</v>
      </c>
      <c r="AK72" s="623">
        <f t="shared" si="32"/>
        <v>54908075.08225695</v>
      </c>
      <c r="AL72" s="623">
        <f t="shared" si="32"/>
        <v>56556586.176743828</v>
      </c>
      <c r="AM72" s="623">
        <f t="shared" si="32"/>
        <v>58254656.698138818</v>
      </c>
      <c r="AN72" s="623">
        <f t="shared" si="32"/>
        <v>60003746.974340945</v>
      </c>
      <c r="AO72" s="623">
        <f t="shared" si="32"/>
        <v>61805407.417062968</v>
      </c>
      <c r="AP72" s="623">
        <f t="shared" si="32"/>
        <v>63661244.138650507</v>
      </c>
      <c r="AQ72" s="623">
        <f t="shared" si="32"/>
        <v>65571081.462810025</v>
      </c>
    </row>
    <row r="73" spans="1:43" s="632" customFormat="1" outlineLevel="1" x14ac:dyDescent="0.2">
      <c r="A73" s="619" t="s">
        <v>784</v>
      </c>
      <c r="B73" s="620"/>
      <c r="C73" s="620"/>
      <c r="D73" s="623">
        <f t="shared" si="28"/>
        <v>-51362714.663482949</v>
      </c>
      <c r="E73" s="608"/>
      <c r="F73" s="608"/>
      <c r="G73" s="608"/>
      <c r="H73" s="608"/>
      <c r="I73" s="623">
        <f>I68</f>
        <v>0</v>
      </c>
      <c r="J73" s="623">
        <f t="shared" ref="J73:AQ73" si="33">J68</f>
        <v>-4480395.620711877</v>
      </c>
      <c r="K73" s="623">
        <f t="shared" si="33"/>
        <v>-4614807.4893332338</v>
      </c>
      <c r="L73" s="623">
        <f t="shared" si="33"/>
        <v>-4753251.7140132301</v>
      </c>
      <c r="M73" s="623">
        <f t="shared" si="33"/>
        <v>-4895849.2654336272</v>
      </c>
      <c r="N73" s="623">
        <f t="shared" si="33"/>
        <v>-5042724.7433966361</v>
      </c>
      <c r="O73" s="623">
        <f t="shared" si="33"/>
        <v>-5194006.4856985351</v>
      </c>
      <c r="P73" s="623">
        <f t="shared" si="33"/>
        <v>-5349826.6802694919</v>
      </c>
      <c r="Q73" s="623">
        <f t="shared" si="33"/>
        <v>-5510321.4806775767</v>
      </c>
      <c r="R73" s="623">
        <f t="shared" si="33"/>
        <v>-5675631.1250979034</v>
      </c>
      <c r="S73" s="623">
        <f t="shared" si="33"/>
        <v>-5845900.0588508407</v>
      </c>
      <c r="T73" s="623">
        <f t="shared" si="33"/>
        <v>0</v>
      </c>
      <c r="U73" s="623">
        <f t="shared" si="33"/>
        <v>0</v>
      </c>
      <c r="V73" s="623">
        <f t="shared" si="33"/>
        <v>0</v>
      </c>
      <c r="W73" s="623">
        <f t="shared" si="33"/>
        <v>0</v>
      </c>
      <c r="X73" s="623">
        <f t="shared" si="33"/>
        <v>0</v>
      </c>
      <c r="Y73" s="623">
        <f t="shared" si="33"/>
        <v>0</v>
      </c>
      <c r="Z73" s="623">
        <f t="shared" si="33"/>
        <v>0</v>
      </c>
      <c r="AA73" s="623">
        <f t="shared" si="33"/>
        <v>0</v>
      </c>
      <c r="AB73" s="623">
        <f t="shared" si="33"/>
        <v>0</v>
      </c>
      <c r="AC73" s="623">
        <f t="shared" si="33"/>
        <v>0</v>
      </c>
      <c r="AD73" s="623">
        <f t="shared" si="33"/>
        <v>0</v>
      </c>
      <c r="AE73" s="623">
        <f t="shared" si="33"/>
        <v>0</v>
      </c>
      <c r="AF73" s="623">
        <f t="shared" si="33"/>
        <v>0</v>
      </c>
      <c r="AG73" s="623">
        <f t="shared" si="33"/>
        <v>0</v>
      </c>
      <c r="AH73" s="623">
        <f t="shared" si="33"/>
        <v>0</v>
      </c>
      <c r="AI73" s="623">
        <f t="shared" si="33"/>
        <v>0</v>
      </c>
      <c r="AJ73" s="623">
        <f t="shared" si="33"/>
        <v>0</v>
      </c>
      <c r="AK73" s="623">
        <f t="shared" si="33"/>
        <v>0</v>
      </c>
      <c r="AL73" s="623">
        <f t="shared" si="33"/>
        <v>0</v>
      </c>
      <c r="AM73" s="623">
        <f t="shared" si="33"/>
        <v>0</v>
      </c>
      <c r="AN73" s="623">
        <f t="shared" si="33"/>
        <v>0</v>
      </c>
      <c r="AO73" s="623">
        <f t="shared" si="33"/>
        <v>0</v>
      </c>
      <c r="AP73" s="623">
        <f t="shared" si="33"/>
        <v>0</v>
      </c>
      <c r="AQ73" s="623">
        <f t="shared" si="33"/>
        <v>0</v>
      </c>
    </row>
    <row r="74" spans="1:43" s="549" customFormat="1" outlineLevel="1" x14ac:dyDescent="0.2">
      <c r="A74" s="624" t="s">
        <v>78</v>
      </c>
      <c r="B74" s="608"/>
      <c r="C74" s="608"/>
      <c r="D74" s="617">
        <f>SUM(I74:AR74)</f>
        <v>-63134813.378051728</v>
      </c>
      <c r="E74" s="620"/>
      <c r="F74" s="620"/>
      <c r="G74" s="620"/>
      <c r="H74" s="620"/>
      <c r="I74" s="617">
        <f>I75</f>
        <v>-63134813.378051728</v>
      </c>
      <c r="J74" s="617">
        <f t="shared" ref="J74:AQ74" si="34">J75</f>
        <v>0</v>
      </c>
      <c r="K74" s="617">
        <f t="shared" si="34"/>
        <v>0</v>
      </c>
      <c r="L74" s="617">
        <f t="shared" si="34"/>
        <v>0</v>
      </c>
      <c r="M74" s="617">
        <f t="shared" si="34"/>
        <v>0</v>
      </c>
      <c r="N74" s="617">
        <f t="shared" si="34"/>
        <v>0</v>
      </c>
      <c r="O74" s="617">
        <f t="shared" si="34"/>
        <v>0</v>
      </c>
      <c r="P74" s="617">
        <f t="shared" si="34"/>
        <v>0</v>
      </c>
      <c r="Q74" s="617">
        <f t="shared" si="34"/>
        <v>0</v>
      </c>
      <c r="R74" s="617">
        <f t="shared" si="34"/>
        <v>0</v>
      </c>
      <c r="S74" s="617">
        <f t="shared" si="34"/>
        <v>0</v>
      </c>
      <c r="T74" s="617">
        <f t="shared" si="34"/>
        <v>0</v>
      </c>
      <c r="U74" s="617">
        <f t="shared" si="34"/>
        <v>0</v>
      </c>
      <c r="V74" s="617">
        <f t="shared" si="34"/>
        <v>0</v>
      </c>
      <c r="W74" s="617">
        <f t="shared" si="34"/>
        <v>0</v>
      </c>
      <c r="X74" s="617">
        <f t="shared" si="34"/>
        <v>0</v>
      </c>
      <c r="Y74" s="617">
        <f t="shared" si="34"/>
        <v>0</v>
      </c>
      <c r="Z74" s="617">
        <f t="shared" si="34"/>
        <v>0</v>
      </c>
      <c r="AA74" s="617">
        <f t="shared" si="34"/>
        <v>0</v>
      </c>
      <c r="AB74" s="617">
        <f t="shared" si="34"/>
        <v>0</v>
      </c>
      <c r="AC74" s="617">
        <f t="shared" si="34"/>
        <v>0</v>
      </c>
      <c r="AD74" s="617">
        <f t="shared" si="34"/>
        <v>0</v>
      </c>
      <c r="AE74" s="617">
        <f t="shared" si="34"/>
        <v>0</v>
      </c>
      <c r="AF74" s="617">
        <f t="shared" si="34"/>
        <v>0</v>
      </c>
      <c r="AG74" s="617">
        <f t="shared" si="34"/>
        <v>0</v>
      </c>
      <c r="AH74" s="617">
        <f t="shared" si="34"/>
        <v>0</v>
      </c>
      <c r="AI74" s="617">
        <f t="shared" si="34"/>
        <v>0</v>
      </c>
      <c r="AJ74" s="617">
        <f t="shared" si="34"/>
        <v>0</v>
      </c>
      <c r="AK74" s="617">
        <f t="shared" si="34"/>
        <v>0</v>
      </c>
      <c r="AL74" s="617">
        <f t="shared" si="34"/>
        <v>0</v>
      </c>
      <c r="AM74" s="617">
        <f t="shared" si="34"/>
        <v>0</v>
      </c>
      <c r="AN74" s="617">
        <f t="shared" si="34"/>
        <v>0</v>
      </c>
      <c r="AO74" s="617">
        <f t="shared" si="34"/>
        <v>0</v>
      </c>
      <c r="AP74" s="617">
        <f t="shared" si="34"/>
        <v>0</v>
      </c>
      <c r="AQ74" s="617">
        <f t="shared" si="34"/>
        <v>0</v>
      </c>
    </row>
    <row r="75" spans="1:43" outlineLevel="1" x14ac:dyDescent="0.2">
      <c r="A75" s="619" t="s">
        <v>792</v>
      </c>
      <c r="D75" s="548">
        <f t="shared" ref="D75" si="35">SUM(I75:AR75)</f>
        <v>-63134813.378051728</v>
      </c>
      <c r="I75" s="548">
        <f t="shared" ref="I75:AQ75" si="36">I51*I30</f>
        <v>-63134813.378051728</v>
      </c>
      <c r="J75" s="548">
        <f t="shared" si="36"/>
        <v>0</v>
      </c>
      <c r="K75" s="548">
        <f t="shared" si="36"/>
        <v>0</v>
      </c>
      <c r="L75" s="548">
        <f t="shared" si="36"/>
        <v>0</v>
      </c>
      <c r="M75" s="548">
        <f t="shared" si="36"/>
        <v>0</v>
      </c>
      <c r="N75" s="548">
        <f t="shared" si="36"/>
        <v>0</v>
      </c>
      <c r="O75" s="548">
        <f t="shared" si="36"/>
        <v>0</v>
      </c>
      <c r="P75" s="548">
        <f t="shared" si="36"/>
        <v>0</v>
      </c>
      <c r="Q75" s="548">
        <f t="shared" si="36"/>
        <v>0</v>
      </c>
      <c r="R75" s="548">
        <f t="shared" si="36"/>
        <v>0</v>
      </c>
      <c r="S75" s="548">
        <f t="shared" si="36"/>
        <v>0</v>
      </c>
      <c r="T75" s="548">
        <f t="shared" si="36"/>
        <v>0</v>
      </c>
      <c r="U75" s="548">
        <f t="shared" si="36"/>
        <v>0</v>
      </c>
      <c r="V75" s="548">
        <f t="shared" si="36"/>
        <v>0</v>
      </c>
      <c r="W75" s="548">
        <f t="shared" si="36"/>
        <v>0</v>
      </c>
      <c r="X75" s="548">
        <f t="shared" si="36"/>
        <v>0</v>
      </c>
      <c r="Y75" s="548">
        <f t="shared" si="36"/>
        <v>0</v>
      </c>
      <c r="Z75" s="548">
        <f t="shared" si="36"/>
        <v>0</v>
      </c>
      <c r="AA75" s="548">
        <f t="shared" si="36"/>
        <v>0</v>
      </c>
      <c r="AB75" s="548">
        <f t="shared" si="36"/>
        <v>0</v>
      </c>
      <c r="AC75" s="548">
        <f t="shared" si="36"/>
        <v>0</v>
      </c>
      <c r="AD75" s="548">
        <f t="shared" si="36"/>
        <v>0</v>
      </c>
      <c r="AE75" s="548">
        <f t="shared" si="36"/>
        <v>0</v>
      </c>
      <c r="AF75" s="548">
        <f t="shared" si="36"/>
        <v>0</v>
      </c>
      <c r="AG75" s="548">
        <f t="shared" si="36"/>
        <v>0</v>
      </c>
      <c r="AH75" s="548">
        <f t="shared" si="36"/>
        <v>0</v>
      </c>
      <c r="AI75" s="548">
        <f t="shared" si="36"/>
        <v>0</v>
      </c>
      <c r="AJ75" s="548">
        <f t="shared" si="36"/>
        <v>0</v>
      </c>
      <c r="AK75" s="548">
        <f t="shared" si="36"/>
        <v>0</v>
      </c>
      <c r="AL75" s="548">
        <f t="shared" si="36"/>
        <v>0</v>
      </c>
      <c r="AM75" s="548">
        <f t="shared" si="36"/>
        <v>0</v>
      </c>
      <c r="AN75" s="548">
        <f t="shared" si="36"/>
        <v>0</v>
      </c>
      <c r="AO75" s="548">
        <f t="shared" si="36"/>
        <v>0</v>
      </c>
      <c r="AP75" s="548">
        <f t="shared" si="36"/>
        <v>0</v>
      </c>
      <c r="AQ75" s="548">
        <f t="shared" si="36"/>
        <v>0</v>
      </c>
    </row>
    <row r="76" spans="1:43" outlineLevel="1" x14ac:dyDescent="0.2">
      <c r="A76" s="481"/>
      <c r="D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  <c r="AA76" s="548"/>
      <c r="AB76" s="548"/>
      <c r="AC76" s="548"/>
      <c r="AD76" s="548"/>
      <c r="AE76" s="548"/>
      <c r="AF76" s="548"/>
      <c r="AG76" s="548"/>
      <c r="AH76" s="548"/>
      <c r="AI76" s="548"/>
      <c r="AJ76" s="548"/>
      <c r="AK76" s="548"/>
      <c r="AL76" s="548"/>
      <c r="AM76" s="548"/>
      <c r="AN76" s="548"/>
      <c r="AO76" s="548"/>
      <c r="AP76" s="548"/>
      <c r="AQ76" s="548"/>
    </row>
    <row r="77" spans="1:43" s="549" customFormat="1" outlineLevel="1" x14ac:dyDescent="0.2">
      <c r="A77" s="608" t="s">
        <v>294</v>
      </c>
      <c r="B77" s="608"/>
      <c r="C77" s="608"/>
      <c r="D77" s="548">
        <f>SUM(I77:AR77)</f>
        <v>12141262408.808868</v>
      </c>
      <c r="E77" s="608"/>
      <c r="F77" s="608"/>
      <c r="G77" s="608"/>
      <c r="H77" s="608"/>
      <c r="I77" s="625">
        <f>I70+I74</f>
        <v>-62620442.758987911</v>
      </c>
      <c r="J77" s="625">
        <f>J70+J74+I77</f>
        <v>-47376781.753032878</v>
      </c>
      <c r="K77" s="625">
        <f t="shared" ref="K77:AQ77" si="37">K70+K74+J77</f>
        <v>-32823648.197705798</v>
      </c>
      <c r="L77" s="625">
        <f t="shared" si="37"/>
        <v>-17833694.589769494</v>
      </c>
      <c r="M77" s="625">
        <f t="shared" si="37"/>
        <v>-2393800.071605213</v>
      </c>
      <c r="N77" s="625">
        <f t="shared" si="37"/>
        <v>13509548.862315398</v>
      </c>
      <c r="O77" s="625">
        <f t="shared" si="37"/>
        <v>29890274.333439175</v>
      </c>
      <c r="P77" s="625">
        <f t="shared" si="37"/>
        <v>46762717.458750322</v>
      </c>
      <c r="Q77" s="625">
        <f t="shared" si="37"/>
        <v>64141649.732373111</v>
      </c>
      <c r="R77" s="625">
        <f t="shared" si="37"/>
        <v>82042280.316219553</v>
      </c>
      <c r="S77" s="625">
        <f t="shared" si="37"/>
        <v>100480293.81763203</v>
      </c>
      <c r="T77" s="625">
        <f t="shared" si="37"/>
        <v>125493113.40851544</v>
      </c>
      <c r="U77" s="625">
        <f t="shared" si="37"/>
        <v>151256734.11047873</v>
      </c>
      <c r="V77" s="625">
        <f t="shared" si="37"/>
        <v>177793706.41214362</v>
      </c>
      <c r="W77" s="625">
        <f t="shared" si="37"/>
        <v>205127235.14094794</v>
      </c>
      <c r="X77" s="625">
        <f t="shared" si="37"/>
        <v>233281279.56554908</v>
      </c>
      <c r="Y77" s="625">
        <f t="shared" si="37"/>
        <v>262280481.44445023</v>
      </c>
      <c r="Z77" s="625">
        <f t="shared" si="37"/>
        <v>292150235.96136981</v>
      </c>
      <c r="AA77" s="625">
        <f t="shared" si="37"/>
        <v>322916698.59197938</v>
      </c>
      <c r="AB77" s="625">
        <f t="shared" si="37"/>
        <v>354606792.39220715</v>
      </c>
      <c r="AC77" s="625">
        <f t="shared" si="37"/>
        <v>387248294.85976267</v>
      </c>
      <c r="AD77" s="625">
        <f t="shared" si="37"/>
        <v>420869782.07320255</v>
      </c>
      <c r="AE77" s="625">
        <f t="shared" si="37"/>
        <v>455500726.65878183</v>
      </c>
      <c r="AF77" s="625">
        <f t="shared" si="37"/>
        <v>491171454.9049983</v>
      </c>
      <c r="AG77" s="625">
        <f t="shared" si="37"/>
        <v>527913214.59382331</v>
      </c>
      <c r="AH77" s="625">
        <f t="shared" si="37"/>
        <v>565758201.29250836</v>
      </c>
      <c r="AI77" s="625">
        <f t="shared" si="37"/>
        <v>604739577.31983006</v>
      </c>
      <c r="AJ77" s="625">
        <f t="shared" si="37"/>
        <v>644891520.02272952</v>
      </c>
      <c r="AK77" s="625">
        <f t="shared" si="37"/>
        <v>686249214.00268269</v>
      </c>
      <c r="AL77" s="625">
        <f t="shared" si="37"/>
        <v>728848907.6440537</v>
      </c>
      <c r="AM77" s="625">
        <f t="shared" si="37"/>
        <v>772727965.0307585</v>
      </c>
      <c r="AN77" s="625">
        <f t="shared" si="37"/>
        <v>817924844.71432233</v>
      </c>
      <c r="AO77" s="625">
        <f t="shared" si="37"/>
        <v>864479178.82188487</v>
      </c>
      <c r="AP77" s="625">
        <f t="shared" si="37"/>
        <v>912431817.45175004</v>
      </c>
      <c r="AQ77" s="625">
        <f t="shared" si="37"/>
        <v>961823035.24051106</v>
      </c>
    </row>
    <row r="78" spans="1:43" x14ac:dyDescent="0.2"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8"/>
      <c r="AB78" s="548"/>
      <c r="AC78" s="548"/>
      <c r="AD78" s="548"/>
      <c r="AE78" s="548"/>
      <c r="AF78" s="548"/>
      <c r="AG78" s="548"/>
      <c r="AH78" s="548"/>
      <c r="AI78" s="548"/>
      <c r="AJ78" s="548"/>
      <c r="AK78" s="548"/>
      <c r="AL78" s="548"/>
      <c r="AM78" s="548"/>
      <c r="AN78" s="548"/>
      <c r="AO78" s="548"/>
      <c r="AP78" s="548"/>
      <c r="AQ78" s="548"/>
    </row>
    <row r="79" spans="1:43" x14ac:dyDescent="0.2"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  <c r="AA79" s="548"/>
      <c r="AB79" s="548"/>
      <c r="AC79" s="548"/>
      <c r="AD79" s="548"/>
      <c r="AE79" s="548"/>
      <c r="AF79" s="548"/>
      <c r="AG79" s="548"/>
      <c r="AH79" s="548"/>
      <c r="AI79" s="548"/>
      <c r="AJ79" s="548"/>
      <c r="AK79" s="548"/>
      <c r="AL79" s="548"/>
      <c r="AM79" s="548"/>
      <c r="AN79" s="548"/>
      <c r="AO79" s="548"/>
      <c r="AP79" s="548"/>
      <c r="AQ79" s="548"/>
    </row>
    <row r="80" spans="1:43" s="546" customFormat="1" x14ac:dyDescent="0.2">
      <c r="A80" s="545" t="s">
        <v>177</v>
      </c>
      <c r="B80" s="545"/>
      <c r="C80" s="545"/>
      <c r="D80" s="545"/>
      <c r="E80" s="545"/>
      <c r="F80" s="616"/>
      <c r="G80" s="545"/>
      <c r="H80" s="545"/>
      <c r="I80" s="545"/>
      <c r="J80" s="545"/>
      <c r="K80" s="545"/>
      <c r="L80" s="545"/>
      <c r="M80" s="545"/>
      <c r="N80" s="545"/>
      <c r="O80" s="545"/>
      <c r="P80" s="545"/>
      <c r="Q80" s="545"/>
      <c r="R80" s="545"/>
      <c r="S80" s="545"/>
      <c r="T80" s="545"/>
      <c r="U80" s="545"/>
      <c r="V80" s="545"/>
      <c r="W80" s="545"/>
      <c r="X80" s="545"/>
      <c r="Y80" s="545"/>
      <c r="Z80" s="545"/>
      <c r="AA80" s="545"/>
      <c r="AB80" s="545"/>
      <c r="AC80" s="545"/>
      <c r="AD80" s="545"/>
      <c r="AE80" s="545"/>
      <c r="AF80" s="545"/>
      <c r="AG80" s="545"/>
      <c r="AH80" s="545"/>
      <c r="AI80" s="545"/>
      <c r="AJ80" s="545"/>
      <c r="AK80" s="545"/>
      <c r="AL80" s="545"/>
      <c r="AM80" s="545"/>
      <c r="AN80" s="545"/>
      <c r="AO80" s="545"/>
      <c r="AP80" s="545"/>
      <c r="AQ80" s="545"/>
    </row>
    <row r="81" spans="1:46" s="549" customFormat="1" outlineLevel="1" x14ac:dyDescent="0.2">
      <c r="A81" s="608" t="s">
        <v>794</v>
      </c>
      <c r="B81" s="608"/>
      <c r="C81" s="608"/>
      <c r="D81" s="617">
        <f>I81</f>
        <v>287092815.83569163</v>
      </c>
      <c r="E81" s="608"/>
      <c r="F81" s="608"/>
      <c r="G81" s="608"/>
      <c r="H81" s="608"/>
      <c r="I81" s="617">
        <f>SUM(I82:I86)</f>
        <v>287092815.83569163</v>
      </c>
      <c r="J81" s="608"/>
      <c r="K81" s="608"/>
      <c r="L81" s="608"/>
      <c r="M81" s="608"/>
      <c r="N81" s="608"/>
      <c r="O81" s="608"/>
      <c r="P81" s="608"/>
      <c r="Q81" s="608"/>
      <c r="R81" s="608"/>
      <c r="S81" s="608"/>
      <c r="T81" s="608"/>
      <c r="U81" s="608"/>
      <c r="V81" s="608"/>
      <c r="W81" s="608"/>
      <c r="X81" s="608"/>
      <c r="Y81" s="608"/>
      <c r="Z81" s="608"/>
      <c r="AA81" s="608"/>
      <c r="AB81" s="608"/>
      <c r="AC81" s="608"/>
      <c r="AD81" s="608"/>
      <c r="AE81" s="608"/>
      <c r="AF81" s="608"/>
      <c r="AG81" s="608"/>
      <c r="AH81" s="608"/>
      <c r="AI81" s="608"/>
      <c r="AJ81" s="608"/>
      <c r="AK81" s="608"/>
      <c r="AL81" s="608"/>
      <c r="AM81" s="608"/>
      <c r="AN81" s="608"/>
      <c r="AO81" s="608"/>
      <c r="AP81" s="608"/>
      <c r="AQ81" s="608"/>
    </row>
    <row r="82" spans="1:46" outlineLevel="1" x14ac:dyDescent="0.2">
      <c r="A82" s="481" t="s">
        <v>765</v>
      </c>
      <c r="D82" s="548">
        <f t="shared" ref="D82:D101" si="38">I82</f>
        <v>86256470.189810649</v>
      </c>
      <c r="E82" s="482"/>
      <c r="F82" s="482"/>
      <c r="G82" s="482"/>
      <c r="H82" s="482"/>
      <c r="I82" s="548">
        <f>NPV(10%,I58:AQ58)</f>
        <v>86256470.189810649</v>
      </c>
      <c r="J82" s="482"/>
      <c r="K82" s="482"/>
      <c r="L82" s="482"/>
      <c r="M82" s="482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  <c r="AG82" s="482"/>
      <c r="AH82" s="482"/>
      <c r="AI82" s="482"/>
      <c r="AJ82" s="482"/>
      <c r="AK82" s="482"/>
      <c r="AL82" s="482"/>
      <c r="AM82" s="482"/>
      <c r="AN82" s="482"/>
      <c r="AO82" s="482"/>
      <c r="AP82" s="482"/>
      <c r="AQ82" s="482"/>
    </row>
    <row r="83" spans="1:46" outlineLevel="1" x14ac:dyDescent="0.2">
      <c r="A83" s="481" t="s">
        <v>198</v>
      </c>
      <c r="D83" s="548">
        <f t="shared" si="38"/>
        <v>102981.85088186625</v>
      </c>
      <c r="E83" s="482"/>
      <c r="F83" s="482"/>
      <c r="G83" s="482"/>
      <c r="H83" s="482"/>
      <c r="I83" s="548">
        <f>NPV(10%,I59:AQ59)</f>
        <v>102981.85088186625</v>
      </c>
      <c r="J83" s="482"/>
      <c r="K83" s="482"/>
      <c r="L83" s="482"/>
      <c r="M83" s="482"/>
      <c r="N83" s="482"/>
      <c r="O83" s="482"/>
      <c r="P83" s="482"/>
      <c r="Q83" s="482"/>
      <c r="R83" s="482"/>
      <c r="S83" s="482"/>
      <c r="T83" s="482"/>
      <c r="U83" s="482"/>
      <c r="V83" s="482"/>
      <c r="W83" s="482"/>
      <c r="X83" s="482"/>
      <c r="Y83" s="482"/>
      <c r="Z83" s="482"/>
      <c r="AA83" s="482"/>
      <c r="AB83" s="482"/>
      <c r="AC83" s="482"/>
      <c r="AD83" s="482"/>
      <c r="AE83" s="482"/>
      <c r="AF83" s="482"/>
      <c r="AG83" s="482"/>
      <c r="AH83" s="482"/>
      <c r="AI83" s="482"/>
      <c r="AJ83" s="482"/>
      <c r="AK83" s="482"/>
      <c r="AL83" s="482"/>
      <c r="AM83" s="482"/>
      <c r="AN83" s="482"/>
      <c r="AO83" s="482"/>
      <c r="AP83" s="482"/>
      <c r="AQ83" s="482"/>
    </row>
    <row r="84" spans="1:46" outlineLevel="1" x14ac:dyDescent="0.2">
      <c r="A84" s="481" t="s">
        <v>777</v>
      </c>
      <c r="D84" s="548">
        <f t="shared" si="38"/>
        <v>139757189.17624938</v>
      </c>
      <c r="E84" s="482"/>
      <c r="F84" s="482"/>
      <c r="G84" s="482"/>
      <c r="H84" s="482"/>
      <c r="I84" s="548">
        <f>NPV(10%,I60:AQ60)</f>
        <v>139757189.17624938</v>
      </c>
      <c r="J84" s="482"/>
      <c r="K84" s="482"/>
      <c r="L84" s="482"/>
      <c r="M84" s="482"/>
      <c r="N84" s="482"/>
      <c r="O84" s="482"/>
      <c r="P84" s="482"/>
      <c r="Q84" s="482"/>
      <c r="R84" s="482"/>
      <c r="S84" s="482"/>
      <c r="T84" s="482"/>
      <c r="U84" s="482"/>
      <c r="V84" s="482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482"/>
      <c r="AI84" s="482"/>
      <c r="AJ84" s="482"/>
      <c r="AK84" s="482"/>
      <c r="AL84" s="482"/>
      <c r="AM84" s="482"/>
      <c r="AN84" s="482"/>
      <c r="AO84" s="482"/>
      <c r="AP84" s="482"/>
      <c r="AQ84" s="482"/>
      <c r="AT84" s="631"/>
    </row>
    <row r="85" spans="1:46" outlineLevel="1" x14ac:dyDescent="0.2">
      <c r="A85" s="481" t="s">
        <v>778</v>
      </c>
      <c r="D85" s="548">
        <f t="shared" si="38"/>
        <v>54428662.078906946</v>
      </c>
      <c r="E85" s="482"/>
      <c r="F85" s="482"/>
      <c r="G85" s="482"/>
      <c r="H85" s="482"/>
      <c r="I85" s="548">
        <f>NPV(10%,I61:AQ61)</f>
        <v>54428662.078906946</v>
      </c>
      <c r="J85" s="482"/>
      <c r="K85" s="482"/>
      <c r="L85" s="482"/>
      <c r="M85" s="482"/>
      <c r="N85" s="482"/>
      <c r="O85" s="482"/>
      <c r="P85" s="482"/>
      <c r="Q85" s="482"/>
      <c r="R85" s="482"/>
      <c r="S85" s="482"/>
      <c r="T85" s="482"/>
      <c r="U85" s="482"/>
      <c r="V85" s="482"/>
      <c r="W85" s="482"/>
      <c r="X85" s="482"/>
      <c r="Y85" s="482"/>
      <c r="Z85" s="482"/>
      <c r="AA85" s="482"/>
      <c r="AB85" s="482"/>
      <c r="AC85" s="482"/>
      <c r="AD85" s="482"/>
      <c r="AE85" s="482"/>
      <c r="AF85" s="482"/>
      <c r="AG85" s="482"/>
      <c r="AH85" s="482"/>
      <c r="AI85" s="482"/>
      <c r="AJ85" s="482"/>
      <c r="AK85" s="482"/>
      <c r="AL85" s="482"/>
      <c r="AM85" s="482"/>
      <c r="AN85" s="482"/>
      <c r="AO85" s="482"/>
      <c r="AP85" s="482"/>
      <c r="AQ85" s="482"/>
      <c r="AT85" s="631"/>
    </row>
    <row r="86" spans="1:46" outlineLevel="1" x14ac:dyDescent="0.2">
      <c r="A86" s="481" t="s">
        <v>779</v>
      </c>
      <c r="D86" s="548">
        <f t="shared" si="38"/>
        <v>6547512.5398427816</v>
      </c>
      <c r="E86" s="482"/>
      <c r="F86" s="482"/>
      <c r="G86" s="482"/>
      <c r="H86" s="482"/>
      <c r="I86" s="548">
        <f>NPV(10%,I62:AQ62)</f>
        <v>6547512.5398427816</v>
      </c>
      <c r="J86" s="482"/>
      <c r="K86" s="482"/>
      <c r="L86" s="482"/>
      <c r="M86" s="482"/>
      <c r="N86" s="482"/>
      <c r="O86" s="482"/>
      <c r="P86" s="482"/>
      <c r="Q86" s="482"/>
      <c r="R86" s="482"/>
      <c r="S86" s="482"/>
      <c r="T86" s="482"/>
      <c r="U86" s="482"/>
      <c r="V86" s="482"/>
      <c r="W86" s="482"/>
      <c r="X86" s="482"/>
      <c r="Y86" s="482"/>
      <c r="Z86" s="482"/>
      <c r="AA86" s="482"/>
      <c r="AB86" s="482"/>
      <c r="AC86" s="482"/>
      <c r="AD86" s="482"/>
      <c r="AE86" s="482"/>
      <c r="AF86" s="482"/>
      <c r="AG86" s="482"/>
      <c r="AH86" s="482"/>
      <c r="AI86" s="482"/>
      <c r="AJ86" s="482"/>
      <c r="AK86" s="482"/>
      <c r="AL86" s="482"/>
      <c r="AM86" s="482"/>
      <c r="AN86" s="482"/>
      <c r="AO86" s="482"/>
      <c r="AP86" s="482"/>
      <c r="AQ86" s="482"/>
      <c r="AT86" s="631"/>
    </row>
    <row r="87" spans="1:46" s="549" customFormat="1" outlineLevel="1" x14ac:dyDescent="0.2">
      <c r="A87" s="618" t="s">
        <v>781</v>
      </c>
      <c r="B87" s="608"/>
      <c r="C87" s="608"/>
      <c r="D87" s="617">
        <f t="shared" si="38"/>
        <v>-69830953.437123805</v>
      </c>
      <c r="E87" s="482"/>
      <c r="F87" s="482"/>
      <c r="G87" s="482"/>
      <c r="H87" s="482"/>
      <c r="I87" s="617">
        <f>SUM(I88:I89)</f>
        <v>-69830953.437123805</v>
      </c>
      <c r="J87" s="482"/>
      <c r="K87" s="482"/>
      <c r="L87" s="482"/>
      <c r="M87" s="482"/>
      <c r="N87" s="482"/>
      <c r="O87" s="482"/>
      <c r="P87" s="482"/>
      <c r="Q87" s="482"/>
      <c r="R87" s="482"/>
      <c r="S87" s="482"/>
      <c r="T87" s="482"/>
      <c r="U87" s="482"/>
      <c r="V87" s="482"/>
      <c r="W87" s="482"/>
      <c r="X87" s="482"/>
      <c r="Y87" s="482"/>
      <c r="Z87" s="482"/>
      <c r="AA87" s="482"/>
      <c r="AB87" s="482"/>
      <c r="AC87" s="482"/>
      <c r="AD87" s="482"/>
      <c r="AE87" s="482"/>
      <c r="AF87" s="482"/>
      <c r="AG87" s="482"/>
      <c r="AH87" s="482"/>
      <c r="AI87" s="482"/>
      <c r="AJ87" s="482"/>
      <c r="AK87" s="482"/>
      <c r="AL87" s="482"/>
      <c r="AM87" s="482"/>
      <c r="AN87" s="482"/>
      <c r="AO87" s="482"/>
      <c r="AP87" s="482"/>
      <c r="AQ87" s="482"/>
    </row>
    <row r="88" spans="1:46" s="632" customFormat="1" outlineLevel="1" x14ac:dyDescent="0.2">
      <c r="A88" s="619" t="s">
        <v>782</v>
      </c>
      <c r="B88" s="620"/>
      <c r="C88" s="620"/>
      <c r="D88" s="548">
        <f t="shared" si="38"/>
        <v>-29327199.864535611</v>
      </c>
      <c r="E88" s="608"/>
      <c r="F88" s="608"/>
      <c r="G88" s="608"/>
      <c r="H88" s="608"/>
      <c r="I88" s="548">
        <f>NPV(10%,I64:AQ64)</f>
        <v>-29327199.864535611</v>
      </c>
      <c r="J88" s="608"/>
      <c r="K88" s="608"/>
      <c r="L88" s="608"/>
      <c r="M88" s="608"/>
      <c r="N88" s="608"/>
      <c r="O88" s="608"/>
      <c r="P88" s="608"/>
      <c r="Q88" s="608"/>
      <c r="R88" s="608"/>
      <c r="S88" s="608"/>
      <c r="T88" s="608"/>
      <c r="U88" s="608"/>
      <c r="V88" s="608"/>
      <c r="W88" s="608"/>
      <c r="X88" s="608"/>
      <c r="Y88" s="608"/>
      <c r="Z88" s="608"/>
      <c r="AA88" s="608"/>
      <c r="AB88" s="608"/>
      <c r="AC88" s="608"/>
      <c r="AD88" s="608"/>
      <c r="AE88" s="608"/>
      <c r="AF88" s="608"/>
      <c r="AG88" s="608"/>
      <c r="AH88" s="608"/>
      <c r="AI88" s="608"/>
      <c r="AJ88" s="608"/>
      <c r="AK88" s="608"/>
      <c r="AL88" s="608"/>
      <c r="AM88" s="608"/>
      <c r="AN88" s="608"/>
      <c r="AO88" s="608"/>
      <c r="AP88" s="608"/>
      <c r="AQ88" s="608"/>
    </row>
    <row r="89" spans="1:46" s="632" customFormat="1" outlineLevel="1" x14ac:dyDescent="0.2">
      <c r="A89" s="619" t="s">
        <v>783</v>
      </c>
      <c r="B89" s="620"/>
      <c r="C89" s="620"/>
      <c r="D89" s="548">
        <f t="shared" si="38"/>
        <v>-40503753.572588198</v>
      </c>
      <c r="E89" s="608"/>
      <c r="F89" s="608"/>
      <c r="G89" s="608"/>
      <c r="H89" s="608"/>
      <c r="I89" s="548">
        <f>NPV(10%,I65:AQ65)</f>
        <v>-40503753.572588198</v>
      </c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B89" s="608"/>
      <c r="AC89" s="608"/>
      <c r="AD89" s="608"/>
      <c r="AE89" s="608"/>
      <c r="AF89" s="608"/>
      <c r="AG89" s="608"/>
      <c r="AH89" s="608"/>
      <c r="AI89" s="608"/>
      <c r="AJ89" s="608"/>
      <c r="AK89" s="608"/>
      <c r="AL89" s="608"/>
      <c r="AM89" s="608"/>
      <c r="AN89" s="608"/>
      <c r="AO89" s="608"/>
      <c r="AP89" s="608"/>
      <c r="AQ89" s="608"/>
    </row>
    <row r="90" spans="1:46" s="549" customFormat="1" outlineLevel="1" x14ac:dyDescent="0.2">
      <c r="A90" s="608" t="s">
        <v>234</v>
      </c>
      <c r="B90" s="608"/>
      <c r="C90" s="608"/>
      <c r="D90" s="617">
        <f t="shared" si="38"/>
        <v>-67628188.501156658</v>
      </c>
      <c r="E90" s="608"/>
      <c r="F90" s="608"/>
      <c r="G90" s="608"/>
      <c r="H90" s="608"/>
      <c r="I90" s="617">
        <f t="shared" ref="I90" si="39">SUM(I91:I91)</f>
        <v>-67628188.501156658</v>
      </c>
      <c r="J90" s="608"/>
      <c r="K90" s="608"/>
      <c r="L90" s="608"/>
      <c r="M90" s="608"/>
      <c r="N90" s="608"/>
      <c r="O90" s="608"/>
      <c r="P90" s="608"/>
      <c r="Q90" s="608"/>
      <c r="R90" s="608"/>
      <c r="S90" s="608"/>
      <c r="T90" s="608"/>
      <c r="U90" s="608"/>
      <c r="V90" s="608"/>
      <c r="W90" s="608"/>
      <c r="X90" s="608"/>
      <c r="Y90" s="608"/>
      <c r="Z90" s="608"/>
      <c r="AA90" s="608"/>
      <c r="AB90" s="608"/>
      <c r="AC90" s="608"/>
      <c r="AD90" s="608"/>
      <c r="AE90" s="608"/>
      <c r="AF90" s="608"/>
      <c r="AG90" s="608"/>
      <c r="AH90" s="608"/>
      <c r="AI90" s="608"/>
      <c r="AJ90" s="608"/>
      <c r="AK90" s="608"/>
      <c r="AL90" s="608"/>
      <c r="AM90" s="608"/>
      <c r="AN90" s="608"/>
      <c r="AO90" s="608"/>
      <c r="AP90" s="608"/>
      <c r="AQ90" s="608"/>
    </row>
    <row r="91" spans="1:46" outlineLevel="1" x14ac:dyDescent="0.2">
      <c r="A91" s="481" t="str">
        <f>A67</f>
        <v>(-) Custos com operacionais</v>
      </c>
      <c r="D91" s="548">
        <f t="shared" si="38"/>
        <v>-67628188.501156658</v>
      </c>
      <c r="E91" s="608"/>
      <c r="F91" s="608"/>
      <c r="G91" s="608"/>
      <c r="H91" s="608"/>
      <c r="I91" s="548">
        <f>NPV(10%,I67:AQ67)</f>
        <v>-67628188.501156658</v>
      </c>
      <c r="J91" s="608"/>
      <c r="K91" s="608"/>
      <c r="L91" s="608"/>
      <c r="M91" s="608"/>
      <c r="N91" s="608"/>
      <c r="O91" s="608"/>
      <c r="P91" s="608"/>
      <c r="Q91" s="608"/>
      <c r="R91" s="608"/>
      <c r="S91" s="608"/>
      <c r="T91" s="608"/>
      <c r="U91" s="608"/>
      <c r="V91" s="608"/>
      <c r="W91" s="608"/>
      <c r="X91" s="608"/>
      <c r="Y91" s="608"/>
      <c r="Z91" s="608"/>
      <c r="AA91" s="608"/>
      <c r="AB91" s="608"/>
      <c r="AC91" s="608"/>
      <c r="AD91" s="608"/>
      <c r="AE91" s="608"/>
      <c r="AF91" s="608"/>
      <c r="AG91" s="608"/>
      <c r="AH91" s="608"/>
      <c r="AI91" s="608"/>
      <c r="AJ91" s="608"/>
      <c r="AK91" s="608"/>
      <c r="AL91" s="608"/>
      <c r="AM91" s="608"/>
      <c r="AN91" s="608"/>
      <c r="AO91" s="608"/>
      <c r="AP91" s="608"/>
      <c r="AQ91" s="608"/>
    </row>
    <row r="92" spans="1:46" s="549" customFormat="1" outlineLevel="1" x14ac:dyDescent="0.2">
      <c r="A92" s="618" t="s">
        <v>405</v>
      </c>
      <c r="B92" s="608"/>
      <c r="C92" s="608"/>
      <c r="D92" s="617">
        <f t="shared" si="38"/>
        <v>-28038086.444094285</v>
      </c>
      <c r="E92" s="468"/>
      <c r="F92" s="468"/>
      <c r="G92" s="468"/>
      <c r="H92" s="468"/>
      <c r="I92" s="617">
        <f>I93</f>
        <v>-28038086.444094285</v>
      </c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68"/>
      <c r="AI92" s="468"/>
      <c r="AJ92" s="468"/>
      <c r="AK92" s="468"/>
      <c r="AL92" s="468"/>
      <c r="AM92" s="468"/>
      <c r="AN92" s="468"/>
      <c r="AO92" s="468"/>
      <c r="AP92" s="468"/>
      <c r="AQ92" s="468"/>
    </row>
    <row r="93" spans="1:46" s="632" customFormat="1" outlineLevel="1" x14ac:dyDescent="0.2">
      <c r="A93" s="619" t="s">
        <v>784</v>
      </c>
      <c r="B93" s="620"/>
      <c r="C93" s="620"/>
      <c r="D93" s="548">
        <f t="shared" si="38"/>
        <v>-28038086.444094285</v>
      </c>
      <c r="E93" s="608"/>
      <c r="F93" s="608"/>
      <c r="G93" s="608"/>
      <c r="H93" s="608"/>
      <c r="I93" s="548">
        <f>NPV(10%,I69:AQ69)</f>
        <v>-28038086.444094285</v>
      </c>
      <c r="J93" s="608"/>
      <c r="K93" s="608"/>
      <c r="L93" s="608"/>
      <c r="M93" s="608"/>
      <c r="N93" s="608"/>
      <c r="O93" s="608"/>
      <c r="P93" s="608"/>
      <c r="Q93" s="608"/>
      <c r="R93" s="608"/>
      <c r="S93" s="608"/>
      <c r="T93" s="608"/>
      <c r="U93" s="608"/>
      <c r="V93" s="608"/>
      <c r="W93" s="608"/>
      <c r="X93" s="608"/>
      <c r="Y93" s="608"/>
      <c r="Z93" s="608"/>
      <c r="AA93" s="608"/>
      <c r="AB93" s="608"/>
      <c r="AC93" s="608"/>
      <c r="AD93" s="608"/>
      <c r="AE93" s="608"/>
      <c r="AF93" s="608"/>
      <c r="AG93" s="608"/>
      <c r="AH93" s="608"/>
      <c r="AI93" s="608"/>
      <c r="AJ93" s="608"/>
      <c r="AK93" s="608"/>
      <c r="AL93" s="608"/>
      <c r="AM93" s="608"/>
      <c r="AN93" s="608"/>
      <c r="AO93" s="608"/>
      <c r="AP93" s="608"/>
      <c r="AQ93" s="608"/>
    </row>
    <row r="94" spans="1:46" s="549" customFormat="1" outlineLevel="1" x14ac:dyDescent="0.2">
      <c r="A94" s="608" t="s">
        <v>38</v>
      </c>
      <c r="B94" s="608"/>
      <c r="C94" s="608"/>
      <c r="D94" s="622">
        <f t="shared" si="38"/>
        <v>189223775.95447361</v>
      </c>
      <c r="E94" s="620"/>
      <c r="F94" s="620"/>
      <c r="G94" s="620"/>
      <c r="H94" s="620"/>
      <c r="I94" s="622">
        <f>SUM(I95:I97)</f>
        <v>189223775.95447361</v>
      </c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20"/>
      <c r="AB94" s="620"/>
      <c r="AC94" s="620"/>
      <c r="AD94" s="620"/>
      <c r="AE94" s="620"/>
      <c r="AF94" s="620"/>
      <c r="AG94" s="620"/>
      <c r="AH94" s="620"/>
      <c r="AI94" s="620"/>
      <c r="AJ94" s="620"/>
      <c r="AK94" s="620"/>
      <c r="AL94" s="620"/>
      <c r="AM94" s="620"/>
      <c r="AN94" s="620"/>
      <c r="AO94" s="620"/>
      <c r="AP94" s="620"/>
      <c r="AQ94" s="620"/>
    </row>
    <row r="95" spans="1:46" s="632" customFormat="1" outlineLevel="1" x14ac:dyDescent="0.2">
      <c r="A95" s="619" t="s">
        <v>39</v>
      </c>
      <c r="B95" s="620"/>
      <c r="C95" s="620"/>
      <c r="D95" s="548">
        <f t="shared" si="38"/>
        <v>-69830953.43712385</v>
      </c>
      <c r="E95" s="608"/>
      <c r="F95" s="608"/>
      <c r="G95" s="608"/>
      <c r="H95" s="608"/>
      <c r="I95" s="548">
        <f>NPV(10%,I71:AQ71)</f>
        <v>-69830953.43712385</v>
      </c>
      <c r="J95" s="608"/>
      <c r="K95" s="608"/>
      <c r="L95" s="608"/>
      <c r="M95" s="608"/>
      <c r="N95" s="608"/>
      <c r="O95" s="608"/>
      <c r="P95" s="608"/>
      <c r="Q95" s="608"/>
      <c r="R95" s="608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08"/>
      <c r="AD95" s="608"/>
      <c r="AE95" s="608"/>
      <c r="AF95" s="608"/>
      <c r="AG95" s="608"/>
      <c r="AH95" s="608"/>
      <c r="AI95" s="608"/>
      <c r="AJ95" s="608"/>
      <c r="AK95" s="608"/>
      <c r="AL95" s="608"/>
      <c r="AM95" s="608"/>
      <c r="AN95" s="608"/>
      <c r="AO95" s="608"/>
      <c r="AP95" s="608"/>
      <c r="AQ95" s="608"/>
    </row>
    <row r="96" spans="1:46" s="632" customFormat="1" outlineLevel="1" x14ac:dyDescent="0.2">
      <c r="A96" s="619" t="s">
        <v>36</v>
      </c>
      <c r="B96" s="620"/>
      <c r="C96" s="620"/>
      <c r="D96" s="548">
        <f t="shared" si="38"/>
        <v>287092815.83569175</v>
      </c>
      <c r="E96" s="608"/>
      <c r="F96" s="608"/>
      <c r="G96" s="608"/>
      <c r="H96" s="608"/>
      <c r="I96" s="548">
        <f>NPV(10%,I72:AQ72)</f>
        <v>287092815.83569175</v>
      </c>
      <c r="J96" s="608"/>
      <c r="K96" s="608"/>
      <c r="L96" s="608"/>
      <c r="M96" s="608"/>
      <c r="N96" s="608"/>
      <c r="O96" s="608"/>
      <c r="P96" s="608"/>
      <c r="Q96" s="608"/>
      <c r="R96" s="608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08"/>
      <c r="AD96" s="608"/>
      <c r="AE96" s="608"/>
      <c r="AF96" s="608"/>
      <c r="AG96" s="608"/>
      <c r="AH96" s="608"/>
      <c r="AI96" s="608"/>
      <c r="AJ96" s="608"/>
      <c r="AK96" s="608"/>
      <c r="AL96" s="608"/>
      <c r="AM96" s="608"/>
      <c r="AN96" s="608"/>
      <c r="AO96" s="608"/>
      <c r="AP96" s="608"/>
      <c r="AQ96" s="608"/>
    </row>
    <row r="97" spans="1:43" s="632" customFormat="1" outlineLevel="1" x14ac:dyDescent="0.2">
      <c r="A97" s="619" t="s">
        <v>784</v>
      </c>
      <c r="B97" s="620"/>
      <c r="C97" s="620"/>
      <c r="D97" s="548">
        <f t="shared" si="38"/>
        <v>-28038086.444094285</v>
      </c>
      <c r="E97" s="608"/>
      <c r="F97" s="608"/>
      <c r="G97" s="608"/>
      <c r="H97" s="608"/>
      <c r="I97" s="548">
        <f>NPV(10%,I73:AQ73)</f>
        <v>-28038086.444094285</v>
      </c>
      <c r="J97" s="608"/>
      <c r="K97" s="608"/>
      <c r="L97" s="608"/>
      <c r="M97" s="608"/>
      <c r="N97" s="608"/>
      <c r="O97" s="608"/>
      <c r="P97" s="608"/>
      <c r="Q97" s="608"/>
      <c r="R97" s="608"/>
      <c r="S97" s="608"/>
      <c r="T97" s="608"/>
      <c r="U97" s="608"/>
      <c r="V97" s="608"/>
      <c r="W97" s="608"/>
      <c r="X97" s="608"/>
      <c r="Y97" s="608"/>
      <c r="Z97" s="608"/>
      <c r="AA97" s="608"/>
      <c r="AB97" s="608"/>
      <c r="AC97" s="608"/>
      <c r="AD97" s="608"/>
      <c r="AE97" s="608"/>
      <c r="AF97" s="608"/>
      <c r="AG97" s="608"/>
      <c r="AH97" s="608"/>
      <c r="AI97" s="608"/>
      <c r="AJ97" s="608"/>
      <c r="AK97" s="608"/>
      <c r="AL97" s="608"/>
      <c r="AM97" s="608"/>
      <c r="AN97" s="608"/>
      <c r="AO97" s="608"/>
      <c r="AP97" s="608"/>
      <c r="AQ97" s="608"/>
    </row>
    <row r="98" spans="1:43" s="549" customFormat="1" outlineLevel="1" x14ac:dyDescent="0.2">
      <c r="A98" s="624" t="s">
        <v>78</v>
      </c>
      <c r="B98" s="608"/>
      <c r="C98" s="608"/>
      <c r="D98" s="617">
        <f t="shared" si="38"/>
        <v>-57395284.889137931</v>
      </c>
      <c r="E98" s="620"/>
      <c r="F98" s="620"/>
      <c r="G98" s="620"/>
      <c r="H98" s="620"/>
      <c r="I98" s="617">
        <f>I99</f>
        <v>-57395284.889137931</v>
      </c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0"/>
      <c r="AB98" s="620"/>
      <c r="AC98" s="620"/>
      <c r="AD98" s="620"/>
      <c r="AE98" s="620"/>
      <c r="AF98" s="620"/>
      <c r="AG98" s="620"/>
      <c r="AH98" s="620"/>
      <c r="AI98" s="620"/>
      <c r="AJ98" s="620"/>
      <c r="AK98" s="620"/>
      <c r="AL98" s="620"/>
      <c r="AM98" s="620"/>
      <c r="AN98" s="620"/>
      <c r="AO98" s="620"/>
      <c r="AP98" s="620"/>
      <c r="AQ98" s="620"/>
    </row>
    <row r="99" spans="1:43" outlineLevel="1" x14ac:dyDescent="0.2">
      <c r="A99" s="619" t="s">
        <v>785</v>
      </c>
      <c r="D99" s="548">
        <f t="shared" si="38"/>
        <v>-57395284.889137931</v>
      </c>
      <c r="I99" s="548">
        <f>NPV(10%,I75:AQ75)</f>
        <v>-57395284.889137931</v>
      </c>
    </row>
    <row r="100" spans="1:43" outlineLevel="1" x14ac:dyDescent="0.2">
      <c r="A100" s="481"/>
      <c r="D100" s="548">
        <f t="shared" si="38"/>
        <v>0</v>
      </c>
      <c r="I100" s="548"/>
    </row>
    <row r="101" spans="1:43" s="549" customFormat="1" outlineLevel="1" x14ac:dyDescent="0.2">
      <c r="A101" s="608" t="s">
        <v>294</v>
      </c>
      <c r="B101" s="608"/>
      <c r="C101" s="608"/>
      <c r="D101" s="625">
        <f t="shared" si="38"/>
        <v>1107857304.6974249</v>
      </c>
      <c r="E101" s="608"/>
      <c r="F101" s="608"/>
      <c r="G101" s="608"/>
      <c r="H101" s="608"/>
      <c r="I101" s="621">
        <f>NPV(10%,I77:AQ77)</f>
        <v>1107857304.6974249</v>
      </c>
      <c r="J101" s="608"/>
      <c r="K101" s="608"/>
      <c r="L101" s="608"/>
      <c r="M101" s="608"/>
      <c r="N101" s="608"/>
      <c r="O101" s="608"/>
      <c r="P101" s="608"/>
      <c r="Q101" s="608"/>
      <c r="R101" s="608"/>
      <c r="S101" s="608"/>
      <c r="T101" s="608"/>
      <c r="U101" s="608"/>
      <c r="V101" s="608"/>
      <c r="W101" s="608"/>
      <c r="X101" s="608"/>
      <c r="Y101" s="608"/>
      <c r="Z101" s="608"/>
      <c r="AA101" s="608"/>
      <c r="AB101" s="608"/>
      <c r="AC101" s="608"/>
      <c r="AD101" s="608"/>
      <c r="AE101" s="608"/>
      <c r="AF101" s="608"/>
      <c r="AG101" s="608"/>
      <c r="AH101" s="608"/>
      <c r="AI101" s="608"/>
      <c r="AJ101" s="608"/>
      <c r="AK101" s="608"/>
      <c r="AL101" s="608"/>
      <c r="AM101" s="608"/>
      <c r="AN101" s="608"/>
      <c r="AO101" s="608"/>
      <c r="AP101" s="608"/>
      <c r="AQ101" s="608"/>
    </row>
    <row r="102" spans="1:43" s="549" customFormat="1" outlineLevel="1" x14ac:dyDescent="0.2">
      <c r="A102" s="608"/>
      <c r="B102" s="608"/>
      <c r="C102" s="608"/>
      <c r="D102" s="548"/>
      <c r="E102" s="608"/>
      <c r="F102" s="608"/>
      <c r="G102" s="608"/>
      <c r="H102" s="608"/>
      <c r="I102" s="625"/>
      <c r="J102" s="625"/>
      <c r="K102" s="625"/>
      <c r="L102" s="625"/>
      <c r="M102" s="625"/>
      <c r="N102" s="625"/>
      <c r="O102" s="625"/>
      <c r="P102" s="625"/>
      <c r="Q102" s="625"/>
      <c r="R102" s="625"/>
      <c r="S102" s="625"/>
      <c r="T102" s="625"/>
      <c r="U102" s="625"/>
      <c r="V102" s="625"/>
      <c r="W102" s="625"/>
      <c r="X102" s="625"/>
      <c r="Y102" s="625"/>
      <c r="Z102" s="625"/>
      <c r="AA102" s="625"/>
      <c r="AB102" s="625"/>
      <c r="AC102" s="625"/>
      <c r="AD102" s="625"/>
      <c r="AE102" s="625"/>
      <c r="AF102" s="625"/>
      <c r="AG102" s="625"/>
      <c r="AH102" s="625"/>
      <c r="AI102" s="625"/>
      <c r="AJ102" s="625"/>
      <c r="AK102" s="625"/>
      <c r="AL102" s="625"/>
      <c r="AM102" s="625"/>
      <c r="AN102" s="625"/>
      <c r="AO102" s="625"/>
      <c r="AP102" s="625"/>
      <c r="AQ102" s="625"/>
    </row>
    <row r="103" spans="1:43" outlineLevel="1" x14ac:dyDescent="0.2">
      <c r="I103" s="548"/>
      <c r="J103" s="548"/>
      <c r="K103" s="548"/>
      <c r="L103" s="548"/>
      <c r="M103" s="548"/>
      <c r="N103" s="548"/>
      <c r="O103" s="548"/>
      <c r="P103" s="548"/>
      <c r="Q103" s="548"/>
      <c r="R103" s="548"/>
      <c r="S103" s="548"/>
      <c r="T103" s="548"/>
      <c r="U103" s="548"/>
      <c r="V103" s="548"/>
      <c r="W103" s="548"/>
      <c r="X103" s="548"/>
      <c r="Y103" s="548"/>
      <c r="Z103" s="548"/>
      <c r="AA103" s="548"/>
      <c r="AB103" s="548"/>
      <c r="AC103" s="548"/>
      <c r="AD103" s="548"/>
      <c r="AE103" s="548"/>
      <c r="AF103" s="548"/>
      <c r="AG103" s="548"/>
      <c r="AH103" s="548"/>
      <c r="AI103" s="548"/>
      <c r="AJ103" s="548"/>
      <c r="AK103" s="548"/>
      <c r="AL103" s="548"/>
      <c r="AM103" s="548"/>
      <c r="AN103" s="548"/>
    </row>
    <row r="104" spans="1:43" outlineLevel="1" x14ac:dyDescent="0.2">
      <c r="A104" s="627" t="s">
        <v>296</v>
      </c>
      <c r="B104" s="477"/>
      <c r="C104" s="477"/>
      <c r="D104" s="477"/>
      <c r="I104" s="548"/>
      <c r="J104" s="548"/>
      <c r="K104" s="548"/>
      <c r="L104" s="548"/>
      <c r="M104" s="548"/>
      <c r="N104" s="548"/>
      <c r="O104" s="548"/>
      <c r="P104" s="548"/>
      <c r="Q104" s="548"/>
      <c r="R104" s="548"/>
      <c r="S104" s="548"/>
      <c r="T104" s="548"/>
      <c r="U104" s="548"/>
      <c r="V104" s="548"/>
      <c r="W104" s="548"/>
      <c r="X104" s="548"/>
      <c r="Y104" s="548"/>
      <c r="Z104" s="548"/>
      <c r="AA104" s="548"/>
      <c r="AB104" s="548"/>
      <c r="AC104" s="548"/>
      <c r="AD104" s="548"/>
      <c r="AE104" s="548"/>
      <c r="AF104" s="548"/>
      <c r="AG104" s="548"/>
      <c r="AH104" s="548"/>
      <c r="AI104" s="548"/>
      <c r="AJ104" s="548"/>
      <c r="AK104" s="548"/>
      <c r="AL104" s="548"/>
      <c r="AM104" s="548"/>
      <c r="AN104" s="548"/>
    </row>
    <row r="105" spans="1:43" outlineLevel="1" x14ac:dyDescent="0.2">
      <c r="D105" s="483" t="s">
        <v>175</v>
      </c>
      <c r="E105" s="483" t="s">
        <v>513</v>
      </c>
      <c r="I105" s="548"/>
    </row>
    <row r="106" spans="1:43" outlineLevel="1" x14ac:dyDescent="0.2">
      <c r="A106" s="468" t="str">
        <f t="shared" ref="A106:D110" si="40">A82</f>
        <v>(+) Receita Contraprestação fixa</v>
      </c>
      <c r="B106" s="468">
        <f t="shared" si="40"/>
        <v>0</v>
      </c>
      <c r="C106" s="468">
        <f t="shared" si="40"/>
        <v>0</v>
      </c>
      <c r="D106" s="468">
        <f t="shared" si="40"/>
        <v>86256470.189810649</v>
      </c>
      <c r="E106" s="633">
        <f t="shared" ref="E106:E116" si="41">D106/SUM($D$106:$D$115)</f>
        <v>1.3435523937536411</v>
      </c>
      <c r="I106" s="548"/>
    </row>
    <row r="107" spans="1:43" outlineLevel="1" x14ac:dyDescent="0.2">
      <c r="A107" s="468" t="str">
        <f t="shared" si="40"/>
        <v>(+) Receita Reciclável</v>
      </c>
      <c r="B107" s="468">
        <f t="shared" si="40"/>
        <v>0</v>
      </c>
      <c r="C107" s="468">
        <f t="shared" si="40"/>
        <v>0</v>
      </c>
      <c r="D107" s="468">
        <f t="shared" si="40"/>
        <v>102981.85088186625</v>
      </c>
      <c r="E107" s="633">
        <f t="shared" si="41"/>
        <v>1.6040711144455846E-3</v>
      </c>
      <c r="I107" s="548"/>
    </row>
    <row r="108" spans="1:43" outlineLevel="1" x14ac:dyDescent="0.2">
      <c r="A108" s="468" t="str">
        <f t="shared" si="40"/>
        <v>(+) Receita Energia Elétrica</v>
      </c>
      <c r="B108" s="468">
        <f t="shared" si="40"/>
        <v>0</v>
      </c>
      <c r="C108" s="468">
        <f t="shared" si="40"/>
        <v>0</v>
      </c>
      <c r="D108" s="468">
        <f t="shared" si="40"/>
        <v>139757189.17624938</v>
      </c>
      <c r="E108" s="633">
        <f t="shared" si="41"/>
        <v>2.1768929988536843</v>
      </c>
      <c r="I108" s="548"/>
    </row>
    <row r="109" spans="1:43" outlineLevel="1" x14ac:dyDescent="0.2">
      <c r="A109" s="468" t="str">
        <f t="shared" si="40"/>
        <v>(+) Receita CO2</v>
      </c>
      <c r="B109" s="468">
        <f t="shared" si="40"/>
        <v>0</v>
      </c>
      <c r="C109" s="468">
        <f t="shared" si="40"/>
        <v>0</v>
      </c>
      <c r="D109" s="468">
        <f t="shared" si="40"/>
        <v>54428662.078906946</v>
      </c>
      <c r="E109" s="633">
        <f t="shared" si="41"/>
        <v>0.84779447923156415</v>
      </c>
      <c r="I109" s="548"/>
    </row>
    <row r="110" spans="1:43" outlineLevel="1" x14ac:dyDescent="0.2">
      <c r="A110" s="468" t="str">
        <f t="shared" si="40"/>
        <v>(+) CBIOS</v>
      </c>
      <c r="B110" s="468">
        <f t="shared" si="40"/>
        <v>0</v>
      </c>
      <c r="C110" s="468">
        <f t="shared" si="40"/>
        <v>0</v>
      </c>
      <c r="D110" s="468">
        <f t="shared" si="40"/>
        <v>6547512.5398427816</v>
      </c>
      <c r="E110" s="633">
        <f t="shared" si="41"/>
        <v>0.10198569599103441</v>
      </c>
      <c r="I110" s="548"/>
    </row>
    <row r="111" spans="1:43" outlineLevel="1" x14ac:dyDescent="0.2">
      <c r="A111" s="468" t="str">
        <f t="shared" ref="A111:D112" si="42">A88</f>
        <v>(-) Impostos Serviço</v>
      </c>
      <c r="B111" s="468">
        <f t="shared" si="42"/>
        <v>0</v>
      </c>
      <c r="C111" s="468">
        <f t="shared" si="42"/>
        <v>0</v>
      </c>
      <c r="D111" s="468">
        <f t="shared" si="42"/>
        <v>-29327199.864535611</v>
      </c>
      <c r="E111" s="633">
        <f t="shared" si="41"/>
        <v>-0.45680781387623781</v>
      </c>
      <c r="I111" s="548"/>
    </row>
    <row r="112" spans="1:43" outlineLevel="1" x14ac:dyDescent="0.2">
      <c r="A112" s="468" t="str">
        <f t="shared" si="42"/>
        <v>(-) Impostos Produto</v>
      </c>
      <c r="B112" s="468">
        <f t="shared" si="42"/>
        <v>0</v>
      </c>
      <c r="C112" s="468">
        <f t="shared" si="42"/>
        <v>0</v>
      </c>
      <c r="D112" s="468">
        <f t="shared" si="42"/>
        <v>-40503753.572588198</v>
      </c>
      <c r="E112" s="633">
        <f t="shared" si="41"/>
        <v>-0.63089661504473304</v>
      </c>
      <c r="I112" s="548"/>
    </row>
    <row r="113" spans="1:9" outlineLevel="1" x14ac:dyDescent="0.2">
      <c r="A113" s="468" t="str">
        <f>A91</f>
        <v>(-) Custos com operacionais</v>
      </c>
      <c r="B113" s="468">
        <f>B91</f>
        <v>0</v>
      </c>
      <c r="C113" s="468">
        <f>C91</f>
        <v>0</v>
      </c>
      <c r="D113" s="468">
        <f>D91</f>
        <v>-67628188.501156658</v>
      </c>
      <c r="E113" s="633">
        <f t="shared" si="41"/>
        <v>-1.0533936103112749</v>
      </c>
      <c r="I113" s="548"/>
    </row>
    <row r="114" spans="1:9" outlineLevel="1" x14ac:dyDescent="0.2">
      <c r="A114" s="468" t="str">
        <f>A93</f>
        <v>(-) Depreciação/Amortização</v>
      </c>
      <c r="B114" s="468">
        <f>B93</f>
        <v>0</v>
      </c>
      <c r="C114" s="468">
        <f>C93</f>
        <v>0</v>
      </c>
      <c r="D114" s="468">
        <f>D93</f>
        <v>-28038086.444094285</v>
      </c>
      <c r="E114" s="633">
        <f t="shared" si="41"/>
        <v>-0.43672826021443628</v>
      </c>
      <c r="I114" s="548"/>
    </row>
    <row r="115" spans="1:9" outlineLevel="1" x14ac:dyDescent="0.2">
      <c r="A115" s="468" t="str">
        <f>A99</f>
        <v>(-) Equipamentos</v>
      </c>
      <c r="B115" s="468">
        <f>B99</f>
        <v>0</v>
      </c>
      <c r="C115" s="468">
        <f>C99</f>
        <v>0</v>
      </c>
      <c r="D115" s="468">
        <f>D99</f>
        <v>-57395284.889137931</v>
      </c>
      <c r="E115" s="633">
        <f t="shared" si="41"/>
        <v>-0.89400333949768751</v>
      </c>
      <c r="I115" s="548"/>
    </row>
    <row r="116" spans="1:9" outlineLevel="1" x14ac:dyDescent="0.2">
      <c r="A116" s="596" t="s">
        <v>177</v>
      </c>
      <c r="D116" s="628">
        <f>SUM(D106:D115)</f>
        <v>64200302.564178951</v>
      </c>
      <c r="E116" s="633">
        <f t="shared" si="41"/>
        <v>1</v>
      </c>
      <c r="I116" s="548"/>
    </row>
    <row r="117" spans="1:9" outlineLevel="1" x14ac:dyDescent="0.2">
      <c r="I117" s="548"/>
    </row>
    <row r="118" spans="1:9" x14ac:dyDescent="0.2">
      <c r="I118" s="548"/>
    </row>
  </sheetData>
  <dataValidations count="1">
    <dataValidation type="list" allowBlank="1" showInputMessage="1" showErrorMessage="1" sqref="B4" xr:uid="{00000000-0002-0000-0700-000000000000}">
      <formula1>$BM$3:$BM$4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&amp;Cvv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5">
    <tabColor theme="9" tint="-0.499984740745262"/>
  </sheetPr>
  <dimension ref="A1:AP18"/>
  <sheetViews>
    <sheetView showGridLines="0" zoomScaleNormal="100" workbookViewId="0">
      <pane ySplit="1" topLeftCell="A2" activePane="bottomLeft" state="frozen"/>
      <selection activeCell="J27" sqref="J27"/>
      <selection pane="bottomLeft" activeCell="F20" sqref="F20:G20"/>
    </sheetView>
  </sheetViews>
  <sheetFormatPr defaultRowHeight="12.75" x14ac:dyDescent="0.2"/>
  <cols>
    <col min="1" max="1" width="32" style="468" bestFit="1" customWidth="1"/>
    <col min="2" max="3" width="7.28515625" style="468" bestFit="1" customWidth="1"/>
    <col min="4" max="4" width="10" style="468" customWidth="1"/>
    <col min="5" max="5" width="9.7109375" style="468" bestFit="1" customWidth="1"/>
    <col min="6" max="6" width="13.42578125" style="468" bestFit="1" customWidth="1"/>
    <col min="7" max="7" width="11" style="468" bestFit="1" customWidth="1"/>
    <col min="8" max="42" width="10.42578125" style="468" bestFit="1" customWidth="1"/>
    <col min="43" max="16384" width="9.140625" style="468"/>
  </cols>
  <sheetData>
    <row r="1" spans="1:42" s="467" customFormat="1" x14ac:dyDescent="0.2">
      <c r="A1" s="498"/>
      <c r="B1" s="498" t="s">
        <v>20</v>
      </c>
      <c r="C1" s="498" t="s">
        <v>21</v>
      </c>
      <c r="D1" s="499"/>
      <c r="E1" s="498" t="s">
        <v>22</v>
      </c>
      <c r="F1" s="498" t="s">
        <v>23</v>
      </c>
      <c r="G1" s="498"/>
      <c r="H1" s="500">
        <v>2025</v>
      </c>
      <c r="I1" s="498">
        <f t="shared" ref="I1:AP1" si="0">H1+1</f>
        <v>2026</v>
      </c>
      <c r="J1" s="498">
        <f t="shared" si="0"/>
        <v>2027</v>
      </c>
      <c r="K1" s="498">
        <f t="shared" si="0"/>
        <v>2028</v>
      </c>
      <c r="L1" s="498">
        <f t="shared" si="0"/>
        <v>2029</v>
      </c>
      <c r="M1" s="498">
        <f t="shared" si="0"/>
        <v>2030</v>
      </c>
      <c r="N1" s="498">
        <f t="shared" si="0"/>
        <v>2031</v>
      </c>
      <c r="O1" s="498">
        <f t="shared" si="0"/>
        <v>2032</v>
      </c>
      <c r="P1" s="498">
        <f t="shared" si="0"/>
        <v>2033</v>
      </c>
      <c r="Q1" s="498">
        <f t="shared" si="0"/>
        <v>2034</v>
      </c>
      <c r="R1" s="498">
        <f t="shared" si="0"/>
        <v>2035</v>
      </c>
      <c r="S1" s="498">
        <f t="shared" si="0"/>
        <v>2036</v>
      </c>
      <c r="T1" s="498">
        <f t="shared" si="0"/>
        <v>2037</v>
      </c>
      <c r="U1" s="498">
        <f t="shared" si="0"/>
        <v>2038</v>
      </c>
      <c r="V1" s="498">
        <f t="shared" si="0"/>
        <v>2039</v>
      </c>
      <c r="W1" s="498">
        <f t="shared" si="0"/>
        <v>2040</v>
      </c>
      <c r="X1" s="498">
        <f t="shared" si="0"/>
        <v>2041</v>
      </c>
      <c r="Y1" s="498">
        <f t="shared" si="0"/>
        <v>2042</v>
      </c>
      <c r="Z1" s="498">
        <f t="shared" si="0"/>
        <v>2043</v>
      </c>
      <c r="AA1" s="498">
        <f t="shared" si="0"/>
        <v>2044</v>
      </c>
      <c r="AB1" s="498">
        <f t="shared" si="0"/>
        <v>2045</v>
      </c>
      <c r="AC1" s="498">
        <f t="shared" si="0"/>
        <v>2046</v>
      </c>
      <c r="AD1" s="498">
        <f t="shared" si="0"/>
        <v>2047</v>
      </c>
      <c r="AE1" s="498">
        <f t="shared" si="0"/>
        <v>2048</v>
      </c>
      <c r="AF1" s="498">
        <f t="shared" si="0"/>
        <v>2049</v>
      </c>
      <c r="AG1" s="498">
        <f t="shared" si="0"/>
        <v>2050</v>
      </c>
      <c r="AH1" s="498">
        <f t="shared" si="0"/>
        <v>2051</v>
      </c>
      <c r="AI1" s="498">
        <f t="shared" si="0"/>
        <v>2052</v>
      </c>
      <c r="AJ1" s="498">
        <f t="shared" si="0"/>
        <v>2053</v>
      </c>
      <c r="AK1" s="498">
        <f t="shared" si="0"/>
        <v>2054</v>
      </c>
      <c r="AL1" s="498">
        <f t="shared" si="0"/>
        <v>2055</v>
      </c>
      <c r="AM1" s="498">
        <f t="shared" si="0"/>
        <v>2056</v>
      </c>
      <c r="AN1" s="498">
        <f t="shared" si="0"/>
        <v>2057</v>
      </c>
      <c r="AO1" s="498">
        <f t="shared" si="0"/>
        <v>2058</v>
      </c>
      <c r="AP1" s="498">
        <f t="shared" si="0"/>
        <v>2059</v>
      </c>
    </row>
    <row r="2" spans="1:42" x14ac:dyDescent="0.2">
      <c r="H2" s="468">
        <v>1</v>
      </c>
      <c r="I2" s="468">
        <v>2</v>
      </c>
      <c r="J2" s="468">
        <v>3</v>
      </c>
      <c r="K2" s="468">
        <v>4</v>
      </c>
      <c r="L2" s="468">
        <v>5</v>
      </c>
      <c r="M2" s="468">
        <v>6</v>
      </c>
      <c r="N2" s="468">
        <v>7</v>
      </c>
      <c r="O2" s="468">
        <v>8</v>
      </c>
      <c r="P2" s="468">
        <v>9</v>
      </c>
      <c r="Q2" s="468">
        <v>10</v>
      </c>
      <c r="R2" s="468">
        <v>11</v>
      </c>
      <c r="S2" s="468">
        <v>12</v>
      </c>
      <c r="T2" s="468">
        <v>13</v>
      </c>
      <c r="U2" s="468">
        <v>14</v>
      </c>
    </row>
    <row r="3" spans="1:42" s="469" customFormat="1" x14ac:dyDescent="0.2">
      <c r="A3" s="501" t="s">
        <v>46</v>
      </c>
      <c r="B3" s="501"/>
      <c r="C3" s="501"/>
      <c r="D3" s="502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</row>
    <row r="4" spans="1:42" s="490" customFormat="1" x14ac:dyDescent="0.2">
      <c r="A4" s="488" t="s">
        <v>511</v>
      </c>
      <c r="B4" s="488" t="s">
        <v>224</v>
      </c>
      <c r="C4" s="488"/>
      <c r="D4" s="488"/>
      <c r="E4" s="488">
        <f>AVERAGE(H4:AP4)</f>
        <v>283215.76384984911</v>
      </c>
      <c r="F4" s="488" t="s">
        <v>224</v>
      </c>
      <c r="G4" s="489"/>
      <c r="H4" s="489">
        <v>236158.92903386455</v>
      </c>
      <c r="I4" s="489">
        <v>241443.16530837573</v>
      </c>
      <c r="J4" s="489">
        <v>246845.64040247799</v>
      </c>
      <c r="K4" s="489">
        <f>Apoio!$R10</f>
        <v>254313</v>
      </c>
      <c r="L4" s="489">
        <f>Apoio!$R11</f>
        <v>256230</v>
      </c>
      <c r="M4" s="489">
        <f>Apoio!$R12</f>
        <v>258242</v>
      </c>
      <c r="N4" s="489">
        <f>Apoio!$R13</f>
        <v>260277</v>
      </c>
      <c r="O4" s="489">
        <f>Apoio!$R14</f>
        <v>262335</v>
      </c>
      <c r="P4" s="489">
        <f>Apoio!$R15</f>
        <v>264416</v>
      </c>
      <c r="Q4" s="489">
        <f>Apoio!$R16</f>
        <v>266189</v>
      </c>
      <c r="R4" s="489">
        <f>Apoio!$R17</f>
        <v>268315</v>
      </c>
      <c r="S4" s="489">
        <f>Apoio!$R18</f>
        <v>270463</v>
      </c>
      <c r="T4" s="489">
        <f>Apoio!$R19</f>
        <v>272633</v>
      </c>
      <c r="U4" s="489">
        <f>Apoio!$R20</f>
        <v>274826</v>
      </c>
      <c r="V4" s="489">
        <f>Apoio!$R21</f>
        <v>276540</v>
      </c>
      <c r="W4" s="489">
        <f>Apoio!$R22</f>
        <v>278670</v>
      </c>
      <c r="X4" s="489">
        <f>Apoio!$R23</f>
        <v>280823</v>
      </c>
      <c r="Y4" s="489">
        <f>Apoio!$R24</f>
        <v>283000</v>
      </c>
      <c r="Z4" s="489">
        <f>Apoio!$R25</f>
        <v>285200</v>
      </c>
      <c r="AA4" s="489">
        <f>Apoio!$R26</f>
        <v>287296</v>
      </c>
      <c r="AB4" s="489">
        <f>Apoio!$R28</f>
        <v>291807</v>
      </c>
      <c r="AC4" s="489">
        <f>Apoio!$R29</f>
        <v>294098</v>
      </c>
      <c r="AD4" s="489">
        <f>Apoio!$R29</f>
        <v>294098</v>
      </c>
      <c r="AE4" s="489">
        <f>Apoio!$R30</f>
        <v>296413</v>
      </c>
      <c r="AF4" s="489">
        <f>Apoio!$R31</f>
        <v>298476</v>
      </c>
      <c r="AG4" s="489">
        <f>Apoio!$R32</f>
        <v>300781</v>
      </c>
      <c r="AH4" s="489">
        <f>Apoio!$R33</f>
        <v>303110</v>
      </c>
      <c r="AI4" s="489">
        <f>Apoio!$R34</f>
        <v>305463</v>
      </c>
      <c r="AJ4" s="489">
        <f>Apoio!$R35</f>
        <v>307841</v>
      </c>
      <c r="AK4" s="489">
        <f>Apoio!$R36</f>
        <v>310095</v>
      </c>
      <c r="AL4" s="489">
        <f>Apoio!$R37</f>
        <v>312455</v>
      </c>
      <c r="AM4" s="489">
        <f>Apoio!$R38</f>
        <v>314840</v>
      </c>
      <c r="AN4" s="489">
        <f>Apoio!$R39</f>
        <v>317250</v>
      </c>
      <c r="AO4" s="489">
        <f>Apoio!$R40</f>
        <v>319686</v>
      </c>
      <c r="AP4" s="489">
        <f>Apoio!$R41</f>
        <v>321923</v>
      </c>
    </row>
    <row r="5" spans="1:42" x14ac:dyDescent="0.2">
      <c r="G5" s="470"/>
      <c r="H5" s="470"/>
      <c r="I5" s="471"/>
    </row>
    <row r="6" spans="1:42" s="472" customFormat="1" x14ac:dyDescent="0.2">
      <c r="A6" s="501" t="s">
        <v>453</v>
      </c>
      <c r="B6" s="501"/>
      <c r="C6" s="501"/>
      <c r="D6" s="502"/>
      <c r="E6" s="501"/>
      <c r="F6" s="501"/>
      <c r="G6" s="501"/>
      <c r="H6" s="501">
        <f>SUM(H7)</f>
        <v>63070</v>
      </c>
      <c r="I6" s="501">
        <f t="shared" ref="I6:AP6" si="1">SUM(I7)</f>
        <v>63570</v>
      </c>
      <c r="J6" s="501">
        <f t="shared" si="1"/>
        <v>64060</v>
      </c>
      <c r="K6" s="501">
        <f t="shared" si="1"/>
        <v>64560</v>
      </c>
      <c r="L6" s="501">
        <f t="shared" si="1"/>
        <v>65070</v>
      </c>
      <c r="M6" s="501">
        <f t="shared" si="1"/>
        <v>65570</v>
      </c>
      <c r="N6" s="501">
        <f t="shared" si="1"/>
        <v>66080</v>
      </c>
      <c r="O6" s="501">
        <f t="shared" si="1"/>
        <v>66600</v>
      </c>
      <c r="P6" s="501">
        <f t="shared" si="1"/>
        <v>67120</v>
      </c>
      <c r="Q6" s="501">
        <f t="shared" si="1"/>
        <v>67590</v>
      </c>
      <c r="R6" s="501">
        <f t="shared" si="1"/>
        <v>68140</v>
      </c>
      <c r="S6" s="501">
        <f t="shared" si="1"/>
        <v>68690</v>
      </c>
      <c r="T6" s="501">
        <f t="shared" si="1"/>
        <v>69250</v>
      </c>
      <c r="U6" s="501">
        <f t="shared" si="1"/>
        <v>69800</v>
      </c>
      <c r="V6" s="501">
        <f t="shared" si="1"/>
        <v>70210</v>
      </c>
      <c r="W6" s="501">
        <f t="shared" si="1"/>
        <v>70790</v>
      </c>
      <c r="X6" s="501">
        <f t="shared" si="1"/>
        <v>71330</v>
      </c>
      <c r="Y6" s="501">
        <f t="shared" si="1"/>
        <v>71890</v>
      </c>
      <c r="Z6" s="501">
        <f t="shared" si="1"/>
        <v>72450</v>
      </c>
      <c r="AA6" s="501">
        <f t="shared" si="1"/>
        <v>72930</v>
      </c>
      <c r="AB6" s="501">
        <f t="shared" si="1"/>
        <v>73510</v>
      </c>
      <c r="AC6" s="501">
        <f t="shared" si="1"/>
        <v>74040</v>
      </c>
      <c r="AD6" s="501">
        <f t="shared" si="1"/>
        <v>74650</v>
      </c>
      <c r="AE6" s="501">
        <f t="shared" si="1"/>
        <v>75220</v>
      </c>
      <c r="AF6" s="501">
        <f t="shared" si="1"/>
        <v>75780</v>
      </c>
      <c r="AG6" s="501">
        <f t="shared" si="1"/>
        <v>76350</v>
      </c>
      <c r="AH6" s="501">
        <f t="shared" si="1"/>
        <v>76920</v>
      </c>
      <c r="AI6" s="501">
        <f t="shared" si="1"/>
        <v>77530</v>
      </c>
      <c r="AJ6" s="501">
        <f t="shared" si="1"/>
        <v>78120</v>
      </c>
      <c r="AK6" s="501">
        <f t="shared" si="1"/>
        <v>78700</v>
      </c>
      <c r="AL6" s="501">
        <f t="shared" si="1"/>
        <v>79320</v>
      </c>
      <c r="AM6" s="501">
        <f t="shared" si="1"/>
        <v>79910</v>
      </c>
      <c r="AN6" s="501">
        <f t="shared" si="1"/>
        <v>80500</v>
      </c>
      <c r="AO6" s="501">
        <f t="shared" si="1"/>
        <v>81130</v>
      </c>
      <c r="AP6" s="501">
        <f t="shared" si="1"/>
        <v>81730</v>
      </c>
    </row>
    <row r="7" spans="1:42" s="490" customFormat="1" x14ac:dyDescent="0.2">
      <c r="A7" s="488" t="s">
        <v>763</v>
      </c>
      <c r="B7" s="488" t="s">
        <v>199</v>
      </c>
      <c r="C7" s="488"/>
      <c r="D7" s="488"/>
      <c r="E7" s="488"/>
      <c r="F7" s="488"/>
      <c r="G7" s="489"/>
      <c r="H7" s="489">
        <f>Apoio!$T7</f>
        <v>63070</v>
      </c>
      <c r="I7" s="489">
        <f>Apoio!$T8</f>
        <v>63570</v>
      </c>
      <c r="J7" s="489">
        <f>Apoio!$T9</f>
        <v>64060</v>
      </c>
      <c r="K7" s="489">
        <f>Apoio!$T10</f>
        <v>64560</v>
      </c>
      <c r="L7" s="489">
        <f>Apoio!$T11</f>
        <v>65070</v>
      </c>
      <c r="M7" s="489">
        <f>Apoio!$T12</f>
        <v>65570</v>
      </c>
      <c r="N7" s="489">
        <f>Apoio!$T13</f>
        <v>66080</v>
      </c>
      <c r="O7" s="489">
        <f>Apoio!$T14</f>
        <v>66600</v>
      </c>
      <c r="P7" s="489">
        <f>Apoio!$T15</f>
        <v>67120</v>
      </c>
      <c r="Q7" s="489">
        <f>Apoio!$T16</f>
        <v>67590</v>
      </c>
      <c r="R7" s="489">
        <f>Apoio!$T17</f>
        <v>68140</v>
      </c>
      <c r="S7" s="489">
        <f>Apoio!$T18</f>
        <v>68690</v>
      </c>
      <c r="T7" s="489">
        <f>Apoio!$T19</f>
        <v>69250</v>
      </c>
      <c r="U7" s="489">
        <f>Apoio!$T20</f>
        <v>69800</v>
      </c>
      <c r="V7" s="489">
        <f>Apoio!$T21</f>
        <v>70210</v>
      </c>
      <c r="W7" s="489">
        <f>Apoio!$T22</f>
        <v>70790</v>
      </c>
      <c r="X7" s="489">
        <f>Apoio!$T23</f>
        <v>71330</v>
      </c>
      <c r="Y7" s="489">
        <f>Apoio!$T24</f>
        <v>71890</v>
      </c>
      <c r="Z7" s="489">
        <f>Apoio!$T25</f>
        <v>72450</v>
      </c>
      <c r="AA7" s="489">
        <f>Apoio!$T26</f>
        <v>72930</v>
      </c>
      <c r="AB7" s="489">
        <f>Apoio!$T27</f>
        <v>73510</v>
      </c>
      <c r="AC7" s="489">
        <f>Apoio!$T28</f>
        <v>74040</v>
      </c>
      <c r="AD7" s="489">
        <f>Apoio!$T29</f>
        <v>74650</v>
      </c>
      <c r="AE7" s="489">
        <f>Apoio!$T30</f>
        <v>75220</v>
      </c>
      <c r="AF7" s="489">
        <f>Apoio!$T31</f>
        <v>75780</v>
      </c>
      <c r="AG7" s="489">
        <f>Apoio!$T32</f>
        <v>76350</v>
      </c>
      <c r="AH7" s="489">
        <f>Apoio!$T33</f>
        <v>76920</v>
      </c>
      <c r="AI7" s="489">
        <f>Apoio!$T34</f>
        <v>77530</v>
      </c>
      <c r="AJ7" s="489">
        <f>Apoio!$T35</f>
        <v>78120</v>
      </c>
      <c r="AK7" s="489">
        <f>Apoio!$T36</f>
        <v>78700</v>
      </c>
      <c r="AL7" s="489">
        <f>Apoio!$T37</f>
        <v>79320</v>
      </c>
      <c r="AM7" s="489">
        <f>Apoio!$T38</f>
        <v>79910</v>
      </c>
      <c r="AN7" s="489">
        <f>Apoio!$T39</f>
        <v>80500</v>
      </c>
      <c r="AO7" s="489">
        <f>Apoio!$T40</f>
        <v>81130</v>
      </c>
      <c r="AP7" s="489">
        <f>Apoio!$T41</f>
        <v>81730</v>
      </c>
    </row>
    <row r="8" spans="1:42" s="491" customFormat="1" x14ac:dyDescent="0.2">
      <c r="A8" s="491" t="s">
        <v>512</v>
      </c>
      <c r="B8" s="491" t="s">
        <v>199</v>
      </c>
      <c r="E8" s="492">
        <v>0.16</v>
      </c>
      <c r="H8" s="493">
        <f t="shared" ref="H8:AP8" si="2">H7*$E$8</f>
        <v>10091.200000000001</v>
      </c>
      <c r="I8" s="493">
        <f t="shared" si="2"/>
        <v>10171.200000000001</v>
      </c>
      <c r="J8" s="493">
        <f t="shared" si="2"/>
        <v>10249.6</v>
      </c>
      <c r="K8" s="493">
        <f t="shared" si="2"/>
        <v>10329.6</v>
      </c>
      <c r="L8" s="493">
        <f t="shared" si="2"/>
        <v>10411.200000000001</v>
      </c>
      <c r="M8" s="493">
        <f t="shared" si="2"/>
        <v>10491.2</v>
      </c>
      <c r="N8" s="493">
        <f t="shared" si="2"/>
        <v>10572.800000000001</v>
      </c>
      <c r="O8" s="493">
        <f t="shared" si="2"/>
        <v>10656</v>
      </c>
      <c r="P8" s="493">
        <f t="shared" si="2"/>
        <v>10739.2</v>
      </c>
      <c r="Q8" s="493">
        <f t="shared" si="2"/>
        <v>10814.4</v>
      </c>
      <c r="R8" s="493">
        <f t="shared" si="2"/>
        <v>10902.4</v>
      </c>
      <c r="S8" s="493">
        <f t="shared" si="2"/>
        <v>10990.4</v>
      </c>
      <c r="T8" s="493">
        <f t="shared" si="2"/>
        <v>11080</v>
      </c>
      <c r="U8" s="493">
        <f t="shared" si="2"/>
        <v>11168</v>
      </c>
      <c r="V8" s="493">
        <f t="shared" si="2"/>
        <v>11233.6</v>
      </c>
      <c r="W8" s="493">
        <f t="shared" si="2"/>
        <v>11326.4</v>
      </c>
      <c r="X8" s="493">
        <f t="shared" si="2"/>
        <v>11412.800000000001</v>
      </c>
      <c r="Y8" s="493">
        <f t="shared" si="2"/>
        <v>11502.4</v>
      </c>
      <c r="Z8" s="493">
        <f t="shared" si="2"/>
        <v>11592</v>
      </c>
      <c r="AA8" s="493">
        <f t="shared" si="2"/>
        <v>11668.800000000001</v>
      </c>
      <c r="AB8" s="493">
        <f t="shared" si="2"/>
        <v>11761.6</v>
      </c>
      <c r="AC8" s="493">
        <f t="shared" si="2"/>
        <v>11846.4</v>
      </c>
      <c r="AD8" s="493">
        <f t="shared" si="2"/>
        <v>11944</v>
      </c>
      <c r="AE8" s="493">
        <f t="shared" si="2"/>
        <v>12035.2</v>
      </c>
      <c r="AF8" s="493">
        <f t="shared" si="2"/>
        <v>12124.800000000001</v>
      </c>
      <c r="AG8" s="493">
        <f t="shared" si="2"/>
        <v>12216</v>
      </c>
      <c r="AH8" s="493">
        <f t="shared" si="2"/>
        <v>12307.2</v>
      </c>
      <c r="AI8" s="493">
        <f t="shared" si="2"/>
        <v>12404.800000000001</v>
      </c>
      <c r="AJ8" s="493">
        <f t="shared" si="2"/>
        <v>12499.2</v>
      </c>
      <c r="AK8" s="493">
        <f t="shared" si="2"/>
        <v>12592</v>
      </c>
      <c r="AL8" s="493">
        <f t="shared" si="2"/>
        <v>12691.2</v>
      </c>
      <c r="AM8" s="493">
        <f t="shared" si="2"/>
        <v>12785.6</v>
      </c>
      <c r="AN8" s="493">
        <f t="shared" si="2"/>
        <v>12880</v>
      </c>
      <c r="AO8" s="493">
        <f t="shared" si="2"/>
        <v>12980.800000000001</v>
      </c>
      <c r="AP8" s="493">
        <f t="shared" si="2"/>
        <v>13076.800000000001</v>
      </c>
    </row>
    <row r="9" spans="1:42" x14ac:dyDescent="0.2">
      <c r="H9" s="474"/>
      <c r="I9" s="474"/>
      <c r="J9" s="474"/>
      <c r="K9" s="474"/>
      <c r="L9" s="474"/>
      <c r="M9" s="474"/>
      <c r="N9" s="474"/>
      <c r="O9" s="474"/>
      <c r="P9" s="474"/>
      <c r="Q9" s="474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  <c r="AL9" s="474"/>
      <c r="AM9" s="474"/>
      <c r="AN9" s="474"/>
      <c r="AO9" s="474"/>
      <c r="AP9" s="474"/>
    </row>
    <row r="10" spans="1:42" s="476" customFormat="1" x14ac:dyDescent="0.2">
      <c r="A10" s="501" t="s">
        <v>410</v>
      </c>
      <c r="B10" s="501"/>
      <c r="C10" s="501"/>
      <c r="D10" s="502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1"/>
      <c r="V10" s="501"/>
      <c r="W10" s="501"/>
      <c r="X10" s="501"/>
      <c r="Y10" s="501"/>
      <c r="Z10" s="501"/>
      <c r="AA10" s="501"/>
      <c r="AB10" s="501"/>
      <c r="AC10" s="501"/>
      <c r="AD10" s="501"/>
      <c r="AE10" s="501"/>
      <c r="AF10" s="501"/>
      <c r="AG10" s="501"/>
      <c r="AH10" s="501"/>
      <c r="AI10" s="501"/>
      <c r="AJ10" s="501"/>
      <c r="AK10" s="501"/>
      <c r="AL10" s="501"/>
      <c r="AM10" s="501"/>
      <c r="AN10" s="501"/>
      <c r="AO10" s="501"/>
      <c r="AP10" s="501"/>
    </row>
    <row r="11" spans="1:42" s="497" customFormat="1" x14ac:dyDescent="0.2">
      <c r="A11" s="494" t="s">
        <v>760</v>
      </c>
      <c r="B11" s="494" t="s">
        <v>199</v>
      </c>
      <c r="C11" s="494"/>
      <c r="D11" s="494"/>
      <c r="E11" s="495">
        <v>0.45</v>
      </c>
      <c r="F11" s="494"/>
      <c r="G11" s="494"/>
      <c r="H11" s="496">
        <f t="shared" ref="H11:AP11" si="3">H7*$E$11</f>
        <v>28381.5</v>
      </c>
      <c r="I11" s="496">
        <f t="shared" si="3"/>
        <v>28606.5</v>
      </c>
      <c r="J11" s="496">
        <f t="shared" si="3"/>
        <v>28827</v>
      </c>
      <c r="K11" s="496">
        <f t="shared" si="3"/>
        <v>29052</v>
      </c>
      <c r="L11" s="496">
        <f t="shared" si="3"/>
        <v>29281.5</v>
      </c>
      <c r="M11" s="496">
        <f t="shared" si="3"/>
        <v>29506.5</v>
      </c>
      <c r="N11" s="496">
        <f t="shared" si="3"/>
        <v>29736</v>
      </c>
      <c r="O11" s="496">
        <f t="shared" si="3"/>
        <v>29970</v>
      </c>
      <c r="P11" s="496">
        <f t="shared" si="3"/>
        <v>30204</v>
      </c>
      <c r="Q11" s="496">
        <f t="shared" si="3"/>
        <v>30415.5</v>
      </c>
      <c r="R11" s="496">
        <f t="shared" si="3"/>
        <v>30663</v>
      </c>
      <c r="S11" s="496">
        <f t="shared" si="3"/>
        <v>30910.5</v>
      </c>
      <c r="T11" s="496">
        <f t="shared" si="3"/>
        <v>31162.5</v>
      </c>
      <c r="U11" s="496">
        <f t="shared" si="3"/>
        <v>31410</v>
      </c>
      <c r="V11" s="496">
        <f t="shared" si="3"/>
        <v>31594.5</v>
      </c>
      <c r="W11" s="496">
        <f t="shared" si="3"/>
        <v>31855.5</v>
      </c>
      <c r="X11" s="496">
        <f t="shared" si="3"/>
        <v>32098.5</v>
      </c>
      <c r="Y11" s="496">
        <f t="shared" si="3"/>
        <v>32350.5</v>
      </c>
      <c r="Z11" s="496">
        <f t="shared" si="3"/>
        <v>32602.5</v>
      </c>
      <c r="AA11" s="496">
        <f t="shared" si="3"/>
        <v>32818.5</v>
      </c>
      <c r="AB11" s="496">
        <f t="shared" si="3"/>
        <v>33079.5</v>
      </c>
      <c r="AC11" s="496">
        <f t="shared" si="3"/>
        <v>33318</v>
      </c>
      <c r="AD11" s="496">
        <f t="shared" si="3"/>
        <v>33592.5</v>
      </c>
      <c r="AE11" s="496">
        <f t="shared" si="3"/>
        <v>33849</v>
      </c>
      <c r="AF11" s="496">
        <f t="shared" si="3"/>
        <v>34101</v>
      </c>
      <c r="AG11" s="496">
        <f t="shared" si="3"/>
        <v>34357.5</v>
      </c>
      <c r="AH11" s="496">
        <f t="shared" si="3"/>
        <v>34614</v>
      </c>
      <c r="AI11" s="496">
        <f t="shared" si="3"/>
        <v>34888.5</v>
      </c>
      <c r="AJ11" s="496">
        <f t="shared" si="3"/>
        <v>35154</v>
      </c>
      <c r="AK11" s="496">
        <f t="shared" si="3"/>
        <v>35415</v>
      </c>
      <c r="AL11" s="496">
        <f t="shared" si="3"/>
        <v>35694</v>
      </c>
      <c r="AM11" s="496">
        <f t="shared" si="3"/>
        <v>35959.5</v>
      </c>
      <c r="AN11" s="496">
        <f t="shared" si="3"/>
        <v>36225</v>
      </c>
      <c r="AO11" s="496">
        <f t="shared" si="3"/>
        <v>36508.5</v>
      </c>
      <c r="AP11" s="496">
        <f t="shared" si="3"/>
        <v>36778.5</v>
      </c>
    </row>
    <row r="12" spans="1:42" s="497" customFormat="1" x14ac:dyDescent="0.2">
      <c r="A12" s="494" t="s">
        <v>762</v>
      </c>
      <c r="B12" s="494" t="s">
        <v>199</v>
      </c>
      <c r="C12" s="494"/>
      <c r="D12" s="494"/>
      <c r="E12" s="495">
        <v>0.34</v>
      </c>
      <c r="F12" s="494"/>
      <c r="G12" s="494"/>
      <c r="H12" s="496">
        <f t="shared" ref="H12:AP12" si="4">H7*$E$12</f>
        <v>21443.800000000003</v>
      </c>
      <c r="I12" s="496">
        <f t="shared" si="4"/>
        <v>21613.800000000003</v>
      </c>
      <c r="J12" s="496">
        <f t="shared" si="4"/>
        <v>21780.400000000001</v>
      </c>
      <c r="K12" s="496">
        <f t="shared" si="4"/>
        <v>21950.400000000001</v>
      </c>
      <c r="L12" s="496">
        <f t="shared" si="4"/>
        <v>22123.800000000003</v>
      </c>
      <c r="M12" s="496">
        <f t="shared" si="4"/>
        <v>22293.800000000003</v>
      </c>
      <c r="N12" s="496">
        <f t="shared" si="4"/>
        <v>22467.200000000001</v>
      </c>
      <c r="O12" s="496">
        <f t="shared" si="4"/>
        <v>22644</v>
      </c>
      <c r="P12" s="496">
        <f t="shared" si="4"/>
        <v>22820.800000000003</v>
      </c>
      <c r="Q12" s="496">
        <f t="shared" si="4"/>
        <v>22980.600000000002</v>
      </c>
      <c r="R12" s="496">
        <f t="shared" si="4"/>
        <v>23167.600000000002</v>
      </c>
      <c r="S12" s="496">
        <f t="shared" si="4"/>
        <v>23354.600000000002</v>
      </c>
      <c r="T12" s="496">
        <f t="shared" si="4"/>
        <v>23545</v>
      </c>
      <c r="U12" s="496">
        <f t="shared" si="4"/>
        <v>23732</v>
      </c>
      <c r="V12" s="496">
        <f t="shared" si="4"/>
        <v>23871.4</v>
      </c>
      <c r="W12" s="496">
        <f t="shared" si="4"/>
        <v>24068.600000000002</v>
      </c>
      <c r="X12" s="496">
        <f t="shared" si="4"/>
        <v>24252.2</v>
      </c>
      <c r="Y12" s="496">
        <f t="shared" si="4"/>
        <v>24442.600000000002</v>
      </c>
      <c r="Z12" s="496">
        <f t="shared" si="4"/>
        <v>24633</v>
      </c>
      <c r="AA12" s="496">
        <f t="shared" si="4"/>
        <v>24796.2</v>
      </c>
      <c r="AB12" s="496">
        <f t="shared" si="4"/>
        <v>24993.4</v>
      </c>
      <c r="AC12" s="496">
        <f t="shared" si="4"/>
        <v>25173.600000000002</v>
      </c>
      <c r="AD12" s="496">
        <f t="shared" si="4"/>
        <v>25381.000000000004</v>
      </c>
      <c r="AE12" s="496">
        <f t="shared" si="4"/>
        <v>25574.800000000003</v>
      </c>
      <c r="AF12" s="496">
        <f t="shared" si="4"/>
        <v>25765.200000000001</v>
      </c>
      <c r="AG12" s="496">
        <f t="shared" si="4"/>
        <v>25959.000000000004</v>
      </c>
      <c r="AH12" s="496">
        <f t="shared" si="4"/>
        <v>26152.800000000003</v>
      </c>
      <c r="AI12" s="496">
        <f t="shared" si="4"/>
        <v>26360.2</v>
      </c>
      <c r="AJ12" s="496">
        <f t="shared" si="4"/>
        <v>26560.800000000003</v>
      </c>
      <c r="AK12" s="496">
        <f t="shared" si="4"/>
        <v>26758.000000000004</v>
      </c>
      <c r="AL12" s="496">
        <f t="shared" si="4"/>
        <v>26968.800000000003</v>
      </c>
      <c r="AM12" s="496">
        <f t="shared" si="4"/>
        <v>27169.4</v>
      </c>
      <c r="AN12" s="496">
        <f t="shared" si="4"/>
        <v>27370.000000000004</v>
      </c>
      <c r="AO12" s="496">
        <f t="shared" si="4"/>
        <v>27584.2</v>
      </c>
      <c r="AP12" s="496">
        <f t="shared" si="4"/>
        <v>27788.2</v>
      </c>
    </row>
    <row r="13" spans="1:42" s="497" customFormat="1" x14ac:dyDescent="0.2">
      <c r="A13" s="494" t="s">
        <v>764</v>
      </c>
      <c r="B13" s="494" t="s">
        <v>199</v>
      </c>
      <c r="C13" s="494"/>
      <c r="D13" s="494"/>
      <c r="E13" s="495">
        <v>0.05</v>
      </c>
      <c r="F13" s="494"/>
      <c r="G13" s="494"/>
      <c r="H13" s="496">
        <f t="shared" ref="H13:AP13" si="5">H7*$E$13</f>
        <v>3153.5</v>
      </c>
      <c r="I13" s="496">
        <f t="shared" si="5"/>
        <v>3178.5</v>
      </c>
      <c r="J13" s="496">
        <f t="shared" si="5"/>
        <v>3203</v>
      </c>
      <c r="K13" s="496">
        <f t="shared" si="5"/>
        <v>3228</v>
      </c>
      <c r="L13" s="496">
        <f t="shared" si="5"/>
        <v>3253.5</v>
      </c>
      <c r="M13" s="496">
        <f t="shared" si="5"/>
        <v>3278.5</v>
      </c>
      <c r="N13" s="496">
        <f t="shared" si="5"/>
        <v>3304</v>
      </c>
      <c r="O13" s="496">
        <f t="shared" si="5"/>
        <v>3330</v>
      </c>
      <c r="P13" s="496">
        <f t="shared" si="5"/>
        <v>3356</v>
      </c>
      <c r="Q13" s="496">
        <f t="shared" si="5"/>
        <v>3379.5</v>
      </c>
      <c r="R13" s="496">
        <f t="shared" si="5"/>
        <v>3407</v>
      </c>
      <c r="S13" s="496">
        <f t="shared" si="5"/>
        <v>3434.5</v>
      </c>
      <c r="T13" s="496">
        <f t="shared" si="5"/>
        <v>3462.5</v>
      </c>
      <c r="U13" s="496">
        <f t="shared" si="5"/>
        <v>3490</v>
      </c>
      <c r="V13" s="496">
        <f t="shared" si="5"/>
        <v>3510.5</v>
      </c>
      <c r="W13" s="496">
        <f t="shared" si="5"/>
        <v>3539.5</v>
      </c>
      <c r="X13" s="496">
        <f t="shared" si="5"/>
        <v>3566.5</v>
      </c>
      <c r="Y13" s="496">
        <f t="shared" si="5"/>
        <v>3594.5</v>
      </c>
      <c r="Z13" s="496">
        <f t="shared" si="5"/>
        <v>3622.5</v>
      </c>
      <c r="AA13" s="496">
        <f t="shared" si="5"/>
        <v>3646.5</v>
      </c>
      <c r="AB13" s="496">
        <f t="shared" si="5"/>
        <v>3675.5</v>
      </c>
      <c r="AC13" s="496">
        <f t="shared" si="5"/>
        <v>3702</v>
      </c>
      <c r="AD13" s="496">
        <f t="shared" si="5"/>
        <v>3732.5</v>
      </c>
      <c r="AE13" s="496">
        <f t="shared" si="5"/>
        <v>3761</v>
      </c>
      <c r="AF13" s="496">
        <f t="shared" si="5"/>
        <v>3789</v>
      </c>
      <c r="AG13" s="496">
        <f t="shared" si="5"/>
        <v>3817.5</v>
      </c>
      <c r="AH13" s="496">
        <f t="shared" si="5"/>
        <v>3846</v>
      </c>
      <c r="AI13" s="496">
        <f t="shared" si="5"/>
        <v>3876.5</v>
      </c>
      <c r="AJ13" s="496">
        <f t="shared" si="5"/>
        <v>3906</v>
      </c>
      <c r="AK13" s="496">
        <f t="shared" si="5"/>
        <v>3935</v>
      </c>
      <c r="AL13" s="496">
        <f t="shared" si="5"/>
        <v>3966</v>
      </c>
      <c r="AM13" s="496">
        <f t="shared" si="5"/>
        <v>3995.5</v>
      </c>
      <c r="AN13" s="496">
        <f t="shared" si="5"/>
        <v>4025</v>
      </c>
      <c r="AO13" s="496">
        <f t="shared" si="5"/>
        <v>4056.5</v>
      </c>
      <c r="AP13" s="496">
        <f t="shared" si="5"/>
        <v>4086.5</v>
      </c>
    </row>
    <row r="15" spans="1:42" s="476" customFormat="1" x14ac:dyDescent="0.2">
      <c r="A15" s="501" t="s">
        <v>411</v>
      </c>
      <c r="B15" s="501"/>
      <c r="C15" s="501"/>
      <c r="D15" s="502"/>
      <c r="E15" s="501"/>
      <c r="F15" s="501"/>
      <c r="G15" s="501"/>
      <c r="H15" s="501">
        <f>SUM(H17)</f>
        <v>10091.200000000001</v>
      </c>
      <c r="I15" s="501">
        <f t="shared" ref="I15:AP15" si="6">SUM(I17)</f>
        <v>38777.699999999997</v>
      </c>
      <c r="J15" s="501">
        <f t="shared" si="6"/>
        <v>39076.6</v>
      </c>
      <c r="K15" s="501">
        <f t="shared" si="6"/>
        <v>39381.599999999999</v>
      </c>
      <c r="L15" s="501">
        <f t="shared" si="6"/>
        <v>39692.699999999997</v>
      </c>
      <c r="M15" s="501">
        <f t="shared" si="6"/>
        <v>39997.699999999997</v>
      </c>
      <c r="N15" s="501">
        <f t="shared" si="6"/>
        <v>40308.800000000003</v>
      </c>
      <c r="O15" s="501">
        <f t="shared" si="6"/>
        <v>40626</v>
      </c>
      <c r="P15" s="501">
        <f t="shared" si="6"/>
        <v>40943.199999999997</v>
      </c>
      <c r="Q15" s="501">
        <f t="shared" si="6"/>
        <v>41229.9</v>
      </c>
      <c r="R15" s="501">
        <f t="shared" si="6"/>
        <v>41565.4</v>
      </c>
      <c r="S15" s="501">
        <f t="shared" si="6"/>
        <v>41900.9</v>
      </c>
      <c r="T15" s="501">
        <f t="shared" si="6"/>
        <v>42242.5</v>
      </c>
      <c r="U15" s="501">
        <f t="shared" si="6"/>
        <v>42578</v>
      </c>
      <c r="V15" s="501">
        <f t="shared" si="6"/>
        <v>42828.1</v>
      </c>
      <c r="W15" s="501">
        <f t="shared" si="6"/>
        <v>43181.9</v>
      </c>
      <c r="X15" s="501">
        <f t="shared" si="6"/>
        <v>43511.3</v>
      </c>
      <c r="Y15" s="501">
        <f t="shared" si="6"/>
        <v>43852.9</v>
      </c>
      <c r="Z15" s="501">
        <f t="shared" si="6"/>
        <v>44194.5</v>
      </c>
      <c r="AA15" s="501">
        <f t="shared" si="6"/>
        <v>44487.3</v>
      </c>
      <c r="AB15" s="501">
        <f t="shared" si="6"/>
        <v>44841.1</v>
      </c>
      <c r="AC15" s="501">
        <f t="shared" si="6"/>
        <v>45164.4</v>
      </c>
      <c r="AD15" s="501">
        <f t="shared" si="6"/>
        <v>45536.5</v>
      </c>
      <c r="AE15" s="501">
        <f t="shared" si="6"/>
        <v>45884.2</v>
      </c>
      <c r="AF15" s="501">
        <f t="shared" si="6"/>
        <v>46225.8</v>
      </c>
      <c r="AG15" s="501">
        <f t="shared" si="6"/>
        <v>46573.5</v>
      </c>
      <c r="AH15" s="501">
        <f t="shared" si="6"/>
        <v>46921.2</v>
      </c>
      <c r="AI15" s="501">
        <f t="shared" si="6"/>
        <v>47293.3</v>
      </c>
      <c r="AJ15" s="501">
        <f t="shared" si="6"/>
        <v>47653.2</v>
      </c>
      <c r="AK15" s="501">
        <f t="shared" si="6"/>
        <v>48007</v>
      </c>
      <c r="AL15" s="501">
        <f t="shared" si="6"/>
        <v>48385.2</v>
      </c>
      <c r="AM15" s="501">
        <f t="shared" si="6"/>
        <v>48745.1</v>
      </c>
      <c r="AN15" s="501">
        <f t="shared" si="6"/>
        <v>49105</v>
      </c>
      <c r="AO15" s="501">
        <f t="shared" si="6"/>
        <v>49489.3</v>
      </c>
      <c r="AP15" s="501">
        <f t="shared" si="6"/>
        <v>49855.3</v>
      </c>
    </row>
    <row r="16" spans="1:42" s="478" customFormat="1" x14ac:dyDescent="0.2">
      <c r="A16" s="477" t="s">
        <v>454</v>
      </c>
      <c r="B16" s="477"/>
      <c r="C16" s="477"/>
      <c r="D16" s="477"/>
      <c r="E16" s="477"/>
      <c r="F16" s="477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79"/>
      <c r="AB16" s="479"/>
      <c r="AC16" s="479"/>
      <c r="AD16" s="479"/>
      <c r="AE16" s="479"/>
      <c r="AF16" s="479"/>
      <c r="AG16" s="479"/>
      <c r="AH16" s="479"/>
      <c r="AI16" s="479"/>
      <c r="AJ16" s="479"/>
      <c r="AK16" s="479"/>
      <c r="AL16" s="479"/>
      <c r="AM16" s="479"/>
      <c r="AN16" s="479"/>
      <c r="AO16" s="479"/>
      <c r="AP16" s="479"/>
    </row>
    <row r="17" spans="1:42" ht="12" customHeight="1" x14ac:dyDescent="0.2">
      <c r="A17" s="468" t="s">
        <v>459</v>
      </c>
      <c r="B17" s="468" t="s">
        <v>199</v>
      </c>
      <c r="H17" s="480">
        <f>H8</f>
        <v>10091.200000000001</v>
      </c>
      <c r="I17" s="480">
        <f t="shared" ref="I17:AP17" si="7">SUM(I11,I8)</f>
        <v>38777.699999999997</v>
      </c>
      <c r="J17" s="480">
        <f t="shared" si="7"/>
        <v>39076.6</v>
      </c>
      <c r="K17" s="480">
        <f t="shared" si="7"/>
        <v>39381.599999999999</v>
      </c>
      <c r="L17" s="480">
        <f t="shared" si="7"/>
        <v>39692.699999999997</v>
      </c>
      <c r="M17" s="480">
        <f t="shared" si="7"/>
        <v>39997.699999999997</v>
      </c>
      <c r="N17" s="480">
        <f t="shared" si="7"/>
        <v>40308.800000000003</v>
      </c>
      <c r="O17" s="480">
        <f t="shared" si="7"/>
        <v>40626</v>
      </c>
      <c r="P17" s="480">
        <f t="shared" si="7"/>
        <v>40943.199999999997</v>
      </c>
      <c r="Q17" s="480">
        <f t="shared" si="7"/>
        <v>41229.9</v>
      </c>
      <c r="R17" s="480">
        <f t="shared" si="7"/>
        <v>41565.4</v>
      </c>
      <c r="S17" s="480">
        <f t="shared" si="7"/>
        <v>41900.9</v>
      </c>
      <c r="T17" s="480">
        <f t="shared" si="7"/>
        <v>42242.5</v>
      </c>
      <c r="U17" s="480">
        <f t="shared" si="7"/>
        <v>42578</v>
      </c>
      <c r="V17" s="480">
        <f t="shared" si="7"/>
        <v>42828.1</v>
      </c>
      <c r="W17" s="480">
        <f t="shared" si="7"/>
        <v>43181.9</v>
      </c>
      <c r="X17" s="480">
        <f t="shared" si="7"/>
        <v>43511.3</v>
      </c>
      <c r="Y17" s="480">
        <f t="shared" si="7"/>
        <v>43852.9</v>
      </c>
      <c r="Z17" s="480">
        <f t="shared" si="7"/>
        <v>44194.5</v>
      </c>
      <c r="AA17" s="480">
        <f t="shared" si="7"/>
        <v>44487.3</v>
      </c>
      <c r="AB17" s="480">
        <f t="shared" si="7"/>
        <v>44841.1</v>
      </c>
      <c r="AC17" s="480">
        <f t="shared" si="7"/>
        <v>45164.4</v>
      </c>
      <c r="AD17" s="480">
        <f t="shared" si="7"/>
        <v>45536.5</v>
      </c>
      <c r="AE17" s="480">
        <f t="shared" si="7"/>
        <v>45884.2</v>
      </c>
      <c r="AF17" s="480">
        <f t="shared" si="7"/>
        <v>46225.8</v>
      </c>
      <c r="AG17" s="480">
        <f t="shared" si="7"/>
        <v>46573.5</v>
      </c>
      <c r="AH17" s="480">
        <f t="shared" si="7"/>
        <v>46921.2</v>
      </c>
      <c r="AI17" s="480">
        <f t="shared" si="7"/>
        <v>47293.3</v>
      </c>
      <c r="AJ17" s="480">
        <f t="shared" si="7"/>
        <v>47653.2</v>
      </c>
      <c r="AK17" s="480">
        <f t="shared" si="7"/>
        <v>48007</v>
      </c>
      <c r="AL17" s="480">
        <f t="shared" si="7"/>
        <v>48385.2</v>
      </c>
      <c r="AM17" s="480">
        <f t="shared" si="7"/>
        <v>48745.1</v>
      </c>
      <c r="AN17" s="480">
        <f t="shared" si="7"/>
        <v>49105</v>
      </c>
      <c r="AO17" s="480">
        <f t="shared" si="7"/>
        <v>49489.3</v>
      </c>
      <c r="AP17" s="480">
        <f t="shared" si="7"/>
        <v>49855.3</v>
      </c>
    </row>
    <row r="18" spans="1:42" x14ac:dyDescent="0.2">
      <c r="H18" s="474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  <c r="AF18" s="482"/>
      <c r="AG18" s="482"/>
      <c r="AH18" s="482"/>
      <c r="AI18" s="482"/>
      <c r="AJ18" s="482"/>
      <c r="AK18" s="482"/>
      <c r="AL18" s="482"/>
      <c r="AM18" s="482"/>
      <c r="AN18" s="482"/>
      <c r="AO18" s="482"/>
      <c r="AP18" s="482"/>
    </row>
  </sheetData>
  <phoneticPr fontId="55" type="noConversion"/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9">
    <tabColor rgb="FF7030A0"/>
  </sheetPr>
  <dimension ref="A1:AV82"/>
  <sheetViews>
    <sheetView showGridLines="0" zoomScaleNormal="100" workbookViewId="0">
      <selection activeCell="A70" sqref="A70"/>
    </sheetView>
  </sheetViews>
  <sheetFormatPr defaultRowHeight="12.75" outlineLevelRow="2" x14ac:dyDescent="0.2"/>
  <cols>
    <col min="1" max="1" width="48.5703125" customWidth="1"/>
    <col min="2" max="2" width="11.42578125" bestFit="1" customWidth="1"/>
    <col min="5" max="5" width="13.42578125" customWidth="1"/>
    <col min="10" max="10" width="18.5703125" customWidth="1"/>
    <col min="15" max="15" width="15.42578125" bestFit="1" customWidth="1"/>
    <col min="16" max="17" width="15.85546875" bestFit="1" customWidth="1"/>
    <col min="18" max="18" width="15.42578125" bestFit="1" customWidth="1"/>
    <col min="19" max="19" width="15.85546875" bestFit="1" customWidth="1"/>
    <col min="20" max="20" width="15.42578125" bestFit="1" customWidth="1"/>
    <col min="21" max="21" width="15.85546875" bestFit="1" customWidth="1"/>
    <col min="22" max="22" width="15" bestFit="1" customWidth="1"/>
    <col min="23" max="23" width="15.85546875" bestFit="1" customWidth="1"/>
    <col min="24" max="25" width="15.42578125" bestFit="1" customWidth="1"/>
    <col min="26" max="26" width="15" bestFit="1" customWidth="1"/>
    <col min="27" max="28" width="15.85546875" bestFit="1" customWidth="1"/>
    <col min="29" max="29" width="15.42578125" bestFit="1" customWidth="1"/>
    <col min="30" max="30" width="15.85546875" bestFit="1" customWidth="1"/>
    <col min="31" max="31" width="15.42578125" bestFit="1" customWidth="1"/>
    <col min="32" max="32" width="15.85546875" bestFit="1" customWidth="1"/>
    <col min="33" max="33" width="15" bestFit="1" customWidth="1"/>
    <col min="34" max="35" width="15.42578125" bestFit="1" customWidth="1"/>
    <col min="36" max="37" width="16.7109375" bestFit="1" customWidth="1"/>
    <col min="38" max="40" width="16.28515625" bestFit="1" customWidth="1"/>
    <col min="41" max="41" width="16.7109375" bestFit="1" customWidth="1"/>
    <col min="42" max="42" width="16.28515625" bestFit="1" customWidth="1"/>
    <col min="43" max="43" width="16.7109375" bestFit="1" customWidth="1"/>
    <col min="44" max="44" width="16.28515625" bestFit="1" customWidth="1"/>
    <col min="45" max="46" width="16.7109375" bestFit="1" customWidth="1"/>
    <col min="47" max="47" width="16.28515625" bestFit="1" customWidth="1"/>
    <col min="48" max="48" width="15.85546875" bestFit="1" customWidth="1"/>
  </cols>
  <sheetData>
    <row r="1" spans="1:48" s="24" customFormat="1" x14ac:dyDescent="0.2">
      <c r="A1" s="24" t="s">
        <v>245</v>
      </c>
      <c r="B1" s="24" t="s">
        <v>56</v>
      </c>
      <c r="O1" s="87">
        <v>2024</v>
      </c>
      <c r="P1" s="87">
        <f>O1+1</f>
        <v>2025</v>
      </c>
      <c r="Q1" s="87">
        <f t="shared" ref="Q1:AV1" si="0">P1+1</f>
        <v>2026</v>
      </c>
      <c r="R1" s="87">
        <f t="shared" si="0"/>
        <v>2027</v>
      </c>
      <c r="S1" s="87">
        <f t="shared" si="0"/>
        <v>2028</v>
      </c>
      <c r="T1" s="87">
        <f t="shared" si="0"/>
        <v>2029</v>
      </c>
      <c r="U1" s="87">
        <f t="shared" si="0"/>
        <v>2030</v>
      </c>
      <c r="V1" s="87">
        <f t="shared" si="0"/>
        <v>2031</v>
      </c>
      <c r="W1" s="87">
        <f t="shared" si="0"/>
        <v>2032</v>
      </c>
      <c r="X1" s="87">
        <f t="shared" si="0"/>
        <v>2033</v>
      </c>
      <c r="Y1" s="87">
        <f t="shared" si="0"/>
        <v>2034</v>
      </c>
      <c r="Z1" s="87">
        <f t="shared" si="0"/>
        <v>2035</v>
      </c>
      <c r="AA1" s="87">
        <f t="shared" si="0"/>
        <v>2036</v>
      </c>
      <c r="AB1" s="87">
        <f t="shared" si="0"/>
        <v>2037</v>
      </c>
      <c r="AC1" s="87">
        <f t="shared" si="0"/>
        <v>2038</v>
      </c>
      <c r="AD1" s="87">
        <f t="shared" si="0"/>
        <v>2039</v>
      </c>
      <c r="AE1" s="87">
        <f t="shared" si="0"/>
        <v>2040</v>
      </c>
      <c r="AF1" s="87">
        <f t="shared" si="0"/>
        <v>2041</v>
      </c>
      <c r="AG1" s="87">
        <f t="shared" si="0"/>
        <v>2042</v>
      </c>
      <c r="AH1" s="87">
        <f t="shared" si="0"/>
        <v>2043</v>
      </c>
      <c r="AI1" s="87">
        <f t="shared" si="0"/>
        <v>2044</v>
      </c>
      <c r="AJ1" s="87">
        <f t="shared" si="0"/>
        <v>2045</v>
      </c>
      <c r="AK1" s="87">
        <f t="shared" si="0"/>
        <v>2046</v>
      </c>
      <c r="AL1" s="87">
        <f t="shared" si="0"/>
        <v>2047</v>
      </c>
      <c r="AM1" s="87">
        <f t="shared" si="0"/>
        <v>2048</v>
      </c>
      <c r="AN1" s="87">
        <f t="shared" si="0"/>
        <v>2049</v>
      </c>
      <c r="AO1" s="87">
        <f t="shared" si="0"/>
        <v>2050</v>
      </c>
      <c r="AP1" s="87">
        <f t="shared" si="0"/>
        <v>2051</v>
      </c>
      <c r="AQ1" s="87">
        <f t="shared" si="0"/>
        <v>2052</v>
      </c>
      <c r="AR1" s="87">
        <f t="shared" si="0"/>
        <v>2053</v>
      </c>
      <c r="AS1" s="87">
        <f t="shared" si="0"/>
        <v>2054</v>
      </c>
      <c r="AT1" s="87">
        <f t="shared" si="0"/>
        <v>2055</v>
      </c>
      <c r="AU1" s="87">
        <f t="shared" si="0"/>
        <v>2056</v>
      </c>
      <c r="AV1" s="87">
        <f t="shared" si="0"/>
        <v>2057</v>
      </c>
    </row>
    <row r="2" spans="1:48" s="32" customFormat="1" x14ac:dyDescent="0.2">
      <c r="A2" s="32" t="s">
        <v>246</v>
      </c>
    </row>
    <row r="3" spans="1:48" s="30" customFormat="1" x14ac:dyDescent="0.2">
      <c r="A3" s="30" t="s">
        <v>255</v>
      </c>
    </row>
    <row r="4" spans="1:48" x14ac:dyDescent="0.2">
      <c r="A4" s="52" t="str">
        <f>MacroEco!A$8</f>
        <v>Índice de inflação brasileira (IPCA)</v>
      </c>
      <c r="B4" s="173">
        <f>MacroEco!B$8</f>
        <v>44985</v>
      </c>
      <c r="D4" s="50"/>
      <c r="E4" s="33">
        <f>Premissas!D$8</f>
        <v>1</v>
      </c>
      <c r="F4" t="s">
        <v>122</v>
      </c>
      <c r="O4" s="52">
        <f>MacroEco!AA$8</f>
        <v>1.071403611055497</v>
      </c>
      <c r="P4" s="52">
        <f>MacroEco!AB$8</f>
        <v>1.1035457193871618</v>
      </c>
      <c r="Q4" s="52">
        <f>MacroEco!AC$8</f>
        <v>1.1366520909687767</v>
      </c>
      <c r="R4" s="52">
        <f>MacroEco!AD$8</f>
        <v>1.17075165369784</v>
      </c>
      <c r="S4" s="52">
        <f>MacroEco!AE$8</f>
        <v>1.2058742033087753</v>
      </c>
      <c r="T4" s="52">
        <f>MacroEco!AF$8</f>
        <v>1.2420504294080386</v>
      </c>
      <c r="U4" s="52">
        <f>MacroEco!AG$8</f>
        <v>1.2793119422902797</v>
      </c>
      <c r="V4" s="52">
        <f>MacroEco!AH$8</f>
        <v>1.3176913005589881</v>
      </c>
      <c r="W4" s="52">
        <f>MacroEco!AI$8</f>
        <v>1.3572220395757577</v>
      </c>
      <c r="X4" s="52">
        <f>MacroEco!AJ$8</f>
        <v>1.3979387007630304</v>
      </c>
      <c r="Y4" s="52">
        <f>MacroEco!AK$8</f>
        <v>1.4398768617859214</v>
      </c>
      <c r="Z4" s="52">
        <f>MacroEco!AL$8</f>
        <v>1.483073167639499</v>
      </c>
      <c r="AA4" s="52">
        <f>MacroEco!AM$8</f>
        <v>1.527565362668684</v>
      </c>
      <c r="AB4" s="52">
        <f>MacroEco!AN$8</f>
        <v>1.5733923235487446</v>
      </c>
      <c r="AC4" s="52">
        <f>MacroEco!AO$8</f>
        <v>1.620594093255207</v>
      </c>
      <c r="AD4" s="52">
        <f>MacroEco!AP$8</f>
        <v>1.6692119160528633</v>
      </c>
      <c r="AE4" s="52">
        <f>MacroEco!AQ$8</f>
        <v>1.7192882735344492</v>
      </c>
      <c r="AF4" s="52">
        <f>MacroEco!AR$8</f>
        <v>1.7708669217404827</v>
      </c>
      <c r="AG4" s="52">
        <f>MacroEco!AS$8</f>
        <v>1.8239929293926971</v>
      </c>
      <c r="AH4" s="52">
        <f>MacroEco!AT$8</f>
        <v>1.878712717274478</v>
      </c>
      <c r="AI4" s="52">
        <f>MacroEco!AU$8</f>
        <v>1.9350740987927124</v>
      </c>
      <c r="AJ4" s="52">
        <f>MacroEco!AV$8</f>
        <v>1.9931263217564938</v>
      </c>
      <c r="AK4" s="52">
        <f>MacroEco!AW$8</f>
        <v>2.0529201114091888</v>
      </c>
      <c r="AL4" s="52">
        <f>MacroEco!AX$8</f>
        <v>2.1145077147514644</v>
      </c>
      <c r="AM4" s="52">
        <f>MacroEco!AY$8</f>
        <v>2.1779429461940083</v>
      </c>
      <c r="AN4" s="52">
        <f>MacroEco!AZ$8</f>
        <v>2.2432812345798285</v>
      </c>
      <c r="AO4" s="52">
        <f>MacroEco!BA$8</f>
        <v>2.3105796716172233</v>
      </c>
      <c r="AP4" s="52">
        <f>MacroEco!BB$8</f>
        <v>2.3798970617657402</v>
      </c>
      <c r="AQ4" s="52">
        <f>MacroEco!BC$8</f>
        <v>2.4512939736187125</v>
      </c>
      <c r="AR4" s="52">
        <f>MacroEco!BD$8</f>
        <v>2.524832792827274</v>
      </c>
      <c r="AS4" s="52">
        <f>MacroEco!BE$8</f>
        <v>2.6005777766120923</v>
      </c>
      <c r="AT4" s="52">
        <f>MacroEco!BF$8</f>
        <v>2.678595109910455</v>
      </c>
      <c r="AU4" s="52">
        <f>MacroEco!BG$8</f>
        <v>2.7589529632077689</v>
      </c>
      <c r="AV4" s="52">
        <f>MacroEco!BH$8</f>
        <v>2.8417215521040022</v>
      </c>
    </row>
    <row r="5" spans="1:48" x14ac:dyDescent="0.2">
      <c r="A5" s="52" t="str">
        <f>MacroEco!A$11</f>
        <v>Câmbio (nominal) (média do período)</v>
      </c>
      <c r="B5" s="52" t="str">
        <f>MacroEco!B$11</f>
        <v>R$/US$</v>
      </c>
      <c r="D5" s="50"/>
      <c r="E5" s="33">
        <f>Premissas!D$8</f>
        <v>1</v>
      </c>
      <c r="F5" t="str">
        <f>Premissas!E$8</f>
        <v>[1: Nominais; 2: Reais]</v>
      </c>
      <c r="O5" s="52">
        <f>MacroEco!AA$11</f>
        <v>5.0999999999999996</v>
      </c>
      <c r="P5" s="52">
        <f>MacroEco!AB$11</f>
        <v>5.15</v>
      </c>
      <c r="Q5" s="52">
        <f>MacroEco!AC$11</f>
        <v>5.2002875191668805</v>
      </c>
      <c r="R5" s="52">
        <f>MacroEco!AD$11</f>
        <v>5.2510660741753057</v>
      </c>
      <c r="S5" s="52">
        <f>MacroEco!AE$11</f>
        <v>5.3023404597775654</v>
      </c>
      <c r="T5" s="52">
        <f>MacroEco!AF$11</f>
        <v>5.3541155175446304</v>
      </c>
      <c r="U5" s="52">
        <f>MacroEco!AG$11</f>
        <v>5.4063961363233126</v>
      </c>
      <c r="V5" s="52">
        <f>MacroEco!AH$11</f>
        <v>5.4591872526978955</v>
      </c>
      <c r="W5" s="52">
        <f>MacroEco!AI$11</f>
        <v>5.51249385145627</v>
      </c>
      <c r="X5" s="52">
        <f>MacroEco!AJ$11</f>
        <v>5.5663209660606219</v>
      </c>
      <c r="Y5" s="52">
        <f>MacroEco!AK$11</f>
        <v>5.6206736791227145</v>
      </c>
      <c r="Z5" s="52">
        <f>MacroEco!AL$11</f>
        <v>5.6755571228838138</v>
      </c>
      <c r="AA5" s="52">
        <f>MacroEco!AM$11</f>
        <v>5.7309764796992964</v>
      </c>
      <c r="AB5" s="52">
        <f>MacroEco!AN$11</f>
        <v>5.7869369825279975</v>
      </c>
      <c r="AC5" s="52">
        <f>MacroEco!AO$11</f>
        <v>5.8434439154263274</v>
      </c>
      <c r="AD5" s="52">
        <f>MacroEco!AP$11</f>
        <v>5.9005026140472179</v>
      </c>
      <c r="AE5" s="52">
        <f>MacroEco!AQ$11</f>
        <v>5.958118466143941</v>
      </c>
      <c r="AF5" s="52">
        <f>MacroEco!AR$11</f>
        <v>6.016296912078845</v>
      </c>
      <c r="AG5" s="52">
        <f>MacroEco!AS$11</f>
        <v>6.0750434453370588</v>
      </c>
      <c r="AH5" s="52">
        <f>MacroEco!AT$11</f>
        <v>6.1343636130452168</v>
      </c>
      <c r="AI5" s="52">
        <f>MacroEco!AU$11</f>
        <v>6.1942630164952401</v>
      </c>
      <c r="AJ5" s="52">
        <f>MacroEco!AV$11</f>
        <v>6.2547473116732393</v>
      </c>
      <c r="AK5" s="52">
        <f>MacroEco!AW$11</f>
        <v>6.3158222097935806</v>
      </c>
      <c r="AL5" s="52">
        <f>MacroEco!AX$11</f>
        <v>6.3774934778381622</v>
      </c>
      <c r="AM5" s="52">
        <f>MacroEco!AY$11</f>
        <v>6.4397669391009655</v>
      </c>
      <c r="AN5" s="52">
        <f>MacroEco!AZ$11</f>
        <v>6.5026484737379127</v>
      </c>
      <c r="AO5" s="52">
        <f>MacroEco!BA$11</f>
        <v>6.5661440193221026</v>
      </c>
      <c r="AP5" s="52">
        <f>MacroEco!BB$11</f>
        <v>6.6302595714044612</v>
      </c>
      <c r="AQ5" s="52">
        <f>MacroEco!BC$11</f>
        <v>6.6950011840798762</v>
      </c>
      <c r="AR5" s="52">
        <f>MacroEco!BD$11</f>
        <v>6.7603749705588463</v>
      </c>
      <c r="AS5" s="52">
        <f>MacroEco!BE$11</f>
        <v>6.8263871037447243</v>
      </c>
      <c r="AT5" s="52">
        <f>MacroEco!BF$11</f>
        <v>6.8930438168165882</v>
      </c>
      <c r="AU5" s="52">
        <f>MacroEco!BG$11</f>
        <v>6.9603514038178123</v>
      </c>
      <c r="AV5" s="52">
        <f>MacroEco!BH$11</f>
        <v>7.0283162202503764</v>
      </c>
    </row>
    <row r="6" spans="1:48" x14ac:dyDescent="0.2">
      <c r="A6" s="52" t="str">
        <f>MacroEco!A$11</f>
        <v>Câmbio (nominal) (média do período)</v>
      </c>
      <c r="B6" s="52" t="str">
        <f>MacroEco!B$12</f>
        <v>R$/Euro</v>
      </c>
      <c r="D6" s="50"/>
      <c r="E6" s="33">
        <f>Premissas!D$8</f>
        <v>1</v>
      </c>
      <c r="F6" t="str">
        <f>Premissas!E$8</f>
        <v>[1: Nominais; 2: Reais]</v>
      </c>
      <c r="O6" s="52">
        <f>MacroEco!AA$12</f>
        <v>5.4967970085170226</v>
      </c>
      <c r="P6" s="52">
        <f>MacroEco!AB$12</f>
        <v>5.5344095002664062</v>
      </c>
      <c r="Q6" s="52">
        <f>MacroEco!AC$12</f>
        <v>5.5722793599945257</v>
      </c>
      <c r="R6" s="52">
        <f>MacroEco!AD$12</f>
        <v>5.6104083487725926</v>
      </c>
      <c r="S6" s="52">
        <f>MacroEco!AE$12</f>
        <v>5.6487982397221614</v>
      </c>
      <c r="T6" s="52">
        <f>MacroEco!AF$12</f>
        <v>5.6874508180975827</v>
      </c>
      <c r="U6" s="52">
        <f>MacroEco!AG$12</f>
        <v>5.7263678813690229</v>
      </c>
      <c r="V6" s="52">
        <f>MacroEco!AH$12</f>
        <v>5.7655512393060544</v>
      </c>
      <c r="W6" s="52">
        <f>MacroEco!AI$12</f>
        <v>5.805002714061815</v>
      </c>
      <c r="X6" s="52">
        <f>MacroEco!AJ$12</f>
        <v>5.8447241402577417</v>
      </c>
      <c r="Y6" s="52">
        <f>MacroEco!AK$12</f>
        <v>5.88471736506889</v>
      </c>
      <c r="Z6" s="52">
        <f>MacroEco!AL$12</f>
        <v>5.9249842483098307</v>
      </c>
      <c r="AA6" s="52">
        <f>MacroEco!AM$12</f>
        <v>5.9655266625211407</v>
      </c>
      <c r="AB6" s="52">
        <f>MacroEco!AN$12</f>
        <v>6.0063464930564763</v>
      </c>
      <c r="AC6" s="52">
        <f>MacroEco!AO$12</f>
        <v>6.047445638170255</v>
      </c>
      <c r="AD6" s="52">
        <f>MacroEco!AP$12</f>
        <v>6.0888260091059276</v>
      </c>
      <c r="AE6" s="52">
        <f>MacroEco!AQ$12</f>
        <v>6.1304895301848541</v>
      </c>
      <c r="AF6" s="52">
        <f>MacroEco!AR$12</f>
        <v>6.1724381388957967</v>
      </c>
      <c r="AG6" s="52">
        <f>MacroEco!AS$12</f>
        <v>6.2146737859850161</v>
      </c>
      <c r="AH6" s="52">
        <f>MacroEco!AT$12</f>
        <v>6.2571984355469867</v>
      </c>
      <c r="AI6" s="52">
        <f>MacroEco!AU$12</f>
        <v>6.300014065115735</v>
      </c>
      <c r="AJ6" s="52">
        <f>MacroEco!AV$12</f>
        <v>6.3431226657568009</v>
      </c>
      <c r="AK6" s="52">
        <f>MacroEco!AW$12</f>
        <v>6.3865262421598299</v>
      </c>
      <c r="AL6" s="52">
        <f>MacroEco!AX$12</f>
        <v>6.4302268127317941</v>
      </c>
      <c r="AM6" s="52">
        <f>MacroEco!AY$12</f>
        <v>6.4742264096908588</v>
      </c>
      <c r="AN6" s="52">
        <f>MacroEco!AZ$12</f>
        <v>6.5185270791608847</v>
      </c>
      <c r="AO6" s="52">
        <f>MacroEco!BA$12</f>
        <v>6.5631308812665807</v>
      </c>
      <c r="AP6" s="52">
        <f>MacroEco!BB$12</f>
        <v>6.6080398902293052</v>
      </c>
      <c r="AQ6" s="52">
        <f>MacroEco!BC$12</f>
        <v>6.6532561944635242</v>
      </c>
      <c r="AR6" s="52">
        <f>MacroEco!BD$12</f>
        <v>6.6987818966739301</v>
      </c>
      <c r="AS6" s="52">
        <f>MacroEco!BE$12</f>
        <v>6.7446191139532248</v>
      </c>
      <c r="AT6" s="52">
        <f>MacroEco!BF$12</f>
        <v>6.7907699778805695</v>
      </c>
      <c r="AU6" s="52">
        <f>MacroEco!BG$12</f>
        <v>6.8372366346207114</v>
      </c>
      <c r="AV6" s="52">
        <f>MacroEco!BH$12</f>
        <v>6.8840212450237859</v>
      </c>
    </row>
    <row r="8" spans="1:48" s="24" customFormat="1" x14ac:dyDescent="0.2">
      <c r="A8" s="24" t="s">
        <v>245</v>
      </c>
      <c r="B8" s="24" t="s">
        <v>56</v>
      </c>
      <c r="O8" s="181" t="e">
        <f>SUM(O9,#REF!)</f>
        <v>#REF!</v>
      </c>
      <c r="P8" s="181" t="e">
        <f>SUM(P9,#REF!)</f>
        <v>#REF!</v>
      </c>
      <c r="Q8" s="181" t="e">
        <f>SUM(Q9,#REF!)</f>
        <v>#REF!</v>
      </c>
      <c r="R8" s="181" t="e">
        <f>SUM(R9,#REF!)</f>
        <v>#REF!</v>
      </c>
      <c r="S8" s="181" t="e">
        <f>SUM(S9,#REF!)</f>
        <v>#REF!</v>
      </c>
      <c r="T8" s="181" t="e">
        <f>SUM(T9,#REF!)</f>
        <v>#REF!</v>
      </c>
      <c r="U8" s="181" t="e">
        <f>SUM(U9,#REF!)</f>
        <v>#REF!</v>
      </c>
      <c r="V8" s="181" t="e">
        <f>SUM(V9,#REF!)</f>
        <v>#REF!</v>
      </c>
      <c r="W8" s="181" t="e">
        <f>SUM(W9,#REF!)</f>
        <v>#REF!</v>
      </c>
      <c r="X8" s="181" t="e">
        <f>SUM(X9,#REF!)</f>
        <v>#REF!</v>
      </c>
      <c r="Y8" s="181" t="e">
        <f>SUM(Y9,#REF!)</f>
        <v>#REF!</v>
      </c>
      <c r="Z8" s="181" t="e">
        <f>SUM(Z9,#REF!)</f>
        <v>#REF!</v>
      </c>
      <c r="AA8" s="181" t="e">
        <f>SUM(AA9,#REF!)</f>
        <v>#REF!</v>
      </c>
      <c r="AB8" s="181" t="e">
        <f>SUM(AB9,#REF!)</f>
        <v>#REF!</v>
      </c>
      <c r="AC8" s="181" t="e">
        <f>SUM(AC9,#REF!)</f>
        <v>#REF!</v>
      </c>
      <c r="AD8" s="181" t="e">
        <f>SUM(AD9,#REF!)</f>
        <v>#REF!</v>
      </c>
      <c r="AE8" s="181" t="e">
        <f>SUM(AE9,#REF!)</f>
        <v>#REF!</v>
      </c>
      <c r="AF8" s="181" t="e">
        <f>SUM(AF9,#REF!)</f>
        <v>#REF!</v>
      </c>
      <c r="AG8" s="181" t="e">
        <f>SUM(AG9,#REF!)</f>
        <v>#REF!</v>
      </c>
      <c r="AH8" s="181" t="e">
        <f>SUM(AH9,#REF!)</f>
        <v>#REF!</v>
      </c>
      <c r="AI8" s="181" t="e">
        <f>SUM(AI9,#REF!)</f>
        <v>#REF!</v>
      </c>
      <c r="AJ8" s="181" t="e">
        <f>SUM(AJ9,#REF!)</f>
        <v>#REF!</v>
      </c>
      <c r="AK8" s="181" t="e">
        <f>SUM(AK9,#REF!)</f>
        <v>#REF!</v>
      </c>
      <c r="AL8" s="181" t="e">
        <f>SUM(AL9,#REF!)</f>
        <v>#REF!</v>
      </c>
      <c r="AM8" s="181" t="e">
        <f>SUM(AM9,#REF!)</f>
        <v>#REF!</v>
      </c>
      <c r="AN8" s="181" t="e">
        <f>SUM(AN9,#REF!)</f>
        <v>#REF!</v>
      </c>
      <c r="AO8" s="181" t="e">
        <f>SUM(AO9,#REF!)</f>
        <v>#REF!</v>
      </c>
      <c r="AP8" s="181" t="e">
        <f>SUM(AP9,#REF!)</f>
        <v>#REF!</v>
      </c>
      <c r="AQ8" s="181" t="e">
        <f>SUM(AQ9,#REF!)</f>
        <v>#REF!</v>
      </c>
      <c r="AR8" s="181" t="e">
        <f>SUM(AR9,#REF!)</f>
        <v>#REF!</v>
      </c>
      <c r="AS8" s="181" t="e">
        <f>SUM(AS9,#REF!)</f>
        <v>#REF!</v>
      </c>
      <c r="AT8" s="181" t="e">
        <f>SUM(AT9,#REF!)</f>
        <v>#REF!</v>
      </c>
      <c r="AU8" s="181" t="e">
        <f>SUM(AU9,#REF!)</f>
        <v>#REF!</v>
      </c>
      <c r="AV8" s="181" t="e">
        <f>SUM(AV9,#REF!)</f>
        <v>#REF!</v>
      </c>
    </row>
    <row r="9" spans="1:48" s="32" customFormat="1" x14ac:dyDescent="0.2">
      <c r="A9" s="32" t="s">
        <v>223</v>
      </c>
      <c r="O9" s="64">
        <f>SUM(O14)</f>
        <v>4.7104288133622729</v>
      </c>
      <c r="P9" s="64">
        <f t="shared" ref="P9:AV9" si="1">SUM(P14)</f>
        <v>4.890204827261817</v>
      </c>
      <c r="Q9" s="64">
        <f t="shared" si="1"/>
        <v>5.075735675183636</v>
      </c>
      <c r="R9" s="64">
        <f t="shared" si="1"/>
        <v>5.2688133007422921</v>
      </c>
      <c r="S9" s="64">
        <f t="shared" si="1"/>
        <v>5.4697480161660472</v>
      </c>
      <c r="T9" s="64">
        <f t="shared" si="1"/>
        <v>5.6771310702721376</v>
      </c>
      <c r="U9" s="64">
        <f t="shared" si="1"/>
        <v>5.8929261210506381</v>
      </c>
      <c r="V9" s="64">
        <f t="shared" si="1"/>
        <v>6.1174779971524158</v>
      </c>
      <c r="W9" s="64">
        <f t="shared" si="1"/>
        <v>6.3501993523113551</v>
      </c>
      <c r="X9" s="64">
        <f t="shared" si="1"/>
        <v>6.5865058618803074</v>
      </c>
      <c r="Y9" s="64">
        <f t="shared" si="1"/>
        <v>6.8393052923713542</v>
      </c>
      <c r="Z9" s="64">
        <f t="shared" si="1"/>
        <v>7.1013448334161726</v>
      </c>
      <c r="AA9" s="64">
        <f t="shared" si="1"/>
        <v>7.3740162120467616</v>
      </c>
      <c r="AB9" s="64">
        <f t="shared" si="1"/>
        <v>7.6555598779623102</v>
      </c>
      <c r="AC9" s="64">
        <f t="shared" si="1"/>
        <v>7.9315439083479333</v>
      </c>
      <c r="AD9" s="64">
        <f t="shared" si="1"/>
        <v>8.2369778246703991</v>
      </c>
      <c r="AE9" s="64">
        <f t="shared" si="1"/>
        <v>8.548805439761999</v>
      </c>
      <c r="AF9" s="64">
        <f t="shared" si="1"/>
        <v>8.8743983142636278</v>
      </c>
      <c r="AG9" s="64">
        <f t="shared" si="1"/>
        <v>9.2118328363395747</v>
      </c>
      <c r="AH9" s="64">
        <f t="shared" si="1"/>
        <v>9.5510495212818807</v>
      </c>
      <c r="AI9" s="64">
        <f t="shared" si="1"/>
        <v>9.9158176308612944</v>
      </c>
      <c r="AJ9" s="64">
        <f t="shared" si="1"/>
        <v>10.286929009803284</v>
      </c>
      <c r="AK9" s="64">
        <f t="shared" si="1"/>
        <v>10.682831281729737</v>
      </c>
      <c r="AL9" s="64">
        <f t="shared" si="1"/>
        <v>11.087333504113355</v>
      </c>
      <c r="AM9" s="64">
        <f t="shared" si="1"/>
        <v>11.504973104625913</v>
      </c>
      <c r="AN9" s="64">
        <f t="shared" si="1"/>
        <v>11.939256234287862</v>
      </c>
      <c r="AO9" s="64">
        <f t="shared" si="1"/>
        <v>12.389241875935364</v>
      </c>
      <c r="AP9" s="64">
        <f t="shared" si="1"/>
        <v>12.862117268857345</v>
      </c>
      <c r="AQ9" s="64">
        <f t="shared" si="1"/>
        <v>13.34879735682226</v>
      </c>
      <c r="AR9" s="64">
        <f t="shared" si="1"/>
        <v>13.85134232643842</v>
      </c>
      <c r="AS9" s="64">
        <f t="shared" si="1"/>
        <v>14.379277351119294</v>
      </c>
      <c r="AT9" s="64">
        <f t="shared" si="1"/>
        <v>14.92082065962911</v>
      </c>
      <c r="AU9" s="64">
        <f t="shared" si="1"/>
        <v>15.481915217033508</v>
      </c>
      <c r="AV9" s="64">
        <f t="shared" si="1"/>
        <v>16.071170372728776</v>
      </c>
    </row>
    <row r="10" spans="1:48" s="138" customFormat="1" outlineLevel="1" x14ac:dyDescent="0.2">
      <c r="A10" s="138" t="s">
        <v>412</v>
      </c>
      <c r="B10" s="138" t="s">
        <v>194</v>
      </c>
      <c r="D10" s="152"/>
    </row>
    <row r="11" spans="1:48" outlineLevel="1" x14ac:dyDescent="0.2">
      <c r="A11" s="41" t="s">
        <v>244</v>
      </c>
      <c r="B11" t="s">
        <v>194</v>
      </c>
      <c r="D11" s="50"/>
      <c r="E11" s="47">
        <v>0.3</v>
      </c>
      <c r="O11" s="56">
        <f>OPERACIONAL!H$13*$E$11</f>
        <v>946.05</v>
      </c>
      <c r="P11" s="56">
        <f>OPERACIONAL!I$13*$E$11</f>
        <v>953.55</v>
      </c>
      <c r="Q11" s="56">
        <f>OPERACIONAL!J$13*$E$11</f>
        <v>960.9</v>
      </c>
      <c r="R11" s="56">
        <f>OPERACIONAL!K$13*$E$11</f>
        <v>968.4</v>
      </c>
      <c r="S11" s="56">
        <f>OPERACIONAL!L$13*$E$11</f>
        <v>976.05</v>
      </c>
      <c r="T11" s="56">
        <f>OPERACIONAL!M$13*$E$11</f>
        <v>983.55</v>
      </c>
      <c r="U11" s="56">
        <f>OPERACIONAL!N$13*$E$11</f>
        <v>991.19999999999993</v>
      </c>
      <c r="V11" s="56">
        <f>OPERACIONAL!O$13*$E$11</f>
        <v>999</v>
      </c>
      <c r="W11" s="56">
        <f>OPERACIONAL!P$13*$E$11</f>
        <v>1006.8</v>
      </c>
      <c r="X11" s="56">
        <f>OPERACIONAL!Q$13*$E$11</f>
        <v>1013.8499999999999</v>
      </c>
      <c r="Y11" s="56">
        <f>OPERACIONAL!R$13*$E$11</f>
        <v>1022.0999999999999</v>
      </c>
      <c r="Z11" s="56">
        <f>OPERACIONAL!S$13*$E$11</f>
        <v>1030.3499999999999</v>
      </c>
      <c r="AA11" s="56">
        <f>OPERACIONAL!T$13*$E$11</f>
        <v>1038.75</v>
      </c>
      <c r="AB11" s="56">
        <f>OPERACIONAL!U$13*$E$11</f>
        <v>1047</v>
      </c>
      <c r="AC11" s="56">
        <f>OPERACIONAL!V$13*$E$11</f>
        <v>1053.1499999999999</v>
      </c>
      <c r="AD11" s="56">
        <f>OPERACIONAL!W$13*$E$11</f>
        <v>1061.8499999999999</v>
      </c>
      <c r="AE11" s="56">
        <f>OPERACIONAL!X$13*$E$11</f>
        <v>1069.95</v>
      </c>
      <c r="AF11" s="56">
        <f>OPERACIONAL!Y$13*$E$11</f>
        <v>1078.3499999999999</v>
      </c>
      <c r="AG11" s="56">
        <f>OPERACIONAL!Z$13*$E$11</f>
        <v>1086.75</v>
      </c>
      <c r="AH11" s="56">
        <f>OPERACIONAL!AA$13*$E$11</f>
        <v>1093.95</v>
      </c>
      <c r="AI11" s="56">
        <f>OPERACIONAL!AB$13*$E$11</f>
        <v>1102.6499999999999</v>
      </c>
      <c r="AJ11" s="56">
        <f>OPERACIONAL!AC$13*$E$11</f>
        <v>1110.5999999999999</v>
      </c>
      <c r="AK11" s="56">
        <f>OPERACIONAL!AD$13*$E$11</f>
        <v>1119.75</v>
      </c>
      <c r="AL11" s="56">
        <f>OPERACIONAL!AE$13*$E$11</f>
        <v>1128.3</v>
      </c>
      <c r="AM11" s="56">
        <f>OPERACIONAL!AF$13*$E$11</f>
        <v>1136.7</v>
      </c>
      <c r="AN11" s="56">
        <f>OPERACIONAL!AG$13*$E$11</f>
        <v>1145.25</v>
      </c>
      <c r="AO11" s="56">
        <f>OPERACIONAL!AH$13*$E$11</f>
        <v>1153.8</v>
      </c>
      <c r="AP11" s="56">
        <f>OPERACIONAL!AI$13*$E$11</f>
        <v>1162.95</v>
      </c>
      <c r="AQ11" s="56">
        <f>OPERACIONAL!AJ$13*$E$11</f>
        <v>1171.8</v>
      </c>
      <c r="AR11" s="56">
        <f>OPERACIONAL!AK$13*$E$11</f>
        <v>1180.5</v>
      </c>
      <c r="AS11" s="56">
        <f>OPERACIONAL!AL$13*$E$11</f>
        <v>1189.8</v>
      </c>
      <c r="AT11" s="56">
        <f>OPERACIONAL!AM$13*$E$11</f>
        <v>1198.6499999999999</v>
      </c>
      <c r="AU11" s="56">
        <f>OPERACIONAL!AN$13*$E$11</f>
        <v>1207.5</v>
      </c>
      <c r="AV11" s="56">
        <f>OPERACIONAL!AO$13*$E$11</f>
        <v>1216.95</v>
      </c>
    </row>
    <row r="12" spans="1:48" outlineLevel="1" x14ac:dyDescent="0.2">
      <c r="A12" s="41" t="s">
        <v>243</v>
      </c>
      <c r="B12" t="s">
        <v>194</v>
      </c>
      <c r="D12" s="50"/>
      <c r="E12" s="47">
        <v>0.7</v>
      </c>
      <c r="O12" s="56">
        <f>OPERACIONAL!H$13*$E$12</f>
        <v>2207.4499999999998</v>
      </c>
      <c r="P12" s="56">
        <f>OPERACIONAL!I$13*$E$12</f>
        <v>2224.9499999999998</v>
      </c>
      <c r="Q12" s="56">
        <f>OPERACIONAL!J$13*$E$12</f>
        <v>2242.1</v>
      </c>
      <c r="R12" s="56">
        <f>OPERACIONAL!K$13*$E$12</f>
        <v>2259.6</v>
      </c>
      <c r="S12" s="56">
        <f>OPERACIONAL!L$13*$E$12</f>
        <v>2277.4499999999998</v>
      </c>
      <c r="T12" s="56">
        <f>OPERACIONAL!M$13*$E$12</f>
        <v>2294.9499999999998</v>
      </c>
      <c r="U12" s="56">
        <f>OPERACIONAL!N$13*$E$12</f>
        <v>2312.7999999999997</v>
      </c>
      <c r="V12" s="56">
        <f>OPERACIONAL!O$13*$E$12</f>
        <v>2331</v>
      </c>
      <c r="W12" s="56">
        <f>OPERACIONAL!P$13*$E$12</f>
        <v>2349.1999999999998</v>
      </c>
      <c r="X12" s="56">
        <f>OPERACIONAL!Q$13*$E$12</f>
        <v>2365.6499999999996</v>
      </c>
      <c r="Y12" s="56">
        <f>OPERACIONAL!R$13*$E$12</f>
        <v>2384.8999999999996</v>
      </c>
      <c r="Z12" s="56">
        <f>OPERACIONAL!S$13*$E$12</f>
        <v>2404.1499999999996</v>
      </c>
      <c r="AA12" s="56">
        <f>OPERACIONAL!T$13*$E$12</f>
        <v>2423.75</v>
      </c>
      <c r="AB12" s="56">
        <f>OPERACIONAL!U$13*$E$12</f>
        <v>2443</v>
      </c>
      <c r="AC12" s="56">
        <f>OPERACIONAL!V$13*$E$12</f>
        <v>2457.35</v>
      </c>
      <c r="AD12" s="56">
        <f>OPERACIONAL!W$13*$E$12</f>
        <v>2477.6499999999996</v>
      </c>
      <c r="AE12" s="56">
        <f>OPERACIONAL!X$13*$E$12</f>
        <v>2496.5499999999997</v>
      </c>
      <c r="AF12" s="56">
        <f>OPERACIONAL!Y$13*$E$12</f>
        <v>2516.1499999999996</v>
      </c>
      <c r="AG12" s="56">
        <f>OPERACIONAL!Z$13*$E$12</f>
        <v>2535.75</v>
      </c>
      <c r="AH12" s="56">
        <f>OPERACIONAL!AA$13*$E$12</f>
        <v>2552.5499999999997</v>
      </c>
      <c r="AI12" s="56">
        <f>OPERACIONAL!AB$13*$E$12</f>
        <v>2572.85</v>
      </c>
      <c r="AJ12" s="56">
        <f>OPERACIONAL!AC$13*$E$12</f>
        <v>2591.3999999999996</v>
      </c>
      <c r="AK12" s="56">
        <f>OPERACIONAL!AD$13*$E$12</f>
        <v>2612.75</v>
      </c>
      <c r="AL12" s="56">
        <f>OPERACIONAL!AE$13*$E$12</f>
        <v>2632.7</v>
      </c>
      <c r="AM12" s="56">
        <f>OPERACIONAL!AF$13*$E$12</f>
        <v>2652.2999999999997</v>
      </c>
      <c r="AN12" s="56">
        <f>OPERACIONAL!AG$13*$E$12</f>
        <v>2672.25</v>
      </c>
      <c r="AO12" s="56">
        <f>OPERACIONAL!AH$13*$E$12</f>
        <v>2692.2</v>
      </c>
      <c r="AP12" s="56">
        <f>OPERACIONAL!AI$13*$E$12</f>
        <v>2713.5499999999997</v>
      </c>
      <c r="AQ12" s="56">
        <f>OPERACIONAL!AJ$13*$E$12</f>
        <v>2734.2</v>
      </c>
      <c r="AR12" s="56">
        <f>OPERACIONAL!AK$13*$E$12</f>
        <v>2754.5</v>
      </c>
      <c r="AS12" s="56">
        <f>OPERACIONAL!AL$13*$E$12</f>
        <v>2776.2</v>
      </c>
      <c r="AT12" s="56">
        <f>OPERACIONAL!AM$13*$E$12</f>
        <v>2796.85</v>
      </c>
      <c r="AU12" s="56">
        <f>OPERACIONAL!AN$13*$E$12</f>
        <v>2817.5</v>
      </c>
      <c r="AV12" s="56">
        <f>OPERACIONAL!AO$13*$E$12</f>
        <v>2839.5499999999997</v>
      </c>
    </row>
    <row r="13" spans="1:48" outlineLevel="1" x14ac:dyDescent="0.2">
      <c r="Q13" s="39"/>
      <c r="R13" s="39"/>
      <c r="S13" s="39"/>
    </row>
    <row r="14" spans="1:48" outlineLevel="1" x14ac:dyDescent="0.2">
      <c r="A14" s="168" t="s">
        <v>470</v>
      </c>
      <c r="B14" s="168" t="s">
        <v>195</v>
      </c>
      <c r="C14" s="168"/>
      <c r="D14" s="168"/>
      <c r="E14" s="63">
        <f>1/1000</f>
        <v>1E-3</v>
      </c>
      <c r="F14" s="168" t="s">
        <v>47</v>
      </c>
      <c r="G14" s="168"/>
      <c r="H14" s="168"/>
      <c r="I14" s="168"/>
      <c r="J14" s="168"/>
      <c r="K14" s="168"/>
      <c r="L14" s="168"/>
      <c r="M14" s="168"/>
      <c r="N14" s="168"/>
      <c r="O14" s="409">
        <f t="shared" ref="O14:AV14" si="2">$E14*O18</f>
        <v>4.7104288133622729</v>
      </c>
      <c r="P14" s="409">
        <f t="shared" si="2"/>
        <v>4.890204827261817</v>
      </c>
      <c r="Q14" s="409">
        <f t="shared" si="2"/>
        <v>5.075735675183636</v>
      </c>
      <c r="R14" s="409">
        <f t="shared" si="2"/>
        <v>5.2688133007422921</v>
      </c>
      <c r="S14" s="409">
        <f t="shared" si="2"/>
        <v>5.4697480161660472</v>
      </c>
      <c r="T14" s="409">
        <f t="shared" si="2"/>
        <v>5.6771310702721376</v>
      </c>
      <c r="U14" s="409">
        <f t="shared" si="2"/>
        <v>5.8929261210506381</v>
      </c>
      <c r="V14" s="409">
        <f t="shared" si="2"/>
        <v>6.1174779971524158</v>
      </c>
      <c r="W14" s="409">
        <f t="shared" si="2"/>
        <v>6.3501993523113551</v>
      </c>
      <c r="X14" s="409">
        <f t="shared" si="2"/>
        <v>6.5865058618803074</v>
      </c>
      <c r="Y14" s="409">
        <f t="shared" si="2"/>
        <v>6.8393052923713542</v>
      </c>
      <c r="Z14" s="409">
        <f t="shared" si="2"/>
        <v>7.1013448334161726</v>
      </c>
      <c r="AA14" s="409">
        <f t="shared" si="2"/>
        <v>7.3740162120467616</v>
      </c>
      <c r="AB14" s="409">
        <f t="shared" si="2"/>
        <v>7.6555598779623102</v>
      </c>
      <c r="AC14" s="409">
        <f t="shared" si="2"/>
        <v>7.9315439083479333</v>
      </c>
      <c r="AD14" s="409">
        <f t="shared" si="2"/>
        <v>8.2369778246703991</v>
      </c>
      <c r="AE14" s="409">
        <f t="shared" si="2"/>
        <v>8.548805439761999</v>
      </c>
      <c r="AF14" s="409">
        <f t="shared" si="2"/>
        <v>8.8743983142636278</v>
      </c>
      <c r="AG14" s="409">
        <f t="shared" si="2"/>
        <v>9.2118328363395747</v>
      </c>
      <c r="AH14" s="409">
        <f t="shared" si="2"/>
        <v>9.5510495212818807</v>
      </c>
      <c r="AI14" s="409">
        <f t="shared" si="2"/>
        <v>9.9158176308612944</v>
      </c>
      <c r="AJ14" s="409">
        <f t="shared" si="2"/>
        <v>10.286929009803284</v>
      </c>
      <c r="AK14" s="409">
        <f t="shared" si="2"/>
        <v>10.682831281729737</v>
      </c>
      <c r="AL14" s="409">
        <f t="shared" si="2"/>
        <v>11.087333504113355</v>
      </c>
      <c r="AM14" s="409">
        <f t="shared" si="2"/>
        <v>11.504973104625913</v>
      </c>
      <c r="AN14" s="409">
        <f t="shared" si="2"/>
        <v>11.939256234287862</v>
      </c>
      <c r="AO14" s="409">
        <f t="shared" si="2"/>
        <v>12.389241875935364</v>
      </c>
      <c r="AP14" s="409">
        <f t="shared" si="2"/>
        <v>12.862117268857345</v>
      </c>
      <c r="AQ14" s="409">
        <f t="shared" si="2"/>
        <v>13.34879735682226</v>
      </c>
      <c r="AR14" s="409">
        <f t="shared" si="2"/>
        <v>13.85134232643842</v>
      </c>
      <c r="AS14" s="409">
        <f t="shared" si="2"/>
        <v>14.379277351119294</v>
      </c>
      <c r="AT14" s="409">
        <f t="shared" si="2"/>
        <v>14.92082065962911</v>
      </c>
      <c r="AU14" s="409">
        <f t="shared" si="2"/>
        <v>15.481915217033508</v>
      </c>
      <c r="AV14" s="409">
        <f t="shared" si="2"/>
        <v>16.071170372728776</v>
      </c>
    </row>
    <row r="15" spans="1:48" s="44" customFormat="1" outlineLevel="2" x14ac:dyDescent="0.2">
      <c r="A15" s="138" t="s">
        <v>471</v>
      </c>
      <c r="B15" s="138"/>
      <c r="C15" s="138"/>
      <c r="D15" s="138"/>
      <c r="E15" s="164">
        <f>'LOTE 3'!$B$12</f>
        <v>0</v>
      </c>
      <c r="F15" s="138" t="s">
        <v>299</v>
      </c>
      <c r="G15" s="138"/>
      <c r="H15" s="138"/>
      <c r="I15" s="42">
        <v>44105</v>
      </c>
      <c r="J15" s="138"/>
      <c r="K15" s="138"/>
      <c r="L15" s="138"/>
      <c r="M15" s="138"/>
      <c r="N15" s="138"/>
      <c r="O15" s="408"/>
      <c r="P15" s="408"/>
      <c r="Q15" s="408"/>
      <c r="R15" s="408"/>
      <c r="S15" s="408"/>
      <c r="T15" s="408"/>
      <c r="U15" s="408"/>
      <c r="V15" s="408"/>
      <c r="W15" s="408"/>
      <c r="X15" s="408"/>
      <c r="Y15" s="408"/>
      <c r="Z15" s="408"/>
      <c r="AA15" s="408"/>
      <c r="AB15" s="408"/>
      <c r="AC15" s="408"/>
      <c r="AD15" s="408"/>
      <c r="AE15" s="408"/>
      <c r="AF15" s="408"/>
      <c r="AG15" s="408"/>
      <c r="AH15" s="408"/>
      <c r="AI15" s="408"/>
      <c r="AJ15" s="408"/>
      <c r="AK15" s="408"/>
      <c r="AL15" s="408"/>
      <c r="AM15" s="408"/>
      <c r="AN15" s="408"/>
      <c r="AO15" s="408"/>
      <c r="AP15" s="408"/>
      <c r="AQ15" s="408"/>
      <c r="AR15" s="408"/>
      <c r="AS15" s="408"/>
      <c r="AT15" s="408"/>
      <c r="AU15" s="408"/>
      <c r="AV15" s="408"/>
    </row>
    <row r="16" spans="1:48" s="167" customFormat="1" outlineLevel="2" x14ac:dyDescent="0.2">
      <c r="A16" s="171" t="s">
        <v>244</v>
      </c>
      <c r="B16" s="180" t="s">
        <v>195</v>
      </c>
      <c r="C16" s="180"/>
      <c r="D16" s="169"/>
      <c r="E16" s="170">
        <f>I16*(1+$E$15)/INDEX(MacroEco!$55:$55,MATCH($I$15,MacroEco!$51:$51,0))</f>
        <v>96.548895639882957</v>
      </c>
      <c r="F16" s="169" t="s">
        <v>195</v>
      </c>
      <c r="G16" s="169"/>
      <c r="H16" s="169"/>
      <c r="I16" s="177">
        <v>80</v>
      </c>
      <c r="J16" s="169" t="s">
        <v>195</v>
      </c>
      <c r="K16" s="169" t="s">
        <v>351</v>
      </c>
      <c r="L16" s="169"/>
      <c r="M16" s="169"/>
      <c r="N16" s="169"/>
      <c r="O16" s="410">
        <f>$E16*O$4</f>
        <v>103.44283543199093</v>
      </c>
      <c r="P16" s="410">
        <f t="shared" ref="P16:AE17" si="3">$E16*P$4</f>
        <v>106.54612049495066</v>
      </c>
      <c r="Q16" s="410">
        <f t="shared" si="3"/>
        <v>109.74250410979917</v>
      </c>
      <c r="R16" s="410">
        <f t="shared" si="3"/>
        <v>113.03477923309315</v>
      </c>
      <c r="S16" s="410">
        <f t="shared" si="3"/>
        <v>116.42582261008594</v>
      </c>
      <c r="T16" s="410">
        <f t="shared" si="3"/>
        <v>119.91859728838853</v>
      </c>
      <c r="U16" s="410">
        <f t="shared" si="3"/>
        <v>123.51615520704019</v>
      </c>
      <c r="V16" s="410">
        <f t="shared" si="3"/>
        <v>127.22163986325138</v>
      </c>
      <c r="W16" s="410">
        <f t="shared" si="3"/>
        <v>131.03828905914892</v>
      </c>
      <c r="X16" s="410">
        <f t="shared" si="3"/>
        <v>134.9694377309234</v>
      </c>
      <c r="Y16" s="410">
        <f t="shared" si="3"/>
        <v>139.01852086285112</v>
      </c>
      <c r="Z16" s="410">
        <f t="shared" si="3"/>
        <v>143.18907648873665</v>
      </c>
      <c r="AA16" s="410">
        <f t="shared" si="3"/>
        <v>147.48474878339874</v>
      </c>
      <c r="AB16" s="410">
        <f t="shared" si="3"/>
        <v>151.90929124690069</v>
      </c>
      <c r="AC16" s="410">
        <f t="shared" si="3"/>
        <v>156.46656998430774</v>
      </c>
      <c r="AD16" s="410">
        <f t="shared" si="3"/>
        <v>161.16056708383698</v>
      </c>
      <c r="AE16" s="410">
        <f t="shared" si="3"/>
        <v>165.9953840963521</v>
      </c>
      <c r="AF16" s="410">
        <f t="shared" ref="AF16:AU17" si="4">$E16*AF$4</f>
        <v>170.97524561924263</v>
      </c>
      <c r="AG16" s="410">
        <f t="shared" si="4"/>
        <v>176.10450298781993</v>
      </c>
      <c r="AH16" s="410">
        <f t="shared" si="4"/>
        <v>181.38763807745451</v>
      </c>
      <c r="AI16" s="410">
        <f t="shared" si="4"/>
        <v>186.82926721977816</v>
      </c>
      <c r="AJ16" s="410">
        <f t="shared" si="4"/>
        <v>192.43414523637151</v>
      </c>
      <c r="AK16" s="410">
        <f t="shared" si="4"/>
        <v>198.20716959346268</v>
      </c>
      <c r="AL16" s="410">
        <f t="shared" si="4"/>
        <v>204.15338468126654</v>
      </c>
      <c r="AM16" s="410">
        <f t="shared" si="4"/>
        <v>210.27798622170454</v>
      </c>
      <c r="AN16" s="410">
        <f t="shared" si="4"/>
        <v>216.58632580835567</v>
      </c>
      <c r="AO16" s="410">
        <f t="shared" si="4"/>
        <v>223.08391558260632</v>
      </c>
      <c r="AP16" s="410">
        <f t="shared" si="4"/>
        <v>229.77643305008453</v>
      </c>
      <c r="AQ16" s="410">
        <f t="shared" si="4"/>
        <v>236.66972604158707</v>
      </c>
      <c r="AR16" s="410">
        <f t="shared" si="4"/>
        <v>243.76981782283471</v>
      </c>
      <c r="AS16" s="410">
        <f t="shared" si="4"/>
        <v>251.08291235751975</v>
      </c>
      <c r="AT16" s="410">
        <f t="shared" si="4"/>
        <v>258.61539972824534</v>
      </c>
      <c r="AU16" s="410">
        <f t="shared" si="4"/>
        <v>266.37386172009275</v>
      </c>
      <c r="AV16" s="410">
        <f t="shared" ref="AV16:AV17" si="5">$E16*AV$4</f>
        <v>274.36507757169551</v>
      </c>
    </row>
    <row r="17" spans="1:48" s="167" customFormat="1" outlineLevel="2" x14ac:dyDescent="0.2">
      <c r="A17" s="171" t="s">
        <v>243</v>
      </c>
      <c r="B17" s="180" t="s">
        <v>195</v>
      </c>
      <c r="C17" s="180"/>
      <c r="D17" s="169"/>
      <c r="E17" s="170">
        <f>I17*(1+$E$15)/INDEX(MacroEco!$55:$55,MATCH($I$15,MacroEco!$51:$51,0))</f>
        <v>1950.2876919256357</v>
      </c>
      <c r="F17" s="169" t="s">
        <v>195</v>
      </c>
      <c r="G17" s="169"/>
      <c r="H17" s="169"/>
      <c r="I17" s="177">
        <v>1616</v>
      </c>
      <c r="J17" s="169" t="s">
        <v>195</v>
      </c>
      <c r="K17" s="169" t="s">
        <v>351</v>
      </c>
      <c r="L17" s="169"/>
      <c r="M17" s="169"/>
      <c r="N17" s="169"/>
      <c r="O17" s="410">
        <f>$E17*O$4</f>
        <v>2089.5452757262169</v>
      </c>
      <c r="P17" s="410">
        <f t="shared" si="3"/>
        <v>2152.231633998003</v>
      </c>
      <c r="Q17" s="410">
        <f t="shared" si="3"/>
        <v>2216.7985830179432</v>
      </c>
      <c r="R17" s="410">
        <f t="shared" si="3"/>
        <v>2283.3025405084813</v>
      </c>
      <c r="S17" s="410">
        <f t="shared" si="3"/>
        <v>2351.8016167237361</v>
      </c>
      <c r="T17" s="410">
        <f t="shared" si="3"/>
        <v>2422.3556652254483</v>
      </c>
      <c r="U17" s="410">
        <f t="shared" si="3"/>
        <v>2495.0263351822118</v>
      </c>
      <c r="V17" s="410">
        <f t="shared" si="3"/>
        <v>2569.8771252376782</v>
      </c>
      <c r="W17" s="410">
        <f t="shared" si="3"/>
        <v>2646.9734389948085</v>
      </c>
      <c r="X17" s="410">
        <f t="shared" si="3"/>
        <v>2726.3826421646527</v>
      </c>
      <c r="Y17" s="410">
        <f t="shared" si="3"/>
        <v>2808.1741214295926</v>
      </c>
      <c r="Z17" s="410">
        <f t="shared" si="3"/>
        <v>2892.4193450724802</v>
      </c>
      <c r="AA17" s="410">
        <f t="shared" si="3"/>
        <v>2979.1919254246545</v>
      </c>
      <c r="AB17" s="410">
        <f t="shared" si="3"/>
        <v>3068.5676831873943</v>
      </c>
      <c r="AC17" s="410">
        <f t="shared" si="3"/>
        <v>3160.6247136830161</v>
      </c>
      <c r="AD17" s="410">
        <f t="shared" si="3"/>
        <v>3255.4434550935071</v>
      </c>
      <c r="AE17" s="410">
        <f t="shared" si="3"/>
        <v>3353.1067587463122</v>
      </c>
      <c r="AF17" s="410">
        <f t="shared" si="4"/>
        <v>3453.6999615087011</v>
      </c>
      <c r="AG17" s="410">
        <f t="shared" si="4"/>
        <v>3557.3109603539624</v>
      </c>
      <c r="AH17" s="410">
        <f t="shared" si="4"/>
        <v>3664.0302891645811</v>
      </c>
      <c r="AI17" s="410">
        <f t="shared" si="4"/>
        <v>3773.9511978395185</v>
      </c>
      <c r="AJ17" s="410">
        <f t="shared" si="4"/>
        <v>3887.1697337747046</v>
      </c>
      <c r="AK17" s="410">
        <f t="shared" si="4"/>
        <v>4003.7848257879459</v>
      </c>
      <c r="AL17" s="410">
        <f t="shared" si="4"/>
        <v>4123.8983705615838</v>
      </c>
      <c r="AM17" s="410">
        <f t="shared" si="4"/>
        <v>4247.6153216784314</v>
      </c>
      <c r="AN17" s="410">
        <f t="shared" si="4"/>
        <v>4375.0437813287845</v>
      </c>
      <c r="AO17" s="410">
        <f t="shared" si="4"/>
        <v>4506.2950947686477</v>
      </c>
      <c r="AP17" s="410">
        <f t="shared" si="4"/>
        <v>4641.4839476117077</v>
      </c>
      <c r="AQ17" s="410">
        <f t="shared" si="4"/>
        <v>4780.7284660400592</v>
      </c>
      <c r="AR17" s="410">
        <f t="shared" si="4"/>
        <v>4924.150320021261</v>
      </c>
      <c r="AS17" s="410">
        <f t="shared" si="4"/>
        <v>5071.8748296218992</v>
      </c>
      <c r="AT17" s="410">
        <f t="shared" si="4"/>
        <v>5224.0310745105562</v>
      </c>
      <c r="AU17" s="410">
        <f t="shared" si="4"/>
        <v>5380.7520067458727</v>
      </c>
      <c r="AV17" s="410">
        <f t="shared" si="5"/>
        <v>5542.1745669482498</v>
      </c>
    </row>
    <row r="18" spans="1:48" s="44" customFormat="1" outlineLevel="2" x14ac:dyDescent="0.2">
      <c r="A18" s="138" t="s">
        <v>42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408">
        <f t="shared" ref="O18:AV18" si="6">SUM(O19:O20)</f>
        <v>4710.4288133622731</v>
      </c>
      <c r="P18" s="408">
        <f t="shared" si="6"/>
        <v>4890.2048272618167</v>
      </c>
      <c r="Q18" s="408">
        <f t="shared" si="6"/>
        <v>5075.735675183636</v>
      </c>
      <c r="R18" s="408">
        <f t="shared" si="6"/>
        <v>5268.8133007422921</v>
      </c>
      <c r="S18" s="408">
        <f t="shared" si="6"/>
        <v>5469.7480161660469</v>
      </c>
      <c r="T18" s="408">
        <f t="shared" si="6"/>
        <v>5677.1310702721375</v>
      </c>
      <c r="U18" s="408">
        <f t="shared" si="6"/>
        <v>5892.9261210506384</v>
      </c>
      <c r="V18" s="408">
        <f t="shared" si="6"/>
        <v>6117.4779971524158</v>
      </c>
      <c r="W18" s="408">
        <f t="shared" si="6"/>
        <v>6350.1993523113551</v>
      </c>
      <c r="X18" s="408">
        <f t="shared" si="6"/>
        <v>6586.5058618803068</v>
      </c>
      <c r="Y18" s="408">
        <f t="shared" si="6"/>
        <v>6839.305292371354</v>
      </c>
      <c r="Z18" s="408">
        <f t="shared" si="6"/>
        <v>7101.3448334161722</v>
      </c>
      <c r="AA18" s="408">
        <f t="shared" si="6"/>
        <v>7374.0162120467612</v>
      </c>
      <c r="AB18" s="408">
        <f t="shared" si="6"/>
        <v>7655.5598779623097</v>
      </c>
      <c r="AC18" s="408">
        <f t="shared" si="6"/>
        <v>7931.5439083479332</v>
      </c>
      <c r="AD18" s="408">
        <f t="shared" si="6"/>
        <v>8236.9778246703991</v>
      </c>
      <c r="AE18" s="408">
        <f t="shared" si="6"/>
        <v>8548.8054397619981</v>
      </c>
      <c r="AF18" s="408">
        <f t="shared" si="6"/>
        <v>8874.398314263628</v>
      </c>
      <c r="AG18" s="408">
        <f t="shared" si="6"/>
        <v>9211.832836339574</v>
      </c>
      <c r="AH18" s="408">
        <f t="shared" si="6"/>
        <v>9551.0495212818805</v>
      </c>
      <c r="AI18" s="408">
        <f t="shared" si="6"/>
        <v>9915.8176308612947</v>
      </c>
      <c r="AJ18" s="408">
        <f t="shared" si="6"/>
        <v>10286.929009803283</v>
      </c>
      <c r="AK18" s="408">
        <f t="shared" si="6"/>
        <v>10682.831281729736</v>
      </c>
      <c r="AL18" s="408">
        <f t="shared" si="6"/>
        <v>11087.333504113354</v>
      </c>
      <c r="AM18" s="408">
        <f t="shared" si="6"/>
        <v>11504.973104625913</v>
      </c>
      <c r="AN18" s="408">
        <f t="shared" si="6"/>
        <v>11939.256234287863</v>
      </c>
      <c r="AO18" s="408">
        <f t="shared" si="6"/>
        <v>12389.241875935364</v>
      </c>
      <c r="AP18" s="408">
        <f t="shared" si="6"/>
        <v>12862.117268857344</v>
      </c>
      <c r="AQ18" s="408">
        <f t="shared" si="6"/>
        <v>13348.797356822261</v>
      </c>
      <c r="AR18" s="408">
        <f t="shared" si="6"/>
        <v>13851.34232643842</v>
      </c>
      <c r="AS18" s="408">
        <f t="shared" si="6"/>
        <v>14379.277351119294</v>
      </c>
      <c r="AT18" s="408">
        <f t="shared" si="6"/>
        <v>14920.820659629109</v>
      </c>
      <c r="AU18" s="408">
        <f t="shared" si="6"/>
        <v>15481.915217033507</v>
      </c>
      <c r="AV18" s="408">
        <f t="shared" si="6"/>
        <v>16071.170372728777</v>
      </c>
    </row>
    <row r="19" spans="1:48" s="167" customFormat="1" outlineLevel="2" x14ac:dyDescent="0.2">
      <c r="A19" s="171" t="s">
        <v>244</v>
      </c>
      <c r="B19" s="180" t="s">
        <v>298</v>
      </c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410">
        <f t="shared" ref="O19:AV19" si="7">PRODUCT(O16,O11)*$E$14</f>
        <v>97.862094460435003</v>
      </c>
      <c r="P19" s="410">
        <f t="shared" si="7"/>
        <v>101.59705319796019</v>
      </c>
      <c r="Q19" s="410">
        <f t="shared" si="7"/>
        <v>105.45157219910602</v>
      </c>
      <c r="R19" s="410">
        <f t="shared" si="7"/>
        <v>109.46288020932739</v>
      </c>
      <c r="S19" s="410">
        <f t="shared" si="7"/>
        <v>113.63742415857439</v>
      </c>
      <c r="T19" s="410">
        <f t="shared" si="7"/>
        <v>117.94593636299453</v>
      </c>
      <c r="U19" s="410">
        <f t="shared" si="7"/>
        <v>122.42921304121823</v>
      </c>
      <c r="V19" s="410">
        <f t="shared" si="7"/>
        <v>127.09441822338813</v>
      </c>
      <c r="W19" s="410">
        <f t="shared" si="7"/>
        <v>131.92934942475114</v>
      </c>
      <c r="X19" s="410">
        <f t="shared" si="7"/>
        <v>136.83876444349667</v>
      </c>
      <c r="Y19" s="410">
        <f t="shared" si="7"/>
        <v>142.09083017392012</v>
      </c>
      <c r="Z19" s="410">
        <f t="shared" si="7"/>
        <v>147.53486496016981</v>
      </c>
      <c r="AA19" s="410">
        <f t="shared" si="7"/>
        <v>153.19978279875545</v>
      </c>
      <c r="AB19" s="410">
        <f t="shared" si="7"/>
        <v>159.04902793550502</v>
      </c>
      <c r="AC19" s="410">
        <f t="shared" si="7"/>
        <v>164.78276817897367</v>
      </c>
      <c r="AD19" s="410">
        <f t="shared" si="7"/>
        <v>171.12834815797228</v>
      </c>
      <c r="AE19" s="410">
        <f t="shared" si="7"/>
        <v>177.60676121389193</v>
      </c>
      <c r="AF19" s="410">
        <f t="shared" si="7"/>
        <v>184.3711561135103</v>
      </c>
      <c r="AG19" s="410">
        <f t="shared" si="7"/>
        <v>191.3815686220133</v>
      </c>
      <c r="AH19" s="410">
        <f t="shared" si="7"/>
        <v>198.42900667483138</v>
      </c>
      <c r="AI19" s="410">
        <f t="shared" si="7"/>
        <v>206.00729149988837</v>
      </c>
      <c r="AJ19" s="410">
        <f t="shared" si="7"/>
        <v>213.71736169951419</v>
      </c>
      <c r="AK19" s="410">
        <f t="shared" si="7"/>
        <v>221.94247815227985</v>
      </c>
      <c r="AL19" s="410">
        <f t="shared" si="7"/>
        <v>230.34626393587303</v>
      </c>
      <c r="AM19" s="410">
        <f t="shared" si="7"/>
        <v>239.02298693821155</v>
      </c>
      <c r="AN19" s="410">
        <f t="shared" si="7"/>
        <v>248.04548963201935</v>
      </c>
      <c r="AO19" s="410">
        <f t="shared" si="7"/>
        <v>257.39422179921115</v>
      </c>
      <c r="AP19" s="410">
        <f t="shared" si="7"/>
        <v>267.21850281559585</v>
      </c>
      <c r="AQ19" s="410">
        <f t="shared" si="7"/>
        <v>277.32958497553176</v>
      </c>
      <c r="AR19" s="410">
        <f t="shared" si="7"/>
        <v>287.77026993985641</v>
      </c>
      <c r="AS19" s="410">
        <f t="shared" si="7"/>
        <v>298.73844912297699</v>
      </c>
      <c r="AT19" s="410">
        <f t="shared" si="7"/>
        <v>309.98934888426123</v>
      </c>
      <c r="AU19" s="410">
        <f t="shared" si="7"/>
        <v>321.64643802701198</v>
      </c>
      <c r="AV19" s="410">
        <f t="shared" si="7"/>
        <v>333.88858115087487</v>
      </c>
    </row>
    <row r="20" spans="1:48" s="167" customFormat="1" outlineLevel="2" x14ac:dyDescent="0.2">
      <c r="A20" s="171" t="s">
        <v>243</v>
      </c>
      <c r="B20" s="180" t="s">
        <v>298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410">
        <f t="shared" ref="O20:AV20" si="8">PRODUCT(O17,O12)*$E$14</f>
        <v>4612.5667189018377</v>
      </c>
      <c r="P20" s="410">
        <f t="shared" si="8"/>
        <v>4788.6077740638566</v>
      </c>
      <c r="Q20" s="410">
        <f t="shared" si="8"/>
        <v>4970.2841029845304</v>
      </c>
      <c r="R20" s="410">
        <f t="shared" si="8"/>
        <v>5159.3504205329646</v>
      </c>
      <c r="S20" s="410">
        <f t="shared" si="8"/>
        <v>5356.1105920074724</v>
      </c>
      <c r="T20" s="410">
        <f t="shared" si="8"/>
        <v>5559.1851339091427</v>
      </c>
      <c r="U20" s="410">
        <f t="shared" si="8"/>
        <v>5770.4969080094197</v>
      </c>
      <c r="V20" s="410">
        <f t="shared" si="8"/>
        <v>5990.3835789290279</v>
      </c>
      <c r="W20" s="410">
        <f t="shared" si="8"/>
        <v>6218.2700028866038</v>
      </c>
      <c r="X20" s="410">
        <f t="shared" si="8"/>
        <v>6449.6670974368099</v>
      </c>
      <c r="Y20" s="410">
        <f t="shared" si="8"/>
        <v>6697.2144621974339</v>
      </c>
      <c r="Z20" s="410">
        <f t="shared" si="8"/>
        <v>6953.809968456002</v>
      </c>
      <c r="AA20" s="410">
        <f t="shared" si="8"/>
        <v>7220.816429248006</v>
      </c>
      <c r="AB20" s="410">
        <f t="shared" si="8"/>
        <v>7496.5108500268043</v>
      </c>
      <c r="AC20" s="410">
        <f t="shared" si="8"/>
        <v>7766.7611401689592</v>
      </c>
      <c r="AD20" s="410">
        <f t="shared" si="8"/>
        <v>8065.8494765124269</v>
      </c>
      <c r="AE20" s="410">
        <f t="shared" si="8"/>
        <v>8371.1986785481058</v>
      </c>
      <c r="AF20" s="410">
        <f t="shared" si="8"/>
        <v>8690.0271581501183</v>
      </c>
      <c r="AG20" s="410">
        <f t="shared" si="8"/>
        <v>9020.4512677175608</v>
      </c>
      <c r="AH20" s="410">
        <f t="shared" si="8"/>
        <v>9352.6205146070497</v>
      </c>
      <c r="AI20" s="410">
        <f t="shared" si="8"/>
        <v>9709.8103393614056</v>
      </c>
      <c r="AJ20" s="410">
        <f t="shared" si="8"/>
        <v>10073.211648103768</v>
      </c>
      <c r="AK20" s="410">
        <f t="shared" si="8"/>
        <v>10460.888803577456</v>
      </c>
      <c r="AL20" s="410">
        <f t="shared" si="8"/>
        <v>10856.987240177481</v>
      </c>
      <c r="AM20" s="410">
        <f t="shared" si="8"/>
        <v>11265.950117687702</v>
      </c>
      <c r="AN20" s="410">
        <f t="shared" si="8"/>
        <v>11691.210744655844</v>
      </c>
      <c r="AO20" s="410">
        <f t="shared" si="8"/>
        <v>12131.847654136152</v>
      </c>
      <c r="AP20" s="410">
        <f t="shared" si="8"/>
        <v>12594.898766041748</v>
      </c>
      <c r="AQ20" s="410">
        <f t="shared" si="8"/>
        <v>13071.467771846728</v>
      </c>
      <c r="AR20" s="410">
        <f t="shared" si="8"/>
        <v>13563.572056498564</v>
      </c>
      <c r="AS20" s="410">
        <f t="shared" si="8"/>
        <v>14080.538901996317</v>
      </c>
      <c r="AT20" s="410">
        <f t="shared" si="8"/>
        <v>14610.831310744848</v>
      </c>
      <c r="AU20" s="410">
        <f t="shared" si="8"/>
        <v>15160.268779006496</v>
      </c>
      <c r="AV20" s="410">
        <f t="shared" si="8"/>
        <v>15737.281791577901</v>
      </c>
    </row>
    <row r="21" spans="1:48" outlineLevel="1" x14ac:dyDescent="0.2"/>
    <row r="22" spans="1:48" ht="11.25" customHeight="1" x14ac:dyDescent="0.2">
      <c r="Q22" s="189"/>
      <c r="R22" s="189"/>
      <c r="S22" s="189"/>
      <c r="T22" s="189"/>
      <c r="U22" s="189"/>
      <c r="V22" s="189"/>
      <c r="W22" s="189"/>
    </row>
    <row r="23" spans="1:48" s="32" customFormat="1" x14ac:dyDescent="0.2">
      <c r="A23" s="32" t="s">
        <v>772</v>
      </c>
      <c r="O23" s="64">
        <f>SUM(O28)</f>
        <v>4.7104288133622729</v>
      </c>
      <c r="P23" s="64">
        <f t="shared" ref="P23:AV23" si="9">SUM(P28)</f>
        <v>4.890204827261817</v>
      </c>
      <c r="Q23" s="64">
        <f t="shared" si="9"/>
        <v>5.075735675183636</v>
      </c>
      <c r="R23" s="64">
        <f t="shared" si="9"/>
        <v>5.2688133007422921</v>
      </c>
      <c r="S23" s="64">
        <f t="shared" si="9"/>
        <v>5.4697480161660472</v>
      </c>
      <c r="T23" s="64">
        <f t="shared" si="9"/>
        <v>5.6771310702721376</v>
      </c>
      <c r="U23" s="64">
        <f t="shared" si="9"/>
        <v>5.8929261210506381</v>
      </c>
      <c r="V23" s="64">
        <f t="shared" si="9"/>
        <v>6.1174779971524158</v>
      </c>
      <c r="W23" s="64">
        <f t="shared" si="9"/>
        <v>6.3501993523113551</v>
      </c>
      <c r="X23" s="64">
        <f t="shared" si="9"/>
        <v>6.5865058618803074</v>
      </c>
      <c r="Y23" s="64">
        <f t="shared" si="9"/>
        <v>6.8393052923713542</v>
      </c>
      <c r="Z23" s="64">
        <f t="shared" si="9"/>
        <v>7.1013448334161726</v>
      </c>
      <c r="AA23" s="64">
        <f t="shared" si="9"/>
        <v>7.3740162120467616</v>
      </c>
      <c r="AB23" s="64">
        <f t="shared" si="9"/>
        <v>7.6555598779623102</v>
      </c>
      <c r="AC23" s="64">
        <f t="shared" si="9"/>
        <v>7.9315439083479333</v>
      </c>
      <c r="AD23" s="64">
        <f t="shared" si="9"/>
        <v>8.2369778246703991</v>
      </c>
      <c r="AE23" s="64">
        <f t="shared" si="9"/>
        <v>8.548805439761999</v>
      </c>
      <c r="AF23" s="64">
        <f t="shared" si="9"/>
        <v>8.8743983142636278</v>
      </c>
      <c r="AG23" s="64">
        <f t="shared" si="9"/>
        <v>9.2118328363395747</v>
      </c>
      <c r="AH23" s="64">
        <f t="shared" si="9"/>
        <v>9.5510495212818807</v>
      </c>
      <c r="AI23" s="64">
        <f t="shared" si="9"/>
        <v>9.9158176308612944</v>
      </c>
      <c r="AJ23" s="64">
        <f t="shared" si="9"/>
        <v>10.286929009803284</v>
      </c>
      <c r="AK23" s="64">
        <f t="shared" si="9"/>
        <v>10.682831281729737</v>
      </c>
      <c r="AL23" s="64">
        <f t="shared" si="9"/>
        <v>11.087333504113355</v>
      </c>
      <c r="AM23" s="64">
        <f t="shared" si="9"/>
        <v>11.504973104625913</v>
      </c>
      <c r="AN23" s="64">
        <f t="shared" si="9"/>
        <v>11.939256234287862</v>
      </c>
      <c r="AO23" s="64">
        <f t="shared" si="9"/>
        <v>12.389241875935364</v>
      </c>
      <c r="AP23" s="64">
        <f t="shared" si="9"/>
        <v>12.862117268857345</v>
      </c>
      <c r="AQ23" s="64">
        <f t="shared" si="9"/>
        <v>13.34879735682226</v>
      </c>
      <c r="AR23" s="64">
        <f t="shared" si="9"/>
        <v>13.85134232643842</v>
      </c>
      <c r="AS23" s="64">
        <f t="shared" si="9"/>
        <v>14.379277351119294</v>
      </c>
      <c r="AT23" s="64">
        <f t="shared" si="9"/>
        <v>14.92082065962911</v>
      </c>
      <c r="AU23" s="64">
        <f t="shared" si="9"/>
        <v>15.481915217033508</v>
      </c>
      <c r="AV23" s="64">
        <f t="shared" si="9"/>
        <v>16.071170372728776</v>
      </c>
    </row>
    <row r="24" spans="1:48" s="138" customFormat="1" outlineLevel="1" x14ac:dyDescent="0.2">
      <c r="A24" s="138" t="s">
        <v>412</v>
      </c>
      <c r="B24" s="138" t="s">
        <v>194</v>
      </c>
      <c r="D24" s="152"/>
    </row>
    <row r="25" spans="1:48" outlineLevel="1" x14ac:dyDescent="0.2">
      <c r="A25" s="41" t="s">
        <v>244</v>
      </c>
      <c r="B25" t="s">
        <v>194</v>
      </c>
      <c r="D25" s="50"/>
      <c r="E25" s="47">
        <v>0.3</v>
      </c>
      <c r="O25" s="56">
        <f>OPERACIONAL!H$13*$E$11</f>
        <v>946.05</v>
      </c>
      <c r="P25" s="56">
        <f>OPERACIONAL!I$13*$E$11</f>
        <v>953.55</v>
      </c>
      <c r="Q25" s="56">
        <f>OPERACIONAL!J$13*$E$11</f>
        <v>960.9</v>
      </c>
      <c r="R25" s="56">
        <f>OPERACIONAL!K$13*$E$11</f>
        <v>968.4</v>
      </c>
      <c r="S25" s="56">
        <f>OPERACIONAL!L$13*$E$11</f>
        <v>976.05</v>
      </c>
      <c r="T25" s="56">
        <f>OPERACIONAL!M$13*$E$11</f>
        <v>983.55</v>
      </c>
      <c r="U25" s="56">
        <f>OPERACIONAL!N$13*$E$11</f>
        <v>991.19999999999993</v>
      </c>
      <c r="V25" s="56">
        <f>OPERACIONAL!O$13*$E$11</f>
        <v>999</v>
      </c>
      <c r="W25" s="56">
        <f>OPERACIONAL!P$13*$E$11</f>
        <v>1006.8</v>
      </c>
      <c r="X25" s="56">
        <f>OPERACIONAL!Q$13*$E$11</f>
        <v>1013.8499999999999</v>
      </c>
      <c r="Y25" s="56">
        <f>OPERACIONAL!R$13*$E$11</f>
        <v>1022.0999999999999</v>
      </c>
      <c r="Z25" s="56">
        <f>OPERACIONAL!S$13*$E$11</f>
        <v>1030.3499999999999</v>
      </c>
      <c r="AA25" s="56">
        <f>OPERACIONAL!T$13*$E$11</f>
        <v>1038.75</v>
      </c>
      <c r="AB25" s="56">
        <f>OPERACIONAL!U$13*$E$11</f>
        <v>1047</v>
      </c>
      <c r="AC25" s="56">
        <f>OPERACIONAL!V$13*$E$11</f>
        <v>1053.1499999999999</v>
      </c>
      <c r="AD25" s="56">
        <f>OPERACIONAL!W$13*$E$11</f>
        <v>1061.8499999999999</v>
      </c>
      <c r="AE25" s="56">
        <f>OPERACIONAL!X$13*$E$11</f>
        <v>1069.95</v>
      </c>
      <c r="AF25" s="56">
        <f>OPERACIONAL!Y$13*$E$11</f>
        <v>1078.3499999999999</v>
      </c>
      <c r="AG25" s="56">
        <f>OPERACIONAL!Z$13*$E$11</f>
        <v>1086.75</v>
      </c>
      <c r="AH25" s="56">
        <f>OPERACIONAL!AA$13*$E$11</f>
        <v>1093.95</v>
      </c>
      <c r="AI25" s="56">
        <f>OPERACIONAL!AB$13*$E$11</f>
        <v>1102.6499999999999</v>
      </c>
      <c r="AJ25" s="56">
        <f>OPERACIONAL!AC$13*$E$11</f>
        <v>1110.5999999999999</v>
      </c>
      <c r="AK25" s="56">
        <f>OPERACIONAL!AD$13*$E$11</f>
        <v>1119.75</v>
      </c>
      <c r="AL25" s="56">
        <f>OPERACIONAL!AE$13*$E$11</f>
        <v>1128.3</v>
      </c>
      <c r="AM25" s="56">
        <f>OPERACIONAL!AF$13*$E$11</f>
        <v>1136.7</v>
      </c>
      <c r="AN25" s="56">
        <f>OPERACIONAL!AG$13*$E$11</f>
        <v>1145.25</v>
      </c>
      <c r="AO25" s="56">
        <f>OPERACIONAL!AH$13*$E$11</f>
        <v>1153.8</v>
      </c>
      <c r="AP25" s="56">
        <f>OPERACIONAL!AI$13*$E$11</f>
        <v>1162.95</v>
      </c>
      <c r="AQ25" s="56">
        <f>OPERACIONAL!AJ$13*$E$11</f>
        <v>1171.8</v>
      </c>
      <c r="AR25" s="56">
        <f>OPERACIONAL!AK$13*$E$11</f>
        <v>1180.5</v>
      </c>
      <c r="AS25" s="56">
        <f>OPERACIONAL!AL$13*$E$11</f>
        <v>1189.8</v>
      </c>
      <c r="AT25" s="56">
        <f>OPERACIONAL!AM$13*$E$11</f>
        <v>1198.6499999999999</v>
      </c>
      <c r="AU25" s="56">
        <f>OPERACIONAL!AN$13*$E$11</f>
        <v>1207.5</v>
      </c>
      <c r="AV25" s="56">
        <f>OPERACIONAL!AO$13*$E$11</f>
        <v>1216.95</v>
      </c>
    </row>
    <row r="26" spans="1:48" outlineLevel="1" x14ac:dyDescent="0.2">
      <c r="A26" s="41" t="s">
        <v>243</v>
      </c>
      <c r="B26" t="s">
        <v>194</v>
      </c>
      <c r="D26" s="50"/>
      <c r="E26" s="47">
        <v>0.7</v>
      </c>
      <c r="O26" s="56">
        <f>OPERACIONAL!H$13*$E$12</f>
        <v>2207.4499999999998</v>
      </c>
      <c r="P26" s="56">
        <f>OPERACIONAL!I$13*$E$12</f>
        <v>2224.9499999999998</v>
      </c>
      <c r="Q26" s="56">
        <f>OPERACIONAL!J$13*$E$12</f>
        <v>2242.1</v>
      </c>
      <c r="R26" s="56">
        <f>OPERACIONAL!K$13*$E$12</f>
        <v>2259.6</v>
      </c>
      <c r="S26" s="56">
        <f>OPERACIONAL!L$13*$E$12</f>
        <v>2277.4499999999998</v>
      </c>
      <c r="T26" s="56">
        <f>OPERACIONAL!M$13*$E$12</f>
        <v>2294.9499999999998</v>
      </c>
      <c r="U26" s="56">
        <f>OPERACIONAL!N$13*$E$12</f>
        <v>2312.7999999999997</v>
      </c>
      <c r="V26" s="56">
        <f>OPERACIONAL!O$13*$E$12</f>
        <v>2331</v>
      </c>
      <c r="W26" s="56">
        <f>OPERACIONAL!P$13*$E$12</f>
        <v>2349.1999999999998</v>
      </c>
      <c r="X26" s="56">
        <f>OPERACIONAL!Q$13*$E$12</f>
        <v>2365.6499999999996</v>
      </c>
      <c r="Y26" s="56">
        <f>OPERACIONAL!R$13*$E$12</f>
        <v>2384.8999999999996</v>
      </c>
      <c r="Z26" s="56">
        <f>OPERACIONAL!S$13*$E$12</f>
        <v>2404.1499999999996</v>
      </c>
      <c r="AA26" s="56">
        <f>OPERACIONAL!T$13*$E$12</f>
        <v>2423.75</v>
      </c>
      <c r="AB26" s="56">
        <f>OPERACIONAL!U$13*$E$12</f>
        <v>2443</v>
      </c>
      <c r="AC26" s="56">
        <f>OPERACIONAL!V$13*$E$12</f>
        <v>2457.35</v>
      </c>
      <c r="AD26" s="56">
        <f>OPERACIONAL!W$13*$E$12</f>
        <v>2477.6499999999996</v>
      </c>
      <c r="AE26" s="56">
        <f>OPERACIONAL!X$13*$E$12</f>
        <v>2496.5499999999997</v>
      </c>
      <c r="AF26" s="56">
        <f>OPERACIONAL!Y$13*$E$12</f>
        <v>2516.1499999999996</v>
      </c>
      <c r="AG26" s="56">
        <f>OPERACIONAL!Z$13*$E$12</f>
        <v>2535.75</v>
      </c>
      <c r="AH26" s="56">
        <f>OPERACIONAL!AA$13*$E$12</f>
        <v>2552.5499999999997</v>
      </c>
      <c r="AI26" s="56">
        <f>OPERACIONAL!AB$13*$E$12</f>
        <v>2572.85</v>
      </c>
      <c r="AJ26" s="56">
        <f>OPERACIONAL!AC$13*$E$12</f>
        <v>2591.3999999999996</v>
      </c>
      <c r="AK26" s="56">
        <f>OPERACIONAL!AD$13*$E$12</f>
        <v>2612.75</v>
      </c>
      <c r="AL26" s="56">
        <f>OPERACIONAL!AE$13*$E$12</f>
        <v>2632.7</v>
      </c>
      <c r="AM26" s="56">
        <f>OPERACIONAL!AF$13*$E$12</f>
        <v>2652.2999999999997</v>
      </c>
      <c r="AN26" s="56">
        <f>OPERACIONAL!AG$13*$E$12</f>
        <v>2672.25</v>
      </c>
      <c r="AO26" s="56">
        <f>OPERACIONAL!AH$13*$E$12</f>
        <v>2692.2</v>
      </c>
      <c r="AP26" s="56">
        <f>OPERACIONAL!AI$13*$E$12</f>
        <v>2713.5499999999997</v>
      </c>
      <c r="AQ26" s="56">
        <f>OPERACIONAL!AJ$13*$E$12</f>
        <v>2734.2</v>
      </c>
      <c r="AR26" s="56">
        <f>OPERACIONAL!AK$13*$E$12</f>
        <v>2754.5</v>
      </c>
      <c r="AS26" s="56">
        <f>OPERACIONAL!AL$13*$E$12</f>
        <v>2776.2</v>
      </c>
      <c r="AT26" s="56">
        <f>OPERACIONAL!AM$13*$E$12</f>
        <v>2796.85</v>
      </c>
      <c r="AU26" s="56">
        <f>OPERACIONAL!AN$13*$E$12</f>
        <v>2817.5</v>
      </c>
      <c r="AV26" s="56">
        <f>OPERACIONAL!AO$13*$E$12</f>
        <v>2839.5499999999997</v>
      </c>
    </row>
    <row r="27" spans="1:48" outlineLevel="1" x14ac:dyDescent="0.2">
      <c r="Q27" s="39"/>
      <c r="R27" s="39"/>
      <c r="S27" s="39"/>
    </row>
    <row r="28" spans="1:48" outlineLevel="1" x14ac:dyDescent="0.2">
      <c r="A28" s="168" t="s">
        <v>470</v>
      </c>
      <c r="B28" s="168" t="s">
        <v>195</v>
      </c>
      <c r="C28" s="168"/>
      <c r="D28" s="168"/>
      <c r="E28" s="63">
        <f>1/1000</f>
        <v>1E-3</v>
      </c>
      <c r="F28" s="168" t="s">
        <v>47</v>
      </c>
      <c r="G28" s="168"/>
      <c r="H28" s="168"/>
      <c r="I28" s="168"/>
      <c r="J28" s="168"/>
      <c r="K28" s="168"/>
      <c r="L28" s="168"/>
      <c r="M28" s="168"/>
      <c r="N28" s="168"/>
      <c r="O28" s="409">
        <f t="shared" ref="O28:AV28" si="10">$E28*O32</f>
        <v>4.7104288133622729</v>
      </c>
      <c r="P28" s="409">
        <f t="shared" si="10"/>
        <v>4.890204827261817</v>
      </c>
      <c r="Q28" s="409">
        <f t="shared" si="10"/>
        <v>5.075735675183636</v>
      </c>
      <c r="R28" s="409">
        <f t="shared" si="10"/>
        <v>5.2688133007422921</v>
      </c>
      <c r="S28" s="409">
        <f t="shared" si="10"/>
        <v>5.4697480161660472</v>
      </c>
      <c r="T28" s="409">
        <f t="shared" si="10"/>
        <v>5.6771310702721376</v>
      </c>
      <c r="U28" s="409">
        <f t="shared" si="10"/>
        <v>5.8929261210506381</v>
      </c>
      <c r="V28" s="409">
        <f t="shared" si="10"/>
        <v>6.1174779971524158</v>
      </c>
      <c r="W28" s="409">
        <f t="shared" si="10"/>
        <v>6.3501993523113551</v>
      </c>
      <c r="X28" s="409">
        <f t="shared" si="10"/>
        <v>6.5865058618803074</v>
      </c>
      <c r="Y28" s="409">
        <f t="shared" si="10"/>
        <v>6.8393052923713542</v>
      </c>
      <c r="Z28" s="409">
        <f t="shared" si="10"/>
        <v>7.1013448334161726</v>
      </c>
      <c r="AA28" s="409">
        <f t="shared" si="10"/>
        <v>7.3740162120467616</v>
      </c>
      <c r="AB28" s="409">
        <f t="shared" si="10"/>
        <v>7.6555598779623102</v>
      </c>
      <c r="AC28" s="409">
        <f t="shared" si="10"/>
        <v>7.9315439083479333</v>
      </c>
      <c r="AD28" s="409">
        <f t="shared" si="10"/>
        <v>8.2369778246703991</v>
      </c>
      <c r="AE28" s="409">
        <f t="shared" si="10"/>
        <v>8.548805439761999</v>
      </c>
      <c r="AF28" s="409">
        <f t="shared" si="10"/>
        <v>8.8743983142636278</v>
      </c>
      <c r="AG28" s="409">
        <f t="shared" si="10"/>
        <v>9.2118328363395747</v>
      </c>
      <c r="AH28" s="409">
        <f t="shared" si="10"/>
        <v>9.5510495212818807</v>
      </c>
      <c r="AI28" s="409">
        <f t="shared" si="10"/>
        <v>9.9158176308612944</v>
      </c>
      <c r="AJ28" s="409">
        <f t="shared" si="10"/>
        <v>10.286929009803284</v>
      </c>
      <c r="AK28" s="409">
        <f t="shared" si="10"/>
        <v>10.682831281729737</v>
      </c>
      <c r="AL28" s="409">
        <f t="shared" si="10"/>
        <v>11.087333504113355</v>
      </c>
      <c r="AM28" s="409">
        <f t="shared" si="10"/>
        <v>11.504973104625913</v>
      </c>
      <c r="AN28" s="409">
        <f t="shared" si="10"/>
        <v>11.939256234287862</v>
      </c>
      <c r="AO28" s="409">
        <f t="shared" si="10"/>
        <v>12.389241875935364</v>
      </c>
      <c r="AP28" s="409">
        <f t="shared" si="10"/>
        <v>12.862117268857345</v>
      </c>
      <c r="AQ28" s="409">
        <f t="shared" si="10"/>
        <v>13.34879735682226</v>
      </c>
      <c r="AR28" s="409">
        <f t="shared" si="10"/>
        <v>13.85134232643842</v>
      </c>
      <c r="AS28" s="409">
        <f t="shared" si="10"/>
        <v>14.379277351119294</v>
      </c>
      <c r="AT28" s="409">
        <f t="shared" si="10"/>
        <v>14.92082065962911</v>
      </c>
      <c r="AU28" s="409">
        <f t="shared" si="10"/>
        <v>15.481915217033508</v>
      </c>
      <c r="AV28" s="409">
        <f t="shared" si="10"/>
        <v>16.071170372728776</v>
      </c>
    </row>
    <row r="29" spans="1:48" s="44" customFormat="1" outlineLevel="2" x14ac:dyDescent="0.2">
      <c r="A29" s="138" t="s">
        <v>471</v>
      </c>
      <c r="B29" s="138"/>
      <c r="C29" s="138"/>
      <c r="D29" s="138"/>
      <c r="E29" s="164">
        <f>'LOTE 3'!$B$12</f>
        <v>0</v>
      </c>
      <c r="F29" s="138" t="s">
        <v>299</v>
      </c>
      <c r="G29" s="138"/>
      <c r="H29" s="138"/>
      <c r="I29" s="42">
        <v>44105</v>
      </c>
      <c r="J29" s="138"/>
      <c r="K29" s="138"/>
      <c r="L29" s="138"/>
      <c r="M29" s="138"/>
      <c r="N29" s="13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</row>
    <row r="30" spans="1:48" s="167" customFormat="1" outlineLevel="2" x14ac:dyDescent="0.2">
      <c r="A30" s="171" t="s">
        <v>244</v>
      </c>
      <c r="B30" s="180" t="s">
        <v>195</v>
      </c>
      <c r="C30" s="180"/>
      <c r="D30" s="169"/>
      <c r="E30" s="170">
        <f>I30*(1+$E$15)/INDEX(MacroEco!$55:$55,MATCH($I$15,MacroEco!$51:$51,0))</f>
        <v>96.548895639882957</v>
      </c>
      <c r="F30" s="169" t="s">
        <v>195</v>
      </c>
      <c r="G30" s="169"/>
      <c r="H30" s="169"/>
      <c r="I30" s="177">
        <v>80</v>
      </c>
      <c r="J30" s="169" t="s">
        <v>195</v>
      </c>
      <c r="K30" s="169" t="s">
        <v>351</v>
      </c>
      <c r="L30" s="169"/>
      <c r="M30" s="169"/>
      <c r="N30" s="169"/>
      <c r="O30" s="410">
        <f>$E30*O$4</f>
        <v>103.44283543199093</v>
      </c>
      <c r="P30" s="410">
        <f t="shared" ref="P30:AE31" si="11">$E30*P$4</f>
        <v>106.54612049495066</v>
      </c>
      <c r="Q30" s="410">
        <f t="shared" si="11"/>
        <v>109.74250410979917</v>
      </c>
      <c r="R30" s="410">
        <f t="shared" si="11"/>
        <v>113.03477923309315</v>
      </c>
      <c r="S30" s="410">
        <f t="shared" si="11"/>
        <v>116.42582261008594</v>
      </c>
      <c r="T30" s="410">
        <f t="shared" si="11"/>
        <v>119.91859728838853</v>
      </c>
      <c r="U30" s="410">
        <f t="shared" si="11"/>
        <v>123.51615520704019</v>
      </c>
      <c r="V30" s="410">
        <f t="shared" si="11"/>
        <v>127.22163986325138</v>
      </c>
      <c r="W30" s="410">
        <f t="shared" si="11"/>
        <v>131.03828905914892</v>
      </c>
      <c r="X30" s="410">
        <f t="shared" si="11"/>
        <v>134.9694377309234</v>
      </c>
      <c r="Y30" s="410">
        <f t="shared" si="11"/>
        <v>139.01852086285112</v>
      </c>
      <c r="Z30" s="410">
        <f t="shared" si="11"/>
        <v>143.18907648873665</v>
      </c>
      <c r="AA30" s="410">
        <f t="shared" si="11"/>
        <v>147.48474878339874</v>
      </c>
      <c r="AB30" s="410">
        <f t="shared" si="11"/>
        <v>151.90929124690069</v>
      </c>
      <c r="AC30" s="410">
        <f t="shared" si="11"/>
        <v>156.46656998430774</v>
      </c>
      <c r="AD30" s="410">
        <f t="shared" si="11"/>
        <v>161.16056708383698</v>
      </c>
      <c r="AE30" s="410">
        <f t="shared" si="11"/>
        <v>165.9953840963521</v>
      </c>
      <c r="AF30" s="410">
        <f t="shared" ref="AF30:AU31" si="12">$E30*AF$4</f>
        <v>170.97524561924263</v>
      </c>
      <c r="AG30" s="410">
        <f t="shared" si="12"/>
        <v>176.10450298781993</v>
      </c>
      <c r="AH30" s="410">
        <f t="shared" si="12"/>
        <v>181.38763807745451</v>
      </c>
      <c r="AI30" s="410">
        <f t="shared" si="12"/>
        <v>186.82926721977816</v>
      </c>
      <c r="AJ30" s="410">
        <f t="shared" si="12"/>
        <v>192.43414523637151</v>
      </c>
      <c r="AK30" s="410">
        <f t="shared" si="12"/>
        <v>198.20716959346268</v>
      </c>
      <c r="AL30" s="410">
        <f t="shared" si="12"/>
        <v>204.15338468126654</v>
      </c>
      <c r="AM30" s="410">
        <f t="shared" si="12"/>
        <v>210.27798622170454</v>
      </c>
      <c r="AN30" s="410">
        <f t="shared" si="12"/>
        <v>216.58632580835567</v>
      </c>
      <c r="AO30" s="410">
        <f t="shared" si="12"/>
        <v>223.08391558260632</v>
      </c>
      <c r="AP30" s="410">
        <f t="shared" si="12"/>
        <v>229.77643305008453</v>
      </c>
      <c r="AQ30" s="410">
        <f t="shared" si="12"/>
        <v>236.66972604158707</v>
      </c>
      <c r="AR30" s="410">
        <f t="shared" si="12"/>
        <v>243.76981782283471</v>
      </c>
      <c r="AS30" s="410">
        <f t="shared" si="12"/>
        <v>251.08291235751975</v>
      </c>
      <c r="AT30" s="410">
        <f t="shared" si="12"/>
        <v>258.61539972824534</v>
      </c>
      <c r="AU30" s="410">
        <f t="shared" si="12"/>
        <v>266.37386172009275</v>
      </c>
      <c r="AV30" s="410">
        <f t="shared" ref="AV30:AV31" si="13">$E30*AV$4</f>
        <v>274.36507757169551</v>
      </c>
    </row>
    <row r="31" spans="1:48" s="167" customFormat="1" outlineLevel="2" x14ac:dyDescent="0.2">
      <c r="A31" s="171" t="s">
        <v>243</v>
      </c>
      <c r="B31" s="180" t="s">
        <v>195</v>
      </c>
      <c r="C31" s="180"/>
      <c r="D31" s="169"/>
      <c r="E31" s="170">
        <f>I31*(1+$E$15)/INDEX(MacroEco!$55:$55,MATCH($I$15,MacroEco!$51:$51,0))</f>
        <v>1950.2876919256357</v>
      </c>
      <c r="F31" s="169" t="s">
        <v>195</v>
      </c>
      <c r="G31" s="169"/>
      <c r="H31" s="169"/>
      <c r="I31" s="177">
        <v>1616</v>
      </c>
      <c r="J31" s="169" t="s">
        <v>195</v>
      </c>
      <c r="K31" s="169" t="s">
        <v>351</v>
      </c>
      <c r="L31" s="169"/>
      <c r="M31" s="169"/>
      <c r="N31" s="169"/>
      <c r="O31" s="410">
        <f>$E31*O$4</f>
        <v>2089.5452757262169</v>
      </c>
      <c r="P31" s="410">
        <f t="shared" si="11"/>
        <v>2152.231633998003</v>
      </c>
      <c r="Q31" s="410">
        <f t="shared" si="11"/>
        <v>2216.7985830179432</v>
      </c>
      <c r="R31" s="410">
        <f t="shared" si="11"/>
        <v>2283.3025405084813</v>
      </c>
      <c r="S31" s="410">
        <f t="shared" si="11"/>
        <v>2351.8016167237361</v>
      </c>
      <c r="T31" s="410">
        <f t="shared" si="11"/>
        <v>2422.3556652254483</v>
      </c>
      <c r="U31" s="410">
        <f t="shared" si="11"/>
        <v>2495.0263351822118</v>
      </c>
      <c r="V31" s="410">
        <f t="shared" si="11"/>
        <v>2569.8771252376782</v>
      </c>
      <c r="W31" s="410">
        <f t="shared" si="11"/>
        <v>2646.9734389948085</v>
      </c>
      <c r="X31" s="410">
        <f t="shared" si="11"/>
        <v>2726.3826421646527</v>
      </c>
      <c r="Y31" s="410">
        <f t="shared" si="11"/>
        <v>2808.1741214295926</v>
      </c>
      <c r="Z31" s="410">
        <f t="shared" si="11"/>
        <v>2892.4193450724802</v>
      </c>
      <c r="AA31" s="410">
        <f t="shared" si="11"/>
        <v>2979.1919254246545</v>
      </c>
      <c r="AB31" s="410">
        <f t="shared" si="11"/>
        <v>3068.5676831873943</v>
      </c>
      <c r="AC31" s="410">
        <f t="shared" si="11"/>
        <v>3160.6247136830161</v>
      </c>
      <c r="AD31" s="410">
        <f t="shared" si="11"/>
        <v>3255.4434550935071</v>
      </c>
      <c r="AE31" s="410">
        <f t="shared" si="11"/>
        <v>3353.1067587463122</v>
      </c>
      <c r="AF31" s="410">
        <f t="shared" si="12"/>
        <v>3453.6999615087011</v>
      </c>
      <c r="AG31" s="410">
        <f t="shared" si="12"/>
        <v>3557.3109603539624</v>
      </c>
      <c r="AH31" s="410">
        <f t="shared" si="12"/>
        <v>3664.0302891645811</v>
      </c>
      <c r="AI31" s="410">
        <f t="shared" si="12"/>
        <v>3773.9511978395185</v>
      </c>
      <c r="AJ31" s="410">
        <f t="shared" si="12"/>
        <v>3887.1697337747046</v>
      </c>
      <c r="AK31" s="410">
        <f t="shared" si="12"/>
        <v>4003.7848257879459</v>
      </c>
      <c r="AL31" s="410">
        <f t="shared" si="12"/>
        <v>4123.8983705615838</v>
      </c>
      <c r="AM31" s="410">
        <f t="shared" si="12"/>
        <v>4247.6153216784314</v>
      </c>
      <c r="AN31" s="410">
        <f t="shared" si="12"/>
        <v>4375.0437813287845</v>
      </c>
      <c r="AO31" s="410">
        <f t="shared" si="12"/>
        <v>4506.2950947686477</v>
      </c>
      <c r="AP31" s="410">
        <f t="shared" si="12"/>
        <v>4641.4839476117077</v>
      </c>
      <c r="AQ31" s="410">
        <f t="shared" si="12"/>
        <v>4780.7284660400592</v>
      </c>
      <c r="AR31" s="410">
        <f t="shared" si="12"/>
        <v>4924.150320021261</v>
      </c>
      <c r="AS31" s="410">
        <f t="shared" si="12"/>
        <v>5071.8748296218992</v>
      </c>
      <c r="AT31" s="410">
        <f t="shared" si="12"/>
        <v>5224.0310745105562</v>
      </c>
      <c r="AU31" s="410">
        <f t="shared" si="12"/>
        <v>5380.7520067458727</v>
      </c>
      <c r="AV31" s="410">
        <f t="shared" si="13"/>
        <v>5542.1745669482498</v>
      </c>
    </row>
    <row r="32" spans="1:48" s="44" customFormat="1" outlineLevel="2" x14ac:dyDescent="0.2">
      <c r="A32" s="138" t="s">
        <v>42</v>
      </c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408">
        <f t="shared" ref="O32:AV32" si="14">SUM(O33:O34)</f>
        <v>4710.4288133622731</v>
      </c>
      <c r="P32" s="408">
        <f t="shared" si="14"/>
        <v>4890.2048272618167</v>
      </c>
      <c r="Q32" s="408">
        <f t="shared" si="14"/>
        <v>5075.735675183636</v>
      </c>
      <c r="R32" s="408">
        <f t="shared" si="14"/>
        <v>5268.8133007422921</v>
      </c>
      <c r="S32" s="408">
        <f t="shared" si="14"/>
        <v>5469.7480161660469</v>
      </c>
      <c r="T32" s="408">
        <f t="shared" si="14"/>
        <v>5677.1310702721375</v>
      </c>
      <c r="U32" s="408">
        <f t="shared" si="14"/>
        <v>5892.9261210506384</v>
      </c>
      <c r="V32" s="408">
        <f t="shared" si="14"/>
        <v>6117.4779971524158</v>
      </c>
      <c r="W32" s="408">
        <f t="shared" si="14"/>
        <v>6350.1993523113551</v>
      </c>
      <c r="X32" s="408">
        <f t="shared" si="14"/>
        <v>6586.5058618803068</v>
      </c>
      <c r="Y32" s="408">
        <f t="shared" si="14"/>
        <v>6839.305292371354</v>
      </c>
      <c r="Z32" s="408">
        <f t="shared" si="14"/>
        <v>7101.3448334161722</v>
      </c>
      <c r="AA32" s="408">
        <f t="shared" si="14"/>
        <v>7374.0162120467612</v>
      </c>
      <c r="AB32" s="408">
        <f t="shared" si="14"/>
        <v>7655.5598779623097</v>
      </c>
      <c r="AC32" s="408">
        <f t="shared" si="14"/>
        <v>7931.5439083479332</v>
      </c>
      <c r="AD32" s="408">
        <f t="shared" si="14"/>
        <v>8236.9778246703991</v>
      </c>
      <c r="AE32" s="408">
        <f t="shared" si="14"/>
        <v>8548.8054397619981</v>
      </c>
      <c r="AF32" s="408">
        <f t="shared" si="14"/>
        <v>8874.398314263628</v>
      </c>
      <c r="AG32" s="408">
        <f t="shared" si="14"/>
        <v>9211.832836339574</v>
      </c>
      <c r="AH32" s="408">
        <f t="shared" si="14"/>
        <v>9551.0495212818805</v>
      </c>
      <c r="AI32" s="408">
        <f t="shared" si="14"/>
        <v>9915.8176308612947</v>
      </c>
      <c r="AJ32" s="408">
        <f t="shared" si="14"/>
        <v>10286.929009803283</v>
      </c>
      <c r="AK32" s="408">
        <f t="shared" si="14"/>
        <v>10682.831281729736</v>
      </c>
      <c r="AL32" s="408">
        <f t="shared" si="14"/>
        <v>11087.333504113354</v>
      </c>
      <c r="AM32" s="408">
        <f t="shared" si="14"/>
        <v>11504.973104625913</v>
      </c>
      <c r="AN32" s="408">
        <f t="shared" si="14"/>
        <v>11939.256234287863</v>
      </c>
      <c r="AO32" s="408">
        <f t="shared" si="14"/>
        <v>12389.241875935364</v>
      </c>
      <c r="AP32" s="408">
        <f t="shared" si="14"/>
        <v>12862.117268857344</v>
      </c>
      <c r="AQ32" s="408">
        <f t="shared" si="14"/>
        <v>13348.797356822261</v>
      </c>
      <c r="AR32" s="408">
        <f t="shared" si="14"/>
        <v>13851.34232643842</v>
      </c>
      <c r="AS32" s="408">
        <f t="shared" si="14"/>
        <v>14379.277351119294</v>
      </c>
      <c r="AT32" s="408">
        <f t="shared" si="14"/>
        <v>14920.820659629109</v>
      </c>
      <c r="AU32" s="408">
        <f t="shared" si="14"/>
        <v>15481.915217033507</v>
      </c>
      <c r="AV32" s="408">
        <f t="shared" si="14"/>
        <v>16071.170372728777</v>
      </c>
    </row>
    <row r="33" spans="1:48" s="167" customFormat="1" outlineLevel="2" x14ac:dyDescent="0.2">
      <c r="A33" s="171" t="s">
        <v>244</v>
      </c>
      <c r="B33" s="180" t="s">
        <v>298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410">
        <f t="shared" ref="O33:AV33" si="15">PRODUCT(O30,O25)*$E$14</f>
        <v>97.862094460435003</v>
      </c>
      <c r="P33" s="410">
        <f t="shared" si="15"/>
        <v>101.59705319796019</v>
      </c>
      <c r="Q33" s="410">
        <f t="shared" si="15"/>
        <v>105.45157219910602</v>
      </c>
      <c r="R33" s="410">
        <f t="shared" si="15"/>
        <v>109.46288020932739</v>
      </c>
      <c r="S33" s="410">
        <f t="shared" si="15"/>
        <v>113.63742415857439</v>
      </c>
      <c r="T33" s="410">
        <f t="shared" si="15"/>
        <v>117.94593636299453</v>
      </c>
      <c r="U33" s="410">
        <f t="shared" si="15"/>
        <v>122.42921304121823</v>
      </c>
      <c r="V33" s="410">
        <f t="shared" si="15"/>
        <v>127.09441822338813</v>
      </c>
      <c r="W33" s="410">
        <f t="shared" si="15"/>
        <v>131.92934942475114</v>
      </c>
      <c r="X33" s="410">
        <f t="shared" si="15"/>
        <v>136.83876444349667</v>
      </c>
      <c r="Y33" s="410">
        <f t="shared" si="15"/>
        <v>142.09083017392012</v>
      </c>
      <c r="Z33" s="410">
        <f t="shared" si="15"/>
        <v>147.53486496016981</v>
      </c>
      <c r="AA33" s="410">
        <f t="shared" si="15"/>
        <v>153.19978279875545</v>
      </c>
      <c r="AB33" s="410">
        <f t="shared" si="15"/>
        <v>159.04902793550502</v>
      </c>
      <c r="AC33" s="410">
        <f t="shared" si="15"/>
        <v>164.78276817897367</v>
      </c>
      <c r="AD33" s="410">
        <f t="shared" si="15"/>
        <v>171.12834815797228</v>
      </c>
      <c r="AE33" s="410">
        <f t="shared" si="15"/>
        <v>177.60676121389193</v>
      </c>
      <c r="AF33" s="410">
        <f t="shared" si="15"/>
        <v>184.3711561135103</v>
      </c>
      <c r="AG33" s="410">
        <f t="shared" si="15"/>
        <v>191.3815686220133</v>
      </c>
      <c r="AH33" s="410">
        <f t="shared" si="15"/>
        <v>198.42900667483138</v>
      </c>
      <c r="AI33" s="410">
        <f t="shared" si="15"/>
        <v>206.00729149988837</v>
      </c>
      <c r="AJ33" s="410">
        <f t="shared" si="15"/>
        <v>213.71736169951419</v>
      </c>
      <c r="AK33" s="410">
        <f t="shared" si="15"/>
        <v>221.94247815227985</v>
      </c>
      <c r="AL33" s="410">
        <f t="shared" si="15"/>
        <v>230.34626393587303</v>
      </c>
      <c r="AM33" s="410">
        <f t="shared" si="15"/>
        <v>239.02298693821155</v>
      </c>
      <c r="AN33" s="410">
        <f t="shared" si="15"/>
        <v>248.04548963201935</v>
      </c>
      <c r="AO33" s="410">
        <f t="shared" si="15"/>
        <v>257.39422179921115</v>
      </c>
      <c r="AP33" s="410">
        <f t="shared" si="15"/>
        <v>267.21850281559585</v>
      </c>
      <c r="AQ33" s="410">
        <f t="shared" si="15"/>
        <v>277.32958497553176</v>
      </c>
      <c r="AR33" s="410">
        <f t="shared" si="15"/>
        <v>287.77026993985641</v>
      </c>
      <c r="AS33" s="410">
        <f t="shared" si="15"/>
        <v>298.73844912297699</v>
      </c>
      <c r="AT33" s="410">
        <f t="shared" si="15"/>
        <v>309.98934888426123</v>
      </c>
      <c r="AU33" s="410">
        <f t="shared" si="15"/>
        <v>321.64643802701198</v>
      </c>
      <c r="AV33" s="410">
        <f t="shared" si="15"/>
        <v>333.88858115087487</v>
      </c>
    </row>
    <row r="34" spans="1:48" s="167" customFormat="1" outlineLevel="2" x14ac:dyDescent="0.2">
      <c r="A34" s="171" t="s">
        <v>243</v>
      </c>
      <c r="B34" s="180" t="s">
        <v>298</v>
      </c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410">
        <f t="shared" ref="O34:AV34" si="16">PRODUCT(O31,O26)*$E$14</f>
        <v>4612.5667189018377</v>
      </c>
      <c r="P34" s="410">
        <f t="shared" si="16"/>
        <v>4788.6077740638566</v>
      </c>
      <c r="Q34" s="410">
        <f t="shared" si="16"/>
        <v>4970.2841029845304</v>
      </c>
      <c r="R34" s="410">
        <f t="shared" si="16"/>
        <v>5159.3504205329646</v>
      </c>
      <c r="S34" s="410">
        <f t="shared" si="16"/>
        <v>5356.1105920074724</v>
      </c>
      <c r="T34" s="410">
        <f t="shared" si="16"/>
        <v>5559.1851339091427</v>
      </c>
      <c r="U34" s="410">
        <f t="shared" si="16"/>
        <v>5770.4969080094197</v>
      </c>
      <c r="V34" s="410">
        <f t="shared" si="16"/>
        <v>5990.3835789290279</v>
      </c>
      <c r="W34" s="410">
        <f t="shared" si="16"/>
        <v>6218.2700028866038</v>
      </c>
      <c r="X34" s="410">
        <f t="shared" si="16"/>
        <v>6449.6670974368099</v>
      </c>
      <c r="Y34" s="410">
        <f t="shared" si="16"/>
        <v>6697.2144621974339</v>
      </c>
      <c r="Z34" s="410">
        <f t="shared" si="16"/>
        <v>6953.809968456002</v>
      </c>
      <c r="AA34" s="410">
        <f t="shared" si="16"/>
        <v>7220.816429248006</v>
      </c>
      <c r="AB34" s="410">
        <f t="shared" si="16"/>
        <v>7496.5108500268043</v>
      </c>
      <c r="AC34" s="410">
        <f t="shared" si="16"/>
        <v>7766.7611401689592</v>
      </c>
      <c r="AD34" s="410">
        <f t="shared" si="16"/>
        <v>8065.8494765124269</v>
      </c>
      <c r="AE34" s="410">
        <f t="shared" si="16"/>
        <v>8371.1986785481058</v>
      </c>
      <c r="AF34" s="410">
        <f t="shared" si="16"/>
        <v>8690.0271581501183</v>
      </c>
      <c r="AG34" s="410">
        <f t="shared" si="16"/>
        <v>9020.4512677175608</v>
      </c>
      <c r="AH34" s="410">
        <f t="shared" si="16"/>
        <v>9352.6205146070497</v>
      </c>
      <c r="AI34" s="410">
        <f t="shared" si="16"/>
        <v>9709.8103393614056</v>
      </c>
      <c r="AJ34" s="410">
        <f t="shared" si="16"/>
        <v>10073.211648103768</v>
      </c>
      <c r="AK34" s="410">
        <f t="shared" si="16"/>
        <v>10460.888803577456</v>
      </c>
      <c r="AL34" s="410">
        <f t="shared" si="16"/>
        <v>10856.987240177481</v>
      </c>
      <c r="AM34" s="410">
        <f t="shared" si="16"/>
        <v>11265.950117687702</v>
      </c>
      <c r="AN34" s="410">
        <f t="shared" si="16"/>
        <v>11691.210744655844</v>
      </c>
      <c r="AO34" s="410">
        <f t="shared" si="16"/>
        <v>12131.847654136152</v>
      </c>
      <c r="AP34" s="410">
        <f t="shared" si="16"/>
        <v>12594.898766041748</v>
      </c>
      <c r="AQ34" s="410">
        <f t="shared" si="16"/>
        <v>13071.467771846728</v>
      </c>
      <c r="AR34" s="410">
        <f t="shared" si="16"/>
        <v>13563.572056498564</v>
      </c>
      <c r="AS34" s="410">
        <f t="shared" si="16"/>
        <v>14080.538901996317</v>
      </c>
      <c r="AT34" s="410">
        <f t="shared" si="16"/>
        <v>14610.831310744848</v>
      </c>
      <c r="AU34" s="410">
        <f t="shared" si="16"/>
        <v>15160.268779006496</v>
      </c>
      <c r="AV34" s="410">
        <f t="shared" si="16"/>
        <v>15737.281791577901</v>
      </c>
    </row>
    <row r="35" spans="1:48" outlineLevel="1" x14ac:dyDescent="0.2"/>
    <row r="36" spans="1:48" ht="11.25" customHeight="1" x14ac:dyDescent="0.2">
      <c r="Q36" s="189"/>
      <c r="R36" s="189"/>
      <c r="S36" s="189"/>
      <c r="T36" s="189"/>
      <c r="U36" s="189"/>
      <c r="V36" s="189"/>
      <c r="W36" s="189"/>
    </row>
    <row r="37" spans="1:48" s="32" customFormat="1" x14ac:dyDescent="0.2">
      <c r="A37" s="32" t="s">
        <v>773</v>
      </c>
      <c r="O37" s="64">
        <f>SUM(O42)</f>
        <v>4.7104288133622729</v>
      </c>
      <c r="P37" s="64">
        <f t="shared" ref="P37:AV37" si="17">SUM(P42)</f>
        <v>4.890204827261817</v>
      </c>
      <c r="Q37" s="64">
        <f t="shared" si="17"/>
        <v>5.075735675183636</v>
      </c>
      <c r="R37" s="64">
        <f t="shared" si="17"/>
        <v>5.2688133007422921</v>
      </c>
      <c r="S37" s="64">
        <f t="shared" si="17"/>
        <v>5.4697480161660472</v>
      </c>
      <c r="T37" s="64">
        <f t="shared" si="17"/>
        <v>5.6771310702721376</v>
      </c>
      <c r="U37" s="64">
        <f t="shared" si="17"/>
        <v>5.8929261210506381</v>
      </c>
      <c r="V37" s="64">
        <f t="shared" si="17"/>
        <v>6.1174779971524158</v>
      </c>
      <c r="W37" s="64">
        <f t="shared" si="17"/>
        <v>6.3501993523113551</v>
      </c>
      <c r="X37" s="64">
        <f t="shared" si="17"/>
        <v>6.5865058618803074</v>
      </c>
      <c r="Y37" s="64">
        <f t="shared" si="17"/>
        <v>6.8393052923713542</v>
      </c>
      <c r="Z37" s="64">
        <f t="shared" si="17"/>
        <v>7.1013448334161726</v>
      </c>
      <c r="AA37" s="64">
        <f t="shared" si="17"/>
        <v>7.3740162120467616</v>
      </c>
      <c r="AB37" s="64">
        <f t="shared" si="17"/>
        <v>7.6555598779623102</v>
      </c>
      <c r="AC37" s="64">
        <f t="shared" si="17"/>
        <v>7.9315439083479333</v>
      </c>
      <c r="AD37" s="64">
        <f t="shared" si="17"/>
        <v>8.2369778246703991</v>
      </c>
      <c r="AE37" s="64">
        <f t="shared" si="17"/>
        <v>8.548805439761999</v>
      </c>
      <c r="AF37" s="64">
        <f t="shared" si="17"/>
        <v>8.8743983142636278</v>
      </c>
      <c r="AG37" s="64">
        <f t="shared" si="17"/>
        <v>9.2118328363395747</v>
      </c>
      <c r="AH37" s="64">
        <f t="shared" si="17"/>
        <v>9.5510495212818807</v>
      </c>
      <c r="AI37" s="64">
        <f t="shared" si="17"/>
        <v>9.9158176308612944</v>
      </c>
      <c r="AJ37" s="64">
        <f t="shared" si="17"/>
        <v>10.286929009803284</v>
      </c>
      <c r="AK37" s="64">
        <f t="shared" si="17"/>
        <v>10.682831281729737</v>
      </c>
      <c r="AL37" s="64">
        <f t="shared" si="17"/>
        <v>11.087333504113355</v>
      </c>
      <c r="AM37" s="64">
        <f t="shared" si="17"/>
        <v>11.504973104625913</v>
      </c>
      <c r="AN37" s="64">
        <f t="shared" si="17"/>
        <v>11.939256234287862</v>
      </c>
      <c r="AO37" s="64">
        <f t="shared" si="17"/>
        <v>12.389241875935364</v>
      </c>
      <c r="AP37" s="64">
        <f t="shared" si="17"/>
        <v>12.862117268857345</v>
      </c>
      <c r="AQ37" s="64">
        <f t="shared" si="17"/>
        <v>13.34879735682226</v>
      </c>
      <c r="AR37" s="64">
        <f t="shared" si="17"/>
        <v>13.85134232643842</v>
      </c>
      <c r="AS37" s="64">
        <f t="shared" si="17"/>
        <v>14.379277351119294</v>
      </c>
      <c r="AT37" s="64">
        <f t="shared" si="17"/>
        <v>14.92082065962911</v>
      </c>
      <c r="AU37" s="64">
        <f t="shared" si="17"/>
        <v>15.481915217033508</v>
      </c>
      <c r="AV37" s="64">
        <f t="shared" si="17"/>
        <v>16.071170372728776</v>
      </c>
    </row>
    <row r="38" spans="1:48" s="138" customFormat="1" outlineLevel="1" x14ac:dyDescent="0.2">
      <c r="A38" s="138" t="s">
        <v>412</v>
      </c>
      <c r="B38" s="138" t="s">
        <v>194</v>
      </c>
      <c r="D38" s="152"/>
    </row>
    <row r="39" spans="1:48" outlineLevel="1" x14ac:dyDescent="0.2">
      <c r="A39" s="41" t="s">
        <v>244</v>
      </c>
      <c r="B39" t="s">
        <v>194</v>
      </c>
      <c r="D39" s="50"/>
      <c r="E39" s="47">
        <v>0.3</v>
      </c>
      <c r="O39" s="56">
        <f>OPERACIONAL!H$13*$E$11</f>
        <v>946.05</v>
      </c>
      <c r="P39" s="56">
        <f>OPERACIONAL!I$13*$E$11</f>
        <v>953.55</v>
      </c>
      <c r="Q39" s="56">
        <f>OPERACIONAL!J$13*$E$11</f>
        <v>960.9</v>
      </c>
      <c r="R39" s="56">
        <f>OPERACIONAL!K$13*$E$11</f>
        <v>968.4</v>
      </c>
      <c r="S39" s="56">
        <f>OPERACIONAL!L$13*$E$11</f>
        <v>976.05</v>
      </c>
      <c r="T39" s="56">
        <f>OPERACIONAL!M$13*$E$11</f>
        <v>983.55</v>
      </c>
      <c r="U39" s="56">
        <f>OPERACIONAL!N$13*$E$11</f>
        <v>991.19999999999993</v>
      </c>
      <c r="V39" s="56">
        <f>OPERACIONAL!O$13*$E$11</f>
        <v>999</v>
      </c>
      <c r="W39" s="56">
        <f>OPERACIONAL!P$13*$E$11</f>
        <v>1006.8</v>
      </c>
      <c r="X39" s="56">
        <f>OPERACIONAL!Q$13*$E$11</f>
        <v>1013.8499999999999</v>
      </c>
      <c r="Y39" s="56">
        <f>OPERACIONAL!R$13*$E$11</f>
        <v>1022.0999999999999</v>
      </c>
      <c r="Z39" s="56">
        <f>OPERACIONAL!S$13*$E$11</f>
        <v>1030.3499999999999</v>
      </c>
      <c r="AA39" s="56">
        <f>OPERACIONAL!T$13*$E$11</f>
        <v>1038.75</v>
      </c>
      <c r="AB39" s="56">
        <f>OPERACIONAL!U$13*$E$11</f>
        <v>1047</v>
      </c>
      <c r="AC39" s="56">
        <f>OPERACIONAL!V$13*$E$11</f>
        <v>1053.1499999999999</v>
      </c>
      <c r="AD39" s="56">
        <f>OPERACIONAL!W$13*$E$11</f>
        <v>1061.8499999999999</v>
      </c>
      <c r="AE39" s="56">
        <f>OPERACIONAL!X$13*$E$11</f>
        <v>1069.95</v>
      </c>
      <c r="AF39" s="56">
        <f>OPERACIONAL!Y$13*$E$11</f>
        <v>1078.3499999999999</v>
      </c>
      <c r="AG39" s="56">
        <f>OPERACIONAL!Z$13*$E$11</f>
        <v>1086.75</v>
      </c>
      <c r="AH39" s="56">
        <f>OPERACIONAL!AA$13*$E$11</f>
        <v>1093.95</v>
      </c>
      <c r="AI39" s="56">
        <f>OPERACIONAL!AB$13*$E$11</f>
        <v>1102.6499999999999</v>
      </c>
      <c r="AJ39" s="56">
        <f>OPERACIONAL!AC$13*$E$11</f>
        <v>1110.5999999999999</v>
      </c>
      <c r="AK39" s="56">
        <f>OPERACIONAL!AD$13*$E$11</f>
        <v>1119.75</v>
      </c>
      <c r="AL39" s="56">
        <f>OPERACIONAL!AE$13*$E$11</f>
        <v>1128.3</v>
      </c>
      <c r="AM39" s="56">
        <f>OPERACIONAL!AF$13*$E$11</f>
        <v>1136.7</v>
      </c>
      <c r="AN39" s="56">
        <f>OPERACIONAL!AG$13*$E$11</f>
        <v>1145.25</v>
      </c>
      <c r="AO39" s="56">
        <f>OPERACIONAL!AH$13*$E$11</f>
        <v>1153.8</v>
      </c>
      <c r="AP39" s="56">
        <f>OPERACIONAL!AI$13*$E$11</f>
        <v>1162.95</v>
      </c>
      <c r="AQ39" s="56">
        <f>OPERACIONAL!AJ$13*$E$11</f>
        <v>1171.8</v>
      </c>
      <c r="AR39" s="56">
        <f>OPERACIONAL!AK$13*$E$11</f>
        <v>1180.5</v>
      </c>
      <c r="AS39" s="56">
        <f>OPERACIONAL!AL$13*$E$11</f>
        <v>1189.8</v>
      </c>
      <c r="AT39" s="56">
        <f>OPERACIONAL!AM$13*$E$11</f>
        <v>1198.6499999999999</v>
      </c>
      <c r="AU39" s="56">
        <f>OPERACIONAL!AN$13*$E$11</f>
        <v>1207.5</v>
      </c>
      <c r="AV39" s="56">
        <f>OPERACIONAL!AO$13*$E$11</f>
        <v>1216.95</v>
      </c>
    </row>
    <row r="40" spans="1:48" outlineLevel="1" x14ac:dyDescent="0.2">
      <c r="A40" s="41" t="s">
        <v>243</v>
      </c>
      <c r="B40" t="s">
        <v>194</v>
      </c>
      <c r="D40" s="50"/>
      <c r="E40" s="47">
        <v>0.7</v>
      </c>
      <c r="O40" s="56">
        <f>OPERACIONAL!H$13*$E$12</f>
        <v>2207.4499999999998</v>
      </c>
      <c r="P40" s="56">
        <f>OPERACIONAL!I$13*$E$12</f>
        <v>2224.9499999999998</v>
      </c>
      <c r="Q40" s="56">
        <f>OPERACIONAL!J$13*$E$12</f>
        <v>2242.1</v>
      </c>
      <c r="R40" s="56">
        <f>OPERACIONAL!K$13*$E$12</f>
        <v>2259.6</v>
      </c>
      <c r="S40" s="56">
        <f>OPERACIONAL!L$13*$E$12</f>
        <v>2277.4499999999998</v>
      </c>
      <c r="T40" s="56">
        <f>OPERACIONAL!M$13*$E$12</f>
        <v>2294.9499999999998</v>
      </c>
      <c r="U40" s="56">
        <f>OPERACIONAL!N$13*$E$12</f>
        <v>2312.7999999999997</v>
      </c>
      <c r="V40" s="56">
        <f>OPERACIONAL!O$13*$E$12</f>
        <v>2331</v>
      </c>
      <c r="W40" s="56">
        <f>OPERACIONAL!P$13*$E$12</f>
        <v>2349.1999999999998</v>
      </c>
      <c r="X40" s="56">
        <f>OPERACIONAL!Q$13*$E$12</f>
        <v>2365.6499999999996</v>
      </c>
      <c r="Y40" s="56">
        <f>OPERACIONAL!R$13*$E$12</f>
        <v>2384.8999999999996</v>
      </c>
      <c r="Z40" s="56">
        <f>OPERACIONAL!S$13*$E$12</f>
        <v>2404.1499999999996</v>
      </c>
      <c r="AA40" s="56">
        <f>OPERACIONAL!T$13*$E$12</f>
        <v>2423.75</v>
      </c>
      <c r="AB40" s="56">
        <f>OPERACIONAL!U$13*$E$12</f>
        <v>2443</v>
      </c>
      <c r="AC40" s="56">
        <f>OPERACIONAL!V$13*$E$12</f>
        <v>2457.35</v>
      </c>
      <c r="AD40" s="56">
        <f>OPERACIONAL!W$13*$E$12</f>
        <v>2477.6499999999996</v>
      </c>
      <c r="AE40" s="56">
        <f>OPERACIONAL!X$13*$E$12</f>
        <v>2496.5499999999997</v>
      </c>
      <c r="AF40" s="56">
        <f>OPERACIONAL!Y$13*$E$12</f>
        <v>2516.1499999999996</v>
      </c>
      <c r="AG40" s="56">
        <f>OPERACIONAL!Z$13*$E$12</f>
        <v>2535.75</v>
      </c>
      <c r="AH40" s="56">
        <f>OPERACIONAL!AA$13*$E$12</f>
        <v>2552.5499999999997</v>
      </c>
      <c r="AI40" s="56">
        <f>OPERACIONAL!AB$13*$E$12</f>
        <v>2572.85</v>
      </c>
      <c r="AJ40" s="56">
        <f>OPERACIONAL!AC$13*$E$12</f>
        <v>2591.3999999999996</v>
      </c>
      <c r="AK40" s="56">
        <f>OPERACIONAL!AD$13*$E$12</f>
        <v>2612.75</v>
      </c>
      <c r="AL40" s="56">
        <f>OPERACIONAL!AE$13*$E$12</f>
        <v>2632.7</v>
      </c>
      <c r="AM40" s="56">
        <f>OPERACIONAL!AF$13*$E$12</f>
        <v>2652.2999999999997</v>
      </c>
      <c r="AN40" s="56">
        <f>OPERACIONAL!AG$13*$E$12</f>
        <v>2672.25</v>
      </c>
      <c r="AO40" s="56">
        <f>OPERACIONAL!AH$13*$E$12</f>
        <v>2692.2</v>
      </c>
      <c r="AP40" s="56">
        <f>OPERACIONAL!AI$13*$E$12</f>
        <v>2713.5499999999997</v>
      </c>
      <c r="AQ40" s="56">
        <f>OPERACIONAL!AJ$13*$E$12</f>
        <v>2734.2</v>
      </c>
      <c r="AR40" s="56">
        <f>OPERACIONAL!AK$13*$E$12</f>
        <v>2754.5</v>
      </c>
      <c r="AS40" s="56">
        <f>OPERACIONAL!AL$13*$E$12</f>
        <v>2776.2</v>
      </c>
      <c r="AT40" s="56">
        <f>OPERACIONAL!AM$13*$E$12</f>
        <v>2796.85</v>
      </c>
      <c r="AU40" s="56">
        <f>OPERACIONAL!AN$13*$E$12</f>
        <v>2817.5</v>
      </c>
      <c r="AV40" s="56">
        <f>OPERACIONAL!AO$13*$E$12</f>
        <v>2839.5499999999997</v>
      </c>
    </row>
    <row r="41" spans="1:48" outlineLevel="1" x14ac:dyDescent="0.2">
      <c r="Q41" s="39"/>
      <c r="R41" s="39"/>
      <c r="S41" s="39"/>
    </row>
    <row r="42" spans="1:48" outlineLevel="1" x14ac:dyDescent="0.2">
      <c r="A42" s="168" t="s">
        <v>470</v>
      </c>
      <c r="B42" s="168" t="s">
        <v>195</v>
      </c>
      <c r="C42" s="168"/>
      <c r="D42" s="168"/>
      <c r="E42" s="63">
        <f>1/1000</f>
        <v>1E-3</v>
      </c>
      <c r="F42" s="168" t="s">
        <v>47</v>
      </c>
      <c r="G42" s="168"/>
      <c r="H42" s="168"/>
      <c r="I42" s="168"/>
      <c r="J42" s="168"/>
      <c r="K42" s="168"/>
      <c r="L42" s="168"/>
      <c r="M42" s="168"/>
      <c r="N42" s="168"/>
      <c r="O42" s="409">
        <f t="shared" ref="O42:AV42" si="18">$E42*O46</f>
        <v>4.7104288133622729</v>
      </c>
      <c r="P42" s="409">
        <f t="shared" si="18"/>
        <v>4.890204827261817</v>
      </c>
      <c r="Q42" s="409">
        <f t="shared" si="18"/>
        <v>5.075735675183636</v>
      </c>
      <c r="R42" s="409">
        <f t="shared" si="18"/>
        <v>5.2688133007422921</v>
      </c>
      <c r="S42" s="409">
        <f t="shared" si="18"/>
        <v>5.4697480161660472</v>
      </c>
      <c r="T42" s="409">
        <f t="shared" si="18"/>
        <v>5.6771310702721376</v>
      </c>
      <c r="U42" s="409">
        <f t="shared" si="18"/>
        <v>5.8929261210506381</v>
      </c>
      <c r="V42" s="409">
        <f t="shared" si="18"/>
        <v>6.1174779971524158</v>
      </c>
      <c r="W42" s="409">
        <f t="shared" si="18"/>
        <v>6.3501993523113551</v>
      </c>
      <c r="X42" s="409">
        <f t="shared" si="18"/>
        <v>6.5865058618803074</v>
      </c>
      <c r="Y42" s="409">
        <f t="shared" si="18"/>
        <v>6.8393052923713542</v>
      </c>
      <c r="Z42" s="409">
        <f t="shared" si="18"/>
        <v>7.1013448334161726</v>
      </c>
      <c r="AA42" s="409">
        <f t="shared" si="18"/>
        <v>7.3740162120467616</v>
      </c>
      <c r="AB42" s="409">
        <f t="shared" si="18"/>
        <v>7.6555598779623102</v>
      </c>
      <c r="AC42" s="409">
        <f t="shared" si="18"/>
        <v>7.9315439083479333</v>
      </c>
      <c r="AD42" s="409">
        <f t="shared" si="18"/>
        <v>8.2369778246703991</v>
      </c>
      <c r="AE42" s="409">
        <f t="shared" si="18"/>
        <v>8.548805439761999</v>
      </c>
      <c r="AF42" s="409">
        <f t="shared" si="18"/>
        <v>8.8743983142636278</v>
      </c>
      <c r="AG42" s="409">
        <f t="shared" si="18"/>
        <v>9.2118328363395747</v>
      </c>
      <c r="AH42" s="409">
        <f t="shared" si="18"/>
        <v>9.5510495212818807</v>
      </c>
      <c r="AI42" s="409">
        <f t="shared" si="18"/>
        <v>9.9158176308612944</v>
      </c>
      <c r="AJ42" s="409">
        <f t="shared" si="18"/>
        <v>10.286929009803284</v>
      </c>
      <c r="AK42" s="409">
        <f t="shared" si="18"/>
        <v>10.682831281729737</v>
      </c>
      <c r="AL42" s="409">
        <f t="shared" si="18"/>
        <v>11.087333504113355</v>
      </c>
      <c r="AM42" s="409">
        <f t="shared" si="18"/>
        <v>11.504973104625913</v>
      </c>
      <c r="AN42" s="409">
        <f t="shared" si="18"/>
        <v>11.939256234287862</v>
      </c>
      <c r="AO42" s="409">
        <f t="shared" si="18"/>
        <v>12.389241875935364</v>
      </c>
      <c r="AP42" s="409">
        <f t="shared" si="18"/>
        <v>12.862117268857345</v>
      </c>
      <c r="AQ42" s="409">
        <f t="shared" si="18"/>
        <v>13.34879735682226</v>
      </c>
      <c r="AR42" s="409">
        <f t="shared" si="18"/>
        <v>13.85134232643842</v>
      </c>
      <c r="AS42" s="409">
        <f t="shared" si="18"/>
        <v>14.379277351119294</v>
      </c>
      <c r="AT42" s="409">
        <f t="shared" si="18"/>
        <v>14.92082065962911</v>
      </c>
      <c r="AU42" s="409">
        <f t="shared" si="18"/>
        <v>15.481915217033508</v>
      </c>
      <c r="AV42" s="409">
        <f t="shared" si="18"/>
        <v>16.071170372728776</v>
      </c>
    </row>
    <row r="43" spans="1:48" s="44" customFormat="1" outlineLevel="2" x14ac:dyDescent="0.2">
      <c r="A43" s="138" t="s">
        <v>471</v>
      </c>
      <c r="B43" s="138"/>
      <c r="C43" s="138"/>
      <c r="D43" s="138"/>
      <c r="E43" s="164">
        <f>'LOTE 3'!$B$12</f>
        <v>0</v>
      </c>
      <c r="F43" s="138" t="s">
        <v>299</v>
      </c>
      <c r="G43" s="138"/>
      <c r="H43" s="138"/>
      <c r="I43" s="42">
        <v>44105</v>
      </c>
      <c r="J43" s="138"/>
      <c r="K43" s="138"/>
      <c r="L43" s="138"/>
      <c r="M43" s="138"/>
      <c r="N43" s="13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</row>
    <row r="44" spans="1:48" s="167" customFormat="1" outlineLevel="2" x14ac:dyDescent="0.2">
      <c r="A44" s="171" t="s">
        <v>244</v>
      </c>
      <c r="B44" s="180" t="s">
        <v>195</v>
      </c>
      <c r="C44" s="180"/>
      <c r="D44" s="169"/>
      <c r="E44" s="170">
        <f>I44*(1+$E$15)/INDEX(MacroEco!$55:$55,MATCH($I$15,MacroEco!$51:$51,0))</f>
        <v>96.548895639882957</v>
      </c>
      <c r="F44" s="169" t="s">
        <v>195</v>
      </c>
      <c r="G44" s="169"/>
      <c r="H44" s="169"/>
      <c r="I44" s="177">
        <v>80</v>
      </c>
      <c r="J44" s="169" t="s">
        <v>195</v>
      </c>
      <c r="K44" s="169" t="s">
        <v>351</v>
      </c>
      <c r="L44" s="169"/>
      <c r="M44" s="169"/>
      <c r="N44" s="169"/>
      <c r="O44" s="410">
        <f>$E44*O$4</f>
        <v>103.44283543199093</v>
      </c>
      <c r="P44" s="410">
        <f t="shared" ref="P44:AE45" si="19">$E44*P$4</f>
        <v>106.54612049495066</v>
      </c>
      <c r="Q44" s="410">
        <f t="shared" si="19"/>
        <v>109.74250410979917</v>
      </c>
      <c r="R44" s="410">
        <f t="shared" si="19"/>
        <v>113.03477923309315</v>
      </c>
      <c r="S44" s="410">
        <f t="shared" si="19"/>
        <v>116.42582261008594</v>
      </c>
      <c r="T44" s="410">
        <f t="shared" si="19"/>
        <v>119.91859728838853</v>
      </c>
      <c r="U44" s="410">
        <f t="shared" si="19"/>
        <v>123.51615520704019</v>
      </c>
      <c r="V44" s="410">
        <f t="shared" si="19"/>
        <v>127.22163986325138</v>
      </c>
      <c r="W44" s="410">
        <f t="shared" si="19"/>
        <v>131.03828905914892</v>
      </c>
      <c r="X44" s="410">
        <f t="shared" si="19"/>
        <v>134.9694377309234</v>
      </c>
      <c r="Y44" s="410">
        <f t="shared" si="19"/>
        <v>139.01852086285112</v>
      </c>
      <c r="Z44" s="410">
        <f t="shared" si="19"/>
        <v>143.18907648873665</v>
      </c>
      <c r="AA44" s="410">
        <f t="shared" si="19"/>
        <v>147.48474878339874</v>
      </c>
      <c r="AB44" s="410">
        <f t="shared" si="19"/>
        <v>151.90929124690069</v>
      </c>
      <c r="AC44" s="410">
        <f t="shared" si="19"/>
        <v>156.46656998430774</v>
      </c>
      <c r="AD44" s="410">
        <f t="shared" si="19"/>
        <v>161.16056708383698</v>
      </c>
      <c r="AE44" s="410">
        <f t="shared" si="19"/>
        <v>165.9953840963521</v>
      </c>
      <c r="AF44" s="410">
        <f t="shared" ref="AF44:AU45" si="20">$E44*AF$4</f>
        <v>170.97524561924263</v>
      </c>
      <c r="AG44" s="410">
        <f t="shared" si="20"/>
        <v>176.10450298781993</v>
      </c>
      <c r="AH44" s="410">
        <f t="shared" si="20"/>
        <v>181.38763807745451</v>
      </c>
      <c r="AI44" s="410">
        <f t="shared" si="20"/>
        <v>186.82926721977816</v>
      </c>
      <c r="AJ44" s="410">
        <f t="shared" si="20"/>
        <v>192.43414523637151</v>
      </c>
      <c r="AK44" s="410">
        <f t="shared" si="20"/>
        <v>198.20716959346268</v>
      </c>
      <c r="AL44" s="410">
        <f t="shared" si="20"/>
        <v>204.15338468126654</v>
      </c>
      <c r="AM44" s="410">
        <f t="shared" si="20"/>
        <v>210.27798622170454</v>
      </c>
      <c r="AN44" s="410">
        <f t="shared" si="20"/>
        <v>216.58632580835567</v>
      </c>
      <c r="AO44" s="410">
        <f t="shared" si="20"/>
        <v>223.08391558260632</v>
      </c>
      <c r="AP44" s="410">
        <f t="shared" si="20"/>
        <v>229.77643305008453</v>
      </c>
      <c r="AQ44" s="410">
        <f t="shared" si="20"/>
        <v>236.66972604158707</v>
      </c>
      <c r="AR44" s="410">
        <f t="shared" si="20"/>
        <v>243.76981782283471</v>
      </c>
      <c r="AS44" s="410">
        <f t="shared" si="20"/>
        <v>251.08291235751975</v>
      </c>
      <c r="AT44" s="410">
        <f t="shared" si="20"/>
        <v>258.61539972824534</v>
      </c>
      <c r="AU44" s="410">
        <f t="shared" si="20"/>
        <v>266.37386172009275</v>
      </c>
      <c r="AV44" s="410">
        <f t="shared" ref="AV44:AV45" si="21">$E44*AV$4</f>
        <v>274.36507757169551</v>
      </c>
    </row>
    <row r="45" spans="1:48" s="167" customFormat="1" outlineLevel="2" x14ac:dyDescent="0.2">
      <c r="A45" s="171" t="s">
        <v>243</v>
      </c>
      <c r="B45" s="180" t="s">
        <v>195</v>
      </c>
      <c r="C45" s="180"/>
      <c r="D45" s="169"/>
      <c r="E45" s="170">
        <f>I45*(1+$E$15)/INDEX(MacroEco!$55:$55,MATCH($I$15,MacroEco!$51:$51,0))</f>
        <v>1950.2876919256357</v>
      </c>
      <c r="F45" s="169" t="s">
        <v>195</v>
      </c>
      <c r="G45" s="169"/>
      <c r="H45" s="169"/>
      <c r="I45" s="177">
        <v>1616</v>
      </c>
      <c r="J45" s="169" t="s">
        <v>195</v>
      </c>
      <c r="K45" s="169" t="s">
        <v>351</v>
      </c>
      <c r="L45" s="169"/>
      <c r="M45" s="169"/>
      <c r="N45" s="169"/>
      <c r="O45" s="410">
        <f>$E45*O$4</f>
        <v>2089.5452757262169</v>
      </c>
      <c r="P45" s="410">
        <f t="shared" si="19"/>
        <v>2152.231633998003</v>
      </c>
      <c r="Q45" s="410">
        <f t="shared" si="19"/>
        <v>2216.7985830179432</v>
      </c>
      <c r="R45" s="410">
        <f t="shared" si="19"/>
        <v>2283.3025405084813</v>
      </c>
      <c r="S45" s="410">
        <f t="shared" si="19"/>
        <v>2351.8016167237361</v>
      </c>
      <c r="T45" s="410">
        <f t="shared" si="19"/>
        <v>2422.3556652254483</v>
      </c>
      <c r="U45" s="410">
        <f t="shared" si="19"/>
        <v>2495.0263351822118</v>
      </c>
      <c r="V45" s="410">
        <f t="shared" si="19"/>
        <v>2569.8771252376782</v>
      </c>
      <c r="W45" s="410">
        <f t="shared" si="19"/>
        <v>2646.9734389948085</v>
      </c>
      <c r="X45" s="410">
        <f t="shared" si="19"/>
        <v>2726.3826421646527</v>
      </c>
      <c r="Y45" s="410">
        <f t="shared" si="19"/>
        <v>2808.1741214295926</v>
      </c>
      <c r="Z45" s="410">
        <f t="shared" si="19"/>
        <v>2892.4193450724802</v>
      </c>
      <c r="AA45" s="410">
        <f t="shared" si="19"/>
        <v>2979.1919254246545</v>
      </c>
      <c r="AB45" s="410">
        <f t="shared" si="19"/>
        <v>3068.5676831873943</v>
      </c>
      <c r="AC45" s="410">
        <f t="shared" si="19"/>
        <v>3160.6247136830161</v>
      </c>
      <c r="AD45" s="410">
        <f t="shared" si="19"/>
        <v>3255.4434550935071</v>
      </c>
      <c r="AE45" s="410">
        <f t="shared" si="19"/>
        <v>3353.1067587463122</v>
      </c>
      <c r="AF45" s="410">
        <f t="shared" si="20"/>
        <v>3453.6999615087011</v>
      </c>
      <c r="AG45" s="410">
        <f t="shared" si="20"/>
        <v>3557.3109603539624</v>
      </c>
      <c r="AH45" s="410">
        <f t="shared" si="20"/>
        <v>3664.0302891645811</v>
      </c>
      <c r="AI45" s="410">
        <f t="shared" si="20"/>
        <v>3773.9511978395185</v>
      </c>
      <c r="AJ45" s="410">
        <f t="shared" si="20"/>
        <v>3887.1697337747046</v>
      </c>
      <c r="AK45" s="410">
        <f t="shared" si="20"/>
        <v>4003.7848257879459</v>
      </c>
      <c r="AL45" s="410">
        <f t="shared" si="20"/>
        <v>4123.8983705615838</v>
      </c>
      <c r="AM45" s="410">
        <f t="shared" si="20"/>
        <v>4247.6153216784314</v>
      </c>
      <c r="AN45" s="410">
        <f t="shared" si="20"/>
        <v>4375.0437813287845</v>
      </c>
      <c r="AO45" s="410">
        <f t="shared" si="20"/>
        <v>4506.2950947686477</v>
      </c>
      <c r="AP45" s="410">
        <f t="shared" si="20"/>
        <v>4641.4839476117077</v>
      </c>
      <c r="AQ45" s="410">
        <f t="shared" si="20"/>
        <v>4780.7284660400592</v>
      </c>
      <c r="AR45" s="410">
        <f t="shared" si="20"/>
        <v>4924.150320021261</v>
      </c>
      <c r="AS45" s="410">
        <f t="shared" si="20"/>
        <v>5071.8748296218992</v>
      </c>
      <c r="AT45" s="410">
        <f t="shared" si="20"/>
        <v>5224.0310745105562</v>
      </c>
      <c r="AU45" s="410">
        <f t="shared" si="20"/>
        <v>5380.7520067458727</v>
      </c>
      <c r="AV45" s="410">
        <f t="shared" si="21"/>
        <v>5542.1745669482498</v>
      </c>
    </row>
    <row r="46" spans="1:48" s="44" customFormat="1" outlineLevel="2" x14ac:dyDescent="0.2">
      <c r="A46" s="138" t="s">
        <v>42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408">
        <f t="shared" ref="O46:AV46" si="22">SUM(O47:O48)</f>
        <v>4710.4288133622731</v>
      </c>
      <c r="P46" s="408">
        <f t="shared" si="22"/>
        <v>4890.2048272618167</v>
      </c>
      <c r="Q46" s="408">
        <f t="shared" si="22"/>
        <v>5075.735675183636</v>
      </c>
      <c r="R46" s="408">
        <f t="shared" si="22"/>
        <v>5268.8133007422921</v>
      </c>
      <c r="S46" s="408">
        <f t="shared" si="22"/>
        <v>5469.7480161660469</v>
      </c>
      <c r="T46" s="408">
        <f t="shared" si="22"/>
        <v>5677.1310702721375</v>
      </c>
      <c r="U46" s="408">
        <f t="shared" si="22"/>
        <v>5892.9261210506384</v>
      </c>
      <c r="V46" s="408">
        <f t="shared" si="22"/>
        <v>6117.4779971524158</v>
      </c>
      <c r="W46" s="408">
        <f t="shared" si="22"/>
        <v>6350.1993523113551</v>
      </c>
      <c r="X46" s="408">
        <f t="shared" si="22"/>
        <v>6586.5058618803068</v>
      </c>
      <c r="Y46" s="408">
        <f t="shared" si="22"/>
        <v>6839.305292371354</v>
      </c>
      <c r="Z46" s="408">
        <f t="shared" si="22"/>
        <v>7101.3448334161722</v>
      </c>
      <c r="AA46" s="408">
        <f t="shared" si="22"/>
        <v>7374.0162120467612</v>
      </c>
      <c r="AB46" s="408">
        <f t="shared" si="22"/>
        <v>7655.5598779623097</v>
      </c>
      <c r="AC46" s="408">
        <f t="shared" si="22"/>
        <v>7931.5439083479332</v>
      </c>
      <c r="AD46" s="408">
        <f t="shared" si="22"/>
        <v>8236.9778246703991</v>
      </c>
      <c r="AE46" s="408">
        <f t="shared" si="22"/>
        <v>8548.8054397619981</v>
      </c>
      <c r="AF46" s="408">
        <f t="shared" si="22"/>
        <v>8874.398314263628</v>
      </c>
      <c r="AG46" s="408">
        <f t="shared" si="22"/>
        <v>9211.832836339574</v>
      </c>
      <c r="AH46" s="408">
        <f t="shared" si="22"/>
        <v>9551.0495212818805</v>
      </c>
      <c r="AI46" s="408">
        <f t="shared" si="22"/>
        <v>9915.8176308612947</v>
      </c>
      <c r="AJ46" s="408">
        <f t="shared" si="22"/>
        <v>10286.929009803283</v>
      </c>
      <c r="AK46" s="408">
        <f t="shared" si="22"/>
        <v>10682.831281729736</v>
      </c>
      <c r="AL46" s="408">
        <f t="shared" si="22"/>
        <v>11087.333504113354</v>
      </c>
      <c r="AM46" s="408">
        <f t="shared" si="22"/>
        <v>11504.973104625913</v>
      </c>
      <c r="AN46" s="408">
        <f t="shared" si="22"/>
        <v>11939.256234287863</v>
      </c>
      <c r="AO46" s="408">
        <f t="shared" si="22"/>
        <v>12389.241875935364</v>
      </c>
      <c r="AP46" s="408">
        <f t="shared" si="22"/>
        <v>12862.117268857344</v>
      </c>
      <c r="AQ46" s="408">
        <f t="shared" si="22"/>
        <v>13348.797356822261</v>
      </c>
      <c r="AR46" s="408">
        <f t="shared" si="22"/>
        <v>13851.34232643842</v>
      </c>
      <c r="AS46" s="408">
        <f t="shared" si="22"/>
        <v>14379.277351119294</v>
      </c>
      <c r="AT46" s="408">
        <f t="shared" si="22"/>
        <v>14920.820659629109</v>
      </c>
      <c r="AU46" s="408">
        <f t="shared" si="22"/>
        <v>15481.915217033507</v>
      </c>
      <c r="AV46" s="408">
        <f t="shared" si="22"/>
        <v>16071.170372728777</v>
      </c>
    </row>
    <row r="47" spans="1:48" s="167" customFormat="1" outlineLevel="2" x14ac:dyDescent="0.2">
      <c r="A47" s="171" t="s">
        <v>244</v>
      </c>
      <c r="B47" s="180" t="s">
        <v>298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410">
        <f t="shared" ref="O47:AV47" si="23">PRODUCT(O44,O39)*$E$14</f>
        <v>97.862094460435003</v>
      </c>
      <c r="P47" s="410">
        <f t="shared" si="23"/>
        <v>101.59705319796019</v>
      </c>
      <c r="Q47" s="410">
        <f t="shared" si="23"/>
        <v>105.45157219910602</v>
      </c>
      <c r="R47" s="410">
        <f t="shared" si="23"/>
        <v>109.46288020932739</v>
      </c>
      <c r="S47" s="410">
        <f t="shared" si="23"/>
        <v>113.63742415857439</v>
      </c>
      <c r="T47" s="410">
        <f t="shared" si="23"/>
        <v>117.94593636299453</v>
      </c>
      <c r="U47" s="410">
        <f t="shared" si="23"/>
        <v>122.42921304121823</v>
      </c>
      <c r="V47" s="410">
        <f t="shared" si="23"/>
        <v>127.09441822338813</v>
      </c>
      <c r="W47" s="410">
        <f t="shared" si="23"/>
        <v>131.92934942475114</v>
      </c>
      <c r="X47" s="410">
        <f t="shared" si="23"/>
        <v>136.83876444349667</v>
      </c>
      <c r="Y47" s="410">
        <f t="shared" si="23"/>
        <v>142.09083017392012</v>
      </c>
      <c r="Z47" s="410">
        <f t="shared" si="23"/>
        <v>147.53486496016981</v>
      </c>
      <c r="AA47" s="410">
        <f t="shared" si="23"/>
        <v>153.19978279875545</v>
      </c>
      <c r="AB47" s="410">
        <f t="shared" si="23"/>
        <v>159.04902793550502</v>
      </c>
      <c r="AC47" s="410">
        <f t="shared" si="23"/>
        <v>164.78276817897367</v>
      </c>
      <c r="AD47" s="410">
        <f t="shared" si="23"/>
        <v>171.12834815797228</v>
      </c>
      <c r="AE47" s="410">
        <f t="shared" si="23"/>
        <v>177.60676121389193</v>
      </c>
      <c r="AF47" s="410">
        <f t="shared" si="23"/>
        <v>184.3711561135103</v>
      </c>
      <c r="AG47" s="410">
        <f t="shared" si="23"/>
        <v>191.3815686220133</v>
      </c>
      <c r="AH47" s="410">
        <f t="shared" si="23"/>
        <v>198.42900667483138</v>
      </c>
      <c r="AI47" s="410">
        <f t="shared" si="23"/>
        <v>206.00729149988837</v>
      </c>
      <c r="AJ47" s="410">
        <f t="shared" si="23"/>
        <v>213.71736169951419</v>
      </c>
      <c r="AK47" s="410">
        <f t="shared" si="23"/>
        <v>221.94247815227985</v>
      </c>
      <c r="AL47" s="410">
        <f t="shared" si="23"/>
        <v>230.34626393587303</v>
      </c>
      <c r="AM47" s="410">
        <f t="shared" si="23"/>
        <v>239.02298693821155</v>
      </c>
      <c r="AN47" s="410">
        <f t="shared" si="23"/>
        <v>248.04548963201935</v>
      </c>
      <c r="AO47" s="410">
        <f t="shared" si="23"/>
        <v>257.39422179921115</v>
      </c>
      <c r="AP47" s="410">
        <f t="shared" si="23"/>
        <v>267.21850281559585</v>
      </c>
      <c r="AQ47" s="410">
        <f t="shared" si="23"/>
        <v>277.32958497553176</v>
      </c>
      <c r="AR47" s="410">
        <f t="shared" si="23"/>
        <v>287.77026993985641</v>
      </c>
      <c r="AS47" s="410">
        <f t="shared" si="23"/>
        <v>298.73844912297699</v>
      </c>
      <c r="AT47" s="410">
        <f t="shared" si="23"/>
        <v>309.98934888426123</v>
      </c>
      <c r="AU47" s="410">
        <f t="shared" si="23"/>
        <v>321.64643802701198</v>
      </c>
      <c r="AV47" s="410">
        <f t="shared" si="23"/>
        <v>333.88858115087487</v>
      </c>
    </row>
    <row r="48" spans="1:48" s="167" customFormat="1" outlineLevel="2" x14ac:dyDescent="0.2">
      <c r="A48" s="171" t="s">
        <v>243</v>
      </c>
      <c r="B48" s="180" t="s">
        <v>298</v>
      </c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410">
        <f t="shared" ref="O48:AV48" si="24">PRODUCT(O45,O40)*$E$14</f>
        <v>4612.5667189018377</v>
      </c>
      <c r="P48" s="410">
        <f t="shared" si="24"/>
        <v>4788.6077740638566</v>
      </c>
      <c r="Q48" s="410">
        <f t="shared" si="24"/>
        <v>4970.2841029845304</v>
      </c>
      <c r="R48" s="410">
        <f t="shared" si="24"/>
        <v>5159.3504205329646</v>
      </c>
      <c r="S48" s="410">
        <f t="shared" si="24"/>
        <v>5356.1105920074724</v>
      </c>
      <c r="T48" s="410">
        <f t="shared" si="24"/>
        <v>5559.1851339091427</v>
      </c>
      <c r="U48" s="410">
        <f t="shared" si="24"/>
        <v>5770.4969080094197</v>
      </c>
      <c r="V48" s="410">
        <f t="shared" si="24"/>
        <v>5990.3835789290279</v>
      </c>
      <c r="W48" s="410">
        <f t="shared" si="24"/>
        <v>6218.2700028866038</v>
      </c>
      <c r="X48" s="410">
        <f t="shared" si="24"/>
        <v>6449.6670974368099</v>
      </c>
      <c r="Y48" s="410">
        <f t="shared" si="24"/>
        <v>6697.2144621974339</v>
      </c>
      <c r="Z48" s="410">
        <f t="shared" si="24"/>
        <v>6953.809968456002</v>
      </c>
      <c r="AA48" s="410">
        <f t="shared" si="24"/>
        <v>7220.816429248006</v>
      </c>
      <c r="AB48" s="410">
        <f t="shared" si="24"/>
        <v>7496.5108500268043</v>
      </c>
      <c r="AC48" s="410">
        <f t="shared" si="24"/>
        <v>7766.7611401689592</v>
      </c>
      <c r="AD48" s="410">
        <f t="shared" si="24"/>
        <v>8065.8494765124269</v>
      </c>
      <c r="AE48" s="410">
        <f t="shared" si="24"/>
        <v>8371.1986785481058</v>
      </c>
      <c r="AF48" s="410">
        <f t="shared" si="24"/>
        <v>8690.0271581501183</v>
      </c>
      <c r="AG48" s="410">
        <f t="shared" si="24"/>
        <v>9020.4512677175608</v>
      </c>
      <c r="AH48" s="410">
        <f t="shared" si="24"/>
        <v>9352.6205146070497</v>
      </c>
      <c r="AI48" s="410">
        <f t="shared" si="24"/>
        <v>9709.8103393614056</v>
      </c>
      <c r="AJ48" s="410">
        <f t="shared" si="24"/>
        <v>10073.211648103768</v>
      </c>
      <c r="AK48" s="410">
        <f t="shared" si="24"/>
        <v>10460.888803577456</v>
      </c>
      <c r="AL48" s="410">
        <f t="shared" si="24"/>
        <v>10856.987240177481</v>
      </c>
      <c r="AM48" s="410">
        <f t="shared" si="24"/>
        <v>11265.950117687702</v>
      </c>
      <c r="AN48" s="410">
        <f t="shared" si="24"/>
        <v>11691.210744655844</v>
      </c>
      <c r="AO48" s="410">
        <f t="shared" si="24"/>
        <v>12131.847654136152</v>
      </c>
      <c r="AP48" s="410">
        <f t="shared" si="24"/>
        <v>12594.898766041748</v>
      </c>
      <c r="AQ48" s="410">
        <f t="shared" si="24"/>
        <v>13071.467771846728</v>
      </c>
      <c r="AR48" s="410">
        <f t="shared" si="24"/>
        <v>13563.572056498564</v>
      </c>
      <c r="AS48" s="410">
        <f t="shared" si="24"/>
        <v>14080.538901996317</v>
      </c>
      <c r="AT48" s="410">
        <f t="shared" si="24"/>
        <v>14610.831310744848</v>
      </c>
      <c r="AU48" s="410">
        <f t="shared" si="24"/>
        <v>15160.268779006496</v>
      </c>
      <c r="AV48" s="410">
        <f t="shared" si="24"/>
        <v>15737.281791577901</v>
      </c>
    </row>
    <row r="49" spans="1:48" outlineLevel="1" x14ac:dyDescent="0.2"/>
    <row r="50" spans="1:48" ht="11.25" customHeight="1" x14ac:dyDescent="0.2">
      <c r="Q50" s="189"/>
      <c r="R50" s="189"/>
      <c r="S50" s="189"/>
      <c r="T50" s="189"/>
      <c r="U50" s="189"/>
      <c r="V50" s="189"/>
      <c r="W50" s="189"/>
    </row>
    <row r="53" spans="1:48" s="32" customFormat="1" x14ac:dyDescent="0.2">
      <c r="A53" s="32" t="s">
        <v>774</v>
      </c>
      <c r="O53" s="64">
        <f>SUM(O58)</f>
        <v>4.7104288133622729</v>
      </c>
      <c r="P53" s="64">
        <f t="shared" ref="P53:AV53" si="25">SUM(P58)</f>
        <v>4.890204827261817</v>
      </c>
      <c r="Q53" s="64">
        <f t="shared" si="25"/>
        <v>5.075735675183636</v>
      </c>
      <c r="R53" s="64">
        <f t="shared" si="25"/>
        <v>5.2688133007422921</v>
      </c>
      <c r="S53" s="64">
        <f t="shared" si="25"/>
        <v>5.4697480161660472</v>
      </c>
      <c r="T53" s="64">
        <f t="shared" si="25"/>
        <v>5.6771310702721376</v>
      </c>
      <c r="U53" s="64">
        <f t="shared" si="25"/>
        <v>5.8929261210506381</v>
      </c>
      <c r="V53" s="64">
        <f t="shared" si="25"/>
        <v>6.1174779971524158</v>
      </c>
      <c r="W53" s="64">
        <f t="shared" si="25"/>
        <v>6.3501993523113551</v>
      </c>
      <c r="X53" s="64">
        <f t="shared" si="25"/>
        <v>6.5865058618803074</v>
      </c>
      <c r="Y53" s="64">
        <f t="shared" si="25"/>
        <v>6.8393052923713542</v>
      </c>
      <c r="Z53" s="64">
        <f t="shared" si="25"/>
        <v>7.1013448334161726</v>
      </c>
      <c r="AA53" s="64">
        <f t="shared" si="25"/>
        <v>7.3740162120467616</v>
      </c>
      <c r="AB53" s="64">
        <f t="shared" si="25"/>
        <v>7.6555598779623102</v>
      </c>
      <c r="AC53" s="64">
        <f t="shared" si="25"/>
        <v>7.9315439083479333</v>
      </c>
      <c r="AD53" s="64">
        <f t="shared" si="25"/>
        <v>8.2369778246703991</v>
      </c>
      <c r="AE53" s="64">
        <f t="shared" si="25"/>
        <v>8.548805439761999</v>
      </c>
      <c r="AF53" s="64">
        <f t="shared" si="25"/>
        <v>8.8743983142636278</v>
      </c>
      <c r="AG53" s="64">
        <f t="shared" si="25"/>
        <v>9.2118328363395747</v>
      </c>
      <c r="AH53" s="64">
        <f t="shared" si="25"/>
        <v>9.5510495212818807</v>
      </c>
      <c r="AI53" s="64">
        <f t="shared" si="25"/>
        <v>9.9158176308612944</v>
      </c>
      <c r="AJ53" s="64">
        <f t="shared" si="25"/>
        <v>10.286929009803284</v>
      </c>
      <c r="AK53" s="64">
        <f t="shared" si="25"/>
        <v>10.682831281729737</v>
      </c>
      <c r="AL53" s="64">
        <f t="shared" si="25"/>
        <v>11.087333504113355</v>
      </c>
      <c r="AM53" s="64">
        <f t="shared" si="25"/>
        <v>11.504973104625913</v>
      </c>
      <c r="AN53" s="64">
        <f t="shared" si="25"/>
        <v>11.939256234287862</v>
      </c>
      <c r="AO53" s="64">
        <f t="shared" si="25"/>
        <v>12.389241875935364</v>
      </c>
      <c r="AP53" s="64">
        <f t="shared" si="25"/>
        <v>12.862117268857345</v>
      </c>
      <c r="AQ53" s="64">
        <f t="shared" si="25"/>
        <v>13.34879735682226</v>
      </c>
      <c r="AR53" s="64">
        <f t="shared" si="25"/>
        <v>13.85134232643842</v>
      </c>
      <c r="AS53" s="64">
        <f t="shared" si="25"/>
        <v>14.379277351119294</v>
      </c>
      <c r="AT53" s="64">
        <f t="shared" si="25"/>
        <v>14.92082065962911</v>
      </c>
      <c r="AU53" s="64">
        <f t="shared" si="25"/>
        <v>15.481915217033508</v>
      </c>
      <c r="AV53" s="64">
        <f t="shared" si="25"/>
        <v>16.071170372728776</v>
      </c>
    </row>
    <row r="54" spans="1:48" s="138" customFormat="1" outlineLevel="1" x14ac:dyDescent="0.2">
      <c r="A54" s="138" t="s">
        <v>412</v>
      </c>
      <c r="B54" s="138" t="s">
        <v>194</v>
      </c>
      <c r="D54" s="152"/>
    </row>
    <row r="55" spans="1:48" outlineLevel="1" x14ac:dyDescent="0.2">
      <c r="A55" s="41" t="s">
        <v>244</v>
      </c>
      <c r="B55" t="s">
        <v>194</v>
      </c>
      <c r="D55" s="50"/>
      <c r="E55" s="47">
        <v>0.3</v>
      </c>
      <c r="O55" s="56">
        <f>OPERACIONAL!H$13*$E$11</f>
        <v>946.05</v>
      </c>
      <c r="P55" s="56">
        <f>OPERACIONAL!I$13*$E$11</f>
        <v>953.55</v>
      </c>
      <c r="Q55" s="56">
        <f>OPERACIONAL!J$13*$E$11</f>
        <v>960.9</v>
      </c>
      <c r="R55" s="56">
        <f>OPERACIONAL!K$13*$E$11</f>
        <v>968.4</v>
      </c>
      <c r="S55" s="56">
        <f>OPERACIONAL!L$13*$E$11</f>
        <v>976.05</v>
      </c>
      <c r="T55" s="56">
        <f>OPERACIONAL!M$13*$E$11</f>
        <v>983.55</v>
      </c>
      <c r="U55" s="56">
        <f>OPERACIONAL!N$13*$E$11</f>
        <v>991.19999999999993</v>
      </c>
      <c r="V55" s="56">
        <f>OPERACIONAL!O$13*$E$11</f>
        <v>999</v>
      </c>
      <c r="W55" s="56">
        <f>OPERACIONAL!P$13*$E$11</f>
        <v>1006.8</v>
      </c>
      <c r="X55" s="56">
        <f>OPERACIONAL!Q$13*$E$11</f>
        <v>1013.8499999999999</v>
      </c>
      <c r="Y55" s="56">
        <f>OPERACIONAL!R$13*$E$11</f>
        <v>1022.0999999999999</v>
      </c>
      <c r="Z55" s="56">
        <f>OPERACIONAL!S$13*$E$11</f>
        <v>1030.3499999999999</v>
      </c>
      <c r="AA55" s="56">
        <f>OPERACIONAL!T$13*$E$11</f>
        <v>1038.75</v>
      </c>
      <c r="AB55" s="56">
        <f>OPERACIONAL!U$13*$E$11</f>
        <v>1047</v>
      </c>
      <c r="AC55" s="56">
        <f>OPERACIONAL!V$13*$E$11</f>
        <v>1053.1499999999999</v>
      </c>
      <c r="AD55" s="56">
        <f>OPERACIONAL!W$13*$E$11</f>
        <v>1061.8499999999999</v>
      </c>
      <c r="AE55" s="56">
        <f>OPERACIONAL!X$13*$E$11</f>
        <v>1069.95</v>
      </c>
      <c r="AF55" s="56">
        <f>OPERACIONAL!Y$13*$E$11</f>
        <v>1078.3499999999999</v>
      </c>
      <c r="AG55" s="56">
        <f>OPERACIONAL!Z$13*$E$11</f>
        <v>1086.75</v>
      </c>
      <c r="AH55" s="56">
        <f>OPERACIONAL!AA$13*$E$11</f>
        <v>1093.95</v>
      </c>
      <c r="AI55" s="56">
        <f>OPERACIONAL!AB$13*$E$11</f>
        <v>1102.6499999999999</v>
      </c>
      <c r="AJ55" s="56">
        <f>OPERACIONAL!AC$13*$E$11</f>
        <v>1110.5999999999999</v>
      </c>
      <c r="AK55" s="56">
        <f>OPERACIONAL!AD$13*$E$11</f>
        <v>1119.75</v>
      </c>
      <c r="AL55" s="56">
        <f>OPERACIONAL!AE$13*$E$11</f>
        <v>1128.3</v>
      </c>
      <c r="AM55" s="56">
        <f>OPERACIONAL!AF$13*$E$11</f>
        <v>1136.7</v>
      </c>
      <c r="AN55" s="56">
        <f>OPERACIONAL!AG$13*$E$11</f>
        <v>1145.25</v>
      </c>
      <c r="AO55" s="56">
        <f>OPERACIONAL!AH$13*$E$11</f>
        <v>1153.8</v>
      </c>
      <c r="AP55" s="56">
        <f>OPERACIONAL!AI$13*$E$11</f>
        <v>1162.95</v>
      </c>
      <c r="AQ55" s="56">
        <f>OPERACIONAL!AJ$13*$E$11</f>
        <v>1171.8</v>
      </c>
      <c r="AR55" s="56">
        <f>OPERACIONAL!AK$13*$E$11</f>
        <v>1180.5</v>
      </c>
      <c r="AS55" s="56">
        <f>OPERACIONAL!AL$13*$E$11</f>
        <v>1189.8</v>
      </c>
      <c r="AT55" s="56">
        <f>OPERACIONAL!AM$13*$E$11</f>
        <v>1198.6499999999999</v>
      </c>
      <c r="AU55" s="56">
        <f>OPERACIONAL!AN$13*$E$11</f>
        <v>1207.5</v>
      </c>
      <c r="AV55" s="56">
        <f>OPERACIONAL!AO$13*$E$11</f>
        <v>1216.95</v>
      </c>
    </row>
    <row r="56" spans="1:48" outlineLevel="1" x14ac:dyDescent="0.2">
      <c r="A56" s="41" t="s">
        <v>243</v>
      </c>
      <c r="B56" t="s">
        <v>194</v>
      </c>
      <c r="D56" s="50"/>
      <c r="E56" s="47">
        <v>0.7</v>
      </c>
      <c r="O56" s="56">
        <f>OPERACIONAL!H$13*$E$12</f>
        <v>2207.4499999999998</v>
      </c>
      <c r="P56" s="56">
        <f>OPERACIONAL!I$13*$E$12</f>
        <v>2224.9499999999998</v>
      </c>
      <c r="Q56" s="56">
        <f>OPERACIONAL!J$13*$E$12</f>
        <v>2242.1</v>
      </c>
      <c r="R56" s="56">
        <f>OPERACIONAL!K$13*$E$12</f>
        <v>2259.6</v>
      </c>
      <c r="S56" s="56">
        <f>OPERACIONAL!L$13*$E$12</f>
        <v>2277.4499999999998</v>
      </c>
      <c r="T56" s="56">
        <f>OPERACIONAL!M$13*$E$12</f>
        <v>2294.9499999999998</v>
      </c>
      <c r="U56" s="56">
        <f>OPERACIONAL!N$13*$E$12</f>
        <v>2312.7999999999997</v>
      </c>
      <c r="V56" s="56">
        <f>OPERACIONAL!O$13*$E$12</f>
        <v>2331</v>
      </c>
      <c r="W56" s="56">
        <f>OPERACIONAL!P$13*$E$12</f>
        <v>2349.1999999999998</v>
      </c>
      <c r="X56" s="56">
        <f>OPERACIONAL!Q$13*$E$12</f>
        <v>2365.6499999999996</v>
      </c>
      <c r="Y56" s="56">
        <f>OPERACIONAL!R$13*$E$12</f>
        <v>2384.8999999999996</v>
      </c>
      <c r="Z56" s="56">
        <f>OPERACIONAL!S$13*$E$12</f>
        <v>2404.1499999999996</v>
      </c>
      <c r="AA56" s="56">
        <f>OPERACIONAL!T$13*$E$12</f>
        <v>2423.75</v>
      </c>
      <c r="AB56" s="56">
        <f>OPERACIONAL!U$13*$E$12</f>
        <v>2443</v>
      </c>
      <c r="AC56" s="56">
        <f>OPERACIONAL!V$13*$E$12</f>
        <v>2457.35</v>
      </c>
      <c r="AD56" s="56">
        <f>OPERACIONAL!W$13*$E$12</f>
        <v>2477.6499999999996</v>
      </c>
      <c r="AE56" s="56">
        <f>OPERACIONAL!X$13*$E$12</f>
        <v>2496.5499999999997</v>
      </c>
      <c r="AF56" s="56">
        <f>OPERACIONAL!Y$13*$E$12</f>
        <v>2516.1499999999996</v>
      </c>
      <c r="AG56" s="56">
        <f>OPERACIONAL!Z$13*$E$12</f>
        <v>2535.75</v>
      </c>
      <c r="AH56" s="56">
        <f>OPERACIONAL!AA$13*$E$12</f>
        <v>2552.5499999999997</v>
      </c>
      <c r="AI56" s="56">
        <f>OPERACIONAL!AB$13*$E$12</f>
        <v>2572.85</v>
      </c>
      <c r="AJ56" s="56">
        <f>OPERACIONAL!AC$13*$E$12</f>
        <v>2591.3999999999996</v>
      </c>
      <c r="AK56" s="56">
        <f>OPERACIONAL!AD$13*$E$12</f>
        <v>2612.75</v>
      </c>
      <c r="AL56" s="56">
        <f>OPERACIONAL!AE$13*$E$12</f>
        <v>2632.7</v>
      </c>
      <c r="AM56" s="56">
        <f>OPERACIONAL!AF$13*$E$12</f>
        <v>2652.2999999999997</v>
      </c>
      <c r="AN56" s="56">
        <f>OPERACIONAL!AG$13*$E$12</f>
        <v>2672.25</v>
      </c>
      <c r="AO56" s="56">
        <f>OPERACIONAL!AH$13*$E$12</f>
        <v>2692.2</v>
      </c>
      <c r="AP56" s="56">
        <f>OPERACIONAL!AI$13*$E$12</f>
        <v>2713.5499999999997</v>
      </c>
      <c r="AQ56" s="56">
        <f>OPERACIONAL!AJ$13*$E$12</f>
        <v>2734.2</v>
      </c>
      <c r="AR56" s="56">
        <f>OPERACIONAL!AK$13*$E$12</f>
        <v>2754.5</v>
      </c>
      <c r="AS56" s="56">
        <f>OPERACIONAL!AL$13*$E$12</f>
        <v>2776.2</v>
      </c>
      <c r="AT56" s="56">
        <f>OPERACIONAL!AM$13*$E$12</f>
        <v>2796.85</v>
      </c>
      <c r="AU56" s="56">
        <f>OPERACIONAL!AN$13*$E$12</f>
        <v>2817.5</v>
      </c>
      <c r="AV56" s="56">
        <f>OPERACIONAL!AO$13*$E$12</f>
        <v>2839.5499999999997</v>
      </c>
    </row>
    <row r="57" spans="1:48" outlineLevel="1" x14ac:dyDescent="0.2">
      <c r="Q57" s="39"/>
      <c r="R57" s="39"/>
      <c r="S57" s="39"/>
    </row>
    <row r="58" spans="1:48" outlineLevel="1" x14ac:dyDescent="0.2">
      <c r="A58" s="168" t="s">
        <v>470</v>
      </c>
      <c r="B58" s="168" t="s">
        <v>195</v>
      </c>
      <c r="C58" s="168"/>
      <c r="D58" s="168"/>
      <c r="E58" s="63">
        <f>1/1000</f>
        <v>1E-3</v>
      </c>
      <c r="F58" s="168" t="s">
        <v>47</v>
      </c>
      <c r="G58" s="168"/>
      <c r="H58" s="168"/>
      <c r="I58" s="168"/>
      <c r="J58" s="168"/>
      <c r="K58" s="168"/>
      <c r="L58" s="168"/>
      <c r="M58" s="168"/>
      <c r="N58" s="168"/>
      <c r="O58" s="409">
        <f t="shared" ref="O58:AV58" si="26">$E58*O62</f>
        <v>4.7104288133622729</v>
      </c>
      <c r="P58" s="409">
        <f t="shared" si="26"/>
        <v>4.890204827261817</v>
      </c>
      <c r="Q58" s="409">
        <f t="shared" si="26"/>
        <v>5.075735675183636</v>
      </c>
      <c r="R58" s="409">
        <f t="shared" si="26"/>
        <v>5.2688133007422921</v>
      </c>
      <c r="S58" s="409">
        <f t="shared" si="26"/>
        <v>5.4697480161660472</v>
      </c>
      <c r="T58" s="409">
        <f t="shared" si="26"/>
        <v>5.6771310702721376</v>
      </c>
      <c r="U58" s="409">
        <f t="shared" si="26"/>
        <v>5.8929261210506381</v>
      </c>
      <c r="V58" s="409">
        <f t="shared" si="26"/>
        <v>6.1174779971524158</v>
      </c>
      <c r="W58" s="409">
        <f t="shared" si="26"/>
        <v>6.3501993523113551</v>
      </c>
      <c r="X58" s="409">
        <f t="shared" si="26"/>
        <v>6.5865058618803074</v>
      </c>
      <c r="Y58" s="409">
        <f t="shared" si="26"/>
        <v>6.8393052923713542</v>
      </c>
      <c r="Z58" s="409">
        <f t="shared" si="26"/>
        <v>7.1013448334161726</v>
      </c>
      <c r="AA58" s="409">
        <f t="shared" si="26"/>
        <v>7.3740162120467616</v>
      </c>
      <c r="AB58" s="409">
        <f t="shared" si="26"/>
        <v>7.6555598779623102</v>
      </c>
      <c r="AC58" s="409">
        <f t="shared" si="26"/>
        <v>7.9315439083479333</v>
      </c>
      <c r="AD58" s="409">
        <f t="shared" si="26"/>
        <v>8.2369778246703991</v>
      </c>
      <c r="AE58" s="409">
        <f t="shared" si="26"/>
        <v>8.548805439761999</v>
      </c>
      <c r="AF58" s="409">
        <f t="shared" si="26"/>
        <v>8.8743983142636278</v>
      </c>
      <c r="AG58" s="409">
        <f t="shared" si="26"/>
        <v>9.2118328363395747</v>
      </c>
      <c r="AH58" s="409">
        <f t="shared" si="26"/>
        <v>9.5510495212818807</v>
      </c>
      <c r="AI58" s="409">
        <f t="shared" si="26"/>
        <v>9.9158176308612944</v>
      </c>
      <c r="AJ58" s="409">
        <f t="shared" si="26"/>
        <v>10.286929009803284</v>
      </c>
      <c r="AK58" s="409">
        <f t="shared" si="26"/>
        <v>10.682831281729737</v>
      </c>
      <c r="AL58" s="409">
        <f t="shared" si="26"/>
        <v>11.087333504113355</v>
      </c>
      <c r="AM58" s="409">
        <f t="shared" si="26"/>
        <v>11.504973104625913</v>
      </c>
      <c r="AN58" s="409">
        <f t="shared" si="26"/>
        <v>11.939256234287862</v>
      </c>
      <c r="AO58" s="409">
        <f t="shared" si="26"/>
        <v>12.389241875935364</v>
      </c>
      <c r="AP58" s="409">
        <f t="shared" si="26"/>
        <v>12.862117268857345</v>
      </c>
      <c r="AQ58" s="409">
        <f t="shared" si="26"/>
        <v>13.34879735682226</v>
      </c>
      <c r="AR58" s="409">
        <f t="shared" si="26"/>
        <v>13.85134232643842</v>
      </c>
      <c r="AS58" s="409">
        <f t="shared" si="26"/>
        <v>14.379277351119294</v>
      </c>
      <c r="AT58" s="409">
        <f t="shared" si="26"/>
        <v>14.92082065962911</v>
      </c>
      <c r="AU58" s="409">
        <f t="shared" si="26"/>
        <v>15.481915217033508</v>
      </c>
      <c r="AV58" s="409">
        <f t="shared" si="26"/>
        <v>16.071170372728776</v>
      </c>
    </row>
    <row r="59" spans="1:48" s="44" customFormat="1" outlineLevel="2" x14ac:dyDescent="0.2">
      <c r="A59" s="138" t="s">
        <v>471</v>
      </c>
      <c r="B59" s="138"/>
      <c r="C59" s="138"/>
      <c r="D59" s="138"/>
      <c r="E59" s="164">
        <f>'LOTE 3'!$B$12</f>
        <v>0</v>
      </c>
      <c r="F59" s="138" t="s">
        <v>299</v>
      </c>
      <c r="G59" s="138"/>
      <c r="H59" s="138"/>
      <c r="I59" s="42">
        <v>44105</v>
      </c>
      <c r="J59" s="138"/>
      <c r="K59" s="138"/>
      <c r="L59" s="138"/>
      <c r="M59" s="138"/>
      <c r="N59" s="13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</row>
    <row r="60" spans="1:48" s="167" customFormat="1" outlineLevel="2" x14ac:dyDescent="0.2">
      <c r="A60" s="171" t="s">
        <v>244</v>
      </c>
      <c r="B60" s="180" t="s">
        <v>195</v>
      </c>
      <c r="C60" s="180"/>
      <c r="D60" s="169"/>
      <c r="E60" s="170">
        <f>I60*(1+$E$15)/INDEX(MacroEco!$55:$55,MATCH($I$15,MacroEco!$51:$51,0))</f>
        <v>96.548895639882957</v>
      </c>
      <c r="F60" s="169" t="s">
        <v>195</v>
      </c>
      <c r="G60" s="169"/>
      <c r="H60" s="169"/>
      <c r="I60" s="177">
        <v>80</v>
      </c>
      <c r="J60" s="169" t="s">
        <v>195</v>
      </c>
      <c r="K60" s="169" t="s">
        <v>351</v>
      </c>
      <c r="L60" s="169"/>
      <c r="M60" s="169"/>
      <c r="N60" s="169"/>
      <c r="O60" s="410">
        <f>$E60*O$4</f>
        <v>103.44283543199093</v>
      </c>
      <c r="P60" s="410">
        <f t="shared" ref="P60:AE61" si="27">$E60*P$4</f>
        <v>106.54612049495066</v>
      </c>
      <c r="Q60" s="410">
        <f t="shared" si="27"/>
        <v>109.74250410979917</v>
      </c>
      <c r="R60" s="410">
        <f t="shared" si="27"/>
        <v>113.03477923309315</v>
      </c>
      <c r="S60" s="410">
        <f t="shared" si="27"/>
        <v>116.42582261008594</v>
      </c>
      <c r="T60" s="410">
        <f t="shared" si="27"/>
        <v>119.91859728838853</v>
      </c>
      <c r="U60" s="410">
        <f t="shared" si="27"/>
        <v>123.51615520704019</v>
      </c>
      <c r="V60" s="410">
        <f t="shared" si="27"/>
        <v>127.22163986325138</v>
      </c>
      <c r="W60" s="410">
        <f t="shared" si="27"/>
        <v>131.03828905914892</v>
      </c>
      <c r="X60" s="410">
        <f t="shared" si="27"/>
        <v>134.9694377309234</v>
      </c>
      <c r="Y60" s="410">
        <f t="shared" si="27"/>
        <v>139.01852086285112</v>
      </c>
      <c r="Z60" s="410">
        <f t="shared" si="27"/>
        <v>143.18907648873665</v>
      </c>
      <c r="AA60" s="410">
        <f t="shared" si="27"/>
        <v>147.48474878339874</v>
      </c>
      <c r="AB60" s="410">
        <f t="shared" si="27"/>
        <v>151.90929124690069</v>
      </c>
      <c r="AC60" s="410">
        <f t="shared" si="27"/>
        <v>156.46656998430774</v>
      </c>
      <c r="AD60" s="410">
        <f t="shared" si="27"/>
        <v>161.16056708383698</v>
      </c>
      <c r="AE60" s="410">
        <f t="shared" si="27"/>
        <v>165.9953840963521</v>
      </c>
      <c r="AF60" s="410">
        <f t="shared" ref="AF60:AU61" si="28">$E60*AF$4</f>
        <v>170.97524561924263</v>
      </c>
      <c r="AG60" s="410">
        <f t="shared" si="28"/>
        <v>176.10450298781993</v>
      </c>
      <c r="AH60" s="410">
        <f t="shared" si="28"/>
        <v>181.38763807745451</v>
      </c>
      <c r="AI60" s="410">
        <f t="shared" si="28"/>
        <v>186.82926721977816</v>
      </c>
      <c r="AJ60" s="410">
        <f t="shared" si="28"/>
        <v>192.43414523637151</v>
      </c>
      <c r="AK60" s="410">
        <f t="shared" si="28"/>
        <v>198.20716959346268</v>
      </c>
      <c r="AL60" s="410">
        <f t="shared" si="28"/>
        <v>204.15338468126654</v>
      </c>
      <c r="AM60" s="410">
        <f t="shared" si="28"/>
        <v>210.27798622170454</v>
      </c>
      <c r="AN60" s="410">
        <f t="shared" si="28"/>
        <v>216.58632580835567</v>
      </c>
      <c r="AO60" s="410">
        <f t="shared" si="28"/>
        <v>223.08391558260632</v>
      </c>
      <c r="AP60" s="410">
        <f t="shared" si="28"/>
        <v>229.77643305008453</v>
      </c>
      <c r="AQ60" s="410">
        <f t="shared" si="28"/>
        <v>236.66972604158707</v>
      </c>
      <c r="AR60" s="410">
        <f t="shared" si="28"/>
        <v>243.76981782283471</v>
      </c>
      <c r="AS60" s="410">
        <f t="shared" si="28"/>
        <v>251.08291235751975</v>
      </c>
      <c r="AT60" s="410">
        <f t="shared" si="28"/>
        <v>258.61539972824534</v>
      </c>
      <c r="AU60" s="410">
        <f t="shared" si="28"/>
        <v>266.37386172009275</v>
      </c>
      <c r="AV60" s="410">
        <f t="shared" ref="AV60:AV61" si="29">$E60*AV$4</f>
        <v>274.36507757169551</v>
      </c>
    </row>
    <row r="61" spans="1:48" s="167" customFormat="1" outlineLevel="2" x14ac:dyDescent="0.2">
      <c r="A61" s="171" t="s">
        <v>243</v>
      </c>
      <c r="B61" s="180" t="s">
        <v>195</v>
      </c>
      <c r="C61" s="180"/>
      <c r="D61" s="169"/>
      <c r="E61" s="170">
        <f>I61*(1+$E$15)/INDEX(MacroEco!$55:$55,MATCH($I$15,MacroEco!$51:$51,0))</f>
        <v>1950.2876919256357</v>
      </c>
      <c r="F61" s="169" t="s">
        <v>195</v>
      </c>
      <c r="G61" s="169"/>
      <c r="H61" s="169"/>
      <c r="I61" s="177">
        <v>1616</v>
      </c>
      <c r="J61" s="169" t="s">
        <v>195</v>
      </c>
      <c r="K61" s="169" t="s">
        <v>351</v>
      </c>
      <c r="L61" s="169"/>
      <c r="M61" s="169"/>
      <c r="N61" s="169"/>
      <c r="O61" s="410">
        <f>$E61*O$4</f>
        <v>2089.5452757262169</v>
      </c>
      <c r="P61" s="410">
        <f t="shared" si="27"/>
        <v>2152.231633998003</v>
      </c>
      <c r="Q61" s="410">
        <f t="shared" si="27"/>
        <v>2216.7985830179432</v>
      </c>
      <c r="R61" s="410">
        <f t="shared" si="27"/>
        <v>2283.3025405084813</v>
      </c>
      <c r="S61" s="410">
        <f t="shared" si="27"/>
        <v>2351.8016167237361</v>
      </c>
      <c r="T61" s="410">
        <f t="shared" si="27"/>
        <v>2422.3556652254483</v>
      </c>
      <c r="U61" s="410">
        <f t="shared" si="27"/>
        <v>2495.0263351822118</v>
      </c>
      <c r="V61" s="410">
        <f t="shared" si="27"/>
        <v>2569.8771252376782</v>
      </c>
      <c r="W61" s="410">
        <f t="shared" si="27"/>
        <v>2646.9734389948085</v>
      </c>
      <c r="X61" s="410">
        <f t="shared" si="27"/>
        <v>2726.3826421646527</v>
      </c>
      <c r="Y61" s="410">
        <f t="shared" si="27"/>
        <v>2808.1741214295926</v>
      </c>
      <c r="Z61" s="410">
        <f t="shared" si="27"/>
        <v>2892.4193450724802</v>
      </c>
      <c r="AA61" s="410">
        <f t="shared" si="27"/>
        <v>2979.1919254246545</v>
      </c>
      <c r="AB61" s="410">
        <f t="shared" si="27"/>
        <v>3068.5676831873943</v>
      </c>
      <c r="AC61" s="410">
        <f t="shared" si="27"/>
        <v>3160.6247136830161</v>
      </c>
      <c r="AD61" s="410">
        <f t="shared" si="27"/>
        <v>3255.4434550935071</v>
      </c>
      <c r="AE61" s="410">
        <f t="shared" si="27"/>
        <v>3353.1067587463122</v>
      </c>
      <c r="AF61" s="410">
        <f t="shared" si="28"/>
        <v>3453.6999615087011</v>
      </c>
      <c r="AG61" s="410">
        <f t="shared" si="28"/>
        <v>3557.3109603539624</v>
      </c>
      <c r="AH61" s="410">
        <f t="shared" si="28"/>
        <v>3664.0302891645811</v>
      </c>
      <c r="AI61" s="410">
        <f t="shared" si="28"/>
        <v>3773.9511978395185</v>
      </c>
      <c r="AJ61" s="410">
        <f t="shared" si="28"/>
        <v>3887.1697337747046</v>
      </c>
      <c r="AK61" s="410">
        <f t="shared" si="28"/>
        <v>4003.7848257879459</v>
      </c>
      <c r="AL61" s="410">
        <f t="shared" si="28"/>
        <v>4123.8983705615838</v>
      </c>
      <c r="AM61" s="410">
        <f t="shared" si="28"/>
        <v>4247.6153216784314</v>
      </c>
      <c r="AN61" s="410">
        <f t="shared" si="28"/>
        <v>4375.0437813287845</v>
      </c>
      <c r="AO61" s="410">
        <f t="shared" si="28"/>
        <v>4506.2950947686477</v>
      </c>
      <c r="AP61" s="410">
        <f t="shared" si="28"/>
        <v>4641.4839476117077</v>
      </c>
      <c r="AQ61" s="410">
        <f t="shared" si="28"/>
        <v>4780.7284660400592</v>
      </c>
      <c r="AR61" s="410">
        <f t="shared" si="28"/>
        <v>4924.150320021261</v>
      </c>
      <c r="AS61" s="410">
        <f t="shared" si="28"/>
        <v>5071.8748296218992</v>
      </c>
      <c r="AT61" s="410">
        <f t="shared" si="28"/>
        <v>5224.0310745105562</v>
      </c>
      <c r="AU61" s="410">
        <f t="shared" si="28"/>
        <v>5380.7520067458727</v>
      </c>
      <c r="AV61" s="410">
        <f t="shared" si="29"/>
        <v>5542.1745669482498</v>
      </c>
    </row>
    <row r="62" spans="1:48" s="44" customFormat="1" outlineLevel="2" x14ac:dyDescent="0.2">
      <c r="A62" s="138" t="s">
        <v>42</v>
      </c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408">
        <f t="shared" ref="O62:AV62" si="30">SUM(O63:O64)</f>
        <v>4710.4288133622731</v>
      </c>
      <c r="P62" s="408">
        <f t="shared" si="30"/>
        <v>4890.2048272618167</v>
      </c>
      <c r="Q62" s="408">
        <f t="shared" si="30"/>
        <v>5075.735675183636</v>
      </c>
      <c r="R62" s="408">
        <f t="shared" si="30"/>
        <v>5268.8133007422921</v>
      </c>
      <c r="S62" s="408">
        <f t="shared" si="30"/>
        <v>5469.7480161660469</v>
      </c>
      <c r="T62" s="408">
        <f t="shared" si="30"/>
        <v>5677.1310702721375</v>
      </c>
      <c r="U62" s="408">
        <f t="shared" si="30"/>
        <v>5892.9261210506384</v>
      </c>
      <c r="V62" s="408">
        <f t="shared" si="30"/>
        <v>6117.4779971524158</v>
      </c>
      <c r="W62" s="408">
        <f t="shared" si="30"/>
        <v>6350.1993523113551</v>
      </c>
      <c r="X62" s="408">
        <f t="shared" si="30"/>
        <v>6586.5058618803068</v>
      </c>
      <c r="Y62" s="408">
        <f t="shared" si="30"/>
        <v>6839.305292371354</v>
      </c>
      <c r="Z62" s="408">
        <f t="shared" si="30"/>
        <v>7101.3448334161722</v>
      </c>
      <c r="AA62" s="408">
        <f t="shared" si="30"/>
        <v>7374.0162120467612</v>
      </c>
      <c r="AB62" s="408">
        <f t="shared" si="30"/>
        <v>7655.5598779623097</v>
      </c>
      <c r="AC62" s="408">
        <f t="shared" si="30"/>
        <v>7931.5439083479332</v>
      </c>
      <c r="AD62" s="408">
        <f t="shared" si="30"/>
        <v>8236.9778246703991</v>
      </c>
      <c r="AE62" s="408">
        <f t="shared" si="30"/>
        <v>8548.8054397619981</v>
      </c>
      <c r="AF62" s="408">
        <f t="shared" si="30"/>
        <v>8874.398314263628</v>
      </c>
      <c r="AG62" s="408">
        <f t="shared" si="30"/>
        <v>9211.832836339574</v>
      </c>
      <c r="AH62" s="408">
        <f t="shared" si="30"/>
        <v>9551.0495212818805</v>
      </c>
      <c r="AI62" s="408">
        <f t="shared" si="30"/>
        <v>9915.8176308612947</v>
      </c>
      <c r="AJ62" s="408">
        <f t="shared" si="30"/>
        <v>10286.929009803283</v>
      </c>
      <c r="AK62" s="408">
        <f t="shared" si="30"/>
        <v>10682.831281729736</v>
      </c>
      <c r="AL62" s="408">
        <f t="shared" si="30"/>
        <v>11087.333504113354</v>
      </c>
      <c r="AM62" s="408">
        <f t="shared" si="30"/>
        <v>11504.973104625913</v>
      </c>
      <c r="AN62" s="408">
        <f t="shared" si="30"/>
        <v>11939.256234287863</v>
      </c>
      <c r="AO62" s="408">
        <f t="shared" si="30"/>
        <v>12389.241875935364</v>
      </c>
      <c r="AP62" s="408">
        <f t="shared" si="30"/>
        <v>12862.117268857344</v>
      </c>
      <c r="AQ62" s="408">
        <f t="shared" si="30"/>
        <v>13348.797356822261</v>
      </c>
      <c r="AR62" s="408">
        <f t="shared" si="30"/>
        <v>13851.34232643842</v>
      </c>
      <c r="AS62" s="408">
        <f t="shared" si="30"/>
        <v>14379.277351119294</v>
      </c>
      <c r="AT62" s="408">
        <f t="shared" si="30"/>
        <v>14920.820659629109</v>
      </c>
      <c r="AU62" s="408">
        <f t="shared" si="30"/>
        <v>15481.915217033507</v>
      </c>
      <c r="AV62" s="408">
        <f t="shared" si="30"/>
        <v>16071.170372728777</v>
      </c>
    </row>
    <row r="63" spans="1:48" s="167" customFormat="1" outlineLevel="2" x14ac:dyDescent="0.2">
      <c r="A63" s="171" t="s">
        <v>244</v>
      </c>
      <c r="B63" s="180" t="s">
        <v>298</v>
      </c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410">
        <f t="shared" ref="O63:AV63" si="31">PRODUCT(O60,O55)*$E$14</f>
        <v>97.862094460435003</v>
      </c>
      <c r="P63" s="410">
        <f t="shared" si="31"/>
        <v>101.59705319796019</v>
      </c>
      <c r="Q63" s="410">
        <f t="shared" si="31"/>
        <v>105.45157219910602</v>
      </c>
      <c r="R63" s="410">
        <f t="shared" si="31"/>
        <v>109.46288020932739</v>
      </c>
      <c r="S63" s="410">
        <f t="shared" si="31"/>
        <v>113.63742415857439</v>
      </c>
      <c r="T63" s="410">
        <f t="shared" si="31"/>
        <v>117.94593636299453</v>
      </c>
      <c r="U63" s="410">
        <f t="shared" si="31"/>
        <v>122.42921304121823</v>
      </c>
      <c r="V63" s="410">
        <f t="shared" si="31"/>
        <v>127.09441822338813</v>
      </c>
      <c r="W63" s="410">
        <f t="shared" si="31"/>
        <v>131.92934942475114</v>
      </c>
      <c r="X63" s="410">
        <f t="shared" si="31"/>
        <v>136.83876444349667</v>
      </c>
      <c r="Y63" s="410">
        <f t="shared" si="31"/>
        <v>142.09083017392012</v>
      </c>
      <c r="Z63" s="410">
        <f t="shared" si="31"/>
        <v>147.53486496016981</v>
      </c>
      <c r="AA63" s="410">
        <f t="shared" si="31"/>
        <v>153.19978279875545</v>
      </c>
      <c r="AB63" s="410">
        <f t="shared" si="31"/>
        <v>159.04902793550502</v>
      </c>
      <c r="AC63" s="410">
        <f t="shared" si="31"/>
        <v>164.78276817897367</v>
      </c>
      <c r="AD63" s="410">
        <f t="shared" si="31"/>
        <v>171.12834815797228</v>
      </c>
      <c r="AE63" s="410">
        <f t="shared" si="31"/>
        <v>177.60676121389193</v>
      </c>
      <c r="AF63" s="410">
        <f t="shared" si="31"/>
        <v>184.3711561135103</v>
      </c>
      <c r="AG63" s="410">
        <f t="shared" si="31"/>
        <v>191.3815686220133</v>
      </c>
      <c r="AH63" s="410">
        <f t="shared" si="31"/>
        <v>198.42900667483138</v>
      </c>
      <c r="AI63" s="410">
        <f t="shared" si="31"/>
        <v>206.00729149988837</v>
      </c>
      <c r="AJ63" s="410">
        <f t="shared" si="31"/>
        <v>213.71736169951419</v>
      </c>
      <c r="AK63" s="410">
        <f t="shared" si="31"/>
        <v>221.94247815227985</v>
      </c>
      <c r="AL63" s="410">
        <f t="shared" si="31"/>
        <v>230.34626393587303</v>
      </c>
      <c r="AM63" s="410">
        <f t="shared" si="31"/>
        <v>239.02298693821155</v>
      </c>
      <c r="AN63" s="410">
        <f t="shared" si="31"/>
        <v>248.04548963201935</v>
      </c>
      <c r="AO63" s="410">
        <f t="shared" si="31"/>
        <v>257.39422179921115</v>
      </c>
      <c r="AP63" s="410">
        <f t="shared" si="31"/>
        <v>267.21850281559585</v>
      </c>
      <c r="AQ63" s="410">
        <f t="shared" si="31"/>
        <v>277.32958497553176</v>
      </c>
      <c r="AR63" s="410">
        <f t="shared" si="31"/>
        <v>287.77026993985641</v>
      </c>
      <c r="AS63" s="410">
        <f t="shared" si="31"/>
        <v>298.73844912297699</v>
      </c>
      <c r="AT63" s="410">
        <f t="shared" si="31"/>
        <v>309.98934888426123</v>
      </c>
      <c r="AU63" s="410">
        <f t="shared" si="31"/>
        <v>321.64643802701198</v>
      </c>
      <c r="AV63" s="410">
        <f t="shared" si="31"/>
        <v>333.88858115087487</v>
      </c>
    </row>
    <row r="64" spans="1:48" s="167" customFormat="1" outlineLevel="2" x14ac:dyDescent="0.2">
      <c r="A64" s="171" t="s">
        <v>243</v>
      </c>
      <c r="B64" s="180" t="s">
        <v>298</v>
      </c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410">
        <f t="shared" ref="O64:AV64" si="32">PRODUCT(O61,O56)*$E$14</f>
        <v>4612.5667189018377</v>
      </c>
      <c r="P64" s="410">
        <f t="shared" si="32"/>
        <v>4788.6077740638566</v>
      </c>
      <c r="Q64" s="410">
        <f t="shared" si="32"/>
        <v>4970.2841029845304</v>
      </c>
      <c r="R64" s="410">
        <f t="shared" si="32"/>
        <v>5159.3504205329646</v>
      </c>
      <c r="S64" s="410">
        <f t="shared" si="32"/>
        <v>5356.1105920074724</v>
      </c>
      <c r="T64" s="410">
        <f t="shared" si="32"/>
        <v>5559.1851339091427</v>
      </c>
      <c r="U64" s="410">
        <f t="shared" si="32"/>
        <v>5770.4969080094197</v>
      </c>
      <c r="V64" s="410">
        <f t="shared" si="32"/>
        <v>5990.3835789290279</v>
      </c>
      <c r="W64" s="410">
        <f t="shared" si="32"/>
        <v>6218.2700028866038</v>
      </c>
      <c r="X64" s="410">
        <f t="shared" si="32"/>
        <v>6449.6670974368099</v>
      </c>
      <c r="Y64" s="410">
        <f t="shared" si="32"/>
        <v>6697.2144621974339</v>
      </c>
      <c r="Z64" s="410">
        <f t="shared" si="32"/>
        <v>6953.809968456002</v>
      </c>
      <c r="AA64" s="410">
        <f t="shared" si="32"/>
        <v>7220.816429248006</v>
      </c>
      <c r="AB64" s="410">
        <f t="shared" si="32"/>
        <v>7496.5108500268043</v>
      </c>
      <c r="AC64" s="410">
        <f t="shared" si="32"/>
        <v>7766.7611401689592</v>
      </c>
      <c r="AD64" s="410">
        <f t="shared" si="32"/>
        <v>8065.8494765124269</v>
      </c>
      <c r="AE64" s="410">
        <f t="shared" si="32"/>
        <v>8371.1986785481058</v>
      </c>
      <c r="AF64" s="410">
        <f t="shared" si="32"/>
        <v>8690.0271581501183</v>
      </c>
      <c r="AG64" s="410">
        <f t="shared" si="32"/>
        <v>9020.4512677175608</v>
      </c>
      <c r="AH64" s="410">
        <f t="shared" si="32"/>
        <v>9352.6205146070497</v>
      </c>
      <c r="AI64" s="410">
        <f t="shared" si="32"/>
        <v>9709.8103393614056</v>
      </c>
      <c r="AJ64" s="410">
        <f t="shared" si="32"/>
        <v>10073.211648103768</v>
      </c>
      <c r="AK64" s="410">
        <f t="shared" si="32"/>
        <v>10460.888803577456</v>
      </c>
      <c r="AL64" s="410">
        <f t="shared" si="32"/>
        <v>10856.987240177481</v>
      </c>
      <c r="AM64" s="410">
        <f t="shared" si="32"/>
        <v>11265.950117687702</v>
      </c>
      <c r="AN64" s="410">
        <f t="shared" si="32"/>
        <v>11691.210744655844</v>
      </c>
      <c r="AO64" s="410">
        <f t="shared" si="32"/>
        <v>12131.847654136152</v>
      </c>
      <c r="AP64" s="410">
        <f t="shared" si="32"/>
        <v>12594.898766041748</v>
      </c>
      <c r="AQ64" s="410">
        <f t="shared" si="32"/>
        <v>13071.467771846728</v>
      </c>
      <c r="AR64" s="410">
        <f t="shared" si="32"/>
        <v>13563.572056498564</v>
      </c>
      <c r="AS64" s="410">
        <f t="shared" si="32"/>
        <v>14080.538901996317</v>
      </c>
      <c r="AT64" s="410">
        <f t="shared" si="32"/>
        <v>14610.831310744848</v>
      </c>
      <c r="AU64" s="410">
        <f t="shared" si="32"/>
        <v>15160.268779006496</v>
      </c>
      <c r="AV64" s="410">
        <f t="shared" si="32"/>
        <v>15737.281791577901</v>
      </c>
    </row>
    <row r="65" spans="1:48" outlineLevel="1" x14ac:dyDescent="0.2"/>
    <row r="66" spans="1:48" ht="11.25" customHeight="1" x14ac:dyDescent="0.2">
      <c r="Q66" s="189"/>
      <c r="R66" s="189"/>
      <c r="S66" s="189"/>
      <c r="T66" s="189"/>
      <c r="U66" s="189"/>
      <c r="V66" s="189"/>
      <c r="W66" s="189"/>
    </row>
    <row r="69" spans="1:48" s="32" customFormat="1" x14ac:dyDescent="0.2">
      <c r="A69" s="32" t="s">
        <v>775</v>
      </c>
      <c r="O69" s="64">
        <f>SUM(O74)</f>
        <v>4.7104288133622729</v>
      </c>
      <c r="P69" s="64">
        <f t="shared" ref="P69:AV69" si="33">SUM(P74)</f>
        <v>4.890204827261817</v>
      </c>
      <c r="Q69" s="64">
        <f t="shared" si="33"/>
        <v>5.075735675183636</v>
      </c>
      <c r="R69" s="64">
        <f t="shared" si="33"/>
        <v>5.2688133007422921</v>
      </c>
      <c r="S69" s="64">
        <f t="shared" si="33"/>
        <v>5.4697480161660472</v>
      </c>
      <c r="T69" s="64">
        <f t="shared" si="33"/>
        <v>5.6771310702721376</v>
      </c>
      <c r="U69" s="64">
        <f t="shared" si="33"/>
        <v>5.8929261210506381</v>
      </c>
      <c r="V69" s="64">
        <f t="shared" si="33"/>
        <v>6.1174779971524158</v>
      </c>
      <c r="W69" s="64">
        <f t="shared" si="33"/>
        <v>6.3501993523113551</v>
      </c>
      <c r="X69" s="64">
        <f t="shared" si="33"/>
        <v>6.5865058618803074</v>
      </c>
      <c r="Y69" s="64">
        <f t="shared" si="33"/>
        <v>6.8393052923713542</v>
      </c>
      <c r="Z69" s="64">
        <f t="shared" si="33"/>
        <v>7.1013448334161726</v>
      </c>
      <c r="AA69" s="64">
        <f t="shared" si="33"/>
        <v>7.3740162120467616</v>
      </c>
      <c r="AB69" s="64">
        <f t="shared" si="33"/>
        <v>7.6555598779623102</v>
      </c>
      <c r="AC69" s="64">
        <f t="shared" si="33"/>
        <v>7.9315439083479333</v>
      </c>
      <c r="AD69" s="64">
        <f t="shared" si="33"/>
        <v>8.2369778246703991</v>
      </c>
      <c r="AE69" s="64">
        <f t="shared" si="33"/>
        <v>8.548805439761999</v>
      </c>
      <c r="AF69" s="64">
        <f t="shared" si="33"/>
        <v>8.8743983142636278</v>
      </c>
      <c r="AG69" s="64">
        <f t="shared" si="33"/>
        <v>9.2118328363395747</v>
      </c>
      <c r="AH69" s="64">
        <f t="shared" si="33"/>
        <v>9.5510495212818807</v>
      </c>
      <c r="AI69" s="64">
        <f t="shared" si="33"/>
        <v>9.9158176308612944</v>
      </c>
      <c r="AJ69" s="64">
        <f t="shared" si="33"/>
        <v>10.286929009803284</v>
      </c>
      <c r="AK69" s="64">
        <f t="shared" si="33"/>
        <v>10.682831281729737</v>
      </c>
      <c r="AL69" s="64">
        <f t="shared" si="33"/>
        <v>11.087333504113355</v>
      </c>
      <c r="AM69" s="64">
        <f t="shared" si="33"/>
        <v>11.504973104625913</v>
      </c>
      <c r="AN69" s="64">
        <f t="shared" si="33"/>
        <v>11.939256234287862</v>
      </c>
      <c r="AO69" s="64">
        <f t="shared" si="33"/>
        <v>12.389241875935364</v>
      </c>
      <c r="AP69" s="64">
        <f t="shared" si="33"/>
        <v>12.862117268857345</v>
      </c>
      <c r="AQ69" s="64">
        <f t="shared" si="33"/>
        <v>13.34879735682226</v>
      </c>
      <c r="AR69" s="64">
        <f t="shared" si="33"/>
        <v>13.85134232643842</v>
      </c>
      <c r="AS69" s="64">
        <f t="shared" si="33"/>
        <v>14.379277351119294</v>
      </c>
      <c r="AT69" s="64">
        <f t="shared" si="33"/>
        <v>14.92082065962911</v>
      </c>
      <c r="AU69" s="64">
        <f t="shared" si="33"/>
        <v>15.481915217033508</v>
      </c>
      <c r="AV69" s="64">
        <f t="shared" si="33"/>
        <v>16.071170372728776</v>
      </c>
    </row>
    <row r="70" spans="1:48" s="138" customFormat="1" outlineLevel="1" x14ac:dyDescent="0.2">
      <c r="A70" s="138" t="s">
        <v>412</v>
      </c>
      <c r="B70" s="138" t="s">
        <v>194</v>
      </c>
      <c r="D70" s="152"/>
    </row>
    <row r="71" spans="1:48" outlineLevel="1" x14ac:dyDescent="0.2">
      <c r="A71" s="41" t="s">
        <v>244</v>
      </c>
      <c r="B71" t="s">
        <v>194</v>
      </c>
      <c r="D71" s="50"/>
      <c r="E71" s="47">
        <v>0.3</v>
      </c>
      <c r="O71" s="56">
        <f>OPERACIONAL!H$13*$E$11</f>
        <v>946.05</v>
      </c>
      <c r="P71" s="56">
        <f>OPERACIONAL!I$13*$E$11</f>
        <v>953.55</v>
      </c>
      <c r="Q71" s="56">
        <f>OPERACIONAL!J$13*$E$11</f>
        <v>960.9</v>
      </c>
      <c r="R71" s="56">
        <f>OPERACIONAL!K$13*$E$11</f>
        <v>968.4</v>
      </c>
      <c r="S71" s="56">
        <f>OPERACIONAL!L$13*$E$11</f>
        <v>976.05</v>
      </c>
      <c r="T71" s="56">
        <f>OPERACIONAL!M$13*$E$11</f>
        <v>983.55</v>
      </c>
      <c r="U71" s="56">
        <f>OPERACIONAL!N$13*$E$11</f>
        <v>991.19999999999993</v>
      </c>
      <c r="V71" s="56">
        <f>OPERACIONAL!O$13*$E$11</f>
        <v>999</v>
      </c>
      <c r="W71" s="56">
        <f>OPERACIONAL!P$13*$E$11</f>
        <v>1006.8</v>
      </c>
      <c r="X71" s="56">
        <f>OPERACIONAL!Q$13*$E$11</f>
        <v>1013.8499999999999</v>
      </c>
      <c r="Y71" s="56">
        <f>OPERACIONAL!R$13*$E$11</f>
        <v>1022.0999999999999</v>
      </c>
      <c r="Z71" s="56">
        <f>OPERACIONAL!S$13*$E$11</f>
        <v>1030.3499999999999</v>
      </c>
      <c r="AA71" s="56">
        <f>OPERACIONAL!T$13*$E$11</f>
        <v>1038.75</v>
      </c>
      <c r="AB71" s="56">
        <f>OPERACIONAL!U$13*$E$11</f>
        <v>1047</v>
      </c>
      <c r="AC71" s="56">
        <f>OPERACIONAL!V$13*$E$11</f>
        <v>1053.1499999999999</v>
      </c>
      <c r="AD71" s="56">
        <f>OPERACIONAL!W$13*$E$11</f>
        <v>1061.8499999999999</v>
      </c>
      <c r="AE71" s="56">
        <f>OPERACIONAL!X$13*$E$11</f>
        <v>1069.95</v>
      </c>
      <c r="AF71" s="56">
        <f>OPERACIONAL!Y$13*$E$11</f>
        <v>1078.3499999999999</v>
      </c>
      <c r="AG71" s="56">
        <f>OPERACIONAL!Z$13*$E$11</f>
        <v>1086.75</v>
      </c>
      <c r="AH71" s="56">
        <f>OPERACIONAL!AA$13*$E$11</f>
        <v>1093.95</v>
      </c>
      <c r="AI71" s="56">
        <f>OPERACIONAL!AB$13*$E$11</f>
        <v>1102.6499999999999</v>
      </c>
      <c r="AJ71" s="56">
        <f>OPERACIONAL!AC$13*$E$11</f>
        <v>1110.5999999999999</v>
      </c>
      <c r="AK71" s="56">
        <f>OPERACIONAL!AD$13*$E$11</f>
        <v>1119.75</v>
      </c>
      <c r="AL71" s="56">
        <f>OPERACIONAL!AE$13*$E$11</f>
        <v>1128.3</v>
      </c>
      <c r="AM71" s="56">
        <f>OPERACIONAL!AF$13*$E$11</f>
        <v>1136.7</v>
      </c>
      <c r="AN71" s="56">
        <f>OPERACIONAL!AG$13*$E$11</f>
        <v>1145.25</v>
      </c>
      <c r="AO71" s="56">
        <f>OPERACIONAL!AH$13*$E$11</f>
        <v>1153.8</v>
      </c>
      <c r="AP71" s="56">
        <f>OPERACIONAL!AI$13*$E$11</f>
        <v>1162.95</v>
      </c>
      <c r="AQ71" s="56">
        <f>OPERACIONAL!AJ$13*$E$11</f>
        <v>1171.8</v>
      </c>
      <c r="AR71" s="56">
        <f>OPERACIONAL!AK$13*$E$11</f>
        <v>1180.5</v>
      </c>
      <c r="AS71" s="56">
        <f>OPERACIONAL!AL$13*$E$11</f>
        <v>1189.8</v>
      </c>
      <c r="AT71" s="56">
        <f>OPERACIONAL!AM$13*$E$11</f>
        <v>1198.6499999999999</v>
      </c>
      <c r="AU71" s="56">
        <f>OPERACIONAL!AN$13*$E$11</f>
        <v>1207.5</v>
      </c>
      <c r="AV71" s="56">
        <f>OPERACIONAL!AO$13*$E$11</f>
        <v>1216.95</v>
      </c>
    </row>
    <row r="72" spans="1:48" outlineLevel="1" x14ac:dyDescent="0.2">
      <c r="A72" s="41" t="s">
        <v>243</v>
      </c>
      <c r="B72" t="s">
        <v>194</v>
      </c>
      <c r="D72" s="50"/>
      <c r="E72" s="47">
        <v>0.7</v>
      </c>
      <c r="O72" s="56">
        <f>OPERACIONAL!H$13*$E$12</f>
        <v>2207.4499999999998</v>
      </c>
      <c r="P72" s="56">
        <f>OPERACIONAL!I$13*$E$12</f>
        <v>2224.9499999999998</v>
      </c>
      <c r="Q72" s="56">
        <f>OPERACIONAL!J$13*$E$12</f>
        <v>2242.1</v>
      </c>
      <c r="R72" s="56">
        <f>OPERACIONAL!K$13*$E$12</f>
        <v>2259.6</v>
      </c>
      <c r="S72" s="56">
        <f>OPERACIONAL!L$13*$E$12</f>
        <v>2277.4499999999998</v>
      </c>
      <c r="T72" s="56">
        <f>OPERACIONAL!M$13*$E$12</f>
        <v>2294.9499999999998</v>
      </c>
      <c r="U72" s="56">
        <f>OPERACIONAL!N$13*$E$12</f>
        <v>2312.7999999999997</v>
      </c>
      <c r="V72" s="56">
        <f>OPERACIONAL!O$13*$E$12</f>
        <v>2331</v>
      </c>
      <c r="W72" s="56">
        <f>OPERACIONAL!P$13*$E$12</f>
        <v>2349.1999999999998</v>
      </c>
      <c r="X72" s="56">
        <f>OPERACIONAL!Q$13*$E$12</f>
        <v>2365.6499999999996</v>
      </c>
      <c r="Y72" s="56">
        <f>OPERACIONAL!R$13*$E$12</f>
        <v>2384.8999999999996</v>
      </c>
      <c r="Z72" s="56">
        <f>OPERACIONAL!S$13*$E$12</f>
        <v>2404.1499999999996</v>
      </c>
      <c r="AA72" s="56">
        <f>OPERACIONAL!T$13*$E$12</f>
        <v>2423.75</v>
      </c>
      <c r="AB72" s="56">
        <f>OPERACIONAL!U$13*$E$12</f>
        <v>2443</v>
      </c>
      <c r="AC72" s="56">
        <f>OPERACIONAL!V$13*$E$12</f>
        <v>2457.35</v>
      </c>
      <c r="AD72" s="56">
        <f>OPERACIONAL!W$13*$E$12</f>
        <v>2477.6499999999996</v>
      </c>
      <c r="AE72" s="56">
        <f>OPERACIONAL!X$13*$E$12</f>
        <v>2496.5499999999997</v>
      </c>
      <c r="AF72" s="56">
        <f>OPERACIONAL!Y$13*$E$12</f>
        <v>2516.1499999999996</v>
      </c>
      <c r="AG72" s="56">
        <f>OPERACIONAL!Z$13*$E$12</f>
        <v>2535.75</v>
      </c>
      <c r="AH72" s="56">
        <f>OPERACIONAL!AA$13*$E$12</f>
        <v>2552.5499999999997</v>
      </c>
      <c r="AI72" s="56">
        <f>OPERACIONAL!AB$13*$E$12</f>
        <v>2572.85</v>
      </c>
      <c r="AJ72" s="56">
        <f>OPERACIONAL!AC$13*$E$12</f>
        <v>2591.3999999999996</v>
      </c>
      <c r="AK72" s="56">
        <f>OPERACIONAL!AD$13*$E$12</f>
        <v>2612.75</v>
      </c>
      <c r="AL72" s="56">
        <f>OPERACIONAL!AE$13*$E$12</f>
        <v>2632.7</v>
      </c>
      <c r="AM72" s="56">
        <f>OPERACIONAL!AF$13*$E$12</f>
        <v>2652.2999999999997</v>
      </c>
      <c r="AN72" s="56">
        <f>OPERACIONAL!AG$13*$E$12</f>
        <v>2672.25</v>
      </c>
      <c r="AO72" s="56">
        <f>OPERACIONAL!AH$13*$E$12</f>
        <v>2692.2</v>
      </c>
      <c r="AP72" s="56">
        <f>OPERACIONAL!AI$13*$E$12</f>
        <v>2713.5499999999997</v>
      </c>
      <c r="AQ72" s="56">
        <f>OPERACIONAL!AJ$13*$E$12</f>
        <v>2734.2</v>
      </c>
      <c r="AR72" s="56">
        <f>OPERACIONAL!AK$13*$E$12</f>
        <v>2754.5</v>
      </c>
      <c r="AS72" s="56">
        <f>OPERACIONAL!AL$13*$E$12</f>
        <v>2776.2</v>
      </c>
      <c r="AT72" s="56">
        <f>OPERACIONAL!AM$13*$E$12</f>
        <v>2796.85</v>
      </c>
      <c r="AU72" s="56">
        <f>OPERACIONAL!AN$13*$E$12</f>
        <v>2817.5</v>
      </c>
      <c r="AV72" s="56">
        <f>OPERACIONAL!AO$13*$E$12</f>
        <v>2839.5499999999997</v>
      </c>
    </row>
    <row r="73" spans="1:48" outlineLevel="1" x14ac:dyDescent="0.2">
      <c r="Q73" s="39"/>
      <c r="R73" s="39"/>
      <c r="S73" s="39"/>
    </row>
    <row r="74" spans="1:48" outlineLevel="1" x14ac:dyDescent="0.2">
      <c r="A74" s="168" t="s">
        <v>470</v>
      </c>
      <c r="B74" s="168" t="s">
        <v>195</v>
      </c>
      <c r="C74" s="168"/>
      <c r="D74" s="168"/>
      <c r="E74" s="63">
        <f>1/1000</f>
        <v>1E-3</v>
      </c>
      <c r="F74" s="168" t="s">
        <v>47</v>
      </c>
      <c r="G74" s="168"/>
      <c r="H74" s="168"/>
      <c r="I74" s="168"/>
      <c r="J74" s="168"/>
      <c r="K74" s="168"/>
      <c r="L74" s="168"/>
      <c r="M74" s="168"/>
      <c r="N74" s="168"/>
      <c r="O74" s="409">
        <f t="shared" ref="O74:AV74" si="34">$E74*O78</f>
        <v>4.7104288133622729</v>
      </c>
      <c r="P74" s="409">
        <f t="shared" si="34"/>
        <v>4.890204827261817</v>
      </c>
      <c r="Q74" s="409">
        <f t="shared" si="34"/>
        <v>5.075735675183636</v>
      </c>
      <c r="R74" s="409">
        <f t="shared" si="34"/>
        <v>5.2688133007422921</v>
      </c>
      <c r="S74" s="409">
        <f t="shared" si="34"/>
        <v>5.4697480161660472</v>
      </c>
      <c r="T74" s="409">
        <f t="shared" si="34"/>
        <v>5.6771310702721376</v>
      </c>
      <c r="U74" s="409">
        <f t="shared" si="34"/>
        <v>5.8929261210506381</v>
      </c>
      <c r="V74" s="409">
        <f t="shared" si="34"/>
        <v>6.1174779971524158</v>
      </c>
      <c r="W74" s="409">
        <f t="shared" si="34"/>
        <v>6.3501993523113551</v>
      </c>
      <c r="X74" s="409">
        <f t="shared" si="34"/>
        <v>6.5865058618803074</v>
      </c>
      <c r="Y74" s="409">
        <f t="shared" si="34"/>
        <v>6.8393052923713542</v>
      </c>
      <c r="Z74" s="409">
        <f t="shared" si="34"/>
        <v>7.1013448334161726</v>
      </c>
      <c r="AA74" s="409">
        <f t="shared" si="34"/>
        <v>7.3740162120467616</v>
      </c>
      <c r="AB74" s="409">
        <f t="shared" si="34"/>
        <v>7.6555598779623102</v>
      </c>
      <c r="AC74" s="409">
        <f t="shared" si="34"/>
        <v>7.9315439083479333</v>
      </c>
      <c r="AD74" s="409">
        <f t="shared" si="34"/>
        <v>8.2369778246703991</v>
      </c>
      <c r="AE74" s="409">
        <f t="shared" si="34"/>
        <v>8.548805439761999</v>
      </c>
      <c r="AF74" s="409">
        <f t="shared" si="34"/>
        <v>8.8743983142636278</v>
      </c>
      <c r="AG74" s="409">
        <f t="shared" si="34"/>
        <v>9.2118328363395747</v>
      </c>
      <c r="AH74" s="409">
        <f t="shared" si="34"/>
        <v>9.5510495212818807</v>
      </c>
      <c r="AI74" s="409">
        <f t="shared" si="34"/>
        <v>9.9158176308612944</v>
      </c>
      <c r="AJ74" s="409">
        <f t="shared" si="34"/>
        <v>10.286929009803284</v>
      </c>
      <c r="AK74" s="409">
        <f t="shared" si="34"/>
        <v>10.682831281729737</v>
      </c>
      <c r="AL74" s="409">
        <f t="shared" si="34"/>
        <v>11.087333504113355</v>
      </c>
      <c r="AM74" s="409">
        <f t="shared" si="34"/>
        <v>11.504973104625913</v>
      </c>
      <c r="AN74" s="409">
        <f t="shared" si="34"/>
        <v>11.939256234287862</v>
      </c>
      <c r="AO74" s="409">
        <f t="shared" si="34"/>
        <v>12.389241875935364</v>
      </c>
      <c r="AP74" s="409">
        <f t="shared" si="34"/>
        <v>12.862117268857345</v>
      </c>
      <c r="AQ74" s="409">
        <f t="shared" si="34"/>
        <v>13.34879735682226</v>
      </c>
      <c r="AR74" s="409">
        <f t="shared" si="34"/>
        <v>13.85134232643842</v>
      </c>
      <c r="AS74" s="409">
        <f t="shared" si="34"/>
        <v>14.379277351119294</v>
      </c>
      <c r="AT74" s="409">
        <f t="shared" si="34"/>
        <v>14.92082065962911</v>
      </c>
      <c r="AU74" s="409">
        <f t="shared" si="34"/>
        <v>15.481915217033508</v>
      </c>
      <c r="AV74" s="409">
        <f t="shared" si="34"/>
        <v>16.071170372728776</v>
      </c>
    </row>
    <row r="75" spans="1:48" s="44" customFormat="1" outlineLevel="2" x14ac:dyDescent="0.2">
      <c r="A75" s="138" t="s">
        <v>471</v>
      </c>
      <c r="B75" s="138"/>
      <c r="C75" s="138"/>
      <c r="D75" s="138"/>
      <c r="E75" s="164">
        <f>'LOTE 3'!$B$12</f>
        <v>0</v>
      </c>
      <c r="F75" s="138" t="s">
        <v>299</v>
      </c>
      <c r="G75" s="138"/>
      <c r="H75" s="138"/>
      <c r="I75" s="42">
        <v>44105</v>
      </c>
      <c r="J75" s="138"/>
      <c r="K75" s="138"/>
      <c r="L75" s="138"/>
      <c r="M75" s="138"/>
      <c r="N75" s="13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8"/>
      <c r="AN75" s="408"/>
      <c r="AO75" s="408"/>
      <c r="AP75" s="408"/>
      <c r="AQ75" s="408"/>
      <c r="AR75" s="408"/>
      <c r="AS75" s="408"/>
      <c r="AT75" s="408"/>
      <c r="AU75" s="408"/>
      <c r="AV75" s="408"/>
    </row>
    <row r="76" spans="1:48" s="167" customFormat="1" outlineLevel="2" x14ac:dyDescent="0.2">
      <c r="A76" s="171" t="s">
        <v>244</v>
      </c>
      <c r="B76" s="180" t="s">
        <v>195</v>
      </c>
      <c r="C76" s="180"/>
      <c r="D76" s="169"/>
      <c r="E76" s="170">
        <f>I76*(1+$E$15)/INDEX(MacroEco!$55:$55,MATCH($I$15,MacroEco!$51:$51,0))</f>
        <v>96.548895639882957</v>
      </c>
      <c r="F76" s="169" t="s">
        <v>195</v>
      </c>
      <c r="G76" s="169"/>
      <c r="H76" s="169"/>
      <c r="I76" s="177">
        <v>80</v>
      </c>
      <c r="J76" s="169" t="s">
        <v>195</v>
      </c>
      <c r="K76" s="169" t="s">
        <v>351</v>
      </c>
      <c r="L76" s="169"/>
      <c r="M76" s="169"/>
      <c r="N76" s="169"/>
      <c r="O76" s="410">
        <f>$E76*O$4</f>
        <v>103.44283543199093</v>
      </c>
      <c r="P76" s="410">
        <f t="shared" ref="P76:AE77" si="35">$E76*P$4</f>
        <v>106.54612049495066</v>
      </c>
      <c r="Q76" s="410">
        <f t="shared" si="35"/>
        <v>109.74250410979917</v>
      </c>
      <c r="R76" s="410">
        <f t="shared" si="35"/>
        <v>113.03477923309315</v>
      </c>
      <c r="S76" s="410">
        <f t="shared" si="35"/>
        <v>116.42582261008594</v>
      </c>
      <c r="T76" s="410">
        <f t="shared" si="35"/>
        <v>119.91859728838853</v>
      </c>
      <c r="U76" s="410">
        <f t="shared" si="35"/>
        <v>123.51615520704019</v>
      </c>
      <c r="V76" s="410">
        <f t="shared" si="35"/>
        <v>127.22163986325138</v>
      </c>
      <c r="W76" s="410">
        <f t="shared" si="35"/>
        <v>131.03828905914892</v>
      </c>
      <c r="X76" s="410">
        <f t="shared" si="35"/>
        <v>134.9694377309234</v>
      </c>
      <c r="Y76" s="410">
        <f t="shared" si="35"/>
        <v>139.01852086285112</v>
      </c>
      <c r="Z76" s="410">
        <f t="shared" si="35"/>
        <v>143.18907648873665</v>
      </c>
      <c r="AA76" s="410">
        <f t="shared" si="35"/>
        <v>147.48474878339874</v>
      </c>
      <c r="AB76" s="410">
        <f t="shared" si="35"/>
        <v>151.90929124690069</v>
      </c>
      <c r="AC76" s="410">
        <f t="shared" si="35"/>
        <v>156.46656998430774</v>
      </c>
      <c r="AD76" s="410">
        <f t="shared" si="35"/>
        <v>161.16056708383698</v>
      </c>
      <c r="AE76" s="410">
        <f t="shared" si="35"/>
        <v>165.9953840963521</v>
      </c>
      <c r="AF76" s="410">
        <f t="shared" ref="AF76:AU77" si="36">$E76*AF$4</f>
        <v>170.97524561924263</v>
      </c>
      <c r="AG76" s="410">
        <f t="shared" si="36"/>
        <v>176.10450298781993</v>
      </c>
      <c r="AH76" s="410">
        <f t="shared" si="36"/>
        <v>181.38763807745451</v>
      </c>
      <c r="AI76" s="410">
        <f t="shared" si="36"/>
        <v>186.82926721977816</v>
      </c>
      <c r="AJ76" s="410">
        <f t="shared" si="36"/>
        <v>192.43414523637151</v>
      </c>
      <c r="AK76" s="410">
        <f t="shared" si="36"/>
        <v>198.20716959346268</v>
      </c>
      <c r="AL76" s="410">
        <f t="shared" si="36"/>
        <v>204.15338468126654</v>
      </c>
      <c r="AM76" s="410">
        <f t="shared" si="36"/>
        <v>210.27798622170454</v>
      </c>
      <c r="AN76" s="410">
        <f t="shared" si="36"/>
        <v>216.58632580835567</v>
      </c>
      <c r="AO76" s="410">
        <f t="shared" si="36"/>
        <v>223.08391558260632</v>
      </c>
      <c r="AP76" s="410">
        <f t="shared" si="36"/>
        <v>229.77643305008453</v>
      </c>
      <c r="AQ76" s="410">
        <f t="shared" si="36"/>
        <v>236.66972604158707</v>
      </c>
      <c r="AR76" s="410">
        <f t="shared" si="36"/>
        <v>243.76981782283471</v>
      </c>
      <c r="AS76" s="410">
        <f t="shared" si="36"/>
        <v>251.08291235751975</v>
      </c>
      <c r="AT76" s="410">
        <f t="shared" si="36"/>
        <v>258.61539972824534</v>
      </c>
      <c r="AU76" s="410">
        <f t="shared" si="36"/>
        <v>266.37386172009275</v>
      </c>
      <c r="AV76" s="410">
        <f t="shared" ref="AV76:AV77" si="37">$E76*AV$4</f>
        <v>274.36507757169551</v>
      </c>
    </row>
    <row r="77" spans="1:48" s="167" customFormat="1" outlineLevel="2" x14ac:dyDescent="0.2">
      <c r="A77" s="171" t="s">
        <v>243</v>
      </c>
      <c r="B77" s="180" t="s">
        <v>195</v>
      </c>
      <c r="C77" s="180"/>
      <c r="D77" s="169"/>
      <c r="E77" s="170">
        <f>I77*(1+$E$15)/INDEX(MacroEco!$55:$55,MATCH($I$15,MacroEco!$51:$51,0))</f>
        <v>1950.2876919256357</v>
      </c>
      <c r="F77" s="169" t="s">
        <v>195</v>
      </c>
      <c r="G77" s="169"/>
      <c r="H77" s="169"/>
      <c r="I77" s="177">
        <v>1616</v>
      </c>
      <c r="J77" s="169" t="s">
        <v>195</v>
      </c>
      <c r="K77" s="169" t="s">
        <v>351</v>
      </c>
      <c r="L77" s="169"/>
      <c r="M77" s="169"/>
      <c r="N77" s="169"/>
      <c r="O77" s="410">
        <f>$E77*O$4</f>
        <v>2089.5452757262169</v>
      </c>
      <c r="P77" s="410">
        <f t="shared" si="35"/>
        <v>2152.231633998003</v>
      </c>
      <c r="Q77" s="410">
        <f t="shared" si="35"/>
        <v>2216.7985830179432</v>
      </c>
      <c r="R77" s="410">
        <f t="shared" si="35"/>
        <v>2283.3025405084813</v>
      </c>
      <c r="S77" s="410">
        <f t="shared" si="35"/>
        <v>2351.8016167237361</v>
      </c>
      <c r="T77" s="410">
        <f t="shared" si="35"/>
        <v>2422.3556652254483</v>
      </c>
      <c r="U77" s="410">
        <f t="shared" si="35"/>
        <v>2495.0263351822118</v>
      </c>
      <c r="V77" s="410">
        <f t="shared" si="35"/>
        <v>2569.8771252376782</v>
      </c>
      <c r="W77" s="410">
        <f t="shared" si="35"/>
        <v>2646.9734389948085</v>
      </c>
      <c r="X77" s="410">
        <f t="shared" si="35"/>
        <v>2726.3826421646527</v>
      </c>
      <c r="Y77" s="410">
        <f t="shared" si="35"/>
        <v>2808.1741214295926</v>
      </c>
      <c r="Z77" s="410">
        <f t="shared" si="35"/>
        <v>2892.4193450724802</v>
      </c>
      <c r="AA77" s="410">
        <f t="shared" si="35"/>
        <v>2979.1919254246545</v>
      </c>
      <c r="AB77" s="410">
        <f t="shared" si="35"/>
        <v>3068.5676831873943</v>
      </c>
      <c r="AC77" s="410">
        <f t="shared" si="35"/>
        <v>3160.6247136830161</v>
      </c>
      <c r="AD77" s="410">
        <f t="shared" si="35"/>
        <v>3255.4434550935071</v>
      </c>
      <c r="AE77" s="410">
        <f t="shared" si="35"/>
        <v>3353.1067587463122</v>
      </c>
      <c r="AF77" s="410">
        <f t="shared" si="36"/>
        <v>3453.6999615087011</v>
      </c>
      <c r="AG77" s="410">
        <f t="shared" si="36"/>
        <v>3557.3109603539624</v>
      </c>
      <c r="AH77" s="410">
        <f t="shared" si="36"/>
        <v>3664.0302891645811</v>
      </c>
      <c r="AI77" s="410">
        <f t="shared" si="36"/>
        <v>3773.9511978395185</v>
      </c>
      <c r="AJ77" s="410">
        <f t="shared" si="36"/>
        <v>3887.1697337747046</v>
      </c>
      <c r="AK77" s="410">
        <f t="shared" si="36"/>
        <v>4003.7848257879459</v>
      </c>
      <c r="AL77" s="410">
        <f t="shared" si="36"/>
        <v>4123.8983705615838</v>
      </c>
      <c r="AM77" s="410">
        <f t="shared" si="36"/>
        <v>4247.6153216784314</v>
      </c>
      <c r="AN77" s="410">
        <f t="shared" si="36"/>
        <v>4375.0437813287845</v>
      </c>
      <c r="AO77" s="410">
        <f t="shared" si="36"/>
        <v>4506.2950947686477</v>
      </c>
      <c r="AP77" s="410">
        <f t="shared" si="36"/>
        <v>4641.4839476117077</v>
      </c>
      <c r="AQ77" s="410">
        <f t="shared" si="36"/>
        <v>4780.7284660400592</v>
      </c>
      <c r="AR77" s="410">
        <f t="shared" si="36"/>
        <v>4924.150320021261</v>
      </c>
      <c r="AS77" s="410">
        <f t="shared" si="36"/>
        <v>5071.8748296218992</v>
      </c>
      <c r="AT77" s="410">
        <f t="shared" si="36"/>
        <v>5224.0310745105562</v>
      </c>
      <c r="AU77" s="410">
        <f t="shared" si="36"/>
        <v>5380.7520067458727</v>
      </c>
      <c r="AV77" s="410">
        <f t="shared" si="37"/>
        <v>5542.1745669482498</v>
      </c>
    </row>
    <row r="78" spans="1:48" s="44" customFormat="1" outlineLevel="2" x14ac:dyDescent="0.2">
      <c r="A78" s="138" t="s">
        <v>42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408">
        <f t="shared" ref="O78:AV78" si="38">SUM(O79:O80)</f>
        <v>4710.4288133622731</v>
      </c>
      <c r="P78" s="408">
        <f t="shared" si="38"/>
        <v>4890.2048272618167</v>
      </c>
      <c r="Q78" s="408">
        <f t="shared" si="38"/>
        <v>5075.735675183636</v>
      </c>
      <c r="R78" s="408">
        <f t="shared" si="38"/>
        <v>5268.8133007422921</v>
      </c>
      <c r="S78" s="408">
        <f t="shared" si="38"/>
        <v>5469.7480161660469</v>
      </c>
      <c r="T78" s="408">
        <f t="shared" si="38"/>
        <v>5677.1310702721375</v>
      </c>
      <c r="U78" s="408">
        <f t="shared" si="38"/>
        <v>5892.9261210506384</v>
      </c>
      <c r="V78" s="408">
        <f t="shared" si="38"/>
        <v>6117.4779971524158</v>
      </c>
      <c r="W78" s="408">
        <f t="shared" si="38"/>
        <v>6350.1993523113551</v>
      </c>
      <c r="X78" s="408">
        <f t="shared" si="38"/>
        <v>6586.5058618803068</v>
      </c>
      <c r="Y78" s="408">
        <f t="shared" si="38"/>
        <v>6839.305292371354</v>
      </c>
      <c r="Z78" s="408">
        <f t="shared" si="38"/>
        <v>7101.3448334161722</v>
      </c>
      <c r="AA78" s="408">
        <f t="shared" si="38"/>
        <v>7374.0162120467612</v>
      </c>
      <c r="AB78" s="408">
        <f t="shared" si="38"/>
        <v>7655.5598779623097</v>
      </c>
      <c r="AC78" s="408">
        <f t="shared" si="38"/>
        <v>7931.5439083479332</v>
      </c>
      <c r="AD78" s="408">
        <f t="shared" si="38"/>
        <v>8236.9778246703991</v>
      </c>
      <c r="AE78" s="408">
        <f t="shared" si="38"/>
        <v>8548.8054397619981</v>
      </c>
      <c r="AF78" s="408">
        <f t="shared" si="38"/>
        <v>8874.398314263628</v>
      </c>
      <c r="AG78" s="408">
        <f t="shared" si="38"/>
        <v>9211.832836339574</v>
      </c>
      <c r="AH78" s="408">
        <f t="shared" si="38"/>
        <v>9551.0495212818805</v>
      </c>
      <c r="AI78" s="408">
        <f t="shared" si="38"/>
        <v>9915.8176308612947</v>
      </c>
      <c r="AJ78" s="408">
        <f t="shared" si="38"/>
        <v>10286.929009803283</v>
      </c>
      <c r="AK78" s="408">
        <f t="shared" si="38"/>
        <v>10682.831281729736</v>
      </c>
      <c r="AL78" s="408">
        <f t="shared" si="38"/>
        <v>11087.333504113354</v>
      </c>
      <c r="AM78" s="408">
        <f t="shared" si="38"/>
        <v>11504.973104625913</v>
      </c>
      <c r="AN78" s="408">
        <f t="shared" si="38"/>
        <v>11939.256234287863</v>
      </c>
      <c r="AO78" s="408">
        <f t="shared" si="38"/>
        <v>12389.241875935364</v>
      </c>
      <c r="AP78" s="408">
        <f t="shared" si="38"/>
        <v>12862.117268857344</v>
      </c>
      <c r="AQ78" s="408">
        <f t="shared" si="38"/>
        <v>13348.797356822261</v>
      </c>
      <c r="AR78" s="408">
        <f t="shared" si="38"/>
        <v>13851.34232643842</v>
      </c>
      <c r="AS78" s="408">
        <f t="shared" si="38"/>
        <v>14379.277351119294</v>
      </c>
      <c r="AT78" s="408">
        <f t="shared" si="38"/>
        <v>14920.820659629109</v>
      </c>
      <c r="AU78" s="408">
        <f t="shared" si="38"/>
        <v>15481.915217033507</v>
      </c>
      <c r="AV78" s="408">
        <f t="shared" si="38"/>
        <v>16071.170372728777</v>
      </c>
    </row>
    <row r="79" spans="1:48" s="167" customFormat="1" outlineLevel="2" x14ac:dyDescent="0.2">
      <c r="A79" s="171" t="s">
        <v>244</v>
      </c>
      <c r="B79" s="180" t="s">
        <v>298</v>
      </c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410">
        <f t="shared" ref="O79:AV79" si="39">PRODUCT(O76,O71)*$E$14</f>
        <v>97.862094460435003</v>
      </c>
      <c r="P79" s="410">
        <f t="shared" si="39"/>
        <v>101.59705319796019</v>
      </c>
      <c r="Q79" s="410">
        <f t="shared" si="39"/>
        <v>105.45157219910602</v>
      </c>
      <c r="R79" s="410">
        <f t="shared" si="39"/>
        <v>109.46288020932739</v>
      </c>
      <c r="S79" s="410">
        <f t="shared" si="39"/>
        <v>113.63742415857439</v>
      </c>
      <c r="T79" s="410">
        <f t="shared" si="39"/>
        <v>117.94593636299453</v>
      </c>
      <c r="U79" s="410">
        <f t="shared" si="39"/>
        <v>122.42921304121823</v>
      </c>
      <c r="V79" s="410">
        <f t="shared" si="39"/>
        <v>127.09441822338813</v>
      </c>
      <c r="W79" s="410">
        <f t="shared" si="39"/>
        <v>131.92934942475114</v>
      </c>
      <c r="X79" s="410">
        <f t="shared" si="39"/>
        <v>136.83876444349667</v>
      </c>
      <c r="Y79" s="410">
        <f t="shared" si="39"/>
        <v>142.09083017392012</v>
      </c>
      <c r="Z79" s="410">
        <f t="shared" si="39"/>
        <v>147.53486496016981</v>
      </c>
      <c r="AA79" s="410">
        <f t="shared" si="39"/>
        <v>153.19978279875545</v>
      </c>
      <c r="AB79" s="410">
        <f t="shared" si="39"/>
        <v>159.04902793550502</v>
      </c>
      <c r="AC79" s="410">
        <f t="shared" si="39"/>
        <v>164.78276817897367</v>
      </c>
      <c r="AD79" s="410">
        <f t="shared" si="39"/>
        <v>171.12834815797228</v>
      </c>
      <c r="AE79" s="410">
        <f t="shared" si="39"/>
        <v>177.60676121389193</v>
      </c>
      <c r="AF79" s="410">
        <f t="shared" si="39"/>
        <v>184.3711561135103</v>
      </c>
      <c r="AG79" s="410">
        <f t="shared" si="39"/>
        <v>191.3815686220133</v>
      </c>
      <c r="AH79" s="410">
        <f t="shared" si="39"/>
        <v>198.42900667483138</v>
      </c>
      <c r="AI79" s="410">
        <f t="shared" si="39"/>
        <v>206.00729149988837</v>
      </c>
      <c r="AJ79" s="410">
        <f t="shared" si="39"/>
        <v>213.71736169951419</v>
      </c>
      <c r="AK79" s="410">
        <f t="shared" si="39"/>
        <v>221.94247815227985</v>
      </c>
      <c r="AL79" s="410">
        <f t="shared" si="39"/>
        <v>230.34626393587303</v>
      </c>
      <c r="AM79" s="410">
        <f t="shared" si="39"/>
        <v>239.02298693821155</v>
      </c>
      <c r="AN79" s="410">
        <f t="shared" si="39"/>
        <v>248.04548963201935</v>
      </c>
      <c r="AO79" s="410">
        <f t="shared" si="39"/>
        <v>257.39422179921115</v>
      </c>
      <c r="AP79" s="410">
        <f t="shared" si="39"/>
        <v>267.21850281559585</v>
      </c>
      <c r="AQ79" s="410">
        <f t="shared" si="39"/>
        <v>277.32958497553176</v>
      </c>
      <c r="AR79" s="410">
        <f t="shared" si="39"/>
        <v>287.77026993985641</v>
      </c>
      <c r="AS79" s="410">
        <f t="shared" si="39"/>
        <v>298.73844912297699</v>
      </c>
      <c r="AT79" s="410">
        <f t="shared" si="39"/>
        <v>309.98934888426123</v>
      </c>
      <c r="AU79" s="410">
        <f t="shared" si="39"/>
        <v>321.64643802701198</v>
      </c>
      <c r="AV79" s="410">
        <f t="shared" si="39"/>
        <v>333.88858115087487</v>
      </c>
    </row>
    <row r="80" spans="1:48" s="167" customFormat="1" outlineLevel="2" x14ac:dyDescent="0.2">
      <c r="A80" s="171" t="s">
        <v>243</v>
      </c>
      <c r="B80" s="180" t="s">
        <v>298</v>
      </c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410">
        <f t="shared" ref="O80:AV80" si="40">PRODUCT(O77,O72)*$E$14</f>
        <v>4612.5667189018377</v>
      </c>
      <c r="P80" s="410">
        <f t="shared" si="40"/>
        <v>4788.6077740638566</v>
      </c>
      <c r="Q80" s="410">
        <f t="shared" si="40"/>
        <v>4970.2841029845304</v>
      </c>
      <c r="R80" s="410">
        <f t="shared" si="40"/>
        <v>5159.3504205329646</v>
      </c>
      <c r="S80" s="410">
        <f t="shared" si="40"/>
        <v>5356.1105920074724</v>
      </c>
      <c r="T80" s="410">
        <f t="shared" si="40"/>
        <v>5559.1851339091427</v>
      </c>
      <c r="U80" s="410">
        <f t="shared" si="40"/>
        <v>5770.4969080094197</v>
      </c>
      <c r="V80" s="410">
        <f t="shared" si="40"/>
        <v>5990.3835789290279</v>
      </c>
      <c r="W80" s="410">
        <f t="shared" si="40"/>
        <v>6218.2700028866038</v>
      </c>
      <c r="X80" s="410">
        <f t="shared" si="40"/>
        <v>6449.6670974368099</v>
      </c>
      <c r="Y80" s="410">
        <f t="shared" si="40"/>
        <v>6697.2144621974339</v>
      </c>
      <c r="Z80" s="410">
        <f t="shared" si="40"/>
        <v>6953.809968456002</v>
      </c>
      <c r="AA80" s="410">
        <f t="shared" si="40"/>
        <v>7220.816429248006</v>
      </c>
      <c r="AB80" s="410">
        <f t="shared" si="40"/>
        <v>7496.5108500268043</v>
      </c>
      <c r="AC80" s="410">
        <f t="shared" si="40"/>
        <v>7766.7611401689592</v>
      </c>
      <c r="AD80" s="410">
        <f t="shared" si="40"/>
        <v>8065.8494765124269</v>
      </c>
      <c r="AE80" s="410">
        <f t="shared" si="40"/>
        <v>8371.1986785481058</v>
      </c>
      <c r="AF80" s="410">
        <f t="shared" si="40"/>
        <v>8690.0271581501183</v>
      </c>
      <c r="AG80" s="410">
        <f t="shared" si="40"/>
        <v>9020.4512677175608</v>
      </c>
      <c r="AH80" s="410">
        <f t="shared" si="40"/>
        <v>9352.6205146070497</v>
      </c>
      <c r="AI80" s="410">
        <f t="shared" si="40"/>
        <v>9709.8103393614056</v>
      </c>
      <c r="AJ80" s="410">
        <f t="shared" si="40"/>
        <v>10073.211648103768</v>
      </c>
      <c r="AK80" s="410">
        <f t="shared" si="40"/>
        <v>10460.888803577456</v>
      </c>
      <c r="AL80" s="410">
        <f t="shared" si="40"/>
        <v>10856.987240177481</v>
      </c>
      <c r="AM80" s="410">
        <f t="shared" si="40"/>
        <v>11265.950117687702</v>
      </c>
      <c r="AN80" s="410">
        <f t="shared" si="40"/>
        <v>11691.210744655844</v>
      </c>
      <c r="AO80" s="410">
        <f t="shared" si="40"/>
        <v>12131.847654136152</v>
      </c>
      <c r="AP80" s="410">
        <f t="shared" si="40"/>
        <v>12594.898766041748</v>
      </c>
      <c r="AQ80" s="410">
        <f t="shared" si="40"/>
        <v>13071.467771846728</v>
      </c>
      <c r="AR80" s="410">
        <f t="shared" si="40"/>
        <v>13563.572056498564</v>
      </c>
      <c r="AS80" s="410">
        <f t="shared" si="40"/>
        <v>14080.538901996317</v>
      </c>
      <c r="AT80" s="410">
        <f t="shared" si="40"/>
        <v>14610.831310744848</v>
      </c>
      <c r="AU80" s="410">
        <f t="shared" si="40"/>
        <v>15160.268779006496</v>
      </c>
      <c r="AV80" s="410">
        <f t="shared" si="40"/>
        <v>15737.281791577901</v>
      </c>
    </row>
    <row r="81" spans="17:23" outlineLevel="1" x14ac:dyDescent="0.2"/>
    <row r="82" spans="17:23" ht="11.25" customHeight="1" x14ac:dyDescent="0.2">
      <c r="Q82" s="189"/>
      <c r="R82" s="189"/>
      <c r="S82" s="189"/>
      <c r="T82" s="189"/>
      <c r="U82" s="189"/>
      <c r="V82" s="189"/>
      <c r="W82" s="189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0">
    <tabColor rgb="FF7030A0"/>
  </sheetPr>
  <dimension ref="A1:BA15"/>
  <sheetViews>
    <sheetView showGridLines="0" zoomScaleNormal="100" workbookViewId="0">
      <selection activeCell="R38" sqref="R38"/>
    </sheetView>
  </sheetViews>
  <sheetFormatPr defaultRowHeight="12.75" outlineLevelRow="1" x14ac:dyDescent="0.2"/>
  <cols>
    <col min="1" max="1" width="29.140625" bestFit="1" customWidth="1"/>
    <col min="2" max="2" width="10.42578125" bestFit="1" customWidth="1"/>
    <col min="3" max="3" width="5.5703125" bestFit="1" customWidth="1"/>
    <col min="5" max="5" width="7" bestFit="1" customWidth="1"/>
    <col min="6" max="6" width="18.85546875" bestFit="1" customWidth="1"/>
    <col min="7" max="7" width="11.5703125" bestFit="1" customWidth="1"/>
    <col min="8" max="8" width="6.28515625" bestFit="1" customWidth="1"/>
    <col min="9" max="9" width="7.28515625" customWidth="1"/>
    <col min="11" max="11" width="13" bestFit="1" customWidth="1"/>
    <col min="12" max="12" width="10" bestFit="1" customWidth="1"/>
    <col min="13" max="13" width="10" customWidth="1"/>
    <col min="14" max="14" width="13.5703125" bestFit="1" customWidth="1"/>
    <col min="15" max="49" width="12.42578125" bestFit="1" customWidth="1"/>
  </cols>
  <sheetData>
    <row r="1" spans="1:53" s="24" customFormat="1" x14ac:dyDescent="0.2">
      <c r="A1" s="26"/>
      <c r="B1" s="26" t="s">
        <v>20</v>
      </c>
      <c r="C1" s="26" t="s">
        <v>21</v>
      </c>
      <c r="D1" s="27"/>
      <c r="E1" s="26" t="s">
        <v>22</v>
      </c>
      <c r="F1" s="26" t="s">
        <v>23</v>
      </c>
      <c r="G1" s="26" t="s">
        <v>24</v>
      </c>
      <c r="H1" s="26"/>
      <c r="I1" s="26"/>
      <c r="J1" s="26"/>
      <c r="K1" s="26"/>
      <c r="O1" s="78">
        <f>YEAR(Premissas!$D$13)</f>
        <v>2025</v>
      </c>
      <c r="P1" s="26">
        <f>O1+1</f>
        <v>2026</v>
      </c>
      <c r="Q1" s="26">
        <f t="shared" ref="Q1:AW1" si="0">P1+1</f>
        <v>2027</v>
      </c>
      <c r="R1" s="26">
        <f t="shared" si="0"/>
        <v>2028</v>
      </c>
      <c r="S1" s="26">
        <f t="shared" si="0"/>
        <v>2029</v>
      </c>
      <c r="T1" s="26">
        <f t="shared" si="0"/>
        <v>2030</v>
      </c>
      <c r="U1" s="26">
        <f t="shared" si="0"/>
        <v>2031</v>
      </c>
      <c r="V1" s="26">
        <f t="shared" si="0"/>
        <v>2032</v>
      </c>
      <c r="W1" s="26">
        <f t="shared" si="0"/>
        <v>2033</v>
      </c>
      <c r="X1" s="26">
        <f t="shared" si="0"/>
        <v>2034</v>
      </c>
      <c r="Y1" s="26">
        <f t="shared" si="0"/>
        <v>2035</v>
      </c>
      <c r="Z1" s="26">
        <f t="shared" si="0"/>
        <v>2036</v>
      </c>
      <c r="AA1" s="26">
        <f t="shared" si="0"/>
        <v>2037</v>
      </c>
      <c r="AB1" s="26">
        <f t="shared" si="0"/>
        <v>2038</v>
      </c>
      <c r="AC1" s="26">
        <f t="shared" si="0"/>
        <v>2039</v>
      </c>
      <c r="AD1" s="26">
        <f t="shared" si="0"/>
        <v>2040</v>
      </c>
      <c r="AE1" s="26">
        <f t="shared" si="0"/>
        <v>2041</v>
      </c>
      <c r="AF1" s="26">
        <f t="shared" si="0"/>
        <v>2042</v>
      </c>
      <c r="AG1" s="26">
        <f t="shared" si="0"/>
        <v>2043</v>
      </c>
      <c r="AH1" s="26">
        <f t="shared" si="0"/>
        <v>2044</v>
      </c>
      <c r="AI1" s="26">
        <f t="shared" si="0"/>
        <v>2045</v>
      </c>
      <c r="AJ1" s="26">
        <f t="shared" si="0"/>
        <v>2046</v>
      </c>
      <c r="AK1" s="26">
        <f t="shared" si="0"/>
        <v>2047</v>
      </c>
      <c r="AL1" s="26">
        <f t="shared" si="0"/>
        <v>2048</v>
      </c>
      <c r="AM1" s="26">
        <f t="shared" si="0"/>
        <v>2049</v>
      </c>
      <c r="AN1" s="26">
        <f t="shared" si="0"/>
        <v>2050</v>
      </c>
      <c r="AO1" s="26">
        <f t="shared" si="0"/>
        <v>2051</v>
      </c>
      <c r="AP1" s="26">
        <f t="shared" si="0"/>
        <v>2052</v>
      </c>
      <c r="AQ1" s="26">
        <f t="shared" si="0"/>
        <v>2053</v>
      </c>
      <c r="AR1" s="26">
        <f t="shared" si="0"/>
        <v>2054</v>
      </c>
      <c r="AS1" s="26">
        <f t="shared" si="0"/>
        <v>2055</v>
      </c>
      <c r="AT1" s="26">
        <f t="shared" si="0"/>
        <v>2056</v>
      </c>
      <c r="AU1" s="26">
        <f t="shared" si="0"/>
        <v>2057</v>
      </c>
      <c r="AV1" s="26">
        <f t="shared" si="0"/>
        <v>2058</v>
      </c>
      <c r="AW1" s="26">
        <f t="shared" si="0"/>
        <v>2059</v>
      </c>
      <c r="AX1" s="26"/>
      <c r="AY1" s="26"/>
      <c r="AZ1" s="26"/>
      <c r="BA1" s="26"/>
    </row>
    <row r="2" spans="1:53" s="32" customFormat="1" x14ac:dyDescent="0.2">
      <c r="A2" s="32" t="s">
        <v>246</v>
      </c>
    </row>
    <row r="3" spans="1:53" s="30" customFormat="1" x14ac:dyDescent="0.2">
      <c r="A3" s="30" t="s">
        <v>255</v>
      </c>
    </row>
    <row r="4" spans="1:53" x14ac:dyDescent="0.2">
      <c r="A4" s="52" t="str">
        <f>MacroEco!A$8</f>
        <v>Índice de inflação brasileira (IPCA)</v>
      </c>
      <c r="B4" s="173">
        <f>MacroEco!B$8</f>
        <v>44985</v>
      </c>
      <c r="D4" s="50"/>
      <c r="E4" s="33">
        <f>Premissas!D$8</f>
        <v>1</v>
      </c>
      <c r="F4" t="s">
        <v>122</v>
      </c>
      <c r="O4" s="52">
        <f>MacroEco!AA$8</f>
        <v>1.071403611055497</v>
      </c>
      <c r="P4" s="52">
        <f>MacroEco!AB$8</f>
        <v>1.1035457193871618</v>
      </c>
      <c r="Q4" s="52">
        <f>MacroEco!AC$8</f>
        <v>1.1366520909687767</v>
      </c>
      <c r="R4" s="52">
        <f>MacroEco!AD$8</f>
        <v>1.17075165369784</v>
      </c>
      <c r="S4" s="52">
        <f>MacroEco!AE$8</f>
        <v>1.2058742033087753</v>
      </c>
      <c r="T4" s="52">
        <f>MacroEco!AF$8</f>
        <v>1.2420504294080386</v>
      </c>
      <c r="U4" s="52">
        <f>MacroEco!AG$8</f>
        <v>1.2793119422902797</v>
      </c>
      <c r="V4" s="52">
        <f>MacroEco!AH$8</f>
        <v>1.3176913005589881</v>
      </c>
      <c r="W4" s="52">
        <f>MacroEco!AI$8</f>
        <v>1.3572220395757577</v>
      </c>
      <c r="X4" s="52">
        <f>MacroEco!AJ$8</f>
        <v>1.3979387007630304</v>
      </c>
      <c r="Y4" s="52">
        <f>MacroEco!AK$8</f>
        <v>1.4398768617859214</v>
      </c>
      <c r="Z4" s="52">
        <f>MacroEco!AL$8</f>
        <v>1.483073167639499</v>
      </c>
      <c r="AA4" s="52">
        <f>MacroEco!AM$8</f>
        <v>1.527565362668684</v>
      </c>
      <c r="AB4" s="52">
        <f>MacroEco!AN$8</f>
        <v>1.5733923235487446</v>
      </c>
      <c r="AC4" s="52">
        <f>MacroEco!AO$8</f>
        <v>1.620594093255207</v>
      </c>
      <c r="AD4" s="52">
        <f>MacroEco!AP$8</f>
        <v>1.6692119160528633</v>
      </c>
      <c r="AE4" s="52">
        <f>MacroEco!AQ$8</f>
        <v>1.7192882735344492</v>
      </c>
      <c r="AF4" s="52">
        <f>MacroEco!AR$8</f>
        <v>1.7708669217404827</v>
      </c>
      <c r="AG4" s="52">
        <f>MacroEco!AS$8</f>
        <v>1.8239929293926971</v>
      </c>
      <c r="AH4" s="52">
        <f>MacroEco!AT$8</f>
        <v>1.878712717274478</v>
      </c>
      <c r="AI4" s="52">
        <f>MacroEco!AU$8</f>
        <v>1.9350740987927124</v>
      </c>
      <c r="AJ4" s="52">
        <f>MacroEco!AV$8</f>
        <v>1.9931263217564938</v>
      </c>
      <c r="AK4" s="52">
        <f>MacroEco!AW$8</f>
        <v>2.0529201114091888</v>
      </c>
      <c r="AL4" s="52">
        <f>MacroEco!AX$8</f>
        <v>2.1145077147514644</v>
      </c>
      <c r="AM4" s="52">
        <f>MacroEco!AY$8</f>
        <v>2.1779429461940083</v>
      </c>
      <c r="AN4" s="52">
        <f>MacroEco!AZ$8</f>
        <v>2.2432812345798285</v>
      </c>
      <c r="AO4" s="52">
        <f>MacroEco!BA$8</f>
        <v>2.3105796716172233</v>
      </c>
      <c r="AP4" s="52">
        <f>MacroEco!BB$8</f>
        <v>2.3798970617657402</v>
      </c>
      <c r="AQ4" s="52">
        <f>MacroEco!BC$8</f>
        <v>2.4512939736187125</v>
      </c>
      <c r="AR4" s="52">
        <f>MacroEco!BD$8</f>
        <v>2.524832792827274</v>
      </c>
      <c r="AS4" s="52">
        <f>MacroEco!BE$8</f>
        <v>2.6005777766120923</v>
      </c>
      <c r="AT4" s="52">
        <f>MacroEco!BF$8</f>
        <v>2.678595109910455</v>
      </c>
      <c r="AU4" s="52">
        <f>MacroEco!BG$8</f>
        <v>2.7589529632077689</v>
      </c>
      <c r="AV4" s="52">
        <f>MacroEco!BH$8</f>
        <v>2.8417215521040022</v>
      </c>
      <c r="AW4" s="52">
        <f>MacroEco!BI$8</f>
        <v>2.9269731986671226</v>
      </c>
    </row>
    <row r="5" spans="1:53" x14ac:dyDescent="0.2">
      <c r="A5" t="s">
        <v>413</v>
      </c>
      <c r="O5" s="123">
        <v>12</v>
      </c>
      <c r="P5" s="123">
        <v>12</v>
      </c>
      <c r="Q5" s="123">
        <v>12</v>
      </c>
      <c r="R5" s="123">
        <v>12</v>
      </c>
      <c r="S5" s="123">
        <v>12</v>
      </c>
      <c r="T5" s="123">
        <v>12</v>
      </c>
      <c r="U5" s="123">
        <v>12</v>
      </c>
      <c r="V5" s="123">
        <v>12</v>
      </c>
      <c r="W5" s="123">
        <v>12</v>
      </c>
      <c r="X5" s="123">
        <v>12</v>
      </c>
      <c r="Y5" s="123">
        <v>12</v>
      </c>
      <c r="Z5" s="123">
        <v>12</v>
      </c>
      <c r="AA5" s="123">
        <v>12</v>
      </c>
      <c r="AB5" s="123">
        <v>12</v>
      </c>
      <c r="AC5" s="123">
        <v>12</v>
      </c>
      <c r="AD5" s="123">
        <v>12</v>
      </c>
      <c r="AE5" s="123">
        <v>12</v>
      </c>
      <c r="AF5" s="123">
        <v>12</v>
      </c>
      <c r="AG5" s="123">
        <v>12</v>
      </c>
      <c r="AH5" s="123">
        <v>12</v>
      </c>
      <c r="AI5" s="123">
        <v>12</v>
      </c>
      <c r="AJ5" s="123">
        <v>12</v>
      </c>
      <c r="AK5" s="123">
        <v>12</v>
      </c>
      <c r="AL5" s="123">
        <v>12</v>
      </c>
      <c r="AM5" s="123">
        <v>12</v>
      </c>
      <c r="AN5" s="123">
        <v>12</v>
      </c>
      <c r="AO5" s="123">
        <v>12</v>
      </c>
      <c r="AP5" s="123">
        <v>12</v>
      </c>
      <c r="AQ5" s="123">
        <v>12</v>
      </c>
      <c r="AR5" s="123">
        <v>12</v>
      </c>
      <c r="AS5" s="123">
        <v>12</v>
      </c>
      <c r="AT5" s="123">
        <v>12</v>
      </c>
      <c r="AU5" s="123">
        <v>12</v>
      </c>
      <c r="AV5" s="123">
        <v>12</v>
      </c>
      <c r="AW5" s="123">
        <v>12</v>
      </c>
    </row>
    <row r="6" spans="1:53" x14ac:dyDescent="0.2"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</row>
    <row r="7" spans="1:53" s="32" customFormat="1" x14ac:dyDescent="0.2">
      <c r="A7" s="32" t="s">
        <v>377</v>
      </c>
      <c r="B7" s="32" t="s">
        <v>75</v>
      </c>
      <c r="E7" s="174">
        <v>114</v>
      </c>
      <c r="F7" s="65" t="s">
        <v>195</v>
      </c>
      <c r="O7" s="231">
        <f t="shared" ref="O7:AW7" si="1">SUM(O8,O12)</f>
        <v>7190413.3145926176</v>
      </c>
      <c r="P7" s="231">
        <f t="shared" si="1"/>
        <v>7247429.8522738582</v>
      </c>
      <c r="Q7" s="231">
        <f t="shared" si="1"/>
        <v>7303306.9193450259</v>
      </c>
      <c r="R7" s="231">
        <f t="shared" si="1"/>
        <v>7360324.6806478659</v>
      </c>
      <c r="S7" s="231">
        <f t="shared" si="1"/>
        <v>7418483.1647281498</v>
      </c>
      <c r="T7" s="231">
        <f t="shared" si="1"/>
        <v>7475502.2419941835</v>
      </c>
      <c r="U7" s="231">
        <f t="shared" si="1"/>
        <v>7533662.0930838026</v>
      </c>
      <c r="V7" s="231">
        <f t="shared" si="1"/>
        <v>7592962.7497179583</v>
      </c>
      <c r="W7" s="231">
        <f t="shared" si="1"/>
        <v>7652264.1578663876</v>
      </c>
      <c r="X7" s="231">
        <f t="shared" si="1"/>
        <v>7705865.8958148807</v>
      </c>
      <c r="Y7" s="231">
        <f t="shared" si="1"/>
        <v>7768589.1509550344</v>
      </c>
      <c r="Z7" s="231">
        <f t="shared" si="1"/>
        <v>7831313.2560973633</v>
      </c>
      <c r="AA7" s="231">
        <f t="shared" si="1"/>
        <v>7895178.3392675016</v>
      </c>
      <c r="AB7" s="231">
        <f t="shared" si="1"/>
        <v>7957904.2386035779</v>
      </c>
      <c r="AC7" s="231">
        <f t="shared" si="1"/>
        <v>8004669.6265061311</v>
      </c>
      <c r="AD7" s="231">
        <f t="shared" si="1"/>
        <v>8070817.7235177336</v>
      </c>
      <c r="AE7" s="231">
        <f t="shared" si="1"/>
        <v>8132406.4086887343</v>
      </c>
      <c r="AF7" s="231">
        <f t="shared" si="1"/>
        <v>8196276.3601325126</v>
      </c>
      <c r="AG7" s="231">
        <f t="shared" si="1"/>
        <v>8260147.4008950973</v>
      </c>
      <c r="AH7" s="231">
        <f t="shared" si="1"/>
        <v>8314898.605599694</v>
      </c>
      <c r="AI7" s="231">
        <f t="shared" si="1"/>
        <v>8381052.1607920267</v>
      </c>
      <c r="AJ7" s="231">
        <f t="shared" si="1"/>
        <v>8441506.2995047327</v>
      </c>
      <c r="AK7" s="231">
        <f t="shared" si="1"/>
        <v>8511082.718743505</v>
      </c>
      <c r="AL7" s="231">
        <f t="shared" si="1"/>
        <v>8576099.9290958215</v>
      </c>
      <c r="AM7" s="231">
        <f t="shared" si="1"/>
        <v>8639978.3479618169</v>
      </c>
      <c r="AN7" s="231">
        <f t="shared" si="1"/>
        <v>8704998.2978739925</v>
      </c>
      <c r="AO7" s="231">
        <f t="shared" si="1"/>
        <v>8770019.6922677346</v>
      </c>
      <c r="AP7" s="231">
        <f t="shared" si="1"/>
        <v>8839603.1923006121</v>
      </c>
      <c r="AQ7" s="231">
        <f t="shared" si="1"/>
        <v>8906907.9622339681</v>
      </c>
      <c r="AR7" s="231">
        <f t="shared" si="1"/>
        <v>8973074.1915853508</v>
      </c>
      <c r="AS7" s="231">
        <f t="shared" si="1"/>
        <v>9043802.7565800063</v>
      </c>
      <c r="AT7" s="231">
        <f t="shared" si="1"/>
        <v>9111112.5734071806</v>
      </c>
      <c r="AU7" s="231">
        <f t="shared" si="1"/>
        <v>9178424.1887630634</v>
      </c>
      <c r="AV7" s="231">
        <f t="shared" si="1"/>
        <v>9250298.3946258109</v>
      </c>
      <c r="AW7" s="231">
        <f t="shared" si="1"/>
        <v>9318754.0079939682</v>
      </c>
    </row>
    <row r="8" spans="1:53" s="30" customFormat="1" x14ac:dyDescent="0.2">
      <c r="A8" s="30" t="s">
        <v>515</v>
      </c>
      <c r="B8" s="30" t="s">
        <v>75</v>
      </c>
      <c r="D8" s="65"/>
      <c r="E8" s="65"/>
      <c r="F8" s="65"/>
      <c r="G8" s="65"/>
      <c r="O8" s="156">
        <f>O9</f>
        <v>7189980</v>
      </c>
      <c r="P8" s="156">
        <f>P9</f>
        <v>7246980</v>
      </c>
      <c r="Q8" s="66">
        <f>Q9</f>
        <v>7302840</v>
      </c>
      <c r="R8" s="156">
        <f t="shared" ref="R8:AW8" si="2">R9</f>
        <v>7359840</v>
      </c>
      <c r="S8" s="156">
        <f t="shared" si="2"/>
        <v>7417980</v>
      </c>
      <c r="T8" s="156">
        <f t="shared" si="2"/>
        <v>7474980</v>
      </c>
      <c r="U8" s="156">
        <f t="shared" si="2"/>
        <v>7533120</v>
      </c>
      <c r="V8" s="156">
        <f t="shared" si="2"/>
        <v>7592400</v>
      </c>
      <c r="W8" s="156">
        <f t="shared" si="2"/>
        <v>7651680</v>
      </c>
      <c r="X8" s="156">
        <f t="shared" si="2"/>
        <v>7705260</v>
      </c>
      <c r="Y8" s="156">
        <f t="shared" si="2"/>
        <v>7767960</v>
      </c>
      <c r="Z8" s="156">
        <f t="shared" si="2"/>
        <v>7830660</v>
      </c>
      <c r="AA8" s="156">
        <f>AA9</f>
        <v>7894500</v>
      </c>
      <c r="AB8" s="156">
        <f t="shared" si="2"/>
        <v>7957200</v>
      </c>
      <c r="AC8" s="156">
        <f t="shared" si="2"/>
        <v>8003940</v>
      </c>
      <c r="AD8" s="156">
        <f t="shared" si="2"/>
        <v>8070060</v>
      </c>
      <c r="AE8" s="156">
        <f t="shared" si="2"/>
        <v>8131620</v>
      </c>
      <c r="AF8" s="156">
        <f t="shared" si="2"/>
        <v>8195460</v>
      </c>
      <c r="AG8" s="156">
        <f t="shared" si="2"/>
        <v>8259300</v>
      </c>
      <c r="AH8" s="156">
        <f t="shared" si="2"/>
        <v>8314020</v>
      </c>
      <c r="AI8" s="156">
        <f t="shared" si="2"/>
        <v>8380140</v>
      </c>
      <c r="AJ8" s="156">
        <f t="shared" si="2"/>
        <v>8440560</v>
      </c>
      <c r="AK8" s="156">
        <f t="shared" si="2"/>
        <v>8510100</v>
      </c>
      <c r="AL8" s="156">
        <f t="shared" si="2"/>
        <v>8575080</v>
      </c>
      <c r="AM8" s="156">
        <f t="shared" si="2"/>
        <v>8638920</v>
      </c>
      <c r="AN8" s="156">
        <f t="shared" si="2"/>
        <v>8703900</v>
      </c>
      <c r="AO8" s="156">
        <f t="shared" si="2"/>
        <v>8768880</v>
      </c>
      <c r="AP8" s="156">
        <f t="shared" si="2"/>
        <v>8838420</v>
      </c>
      <c r="AQ8" s="156">
        <f t="shared" si="2"/>
        <v>8905680</v>
      </c>
      <c r="AR8" s="156">
        <f t="shared" si="2"/>
        <v>8971800</v>
      </c>
      <c r="AS8" s="156">
        <f t="shared" si="2"/>
        <v>9042480</v>
      </c>
      <c r="AT8" s="156">
        <f t="shared" si="2"/>
        <v>9109740</v>
      </c>
      <c r="AU8" s="156">
        <f t="shared" si="2"/>
        <v>9177000</v>
      </c>
      <c r="AV8" s="156">
        <f t="shared" si="2"/>
        <v>9248820</v>
      </c>
      <c r="AW8" s="156">
        <f t="shared" si="2"/>
        <v>9317220</v>
      </c>
    </row>
    <row r="9" spans="1:53" x14ac:dyDescent="0.2">
      <c r="A9" t="s">
        <v>478</v>
      </c>
      <c r="B9" t="s">
        <v>75</v>
      </c>
      <c r="O9" s="141">
        <f t="shared" ref="O9:AW9" si="3">O15*$E$7</f>
        <v>7189980</v>
      </c>
      <c r="P9" s="141">
        <f t="shared" si="3"/>
        <v>7246980</v>
      </c>
      <c r="Q9" s="141">
        <f t="shared" si="3"/>
        <v>7302840</v>
      </c>
      <c r="R9" s="141">
        <f t="shared" si="3"/>
        <v>7359840</v>
      </c>
      <c r="S9" s="141">
        <f t="shared" si="3"/>
        <v>7417980</v>
      </c>
      <c r="T9" s="141">
        <f t="shared" si="3"/>
        <v>7474980</v>
      </c>
      <c r="U9" s="141">
        <f t="shared" si="3"/>
        <v>7533120</v>
      </c>
      <c r="V9" s="141">
        <f t="shared" si="3"/>
        <v>7592400</v>
      </c>
      <c r="W9" s="141">
        <f t="shared" si="3"/>
        <v>7651680</v>
      </c>
      <c r="X9" s="141">
        <f t="shared" si="3"/>
        <v>7705260</v>
      </c>
      <c r="Y9" s="141">
        <f t="shared" si="3"/>
        <v>7767960</v>
      </c>
      <c r="Z9" s="141">
        <f t="shared" si="3"/>
        <v>7830660</v>
      </c>
      <c r="AA9" s="141">
        <f t="shared" si="3"/>
        <v>7894500</v>
      </c>
      <c r="AB9" s="141">
        <f t="shared" si="3"/>
        <v>7957200</v>
      </c>
      <c r="AC9" s="141">
        <f t="shared" si="3"/>
        <v>8003940</v>
      </c>
      <c r="AD9" s="141">
        <f t="shared" si="3"/>
        <v>8070060</v>
      </c>
      <c r="AE9" s="141">
        <f t="shared" si="3"/>
        <v>8131620</v>
      </c>
      <c r="AF9" s="141">
        <f t="shared" si="3"/>
        <v>8195460</v>
      </c>
      <c r="AG9" s="141">
        <f t="shared" si="3"/>
        <v>8259300</v>
      </c>
      <c r="AH9" s="141">
        <f t="shared" si="3"/>
        <v>8314020</v>
      </c>
      <c r="AI9" s="141">
        <f t="shared" si="3"/>
        <v>8380140</v>
      </c>
      <c r="AJ9" s="141">
        <f t="shared" si="3"/>
        <v>8440560</v>
      </c>
      <c r="AK9" s="141">
        <f t="shared" si="3"/>
        <v>8510100</v>
      </c>
      <c r="AL9" s="141">
        <f t="shared" si="3"/>
        <v>8575080</v>
      </c>
      <c r="AM9" s="141">
        <f t="shared" si="3"/>
        <v>8638920</v>
      </c>
      <c r="AN9" s="141">
        <f t="shared" si="3"/>
        <v>8703900</v>
      </c>
      <c r="AO9" s="141">
        <f t="shared" si="3"/>
        <v>8768880</v>
      </c>
      <c r="AP9" s="141">
        <f t="shared" si="3"/>
        <v>8838420</v>
      </c>
      <c r="AQ9" s="141">
        <f t="shared" si="3"/>
        <v>8905680</v>
      </c>
      <c r="AR9" s="141">
        <f t="shared" si="3"/>
        <v>8971800</v>
      </c>
      <c r="AS9" s="141">
        <f t="shared" si="3"/>
        <v>9042480</v>
      </c>
      <c r="AT9" s="141">
        <f t="shared" si="3"/>
        <v>9109740</v>
      </c>
      <c r="AU9" s="141">
        <f t="shared" si="3"/>
        <v>9177000</v>
      </c>
      <c r="AV9" s="141">
        <f t="shared" si="3"/>
        <v>9248820</v>
      </c>
      <c r="AW9" s="141">
        <f t="shared" si="3"/>
        <v>9317220</v>
      </c>
    </row>
    <row r="10" spans="1:53" s="230" customFormat="1" x14ac:dyDescent="0.2">
      <c r="A10" s="229" t="s">
        <v>518</v>
      </c>
      <c r="O10" s="232">
        <f>O8/O$7</f>
        <v>0.99993973717870455</v>
      </c>
      <c r="P10" s="232">
        <f t="shared" ref="P10:AW10" si="4">P8/P$7</f>
        <v>0.99993792940628223</v>
      </c>
      <c r="Q10" s="232">
        <f t="shared" si="4"/>
        <v>0.99993606740752072</v>
      </c>
      <c r="R10" s="232">
        <f t="shared" si="4"/>
        <v>0.99993414955604609</v>
      </c>
      <c r="S10" s="232">
        <f t="shared" si="4"/>
        <v>0.9999321741767182</v>
      </c>
      <c r="T10" s="232">
        <f t="shared" si="4"/>
        <v>0.99993013954417009</v>
      </c>
      <c r="U10" s="232">
        <f t="shared" si="4"/>
        <v>0.99992804388130174</v>
      </c>
      <c r="V10" s="232">
        <f t="shared" si="4"/>
        <v>0.99992588535773086</v>
      </c>
      <c r="W10" s="232">
        <f t="shared" si="4"/>
        <v>0.9999236620881955</v>
      </c>
      <c r="X10" s="232">
        <f t="shared" si="4"/>
        <v>0.99992137213091004</v>
      </c>
      <c r="Y10" s="232">
        <f t="shared" si="4"/>
        <v>0.9999190134858712</v>
      </c>
      <c r="Z10" s="232">
        <f t="shared" si="4"/>
        <v>0.99991658409311435</v>
      </c>
      <c r="AA10" s="232">
        <f t="shared" si="4"/>
        <v>0.99991408183091601</v>
      </c>
      <c r="AB10" s="232">
        <f t="shared" si="4"/>
        <v>0.9999115045139445</v>
      </c>
      <c r="AC10" s="232">
        <f t="shared" si="4"/>
        <v>0.99990884989135398</v>
      </c>
      <c r="AD10" s="232">
        <f t="shared" si="4"/>
        <v>0.99990611564482179</v>
      </c>
      <c r="AE10" s="232">
        <f t="shared" si="4"/>
        <v>0.99990329938652667</v>
      </c>
      <c r="AF10" s="232">
        <f t="shared" si="4"/>
        <v>0.99990039865706781</v>
      </c>
      <c r="AG10" s="232">
        <f t="shared" si="4"/>
        <v>0.99989741092332018</v>
      </c>
      <c r="AH10" s="232">
        <f t="shared" si="4"/>
        <v>0.99989433357622637</v>
      </c>
      <c r="AI10" s="232">
        <f t="shared" si="4"/>
        <v>0.99989116392852273</v>
      </c>
      <c r="AJ10" s="232">
        <f t="shared" si="4"/>
        <v>0.99988789921239674</v>
      </c>
      <c r="AK10" s="232">
        <f t="shared" si="4"/>
        <v>0.99988453657707488</v>
      </c>
      <c r="AL10" s="232">
        <f t="shared" si="4"/>
        <v>0.99988107308633833</v>
      </c>
      <c r="AM10" s="232">
        <f t="shared" si="4"/>
        <v>0.99987750571596434</v>
      </c>
      <c r="AN10" s="232">
        <f t="shared" si="4"/>
        <v>0.99987383135109165</v>
      </c>
      <c r="AO10" s="232">
        <f t="shared" si="4"/>
        <v>0.999870046783505</v>
      </c>
      <c r="AP10" s="232">
        <f t="shared" si="4"/>
        <v>0.99986614870884216</v>
      </c>
      <c r="AQ10" s="232">
        <f t="shared" si="4"/>
        <v>0.9998621337237148</v>
      </c>
      <c r="AR10" s="232">
        <f t="shared" si="4"/>
        <v>0.99985799832274369</v>
      </c>
      <c r="AS10" s="232">
        <f t="shared" si="4"/>
        <v>0.99985373889550566</v>
      </c>
      <c r="AT10" s="232">
        <f t="shared" si="4"/>
        <v>0.99984935172339029</v>
      </c>
      <c r="AU10" s="232">
        <f t="shared" si="4"/>
        <v>0.9998448329763614</v>
      </c>
      <c r="AV10" s="232">
        <f t="shared" si="4"/>
        <v>0.99984017870962194</v>
      </c>
      <c r="AW10" s="232">
        <f t="shared" si="4"/>
        <v>0.99983538486018064</v>
      </c>
    </row>
    <row r="12" spans="1:53" s="30" customFormat="1" x14ac:dyDescent="0.2">
      <c r="A12" s="30" t="s">
        <v>521</v>
      </c>
      <c r="B12" s="30" t="s">
        <v>75</v>
      </c>
      <c r="D12" s="65"/>
      <c r="E12" s="174">
        <v>7.4999999999999997E-3</v>
      </c>
      <c r="F12" s="65" t="s">
        <v>47</v>
      </c>
      <c r="G12" s="65"/>
      <c r="O12" s="66">
        <f>SUM(O13)</f>
        <v>433.31459261719505</v>
      </c>
      <c r="P12" s="66">
        <f t="shared" ref="P12:AW12" si="5">SUM(P13)</f>
        <v>449.85227385849606</v>
      </c>
      <c r="Q12" s="66">
        <f t="shared" si="5"/>
        <v>466.91934502558615</v>
      </c>
      <c r="R12" s="66">
        <f t="shared" si="5"/>
        <v>484.68064786602241</v>
      </c>
      <c r="S12" s="66">
        <f t="shared" si="5"/>
        <v>503.16472814964914</v>
      </c>
      <c r="T12" s="66">
        <f t="shared" si="5"/>
        <v>522.24199418342812</v>
      </c>
      <c r="U12" s="66">
        <f t="shared" si="5"/>
        <v>542.09308380219852</v>
      </c>
      <c r="V12" s="66">
        <f t="shared" si="5"/>
        <v>562.74971795797842</v>
      </c>
      <c r="W12" s="66">
        <f t="shared" si="5"/>
        <v>584.15786638768316</v>
      </c>
      <c r="X12" s="66">
        <f t="shared" si="5"/>
        <v>605.89581488107581</v>
      </c>
      <c r="Y12" s="66">
        <f t="shared" si="5"/>
        <v>629.15095503441933</v>
      </c>
      <c r="Z12" s="66">
        <f t="shared" si="5"/>
        <v>653.25609736357046</v>
      </c>
      <c r="AA12" s="66">
        <f t="shared" si="5"/>
        <v>678.33926750182081</v>
      </c>
      <c r="AB12" s="66">
        <f t="shared" si="5"/>
        <v>704.2386035779914</v>
      </c>
      <c r="AC12" s="66">
        <f t="shared" si="5"/>
        <v>729.62650613076084</v>
      </c>
      <c r="AD12" s="66">
        <f t="shared" si="5"/>
        <v>757.72351773346338</v>
      </c>
      <c r="AE12" s="66">
        <f t="shared" si="5"/>
        <v>786.40868873464865</v>
      </c>
      <c r="AF12" s="66">
        <f t="shared" si="5"/>
        <v>816.36013251265808</v>
      </c>
      <c r="AG12" s="66">
        <f t="shared" si="5"/>
        <v>847.40089509748702</v>
      </c>
      <c r="AH12" s="66">
        <f t="shared" si="5"/>
        <v>878.6055996941825</v>
      </c>
      <c r="AI12" s="66">
        <f t="shared" si="5"/>
        <v>912.16079202694277</v>
      </c>
      <c r="AJ12" s="66">
        <f t="shared" si="5"/>
        <v>946.29950473303074</v>
      </c>
      <c r="AK12" s="66">
        <f t="shared" si="5"/>
        <v>982.71874350581265</v>
      </c>
      <c r="AL12" s="66">
        <f t="shared" si="5"/>
        <v>1019.929095821868</v>
      </c>
      <c r="AM12" s="66">
        <f t="shared" si="5"/>
        <v>1058.3479618163067</v>
      </c>
      <c r="AN12" s="66">
        <f t="shared" si="5"/>
        <v>1098.2978739933394</v>
      </c>
      <c r="AO12" s="66">
        <f t="shared" si="5"/>
        <v>1139.6922677353596</v>
      </c>
      <c r="AP12" s="66">
        <f t="shared" si="5"/>
        <v>1183.1923006116497</v>
      </c>
      <c r="AQ12" s="66">
        <f t="shared" si="5"/>
        <v>1227.962233967439</v>
      </c>
      <c r="AR12" s="66">
        <f t="shared" si="5"/>
        <v>1274.191585351185</v>
      </c>
      <c r="AS12" s="66">
        <f t="shared" si="5"/>
        <v>1322.7565800070863</v>
      </c>
      <c r="AT12" s="66">
        <f t="shared" si="5"/>
        <v>1372.5734071812565</v>
      </c>
      <c r="AU12" s="66">
        <f t="shared" si="5"/>
        <v>1424.1887630638705</v>
      </c>
      <c r="AV12" s="66">
        <f t="shared" si="5"/>
        <v>1478.3946258110927</v>
      </c>
      <c r="AW12" s="66">
        <f t="shared" si="5"/>
        <v>1534.0079939672974</v>
      </c>
    </row>
    <row r="13" spans="1:53" s="44" customFormat="1" x14ac:dyDescent="0.2">
      <c r="A13" s="44" t="s">
        <v>516</v>
      </c>
      <c r="D13" s="49"/>
      <c r="E13" s="227"/>
      <c r="F13" s="49"/>
      <c r="G13" s="49"/>
      <c r="O13" s="228">
        <f>O14*O15*$E12^2</f>
        <v>433.31459261719505</v>
      </c>
      <c r="P13" s="228">
        <f t="shared" ref="P13:AW13" si="6">P14*P15*$E12^2</f>
        <v>449.85227385849606</v>
      </c>
      <c r="Q13" s="228">
        <f t="shared" si="6"/>
        <v>466.91934502558615</v>
      </c>
      <c r="R13" s="228">
        <f t="shared" si="6"/>
        <v>484.68064786602241</v>
      </c>
      <c r="S13" s="228">
        <f t="shared" si="6"/>
        <v>503.16472814964914</v>
      </c>
      <c r="T13" s="228">
        <f t="shared" si="6"/>
        <v>522.24199418342812</v>
      </c>
      <c r="U13" s="228">
        <f t="shared" si="6"/>
        <v>542.09308380219852</v>
      </c>
      <c r="V13" s="228">
        <f t="shared" si="6"/>
        <v>562.74971795797842</v>
      </c>
      <c r="W13" s="228">
        <f t="shared" si="6"/>
        <v>584.15786638768316</v>
      </c>
      <c r="X13" s="228">
        <f t="shared" si="6"/>
        <v>605.89581488107581</v>
      </c>
      <c r="Y13" s="228">
        <f t="shared" si="6"/>
        <v>629.15095503441933</v>
      </c>
      <c r="Z13" s="228">
        <f t="shared" si="6"/>
        <v>653.25609736357046</v>
      </c>
      <c r="AA13" s="228">
        <f t="shared" si="6"/>
        <v>678.33926750182081</v>
      </c>
      <c r="AB13" s="228">
        <f t="shared" si="6"/>
        <v>704.2386035779914</v>
      </c>
      <c r="AC13" s="228">
        <f t="shared" si="6"/>
        <v>729.62650613076084</v>
      </c>
      <c r="AD13" s="228">
        <f t="shared" si="6"/>
        <v>757.72351773346338</v>
      </c>
      <c r="AE13" s="228">
        <f t="shared" si="6"/>
        <v>786.40868873464865</v>
      </c>
      <c r="AF13" s="228">
        <f t="shared" si="6"/>
        <v>816.36013251265808</v>
      </c>
      <c r="AG13" s="228">
        <f t="shared" si="6"/>
        <v>847.40089509748702</v>
      </c>
      <c r="AH13" s="228">
        <f t="shared" si="6"/>
        <v>878.6055996941825</v>
      </c>
      <c r="AI13" s="228">
        <f t="shared" si="6"/>
        <v>912.16079202694277</v>
      </c>
      <c r="AJ13" s="228">
        <f t="shared" si="6"/>
        <v>946.29950473303074</v>
      </c>
      <c r="AK13" s="228">
        <f t="shared" si="6"/>
        <v>982.71874350581265</v>
      </c>
      <c r="AL13" s="228">
        <f t="shared" si="6"/>
        <v>1019.929095821868</v>
      </c>
      <c r="AM13" s="228">
        <f t="shared" si="6"/>
        <v>1058.3479618163067</v>
      </c>
      <c r="AN13" s="228">
        <f t="shared" si="6"/>
        <v>1098.2978739933394</v>
      </c>
      <c r="AO13" s="228">
        <f t="shared" si="6"/>
        <v>1139.6922677353596</v>
      </c>
      <c r="AP13" s="228">
        <f t="shared" si="6"/>
        <v>1183.1923006116497</v>
      </c>
      <c r="AQ13" s="228">
        <f t="shared" si="6"/>
        <v>1227.962233967439</v>
      </c>
      <c r="AR13" s="228">
        <f t="shared" si="6"/>
        <v>1274.191585351185</v>
      </c>
      <c r="AS13" s="228">
        <f t="shared" si="6"/>
        <v>1322.7565800070863</v>
      </c>
      <c r="AT13" s="228">
        <f t="shared" si="6"/>
        <v>1372.5734071812565</v>
      </c>
      <c r="AU13" s="228">
        <f t="shared" si="6"/>
        <v>1424.1887630638705</v>
      </c>
      <c r="AV13" s="228">
        <f t="shared" si="6"/>
        <v>1478.3946258110927</v>
      </c>
      <c r="AW13" s="228">
        <f t="shared" si="6"/>
        <v>1534.0079939672974</v>
      </c>
    </row>
    <row r="14" spans="1:53" outlineLevel="1" x14ac:dyDescent="0.2">
      <c r="A14" t="s">
        <v>484</v>
      </c>
      <c r="B14" t="s">
        <v>195</v>
      </c>
      <c r="E14" s="151">
        <v>114</v>
      </c>
      <c r="F14" t="s">
        <v>195</v>
      </c>
      <c r="G14" s="55">
        <v>0</v>
      </c>
      <c r="H14" t="s">
        <v>195</v>
      </c>
      <c r="I14" t="s">
        <v>483</v>
      </c>
      <c r="O14" s="137">
        <f>MAX($E14,$G$14)*O$4</f>
        <v>122.14001166032665</v>
      </c>
      <c r="P14" s="137">
        <f t="shared" ref="P14:AW14" si="7">MAX($E14,$G$14)*P$4</f>
        <v>125.80421201013645</v>
      </c>
      <c r="Q14" s="137">
        <f t="shared" si="7"/>
        <v>129.57833837044055</v>
      </c>
      <c r="R14" s="137">
        <f t="shared" si="7"/>
        <v>133.46568852155374</v>
      </c>
      <c r="S14" s="137">
        <f t="shared" si="7"/>
        <v>137.46965917720038</v>
      </c>
      <c r="T14" s="137">
        <f t="shared" si="7"/>
        <v>141.59374895251639</v>
      </c>
      <c r="U14" s="137">
        <f t="shared" si="7"/>
        <v>145.84156142109188</v>
      </c>
      <c r="V14" s="137">
        <f t="shared" si="7"/>
        <v>150.21680826372463</v>
      </c>
      <c r="W14" s="137">
        <f t="shared" si="7"/>
        <v>154.72331251163638</v>
      </c>
      <c r="X14" s="137">
        <f t="shared" si="7"/>
        <v>159.36501188698546</v>
      </c>
      <c r="Y14" s="137">
        <f t="shared" si="7"/>
        <v>164.14596224359505</v>
      </c>
      <c r="Z14" s="137">
        <f t="shared" si="7"/>
        <v>169.07034111090289</v>
      </c>
      <c r="AA14" s="137">
        <f t="shared" si="7"/>
        <v>174.14245134422998</v>
      </c>
      <c r="AB14" s="137">
        <f t="shared" si="7"/>
        <v>179.36672488455687</v>
      </c>
      <c r="AC14" s="137">
        <f t="shared" si="7"/>
        <v>184.7477266310936</v>
      </c>
      <c r="AD14" s="137">
        <f t="shared" si="7"/>
        <v>190.29015843002642</v>
      </c>
      <c r="AE14" s="137">
        <f t="shared" si="7"/>
        <v>195.99886318292721</v>
      </c>
      <c r="AF14" s="137">
        <f t="shared" si="7"/>
        <v>201.87882907841501</v>
      </c>
      <c r="AG14" s="137">
        <f t="shared" si="7"/>
        <v>207.93519395076746</v>
      </c>
      <c r="AH14" s="137">
        <f t="shared" si="7"/>
        <v>214.17324976929049</v>
      </c>
      <c r="AI14" s="137">
        <f t="shared" si="7"/>
        <v>220.59844726236921</v>
      </c>
      <c r="AJ14" s="137">
        <f t="shared" si="7"/>
        <v>227.2164006802403</v>
      </c>
      <c r="AK14" s="137">
        <f t="shared" si="7"/>
        <v>234.03289270064752</v>
      </c>
      <c r="AL14" s="137">
        <f t="shared" si="7"/>
        <v>241.05387948166694</v>
      </c>
      <c r="AM14" s="137">
        <f t="shared" si="7"/>
        <v>248.28549586611695</v>
      </c>
      <c r="AN14" s="137">
        <f t="shared" si="7"/>
        <v>255.73406074210044</v>
      </c>
      <c r="AO14" s="137">
        <f t="shared" si="7"/>
        <v>263.40608256436349</v>
      </c>
      <c r="AP14" s="137">
        <f t="shared" si="7"/>
        <v>271.30826504129436</v>
      </c>
      <c r="AQ14" s="137">
        <f t="shared" si="7"/>
        <v>279.44751299253323</v>
      </c>
      <c r="AR14" s="137">
        <f t="shared" si="7"/>
        <v>287.83093838230923</v>
      </c>
      <c r="AS14" s="137">
        <f t="shared" si="7"/>
        <v>296.46586653377852</v>
      </c>
      <c r="AT14" s="137">
        <f t="shared" si="7"/>
        <v>305.35984252979188</v>
      </c>
      <c r="AU14" s="137">
        <f t="shared" si="7"/>
        <v>314.52063780568568</v>
      </c>
      <c r="AV14" s="137">
        <f t="shared" si="7"/>
        <v>323.95625693985625</v>
      </c>
      <c r="AW14" s="137">
        <f t="shared" si="7"/>
        <v>333.67494464805196</v>
      </c>
    </row>
    <row r="15" spans="1:53" outlineLevel="1" x14ac:dyDescent="0.2">
      <c r="A15" t="s">
        <v>482</v>
      </c>
      <c r="B15" t="s">
        <v>194</v>
      </c>
      <c r="O15" s="175">
        <f>SUM(OPERACIONAL!H7)</f>
        <v>63070</v>
      </c>
      <c r="P15" s="175">
        <f>SUM(OPERACIONAL!I7)</f>
        <v>63570</v>
      </c>
      <c r="Q15" s="175">
        <f>SUM(OPERACIONAL!J7)</f>
        <v>64060</v>
      </c>
      <c r="R15" s="175">
        <f>SUM(OPERACIONAL!K7)</f>
        <v>64560</v>
      </c>
      <c r="S15" s="175">
        <f>SUM(OPERACIONAL!L7)</f>
        <v>65070</v>
      </c>
      <c r="T15" s="175">
        <f>SUM(OPERACIONAL!M7)</f>
        <v>65570</v>
      </c>
      <c r="U15" s="175">
        <f>SUM(OPERACIONAL!N7)</f>
        <v>66080</v>
      </c>
      <c r="V15" s="175">
        <f>SUM(OPERACIONAL!O7)</f>
        <v>66600</v>
      </c>
      <c r="W15" s="175">
        <f>SUM(OPERACIONAL!P7)</f>
        <v>67120</v>
      </c>
      <c r="X15" s="175">
        <f>SUM(OPERACIONAL!Q7)</f>
        <v>67590</v>
      </c>
      <c r="Y15" s="175">
        <f>SUM(OPERACIONAL!R7)</f>
        <v>68140</v>
      </c>
      <c r="Z15" s="175">
        <f>SUM(OPERACIONAL!S7)</f>
        <v>68690</v>
      </c>
      <c r="AA15" s="175">
        <f>SUM(OPERACIONAL!T7)</f>
        <v>69250</v>
      </c>
      <c r="AB15" s="175">
        <f>SUM(OPERACIONAL!U7)</f>
        <v>69800</v>
      </c>
      <c r="AC15" s="175">
        <f>SUM(OPERACIONAL!V7)</f>
        <v>70210</v>
      </c>
      <c r="AD15" s="175">
        <f>SUM(OPERACIONAL!W7)</f>
        <v>70790</v>
      </c>
      <c r="AE15" s="175">
        <f>SUM(OPERACIONAL!X7)</f>
        <v>71330</v>
      </c>
      <c r="AF15" s="175">
        <f>SUM(OPERACIONAL!Y7)</f>
        <v>71890</v>
      </c>
      <c r="AG15" s="175">
        <f>SUM(OPERACIONAL!Z7)</f>
        <v>72450</v>
      </c>
      <c r="AH15" s="175">
        <f>SUM(OPERACIONAL!AA7)</f>
        <v>72930</v>
      </c>
      <c r="AI15" s="175">
        <f>SUM(OPERACIONAL!AB7)</f>
        <v>73510</v>
      </c>
      <c r="AJ15" s="175">
        <f>SUM(OPERACIONAL!AC7)</f>
        <v>74040</v>
      </c>
      <c r="AK15" s="175">
        <f>SUM(OPERACIONAL!AD7)</f>
        <v>74650</v>
      </c>
      <c r="AL15" s="175">
        <f>SUM(OPERACIONAL!AE7)</f>
        <v>75220</v>
      </c>
      <c r="AM15" s="175">
        <f>SUM(OPERACIONAL!AF7)</f>
        <v>75780</v>
      </c>
      <c r="AN15" s="175">
        <f>SUM(OPERACIONAL!AG7)</f>
        <v>76350</v>
      </c>
      <c r="AO15" s="175">
        <f>SUM(OPERACIONAL!AH7)</f>
        <v>76920</v>
      </c>
      <c r="AP15" s="175">
        <f>SUM(OPERACIONAL!AI7)</f>
        <v>77530</v>
      </c>
      <c r="AQ15" s="175">
        <f>SUM(OPERACIONAL!AJ7)</f>
        <v>78120</v>
      </c>
      <c r="AR15" s="175">
        <f>SUM(OPERACIONAL!AK7)</f>
        <v>78700</v>
      </c>
      <c r="AS15" s="175">
        <f>SUM(OPERACIONAL!AL7)</f>
        <v>79320</v>
      </c>
      <c r="AT15" s="175">
        <f>SUM(OPERACIONAL!AM7)</f>
        <v>79910</v>
      </c>
      <c r="AU15" s="175">
        <f>SUM(OPERACIONAL!AN7)</f>
        <v>80500</v>
      </c>
      <c r="AV15" s="175">
        <f>SUM(OPERACIONAL!AO7)</f>
        <v>81130</v>
      </c>
      <c r="AW15" s="175">
        <f>SUM(OPERACIONAL!AP7)</f>
        <v>81730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>
    <tabColor theme="9" tint="0.79998168889431442"/>
    <outlinePr summaryBelow="0"/>
  </sheetPr>
  <dimension ref="A1:AW79"/>
  <sheetViews>
    <sheetView showGridLines="0" zoomScaleNormal="100" workbookViewId="0">
      <pane xSplit="2" ySplit="2" topLeftCell="C3" activePane="bottomRight" state="frozen"/>
      <selection activeCell="Z104" sqref="Z104"/>
      <selection pane="topRight" activeCell="Z104" sqref="Z104"/>
      <selection pane="bottomLeft" activeCell="Z104" sqref="Z104"/>
      <selection pane="bottomRight" activeCell="O9" sqref="O9"/>
    </sheetView>
  </sheetViews>
  <sheetFormatPr defaultColWidth="9.140625" defaultRowHeight="12.75" outlineLevelRow="2" outlineLevelCol="1" x14ac:dyDescent="0.2"/>
  <cols>
    <col min="1" max="1" width="54.28515625" style="57" bestFit="1" customWidth="1"/>
    <col min="2" max="2" width="18.7109375" style="57" bestFit="1" customWidth="1"/>
    <col min="3" max="3" width="18.5703125" style="57" bestFit="1" customWidth="1"/>
    <col min="4" max="4" width="5.42578125" style="57" bestFit="1" customWidth="1"/>
    <col min="5" max="5" width="20.140625" style="57" bestFit="1" customWidth="1"/>
    <col min="6" max="6" width="11.7109375" style="57" customWidth="1"/>
    <col min="7" max="7" width="11.85546875" style="57" customWidth="1"/>
    <col min="8" max="8" width="2.42578125" style="57" bestFit="1" customWidth="1"/>
    <col min="9" max="9" width="16.7109375" style="57" bestFit="1" customWidth="1"/>
    <col min="10" max="10" width="18.28515625" style="57" bestFit="1" customWidth="1"/>
    <col min="11" max="11" width="13.5703125" style="57" customWidth="1"/>
    <col min="12" max="12" width="16" style="92" bestFit="1" customWidth="1"/>
    <col min="13" max="13" width="13.5703125" style="57" customWidth="1" outlineLevel="1"/>
    <col min="14" max="14" width="16" style="57" bestFit="1" customWidth="1"/>
    <col min="15" max="15" width="17" style="57" bestFit="1" customWidth="1"/>
    <col min="16" max="25" width="15" style="57" bestFit="1" customWidth="1"/>
    <col min="26" max="27" width="12.42578125" style="57" bestFit="1" customWidth="1"/>
    <col min="28" max="39" width="13.5703125" style="57" bestFit="1" customWidth="1"/>
    <col min="40" max="44" width="18.5703125" style="57" bestFit="1" customWidth="1"/>
  </cols>
  <sheetData>
    <row r="1" spans="1:49" x14ac:dyDescent="0.2">
      <c r="A1" s="85"/>
      <c r="B1" s="85" t="s">
        <v>88</v>
      </c>
      <c r="C1" s="85"/>
      <c r="D1" s="85"/>
      <c r="E1" s="85"/>
      <c r="F1" s="85"/>
      <c r="G1" s="85"/>
      <c r="H1" s="85"/>
      <c r="I1" s="85"/>
      <c r="J1" s="85"/>
      <c r="K1" s="85"/>
      <c r="L1" s="86"/>
      <c r="M1" s="85"/>
      <c r="N1" s="26">
        <f>O1-1</f>
        <v>2025</v>
      </c>
      <c r="O1" s="78">
        <v>2026</v>
      </c>
      <c r="P1" s="87">
        <f t="shared" ref="P1:AR1" si="0">O1+1</f>
        <v>2027</v>
      </c>
      <c r="Q1" s="87">
        <f t="shared" si="0"/>
        <v>2028</v>
      </c>
      <c r="R1" s="87">
        <f t="shared" si="0"/>
        <v>2029</v>
      </c>
      <c r="S1" s="87">
        <f t="shared" si="0"/>
        <v>2030</v>
      </c>
      <c r="T1" s="87">
        <f t="shared" si="0"/>
        <v>2031</v>
      </c>
      <c r="U1" s="87">
        <f t="shared" si="0"/>
        <v>2032</v>
      </c>
      <c r="V1" s="87">
        <f t="shared" si="0"/>
        <v>2033</v>
      </c>
      <c r="W1" s="87">
        <f t="shared" si="0"/>
        <v>2034</v>
      </c>
      <c r="X1" s="87">
        <f t="shared" si="0"/>
        <v>2035</v>
      </c>
      <c r="Y1" s="87">
        <f t="shared" si="0"/>
        <v>2036</v>
      </c>
      <c r="Z1" s="87">
        <f t="shared" si="0"/>
        <v>2037</v>
      </c>
      <c r="AA1" s="87">
        <f t="shared" si="0"/>
        <v>2038</v>
      </c>
      <c r="AB1" s="87">
        <f t="shared" si="0"/>
        <v>2039</v>
      </c>
      <c r="AC1" s="87">
        <f t="shared" si="0"/>
        <v>2040</v>
      </c>
      <c r="AD1" s="87">
        <f t="shared" si="0"/>
        <v>2041</v>
      </c>
      <c r="AE1" s="87">
        <f t="shared" si="0"/>
        <v>2042</v>
      </c>
      <c r="AF1" s="87">
        <f t="shared" si="0"/>
        <v>2043</v>
      </c>
      <c r="AG1" s="87">
        <f t="shared" si="0"/>
        <v>2044</v>
      </c>
      <c r="AH1" s="87">
        <f t="shared" si="0"/>
        <v>2045</v>
      </c>
      <c r="AI1" s="87">
        <f t="shared" si="0"/>
        <v>2046</v>
      </c>
      <c r="AJ1" s="87">
        <f t="shared" si="0"/>
        <v>2047</v>
      </c>
      <c r="AK1" s="87">
        <f t="shared" si="0"/>
        <v>2048</v>
      </c>
      <c r="AL1" s="87">
        <f t="shared" si="0"/>
        <v>2049</v>
      </c>
      <c r="AM1" s="87">
        <f t="shared" si="0"/>
        <v>2050</v>
      </c>
      <c r="AN1" s="87">
        <f t="shared" si="0"/>
        <v>2051</v>
      </c>
      <c r="AO1" s="87">
        <f t="shared" si="0"/>
        <v>2052</v>
      </c>
      <c r="AP1" s="87">
        <f t="shared" si="0"/>
        <v>2053</v>
      </c>
      <c r="AQ1" s="87">
        <f t="shared" si="0"/>
        <v>2054</v>
      </c>
      <c r="AR1" s="87">
        <f t="shared" si="0"/>
        <v>2055</v>
      </c>
      <c r="AS1" s="87">
        <f t="shared" ref="AS1:AS2" si="1">AR1+1</f>
        <v>2056</v>
      </c>
      <c r="AT1" s="87">
        <f t="shared" ref="AT1:AT2" si="2">AS1+1</f>
        <v>2057</v>
      </c>
      <c r="AU1" s="87">
        <f t="shared" ref="AU1:AU2" si="3">AT1+1</f>
        <v>2058</v>
      </c>
      <c r="AV1" s="87">
        <f t="shared" ref="AV1:AV2" si="4">AU1+1</f>
        <v>2059</v>
      </c>
      <c r="AW1" s="87">
        <f t="shared" ref="AW1:AW2" si="5">AV1+1</f>
        <v>2060</v>
      </c>
    </row>
    <row r="2" spans="1:49" x14ac:dyDescent="0.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6"/>
      <c r="M2" s="85"/>
      <c r="N2" s="87"/>
      <c r="O2" s="87">
        <v>1</v>
      </c>
      <c r="P2" s="87">
        <f>O2+1</f>
        <v>2</v>
      </c>
      <c r="Q2" s="87">
        <f t="shared" ref="Q2:AR2" si="6">P2+1</f>
        <v>3</v>
      </c>
      <c r="R2" s="87">
        <f t="shared" si="6"/>
        <v>4</v>
      </c>
      <c r="S2" s="87">
        <f t="shared" si="6"/>
        <v>5</v>
      </c>
      <c r="T2" s="87">
        <f t="shared" si="6"/>
        <v>6</v>
      </c>
      <c r="U2" s="87">
        <f t="shared" si="6"/>
        <v>7</v>
      </c>
      <c r="V2" s="87">
        <f t="shared" si="6"/>
        <v>8</v>
      </c>
      <c r="W2" s="87">
        <f t="shared" si="6"/>
        <v>9</v>
      </c>
      <c r="X2" s="87">
        <f t="shared" si="6"/>
        <v>10</v>
      </c>
      <c r="Y2" s="87">
        <f t="shared" si="6"/>
        <v>11</v>
      </c>
      <c r="Z2" s="87">
        <f t="shared" si="6"/>
        <v>12</v>
      </c>
      <c r="AA2" s="87">
        <f t="shared" si="6"/>
        <v>13</v>
      </c>
      <c r="AB2" s="87">
        <f t="shared" si="6"/>
        <v>14</v>
      </c>
      <c r="AC2" s="87">
        <f t="shared" si="6"/>
        <v>15</v>
      </c>
      <c r="AD2" s="87">
        <f t="shared" si="6"/>
        <v>16</v>
      </c>
      <c r="AE2" s="87">
        <f t="shared" si="6"/>
        <v>17</v>
      </c>
      <c r="AF2" s="87">
        <f t="shared" si="6"/>
        <v>18</v>
      </c>
      <c r="AG2" s="87">
        <f t="shared" si="6"/>
        <v>19</v>
      </c>
      <c r="AH2" s="87">
        <f t="shared" si="6"/>
        <v>20</v>
      </c>
      <c r="AI2" s="87">
        <f t="shared" si="6"/>
        <v>21</v>
      </c>
      <c r="AJ2" s="87">
        <f t="shared" si="6"/>
        <v>22</v>
      </c>
      <c r="AK2" s="87">
        <f t="shared" si="6"/>
        <v>23</v>
      </c>
      <c r="AL2" s="87">
        <f t="shared" si="6"/>
        <v>24</v>
      </c>
      <c r="AM2" s="87">
        <f t="shared" si="6"/>
        <v>25</v>
      </c>
      <c r="AN2" s="87">
        <f t="shared" si="6"/>
        <v>26</v>
      </c>
      <c r="AO2" s="87">
        <f t="shared" si="6"/>
        <v>27</v>
      </c>
      <c r="AP2" s="87">
        <f t="shared" si="6"/>
        <v>28</v>
      </c>
      <c r="AQ2" s="87">
        <f t="shared" si="6"/>
        <v>29</v>
      </c>
      <c r="AR2" s="87">
        <f t="shared" si="6"/>
        <v>30</v>
      </c>
      <c r="AS2" s="87">
        <f t="shared" si="1"/>
        <v>31</v>
      </c>
      <c r="AT2" s="87">
        <f t="shared" si="2"/>
        <v>32</v>
      </c>
      <c r="AU2" s="87">
        <f t="shared" si="3"/>
        <v>33</v>
      </c>
      <c r="AV2" s="87">
        <f t="shared" si="4"/>
        <v>34</v>
      </c>
      <c r="AW2" s="87">
        <f t="shared" si="5"/>
        <v>35</v>
      </c>
    </row>
    <row r="3" spans="1:49" x14ac:dyDescent="0.2">
      <c r="A3" s="88" t="s">
        <v>41</v>
      </c>
      <c r="B3" s="88"/>
      <c r="C3" s="88"/>
      <c r="D3" s="89"/>
      <c r="E3" s="88"/>
      <c r="F3" s="88"/>
      <c r="G3" s="88"/>
      <c r="H3" s="88"/>
      <c r="I3" s="89"/>
      <c r="J3" s="88"/>
      <c r="K3" s="88"/>
      <c r="L3" s="90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</row>
    <row r="4" spans="1:49" x14ac:dyDescent="0.2">
      <c r="A4" s="71" t="s">
        <v>29</v>
      </c>
      <c r="B4" s="178">
        <f>MacroEco!B8</f>
        <v>44985</v>
      </c>
      <c r="C4" s="71"/>
      <c r="D4" s="91">
        <f>Premissas!D$8</f>
        <v>1</v>
      </c>
      <c r="E4" s="57" t="str">
        <f>Premissas!E8</f>
        <v>[1: Nominais; 2: Reais]</v>
      </c>
      <c r="I4" s="57">
        <f>SUM(I8,I13,I18)</f>
        <v>11079652.592827659</v>
      </c>
      <c r="O4" s="71">
        <f>MacroEco!AA8</f>
        <v>1.071403611055497</v>
      </c>
      <c r="P4" s="71">
        <f>MacroEco!AB8</f>
        <v>1.1035457193871618</v>
      </c>
      <c r="Q4" s="71">
        <f>MacroEco!AC8</f>
        <v>1.1366520909687767</v>
      </c>
      <c r="R4" s="71">
        <f>MacroEco!AD8</f>
        <v>1.17075165369784</v>
      </c>
      <c r="S4" s="71">
        <f>MacroEco!AE8</f>
        <v>1.2058742033087753</v>
      </c>
      <c r="T4" s="71">
        <f>MacroEco!AF8</f>
        <v>1.2420504294080386</v>
      </c>
      <c r="U4" s="71">
        <f>MacroEco!AG8</f>
        <v>1.2793119422902797</v>
      </c>
      <c r="V4" s="71">
        <f>MacroEco!AH8</f>
        <v>1.3176913005589881</v>
      </c>
      <c r="W4" s="71">
        <f>MacroEco!AI8</f>
        <v>1.3572220395757577</v>
      </c>
      <c r="X4" s="71">
        <f>MacroEco!AJ8</f>
        <v>1.3979387007630304</v>
      </c>
      <c r="Y4" s="71">
        <f>MacroEco!AK8</f>
        <v>1.4398768617859214</v>
      </c>
      <c r="Z4" s="71">
        <f>MacroEco!AL8</f>
        <v>1.483073167639499</v>
      </c>
      <c r="AA4" s="71">
        <f>MacroEco!AM8</f>
        <v>1.527565362668684</v>
      </c>
      <c r="AB4" s="71">
        <f>MacroEco!AN8</f>
        <v>1.5733923235487446</v>
      </c>
      <c r="AC4" s="71">
        <f>MacroEco!AO8</f>
        <v>1.620594093255207</v>
      </c>
      <c r="AD4" s="71">
        <f>MacroEco!AP8</f>
        <v>1.6692119160528633</v>
      </c>
      <c r="AE4" s="71">
        <f>MacroEco!AQ8</f>
        <v>1.7192882735344492</v>
      </c>
      <c r="AF4" s="71">
        <f>MacroEco!AR8</f>
        <v>1.7708669217404827</v>
      </c>
      <c r="AG4" s="71">
        <f>MacroEco!AS8</f>
        <v>1.8239929293926971</v>
      </c>
      <c r="AH4" s="71">
        <f>MacroEco!AT8</f>
        <v>1.878712717274478</v>
      </c>
      <c r="AI4" s="71">
        <f>MacroEco!AU8</f>
        <v>1.9350740987927124</v>
      </c>
      <c r="AJ4" s="71">
        <f>MacroEco!AV8</f>
        <v>1.9931263217564938</v>
      </c>
      <c r="AK4" s="71">
        <f>MacroEco!AW8</f>
        <v>2.0529201114091888</v>
      </c>
      <c r="AL4" s="71">
        <f>MacroEco!AX8</f>
        <v>2.1145077147514644</v>
      </c>
      <c r="AM4" s="71">
        <f>MacroEco!AY8</f>
        <v>2.1779429461940083</v>
      </c>
      <c r="AN4" s="71">
        <f>MacroEco!AZ8</f>
        <v>2.2432812345798285</v>
      </c>
      <c r="AO4" s="71">
        <f>MacroEco!BA8</f>
        <v>2.3105796716172233</v>
      </c>
      <c r="AP4" s="71">
        <f>MacroEco!BB8</f>
        <v>2.3798970617657402</v>
      </c>
      <c r="AQ4" s="71">
        <f>MacroEco!BC8</f>
        <v>2.4512939736187125</v>
      </c>
      <c r="AR4" s="71">
        <f>MacroEco!BD8</f>
        <v>2.524832792827274</v>
      </c>
      <c r="AS4" s="71">
        <f>MacroEco!BE8</f>
        <v>2.6005777766120923</v>
      </c>
      <c r="AT4" s="71">
        <f>MacroEco!BF8</f>
        <v>2.678595109910455</v>
      </c>
      <c r="AU4" s="71">
        <f>MacroEco!BG8</f>
        <v>2.7589529632077689</v>
      </c>
      <c r="AV4" s="71">
        <f>MacroEco!BH8</f>
        <v>2.8417215521040022</v>
      </c>
      <c r="AW4" s="71">
        <f>MacroEco!BI8</f>
        <v>2.9269731986671226</v>
      </c>
    </row>
    <row r="5" spans="1:49" x14ac:dyDescent="0.2">
      <c r="L5" s="93"/>
      <c r="AS5" s="57"/>
      <c r="AT5" s="57"/>
      <c r="AU5" s="57"/>
      <c r="AV5" s="57"/>
      <c r="AW5" s="57"/>
    </row>
    <row r="6" spans="1:49" x14ac:dyDescent="0.2">
      <c r="A6" s="85" t="s">
        <v>78</v>
      </c>
      <c r="B6" s="85" t="s">
        <v>48</v>
      </c>
      <c r="C6" s="85"/>
      <c r="D6" s="85"/>
      <c r="E6" s="85"/>
      <c r="F6" s="85">
        <f>SUM(O6:AR6)</f>
        <v>0</v>
      </c>
      <c r="G6" s="85"/>
      <c r="H6" s="85"/>
      <c r="I6" s="94">
        <v>0.05</v>
      </c>
      <c r="J6" s="85"/>
      <c r="K6" s="85"/>
      <c r="L6" s="381"/>
      <c r="M6" s="85"/>
      <c r="N6" s="85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</row>
    <row r="7" spans="1:49" x14ac:dyDescent="0.2">
      <c r="A7"/>
      <c r="B7"/>
      <c r="C7"/>
      <c r="D7"/>
      <c r="E7"/>
      <c r="F7"/>
      <c r="G7"/>
      <c r="H7"/>
      <c r="I7" s="378"/>
      <c r="J7"/>
      <c r="K7"/>
      <c r="L7"/>
      <c r="M7"/>
      <c r="N7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</row>
    <row r="8" spans="1:49" x14ac:dyDescent="0.2">
      <c r="A8" s="74" t="str">
        <f>CAPEX_Input!C4</f>
        <v>URE MARÍLIA - BIO+GÁS</v>
      </c>
      <c r="B8" s="74"/>
      <c r="C8" s="74"/>
      <c r="D8" s="74"/>
      <c r="E8" s="74"/>
      <c r="F8" s="74"/>
      <c r="G8" s="74"/>
      <c r="H8" s="74"/>
      <c r="I8" s="379">
        <f>SUM(O8:AR8)</f>
        <v>5505675.306311436</v>
      </c>
      <c r="J8" s="74"/>
      <c r="K8" s="74"/>
      <c r="L8" s="74"/>
      <c r="M8" s="74"/>
      <c r="N8" s="74"/>
      <c r="O8" s="379">
        <f t="shared" ref="O8:AW8" si="7">SUM(O9:O11)</f>
        <v>5505675.306311436</v>
      </c>
      <c r="P8" s="379">
        <f t="shared" si="7"/>
        <v>0</v>
      </c>
      <c r="Q8" s="379">
        <f t="shared" si="7"/>
        <v>0</v>
      </c>
      <c r="R8" s="379">
        <f t="shared" si="7"/>
        <v>0</v>
      </c>
      <c r="S8" s="379">
        <f t="shared" si="7"/>
        <v>0</v>
      </c>
      <c r="T8" s="379">
        <f t="shared" si="7"/>
        <v>0</v>
      </c>
      <c r="U8" s="379">
        <f t="shared" si="7"/>
        <v>0</v>
      </c>
      <c r="V8" s="379">
        <f t="shared" si="7"/>
        <v>0</v>
      </c>
      <c r="W8" s="379">
        <f t="shared" si="7"/>
        <v>0</v>
      </c>
      <c r="X8" s="379">
        <f t="shared" si="7"/>
        <v>0</v>
      </c>
      <c r="Y8" s="379">
        <f t="shared" si="7"/>
        <v>0</v>
      </c>
      <c r="Z8" s="379">
        <f t="shared" si="7"/>
        <v>0</v>
      </c>
      <c r="AA8" s="379">
        <f t="shared" si="7"/>
        <v>0</v>
      </c>
      <c r="AB8" s="379">
        <f t="shared" si="7"/>
        <v>0</v>
      </c>
      <c r="AC8" s="379">
        <f t="shared" si="7"/>
        <v>0</v>
      </c>
      <c r="AD8" s="379">
        <f t="shared" si="7"/>
        <v>0</v>
      </c>
      <c r="AE8" s="379">
        <f t="shared" si="7"/>
        <v>0</v>
      </c>
      <c r="AF8" s="379">
        <f t="shared" si="7"/>
        <v>0</v>
      </c>
      <c r="AG8" s="379">
        <f t="shared" si="7"/>
        <v>0</v>
      </c>
      <c r="AH8" s="379">
        <f t="shared" si="7"/>
        <v>0</v>
      </c>
      <c r="AI8" s="379">
        <f t="shared" si="7"/>
        <v>0</v>
      </c>
      <c r="AJ8" s="379">
        <f t="shared" si="7"/>
        <v>0</v>
      </c>
      <c r="AK8" s="379">
        <f t="shared" si="7"/>
        <v>0</v>
      </c>
      <c r="AL8" s="379">
        <f t="shared" si="7"/>
        <v>0</v>
      </c>
      <c r="AM8" s="379">
        <f t="shared" si="7"/>
        <v>0</v>
      </c>
      <c r="AN8" s="379">
        <f t="shared" si="7"/>
        <v>0</v>
      </c>
      <c r="AO8" s="379">
        <f t="shared" si="7"/>
        <v>0</v>
      </c>
      <c r="AP8" s="379">
        <f t="shared" si="7"/>
        <v>0</v>
      </c>
      <c r="AQ8" s="379">
        <f t="shared" si="7"/>
        <v>0</v>
      </c>
      <c r="AR8" s="379">
        <f t="shared" si="7"/>
        <v>0</v>
      </c>
      <c r="AS8" s="379">
        <f t="shared" si="7"/>
        <v>0</v>
      </c>
      <c r="AT8" s="379">
        <f t="shared" si="7"/>
        <v>0</v>
      </c>
      <c r="AU8" s="379">
        <f t="shared" si="7"/>
        <v>0</v>
      </c>
      <c r="AV8" s="379">
        <f t="shared" si="7"/>
        <v>0</v>
      </c>
      <c r="AW8" s="379">
        <f t="shared" si="7"/>
        <v>0</v>
      </c>
    </row>
    <row r="9" spans="1:49" x14ac:dyDescent="0.2">
      <c r="A9" s="59" t="str">
        <f>CAPEX_Input!C6</f>
        <v>Custos pré-operacionais</v>
      </c>
      <c r="B9"/>
      <c r="C9"/>
      <c r="D9"/>
      <c r="E9"/>
      <c r="F9"/>
      <c r="G9"/>
      <c r="H9" s="55">
        <v>1</v>
      </c>
      <c r="I9" s="378">
        <f>SUM(O9:AR9)</f>
        <v>48213.162497497367</v>
      </c>
      <c r="J9"/>
      <c r="K9"/>
      <c r="L9"/>
      <c r="M9"/>
      <c r="N9"/>
      <c r="O9" s="378">
        <f t="shared" ref="O9:AW9" si="8">O28*$I$6</f>
        <v>48213.162497497367</v>
      </c>
      <c r="P9" s="378">
        <f t="shared" si="8"/>
        <v>0</v>
      </c>
      <c r="Q9" s="378">
        <f t="shared" si="8"/>
        <v>0</v>
      </c>
      <c r="R9" s="378">
        <f t="shared" si="8"/>
        <v>0</v>
      </c>
      <c r="S9" s="378">
        <f t="shared" si="8"/>
        <v>0</v>
      </c>
      <c r="T9" s="378">
        <f t="shared" si="8"/>
        <v>0</v>
      </c>
      <c r="U9" s="378">
        <f t="shared" si="8"/>
        <v>0</v>
      </c>
      <c r="V9" s="378">
        <f t="shared" si="8"/>
        <v>0</v>
      </c>
      <c r="W9" s="378">
        <f t="shared" si="8"/>
        <v>0</v>
      </c>
      <c r="X9" s="378">
        <f t="shared" si="8"/>
        <v>0</v>
      </c>
      <c r="Y9" s="378">
        <f t="shared" si="8"/>
        <v>0</v>
      </c>
      <c r="Z9" s="378">
        <f t="shared" si="8"/>
        <v>0</v>
      </c>
      <c r="AA9" s="378">
        <f t="shared" si="8"/>
        <v>0</v>
      </c>
      <c r="AB9" s="378">
        <f t="shared" si="8"/>
        <v>0</v>
      </c>
      <c r="AC9" s="378">
        <f t="shared" si="8"/>
        <v>0</v>
      </c>
      <c r="AD9" s="378">
        <f t="shared" si="8"/>
        <v>0</v>
      </c>
      <c r="AE9" s="378">
        <f t="shared" si="8"/>
        <v>0</v>
      </c>
      <c r="AF9" s="378">
        <f t="shared" si="8"/>
        <v>0</v>
      </c>
      <c r="AG9" s="378">
        <f t="shared" si="8"/>
        <v>0</v>
      </c>
      <c r="AH9" s="378">
        <f t="shared" si="8"/>
        <v>0</v>
      </c>
      <c r="AI9" s="378">
        <f t="shared" si="8"/>
        <v>0</v>
      </c>
      <c r="AJ9" s="378">
        <f t="shared" si="8"/>
        <v>0</v>
      </c>
      <c r="AK9" s="378">
        <f t="shared" si="8"/>
        <v>0</v>
      </c>
      <c r="AL9" s="378">
        <f t="shared" si="8"/>
        <v>0</v>
      </c>
      <c r="AM9" s="378">
        <f t="shared" si="8"/>
        <v>0</v>
      </c>
      <c r="AN9" s="378">
        <f t="shared" si="8"/>
        <v>0</v>
      </c>
      <c r="AO9" s="378">
        <f t="shared" si="8"/>
        <v>0</v>
      </c>
      <c r="AP9" s="378">
        <f t="shared" si="8"/>
        <v>0</v>
      </c>
      <c r="AQ9" s="378">
        <f t="shared" si="8"/>
        <v>0</v>
      </c>
      <c r="AR9" s="378">
        <f t="shared" si="8"/>
        <v>0</v>
      </c>
      <c r="AS9" s="378">
        <f t="shared" si="8"/>
        <v>0</v>
      </c>
      <c r="AT9" s="378">
        <f t="shared" si="8"/>
        <v>0</v>
      </c>
      <c r="AU9" s="378">
        <f t="shared" si="8"/>
        <v>0</v>
      </c>
      <c r="AV9" s="378">
        <f t="shared" si="8"/>
        <v>0</v>
      </c>
      <c r="AW9" s="378">
        <f t="shared" si="8"/>
        <v>0</v>
      </c>
    </row>
    <row r="10" spans="1:49" x14ac:dyDescent="0.2">
      <c r="A10" s="59" t="str">
        <f>CAPEX_Input!C7</f>
        <v>Licenciamento (estudos, projetos e licenças)</v>
      </c>
      <c r="B10"/>
      <c r="C10"/>
      <c r="D10"/>
      <c r="E10"/>
      <c r="F10"/>
      <c r="G10"/>
      <c r="H10" s="55">
        <v>2</v>
      </c>
      <c r="I10" s="378">
        <f>SUM(O10:AR10)</f>
        <v>20088.817707290567</v>
      </c>
      <c r="J10"/>
      <c r="K10"/>
      <c r="L10"/>
      <c r="M10"/>
      <c r="N10"/>
      <c r="O10" s="378">
        <f t="shared" ref="O10:AW10" si="9">O31*$I$6</f>
        <v>20088.817707290567</v>
      </c>
      <c r="P10" s="378">
        <f t="shared" si="9"/>
        <v>0</v>
      </c>
      <c r="Q10" s="378">
        <f t="shared" si="9"/>
        <v>0</v>
      </c>
      <c r="R10" s="378">
        <f t="shared" si="9"/>
        <v>0</v>
      </c>
      <c r="S10" s="378">
        <f t="shared" si="9"/>
        <v>0</v>
      </c>
      <c r="T10" s="378">
        <f t="shared" si="9"/>
        <v>0</v>
      </c>
      <c r="U10" s="378">
        <f t="shared" si="9"/>
        <v>0</v>
      </c>
      <c r="V10" s="378">
        <f t="shared" si="9"/>
        <v>0</v>
      </c>
      <c r="W10" s="378">
        <f t="shared" si="9"/>
        <v>0</v>
      </c>
      <c r="X10" s="378">
        <f t="shared" si="9"/>
        <v>0</v>
      </c>
      <c r="Y10" s="378">
        <f t="shared" si="9"/>
        <v>0</v>
      </c>
      <c r="Z10" s="378">
        <f t="shared" si="9"/>
        <v>0</v>
      </c>
      <c r="AA10" s="378">
        <f t="shared" si="9"/>
        <v>0</v>
      </c>
      <c r="AB10" s="378">
        <f t="shared" si="9"/>
        <v>0</v>
      </c>
      <c r="AC10" s="378">
        <f t="shared" si="9"/>
        <v>0</v>
      </c>
      <c r="AD10" s="378">
        <f t="shared" si="9"/>
        <v>0</v>
      </c>
      <c r="AE10" s="378">
        <f t="shared" si="9"/>
        <v>0</v>
      </c>
      <c r="AF10" s="378">
        <f t="shared" si="9"/>
        <v>0</v>
      </c>
      <c r="AG10" s="378">
        <f t="shared" si="9"/>
        <v>0</v>
      </c>
      <c r="AH10" s="378">
        <f t="shared" si="9"/>
        <v>0</v>
      </c>
      <c r="AI10" s="378">
        <f t="shared" si="9"/>
        <v>0</v>
      </c>
      <c r="AJ10" s="378">
        <f t="shared" si="9"/>
        <v>0</v>
      </c>
      <c r="AK10" s="378">
        <f t="shared" si="9"/>
        <v>0</v>
      </c>
      <c r="AL10" s="378">
        <f t="shared" si="9"/>
        <v>0</v>
      </c>
      <c r="AM10" s="378">
        <f t="shared" si="9"/>
        <v>0</v>
      </c>
      <c r="AN10" s="378">
        <f t="shared" si="9"/>
        <v>0</v>
      </c>
      <c r="AO10" s="378">
        <f t="shared" si="9"/>
        <v>0</v>
      </c>
      <c r="AP10" s="378">
        <f t="shared" si="9"/>
        <v>0</v>
      </c>
      <c r="AQ10" s="378">
        <f t="shared" si="9"/>
        <v>0</v>
      </c>
      <c r="AR10" s="378">
        <f t="shared" si="9"/>
        <v>0</v>
      </c>
      <c r="AS10" s="378">
        <f t="shared" si="9"/>
        <v>0</v>
      </c>
      <c r="AT10" s="378">
        <f t="shared" si="9"/>
        <v>0</v>
      </c>
      <c r="AU10" s="378">
        <f t="shared" si="9"/>
        <v>0</v>
      </c>
      <c r="AV10" s="378">
        <f t="shared" si="9"/>
        <v>0</v>
      </c>
      <c r="AW10" s="378">
        <f t="shared" si="9"/>
        <v>0</v>
      </c>
    </row>
    <row r="11" spans="1:49" x14ac:dyDescent="0.2">
      <c r="A11" s="59" t="str">
        <f>CAPEX_Input!C8</f>
        <v>Equipamentos</v>
      </c>
      <c r="B11"/>
      <c r="C11"/>
      <c r="D11"/>
      <c r="E11"/>
      <c r="F11"/>
      <c r="G11"/>
      <c r="H11" s="55">
        <v>3</v>
      </c>
      <c r="I11" s="378">
        <f>SUM(O11:AR11)</f>
        <v>5437373.326106648</v>
      </c>
      <c r="J11"/>
      <c r="K11"/>
      <c r="L11"/>
      <c r="M11"/>
      <c r="N11"/>
      <c r="O11" s="378">
        <f>O34*$I$6</f>
        <v>5437373.326106648</v>
      </c>
      <c r="P11" s="378">
        <f t="shared" ref="P11:AW11" si="10">P30*$I$6</f>
        <v>0</v>
      </c>
      <c r="Q11" s="378">
        <f t="shared" si="10"/>
        <v>0</v>
      </c>
      <c r="R11" s="378">
        <f t="shared" si="10"/>
        <v>0</v>
      </c>
      <c r="S11" s="378">
        <f t="shared" si="10"/>
        <v>0</v>
      </c>
      <c r="T11" s="378">
        <f t="shared" si="10"/>
        <v>0</v>
      </c>
      <c r="U11" s="378">
        <f t="shared" si="10"/>
        <v>0</v>
      </c>
      <c r="V11" s="378">
        <f t="shared" si="10"/>
        <v>0</v>
      </c>
      <c r="W11" s="378">
        <f t="shared" si="10"/>
        <v>0</v>
      </c>
      <c r="X11" s="378">
        <f t="shared" si="10"/>
        <v>0</v>
      </c>
      <c r="Y11" s="378">
        <f t="shared" si="10"/>
        <v>0</v>
      </c>
      <c r="Z11" s="378">
        <f t="shared" si="10"/>
        <v>0</v>
      </c>
      <c r="AA11" s="378">
        <f t="shared" si="10"/>
        <v>0</v>
      </c>
      <c r="AB11" s="378">
        <f t="shared" si="10"/>
        <v>0</v>
      </c>
      <c r="AC11" s="378">
        <f t="shared" si="10"/>
        <v>0</v>
      </c>
      <c r="AD11" s="378">
        <f t="shared" si="10"/>
        <v>0</v>
      </c>
      <c r="AE11" s="378">
        <f t="shared" si="10"/>
        <v>0</v>
      </c>
      <c r="AF11" s="378">
        <f t="shared" si="10"/>
        <v>0</v>
      </c>
      <c r="AG11" s="378">
        <f t="shared" si="10"/>
        <v>0</v>
      </c>
      <c r="AH11" s="378">
        <f t="shared" si="10"/>
        <v>0</v>
      </c>
      <c r="AI11" s="378">
        <f t="shared" si="10"/>
        <v>0</v>
      </c>
      <c r="AJ11" s="378">
        <f t="shared" si="10"/>
        <v>0</v>
      </c>
      <c r="AK11" s="378">
        <f t="shared" si="10"/>
        <v>0</v>
      </c>
      <c r="AL11" s="378">
        <f t="shared" si="10"/>
        <v>0</v>
      </c>
      <c r="AM11" s="378">
        <f t="shared" si="10"/>
        <v>0</v>
      </c>
      <c r="AN11" s="378">
        <f t="shared" si="10"/>
        <v>0</v>
      </c>
      <c r="AO11" s="378">
        <f t="shared" si="10"/>
        <v>0</v>
      </c>
      <c r="AP11" s="378">
        <f t="shared" si="10"/>
        <v>0</v>
      </c>
      <c r="AQ11" s="378">
        <f t="shared" si="10"/>
        <v>0</v>
      </c>
      <c r="AR11" s="378">
        <f t="shared" si="10"/>
        <v>0</v>
      </c>
      <c r="AS11" s="378">
        <f t="shared" si="10"/>
        <v>0</v>
      </c>
      <c r="AT11" s="378">
        <f t="shared" si="10"/>
        <v>0</v>
      </c>
      <c r="AU11" s="378">
        <f t="shared" si="10"/>
        <v>0</v>
      </c>
      <c r="AV11" s="378">
        <f t="shared" si="10"/>
        <v>0</v>
      </c>
      <c r="AW11" s="378">
        <f t="shared" si="10"/>
        <v>0</v>
      </c>
    </row>
    <row r="12" spans="1:49" x14ac:dyDescent="0.2">
      <c r="A12"/>
      <c r="B12"/>
      <c r="C12"/>
      <c r="D12"/>
      <c r="E12"/>
      <c r="F12"/>
      <c r="G12"/>
      <c r="H12"/>
      <c r="I12" s="378"/>
      <c r="J12"/>
      <c r="K12"/>
      <c r="L12"/>
      <c r="M12"/>
      <c r="N12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</row>
    <row r="13" spans="1:49" x14ac:dyDescent="0.2">
      <c r="A13" s="74" t="str">
        <f>CAPEX_Input!C9</f>
        <v>URE MARÍLIA - BIO</v>
      </c>
      <c r="B13" s="74"/>
      <c r="C13" s="74"/>
      <c r="D13" s="74"/>
      <c r="E13" s="74"/>
      <c r="F13" s="74"/>
      <c r="G13" s="74"/>
      <c r="H13" s="74"/>
      <c r="I13" s="379">
        <f>SUM(O13:AR13)</f>
        <v>2559315.3759088186</v>
      </c>
      <c r="J13" s="74"/>
      <c r="K13" s="74"/>
      <c r="L13" s="74"/>
      <c r="M13" s="74"/>
      <c r="N13" s="74"/>
      <c r="O13" s="379">
        <f t="shared" ref="O13:AW13" si="11">SUM(O14:O16)</f>
        <v>2559315.3759088186</v>
      </c>
      <c r="P13" s="379">
        <f t="shared" si="11"/>
        <v>0</v>
      </c>
      <c r="Q13" s="379">
        <f t="shared" si="11"/>
        <v>0</v>
      </c>
      <c r="R13" s="379">
        <f t="shared" si="11"/>
        <v>0</v>
      </c>
      <c r="S13" s="379">
        <f t="shared" si="11"/>
        <v>0</v>
      </c>
      <c r="T13" s="379">
        <f t="shared" si="11"/>
        <v>0</v>
      </c>
      <c r="U13" s="379">
        <f t="shared" si="11"/>
        <v>0</v>
      </c>
      <c r="V13" s="379">
        <f t="shared" si="11"/>
        <v>0</v>
      </c>
      <c r="W13" s="379">
        <f t="shared" si="11"/>
        <v>0</v>
      </c>
      <c r="X13" s="379">
        <f t="shared" si="11"/>
        <v>0</v>
      </c>
      <c r="Y13" s="379">
        <f t="shared" si="11"/>
        <v>0</v>
      </c>
      <c r="Z13" s="379">
        <f t="shared" si="11"/>
        <v>0</v>
      </c>
      <c r="AA13" s="379">
        <f t="shared" si="11"/>
        <v>0</v>
      </c>
      <c r="AB13" s="379">
        <f t="shared" si="11"/>
        <v>0</v>
      </c>
      <c r="AC13" s="379">
        <f t="shared" si="11"/>
        <v>0</v>
      </c>
      <c r="AD13" s="379">
        <f t="shared" si="11"/>
        <v>0</v>
      </c>
      <c r="AE13" s="379">
        <f t="shared" si="11"/>
        <v>0</v>
      </c>
      <c r="AF13" s="379">
        <f t="shared" si="11"/>
        <v>0</v>
      </c>
      <c r="AG13" s="379">
        <f t="shared" si="11"/>
        <v>0</v>
      </c>
      <c r="AH13" s="379">
        <f t="shared" si="11"/>
        <v>0</v>
      </c>
      <c r="AI13" s="379">
        <f t="shared" si="11"/>
        <v>0</v>
      </c>
      <c r="AJ13" s="379">
        <f t="shared" si="11"/>
        <v>0</v>
      </c>
      <c r="AK13" s="379">
        <f t="shared" si="11"/>
        <v>0</v>
      </c>
      <c r="AL13" s="379">
        <f t="shared" si="11"/>
        <v>0</v>
      </c>
      <c r="AM13" s="379">
        <f t="shared" si="11"/>
        <v>0</v>
      </c>
      <c r="AN13" s="379">
        <f t="shared" si="11"/>
        <v>0</v>
      </c>
      <c r="AO13" s="379">
        <f t="shared" si="11"/>
        <v>0</v>
      </c>
      <c r="AP13" s="379">
        <f t="shared" si="11"/>
        <v>0</v>
      </c>
      <c r="AQ13" s="379">
        <f t="shared" si="11"/>
        <v>0</v>
      </c>
      <c r="AR13" s="379">
        <f t="shared" si="11"/>
        <v>0</v>
      </c>
      <c r="AS13" s="379">
        <f t="shared" si="11"/>
        <v>0</v>
      </c>
      <c r="AT13" s="379">
        <f t="shared" si="11"/>
        <v>0</v>
      </c>
      <c r="AU13" s="379">
        <f t="shared" si="11"/>
        <v>0</v>
      </c>
      <c r="AV13" s="379">
        <f t="shared" si="11"/>
        <v>0</v>
      </c>
      <c r="AW13" s="379">
        <f t="shared" si="11"/>
        <v>0</v>
      </c>
    </row>
    <row r="14" spans="1:49" x14ac:dyDescent="0.2">
      <c r="A14" s="59" t="str">
        <f>CAPEX_Input!C11</f>
        <v>Custos pré-operacionais</v>
      </c>
      <c r="B14"/>
      <c r="C14"/>
      <c r="D14"/>
      <c r="E14"/>
      <c r="F14"/>
      <c r="G14"/>
      <c r="H14" s="55">
        <v>1</v>
      </c>
      <c r="I14" s="378">
        <f>SUM(O14:AR14)</f>
        <v>48213.162497497367</v>
      </c>
      <c r="J14"/>
      <c r="K14"/>
      <c r="L14"/>
      <c r="M14"/>
      <c r="N14"/>
      <c r="O14" s="378">
        <f t="shared" ref="O14:AW14" si="12">O39*$I$6</f>
        <v>48213.162497497367</v>
      </c>
      <c r="P14" s="378">
        <f t="shared" si="12"/>
        <v>0</v>
      </c>
      <c r="Q14" s="378">
        <f t="shared" si="12"/>
        <v>0</v>
      </c>
      <c r="R14" s="378">
        <f t="shared" si="12"/>
        <v>0</v>
      </c>
      <c r="S14" s="378">
        <f t="shared" si="12"/>
        <v>0</v>
      </c>
      <c r="T14" s="378">
        <f t="shared" si="12"/>
        <v>0</v>
      </c>
      <c r="U14" s="378">
        <f t="shared" si="12"/>
        <v>0</v>
      </c>
      <c r="V14" s="378">
        <f t="shared" si="12"/>
        <v>0</v>
      </c>
      <c r="W14" s="378">
        <f t="shared" si="12"/>
        <v>0</v>
      </c>
      <c r="X14" s="378">
        <f t="shared" si="12"/>
        <v>0</v>
      </c>
      <c r="Y14" s="378">
        <f t="shared" si="12"/>
        <v>0</v>
      </c>
      <c r="Z14" s="378">
        <f t="shared" si="12"/>
        <v>0</v>
      </c>
      <c r="AA14" s="378">
        <f t="shared" si="12"/>
        <v>0</v>
      </c>
      <c r="AB14" s="378">
        <f t="shared" si="12"/>
        <v>0</v>
      </c>
      <c r="AC14" s="378">
        <f t="shared" si="12"/>
        <v>0</v>
      </c>
      <c r="AD14" s="378">
        <f t="shared" si="12"/>
        <v>0</v>
      </c>
      <c r="AE14" s="378">
        <f t="shared" si="12"/>
        <v>0</v>
      </c>
      <c r="AF14" s="378">
        <f t="shared" si="12"/>
        <v>0</v>
      </c>
      <c r="AG14" s="378">
        <f t="shared" si="12"/>
        <v>0</v>
      </c>
      <c r="AH14" s="378">
        <f t="shared" si="12"/>
        <v>0</v>
      </c>
      <c r="AI14" s="378">
        <f t="shared" si="12"/>
        <v>0</v>
      </c>
      <c r="AJ14" s="378">
        <f t="shared" si="12"/>
        <v>0</v>
      </c>
      <c r="AK14" s="378">
        <f t="shared" si="12"/>
        <v>0</v>
      </c>
      <c r="AL14" s="378">
        <f t="shared" si="12"/>
        <v>0</v>
      </c>
      <c r="AM14" s="378">
        <f t="shared" si="12"/>
        <v>0</v>
      </c>
      <c r="AN14" s="378">
        <f t="shared" si="12"/>
        <v>0</v>
      </c>
      <c r="AO14" s="378">
        <f t="shared" si="12"/>
        <v>0</v>
      </c>
      <c r="AP14" s="378">
        <f t="shared" si="12"/>
        <v>0</v>
      </c>
      <c r="AQ14" s="378">
        <f t="shared" si="12"/>
        <v>0</v>
      </c>
      <c r="AR14" s="378">
        <f t="shared" si="12"/>
        <v>0</v>
      </c>
      <c r="AS14" s="378">
        <f t="shared" si="12"/>
        <v>0</v>
      </c>
      <c r="AT14" s="378">
        <f t="shared" si="12"/>
        <v>0</v>
      </c>
      <c r="AU14" s="378">
        <f t="shared" si="12"/>
        <v>0</v>
      </c>
      <c r="AV14" s="378">
        <f t="shared" si="12"/>
        <v>0</v>
      </c>
      <c r="AW14" s="378">
        <f t="shared" si="12"/>
        <v>0</v>
      </c>
    </row>
    <row r="15" spans="1:49" x14ac:dyDescent="0.2">
      <c r="A15" s="59" t="str">
        <f>CAPEX_Input!C12</f>
        <v>Licenciamento (estudos, projetos e licenças)</v>
      </c>
      <c r="B15"/>
      <c r="C15"/>
      <c r="D15"/>
      <c r="E15"/>
      <c r="F15"/>
      <c r="G15"/>
      <c r="H15" s="55">
        <v>2</v>
      </c>
      <c r="I15" s="378">
        <f>SUM(O15:AR15)</f>
        <v>20088.817707290567</v>
      </c>
      <c r="J15"/>
      <c r="K15"/>
      <c r="L15"/>
      <c r="M15"/>
      <c r="N15"/>
      <c r="O15" s="378">
        <f t="shared" ref="O15:AW15" si="13">O42*$I$6</f>
        <v>20088.817707290567</v>
      </c>
      <c r="P15" s="378">
        <f t="shared" si="13"/>
        <v>0</v>
      </c>
      <c r="Q15" s="378">
        <f t="shared" si="13"/>
        <v>0</v>
      </c>
      <c r="R15" s="378">
        <f t="shared" si="13"/>
        <v>0</v>
      </c>
      <c r="S15" s="378">
        <f t="shared" si="13"/>
        <v>0</v>
      </c>
      <c r="T15" s="378">
        <f t="shared" si="13"/>
        <v>0</v>
      </c>
      <c r="U15" s="378">
        <f t="shared" si="13"/>
        <v>0</v>
      </c>
      <c r="V15" s="378">
        <f t="shared" si="13"/>
        <v>0</v>
      </c>
      <c r="W15" s="378">
        <f t="shared" si="13"/>
        <v>0</v>
      </c>
      <c r="X15" s="378">
        <f t="shared" si="13"/>
        <v>0</v>
      </c>
      <c r="Y15" s="378">
        <f t="shared" si="13"/>
        <v>0</v>
      </c>
      <c r="Z15" s="378">
        <f t="shared" si="13"/>
        <v>0</v>
      </c>
      <c r="AA15" s="378">
        <f t="shared" si="13"/>
        <v>0</v>
      </c>
      <c r="AB15" s="378">
        <f t="shared" si="13"/>
        <v>0</v>
      </c>
      <c r="AC15" s="378">
        <f t="shared" si="13"/>
        <v>0</v>
      </c>
      <c r="AD15" s="378">
        <f t="shared" si="13"/>
        <v>0</v>
      </c>
      <c r="AE15" s="378">
        <f t="shared" si="13"/>
        <v>0</v>
      </c>
      <c r="AF15" s="378">
        <f t="shared" si="13"/>
        <v>0</v>
      </c>
      <c r="AG15" s="378">
        <f t="shared" si="13"/>
        <v>0</v>
      </c>
      <c r="AH15" s="378">
        <f t="shared" si="13"/>
        <v>0</v>
      </c>
      <c r="AI15" s="378">
        <f t="shared" si="13"/>
        <v>0</v>
      </c>
      <c r="AJ15" s="378">
        <f t="shared" si="13"/>
        <v>0</v>
      </c>
      <c r="AK15" s="378">
        <f t="shared" si="13"/>
        <v>0</v>
      </c>
      <c r="AL15" s="378">
        <f t="shared" si="13"/>
        <v>0</v>
      </c>
      <c r="AM15" s="378">
        <f t="shared" si="13"/>
        <v>0</v>
      </c>
      <c r="AN15" s="378">
        <f t="shared" si="13"/>
        <v>0</v>
      </c>
      <c r="AO15" s="378">
        <f t="shared" si="13"/>
        <v>0</v>
      </c>
      <c r="AP15" s="378">
        <f t="shared" si="13"/>
        <v>0</v>
      </c>
      <c r="AQ15" s="378">
        <f t="shared" si="13"/>
        <v>0</v>
      </c>
      <c r="AR15" s="378">
        <f t="shared" si="13"/>
        <v>0</v>
      </c>
      <c r="AS15" s="378">
        <f t="shared" si="13"/>
        <v>0</v>
      </c>
      <c r="AT15" s="378">
        <f t="shared" si="13"/>
        <v>0</v>
      </c>
      <c r="AU15" s="378">
        <f t="shared" si="13"/>
        <v>0</v>
      </c>
      <c r="AV15" s="378">
        <f t="shared" si="13"/>
        <v>0</v>
      </c>
      <c r="AW15" s="378">
        <f t="shared" si="13"/>
        <v>0</v>
      </c>
    </row>
    <row r="16" spans="1:49" x14ac:dyDescent="0.2">
      <c r="A16" s="59" t="str">
        <f>CAPEX_Input!C13</f>
        <v>Equipamentos</v>
      </c>
      <c r="B16"/>
      <c r="C16"/>
      <c r="D16"/>
      <c r="E16"/>
      <c r="F16"/>
      <c r="G16"/>
      <c r="H16" s="55">
        <v>3</v>
      </c>
      <c r="I16" s="378">
        <f>SUM(O16:AR16)</f>
        <v>2491013.3957040305</v>
      </c>
      <c r="J16"/>
      <c r="K16"/>
      <c r="L16"/>
      <c r="M16"/>
      <c r="N16"/>
      <c r="O16" s="378">
        <f>O45*$I$6</f>
        <v>2491013.3957040305</v>
      </c>
      <c r="P16" s="378">
        <f>P45*$I$6</f>
        <v>0</v>
      </c>
      <c r="Q16" s="378">
        <f t="shared" ref="Q16:AW16" si="14">Q41*$I$6</f>
        <v>0</v>
      </c>
      <c r="R16" s="378">
        <f t="shared" si="14"/>
        <v>0</v>
      </c>
      <c r="S16" s="378">
        <f t="shared" si="14"/>
        <v>0</v>
      </c>
      <c r="T16" s="378">
        <f t="shared" si="14"/>
        <v>0</v>
      </c>
      <c r="U16" s="378">
        <f t="shared" si="14"/>
        <v>0</v>
      </c>
      <c r="V16" s="378">
        <f t="shared" si="14"/>
        <v>0</v>
      </c>
      <c r="W16" s="378">
        <f t="shared" si="14"/>
        <v>0</v>
      </c>
      <c r="X16" s="378">
        <f t="shared" si="14"/>
        <v>0</v>
      </c>
      <c r="Y16" s="378">
        <f t="shared" si="14"/>
        <v>0</v>
      </c>
      <c r="Z16" s="378">
        <f t="shared" si="14"/>
        <v>0</v>
      </c>
      <c r="AA16" s="378">
        <f t="shared" si="14"/>
        <v>0</v>
      </c>
      <c r="AB16" s="378">
        <f t="shared" si="14"/>
        <v>0</v>
      </c>
      <c r="AC16" s="378">
        <f t="shared" si="14"/>
        <v>0</v>
      </c>
      <c r="AD16" s="378">
        <f t="shared" si="14"/>
        <v>0</v>
      </c>
      <c r="AE16" s="378">
        <f t="shared" si="14"/>
        <v>0</v>
      </c>
      <c r="AF16" s="378">
        <f t="shared" si="14"/>
        <v>0</v>
      </c>
      <c r="AG16" s="378">
        <f t="shared" si="14"/>
        <v>0</v>
      </c>
      <c r="AH16" s="378">
        <f t="shared" si="14"/>
        <v>0</v>
      </c>
      <c r="AI16" s="378">
        <f t="shared" si="14"/>
        <v>0</v>
      </c>
      <c r="AJ16" s="378">
        <f t="shared" si="14"/>
        <v>0</v>
      </c>
      <c r="AK16" s="378">
        <f t="shared" si="14"/>
        <v>0</v>
      </c>
      <c r="AL16" s="378">
        <f t="shared" si="14"/>
        <v>0</v>
      </c>
      <c r="AM16" s="378">
        <f t="shared" si="14"/>
        <v>0</v>
      </c>
      <c r="AN16" s="378">
        <f t="shared" si="14"/>
        <v>0</v>
      </c>
      <c r="AO16" s="378">
        <f t="shared" si="14"/>
        <v>0</v>
      </c>
      <c r="AP16" s="378">
        <f t="shared" si="14"/>
        <v>0</v>
      </c>
      <c r="AQ16" s="378">
        <f t="shared" si="14"/>
        <v>0</v>
      </c>
      <c r="AR16" s="378">
        <f t="shared" si="14"/>
        <v>0</v>
      </c>
      <c r="AS16" s="378">
        <f t="shared" si="14"/>
        <v>0</v>
      </c>
      <c r="AT16" s="378">
        <f t="shared" si="14"/>
        <v>0</v>
      </c>
      <c r="AU16" s="378">
        <f t="shared" si="14"/>
        <v>0</v>
      </c>
      <c r="AV16" s="378">
        <f t="shared" si="14"/>
        <v>0</v>
      </c>
      <c r="AW16" s="378">
        <f t="shared" si="14"/>
        <v>0</v>
      </c>
    </row>
    <row r="17" spans="1:49" x14ac:dyDescent="0.2">
      <c r="A17"/>
      <c r="B17"/>
      <c r="C17"/>
      <c r="D17"/>
      <c r="E17"/>
      <c r="F17"/>
      <c r="G17"/>
      <c r="H17"/>
      <c r="I17" s="378"/>
      <c r="J17"/>
      <c r="K17"/>
      <c r="L17"/>
      <c r="M17"/>
      <c r="N17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  <c r="Z17" s="378"/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</row>
    <row r="18" spans="1:49" x14ac:dyDescent="0.2">
      <c r="A18" s="74" t="str">
        <f>CAPEX_Input!C14</f>
        <v>URE MARÍLIA - GÁS</v>
      </c>
      <c r="B18" s="74"/>
      <c r="C18" s="74"/>
      <c r="D18" s="74"/>
      <c r="E18" s="74"/>
      <c r="F18" s="74"/>
      <c r="G18" s="74"/>
      <c r="H18" s="74"/>
      <c r="I18" s="379">
        <f>SUM(O18:AR18)</f>
        <v>3014661.910607405</v>
      </c>
      <c r="J18" s="74"/>
      <c r="K18" s="74"/>
      <c r="L18" s="74"/>
      <c r="M18" s="74"/>
      <c r="N18" s="74"/>
      <c r="O18" s="379">
        <f t="shared" ref="O18:AW18" si="15">SUM(O19:O21)</f>
        <v>3014661.910607405</v>
      </c>
      <c r="P18" s="379">
        <f t="shared" si="15"/>
        <v>0</v>
      </c>
      <c r="Q18" s="379">
        <f t="shared" si="15"/>
        <v>0</v>
      </c>
      <c r="R18" s="379">
        <f t="shared" si="15"/>
        <v>0</v>
      </c>
      <c r="S18" s="379">
        <f t="shared" si="15"/>
        <v>0</v>
      </c>
      <c r="T18" s="379">
        <f t="shared" si="15"/>
        <v>0</v>
      </c>
      <c r="U18" s="379">
        <f t="shared" si="15"/>
        <v>0</v>
      </c>
      <c r="V18" s="379">
        <f t="shared" si="15"/>
        <v>0</v>
      </c>
      <c r="W18" s="379">
        <f t="shared" si="15"/>
        <v>0</v>
      </c>
      <c r="X18" s="379">
        <f t="shared" si="15"/>
        <v>0</v>
      </c>
      <c r="Y18" s="379">
        <f t="shared" si="15"/>
        <v>0</v>
      </c>
      <c r="Z18" s="379">
        <f t="shared" si="15"/>
        <v>0</v>
      </c>
      <c r="AA18" s="379">
        <f t="shared" si="15"/>
        <v>0</v>
      </c>
      <c r="AB18" s="379">
        <f t="shared" si="15"/>
        <v>0</v>
      </c>
      <c r="AC18" s="379">
        <f t="shared" si="15"/>
        <v>0</v>
      </c>
      <c r="AD18" s="379">
        <f t="shared" si="15"/>
        <v>0</v>
      </c>
      <c r="AE18" s="379">
        <f t="shared" si="15"/>
        <v>0</v>
      </c>
      <c r="AF18" s="379">
        <f t="shared" si="15"/>
        <v>0</v>
      </c>
      <c r="AG18" s="379">
        <f t="shared" si="15"/>
        <v>0</v>
      </c>
      <c r="AH18" s="379">
        <f t="shared" si="15"/>
        <v>0</v>
      </c>
      <c r="AI18" s="379">
        <f t="shared" si="15"/>
        <v>0</v>
      </c>
      <c r="AJ18" s="379">
        <f t="shared" si="15"/>
        <v>0</v>
      </c>
      <c r="AK18" s="379">
        <f t="shared" si="15"/>
        <v>0</v>
      </c>
      <c r="AL18" s="379">
        <f t="shared" si="15"/>
        <v>0</v>
      </c>
      <c r="AM18" s="379">
        <f t="shared" si="15"/>
        <v>0</v>
      </c>
      <c r="AN18" s="379">
        <f t="shared" si="15"/>
        <v>0</v>
      </c>
      <c r="AO18" s="379">
        <f t="shared" si="15"/>
        <v>0</v>
      </c>
      <c r="AP18" s="379">
        <f t="shared" si="15"/>
        <v>0</v>
      </c>
      <c r="AQ18" s="379">
        <f t="shared" si="15"/>
        <v>0</v>
      </c>
      <c r="AR18" s="379">
        <f t="shared" si="15"/>
        <v>0</v>
      </c>
      <c r="AS18" s="379">
        <f t="shared" si="15"/>
        <v>0</v>
      </c>
      <c r="AT18" s="379">
        <f t="shared" si="15"/>
        <v>0</v>
      </c>
      <c r="AU18" s="379">
        <f t="shared" si="15"/>
        <v>0</v>
      </c>
      <c r="AV18" s="379">
        <f t="shared" si="15"/>
        <v>0</v>
      </c>
      <c r="AW18" s="379">
        <f t="shared" si="15"/>
        <v>0</v>
      </c>
    </row>
    <row r="19" spans="1:49" x14ac:dyDescent="0.2">
      <c r="A19" s="59" t="str">
        <f>CAPEX_Input!C16</f>
        <v>Custos pré-operacionais</v>
      </c>
      <c r="H19" s="55">
        <v>1</v>
      </c>
      <c r="I19" s="378">
        <f>SUM(O19:AR19)</f>
        <v>48213.162497497367</v>
      </c>
      <c r="L19" s="57"/>
      <c r="O19" s="378">
        <f t="shared" ref="O19:AW19" si="16">O50*$I$6</f>
        <v>48213.162497497367</v>
      </c>
      <c r="P19" s="378">
        <f t="shared" si="16"/>
        <v>0</v>
      </c>
      <c r="Q19" s="378">
        <f t="shared" si="16"/>
        <v>0</v>
      </c>
      <c r="R19" s="378">
        <f t="shared" si="16"/>
        <v>0</v>
      </c>
      <c r="S19" s="378">
        <f t="shared" si="16"/>
        <v>0</v>
      </c>
      <c r="T19" s="378">
        <f t="shared" si="16"/>
        <v>0</v>
      </c>
      <c r="U19" s="378">
        <f t="shared" si="16"/>
        <v>0</v>
      </c>
      <c r="V19" s="378">
        <f t="shared" si="16"/>
        <v>0</v>
      </c>
      <c r="W19" s="378">
        <f t="shared" si="16"/>
        <v>0</v>
      </c>
      <c r="X19" s="378">
        <f t="shared" si="16"/>
        <v>0</v>
      </c>
      <c r="Y19" s="378">
        <f t="shared" si="16"/>
        <v>0</v>
      </c>
      <c r="Z19" s="378">
        <f t="shared" si="16"/>
        <v>0</v>
      </c>
      <c r="AA19" s="378">
        <f t="shared" si="16"/>
        <v>0</v>
      </c>
      <c r="AB19" s="378">
        <f t="shared" si="16"/>
        <v>0</v>
      </c>
      <c r="AC19" s="378">
        <f t="shared" si="16"/>
        <v>0</v>
      </c>
      <c r="AD19" s="378">
        <f t="shared" si="16"/>
        <v>0</v>
      </c>
      <c r="AE19" s="378">
        <f t="shared" si="16"/>
        <v>0</v>
      </c>
      <c r="AF19" s="378">
        <f t="shared" si="16"/>
        <v>0</v>
      </c>
      <c r="AG19" s="378">
        <f t="shared" si="16"/>
        <v>0</v>
      </c>
      <c r="AH19" s="378">
        <f t="shared" si="16"/>
        <v>0</v>
      </c>
      <c r="AI19" s="378">
        <f t="shared" si="16"/>
        <v>0</v>
      </c>
      <c r="AJ19" s="378">
        <f t="shared" si="16"/>
        <v>0</v>
      </c>
      <c r="AK19" s="378">
        <f t="shared" si="16"/>
        <v>0</v>
      </c>
      <c r="AL19" s="378">
        <f t="shared" si="16"/>
        <v>0</v>
      </c>
      <c r="AM19" s="378">
        <f t="shared" si="16"/>
        <v>0</v>
      </c>
      <c r="AN19" s="378">
        <f t="shared" si="16"/>
        <v>0</v>
      </c>
      <c r="AO19" s="378">
        <f t="shared" si="16"/>
        <v>0</v>
      </c>
      <c r="AP19" s="378">
        <f t="shared" si="16"/>
        <v>0</v>
      </c>
      <c r="AQ19" s="378">
        <f t="shared" si="16"/>
        <v>0</v>
      </c>
      <c r="AR19" s="378">
        <f t="shared" si="16"/>
        <v>0</v>
      </c>
      <c r="AS19" s="378">
        <f t="shared" si="16"/>
        <v>0</v>
      </c>
      <c r="AT19" s="378">
        <f t="shared" si="16"/>
        <v>0</v>
      </c>
      <c r="AU19" s="378">
        <f t="shared" si="16"/>
        <v>0</v>
      </c>
      <c r="AV19" s="378">
        <f t="shared" si="16"/>
        <v>0</v>
      </c>
      <c r="AW19" s="378">
        <f t="shared" si="16"/>
        <v>0</v>
      </c>
    </row>
    <row r="20" spans="1:49" x14ac:dyDescent="0.2">
      <c r="A20" s="59" t="str">
        <f>CAPEX_Input!C17</f>
        <v>Licenciamento (estudos, projetos e licenças)</v>
      </c>
      <c r="H20" s="55">
        <v>2</v>
      </c>
      <c r="I20" s="378">
        <f>SUM(O20:AR20)</f>
        <v>20088.817707290567</v>
      </c>
      <c r="L20" s="57"/>
      <c r="O20" s="378">
        <f t="shared" ref="O20:AW20" si="17">O53*$I$6</f>
        <v>20088.817707290567</v>
      </c>
      <c r="P20" s="378">
        <f t="shared" si="17"/>
        <v>0</v>
      </c>
      <c r="Q20" s="378">
        <f t="shared" si="17"/>
        <v>0</v>
      </c>
      <c r="R20" s="378">
        <f t="shared" si="17"/>
        <v>0</v>
      </c>
      <c r="S20" s="378">
        <f t="shared" si="17"/>
        <v>0</v>
      </c>
      <c r="T20" s="378">
        <f t="shared" si="17"/>
        <v>0</v>
      </c>
      <c r="U20" s="378">
        <f t="shared" si="17"/>
        <v>0</v>
      </c>
      <c r="V20" s="378">
        <f t="shared" si="17"/>
        <v>0</v>
      </c>
      <c r="W20" s="378">
        <f t="shared" si="17"/>
        <v>0</v>
      </c>
      <c r="X20" s="378">
        <f t="shared" si="17"/>
        <v>0</v>
      </c>
      <c r="Y20" s="378">
        <f t="shared" si="17"/>
        <v>0</v>
      </c>
      <c r="Z20" s="378">
        <f t="shared" si="17"/>
        <v>0</v>
      </c>
      <c r="AA20" s="378">
        <f t="shared" si="17"/>
        <v>0</v>
      </c>
      <c r="AB20" s="378">
        <f t="shared" si="17"/>
        <v>0</v>
      </c>
      <c r="AC20" s="378">
        <f t="shared" si="17"/>
        <v>0</v>
      </c>
      <c r="AD20" s="378">
        <f t="shared" si="17"/>
        <v>0</v>
      </c>
      <c r="AE20" s="378">
        <f t="shared" si="17"/>
        <v>0</v>
      </c>
      <c r="AF20" s="378">
        <f t="shared" si="17"/>
        <v>0</v>
      </c>
      <c r="AG20" s="378">
        <f t="shared" si="17"/>
        <v>0</v>
      </c>
      <c r="AH20" s="378">
        <f t="shared" si="17"/>
        <v>0</v>
      </c>
      <c r="AI20" s="378">
        <f t="shared" si="17"/>
        <v>0</v>
      </c>
      <c r="AJ20" s="378">
        <f t="shared" si="17"/>
        <v>0</v>
      </c>
      <c r="AK20" s="378">
        <f t="shared" si="17"/>
        <v>0</v>
      </c>
      <c r="AL20" s="378">
        <f t="shared" si="17"/>
        <v>0</v>
      </c>
      <c r="AM20" s="378">
        <f t="shared" si="17"/>
        <v>0</v>
      </c>
      <c r="AN20" s="378">
        <f t="shared" si="17"/>
        <v>0</v>
      </c>
      <c r="AO20" s="378">
        <f t="shared" si="17"/>
        <v>0</v>
      </c>
      <c r="AP20" s="378">
        <f t="shared" si="17"/>
        <v>0</v>
      </c>
      <c r="AQ20" s="378">
        <f t="shared" si="17"/>
        <v>0</v>
      </c>
      <c r="AR20" s="378">
        <f t="shared" si="17"/>
        <v>0</v>
      </c>
      <c r="AS20" s="378">
        <f t="shared" si="17"/>
        <v>0</v>
      </c>
      <c r="AT20" s="378">
        <f t="shared" si="17"/>
        <v>0</v>
      </c>
      <c r="AU20" s="378">
        <f t="shared" si="17"/>
        <v>0</v>
      </c>
      <c r="AV20" s="378">
        <f t="shared" si="17"/>
        <v>0</v>
      </c>
      <c r="AW20" s="378">
        <f t="shared" si="17"/>
        <v>0</v>
      </c>
    </row>
    <row r="21" spans="1:49" x14ac:dyDescent="0.2">
      <c r="A21" s="59" t="str">
        <f>CAPEX_Input!C18</f>
        <v>Equipamentos</v>
      </c>
      <c r="H21" s="55">
        <v>3</v>
      </c>
      <c r="I21" s="378">
        <f>SUM(O21:AR21)</f>
        <v>2946359.930402617</v>
      </c>
      <c r="L21" s="57"/>
      <c r="O21" s="378">
        <f>O56*$I$6</f>
        <v>2946359.930402617</v>
      </c>
      <c r="P21" s="378">
        <f t="shared" ref="P21:AW21" si="18">P52*$I$6</f>
        <v>0</v>
      </c>
      <c r="Q21" s="378">
        <f t="shared" si="18"/>
        <v>0</v>
      </c>
      <c r="R21" s="378">
        <f t="shared" si="18"/>
        <v>0</v>
      </c>
      <c r="S21" s="378">
        <f t="shared" si="18"/>
        <v>0</v>
      </c>
      <c r="T21" s="378">
        <f t="shared" si="18"/>
        <v>0</v>
      </c>
      <c r="U21" s="378">
        <f t="shared" si="18"/>
        <v>0</v>
      </c>
      <c r="V21" s="378">
        <f t="shared" si="18"/>
        <v>0</v>
      </c>
      <c r="W21" s="378">
        <f t="shared" si="18"/>
        <v>0</v>
      </c>
      <c r="X21" s="378">
        <f t="shared" si="18"/>
        <v>0</v>
      </c>
      <c r="Y21" s="378">
        <f t="shared" si="18"/>
        <v>0</v>
      </c>
      <c r="Z21" s="378">
        <f t="shared" si="18"/>
        <v>0</v>
      </c>
      <c r="AA21" s="378">
        <f t="shared" si="18"/>
        <v>0</v>
      </c>
      <c r="AB21" s="378">
        <f t="shared" si="18"/>
        <v>0</v>
      </c>
      <c r="AC21" s="378">
        <f t="shared" si="18"/>
        <v>0</v>
      </c>
      <c r="AD21" s="378">
        <f t="shared" si="18"/>
        <v>0</v>
      </c>
      <c r="AE21" s="378">
        <f t="shared" si="18"/>
        <v>0</v>
      </c>
      <c r="AF21" s="378">
        <f t="shared" si="18"/>
        <v>0</v>
      </c>
      <c r="AG21" s="378">
        <f t="shared" si="18"/>
        <v>0</v>
      </c>
      <c r="AH21" s="378">
        <f t="shared" si="18"/>
        <v>0</v>
      </c>
      <c r="AI21" s="378">
        <f t="shared" si="18"/>
        <v>0</v>
      </c>
      <c r="AJ21" s="378">
        <f t="shared" si="18"/>
        <v>0</v>
      </c>
      <c r="AK21" s="378">
        <f t="shared" si="18"/>
        <v>0</v>
      </c>
      <c r="AL21" s="378">
        <f t="shared" si="18"/>
        <v>0</v>
      </c>
      <c r="AM21" s="378">
        <f t="shared" si="18"/>
        <v>0</v>
      </c>
      <c r="AN21" s="378">
        <f t="shared" si="18"/>
        <v>0</v>
      </c>
      <c r="AO21" s="378">
        <f t="shared" si="18"/>
        <v>0</v>
      </c>
      <c r="AP21" s="378">
        <f t="shared" si="18"/>
        <v>0</v>
      </c>
      <c r="AQ21" s="378">
        <f t="shared" si="18"/>
        <v>0</v>
      </c>
      <c r="AR21" s="378">
        <f t="shared" si="18"/>
        <v>0</v>
      </c>
      <c r="AS21" s="378">
        <f t="shared" si="18"/>
        <v>0</v>
      </c>
      <c r="AT21" s="378">
        <f t="shared" si="18"/>
        <v>0</v>
      </c>
      <c r="AU21" s="378">
        <f t="shared" si="18"/>
        <v>0</v>
      </c>
      <c r="AV21" s="378">
        <f t="shared" si="18"/>
        <v>0</v>
      </c>
      <c r="AW21" s="378">
        <f t="shared" si="18"/>
        <v>0</v>
      </c>
    </row>
    <row r="22" spans="1:49" x14ac:dyDescent="0.2">
      <c r="A22"/>
      <c r="B22"/>
      <c r="C22"/>
      <c r="D22"/>
      <c r="E22"/>
      <c r="F22"/>
      <c r="G22"/>
      <c r="H22"/>
      <c r="I22" s="378"/>
      <c r="J22"/>
      <c r="K22"/>
      <c r="L22"/>
      <c r="M22"/>
      <c r="N22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</row>
    <row r="23" spans="1:49" x14ac:dyDescent="0.2">
      <c r="A23"/>
      <c r="B23"/>
      <c r="C23"/>
      <c r="D23"/>
      <c r="E23"/>
      <c r="F23"/>
      <c r="G23"/>
      <c r="H23"/>
      <c r="I23" s="378"/>
      <c r="J23"/>
      <c r="K23"/>
      <c r="L23"/>
      <c r="M23"/>
      <c r="N23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</row>
    <row r="24" spans="1:49" x14ac:dyDescent="0.2">
      <c r="A24" s="32" t="s">
        <v>274</v>
      </c>
      <c r="B24" s="32"/>
      <c r="C24" s="32"/>
      <c r="D24" s="32"/>
      <c r="E24" s="32"/>
      <c r="F24" s="32"/>
      <c r="G24" s="32"/>
      <c r="H24" s="32"/>
      <c r="I24" s="88">
        <f>SUM(I26,I37,I48)</f>
        <v>221593051.85655317</v>
      </c>
      <c r="J24" s="32"/>
      <c r="K24" s="32"/>
      <c r="L24" s="32"/>
      <c r="M24" s="32"/>
      <c r="N24" s="32"/>
      <c r="O24" s="382">
        <f>SUM(O26,O37,O48)</f>
        <v>221593051.85655317</v>
      </c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  <c r="AD24" s="382"/>
      <c r="AE24" s="382"/>
      <c r="AF24" s="382"/>
      <c r="AG24" s="382"/>
      <c r="AH24" s="382"/>
      <c r="AI24" s="382"/>
      <c r="AJ24" s="382"/>
      <c r="AK24" s="382"/>
      <c r="AL24" s="382"/>
      <c r="AM24" s="382"/>
      <c r="AN24" s="382"/>
      <c r="AO24" s="382"/>
      <c r="AP24" s="382"/>
      <c r="AQ24" s="382"/>
      <c r="AR24" s="382"/>
      <c r="AS24" s="382"/>
      <c r="AT24" s="382"/>
      <c r="AU24" s="382"/>
      <c r="AV24" s="382"/>
      <c r="AW24" s="382"/>
    </row>
    <row r="25" spans="1:49" outlineLevel="1" x14ac:dyDescent="0.2">
      <c r="A25"/>
      <c r="B25"/>
      <c r="C25"/>
      <c r="D25" s="153">
        <f>'LOTE 3'!$B$18</f>
        <v>1</v>
      </c>
      <c r="E25" s="163" t="s">
        <v>404</v>
      </c>
      <c r="F25"/>
      <c r="G25"/>
      <c r="H25"/>
      <c r="I25"/>
      <c r="J25"/>
      <c r="K25"/>
      <c r="L25"/>
      <c r="M25"/>
      <c r="N25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</row>
    <row r="26" spans="1:49" outlineLevel="1" x14ac:dyDescent="0.2">
      <c r="A26" s="74" t="str">
        <f>A8</f>
        <v>URE MARÍLIA - BIO+GÁS</v>
      </c>
      <c r="B26" s="30"/>
      <c r="C26" s="30"/>
      <c r="D26" s="30"/>
      <c r="E26" s="30"/>
      <c r="F26" s="30"/>
      <c r="G26" s="30"/>
      <c r="H26" s="30"/>
      <c r="I26" s="74">
        <f>SUM(O26:AR26)</f>
        <v>110113506.12622871</v>
      </c>
      <c r="J26" s="30"/>
      <c r="K26" s="30"/>
      <c r="L26" s="30"/>
      <c r="M26" s="30"/>
      <c r="N26" s="30"/>
      <c r="O26" s="379">
        <f>SUM(O28,O31,O34)</f>
        <v>110113506.12622871</v>
      </c>
      <c r="P26" s="379">
        <f t="shared" ref="P26:AW26" si="19">SUM(P28,P31,P34)</f>
        <v>0</v>
      </c>
      <c r="Q26" s="379">
        <f t="shared" si="19"/>
        <v>0</v>
      </c>
      <c r="R26" s="379">
        <f t="shared" si="19"/>
        <v>0</v>
      </c>
      <c r="S26" s="379">
        <f t="shared" si="19"/>
        <v>0</v>
      </c>
      <c r="T26" s="379">
        <f t="shared" si="19"/>
        <v>0</v>
      </c>
      <c r="U26" s="379">
        <f t="shared" si="19"/>
        <v>0</v>
      </c>
      <c r="V26" s="379">
        <f t="shared" si="19"/>
        <v>0</v>
      </c>
      <c r="W26" s="379">
        <f t="shared" si="19"/>
        <v>0</v>
      </c>
      <c r="X26" s="379">
        <f t="shared" si="19"/>
        <v>0</v>
      </c>
      <c r="Y26" s="379">
        <f t="shared" si="19"/>
        <v>0</v>
      </c>
      <c r="Z26" s="379">
        <f t="shared" si="19"/>
        <v>0</v>
      </c>
      <c r="AA26" s="379">
        <f t="shared" si="19"/>
        <v>0</v>
      </c>
      <c r="AB26" s="379">
        <f t="shared" si="19"/>
        <v>0</v>
      </c>
      <c r="AC26" s="379">
        <f t="shared" si="19"/>
        <v>0</v>
      </c>
      <c r="AD26" s="379">
        <f t="shared" si="19"/>
        <v>0</v>
      </c>
      <c r="AE26" s="379">
        <f t="shared" si="19"/>
        <v>0</v>
      </c>
      <c r="AF26" s="379">
        <f t="shared" si="19"/>
        <v>0</v>
      </c>
      <c r="AG26" s="379">
        <f t="shared" si="19"/>
        <v>0</v>
      </c>
      <c r="AH26" s="379">
        <f t="shared" si="19"/>
        <v>0</v>
      </c>
      <c r="AI26" s="379">
        <f t="shared" si="19"/>
        <v>0</v>
      </c>
      <c r="AJ26" s="379">
        <f t="shared" si="19"/>
        <v>0</v>
      </c>
      <c r="AK26" s="379">
        <f t="shared" si="19"/>
        <v>0</v>
      </c>
      <c r="AL26" s="379">
        <f t="shared" si="19"/>
        <v>0</v>
      </c>
      <c r="AM26" s="379">
        <f t="shared" si="19"/>
        <v>0</v>
      </c>
      <c r="AN26" s="379">
        <f t="shared" si="19"/>
        <v>0</v>
      </c>
      <c r="AO26" s="379">
        <f t="shared" si="19"/>
        <v>0</v>
      </c>
      <c r="AP26" s="379">
        <f t="shared" si="19"/>
        <v>0</v>
      </c>
      <c r="AQ26" s="379">
        <f t="shared" si="19"/>
        <v>0</v>
      </c>
      <c r="AR26" s="379">
        <f t="shared" si="19"/>
        <v>0</v>
      </c>
      <c r="AS26" s="379">
        <f t="shared" si="19"/>
        <v>0</v>
      </c>
      <c r="AT26" s="379">
        <f t="shared" si="19"/>
        <v>0</v>
      </c>
      <c r="AU26" s="379">
        <f t="shared" si="19"/>
        <v>0</v>
      </c>
      <c r="AV26" s="379">
        <f t="shared" si="19"/>
        <v>0</v>
      </c>
      <c r="AW26" s="379">
        <f t="shared" si="19"/>
        <v>0</v>
      </c>
    </row>
    <row r="27" spans="1:49" outlineLevel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s="378"/>
      <c r="P27" s="378"/>
      <c r="Q27" s="378"/>
      <c r="R27" s="378"/>
      <c r="S27" s="378"/>
      <c r="T27" s="378"/>
      <c r="U27" s="378"/>
      <c r="V27" s="378"/>
      <c r="W27" s="378"/>
      <c r="X27" s="378"/>
      <c r="Y27" s="378"/>
      <c r="Z27" s="378"/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</row>
    <row r="28" spans="1:49" outlineLevel="1" x14ac:dyDescent="0.2">
      <c r="A28" s="44" t="str">
        <f>A29</f>
        <v>Custos pré-operacionais</v>
      </c>
      <c r="B28" s="44"/>
      <c r="C28" s="44"/>
      <c r="D28" s="44"/>
      <c r="E28" s="44"/>
      <c r="F28" s="44"/>
      <c r="G28" s="44"/>
      <c r="H28" s="44"/>
      <c r="I28" s="72">
        <f>SUM(O28:AR28)</f>
        <v>964263.24994994723</v>
      </c>
      <c r="J28" s="44"/>
      <c r="K28" s="44"/>
      <c r="L28" s="44"/>
      <c r="M28" s="44"/>
      <c r="N28" s="44"/>
      <c r="O28" s="380">
        <f t="shared" ref="O28:AR28" si="20">SUM(O29:O29)</f>
        <v>964263.24994994723</v>
      </c>
      <c r="P28" s="380">
        <f t="shared" si="20"/>
        <v>0</v>
      </c>
      <c r="Q28" s="380">
        <f t="shared" si="20"/>
        <v>0</v>
      </c>
      <c r="R28" s="380">
        <f t="shared" si="20"/>
        <v>0</v>
      </c>
      <c r="S28" s="380">
        <f t="shared" si="20"/>
        <v>0</v>
      </c>
      <c r="T28" s="380">
        <f t="shared" si="20"/>
        <v>0</v>
      </c>
      <c r="U28" s="380">
        <f t="shared" si="20"/>
        <v>0</v>
      </c>
      <c r="V28" s="380">
        <f t="shared" si="20"/>
        <v>0</v>
      </c>
      <c r="W28" s="380">
        <f t="shared" si="20"/>
        <v>0</v>
      </c>
      <c r="X28" s="380">
        <f t="shared" si="20"/>
        <v>0</v>
      </c>
      <c r="Y28" s="380">
        <f t="shared" si="20"/>
        <v>0</v>
      </c>
      <c r="Z28" s="380">
        <f t="shared" si="20"/>
        <v>0</v>
      </c>
      <c r="AA28" s="380">
        <f t="shared" si="20"/>
        <v>0</v>
      </c>
      <c r="AB28" s="380">
        <f t="shared" si="20"/>
        <v>0</v>
      </c>
      <c r="AC28" s="380">
        <f t="shared" si="20"/>
        <v>0</v>
      </c>
      <c r="AD28" s="380">
        <f t="shared" si="20"/>
        <v>0</v>
      </c>
      <c r="AE28" s="380">
        <f t="shared" si="20"/>
        <v>0</v>
      </c>
      <c r="AF28" s="380">
        <f t="shared" si="20"/>
        <v>0</v>
      </c>
      <c r="AG28" s="380">
        <f t="shared" si="20"/>
        <v>0</v>
      </c>
      <c r="AH28" s="380">
        <f t="shared" si="20"/>
        <v>0</v>
      </c>
      <c r="AI28" s="380">
        <f t="shared" si="20"/>
        <v>0</v>
      </c>
      <c r="AJ28" s="380">
        <f t="shared" si="20"/>
        <v>0</v>
      </c>
      <c r="AK28" s="380">
        <f t="shared" si="20"/>
        <v>0</v>
      </c>
      <c r="AL28" s="380">
        <f t="shared" si="20"/>
        <v>0</v>
      </c>
      <c r="AM28" s="380">
        <f t="shared" si="20"/>
        <v>0</v>
      </c>
      <c r="AN28" s="380">
        <f t="shared" si="20"/>
        <v>0</v>
      </c>
      <c r="AO28" s="380">
        <f t="shared" si="20"/>
        <v>0</v>
      </c>
      <c r="AP28" s="380">
        <f t="shared" si="20"/>
        <v>0</v>
      </c>
      <c r="AQ28" s="380">
        <f t="shared" si="20"/>
        <v>0</v>
      </c>
      <c r="AR28" s="380">
        <f t="shared" si="20"/>
        <v>0</v>
      </c>
      <c r="AS28" s="380">
        <f t="shared" ref="AS28:AW28" si="21">SUM(AS29:AS29)</f>
        <v>0</v>
      </c>
      <c r="AT28" s="380">
        <f t="shared" si="21"/>
        <v>0</v>
      </c>
      <c r="AU28" s="380">
        <f t="shared" si="21"/>
        <v>0</v>
      </c>
      <c r="AV28" s="380">
        <f t="shared" si="21"/>
        <v>0</v>
      </c>
      <c r="AW28" s="380">
        <f t="shared" si="21"/>
        <v>0</v>
      </c>
    </row>
    <row r="29" spans="1:49" outlineLevel="1" x14ac:dyDescent="0.2">
      <c r="A29" s="34" t="str">
        <f>CAPEX_Input!C6</f>
        <v>Custos pré-operacionais</v>
      </c>
      <c r="B29" s="55" t="str">
        <f>CAPEX_Input!B6</f>
        <v>01.01.01</v>
      </c>
      <c r="C29"/>
      <c r="D29"/>
      <c r="E29"/>
      <c r="F29"/>
      <c r="G29"/>
      <c r="H29"/>
      <c r="I29" s="137">
        <f>SUM(O29:AR29)</f>
        <v>964263.24994994723</v>
      </c>
      <c r="J29"/>
      <c r="K29"/>
      <c r="L29"/>
      <c r="M29"/>
      <c r="N29"/>
      <c r="O29" s="383">
        <f>IFERROR(INDEX(CAPEX_Input!$G:$G,MATCH($B29,CAPEX_Input!$B:$B,0),MATCH(O$2,CAPEX_Input!$G$2:$G$2,0)),0)*O$4*$D$25</f>
        <v>964263.24994994723</v>
      </c>
      <c r="P29" s="383">
        <f>IFERROR(INDEX(CAPEX_Input!$G:$G,MATCH($B29,CAPEX_Input!$B:$B,0),MATCH(P$2,CAPEX_Input!$G$2:$G$2,0)),0)*P$4*$D$25</f>
        <v>0</v>
      </c>
      <c r="Q29" s="383">
        <f>IFERROR(INDEX(CAPEX_Input!$G:$G,MATCH($B29,CAPEX_Input!$B:$B,0),MATCH(Q$2,CAPEX_Input!$G$2:$G$2,0)),0)*Q$4*$D$25</f>
        <v>0</v>
      </c>
      <c r="R29" s="383">
        <f>IFERROR(INDEX(CAPEX_Input!$G:$G,MATCH($B29,CAPEX_Input!$B:$B,0),MATCH(R$2,CAPEX_Input!$G$2:$G$2,0)),0)*R$4*$D$25</f>
        <v>0</v>
      </c>
      <c r="S29" s="383">
        <f>IFERROR(INDEX(CAPEX_Input!$G:$G,MATCH($B29,CAPEX_Input!$B:$B,0),MATCH(S$2,CAPEX_Input!$G$2:$G$2,0)),0)*S$4*$D$25</f>
        <v>0</v>
      </c>
      <c r="T29" s="383">
        <f>IFERROR(INDEX(CAPEX_Input!$G:$G,MATCH($B29,CAPEX_Input!$B:$B,0),MATCH(T$2,CAPEX_Input!$G$2:$G$2,0)),0)*T$4*$D$25</f>
        <v>0</v>
      </c>
      <c r="U29" s="383">
        <f>IFERROR(INDEX(CAPEX_Input!$G:$G,MATCH($B29,CAPEX_Input!$B:$B,0),MATCH(U$2,CAPEX_Input!$G$2:$G$2,0)),0)*U$4*$D$25</f>
        <v>0</v>
      </c>
      <c r="V29" s="383">
        <f>IFERROR(INDEX(CAPEX_Input!$G:$G,MATCH($B29,CAPEX_Input!$B:$B,0),MATCH(V$2,CAPEX_Input!$G$2:$G$2,0)),0)*V$4*$D$25</f>
        <v>0</v>
      </c>
      <c r="W29" s="383">
        <f>IFERROR(INDEX(CAPEX_Input!$G:$G,MATCH($B29,CAPEX_Input!$B:$B,0),MATCH(W$2,CAPEX_Input!$G$2:$G$2,0)),0)*W$4*$D$25</f>
        <v>0</v>
      </c>
      <c r="X29" s="383">
        <f>IFERROR(INDEX(CAPEX_Input!$G:$G,MATCH($B29,CAPEX_Input!$B:$B,0),MATCH(X$2,CAPEX_Input!$G$2:$G$2,0)),0)*X$4*$D$25</f>
        <v>0</v>
      </c>
      <c r="Y29" s="383">
        <f>IFERROR(INDEX(CAPEX_Input!$G:$G,MATCH($B29,CAPEX_Input!$B:$B,0),MATCH(Y$2,CAPEX_Input!$G$2:$G$2,0)),0)*Y$4*$D$25</f>
        <v>0</v>
      </c>
      <c r="Z29" s="383">
        <f>IFERROR(INDEX(CAPEX_Input!$G:$G,MATCH($B29,CAPEX_Input!$B:$B,0),MATCH(Z$2,CAPEX_Input!$G$2:$G$2,0)),0)*Z$4*$D$25</f>
        <v>0</v>
      </c>
      <c r="AA29" s="383">
        <f>IFERROR(INDEX(CAPEX_Input!$G:$G,MATCH($B29,CAPEX_Input!$B:$B,0),MATCH(AA$2,CAPEX_Input!$G$2:$G$2,0)),0)*AA$4*$D$25</f>
        <v>0</v>
      </c>
      <c r="AB29" s="383">
        <f>IFERROR(INDEX(CAPEX_Input!$G:$G,MATCH($B29,CAPEX_Input!$B:$B,0),MATCH(AB$2,CAPEX_Input!$G$2:$G$2,0)),0)*AB$4*$D$25</f>
        <v>0</v>
      </c>
      <c r="AC29" s="383">
        <f>IFERROR(INDEX(CAPEX_Input!$G:$G,MATCH($B29,CAPEX_Input!$B:$B,0),MATCH(AC$2,CAPEX_Input!$G$2:$G$2,0)),0)*AC$4*$D$25</f>
        <v>0</v>
      </c>
      <c r="AD29" s="383">
        <f>IFERROR(INDEX(CAPEX_Input!$G:$G,MATCH($B29,CAPEX_Input!$B:$B,0),MATCH(AD$2,CAPEX_Input!$G$2:$G$2,0)),0)*AD$4*$D$25</f>
        <v>0</v>
      </c>
      <c r="AE29" s="383">
        <f>IFERROR(INDEX(CAPEX_Input!$G:$G,MATCH($B29,CAPEX_Input!$B:$B,0),MATCH(AE$2,CAPEX_Input!$G$2:$G$2,0)),0)*AE$4*$D$25</f>
        <v>0</v>
      </c>
      <c r="AF29" s="383">
        <f>IFERROR(INDEX(CAPEX_Input!$G:$G,MATCH($B29,CAPEX_Input!$B:$B,0),MATCH(AF$2,CAPEX_Input!$G$2:$G$2,0)),0)*AF$4*$D$25</f>
        <v>0</v>
      </c>
      <c r="AG29" s="383">
        <f>IFERROR(INDEX(CAPEX_Input!$G:$G,MATCH($B29,CAPEX_Input!$B:$B,0),MATCH(AG$2,CAPEX_Input!$G$2:$G$2,0)),0)*AG$4*$D$25</f>
        <v>0</v>
      </c>
      <c r="AH29" s="383">
        <f>IFERROR(INDEX(CAPEX_Input!$G:$G,MATCH($B29,CAPEX_Input!$B:$B,0),MATCH(AH$2,CAPEX_Input!$G$2:$G$2,0)),0)*AH$4*$D$25</f>
        <v>0</v>
      </c>
      <c r="AI29" s="383">
        <f>IFERROR(INDEX(CAPEX_Input!$G:$G,MATCH($B29,CAPEX_Input!$B:$B,0),MATCH(AI$2,CAPEX_Input!$G$2:$G$2,0)),0)*AI$4*$D$25</f>
        <v>0</v>
      </c>
      <c r="AJ29" s="383">
        <f>IFERROR(INDEX(CAPEX_Input!$G:$G,MATCH($B29,CAPEX_Input!$B:$B,0),MATCH(AJ$2,CAPEX_Input!$G$2:$G$2,0)),0)*AJ$4*$D$25</f>
        <v>0</v>
      </c>
      <c r="AK29" s="383">
        <f>IFERROR(INDEX(CAPEX_Input!$G:$G,MATCH($B29,CAPEX_Input!$B:$B,0),MATCH(AK$2,CAPEX_Input!$G$2:$G$2,0)),0)*AK$4*$D$25</f>
        <v>0</v>
      </c>
      <c r="AL29" s="383">
        <f>IFERROR(INDEX(CAPEX_Input!$G:$G,MATCH($B29,CAPEX_Input!$B:$B,0),MATCH(AL$2,CAPEX_Input!$G$2:$G$2,0)),0)*AL$4*$D$25</f>
        <v>0</v>
      </c>
      <c r="AM29" s="383">
        <f>IFERROR(INDEX(CAPEX_Input!$G:$G,MATCH($B29,CAPEX_Input!$B:$B,0),MATCH(AM$2,CAPEX_Input!$G$2:$G$2,0)),0)*AM$4*$D$25</f>
        <v>0</v>
      </c>
      <c r="AN29" s="383">
        <f>IFERROR(INDEX(CAPEX_Input!$G:$G,MATCH($B29,CAPEX_Input!$B:$B,0),MATCH(AN$2,CAPEX_Input!$G$2:$G$2,0)),0)*AN$4*$D$25</f>
        <v>0</v>
      </c>
      <c r="AO29" s="383">
        <f>IFERROR(INDEX(CAPEX_Input!$G:$G,MATCH($B29,CAPEX_Input!$B:$B,0),MATCH(AO$2,CAPEX_Input!$G$2:$G$2,0)),0)*AO$4*$D$25</f>
        <v>0</v>
      </c>
      <c r="AP29" s="383">
        <f>IFERROR(INDEX(CAPEX_Input!$G:$G,MATCH($B29,CAPEX_Input!$B:$B,0),MATCH(AP$2,CAPEX_Input!$G$2:$G$2,0)),0)*AP$4*$D$25</f>
        <v>0</v>
      </c>
      <c r="AQ29" s="383">
        <f>IFERROR(INDEX(CAPEX_Input!$G:$G,MATCH($B29,CAPEX_Input!$B:$B,0),MATCH(AQ$2,CAPEX_Input!$G$2:$G$2,0)),0)*AQ$4*$D$25</f>
        <v>0</v>
      </c>
      <c r="AR29" s="383">
        <f>IFERROR(INDEX(CAPEX_Input!$G:$G,MATCH($B29,CAPEX_Input!$B:$B,0),MATCH(AR$2,CAPEX_Input!$G$2:$G$2,0)),0)*AR$4*$D$25</f>
        <v>0</v>
      </c>
      <c r="AS29" s="383">
        <f>IFERROR(INDEX(CAPEX_Input!$G:$G,MATCH($B29,CAPEX_Input!$B:$B,0),MATCH(AS$2,CAPEX_Input!$G$2:$G$2,0)),0)*AS$4*$D$25</f>
        <v>0</v>
      </c>
      <c r="AT29" s="383">
        <f>IFERROR(INDEX(CAPEX_Input!$G:$G,MATCH($B29,CAPEX_Input!$B:$B,0),MATCH(AT$2,CAPEX_Input!$G$2:$G$2,0)),0)*AT$4*$D$25</f>
        <v>0</v>
      </c>
      <c r="AU29" s="383">
        <f>IFERROR(INDEX(CAPEX_Input!$G:$G,MATCH($B29,CAPEX_Input!$B:$B,0),MATCH(AU$2,CAPEX_Input!$G$2:$G$2,0)),0)*AU$4*$D$25</f>
        <v>0</v>
      </c>
      <c r="AV29" s="383">
        <f>IFERROR(INDEX(CAPEX_Input!$G:$G,MATCH($B29,CAPEX_Input!$B:$B,0),MATCH(AV$2,CAPEX_Input!$G$2:$G$2,0)),0)*AV$4*$D$25</f>
        <v>0</v>
      </c>
      <c r="AW29" s="383">
        <f>IFERROR(INDEX(CAPEX_Input!$G:$G,MATCH($B29,CAPEX_Input!$B:$B,0),MATCH(AW$2,CAPEX_Input!$G$2:$G$2,0)),0)*AW$4*$D$25</f>
        <v>0</v>
      </c>
    </row>
    <row r="30" spans="1:49" outlineLevel="1" collapsed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  <c r="Z30" s="378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</row>
    <row r="31" spans="1:49" outlineLevel="1" x14ac:dyDescent="0.2">
      <c r="A31" s="44" t="str">
        <f>A32</f>
        <v>Licenciamento (estudos, projetos e licenças)</v>
      </c>
      <c r="B31" s="44"/>
      <c r="C31" s="44"/>
      <c r="D31" s="44"/>
      <c r="E31" s="44"/>
      <c r="F31" s="44"/>
      <c r="G31" s="44"/>
      <c r="H31" s="44"/>
      <c r="I31" s="72">
        <f>SUM(O31:AR31)</f>
        <v>401776.35414581135</v>
      </c>
      <c r="J31" s="44"/>
      <c r="K31" s="44"/>
      <c r="L31" s="44"/>
      <c r="M31" s="44"/>
      <c r="N31" s="44"/>
      <c r="O31" s="380">
        <f t="shared" ref="O31:AR31" si="22">SUBTOTAL(9,O32:O32)</f>
        <v>401776.35414581135</v>
      </c>
      <c r="P31" s="380">
        <f t="shared" si="22"/>
        <v>0</v>
      </c>
      <c r="Q31" s="380">
        <f t="shared" si="22"/>
        <v>0</v>
      </c>
      <c r="R31" s="380">
        <f t="shared" si="22"/>
        <v>0</v>
      </c>
      <c r="S31" s="380">
        <f t="shared" si="22"/>
        <v>0</v>
      </c>
      <c r="T31" s="380">
        <f t="shared" si="22"/>
        <v>0</v>
      </c>
      <c r="U31" s="380">
        <f t="shared" si="22"/>
        <v>0</v>
      </c>
      <c r="V31" s="380">
        <f t="shared" si="22"/>
        <v>0</v>
      </c>
      <c r="W31" s="380">
        <f t="shared" si="22"/>
        <v>0</v>
      </c>
      <c r="X31" s="380">
        <f t="shared" si="22"/>
        <v>0</v>
      </c>
      <c r="Y31" s="380">
        <f t="shared" si="22"/>
        <v>0</v>
      </c>
      <c r="Z31" s="380">
        <f t="shared" si="22"/>
        <v>0</v>
      </c>
      <c r="AA31" s="380">
        <f t="shared" si="22"/>
        <v>0</v>
      </c>
      <c r="AB31" s="380">
        <f t="shared" si="22"/>
        <v>0</v>
      </c>
      <c r="AC31" s="380">
        <f t="shared" si="22"/>
        <v>0</v>
      </c>
      <c r="AD31" s="380">
        <f t="shared" si="22"/>
        <v>0</v>
      </c>
      <c r="AE31" s="380">
        <f t="shared" si="22"/>
        <v>0</v>
      </c>
      <c r="AF31" s="380">
        <f t="shared" si="22"/>
        <v>0</v>
      </c>
      <c r="AG31" s="380">
        <f t="shared" si="22"/>
        <v>0</v>
      </c>
      <c r="AH31" s="380">
        <f t="shared" si="22"/>
        <v>0</v>
      </c>
      <c r="AI31" s="380">
        <f t="shared" si="22"/>
        <v>0</v>
      </c>
      <c r="AJ31" s="380">
        <f t="shared" si="22"/>
        <v>0</v>
      </c>
      <c r="AK31" s="380">
        <f t="shared" si="22"/>
        <v>0</v>
      </c>
      <c r="AL31" s="380">
        <f t="shared" si="22"/>
        <v>0</v>
      </c>
      <c r="AM31" s="380">
        <f t="shared" si="22"/>
        <v>0</v>
      </c>
      <c r="AN31" s="380">
        <f t="shared" si="22"/>
        <v>0</v>
      </c>
      <c r="AO31" s="380">
        <f t="shared" si="22"/>
        <v>0</v>
      </c>
      <c r="AP31" s="380">
        <f t="shared" si="22"/>
        <v>0</v>
      </c>
      <c r="AQ31" s="380">
        <f t="shared" si="22"/>
        <v>0</v>
      </c>
      <c r="AR31" s="380">
        <f t="shared" si="22"/>
        <v>0</v>
      </c>
      <c r="AS31" s="380">
        <f t="shared" ref="AS31:AW31" si="23">SUBTOTAL(9,AS32:AS32)</f>
        <v>0</v>
      </c>
      <c r="AT31" s="380">
        <f t="shared" si="23"/>
        <v>0</v>
      </c>
      <c r="AU31" s="380">
        <f t="shared" si="23"/>
        <v>0</v>
      </c>
      <c r="AV31" s="380">
        <f t="shared" si="23"/>
        <v>0</v>
      </c>
      <c r="AW31" s="380">
        <f t="shared" si="23"/>
        <v>0</v>
      </c>
    </row>
    <row r="32" spans="1:49" outlineLevel="2" x14ac:dyDescent="0.2">
      <c r="A32" s="34" t="str">
        <f>CAPEX_Input!C7</f>
        <v>Licenciamento (estudos, projetos e licenças)</v>
      </c>
      <c r="B32" s="55" t="str">
        <f>CAPEX_Input!B7</f>
        <v>01.01.02</v>
      </c>
      <c r="C32"/>
      <c r="D32" s="45"/>
      <c r="E32" s="45"/>
      <c r="F32" s="45"/>
      <c r="G32" s="45"/>
      <c r="H32" s="45"/>
      <c r="I32" s="137">
        <f>SUM(O32:AR32)</f>
        <v>401776.35414581135</v>
      </c>
      <c r="J32" s="45"/>
      <c r="K32"/>
      <c r="L32"/>
      <c r="M32"/>
      <c r="N32"/>
      <c r="O32" s="383">
        <f>IFERROR(INDEX(CAPEX_Input!$G:$G,MATCH($B32,CAPEX_Input!$B:$B,0),MATCH(O$2,CAPEX_Input!$G$2:$G$2,0)),0)*O$4*$D$25</f>
        <v>401776.35414581135</v>
      </c>
      <c r="P32" s="383">
        <f>IFERROR(INDEX(CAPEX_Input!$G:$G,MATCH($B32,CAPEX_Input!$B:$B,0),MATCH(P$2,CAPEX_Input!$G$2:$G$2,0)),0)*P$4*$D$25</f>
        <v>0</v>
      </c>
      <c r="Q32" s="383">
        <f>IFERROR(INDEX(CAPEX_Input!$G:$G,MATCH($B32,CAPEX_Input!$B:$B,0),MATCH(Q$2,CAPEX_Input!$G$2:$G$2,0)),0)*Q$4*$D$25</f>
        <v>0</v>
      </c>
      <c r="R32" s="383">
        <f>IFERROR(INDEX(CAPEX_Input!$G:$G,MATCH($B32,CAPEX_Input!$B:$B,0),MATCH(R$2,CAPEX_Input!$G$2:$G$2,0)),0)*R$4*$D$25</f>
        <v>0</v>
      </c>
      <c r="S32" s="383">
        <f>IFERROR(INDEX(CAPEX_Input!$G:$G,MATCH($B32,CAPEX_Input!$B:$B,0),MATCH(S$2,CAPEX_Input!$G$2:$G$2,0)),0)*S$4*$D$25</f>
        <v>0</v>
      </c>
      <c r="T32" s="383">
        <f>IFERROR(INDEX(CAPEX_Input!$G:$G,MATCH($B32,CAPEX_Input!$B:$B,0),MATCH(T$2,CAPEX_Input!$G$2:$G$2,0)),0)*T$4*$D$25</f>
        <v>0</v>
      </c>
      <c r="U32" s="383">
        <f>IFERROR(INDEX(CAPEX_Input!$G:$G,MATCH($B32,CAPEX_Input!$B:$B,0),MATCH(U$2,CAPEX_Input!$G$2:$G$2,0)),0)*U$4*$D$25</f>
        <v>0</v>
      </c>
      <c r="V32" s="383">
        <f>IFERROR(INDEX(CAPEX_Input!$G:$G,MATCH($B32,CAPEX_Input!$B:$B,0),MATCH(V$2,CAPEX_Input!$G$2:$G$2,0)),0)*V$4*$D$25</f>
        <v>0</v>
      </c>
      <c r="W32" s="383">
        <f>IFERROR(INDEX(CAPEX_Input!$G:$G,MATCH($B32,CAPEX_Input!$B:$B,0),MATCH(W$2,CAPEX_Input!$G$2:$G$2,0)),0)*W$4*$D$25</f>
        <v>0</v>
      </c>
      <c r="X32" s="383">
        <f>IFERROR(INDEX(CAPEX_Input!$G:$G,MATCH($B32,CAPEX_Input!$B:$B,0),MATCH(X$2,CAPEX_Input!$G$2:$G$2,0)),0)*X$4*$D$25</f>
        <v>0</v>
      </c>
      <c r="Y32" s="383">
        <f>IFERROR(INDEX(CAPEX_Input!$G:$G,MATCH($B32,CAPEX_Input!$B:$B,0),MATCH(Y$2,CAPEX_Input!$G$2:$G$2,0)),0)*Y$4*$D$25</f>
        <v>0</v>
      </c>
      <c r="Z32" s="383">
        <f>IFERROR(INDEX(CAPEX_Input!$G:$G,MATCH($B32,CAPEX_Input!$B:$B,0),MATCH(Z$2,CAPEX_Input!$G$2:$G$2,0)),0)*Z$4*$D$25</f>
        <v>0</v>
      </c>
      <c r="AA32" s="383">
        <f>IFERROR(INDEX(CAPEX_Input!$G:$G,MATCH($B32,CAPEX_Input!$B:$B,0),MATCH(AA$2,CAPEX_Input!$G$2:$G$2,0)),0)*AA$4*$D$25</f>
        <v>0</v>
      </c>
      <c r="AB32" s="383">
        <f>IFERROR(INDEX(CAPEX_Input!$G:$G,MATCH($B32,CAPEX_Input!$B:$B,0),MATCH(AB$2,CAPEX_Input!$G$2:$G$2,0)),0)*AB$4*$D$25</f>
        <v>0</v>
      </c>
      <c r="AC32" s="383">
        <f>IFERROR(INDEX(CAPEX_Input!$G:$G,MATCH($B32,CAPEX_Input!$B:$B,0),MATCH(AC$2,CAPEX_Input!$G$2:$G$2,0)),0)*AC$4*$D$25</f>
        <v>0</v>
      </c>
      <c r="AD32" s="383">
        <f>IFERROR(INDEX(CAPEX_Input!$G:$G,MATCH($B32,CAPEX_Input!$B:$B,0),MATCH(AD$2,CAPEX_Input!$G$2:$G$2,0)),0)*AD$4*$D$25</f>
        <v>0</v>
      </c>
      <c r="AE32" s="383">
        <f>IFERROR(INDEX(CAPEX_Input!$G:$G,MATCH($B32,CAPEX_Input!$B:$B,0),MATCH(AE$2,CAPEX_Input!$G$2:$G$2,0)),0)*AE$4*$D$25</f>
        <v>0</v>
      </c>
      <c r="AF32" s="383">
        <f>IFERROR(INDEX(CAPEX_Input!$G:$G,MATCH($B32,CAPEX_Input!$B:$B,0),MATCH(AF$2,CAPEX_Input!$G$2:$G$2,0)),0)*AF$4*$D$25</f>
        <v>0</v>
      </c>
      <c r="AG32" s="383">
        <f>IFERROR(INDEX(CAPEX_Input!$G:$G,MATCH($B32,CAPEX_Input!$B:$B,0),MATCH(AG$2,CAPEX_Input!$G$2:$G$2,0)),0)*AG$4*$D$25</f>
        <v>0</v>
      </c>
      <c r="AH32" s="383">
        <f>IFERROR(INDEX(CAPEX_Input!$G:$G,MATCH($B32,CAPEX_Input!$B:$B,0),MATCH(AH$2,CAPEX_Input!$G$2:$G$2,0)),0)*AH$4*$D$25</f>
        <v>0</v>
      </c>
      <c r="AI32" s="383">
        <f>IFERROR(INDEX(CAPEX_Input!$G:$G,MATCH($B32,CAPEX_Input!$B:$B,0),MATCH(AI$2,CAPEX_Input!$G$2:$G$2,0)),0)*AI$4*$D$25</f>
        <v>0</v>
      </c>
      <c r="AJ32" s="383">
        <f>IFERROR(INDEX(CAPEX_Input!$G:$G,MATCH($B32,CAPEX_Input!$B:$B,0),MATCH(AJ$2,CAPEX_Input!$G$2:$G$2,0)),0)*AJ$4*$D$25</f>
        <v>0</v>
      </c>
      <c r="AK32" s="383">
        <f>IFERROR(INDEX(CAPEX_Input!$G:$G,MATCH($B32,CAPEX_Input!$B:$B,0),MATCH(AK$2,CAPEX_Input!$G$2:$G$2,0)),0)*AK$4*$D$25</f>
        <v>0</v>
      </c>
      <c r="AL32" s="383">
        <f>IFERROR(INDEX(CAPEX_Input!$G:$G,MATCH($B32,CAPEX_Input!$B:$B,0),MATCH(AL$2,CAPEX_Input!$G$2:$G$2,0)),0)*AL$4*$D$25</f>
        <v>0</v>
      </c>
      <c r="AM32" s="383">
        <f>IFERROR(INDEX(CAPEX_Input!$G:$G,MATCH($B32,CAPEX_Input!$B:$B,0),MATCH(AM$2,CAPEX_Input!$G$2:$G$2,0)),0)*AM$4*$D$25</f>
        <v>0</v>
      </c>
      <c r="AN32" s="383">
        <f>IFERROR(INDEX(CAPEX_Input!$G:$G,MATCH($B32,CAPEX_Input!$B:$B,0),MATCH(AN$2,CAPEX_Input!$G$2:$G$2,0)),0)*AN$4*$D$25</f>
        <v>0</v>
      </c>
      <c r="AO32" s="383">
        <f>IFERROR(INDEX(CAPEX_Input!$G:$G,MATCH($B32,CAPEX_Input!$B:$B,0),MATCH(AO$2,CAPEX_Input!$G$2:$G$2,0)),0)*AO$4*$D$25</f>
        <v>0</v>
      </c>
      <c r="AP32" s="383">
        <f>IFERROR(INDEX(CAPEX_Input!$G:$G,MATCH($B32,CAPEX_Input!$B:$B,0),MATCH(AP$2,CAPEX_Input!$G$2:$G$2,0)),0)*AP$4*$D$25</f>
        <v>0</v>
      </c>
      <c r="AQ32" s="383">
        <f>IFERROR(INDEX(CAPEX_Input!$G:$G,MATCH($B32,CAPEX_Input!$B:$B,0),MATCH(AQ$2,CAPEX_Input!$G$2:$G$2,0)),0)*AQ$4*$D$25</f>
        <v>0</v>
      </c>
      <c r="AR32" s="383">
        <f>IFERROR(INDEX(CAPEX_Input!$G:$G,MATCH($B32,CAPEX_Input!$B:$B,0),MATCH(AR$2,CAPEX_Input!$G$2:$G$2,0)),0)*AR$4*$D$25</f>
        <v>0</v>
      </c>
      <c r="AS32" s="383">
        <f>IFERROR(INDEX(CAPEX_Input!$G:$G,MATCH($B32,CAPEX_Input!$B:$B,0),MATCH(AS$2,CAPEX_Input!$G$2:$G$2,0)),0)*AS$4*$D$25</f>
        <v>0</v>
      </c>
      <c r="AT32" s="383">
        <f>IFERROR(INDEX(CAPEX_Input!$G:$G,MATCH($B32,CAPEX_Input!$B:$B,0),MATCH(AT$2,CAPEX_Input!$G$2:$G$2,0)),0)*AT$4*$D$25</f>
        <v>0</v>
      </c>
      <c r="AU32" s="383">
        <f>IFERROR(INDEX(CAPEX_Input!$G:$G,MATCH($B32,CAPEX_Input!$B:$B,0),MATCH(AU$2,CAPEX_Input!$G$2:$G$2,0)),0)*AU$4*$D$25</f>
        <v>0</v>
      </c>
      <c r="AV32" s="383">
        <f>IFERROR(INDEX(CAPEX_Input!$G:$G,MATCH($B32,CAPEX_Input!$B:$B,0),MATCH(AV$2,CAPEX_Input!$G$2:$G$2,0)),0)*AV$4*$D$25</f>
        <v>0</v>
      </c>
      <c r="AW32" s="383">
        <f>IFERROR(INDEX(CAPEX_Input!$G:$G,MATCH($B32,CAPEX_Input!$B:$B,0),MATCH(AW$2,CAPEX_Input!$G$2:$G$2,0)),0)*AW$4*$D$25</f>
        <v>0</v>
      </c>
    </row>
    <row r="33" spans="1:49" outlineLevel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s="378"/>
      <c r="P33" s="378"/>
      <c r="Q33" s="378"/>
      <c r="R33" s="378"/>
      <c r="S33" s="378"/>
      <c r="T33" s="378"/>
      <c r="U33" s="378"/>
      <c r="V33" s="378"/>
      <c r="W33" s="378"/>
      <c r="X33" s="378"/>
      <c r="Y33" s="378"/>
      <c r="Z33" s="378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</row>
    <row r="34" spans="1:49" outlineLevel="1" x14ac:dyDescent="0.2">
      <c r="A34" s="44" t="str">
        <f>A35</f>
        <v>Equipamentos</v>
      </c>
      <c r="B34" s="44"/>
      <c r="C34" s="44"/>
      <c r="D34" s="44"/>
      <c r="E34" s="44"/>
      <c r="F34" s="44"/>
      <c r="G34" s="44"/>
      <c r="H34" s="44"/>
      <c r="I34" s="72">
        <f>SUM(O34:AR34)</f>
        <v>108747466.52213295</v>
      </c>
      <c r="J34" s="44"/>
      <c r="K34" s="44"/>
      <c r="L34" s="44"/>
      <c r="M34" s="44"/>
      <c r="N34" s="44"/>
      <c r="O34" s="380">
        <f t="shared" ref="O34:AW34" si="24">SUBTOTAL(9,O35:O35)</f>
        <v>108747466.52213295</v>
      </c>
      <c r="P34" s="380">
        <f t="shared" si="24"/>
        <v>0</v>
      </c>
      <c r="Q34" s="380">
        <f t="shared" si="24"/>
        <v>0</v>
      </c>
      <c r="R34" s="380">
        <f t="shared" si="24"/>
        <v>0</v>
      </c>
      <c r="S34" s="380">
        <f t="shared" si="24"/>
        <v>0</v>
      </c>
      <c r="T34" s="380">
        <f t="shared" si="24"/>
        <v>0</v>
      </c>
      <c r="U34" s="380">
        <f t="shared" si="24"/>
        <v>0</v>
      </c>
      <c r="V34" s="380">
        <f t="shared" si="24"/>
        <v>0</v>
      </c>
      <c r="W34" s="380">
        <f t="shared" si="24"/>
        <v>0</v>
      </c>
      <c r="X34" s="380">
        <f t="shared" si="24"/>
        <v>0</v>
      </c>
      <c r="Y34" s="380">
        <f t="shared" si="24"/>
        <v>0</v>
      </c>
      <c r="Z34" s="380">
        <f t="shared" si="24"/>
        <v>0</v>
      </c>
      <c r="AA34" s="380">
        <f t="shared" si="24"/>
        <v>0</v>
      </c>
      <c r="AB34" s="380">
        <f t="shared" si="24"/>
        <v>0</v>
      </c>
      <c r="AC34" s="380">
        <f t="shared" si="24"/>
        <v>0</v>
      </c>
      <c r="AD34" s="380">
        <f t="shared" si="24"/>
        <v>0</v>
      </c>
      <c r="AE34" s="380">
        <f t="shared" si="24"/>
        <v>0</v>
      </c>
      <c r="AF34" s="380">
        <f t="shared" si="24"/>
        <v>0</v>
      </c>
      <c r="AG34" s="380">
        <f t="shared" si="24"/>
        <v>0</v>
      </c>
      <c r="AH34" s="380">
        <f t="shared" si="24"/>
        <v>0</v>
      </c>
      <c r="AI34" s="380">
        <f t="shared" si="24"/>
        <v>0</v>
      </c>
      <c r="AJ34" s="380">
        <f t="shared" si="24"/>
        <v>0</v>
      </c>
      <c r="AK34" s="380">
        <f t="shared" si="24"/>
        <v>0</v>
      </c>
      <c r="AL34" s="380">
        <f t="shared" si="24"/>
        <v>0</v>
      </c>
      <c r="AM34" s="380">
        <f t="shared" si="24"/>
        <v>0</v>
      </c>
      <c r="AN34" s="380">
        <f t="shared" si="24"/>
        <v>0</v>
      </c>
      <c r="AO34" s="380">
        <f t="shared" si="24"/>
        <v>0</v>
      </c>
      <c r="AP34" s="380">
        <f t="shared" si="24"/>
        <v>0</v>
      </c>
      <c r="AQ34" s="380">
        <f t="shared" si="24"/>
        <v>0</v>
      </c>
      <c r="AR34" s="380">
        <f t="shared" si="24"/>
        <v>0</v>
      </c>
      <c r="AS34" s="380">
        <f t="shared" si="24"/>
        <v>0</v>
      </c>
      <c r="AT34" s="380">
        <f t="shared" si="24"/>
        <v>0</v>
      </c>
      <c r="AU34" s="380">
        <f t="shared" si="24"/>
        <v>0</v>
      </c>
      <c r="AV34" s="380">
        <f t="shared" si="24"/>
        <v>0</v>
      </c>
      <c r="AW34" s="380">
        <f t="shared" si="24"/>
        <v>0</v>
      </c>
    </row>
    <row r="35" spans="1:49" outlineLevel="2" x14ac:dyDescent="0.2">
      <c r="A35" s="34" t="str">
        <f>CAPEX_Input!C8</f>
        <v>Equipamentos</v>
      </c>
      <c r="B35" s="55" t="s">
        <v>267</v>
      </c>
      <c r="C35"/>
      <c r="D35" s="45"/>
      <c r="E35" s="45"/>
      <c r="F35" s="45"/>
      <c r="G35" s="45"/>
      <c r="H35" s="45"/>
      <c r="I35" s="137">
        <f>SUM(O35:AR35)</f>
        <v>108747466.52213295</v>
      </c>
      <c r="J35" s="45"/>
      <c r="K35"/>
      <c r="L35"/>
      <c r="M35"/>
      <c r="N35"/>
      <c r="O35" s="383">
        <f>IFERROR(INDEX(CAPEX_Input!$G:$G,MATCH($B35,CAPEX_Input!$B:$B,0),MATCH(O$2,CAPEX_Input!$G$2:$G$2,0)),0)*O$4*$D$25</f>
        <v>108747466.52213295</v>
      </c>
      <c r="P35" s="383">
        <f>IFERROR(INDEX(CAPEX_Input!$G:$G,MATCH($B35,CAPEX_Input!$B:$B,0),MATCH(P$2,CAPEX_Input!$G$2:$G$2,0)),0)*P$4*$D$25</f>
        <v>0</v>
      </c>
      <c r="Q35" s="383">
        <f>IFERROR(INDEX(CAPEX_Input!$G:$G,MATCH($B35,CAPEX_Input!$B:$B,0),MATCH(Q$2,CAPEX_Input!$G$2:$G$2,0)),0)*Q$4*$D$25</f>
        <v>0</v>
      </c>
      <c r="R35" s="383">
        <f>IFERROR(INDEX(CAPEX_Input!$G:$G,MATCH($B35,CAPEX_Input!$B:$B,0),MATCH(R$2,CAPEX_Input!$G$2:$G$2,0)),0)*R$4*$D$25</f>
        <v>0</v>
      </c>
      <c r="S35" s="383">
        <f>IFERROR(INDEX(CAPEX_Input!$G:$G,MATCH($B35,CAPEX_Input!$B:$B,0),MATCH(S$2,CAPEX_Input!$G$2:$G$2,0)),0)*S$4*$D$25</f>
        <v>0</v>
      </c>
      <c r="T35" s="383">
        <f>IFERROR(INDEX(CAPEX_Input!$G:$G,MATCH($B35,CAPEX_Input!$B:$B,0),MATCH(T$2,CAPEX_Input!$G$2:$G$2,0)),0)*T$4*$D$25</f>
        <v>0</v>
      </c>
      <c r="U35" s="383">
        <f>IFERROR(INDEX(CAPEX_Input!$G:$G,MATCH($B35,CAPEX_Input!$B:$B,0),MATCH(U$2,CAPEX_Input!$G$2:$G$2,0)),0)*U$4*$D$25</f>
        <v>0</v>
      </c>
      <c r="V35" s="383">
        <f>IFERROR(INDEX(CAPEX_Input!$G:$G,MATCH($B35,CAPEX_Input!$B:$B,0),MATCH(V$2,CAPEX_Input!$G$2:$G$2,0)),0)*V$4*$D$25</f>
        <v>0</v>
      </c>
      <c r="W35" s="383">
        <f>IFERROR(INDEX(CAPEX_Input!$G:$G,MATCH($B35,CAPEX_Input!$B:$B,0),MATCH(W$2,CAPEX_Input!$G$2:$G$2,0)),0)*W$4*$D$25</f>
        <v>0</v>
      </c>
      <c r="X35" s="383">
        <f>IFERROR(INDEX(CAPEX_Input!$G:$G,MATCH($B35,CAPEX_Input!$B:$B,0),MATCH(X$2,CAPEX_Input!$G$2:$G$2,0)),0)*X$4*$D$25</f>
        <v>0</v>
      </c>
      <c r="Y35" s="383">
        <f>IFERROR(INDEX(CAPEX_Input!$G:$G,MATCH($B35,CAPEX_Input!$B:$B,0),MATCH(Y$2,CAPEX_Input!$G$2:$G$2,0)),0)*Y$4*$D$25</f>
        <v>0</v>
      </c>
      <c r="Z35" s="383">
        <f>IFERROR(INDEX(CAPEX_Input!$G:$G,MATCH($B35,CAPEX_Input!$B:$B,0),MATCH(Z$2,CAPEX_Input!$G$2:$G$2,0)),0)*Z$4*$D$25</f>
        <v>0</v>
      </c>
      <c r="AA35" s="383">
        <f>IFERROR(INDEX(CAPEX_Input!$G:$G,MATCH($B35,CAPEX_Input!$B:$B,0),MATCH(AA$2,CAPEX_Input!$G$2:$G$2,0)),0)*AA$4*$D$25</f>
        <v>0</v>
      </c>
      <c r="AB35" s="383">
        <f>IFERROR(INDEX(CAPEX_Input!$G:$G,MATCH($B35,CAPEX_Input!$B:$B,0),MATCH(AB$2,CAPEX_Input!$G$2:$G$2,0)),0)*AB$4*$D$25</f>
        <v>0</v>
      </c>
      <c r="AC35" s="383">
        <f>IFERROR(INDEX(CAPEX_Input!$G:$G,MATCH($B35,CAPEX_Input!$B:$B,0),MATCH(AC$2,CAPEX_Input!$G$2:$G$2,0)),0)*AC$4*$D$25</f>
        <v>0</v>
      </c>
      <c r="AD35" s="383">
        <f>IFERROR(INDEX(CAPEX_Input!$G:$G,MATCH($B35,CAPEX_Input!$B:$B,0),MATCH(AD$2,CAPEX_Input!$G$2:$G$2,0)),0)*AD$4*$D$25</f>
        <v>0</v>
      </c>
      <c r="AE35" s="383">
        <f>IFERROR(INDEX(CAPEX_Input!$G:$G,MATCH($B35,CAPEX_Input!$B:$B,0),MATCH(AE$2,CAPEX_Input!$G$2:$G$2,0)),0)*AE$4*$D$25</f>
        <v>0</v>
      </c>
      <c r="AF35" s="383">
        <f>IFERROR(INDEX(CAPEX_Input!$G:$G,MATCH($B35,CAPEX_Input!$B:$B,0),MATCH(AF$2,CAPEX_Input!$G$2:$G$2,0)),0)*AF$4*$D$25</f>
        <v>0</v>
      </c>
      <c r="AG35" s="383">
        <f>IFERROR(INDEX(CAPEX_Input!$G:$G,MATCH($B35,CAPEX_Input!$B:$B,0),MATCH(AG$2,CAPEX_Input!$G$2:$G$2,0)),0)*AG$4*$D$25</f>
        <v>0</v>
      </c>
      <c r="AH35" s="383">
        <f>IFERROR(INDEX(CAPEX_Input!$G:$G,MATCH($B35,CAPEX_Input!$B:$B,0),MATCH(AH$2,CAPEX_Input!$G$2:$G$2,0)),0)*AH$4*$D$25</f>
        <v>0</v>
      </c>
      <c r="AI35" s="383">
        <f>IFERROR(INDEX(CAPEX_Input!$G:$G,MATCH($B35,CAPEX_Input!$B:$B,0),MATCH(AI$2,CAPEX_Input!$G$2:$G$2,0)),0)*AI$4*$D$25</f>
        <v>0</v>
      </c>
      <c r="AJ35" s="383">
        <f>IFERROR(INDEX(CAPEX_Input!$G:$G,MATCH($B35,CAPEX_Input!$B:$B,0),MATCH(AJ$2,CAPEX_Input!$G$2:$G$2,0)),0)*AJ$4*$D$25</f>
        <v>0</v>
      </c>
      <c r="AK35" s="383">
        <f>IFERROR(INDEX(CAPEX_Input!$G:$G,MATCH($B35,CAPEX_Input!$B:$B,0),MATCH(AK$2,CAPEX_Input!$G$2:$G$2,0)),0)*AK$4*$D$25</f>
        <v>0</v>
      </c>
      <c r="AL35" s="383">
        <f>IFERROR(INDEX(CAPEX_Input!$G:$G,MATCH($B35,CAPEX_Input!$B:$B,0),MATCH(AL$2,CAPEX_Input!$G$2:$G$2,0)),0)*AL$4*$D$25</f>
        <v>0</v>
      </c>
      <c r="AM35" s="383">
        <f>IFERROR(INDEX(CAPEX_Input!$G:$G,MATCH($B35,CAPEX_Input!$B:$B,0),MATCH(AM$2,CAPEX_Input!$G$2:$G$2,0)),0)*AM$4*$D$25</f>
        <v>0</v>
      </c>
      <c r="AN35" s="383">
        <f>IFERROR(INDEX(CAPEX_Input!$G:$G,MATCH($B35,CAPEX_Input!$B:$B,0),MATCH(AN$2,CAPEX_Input!$G$2:$G$2,0)),0)*AN$4*$D$25</f>
        <v>0</v>
      </c>
      <c r="AO35" s="383">
        <f>IFERROR(INDEX(CAPEX_Input!$G:$G,MATCH($B35,CAPEX_Input!$B:$B,0),MATCH(AO$2,CAPEX_Input!$G$2:$G$2,0)),0)*AO$4*$D$25</f>
        <v>0</v>
      </c>
      <c r="AP35" s="383">
        <f>IFERROR(INDEX(CAPEX_Input!$G:$G,MATCH($B35,CAPEX_Input!$B:$B,0),MATCH(AP$2,CAPEX_Input!$G$2:$G$2,0)),0)*AP$4*$D$25</f>
        <v>0</v>
      </c>
      <c r="AQ35" s="383">
        <f>IFERROR(INDEX(CAPEX_Input!$G:$G,MATCH($B35,CAPEX_Input!$B:$B,0),MATCH(AQ$2,CAPEX_Input!$G$2:$G$2,0)),0)*AQ$4*$D$25</f>
        <v>0</v>
      </c>
      <c r="AR35" s="383">
        <f>IFERROR(INDEX(CAPEX_Input!$G:$G,MATCH($B35,CAPEX_Input!$B:$B,0),MATCH(AR$2,CAPEX_Input!$G$2:$G$2,0)),0)*AR$4*$D$25</f>
        <v>0</v>
      </c>
      <c r="AS35" s="383">
        <f>IFERROR(INDEX(CAPEX_Input!$G:$G,MATCH($B35,CAPEX_Input!$B:$B,0),MATCH(AS$2,CAPEX_Input!$G$2:$G$2,0)),0)*AS$4*$D$25</f>
        <v>0</v>
      </c>
      <c r="AT35" s="383">
        <f>IFERROR(INDEX(CAPEX_Input!$G:$G,MATCH($B35,CAPEX_Input!$B:$B,0),MATCH(AT$2,CAPEX_Input!$G$2:$G$2,0)),0)*AT$4*$D$25</f>
        <v>0</v>
      </c>
      <c r="AU35" s="383">
        <f>IFERROR(INDEX(CAPEX_Input!$G:$G,MATCH($B35,CAPEX_Input!$B:$B,0),MATCH(AU$2,CAPEX_Input!$G$2:$G$2,0)),0)*AU$4*$D$25</f>
        <v>0</v>
      </c>
      <c r="AV35" s="383">
        <f>IFERROR(INDEX(CAPEX_Input!$G:$G,MATCH($B35,CAPEX_Input!$B:$B,0),MATCH(AV$2,CAPEX_Input!$G$2:$G$2,0)),0)*AV$4*$D$25</f>
        <v>0</v>
      </c>
      <c r="AW35" s="383">
        <f>IFERROR(INDEX(CAPEX_Input!$G:$G,MATCH($B35,CAPEX_Input!$B:$B,0),MATCH(AW$2,CAPEX_Input!$G$2:$G$2,0)),0)*AW$4*$D$25</f>
        <v>0</v>
      </c>
    </row>
    <row r="36" spans="1:49" outlineLevel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</row>
    <row r="37" spans="1:49" outlineLevel="1" x14ac:dyDescent="0.2">
      <c r="A37" s="74" t="str">
        <f>A13</f>
        <v>URE MARÍLIA - BIO</v>
      </c>
      <c r="B37" s="30"/>
      <c r="C37" s="30"/>
      <c r="D37" s="30"/>
      <c r="E37" s="30"/>
      <c r="F37" s="30"/>
      <c r="G37" s="30"/>
      <c r="H37" s="30"/>
      <c r="I37" s="74">
        <f>SUM(O37:AR37)</f>
        <v>51186307.518176369</v>
      </c>
      <c r="J37" s="30"/>
      <c r="K37" s="30"/>
      <c r="L37" s="30"/>
      <c r="M37" s="30"/>
      <c r="N37" s="30"/>
      <c r="O37" s="379">
        <f>SUM(O39,O42,O45)</f>
        <v>51186307.518176369</v>
      </c>
      <c r="P37" s="379">
        <f t="shared" ref="P37:AW37" si="25">SUM(P39,P42,P45)</f>
        <v>0</v>
      </c>
      <c r="Q37" s="379">
        <f t="shared" si="25"/>
        <v>0</v>
      </c>
      <c r="R37" s="379">
        <f t="shared" si="25"/>
        <v>0</v>
      </c>
      <c r="S37" s="379">
        <f t="shared" si="25"/>
        <v>0</v>
      </c>
      <c r="T37" s="379">
        <f t="shared" si="25"/>
        <v>0</v>
      </c>
      <c r="U37" s="379">
        <f t="shared" si="25"/>
        <v>0</v>
      </c>
      <c r="V37" s="379">
        <f t="shared" si="25"/>
        <v>0</v>
      </c>
      <c r="W37" s="379">
        <f t="shared" si="25"/>
        <v>0</v>
      </c>
      <c r="X37" s="379">
        <f t="shared" si="25"/>
        <v>0</v>
      </c>
      <c r="Y37" s="379">
        <f t="shared" si="25"/>
        <v>0</v>
      </c>
      <c r="Z37" s="379">
        <f t="shared" si="25"/>
        <v>0</v>
      </c>
      <c r="AA37" s="379">
        <f t="shared" si="25"/>
        <v>0</v>
      </c>
      <c r="AB37" s="379">
        <f t="shared" si="25"/>
        <v>0</v>
      </c>
      <c r="AC37" s="379">
        <f t="shared" si="25"/>
        <v>0</v>
      </c>
      <c r="AD37" s="379">
        <f t="shared" si="25"/>
        <v>0</v>
      </c>
      <c r="AE37" s="379">
        <f t="shared" si="25"/>
        <v>0</v>
      </c>
      <c r="AF37" s="379">
        <f t="shared" si="25"/>
        <v>0</v>
      </c>
      <c r="AG37" s="379">
        <f t="shared" si="25"/>
        <v>0</v>
      </c>
      <c r="AH37" s="379">
        <f t="shared" si="25"/>
        <v>0</v>
      </c>
      <c r="AI37" s="379">
        <f t="shared" si="25"/>
        <v>0</v>
      </c>
      <c r="AJ37" s="379">
        <f t="shared" si="25"/>
        <v>0</v>
      </c>
      <c r="AK37" s="379">
        <f t="shared" si="25"/>
        <v>0</v>
      </c>
      <c r="AL37" s="379">
        <f t="shared" si="25"/>
        <v>0</v>
      </c>
      <c r="AM37" s="379">
        <f t="shared" si="25"/>
        <v>0</v>
      </c>
      <c r="AN37" s="379">
        <f t="shared" si="25"/>
        <v>0</v>
      </c>
      <c r="AO37" s="379">
        <f t="shared" si="25"/>
        <v>0</v>
      </c>
      <c r="AP37" s="379">
        <f t="shared" si="25"/>
        <v>0</v>
      </c>
      <c r="AQ37" s="379">
        <f t="shared" si="25"/>
        <v>0</v>
      </c>
      <c r="AR37" s="379">
        <f t="shared" si="25"/>
        <v>0</v>
      </c>
      <c r="AS37" s="379">
        <f t="shared" si="25"/>
        <v>0</v>
      </c>
      <c r="AT37" s="379">
        <f t="shared" si="25"/>
        <v>0</v>
      </c>
      <c r="AU37" s="379">
        <f t="shared" si="25"/>
        <v>0</v>
      </c>
      <c r="AV37" s="379">
        <f t="shared" si="25"/>
        <v>0</v>
      </c>
      <c r="AW37" s="379">
        <f t="shared" si="25"/>
        <v>0</v>
      </c>
    </row>
    <row r="38" spans="1:49" outlineLevel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</row>
    <row r="39" spans="1:49" outlineLevel="1" x14ac:dyDescent="0.2">
      <c r="A39" s="44" t="str">
        <f>A40</f>
        <v>Custos pré-operacionais</v>
      </c>
      <c r="B39" s="44"/>
      <c r="C39" s="44"/>
      <c r="D39" s="44"/>
      <c r="E39" s="44"/>
      <c r="F39" s="44"/>
      <c r="G39" s="44"/>
      <c r="H39" s="44"/>
      <c r="I39" s="72">
        <f>SUM(O39:AR39)</f>
        <v>964263.24994994723</v>
      </c>
      <c r="J39" s="44"/>
      <c r="K39" s="44"/>
      <c r="L39" s="44"/>
      <c r="M39" s="44"/>
      <c r="N39" s="44"/>
      <c r="O39" s="380">
        <f t="shared" ref="O39:AR39" si="26">SUM(O40:O40)</f>
        <v>964263.24994994723</v>
      </c>
      <c r="P39" s="380">
        <f t="shared" si="26"/>
        <v>0</v>
      </c>
      <c r="Q39" s="380">
        <f t="shared" si="26"/>
        <v>0</v>
      </c>
      <c r="R39" s="380">
        <f t="shared" si="26"/>
        <v>0</v>
      </c>
      <c r="S39" s="380">
        <f t="shared" si="26"/>
        <v>0</v>
      </c>
      <c r="T39" s="380">
        <f t="shared" si="26"/>
        <v>0</v>
      </c>
      <c r="U39" s="380">
        <f t="shared" si="26"/>
        <v>0</v>
      </c>
      <c r="V39" s="380">
        <f t="shared" si="26"/>
        <v>0</v>
      </c>
      <c r="W39" s="380">
        <f t="shared" si="26"/>
        <v>0</v>
      </c>
      <c r="X39" s="380">
        <f t="shared" si="26"/>
        <v>0</v>
      </c>
      <c r="Y39" s="380">
        <f t="shared" si="26"/>
        <v>0</v>
      </c>
      <c r="Z39" s="380">
        <f t="shared" si="26"/>
        <v>0</v>
      </c>
      <c r="AA39" s="380">
        <f t="shared" si="26"/>
        <v>0</v>
      </c>
      <c r="AB39" s="380">
        <f t="shared" si="26"/>
        <v>0</v>
      </c>
      <c r="AC39" s="380">
        <f t="shared" si="26"/>
        <v>0</v>
      </c>
      <c r="AD39" s="380">
        <f t="shared" si="26"/>
        <v>0</v>
      </c>
      <c r="AE39" s="380">
        <f t="shared" si="26"/>
        <v>0</v>
      </c>
      <c r="AF39" s="380">
        <f t="shared" si="26"/>
        <v>0</v>
      </c>
      <c r="AG39" s="380">
        <f t="shared" si="26"/>
        <v>0</v>
      </c>
      <c r="AH39" s="380">
        <f t="shared" si="26"/>
        <v>0</v>
      </c>
      <c r="AI39" s="380">
        <f t="shared" si="26"/>
        <v>0</v>
      </c>
      <c r="AJ39" s="380">
        <f t="shared" si="26"/>
        <v>0</v>
      </c>
      <c r="AK39" s="380">
        <f t="shared" si="26"/>
        <v>0</v>
      </c>
      <c r="AL39" s="380">
        <f t="shared" si="26"/>
        <v>0</v>
      </c>
      <c r="AM39" s="380">
        <f t="shared" si="26"/>
        <v>0</v>
      </c>
      <c r="AN39" s="380">
        <f t="shared" si="26"/>
        <v>0</v>
      </c>
      <c r="AO39" s="380">
        <f t="shared" si="26"/>
        <v>0</v>
      </c>
      <c r="AP39" s="380">
        <f t="shared" si="26"/>
        <v>0</v>
      </c>
      <c r="AQ39" s="380">
        <f t="shared" si="26"/>
        <v>0</v>
      </c>
      <c r="AR39" s="380">
        <f t="shared" si="26"/>
        <v>0</v>
      </c>
      <c r="AS39" s="380">
        <f t="shared" ref="AS39:AW39" si="27">SUM(AS40:AS40)</f>
        <v>0</v>
      </c>
      <c r="AT39" s="380">
        <f t="shared" si="27"/>
        <v>0</v>
      </c>
      <c r="AU39" s="380">
        <f t="shared" si="27"/>
        <v>0</v>
      </c>
      <c r="AV39" s="380">
        <f t="shared" si="27"/>
        <v>0</v>
      </c>
      <c r="AW39" s="380">
        <f t="shared" si="27"/>
        <v>0</v>
      </c>
    </row>
    <row r="40" spans="1:49" outlineLevel="2" x14ac:dyDescent="0.2">
      <c r="A40" s="34" t="str">
        <f>CAPEX_Input!C11</f>
        <v>Custos pré-operacionais</v>
      </c>
      <c r="B40" s="55" t="str">
        <f>CAPEX_Input!B11</f>
        <v>02.01.01</v>
      </c>
      <c r="C40"/>
      <c r="D40"/>
      <c r="E40"/>
      <c r="F40"/>
      <c r="G40"/>
      <c r="H40"/>
      <c r="I40" s="137">
        <f>SUM(O40:AR40)</f>
        <v>964263.24994994723</v>
      </c>
      <c r="J40"/>
      <c r="K40"/>
      <c r="L40"/>
      <c r="M40"/>
      <c r="N40"/>
      <c r="O40" s="383">
        <f>IFERROR(INDEX(CAPEX_Input!$G:$G,MATCH($B40,CAPEX_Input!$B:$B,0),MATCH(O$2,CAPEX_Input!$G$2:$G$2,0)),0)*O$4*$D$25</f>
        <v>964263.24994994723</v>
      </c>
      <c r="P40" s="383">
        <f>IFERROR(INDEX(CAPEX_Input!$G:$G,MATCH($B40,CAPEX_Input!$B:$B,0),MATCH(P$2,CAPEX_Input!$G$2:$G$2,0)),0)*P$4*$D$25</f>
        <v>0</v>
      </c>
      <c r="Q40" s="383">
        <f>IFERROR(INDEX(CAPEX_Input!$G:$G,MATCH($B40,CAPEX_Input!$B:$B,0),MATCH(Q$2,CAPEX_Input!$G$2:$G$2,0)),0)*Q$4*$D$25</f>
        <v>0</v>
      </c>
      <c r="R40" s="383">
        <f>IFERROR(INDEX(CAPEX_Input!$G:$G,MATCH($B40,CAPEX_Input!$B:$B,0),MATCH(R$2,CAPEX_Input!$G$2:$G$2,0)),0)*R$4*$D$25</f>
        <v>0</v>
      </c>
      <c r="S40" s="383">
        <f>IFERROR(INDEX(CAPEX_Input!$G:$G,MATCH($B40,CAPEX_Input!$B:$B,0),MATCH(S$2,CAPEX_Input!$G$2:$G$2,0)),0)*S$4*$D$25</f>
        <v>0</v>
      </c>
      <c r="T40" s="383">
        <f>IFERROR(INDEX(CAPEX_Input!$G:$G,MATCH($B40,CAPEX_Input!$B:$B,0),MATCH(T$2,CAPEX_Input!$G$2:$G$2,0)),0)*T$4*$D$25</f>
        <v>0</v>
      </c>
      <c r="U40" s="383">
        <f>IFERROR(INDEX(CAPEX_Input!$G:$G,MATCH($B40,CAPEX_Input!$B:$B,0),MATCH(U$2,CAPEX_Input!$G$2:$G$2,0)),0)*U$4*$D$25</f>
        <v>0</v>
      </c>
      <c r="V40" s="383">
        <f>IFERROR(INDEX(CAPEX_Input!$G:$G,MATCH($B40,CAPEX_Input!$B:$B,0),MATCH(V$2,CAPEX_Input!$G$2:$G$2,0)),0)*V$4*$D$25</f>
        <v>0</v>
      </c>
      <c r="W40" s="383">
        <f>IFERROR(INDEX(CAPEX_Input!$G:$G,MATCH($B40,CAPEX_Input!$B:$B,0),MATCH(W$2,CAPEX_Input!$G$2:$G$2,0)),0)*W$4*$D$25</f>
        <v>0</v>
      </c>
      <c r="X40" s="383">
        <f>IFERROR(INDEX(CAPEX_Input!$G:$G,MATCH($B40,CAPEX_Input!$B:$B,0),MATCH(X$2,CAPEX_Input!$G$2:$G$2,0)),0)*X$4*$D$25</f>
        <v>0</v>
      </c>
      <c r="Y40" s="383">
        <f>IFERROR(INDEX(CAPEX_Input!$G:$G,MATCH($B40,CAPEX_Input!$B:$B,0),MATCH(Y$2,CAPEX_Input!$G$2:$G$2,0)),0)*Y$4*$D$25</f>
        <v>0</v>
      </c>
      <c r="Z40" s="383">
        <f>IFERROR(INDEX(CAPEX_Input!$G:$G,MATCH($B40,CAPEX_Input!$B:$B,0),MATCH(Z$2,CAPEX_Input!$G$2:$G$2,0)),0)*Z$4*$D$25</f>
        <v>0</v>
      </c>
      <c r="AA40" s="383">
        <f>IFERROR(INDEX(CAPEX_Input!$G:$G,MATCH($B40,CAPEX_Input!$B:$B,0),MATCH(AA$2,CAPEX_Input!$G$2:$G$2,0)),0)*AA$4*$D$25</f>
        <v>0</v>
      </c>
      <c r="AB40" s="383">
        <f>IFERROR(INDEX(CAPEX_Input!$G:$G,MATCH($B40,CAPEX_Input!$B:$B,0),MATCH(AB$2,CAPEX_Input!$G$2:$G$2,0)),0)*AB$4*$D$25</f>
        <v>0</v>
      </c>
      <c r="AC40" s="383">
        <f>IFERROR(INDEX(CAPEX_Input!$G:$G,MATCH($B40,CAPEX_Input!$B:$B,0),MATCH(AC$2,CAPEX_Input!$G$2:$G$2,0)),0)*AC$4*$D$25</f>
        <v>0</v>
      </c>
      <c r="AD40" s="383">
        <f>IFERROR(INDEX(CAPEX_Input!$G:$G,MATCH($B40,CAPEX_Input!$B:$B,0),MATCH(AD$2,CAPEX_Input!$G$2:$G$2,0)),0)*AD$4*$D$25</f>
        <v>0</v>
      </c>
      <c r="AE40" s="383">
        <f>IFERROR(INDEX(CAPEX_Input!$G:$G,MATCH($B40,CAPEX_Input!$B:$B,0),MATCH(AE$2,CAPEX_Input!$G$2:$G$2,0)),0)*AE$4*$D$25</f>
        <v>0</v>
      </c>
      <c r="AF40" s="383">
        <f>IFERROR(INDEX(CAPEX_Input!$G:$G,MATCH($B40,CAPEX_Input!$B:$B,0),MATCH(AF$2,CAPEX_Input!$G$2:$G$2,0)),0)*AF$4*$D$25</f>
        <v>0</v>
      </c>
      <c r="AG40" s="383">
        <f>IFERROR(INDEX(CAPEX_Input!$G:$G,MATCH($B40,CAPEX_Input!$B:$B,0),MATCH(AG$2,CAPEX_Input!$G$2:$G$2,0)),0)*AG$4*$D$25</f>
        <v>0</v>
      </c>
      <c r="AH40" s="383">
        <f>IFERROR(INDEX(CAPEX_Input!$G:$G,MATCH($B40,CAPEX_Input!$B:$B,0),MATCH(AH$2,CAPEX_Input!$G$2:$G$2,0)),0)*AH$4*$D$25</f>
        <v>0</v>
      </c>
      <c r="AI40" s="383">
        <f>IFERROR(INDEX(CAPEX_Input!$G:$G,MATCH($B40,CAPEX_Input!$B:$B,0),MATCH(AI$2,CAPEX_Input!$G$2:$G$2,0)),0)*AI$4*$D$25</f>
        <v>0</v>
      </c>
      <c r="AJ40" s="383">
        <f>IFERROR(INDEX(CAPEX_Input!$G:$G,MATCH($B40,CAPEX_Input!$B:$B,0),MATCH(AJ$2,CAPEX_Input!$G$2:$G$2,0)),0)*AJ$4*$D$25</f>
        <v>0</v>
      </c>
      <c r="AK40" s="383">
        <f>IFERROR(INDEX(CAPEX_Input!$G:$G,MATCH($B40,CAPEX_Input!$B:$B,0),MATCH(AK$2,CAPEX_Input!$G$2:$G$2,0)),0)*AK$4*$D$25</f>
        <v>0</v>
      </c>
      <c r="AL40" s="383">
        <f>IFERROR(INDEX(CAPEX_Input!$G:$G,MATCH($B40,CAPEX_Input!$B:$B,0),MATCH(AL$2,CAPEX_Input!$G$2:$G$2,0)),0)*AL$4*$D$25</f>
        <v>0</v>
      </c>
      <c r="AM40" s="383">
        <f>IFERROR(INDEX(CAPEX_Input!$G:$G,MATCH($B40,CAPEX_Input!$B:$B,0),MATCH(AM$2,CAPEX_Input!$G$2:$G$2,0)),0)*AM$4*$D$25</f>
        <v>0</v>
      </c>
      <c r="AN40" s="383">
        <f>IFERROR(INDEX(CAPEX_Input!$G:$G,MATCH($B40,CAPEX_Input!$B:$B,0),MATCH(AN$2,CAPEX_Input!$G$2:$G$2,0)),0)*AN$4*$D$25</f>
        <v>0</v>
      </c>
      <c r="AO40" s="383">
        <f>IFERROR(INDEX(CAPEX_Input!$G:$G,MATCH($B40,CAPEX_Input!$B:$B,0),MATCH(AO$2,CAPEX_Input!$G$2:$G$2,0)),0)*AO$4*$D$25</f>
        <v>0</v>
      </c>
      <c r="AP40" s="383">
        <f>IFERROR(INDEX(CAPEX_Input!$G:$G,MATCH($B40,CAPEX_Input!$B:$B,0),MATCH(AP$2,CAPEX_Input!$G$2:$G$2,0)),0)*AP$4*$D$25</f>
        <v>0</v>
      </c>
      <c r="AQ40" s="383">
        <f>IFERROR(INDEX(CAPEX_Input!$G:$G,MATCH($B40,CAPEX_Input!$B:$B,0),MATCH(AQ$2,CAPEX_Input!$G$2:$G$2,0)),0)*AQ$4*$D$25</f>
        <v>0</v>
      </c>
      <c r="AR40" s="383">
        <f>IFERROR(INDEX(CAPEX_Input!$G:$G,MATCH($B40,CAPEX_Input!$B:$B,0),MATCH(AR$2,CAPEX_Input!$G$2:$G$2,0)),0)*AR$4*$D$25</f>
        <v>0</v>
      </c>
      <c r="AS40" s="383">
        <f>IFERROR(INDEX(CAPEX_Input!$G:$G,MATCH($B40,CAPEX_Input!$B:$B,0),MATCH(AS$2,CAPEX_Input!$G$2:$G$2,0)),0)*AS$4*$D$25</f>
        <v>0</v>
      </c>
      <c r="AT40" s="383">
        <f>IFERROR(INDEX(CAPEX_Input!$G:$G,MATCH($B40,CAPEX_Input!$B:$B,0),MATCH(AT$2,CAPEX_Input!$G$2:$G$2,0)),0)*AT$4*$D$25</f>
        <v>0</v>
      </c>
      <c r="AU40" s="383">
        <f>IFERROR(INDEX(CAPEX_Input!$G:$G,MATCH($B40,CAPEX_Input!$B:$B,0),MATCH(AU$2,CAPEX_Input!$G$2:$G$2,0)),0)*AU$4*$D$25</f>
        <v>0</v>
      </c>
      <c r="AV40" s="383">
        <f>IFERROR(INDEX(CAPEX_Input!$G:$G,MATCH($B40,CAPEX_Input!$B:$B,0),MATCH(AV$2,CAPEX_Input!$G$2:$G$2,0)),0)*AV$4*$D$25</f>
        <v>0</v>
      </c>
      <c r="AW40" s="383">
        <f>IFERROR(INDEX(CAPEX_Input!$G:$G,MATCH($B40,CAPEX_Input!$B:$B,0),MATCH(AW$2,CAPEX_Input!$G$2:$G$2,0)),0)*AW$4*$D$25</f>
        <v>0</v>
      </c>
    </row>
    <row r="41" spans="1:49" outlineLevel="1" x14ac:dyDescent="0.2">
      <c r="A41" s="34"/>
      <c r="B41"/>
      <c r="C41"/>
      <c r="D41"/>
      <c r="E41"/>
      <c r="F41"/>
      <c r="G41"/>
      <c r="H41"/>
      <c r="I41" s="137"/>
      <c r="J41"/>
      <c r="K41"/>
      <c r="L41"/>
      <c r="M41"/>
      <c r="N41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78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</row>
    <row r="42" spans="1:49" outlineLevel="1" x14ac:dyDescent="0.2">
      <c r="A42" s="44" t="str">
        <f>A43</f>
        <v>Licenciamento (estudos, projetos e licenças)</v>
      </c>
      <c r="B42" s="44"/>
      <c r="C42" s="44"/>
      <c r="D42" s="44"/>
      <c r="E42" s="44"/>
      <c r="F42" s="44"/>
      <c r="G42" s="44"/>
      <c r="H42" s="44"/>
      <c r="I42" s="72">
        <f>SUM(O42:AR42)</f>
        <v>401776.35414581135</v>
      </c>
      <c r="J42" s="44"/>
      <c r="K42" s="44"/>
      <c r="L42" s="44"/>
      <c r="M42" s="44"/>
      <c r="N42" s="44"/>
      <c r="O42" s="380">
        <f t="shared" ref="O42:AR42" si="28">SUM(O43:O43)</f>
        <v>401776.35414581135</v>
      </c>
      <c r="P42" s="380">
        <f t="shared" si="28"/>
        <v>0</v>
      </c>
      <c r="Q42" s="380">
        <f t="shared" si="28"/>
        <v>0</v>
      </c>
      <c r="R42" s="380">
        <f t="shared" si="28"/>
        <v>0</v>
      </c>
      <c r="S42" s="380">
        <f t="shared" si="28"/>
        <v>0</v>
      </c>
      <c r="T42" s="380">
        <f t="shared" si="28"/>
        <v>0</v>
      </c>
      <c r="U42" s="380">
        <f t="shared" si="28"/>
        <v>0</v>
      </c>
      <c r="V42" s="380">
        <f t="shared" si="28"/>
        <v>0</v>
      </c>
      <c r="W42" s="380">
        <f t="shared" si="28"/>
        <v>0</v>
      </c>
      <c r="X42" s="380">
        <f t="shared" si="28"/>
        <v>0</v>
      </c>
      <c r="Y42" s="380">
        <f t="shared" si="28"/>
        <v>0</v>
      </c>
      <c r="Z42" s="380">
        <f t="shared" si="28"/>
        <v>0</v>
      </c>
      <c r="AA42" s="380">
        <f t="shared" si="28"/>
        <v>0</v>
      </c>
      <c r="AB42" s="380">
        <f t="shared" si="28"/>
        <v>0</v>
      </c>
      <c r="AC42" s="380">
        <f t="shared" si="28"/>
        <v>0</v>
      </c>
      <c r="AD42" s="380">
        <f t="shared" si="28"/>
        <v>0</v>
      </c>
      <c r="AE42" s="380">
        <f t="shared" si="28"/>
        <v>0</v>
      </c>
      <c r="AF42" s="380">
        <f t="shared" si="28"/>
        <v>0</v>
      </c>
      <c r="AG42" s="380">
        <f t="shared" si="28"/>
        <v>0</v>
      </c>
      <c r="AH42" s="380">
        <f t="shared" si="28"/>
        <v>0</v>
      </c>
      <c r="AI42" s="380">
        <f t="shared" si="28"/>
        <v>0</v>
      </c>
      <c r="AJ42" s="380">
        <f t="shared" si="28"/>
        <v>0</v>
      </c>
      <c r="AK42" s="380">
        <f t="shared" si="28"/>
        <v>0</v>
      </c>
      <c r="AL42" s="380">
        <f t="shared" si="28"/>
        <v>0</v>
      </c>
      <c r="AM42" s="380">
        <f t="shared" si="28"/>
        <v>0</v>
      </c>
      <c r="AN42" s="380">
        <f t="shared" si="28"/>
        <v>0</v>
      </c>
      <c r="AO42" s="380">
        <f t="shared" si="28"/>
        <v>0</v>
      </c>
      <c r="AP42" s="380">
        <f t="shared" si="28"/>
        <v>0</v>
      </c>
      <c r="AQ42" s="380">
        <f t="shared" si="28"/>
        <v>0</v>
      </c>
      <c r="AR42" s="380">
        <f t="shared" si="28"/>
        <v>0</v>
      </c>
      <c r="AS42" s="380">
        <f t="shared" ref="AS42:AW42" si="29">SUM(AS43:AS43)</f>
        <v>0</v>
      </c>
      <c r="AT42" s="380">
        <f t="shared" si="29"/>
        <v>0</v>
      </c>
      <c r="AU42" s="380">
        <f t="shared" si="29"/>
        <v>0</v>
      </c>
      <c r="AV42" s="380">
        <f t="shared" si="29"/>
        <v>0</v>
      </c>
      <c r="AW42" s="380">
        <f t="shared" si="29"/>
        <v>0</v>
      </c>
    </row>
    <row r="43" spans="1:49" outlineLevel="2" x14ac:dyDescent="0.2">
      <c r="A43" s="34" t="str">
        <f>CAPEX_Input!C12</f>
        <v>Licenciamento (estudos, projetos e licenças)</v>
      </c>
      <c r="B43" s="55" t="s">
        <v>270</v>
      </c>
      <c r="C43"/>
      <c r="D43"/>
      <c r="E43"/>
      <c r="F43"/>
      <c r="G43"/>
      <c r="H43"/>
      <c r="I43" s="137">
        <f>SUM(O43:AR43)</f>
        <v>401776.35414581135</v>
      </c>
      <c r="J43"/>
      <c r="K43"/>
      <c r="L43"/>
      <c r="M43"/>
      <c r="N43"/>
      <c r="O43" s="383">
        <f>IFERROR(INDEX(CAPEX_Input!$G:$G,MATCH($B43,CAPEX_Input!$B:$B,0),MATCH(O$2,CAPEX_Input!$G$2:$G$2,0)),0)*O$4*$D$25</f>
        <v>401776.35414581135</v>
      </c>
      <c r="P43" s="383">
        <f>IFERROR(INDEX(CAPEX_Input!$G:$G,MATCH($B43,CAPEX_Input!$B:$B,0),MATCH(P$2,CAPEX_Input!$G$2:$G$2,0)),0)*P$4*$D$25</f>
        <v>0</v>
      </c>
      <c r="Q43" s="383">
        <f>IFERROR(INDEX(CAPEX_Input!$G:$G,MATCH($B43,CAPEX_Input!$B:$B,0),MATCH(Q$2,CAPEX_Input!$G$2:$G$2,0)),0)*Q$4*$D$25</f>
        <v>0</v>
      </c>
      <c r="R43" s="383">
        <f>IFERROR(INDEX(CAPEX_Input!$G:$G,MATCH($B43,CAPEX_Input!$B:$B,0),MATCH(R$2,CAPEX_Input!$G$2:$G$2,0)),0)*R$4*$D$25</f>
        <v>0</v>
      </c>
      <c r="S43" s="383">
        <f>IFERROR(INDEX(CAPEX_Input!$G:$G,MATCH($B43,CAPEX_Input!$B:$B,0),MATCH(S$2,CAPEX_Input!$G$2:$G$2,0)),0)*S$4*$D$25</f>
        <v>0</v>
      </c>
      <c r="T43" s="383">
        <f>IFERROR(INDEX(CAPEX_Input!$G:$G,MATCH($B43,CAPEX_Input!$B:$B,0),MATCH(T$2,CAPEX_Input!$G$2:$G$2,0)),0)*T$4*$D$25</f>
        <v>0</v>
      </c>
      <c r="U43" s="383">
        <f>IFERROR(INDEX(CAPEX_Input!$G:$G,MATCH($B43,CAPEX_Input!$B:$B,0),MATCH(U$2,CAPEX_Input!$G$2:$G$2,0)),0)*U$4*$D$25</f>
        <v>0</v>
      </c>
      <c r="V43" s="383">
        <f>IFERROR(INDEX(CAPEX_Input!$G:$G,MATCH($B43,CAPEX_Input!$B:$B,0),MATCH(V$2,CAPEX_Input!$G$2:$G$2,0)),0)*V$4*$D$25</f>
        <v>0</v>
      </c>
      <c r="W43" s="383">
        <f>IFERROR(INDEX(CAPEX_Input!$G:$G,MATCH($B43,CAPEX_Input!$B:$B,0),MATCH(W$2,CAPEX_Input!$G$2:$G$2,0)),0)*W$4*$D$25</f>
        <v>0</v>
      </c>
      <c r="X43" s="383">
        <f>IFERROR(INDEX(CAPEX_Input!$G:$G,MATCH($B43,CAPEX_Input!$B:$B,0),MATCH(X$2,CAPEX_Input!$G$2:$G$2,0)),0)*X$4*$D$25</f>
        <v>0</v>
      </c>
      <c r="Y43" s="383">
        <f>IFERROR(INDEX(CAPEX_Input!$G:$G,MATCH($B43,CAPEX_Input!$B:$B,0),MATCH(Y$2,CAPEX_Input!$G$2:$G$2,0)),0)*Y$4*$D$25</f>
        <v>0</v>
      </c>
      <c r="Z43" s="383">
        <f>IFERROR(INDEX(CAPEX_Input!$G:$G,MATCH($B43,CAPEX_Input!$B:$B,0),MATCH(Z$2,CAPEX_Input!$G$2:$G$2,0)),0)*Z$4*$D$25</f>
        <v>0</v>
      </c>
      <c r="AA43" s="383">
        <f>IFERROR(INDEX(CAPEX_Input!$G:$G,MATCH($B43,CAPEX_Input!$B:$B,0),MATCH(AA$2,CAPEX_Input!$G$2:$G$2,0)),0)*AA$4*$D$25</f>
        <v>0</v>
      </c>
      <c r="AB43" s="383">
        <f>IFERROR(INDEX(CAPEX_Input!$G:$G,MATCH($B43,CAPEX_Input!$B:$B,0),MATCH(AB$2,CAPEX_Input!$G$2:$G$2,0)),0)*AB$4*$D$25</f>
        <v>0</v>
      </c>
      <c r="AC43" s="383">
        <f>IFERROR(INDEX(CAPEX_Input!$G:$G,MATCH($B43,CAPEX_Input!$B:$B,0),MATCH(AC$2,CAPEX_Input!$G$2:$G$2,0)),0)*AC$4*$D$25</f>
        <v>0</v>
      </c>
      <c r="AD43" s="383">
        <f>IFERROR(INDEX(CAPEX_Input!$G:$G,MATCH($B43,CAPEX_Input!$B:$B,0),MATCH(AD$2,CAPEX_Input!$G$2:$G$2,0)),0)*AD$4*$D$25</f>
        <v>0</v>
      </c>
      <c r="AE43" s="383">
        <f>IFERROR(INDEX(CAPEX_Input!$G:$G,MATCH($B43,CAPEX_Input!$B:$B,0),MATCH(AE$2,CAPEX_Input!$G$2:$G$2,0)),0)*AE$4*$D$25</f>
        <v>0</v>
      </c>
      <c r="AF43" s="383">
        <f>IFERROR(INDEX(CAPEX_Input!$G:$G,MATCH($B43,CAPEX_Input!$B:$B,0),MATCH(AF$2,CAPEX_Input!$G$2:$G$2,0)),0)*AF$4*$D$25</f>
        <v>0</v>
      </c>
      <c r="AG43" s="383">
        <f>IFERROR(INDEX(CAPEX_Input!$G:$G,MATCH($B43,CAPEX_Input!$B:$B,0),MATCH(AG$2,CAPEX_Input!$G$2:$G$2,0)),0)*AG$4*$D$25</f>
        <v>0</v>
      </c>
      <c r="AH43" s="383">
        <f>IFERROR(INDEX(CAPEX_Input!$G:$G,MATCH($B43,CAPEX_Input!$B:$B,0),MATCH(AH$2,CAPEX_Input!$G$2:$G$2,0)),0)*AH$4*$D$25</f>
        <v>0</v>
      </c>
      <c r="AI43" s="383">
        <f>IFERROR(INDEX(CAPEX_Input!$G:$G,MATCH($B43,CAPEX_Input!$B:$B,0),MATCH(AI$2,CAPEX_Input!$G$2:$G$2,0)),0)*AI$4*$D$25</f>
        <v>0</v>
      </c>
      <c r="AJ43" s="383">
        <f>IFERROR(INDEX(CAPEX_Input!$G:$G,MATCH($B43,CAPEX_Input!$B:$B,0),MATCH(AJ$2,CAPEX_Input!$G$2:$G$2,0)),0)*AJ$4*$D$25</f>
        <v>0</v>
      </c>
      <c r="AK43" s="383">
        <f>IFERROR(INDEX(CAPEX_Input!$G:$G,MATCH($B43,CAPEX_Input!$B:$B,0),MATCH(AK$2,CAPEX_Input!$G$2:$G$2,0)),0)*AK$4*$D$25</f>
        <v>0</v>
      </c>
      <c r="AL43" s="383">
        <f>IFERROR(INDEX(CAPEX_Input!$G:$G,MATCH($B43,CAPEX_Input!$B:$B,0),MATCH(AL$2,CAPEX_Input!$G$2:$G$2,0)),0)*AL$4*$D$25</f>
        <v>0</v>
      </c>
      <c r="AM43" s="383">
        <f>IFERROR(INDEX(CAPEX_Input!$G:$G,MATCH($B43,CAPEX_Input!$B:$B,0),MATCH(AM$2,CAPEX_Input!$G$2:$G$2,0)),0)*AM$4*$D$25</f>
        <v>0</v>
      </c>
      <c r="AN43" s="383">
        <f>IFERROR(INDEX(CAPEX_Input!$G:$G,MATCH($B43,CAPEX_Input!$B:$B,0),MATCH(AN$2,CAPEX_Input!$G$2:$G$2,0)),0)*AN$4*$D$25</f>
        <v>0</v>
      </c>
      <c r="AO43" s="383">
        <f>IFERROR(INDEX(CAPEX_Input!$G:$G,MATCH($B43,CAPEX_Input!$B:$B,0),MATCH(AO$2,CAPEX_Input!$G$2:$G$2,0)),0)*AO$4*$D$25</f>
        <v>0</v>
      </c>
      <c r="AP43" s="383">
        <f>IFERROR(INDEX(CAPEX_Input!$G:$G,MATCH($B43,CAPEX_Input!$B:$B,0),MATCH(AP$2,CAPEX_Input!$G$2:$G$2,0)),0)*AP$4*$D$25</f>
        <v>0</v>
      </c>
      <c r="AQ43" s="383">
        <f>IFERROR(INDEX(CAPEX_Input!$G:$G,MATCH($B43,CAPEX_Input!$B:$B,0),MATCH(AQ$2,CAPEX_Input!$G$2:$G$2,0)),0)*AQ$4*$D$25</f>
        <v>0</v>
      </c>
      <c r="AR43" s="383">
        <f>IFERROR(INDEX(CAPEX_Input!$G:$G,MATCH($B43,CAPEX_Input!$B:$B,0),MATCH(AR$2,CAPEX_Input!$G$2:$G$2,0)),0)*AR$4*$D$25</f>
        <v>0</v>
      </c>
      <c r="AS43" s="383">
        <f>IFERROR(INDEX(CAPEX_Input!$G:$G,MATCH($B43,CAPEX_Input!$B:$B,0),MATCH(AS$2,CAPEX_Input!$G$2:$G$2,0)),0)*AS$4*$D$25</f>
        <v>0</v>
      </c>
      <c r="AT43" s="383">
        <f>IFERROR(INDEX(CAPEX_Input!$G:$G,MATCH($B43,CAPEX_Input!$B:$B,0),MATCH(AT$2,CAPEX_Input!$G$2:$G$2,0)),0)*AT$4*$D$25</f>
        <v>0</v>
      </c>
      <c r="AU43" s="383">
        <f>IFERROR(INDEX(CAPEX_Input!$G:$G,MATCH($B43,CAPEX_Input!$B:$B,0),MATCH(AU$2,CAPEX_Input!$G$2:$G$2,0)),0)*AU$4*$D$25</f>
        <v>0</v>
      </c>
      <c r="AV43" s="383">
        <f>IFERROR(INDEX(CAPEX_Input!$G:$G,MATCH($B43,CAPEX_Input!$B:$B,0),MATCH(AV$2,CAPEX_Input!$G$2:$G$2,0)),0)*AV$4*$D$25</f>
        <v>0</v>
      </c>
      <c r="AW43" s="383">
        <f>IFERROR(INDEX(CAPEX_Input!$G:$G,MATCH($B43,CAPEX_Input!$B:$B,0),MATCH(AW$2,CAPEX_Input!$G$2:$G$2,0)),0)*AW$4*$D$25</f>
        <v>0</v>
      </c>
    </row>
    <row r="44" spans="1:49" outlineLevel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</row>
    <row r="45" spans="1:49" outlineLevel="1" x14ac:dyDescent="0.2">
      <c r="A45" s="44" t="str">
        <f>A46</f>
        <v>Equipamentos</v>
      </c>
      <c r="B45" s="44"/>
      <c r="C45" s="44"/>
      <c r="D45" s="44"/>
      <c r="E45" s="44"/>
      <c r="F45" s="44"/>
      <c r="G45" s="44"/>
      <c r="H45" s="44"/>
      <c r="I45" s="72">
        <f>SUM(O45:AR45)</f>
        <v>49820267.914080612</v>
      </c>
      <c r="J45" s="44"/>
      <c r="K45" s="44"/>
      <c r="L45" s="44"/>
      <c r="M45" s="44"/>
      <c r="N45" s="44"/>
      <c r="O45" s="380">
        <f t="shared" ref="O45:AW45" si="30">SUM(O46:O46)</f>
        <v>49820267.914080612</v>
      </c>
      <c r="P45" s="380">
        <f t="shared" si="30"/>
        <v>0</v>
      </c>
      <c r="Q45" s="380">
        <f t="shared" si="30"/>
        <v>0</v>
      </c>
      <c r="R45" s="380">
        <f t="shared" si="30"/>
        <v>0</v>
      </c>
      <c r="S45" s="380">
        <f t="shared" si="30"/>
        <v>0</v>
      </c>
      <c r="T45" s="380">
        <f t="shared" si="30"/>
        <v>0</v>
      </c>
      <c r="U45" s="380">
        <f t="shared" si="30"/>
        <v>0</v>
      </c>
      <c r="V45" s="380">
        <f t="shared" si="30"/>
        <v>0</v>
      </c>
      <c r="W45" s="380">
        <f t="shared" si="30"/>
        <v>0</v>
      </c>
      <c r="X45" s="380">
        <f t="shared" si="30"/>
        <v>0</v>
      </c>
      <c r="Y45" s="380">
        <f t="shared" si="30"/>
        <v>0</v>
      </c>
      <c r="Z45" s="380">
        <f t="shared" si="30"/>
        <v>0</v>
      </c>
      <c r="AA45" s="380">
        <f t="shared" si="30"/>
        <v>0</v>
      </c>
      <c r="AB45" s="380">
        <f t="shared" si="30"/>
        <v>0</v>
      </c>
      <c r="AC45" s="380">
        <f t="shared" si="30"/>
        <v>0</v>
      </c>
      <c r="AD45" s="380">
        <f t="shared" si="30"/>
        <v>0</v>
      </c>
      <c r="AE45" s="380">
        <f t="shared" si="30"/>
        <v>0</v>
      </c>
      <c r="AF45" s="380">
        <f t="shared" si="30"/>
        <v>0</v>
      </c>
      <c r="AG45" s="380">
        <f t="shared" si="30"/>
        <v>0</v>
      </c>
      <c r="AH45" s="380">
        <f t="shared" si="30"/>
        <v>0</v>
      </c>
      <c r="AI45" s="380">
        <f t="shared" si="30"/>
        <v>0</v>
      </c>
      <c r="AJ45" s="380">
        <f t="shared" si="30"/>
        <v>0</v>
      </c>
      <c r="AK45" s="380">
        <f t="shared" si="30"/>
        <v>0</v>
      </c>
      <c r="AL45" s="380">
        <f t="shared" si="30"/>
        <v>0</v>
      </c>
      <c r="AM45" s="380">
        <f t="shared" si="30"/>
        <v>0</v>
      </c>
      <c r="AN45" s="380">
        <f t="shared" si="30"/>
        <v>0</v>
      </c>
      <c r="AO45" s="380">
        <f t="shared" si="30"/>
        <v>0</v>
      </c>
      <c r="AP45" s="380">
        <f t="shared" si="30"/>
        <v>0</v>
      </c>
      <c r="AQ45" s="380">
        <f t="shared" si="30"/>
        <v>0</v>
      </c>
      <c r="AR45" s="380">
        <f t="shared" si="30"/>
        <v>0</v>
      </c>
      <c r="AS45" s="380">
        <f t="shared" si="30"/>
        <v>0</v>
      </c>
      <c r="AT45" s="380">
        <f t="shared" si="30"/>
        <v>0</v>
      </c>
      <c r="AU45" s="380">
        <f t="shared" si="30"/>
        <v>0</v>
      </c>
      <c r="AV45" s="380">
        <f t="shared" si="30"/>
        <v>0</v>
      </c>
      <c r="AW45" s="380">
        <f t="shared" si="30"/>
        <v>0</v>
      </c>
    </row>
    <row r="46" spans="1:49" outlineLevel="2" x14ac:dyDescent="0.2">
      <c r="A46" s="34" t="str">
        <f>CAPEX_Input!C13</f>
        <v>Equipamentos</v>
      </c>
      <c r="B46" s="55" t="s">
        <v>500</v>
      </c>
      <c r="C46"/>
      <c r="D46"/>
      <c r="E46"/>
      <c r="F46"/>
      <c r="G46"/>
      <c r="H46"/>
      <c r="I46" s="137">
        <f>SUM(O46:AR46)</f>
        <v>49820267.914080612</v>
      </c>
      <c r="J46"/>
      <c r="K46"/>
      <c r="L46"/>
      <c r="M46"/>
      <c r="N46"/>
      <c r="O46" s="383">
        <f>IFERROR(INDEX(CAPEX_Input!$G:$G,MATCH($B46,CAPEX_Input!$B:$B,0),MATCH(O$2,CAPEX_Input!$G$2:$G$2,0)),0)*O$4*$D$25</f>
        <v>49820267.914080612</v>
      </c>
      <c r="P46" s="383">
        <f>IFERROR(INDEX(CAPEX_Input!$G:$G,MATCH($B46,CAPEX_Input!$B:$B,0),MATCH(P$2,CAPEX_Input!$G$2:$G$2,0)),0)*P$4*$D$25</f>
        <v>0</v>
      </c>
      <c r="Q46" s="383">
        <f>IFERROR(INDEX(CAPEX_Input!$G:$G,MATCH($B46,CAPEX_Input!$B:$B,0),MATCH(Q$2,CAPEX_Input!$G$2:$G$2,0)),0)*Q$4*$D$25</f>
        <v>0</v>
      </c>
      <c r="R46" s="383">
        <f>IFERROR(INDEX(CAPEX_Input!$G:$G,MATCH($B46,CAPEX_Input!$B:$B,0),MATCH(R$2,CAPEX_Input!$G$2:$G$2,0)),0)*R$4*$D$25</f>
        <v>0</v>
      </c>
      <c r="S46" s="383">
        <f>IFERROR(INDEX(CAPEX_Input!$G:$G,MATCH($B46,CAPEX_Input!$B:$B,0),MATCH(S$2,CAPEX_Input!$G$2:$G$2,0)),0)*S$4*$D$25</f>
        <v>0</v>
      </c>
      <c r="T46" s="383">
        <f>IFERROR(INDEX(CAPEX_Input!$G:$G,MATCH($B46,CAPEX_Input!$B:$B,0),MATCH(T$2,CAPEX_Input!$G$2:$G$2,0)),0)*T$4*$D$25</f>
        <v>0</v>
      </c>
      <c r="U46" s="383">
        <f>IFERROR(INDEX(CAPEX_Input!$G:$G,MATCH($B46,CAPEX_Input!$B:$B,0),MATCH(U$2,CAPEX_Input!$G$2:$G$2,0)),0)*U$4*$D$25</f>
        <v>0</v>
      </c>
      <c r="V46" s="383">
        <f>IFERROR(INDEX(CAPEX_Input!$G:$G,MATCH($B46,CAPEX_Input!$B:$B,0),MATCH(V$2,CAPEX_Input!$G$2:$G$2,0)),0)*V$4*$D$25</f>
        <v>0</v>
      </c>
      <c r="W46" s="383">
        <f>IFERROR(INDEX(CAPEX_Input!$G:$G,MATCH($B46,CAPEX_Input!$B:$B,0),MATCH(W$2,CAPEX_Input!$G$2:$G$2,0)),0)*W$4*$D$25</f>
        <v>0</v>
      </c>
      <c r="X46" s="383">
        <f>IFERROR(INDEX(CAPEX_Input!$G:$G,MATCH($B46,CAPEX_Input!$B:$B,0),MATCH(X$2,CAPEX_Input!$G$2:$G$2,0)),0)*X$4*$D$25</f>
        <v>0</v>
      </c>
      <c r="Y46" s="383">
        <f>IFERROR(INDEX(CAPEX_Input!$G:$G,MATCH($B46,CAPEX_Input!$B:$B,0),MATCH(Y$2,CAPEX_Input!$G$2:$G$2,0)),0)*Y$4*$D$25</f>
        <v>0</v>
      </c>
      <c r="Z46" s="383">
        <f>IFERROR(INDEX(CAPEX_Input!$G:$G,MATCH($B46,CAPEX_Input!$B:$B,0),MATCH(Z$2,CAPEX_Input!$G$2:$G$2,0)),0)*Z$4*$D$25</f>
        <v>0</v>
      </c>
      <c r="AA46" s="383">
        <f>IFERROR(INDEX(CAPEX_Input!$G:$G,MATCH($B46,CAPEX_Input!$B:$B,0),MATCH(AA$2,CAPEX_Input!$G$2:$G$2,0)),0)*AA$4*$D$25</f>
        <v>0</v>
      </c>
      <c r="AB46" s="383">
        <f>IFERROR(INDEX(CAPEX_Input!$G:$G,MATCH($B46,CAPEX_Input!$B:$B,0),MATCH(AB$2,CAPEX_Input!$G$2:$G$2,0)),0)*AB$4*$D$25</f>
        <v>0</v>
      </c>
      <c r="AC46" s="383">
        <f>IFERROR(INDEX(CAPEX_Input!$G:$G,MATCH($B46,CAPEX_Input!$B:$B,0),MATCH(AC$2,CAPEX_Input!$G$2:$G$2,0)),0)*AC$4*$D$25</f>
        <v>0</v>
      </c>
      <c r="AD46" s="383">
        <f>IFERROR(INDEX(CAPEX_Input!$G:$G,MATCH($B46,CAPEX_Input!$B:$B,0),MATCH(AD$2,CAPEX_Input!$G$2:$G$2,0)),0)*AD$4*$D$25</f>
        <v>0</v>
      </c>
      <c r="AE46" s="383">
        <f>IFERROR(INDEX(CAPEX_Input!$G:$G,MATCH($B46,CAPEX_Input!$B:$B,0),MATCH(AE$2,CAPEX_Input!$G$2:$G$2,0)),0)*AE$4*$D$25</f>
        <v>0</v>
      </c>
      <c r="AF46" s="383">
        <f>IFERROR(INDEX(CAPEX_Input!$G:$G,MATCH($B46,CAPEX_Input!$B:$B,0),MATCH(AF$2,CAPEX_Input!$G$2:$G$2,0)),0)*AF$4*$D$25</f>
        <v>0</v>
      </c>
      <c r="AG46" s="383">
        <f>IFERROR(INDEX(CAPEX_Input!$G:$G,MATCH($B46,CAPEX_Input!$B:$B,0),MATCH(AG$2,CAPEX_Input!$G$2:$G$2,0)),0)*AG$4*$D$25</f>
        <v>0</v>
      </c>
      <c r="AH46" s="383">
        <f>IFERROR(INDEX(CAPEX_Input!$G:$G,MATCH($B46,CAPEX_Input!$B:$B,0),MATCH(AH$2,CAPEX_Input!$G$2:$G$2,0)),0)*AH$4*$D$25</f>
        <v>0</v>
      </c>
      <c r="AI46" s="383">
        <f>IFERROR(INDEX(CAPEX_Input!$G:$G,MATCH($B46,CAPEX_Input!$B:$B,0),MATCH(AI$2,CAPEX_Input!$G$2:$G$2,0)),0)*AI$4*$D$25</f>
        <v>0</v>
      </c>
      <c r="AJ46" s="383">
        <f>IFERROR(INDEX(CAPEX_Input!$G:$G,MATCH($B46,CAPEX_Input!$B:$B,0),MATCH(AJ$2,CAPEX_Input!$G$2:$G$2,0)),0)*AJ$4*$D$25</f>
        <v>0</v>
      </c>
      <c r="AK46" s="383">
        <f>IFERROR(INDEX(CAPEX_Input!$G:$G,MATCH($B46,CAPEX_Input!$B:$B,0),MATCH(AK$2,CAPEX_Input!$G$2:$G$2,0)),0)*AK$4*$D$25</f>
        <v>0</v>
      </c>
      <c r="AL46" s="383">
        <f>IFERROR(INDEX(CAPEX_Input!$G:$G,MATCH($B46,CAPEX_Input!$B:$B,0),MATCH(AL$2,CAPEX_Input!$G$2:$G$2,0)),0)*AL$4*$D$25</f>
        <v>0</v>
      </c>
      <c r="AM46" s="383">
        <f>IFERROR(INDEX(CAPEX_Input!$G:$G,MATCH($B46,CAPEX_Input!$B:$B,0),MATCH(AM$2,CAPEX_Input!$G$2:$G$2,0)),0)*AM$4*$D$25</f>
        <v>0</v>
      </c>
      <c r="AN46" s="383">
        <f>IFERROR(INDEX(CAPEX_Input!$G:$G,MATCH($B46,CAPEX_Input!$B:$B,0),MATCH(AN$2,CAPEX_Input!$G$2:$G$2,0)),0)*AN$4*$D$25</f>
        <v>0</v>
      </c>
      <c r="AO46" s="383">
        <f>IFERROR(INDEX(CAPEX_Input!$G:$G,MATCH($B46,CAPEX_Input!$B:$B,0),MATCH(AO$2,CAPEX_Input!$G$2:$G$2,0)),0)*AO$4*$D$25</f>
        <v>0</v>
      </c>
      <c r="AP46" s="383">
        <f>IFERROR(INDEX(CAPEX_Input!$G:$G,MATCH($B46,CAPEX_Input!$B:$B,0),MATCH(AP$2,CAPEX_Input!$G$2:$G$2,0)),0)*AP$4*$D$25</f>
        <v>0</v>
      </c>
      <c r="AQ46" s="383">
        <f>IFERROR(INDEX(CAPEX_Input!$G:$G,MATCH($B46,CAPEX_Input!$B:$B,0),MATCH(AQ$2,CAPEX_Input!$G$2:$G$2,0)),0)*AQ$4*$D$25</f>
        <v>0</v>
      </c>
      <c r="AR46" s="383">
        <f>IFERROR(INDEX(CAPEX_Input!$G:$G,MATCH($B46,CAPEX_Input!$B:$B,0),MATCH(AR$2,CAPEX_Input!$G$2:$G$2,0)),0)*AR$4*$D$25</f>
        <v>0</v>
      </c>
      <c r="AS46" s="383">
        <f>IFERROR(INDEX(CAPEX_Input!$G:$G,MATCH($B46,CAPEX_Input!$B:$B,0),MATCH(AS$2,CAPEX_Input!$G$2:$G$2,0)),0)*AS$4*$D$25</f>
        <v>0</v>
      </c>
      <c r="AT46" s="383">
        <f>IFERROR(INDEX(CAPEX_Input!$G:$G,MATCH($B46,CAPEX_Input!$B:$B,0),MATCH(AT$2,CAPEX_Input!$G$2:$G$2,0)),0)*AT$4*$D$25</f>
        <v>0</v>
      </c>
      <c r="AU46" s="383">
        <f>IFERROR(INDEX(CAPEX_Input!$G:$G,MATCH($B46,CAPEX_Input!$B:$B,0),MATCH(AU$2,CAPEX_Input!$G$2:$G$2,0)),0)*AU$4*$D$25</f>
        <v>0</v>
      </c>
      <c r="AV46" s="383">
        <f>IFERROR(INDEX(CAPEX_Input!$G:$G,MATCH($B46,CAPEX_Input!$B:$B,0),MATCH(AV$2,CAPEX_Input!$G$2:$G$2,0)),0)*AV$4*$D$25</f>
        <v>0</v>
      </c>
      <c r="AW46" s="383">
        <f>IFERROR(INDEX(CAPEX_Input!$G:$G,MATCH($B46,CAPEX_Input!$B:$B,0),MATCH(AW$2,CAPEX_Input!$G$2:$G$2,0)),0)*AW$4*$D$25</f>
        <v>0</v>
      </c>
    </row>
    <row r="47" spans="1:49" outlineLevel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</row>
    <row r="48" spans="1:49" outlineLevel="1" x14ac:dyDescent="0.2">
      <c r="A48" s="30" t="str">
        <f>CAPEX_Input!C14</f>
        <v>URE MARÍLIA - GÁS</v>
      </c>
      <c r="B48" s="30"/>
      <c r="C48" s="30"/>
      <c r="D48" s="30"/>
      <c r="E48" s="30"/>
      <c r="F48" s="30"/>
      <c r="G48" s="30"/>
      <c r="H48" s="30"/>
      <c r="I48" s="74">
        <f>SUM(O48:AR48)</f>
        <v>60293238.212148093</v>
      </c>
      <c r="J48" s="30"/>
      <c r="K48" s="30"/>
      <c r="L48" s="30"/>
      <c r="M48" s="30"/>
      <c r="N48" s="30"/>
      <c r="O48" s="379">
        <f>SUM(O50,O53,O56)</f>
        <v>60293238.212148093</v>
      </c>
      <c r="P48" s="379">
        <f t="shared" ref="P48:AW48" si="31">SUM(P50,P53,P56)</f>
        <v>0</v>
      </c>
      <c r="Q48" s="379">
        <f t="shared" si="31"/>
        <v>0</v>
      </c>
      <c r="R48" s="379">
        <f t="shared" si="31"/>
        <v>0</v>
      </c>
      <c r="S48" s="379">
        <f t="shared" si="31"/>
        <v>0</v>
      </c>
      <c r="T48" s="379">
        <f t="shared" si="31"/>
        <v>0</v>
      </c>
      <c r="U48" s="379">
        <f t="shared" si="31"/>
        <v>0</v>
      </c>
      <c r="V48" s="379">
        <f t="shared" si="31"/>
        <v>0</v>
      </c>
      <c r="W48" s="379">
        <f t="shared" si="31"/>
        <v>0</v>
      </c>
      <c r="X48" s="379">
        <f t="shared" si="31"/>
        <v>0</v>
      </c>
      <c r="Y48" s="379">
        <f t="shared" si="31"/>
        <v>0</v>
      </c>
      <c r="Z48" s="379">
        <f t="shared" si="31"/>
        <v>0</v>
      </c>
      <c r="AA48" s="379">
        <f t="shared" si="31"/>
        <v>0</v>
      </c>
      <c r="AB48" s="379">
        <f t="shared" si="31"/>
        <v>0</v>
      </c>
      <c r="AC48" s="379">
        <f t="shared" si="31"/>
        <v>0</v>
      </c>
      <c r="AD48" s="379">
        <f t="shared" si="31"/>
        <v>0</v>
      </c>
      <c r="AE48" s="379">
        <f t="shared" si="31"/>
        <v>0</v>
      </c>
      <c r="AF48" s="379">
        <f t="shared" si="31"/>
        <v>0</v>
      </c>
      <c r="AG48" s="379">
        <f t="shared" si="31"/>
        <v>0</v>
      </c>
      <c r="AH48" s="379">
        <f t="shared" si="31"/>
        <v>0</v>
      </c>
      <c r="AI48" s="379">
        <f t="shared" si="31"/>
        <v>0</v>
      </c>
      <c r="AJ48" s="379">
        <f t="shared" si="31"/>
        <v>0</v>
      </c>
      <c r="AK48" s="379">
        <f t="shared" si="31"/>
        <v>0</v>
      </c>
      <c r="AL48" s="379">
        <f t="shared" si="31"/>
        <v>0</v>
      </c>
      <c r="AM48" s="379">
        <f t="shared" si="31"/>
        <v>0</v>
      </c>
      <c r="AN48" s="379">
        <f t="shared" si="31"/>
        <v>0</v>
      </c>
      <c r="AO48" s="379">
        <f t="shared" si="31"/>
        <v>0</v>
      </c>
      <c r="AP48" s="379">
        <f t="shared" si="31"/>
        <v>0</v>
      </c>
      <c r="AQ48" s="379">
        <f t="shared" si="31"/>
        <v>0</v>
      </c>
      <c r="AR48" s="379">
        <f t="shared" si="31"/>
        <v>0</v>
      </c>
      <c r="AS48" s="379">
        <f t="shared" si="31"/>
        <v>0</v>
      </c>
      <c r="AT48" s="379">
        <f t="shared" si="31"/>
        <v>0</v>
      </c>
      <c r="AU48" s="379">
        <f t="shared" si="31"/>
        <v>0</v>
      </c>
      <c r="AV48" s="379">
        <f t="shared" si="31"/>
        <v>0</v>
      </c>
      <c r="AW48" s="379">
        <f t="shared" si="31"/>
        <v>0</v>
      </c>
    </row>
    <row r="49" spans="1:49" outlineLevel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</row>
    <row r="50" spans="1:49" outlineLevel="1" x14ac:dyDescent="0.2">
      <c r="A50" s="44" t="str">
        <f>A51</f>
        <v>Custos pré-operacionais</v>
      </c>
      <c r="B50" s="44"/>
      <c r="C50" s="44"/>
      <c r="D50" s="44"/>
      <c r="E50" s="44"/>
      <c r="F50" s="44"/>
      <c r="G50" s="44"/>
      <c r="H50" s="44"/>
      <c r="I50" s="72">
        <f>SUM(O50:AR50)</f>
        <v>964263.24994994723</v>
      </c>
      <c r="J50" s="44"/>
      <c r="K50" s="44"/>
      <c r="L50" s="44"/>
      <c r="M50" s="44"/>
      <c r="N50" s="44"/>
      <c r="O50" s="380">
        <f t="shared" ref="O50:AR50" si="32">SUM(O51:O51)</f>
        <v>964263.24994994723</v>
      </c>
      <c r="P50" s="380">
        <f t="shared" si="32"/>
        <v>0</v>
      </c>
      <c r="Q50" s="380">
        <f t="shared" si="32"/>
        <v>0</v>
      </c>
      <c r="R50" s="380">
        <f t="shared" si="32"/>
        <v>0</v>
      </c>
      <c r="S50" s="380">
        <f t="shared" si="32"/>
        <v>0</v>
      </c>
      <c r="T50" s="380">
        <f t="shared" si="32"/>
        <v>0</v>
      </c>
      <c r="U50" s="380">
        <f t="shared" si="32"/>
        <v>0</v>
      </c>
      <c r="V50" s="380">
        <f t="shared" si="32"/>
        <v>0</v>
      </c>
      <c r="W50" s="380">
        <f t="shared" si="32"/>
        <v>0</v>
      </c>
      <c r="X50" s="380">
        <f t="shared" si="32"/>
        <v>0</v>
      </c>
      <c r="Y50" s="380">
        <f t="shared" si="32"/>
        <v>0</v>
      </c>
      <c r="Z50" s="380">
        <f t="shared" si="32"/>
        <v>0</v>
      </c>
      <c r="AA50" s="380">
        <f t="shared" si="32"/>
        <v>0</v>
      </c>
      <c r="AB50" s="380">
        <f t="shared" si="32"/>
        <v>0</v>
      </c>
      <c r="AC50" s="380">
        <f t="shared" si="32"/>
        <v>0</v>
      </c>
      <c r="AD50" s="380">
        <f t="shared" si="32"/>
        <v>0</v>
      </c>
      <c r="AE50" s="380">
        <f t="shared" si="32"/>
        <v>0</v>
      </c>
      <c r="AF50" s="380">
        <f t="shared" si="32"/>
        <v>0</v>
      </c>
      <c r="AG50" s="380">
        <f t="shared" si="32"/>
        <v>0</v>
      </c>
      <c r="AH50" s="380">
        <f t="shared" si="32"/>
        <v>0</v>
      </c>
      <c r="AI50" s="380">
        <f t="shared" si="32"/>
        <v>0</v>
      </c>
      <c r="AJ50" s="380">
        <f t="shared" si="32"/>
        <v>0</v>
      </c>
      <c r="AK50" s="380">
        <f t="shared" si="32"/>
        <v>0</v>
      </c>
      <c r="AL50" s="380">
        <f t="shared" si="32"/>
        <v>0</v>
      </c>
      <c r="AM50" s="380">
        <f t="shared" si="32"/>
        <v>0</v>
      </c>
      <c r="AN50" s="380">
        <f t="shared" si="32"/>
        <v>0</v>
      </c>
      <c r="AO50" s="380">
        <f t="shared" si="32"/>
        <v>0</v>
      </c>
      <c r="AP50" s="380">
        <f t="shared" si="32"/>
        <v>0</v>
      </c>
      <c r="AQ50" s="380">
        <f t="shared" si="32"/>
        <v>0</v>
      </c>
      <c r="AR50" s="380">
        <f t="shared" si="32"/>
        <v>0</v>
      </c>
      <c r="AS50" s="380">
        <f t="shared" ref="AS50:AW50" si="33">SUM(AS51:AS51)</f>
        <v>0</v>
      </c>
      <c r="AT50" s="380">
        <f t="shared" si="33"/>
        <v>0</v>
      </c>
      <c r="AU50" s="380">
        <f t="shared" si="33"/>
        <v>0</v>
      </c>
      <c r="AV50" s="380">
        <f t="shared" si="33"/>
        <v>0</v>
      </c>
      <c r="AW50" s="380">
        <f t="shared" si="33"/>
        <v>0</v>
      </c>
    </row>
    <row r="51" spans="1:49" outlineLevel="2" x14ac:dyDescent="0.2">
      <c r="A51" s="34" t="str">
        <f>CAPEX_Input!C16</f>
        <v>Custos pré-operacionais</v>
      </c>
      <c r="B51" s="55" t="s">
        <v>272</v>
      </c>
      <c r="C51"/>
      <c r="D51"/>
      <c r="E51"/>
      <c r="F51"/>
      <c r="G51"/>
      <c r="H51"/>
      <c r="I51" s="137">
        <f>SUM(O51:AR51)</f>
        <v>964263.24994994723</v>
      </c>
      <c r="J51"/>
      <c r="K51"/>
      <c r="L51"/>
      <c r="M51"/>
      <c r="N51"/>
      <c r="O51" s="383">
        <f>IFERROR(INDEX(CAPEX_Input!$G:$G,MATCH($B51,CAPEX_Input!$B:$B,0),MATCH(O$2,CAPEX_Input!$G$2:$G$2,0)),0)*O$4*$D$25</f>
        <v>964263.24994994723</v>
      </c>
      <c r="P51" s="383">
        <f>IFERROR(INDEX(CAPEX_Input!$G:$G,MATCH($B51,CAPEX_Input!$B:$B,0),MATCH(P$2,CAPEX_Input!$G$2:$G$2,0)),0)*P$4*$D$25</f>
        <v>0</v>
      </c>
      <c r="Q51" s="383">
        <f>IFERROR(INDEX(CAPEX_Input!$G:$G,MATCH($B51,CAPEX_Input!$B:$B,0),MATCH(Q$2,CAPEX_Input!$G$2:$G$2,0)),0)*Q$4*$D$25</f>
        <v>0</v>
      </c>
      <c r="R51" s="383">
        <f>IFERROR(INDEX(CAPEX_Input!$G:$G,MATCH($B51,CAPEX_Input!$B:$B,0),MATCH(R$2,CAPEX_Input!$G$2:$G$2,0)),0)*R$4*$D$25</f>
        <v>0</v>
      </c>
      <c r="S51" s="383">
        <f>IFERROR(INDEX(CAPEX_Input!$G:$G,MATCH($B51,CAPEX_Input!$B:$B,0),MATCH(S$2,CAPEX_Input!$G$2:$G$2,0)),0)*S$4*$D$25</f>
        <v>0</v>
      </c>
      <c r="T51" s="383">
        <f>IFERROR(INDEX(CAPEX_Input!$G:$G,MATCH($B51,CAPEX_Input!$B:$B,0),MATCH(T$2,CAPEX_Input!$G$2:$G$2,0)),0)*T$4*$D$25</f>
        <v>0</v>
      </c>
      <c r="U51" s="383">
        <f>IFERROR(INDEX(CAPEX_Input!$G:$G,MATCH($B51,CAPEX_Input!$B:$B,0),MATCH(U$2,CAPEX_Input!$G$2:$G$2,0)),0)*U$4*$D$25</f>
        <v>0</v>
      </c>
      <c r="V51" s="383">
        <f>IFERROR(INDEX(CAPEX_Input!$G:$G,MATCH($B51,CAPEX_Input!$B:$B,0),MATCH(V$2,CAPEX_Input!$G$2:$G$2,0)),0)*V$4*$D$25</f>
        <v>0</v>
      </c>
      <c r="W51" s="383">
        <f>IFERROR(INDEX(CAPEX_Input!$G:$G,MATCH($B51,CAPEX_Input!$B:$B,0),MATCH(W$2,CAPEX_Input!$G$2:$G$2,0)),0)*W$4*$D$25</f>
        <v>0</v>
      </c>
      <c r="X51" s="383">
        <f>IFERROR(INDEX(CAPEX_Input!$G:$G,MATCH($B51,CAPEX_Input!$B:$B,0),MATCH(X$2,CAPEX_Input!$G$2:$G$2,0)),0)*X$4*$D$25</f>
        <v>0</v>
      </c>
      <c r="Y51" s="383">
        <f>IFERROR(INDEX(CAPEX_Input!$G:$G,MATCH($B51,CAPEX_Input!$B:$B,0),MATCH(Y$2,CAPEX_Input!$G$2:$G$2,0)),0)*Y$4*$D$25</f>
        <v>0</v>
      </c>
      <c r="Z51" s="383">
        <f>IFERROR(INDEX(CAPEX_Input!$G:$G,MATCH($B51,CAPEX_Input!$B:$B,0),MATCH(Z$2,CAPEX_Input!$G$2:$G$2,0)),0)*Z$4*$D$25</f>
        <v>0</v>
      </c>
      <c r="AA51" s="383">
        <f>IFERROR(INDEX(CAPEX_Input!$G:$G,MATCH($B51,CAPEX_Input!$B:$B,0),MATCH(AA$2,CAPEX_Input!$G$2:$G$2,0)),0)*AA$4*$D$25</f>
        <v>0</v>
      </c>
      <c r="AB51" s="383">
        <f>IFERROR(INDEX(CAPEX_Input!$G:$G,MATCH($B51,CAPEX_Input!$B:$B,0),MATCH(AB$2,CAPEX_Input!$G$2:$G$2,0)),0)*AB$4*$D$25</f>
        <v>0</v>
      </c>
      <c r="AC51" s="383">
        <f>IFERROR(INDEX(CAPEX_Input!$G:$G,MATCH($B51,CAPEX_Input!$B:$B,0),MATCH(AC$2,CAPEX_Input!$G$2:$G$2,0)),0)*AC$4*$D$25</f>
        <v>0</v>
      </c>
      <c r="AD51" s="383">
        <f>IFERROR(INDEX(CAPEX_Input!$G:$G,MATCH($B51,CAPEX_Input!$B:$B,0),MATCH(AD$2,CAPEX_Input!$G$2:$G$2,0)),0)*AD$4*$D$25</f>
        <v>0</v>
      </c>
      <c r="AE51" s="383">
        <f>IFERROR(INDEX(CAPEX_Input!$G:$G,MATCH($B51,CAPEX_Input!$B:$B,0),MATCH(AE$2,CAPEX_Input!$G$2:$G$2,0)),0)*AE$4*$D$25</f>
        <v>0</v>
      </c>
      <c r="AF51" s="383">
        <f>IFERROR(INDEX(CAPEX_Input!$G:$G,MATCH($B51,CAPEX_Input!$B:$B,0),MATCH(AF$2,CAPEX_Input!$G$2:$G$2,0)),0)*AF$4*$D$25</f>
        <v>0</v>
      </c>
      <c r="AG51" s="383">
        <f>IFERROR(INDEX(CAPEX_Input!$G:$G,MATCH($B51,CAPEX_Input!$B:$B,0),MATCH(AG$2,CAPEX_Input!$G$2:$G$2,0)),0)*AG$4*$D$25</f>
        <v>0</v>
      </c>
      <c r="AH51" s="383">
        <f>IFERROR(INDEX(CAPEX_Input!$G:$G,MATCH($B51,CAPEX_Input!$B:$B,0),MATCH(AH$2,CAPEX_Input!$G$2:$G$2,0)),0)*AH$4*$D$25</f>
        <v>0</v>
      </c>
      <c r="AI51" s="383">
        <f>IFERROR(INDEX(CAPEX_Input!$G:$G,MATCH($B51,CAPEX_Input!$B:$B,0),MATCH(AI$2,CAPEX_Input!$G$2:$G$2,0)),0)*AI$4*$D$25</f>
        <v>0</v>
      </c>
      <c r="AJ51" s="383">
        <f>IFERROR(INDEX(CAPEX_Input!$G:$G,MATCH($B51,CAPEX_Input!$B:$B,0),MATCH(AJ$2,CAPEX_Input!$G$2:$G$2,0)),0)*AJ$4*$D$25</f>
        <v>0</v>
      </c>
      <c r="AK51" s="383">
        <f>IFERROR(INDEX(CAPEX_Input!$G:$G,MATCH($B51,CAPEX_Input!$B:$B,0),MATCH(AK$2,CAPEX_Input!$G$2:$G$2,0)),0)*AK$4*$D$25</f>
        <v>0</v>
      </c>
      <c r="AL51" s="383">
        <f>IFERROR(INDEX(CAPEX_Input!$G:$G,MATCH($B51,CAPEX_Input!$B:$B,0),MATCH(AL$2,CAPEX_Input!$G$2:$G$2,0)),0)*AL$4*$D$25</f>
        <v>0</v>
      </c>
      <c r="AM51" s="383">
        <f>IFERROR(INDEX(CAPEX_Input!$G:$G,MATCH($B51,CAPEX_Input!$B:$B,0),MATCH(AM$2,CAPEX_Input!$G$2:$G$2,0)),0)*AM$4*$D$25</f>
        <v>0</v>
      </c>
      <c r="AN51" s="383">
        <f>IFERROR(INDEX(CAPEX_Input!$G:$G,MATCH($B51,CAPEX_Input!$B:$B,0),MATCH(AN$2,CAPEX_Input!$G$2:$G$2,0)),0)*AN$4*$D$25</f>
        <v>0</v>
      </c>
      <c r="AO51" s="383">
        <f>IFERROR(INDEX(CAPEX_Input!$G:$G,MATCH($B51,CAPEX_Input!$B:$B,0),MATCH(AO$2,CAPEX_Input!$G$2:$G$2,0)),0)*AO$4*$D$25</f>
        <v>0</v>
      </c>
      <c r="AP51" s="383">
        <f>IFERROR(INDEX(CAPEX_Input!$G:$G,MATCH($B51,CAPEX_Input!$B:$B,0),MATCH(AP$2,CAPEX_Input!$G$2:$G$2,0)),0)*AP$4*$D$25</f>
        <v>0</v>
      </c>
      <c r="AQ51" s="383">
        <f>IFERROR(INDEX(CAPEX_Input!$G:$G,MATCH($B51,CAPEX_Input!$B:$B,0),MATCH(AQ$2,CAPEX_Input!$G$2:$G$2,0)),0)*AQ$4*$D$25</f>
        <v>0</v>
      </c>
      <c r="AR51" s="383">
        <f>IFERROR(INDEX(CAPEX_Input!$G:$G,MATCH($B51,CAPEX_Input!$B:$B,0),MATCH(AR$2,CAPEX_Input!$G$2:$G$2,0)),0)*AR$4*$D$25</f>
        <v>0</v>
      </c>
      <c r="AS51" s="383">
        <f>IFERROR(INDEX(CAPEX_Input!$G:$G,MATCH($B51,CAPEX_Input!$B:$B,0),MATCH(AS$2,CAPEX_Input!$G$2:$G$2,0)),0)*AS$4*$D$25</f>
        <v>0</v>
      </c>
      <c r="AT51" s="383">
        <f>IFERROR(INDEX(CAPEX_Input!$G:$G,MATCH($B51,CAPEX_Input!$B:$B,0),MATCH(AT$2,CAPEX_Input!$G$2:$G$2,0)),0)*AT$4*$D$25</f>
        <v>0</v>
      </c>
      <c r="AU51" s="383">
        <f>IFERROR(INDEX(CAPEX_Input!$G:$G,MATCH($B51,CAPEX_Input!$B:$B,0),MATCH(AU$2,CAPEX_Input!$G$2:$G$2,0)),0)*AU$4*$D$25</f>
        <v>0</v>
      </c>
      <c r="AV51" s="383">
        <f>IFERROR(INDEX(CAPEX_Input!$G:$G,MATCH($B51,CAPEX_Input!$B:$B,0),MATCH(AV$2,CAPEX_Input!$G$2:$G$2,0)),0)*AV$4*$D$25</f>
        <v>0</v>
      </c>
      <c r="AW51" s="383">
        <f>IFERROR(INDEX(CAPEX_Input!$G:$G,MATCH($B51,CAPEX_Input!$B:$B,0),MATCH(AW$2,CAPEX_Input!$G$2:$G$2,0)),0)*AW$4*$D$25</f>
        <v>0</v>
      </c>
    </row>
    <row r="52" spans="1:49" outlineLevel="1" x14ac:dyDescent="0.2">
      <c r="A52" s="34"/>
      <c r="B52"/>
      <c r="C52"/>
      <c r="D52"/>
      <c r="E52"/>
      <c r="F52"/>
      <c r="G52"/>
      <c r="H52"/>
      <c r="I52" s="137"/>
      <c r="J52"/>
      <c r="K52"/>
      <c r="L52"/>
      <c r="M52"/>
      <c r="N52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</row>
    <row r="53" spans="1:49" outlineLevel="1" x14ac:dyDescent="0.2">
      <c r="A53" s="44" t="str">
        <f>A54</f>
        <v>Licenciamento (estudos, projetos e licenças)</v>
      </c>
      <c r="B53" s="44"/>
      <c r="C53" s="44"/>
      <c r="D53" s="44"/>
      <c r="E53" s="44"/>
      <c r="F53" s="44"/>
      <c r="G53" s="44"/>
      <c r="H53" s="44"/>
      <c r="I53" s="72">
        <f>SUM(O53:AR53)</f>
        <v>401776.35414581135</v>
      </c>
      <c r="J53" s="44"/>
      <c r="K53" s="44"/>
      <c r="L53" s="44"/>
      <c r="M53" s="44"/>
      <c r="N53" s="44"/>
      <c r="O53" s="380">
        <f t="shared" ref="O53:AR53" si="34">SUM(O54:O54)</f>
        <v>401776.35414581135</v>
      </c>
      <c r="P53" s="380">
        <f t="shared" si="34"/>
        <v>0</v>
      </c>
      <c r="Q53" s="380">
        <f t="shared" si="34"/>
        <v>0</v>
      </c>
      <c r="R53" s="380">
        <f t="shared" si="34"/>
        <v>0</v>
      </c>
      <c r="S53" s="380">
        <f t="shared" si="34"/>
        <v>0</v>
      </c>
      <c r="T53" s="380">
        <f t="shared" si="34"/>
        <v>0</v>
      </c>
      <c r="U53" s="380">
        <f t="shared" si="34"/>
        <v>0</v>
      </c>
      <c r="V53" s="380">
        <f t="shared" si="34"/>
        <v>0</v>
      </c>
      <c r="W53" s="380">
        <f t="shared" si="34"/>
        <v>0</v>
      </c>
      <c r="X53" s="380">
        <f t="shared" si="34"/>
        <v>0</v>
      </c>
      <c r="Y53" s="380">
        <f t="shared" si="34"/>
        <v>0</v>
      </c>
      <c r="Z53" s="380">
        <f t="shared" si="34"/>
        <v>0</v>
      </c>
      <c r="AA53" s="380">
        <f t="shared" si="34"/>
        <v>0</v>
      </c>
      <c r="AB53" s="380">
        <f t="shared" si="34"/>
        <v>0</v>
      </c>
      <c r="AC53" s="380">
        <f t="shared" si="34"/>
        <v>0</v>
      </c>
      <c r="AD53" s="380">
        <f t="shared" si="34"/>
        <v>0</v>
      </c>
      <c r="AE53" s="380">
        <f t="shared" si="34"/>
        <v>0</v>
      </c>
      <c r="AF53" s="380">
        <f t="shared" si="34"/>
        <v>0</v>
      </c>
      <c r="AG53" s="380">
        <f t="shared" si="34"/>
        <v>0</v>
      </c>
      <c r="AH53" s="380">
        <f t="shared" si="34"/>
        <v>0</v>
      </c>
      <c r="AI53" s="380">
        <f t="shared" si="34"/>
        <v>0</v>
      </c>
      <c r="AJ53" s="380">
        <f t="shared" si="34"/>
        <v>0</v>
      </c>
      <c r="AK53" s="380">
        <f t="shared" si="34"/>
        <v>0</v>
      </c>
      <c r="AL53" s="380">
        <f t="shared" si="34"/>
        <v>0</v>
      </c>
      <c r="AM53" s="380">
        <f t="shared" si="34"/>
        <v>0</v>
      </c>
      <c r="AN53" s="380">
        <f t="shared" si="34"/>
        <v>0</v>
      </c>
      <c r="AO53" s="380">
        <f t="shared" si="34"/>
        <v>0</v>
      </c>
      <c r="AP53" s="380">
        <f t="shared" si="34"/>
        <v>0</v>
      </c>
      <c r="AQ53" s="380">
        <f t="shared" si="34"/>
        <v>0</v>
      </c>
      <c r="AR53" s="380">
        <f t="shared" si="34"/>
        <v>0</v>
      </c>
      <c r="AS53" s="380">
        <f t="shared" ref="AS53:AW53" si="35">SUM(AS54:AS54)</f>
        <v>0</v>
      </c>
      <c r="AT53" s="380">
        <f t="shared" si="35"/>
        <v>0</v>
      </c>
      <c r="AU53" s="380">
        <f t="shared" si="35"/>
        <v>0</v>
      </c>
      <c r="AV53" s="380">
        <f t="shared" si="35"/>
        <v>0</v>
      </c>
      <c r="AW53" s="380">
        <f t="shared" si="35"/>
        <v>0</v>
      </c>
    </row>
    <row r="54" spans="1:49" outlineLevel="2" x14ac:dyDescent="0.2">
      <c r="A54" s="34" t="str">
        <f>CAPEX_Input!C17</f>
        <v>Licenciamento (estudos, projetos e licenças)</v>
      </c>
      <c r="B54" s="55" t="s">
        <v>725</v>
      </c>
      <c r="C54"/>
      <c r="D54"/>
      <c r="E54"/>
      <c r="F54"/>
      <c r="G54"/>
      <c r="H54"/>
      <c r="I54" s="137">
        <f>SUM(O54:AR54)</f>
        <v>401776.35414581135</v>
      </c>
      <c r="J54"/>
      <c r="K54"/>
      <c r="L54"/>
      <c r="M54"/>
      <c r="N54"/>
      <c r="O54" s="383">
        <f>IFERROR(INDEX(CAPEX_Input!$G:$G,MATCH($B54,CAPEX_Input!$B:$B,0),MATCH(O$2,CAPEX_Input!$G$2:$G$2,0)),0)*O$4*$D$25</f>
        <v>401776.35414581135</v>
      </c>
      <c r="P54" s="383">
        <f>IFERROR(INDEX(CAPEX_Input!$G:$G,MATCH($B54,CAPEX_Input!$B:$B,0),MATCH(P$2,CAPEX_Input!$G$2:$G$2,0)),0)*P$4*$D$25</f>
        <v>0</v>
      </c>
      <c r="Q54" s="383">
        <f>IFERROR(INDEX(CAPEX_Input!$G:$G,MATCH($B54,CAPEX_Input!$B:$B,0),MATCH(Q$2,CAPEX_Input!$G$2:$G$2,0)),0)*Q$4*$D$25</f>
        <v>0</v>
      </c>
      <c r="R54" s="383">
        <f>IFERROR(INDEX(CAPEX_Input!$G:$G,MATCH($B54,CAPEX_Input!$B:$B,0),MATCH(R$2,CAPEX_Input!$G$2:$G$2,0)),0)*R$4*$D$25</f>
        <v>0</v>
      </c>
      <c r="S54" s="383">
        <f>IFERROR(INDEX(CAPEX_Input!$G:$G,MATCH($B54,CAPEX_Input!$B:$B,0),MATCH(S$2,CAPEX_Input!$G$2:$G$2,0)),0)*S$4*$D$25</f>
        <v>0</v>
      </c>
      <c r="T54" s="383">
        <f>IFERROR(INDEX(CAPEX_Input!$G:$G,MATCH($B54,CAPEX_Input!$B:$B,0),MATCH(T$2,CAPEX_Input!$G$2:$G$2,0)),0)*T$4*$D$25</f>
        <v>0</v>
      </c>
      <c r="U54" s="383">
        <f>IFERROR(INDEX(CAPEX_Input!$G:$G,MATCH($B54,CAPEX_Input!$B:$B,0),MATCH(U$2,CAPEX_Input!$G$2:$G$2,0)),0)*U$4*$D$25</f>
        <v>0</v>
      </c>
      <c r="V54" s="383">
        <f>IFERROR(INDEX(CAPEX_Input!$G:$G,MATCH($B54,CAPEX_Input!$B:$B,0),MATCH(V$2,CAPEX_Input!$G$2:$G$2,0)),0)*V$4*$D$25</f>
        <v>0</v>
      </c>
      <c r="W54" s="383">
        <f>IFERROR(INDEX(CAPEX_Input!$G:$G,MATCH($B54,CAPEX_Input!$B:$B,0),MATCH(W$2,CAPEX_Input!$G$2:$G$2,0)),0)*W$4*$D$25</f>
        <v>0</v>
      </c>
      <c r="X54" s="383">
        <f>IFERROR(INDEX(CAPEX_Input!$G:$G,MATCH($B54,CAPEX_Input!$B:$B,0),MATCH(X$2,CAPEX_Input!$G$2:$G$2,0)),0)*X$4*$D$25</f>
        <v>0</v>
      </c>
      <c r="Y54" s="383">
        <f>IFERROR(INDEX(CAPEX_Input!$G:$G,MATCH($B54,CAPEX_Input!$B:$B,0),MATCH(Y$2,CAPEX_Input!$G$2:$G$2,0)),0)*Y$4*$D$25</f>
        <v>0</v>
      </c>
      <c r="Z54" s="383">
        <f>IFERROR(INDEX(CAPEX_Input!$G:$G,MATCH($B54,CAPEX_Input!$B:$B,0),MATCH(Z$2,CAPEX_Input!$G$2:$G$2,0)),0)*Z$4*$D$25</f>
        <v>0</v>
      </c>
      <c r="AA54" s="383">
        <f>IFERROR(INDEX(CAPEX_Input!$G:$G,MATCH($B54,CAPEX_Input!$B:$B,0),MATCH(AA$2,CAPEX_Input!$G$2:$G$2,0)),0)*AA$4*$D$25</f>
        <v>0</v>
      </c>
      <c r="AB54" s="383">
        <f>IFERROR(INDEX(CAPEX_Input!$G:$G,MATCH($B54,CAPEX_Input!$B:$B,0),MATCH(AB$2,CAPEX_Input!$G$2:$G$2,0)),0)*AB$4*$D$25</f>
        <v>0</v>
      </c>
      <c r="AC54" s="383">
        <f>IFERROR(INDEX(CAPEX_Input!$G:$G,MATCH($B54,CAPEX_Input!$B:$B,0),MATCH(AC$2,CAPEX_Input!$G$2:$G$2,0)),0)*AC$4*$D$25</f>
        <v>0</v>
      </c>
      <c r="AD54" s="383">
        <f>IFERROR(INDEX(CAPEX_Input!$G:$G,MATCH($B54,CAPEX_Input!$B:$B,0),MATCH(AD$2,CAPEX_Input!$G$2:$G$2,0)),0)*AD$4*$D$25</f>
        <v>0</v>
      </c>
      <c r="AE54" s="383">
        <f>IFERROR(INDEX(CAPEX_Input!$G:$G,MATCH($B54,CAPEX_Input!$B:$B,0),MATCH(AE$2,CAPEX_Input!$G$2:$G$2,0)),0)*AE$4*$D$25</f>
        <v>0</v>
      </c>
      <c r="AF54" s="383">
        <f>IFERROR(INDEX(CAPEX_Input!$G:$G,MATCH($B54,CAPEX_Input!$B:$B,0),MATCH(AF$2,CAPEX_Input!$G$2:$G$2,0)),0)*AF$4*$D$25</f>
        <v>0</v>
      </c>
      <c r="AG54" s="383">
        <f>IFERROR(INDEX(CAPEX_Input!$G:$G,MATCH($B54,CAPEX_Input!$B:$B,0),MATCH(AG$2,CAPEX_Input!$G$2:$G$2,0)),0)*AG$4*$D$25</f>
        <v>0</v>
      </c>
      <c r="AH54" s="383">
        <f>IFERROR(INDEX(CAPEX_Input!$G:$G,MATCH($B54,CAPEX_Input!$B:$B,0),MATCH(AH$2,CAPEX_Input!$G$2:$G$2,0)),0)*AH$4*$D$25</f>
        <v>0</v>
      </c>
      <c r="AI54" s="383">
        <f>IFERROR(INDEX(CAPEX_Input!$G:$G,MATCH($B54,CAPEX_Input!$B:$B,0),MATCH(AI$2,CAPEX_Input!$G$2:$G$2,0)),0)*AI$4*$D$25</f>
        <v>0</v>
      </c>
      <c r="AJ54" s="383">
        <f>IFERROR(INDEX(CAPEX_Input!$G:$G,MATCH($B54,CAPEX_Input!$B:$B,0),MATCH(AJ$2,CAPEX_Input!$G$2:$G$2,0)),0)*AJ$4*$D$25</f>
        <v>0</v>
      </c>
      <c r="AK54" s="383">
        <f>IFERROR(INDEX(CAPEX_Input!$G:$G,MATCH($B54,CAPEX_Input!$B:$B,0),MATCH(AK$2,CAPEX_Input!$G$2:$G$2,0)),0)*AK$4*$D$25</f>
        <v>0</v>
      </c>
      <c r="AL54" s="383">
        <f>IFERROR(INDEX(CAPEX_Input!$G:$G,MATCH($B54,CAPEX_Input!$B:$B,0),MATCH(AL$2,CAPEX_Input!$G$2:$G$2,0)),0)*AL$4*$D$25</f>
        <v>0</v>
      </c>
      <c r="AM54" s="383">
        <f>IFERROR(INDEX(CAPEX_Input!$G:$G,MATCH($B54,CAPEX_Input!$B:$B,0),MATCH(AM$2,CAPEX_Input!$G$2:$G$2,0)),0)*AM$4*$D$25</f>
        <v>0</v>
      </c>
      <c r="AN54" s="383">
        <f>IFERROR(INDEX(CAPEX_Input!$G:$G,MATCH($B54,CAPEX_Input!$B:$B,0),MATCH(AN$2,CAPEX_Input!$G$2:$G$2,0)),0)*AN$4*$D$25</f>
        <v>0</v>
      </c>
      <c r="AO54" s="383">
        <f>IFERROR(INDEX(CAPEX_Input!$G:$G,MATCH($B54,CAPEX_Input!$B:$B,0),MATCH(AO$2,CAPEX_Input!$G$2:$G$2,0)),0)*AO$4*$D$25</f>
        <v>0</v>
      </c>
      <c r="AP54" s="383">
        <f>IFERROR(INDEX(CAPEX_Input!$G:$G,MATCH($B54,CAPEX_Input!$B:$B,0),MATCH(AP$2,CAPEX_Input!$G$2:$G$2,0)),0)*AP$4*$D$25</f>
        <v>0</v>
      </c>
      <c r="AQ54" s="383">
        <f>IFERROR(INDEX(CAPEX_Input!$G:$G,MATCH($B54,CAPEX_Input!$B:$B,0),MATCH(AQ$2,CAPEX_Input!$G$2:$G$2,0)),0)*AQ$4*$D$25</f>
        <v>0</v>
      </c>
      <c r="AR54" s="383">
        <f>IFERROR(INDEX(CAPEX_Input!$G:$G,MATCH($B54,CAPEX_Input!$B:$B,0),MATCH(AR$2,CAPEX_Input!$G$2:$G$2,0)),0)*AR$4*$D$25</f>
        <v>0</v>
      </c>
      <c r="AS54" s="383">
        <f>IFERROR(INDEX(CAPEX_Input!$G:$G,MATCH($B54,CAPEX_Input!$B:$B,0),MATCH(AS$2,CAPEX_Input!$G$2:$G$2,0)),0)*AS$4*$D$25</f>
        <v>0</v>
      </c>
      <c r="AT54" s="383">
        <f>IFERROR(INDEX(CAPEX_Input!$G:$G,MATCH($B54,CAPEX_Input!$B:$B,0),MATCH(AT$2,CAPEX_Input!$G$2:$G$2,0)),0)*AT$4*$D$25</f>
        <v>0</v>
      </c>
      <c r="AU54" s="383">
        <f>IFERROR(INDEX(CAPEX_Input!$G:$G,MATCH($B54,CAPEX_Input!$B:$B,0),MATCH(AU$2,CAPEX_Input!$G$2:$G$2,0)),0)*AU$4*$D$25</f>
        <v>0</v>
      </c>
      <c r="AV54" s="383">
        <f>IFERROR(INDEX(CAPEX_Input!$G:$G,MATCH($B54,CAPEX_Input!$B:$B,0),MATCH(AV$2,CAPEX_Input!$G$2:$G$2,0)),0)*AV$4*$D$25</f>
        <v>0</v>
      </c>
      <c r="AW54" s="383">
        <f>IFERROR(INDEX(CAPEX_Input!$G:$G,MATCH($B54,CAPEX_Input!$B:$B,0),MATCH(AW$2,CAPEX_Input!$G$2:$G$2,0)),0)*AW$4*$D$25</f>
        <v>0</v>
      </c>
    </row>
    <row r="55" spans="1:49" outlineLevel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  <c r="Z55" s="378"/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</row>
    <row r="56" spans="1:49" outlineLevel="1" x14ac:dyDescent="0.2">
      <c r="A56" s="44" t="str">
        <f>A57</f>
        <v>Equipamentos</v>
      </c>
      <c r="B56" s="44"/>
      <c r="C56" s="44"/>
      <c r="D56" s="44"/>
      <c r="E56" s="44"/>
      <c r="F56" s="44"/>
      <c r="G56" s="44"/>
      <c r="H56" s="44"/>
      <c r="I56" s="72">
        <f>SUM(O56:AR56)</f>
        <v>58927198.608052336</v>
      </c>
      <c r="J56" s="44"/>
      <c r="K56" s="44"/>
      <c r="L56" s="44"/>
      <c r="M56" s="44"/>
      <c r="N56" s="44"/>
      <c r="O56" s="380">
        <f t="shared" ref="O56:AW56" si="36">SUM(O57:O57)</f>
        <v>58927198.608052336</v>
      </c>
      <c r="P56" s="380">
        <f t="shared" si="36"/>
        <v>0</v>
      </c>
      <c r="Q56" s="380">
        <f t="shared" si="36"/>
        <v>0</v>
      </c>
      <c r="R56" s="380">
        <f t="shared" si="36"/>
        <v>0</v>
      </c>
      <c r="S56" s="380">
        <f t="shared" si="36"/>
        <v>0</v>
      </c>
      <c r="T56" s="380">
        <f t="shared" si="36"/>
        <v>0</v>
      </c>
      <c r="U56" s="380">
        <f t="shared" si="36"/>
        <v>0</v>
      </c>
      <c r="V56" s="380">
        <f t="shared" si="36"/>
        <v>0</v>
      </c>
      <c r="W56" s="380">
        <f t="shared" si="36"/>
        <v>0</v>
      </c>
      <c r="X56" s="380">
        <f t="shared" si="36"/>
        <v>0</v>
      </c>
      <c r="Y56" s="380">
        <f t="shared" si="36"/>
        <v>0</v>
      </c>
      <c r="Z56" s="380">
        <f t="shared" si="36"/>
        <v>0</v>
      </c>
      <c r="AA56" s="380">
        <f t="shared" si="36"/>
        <v>0</v>
      </c>
      <c r="AB56" s="380">
        <f t="shared" si="36"/>
        <v>0</v>
      </c>
      <c r="AC56" s="380">
        <f t="shared" si="36"/>
        <v>0</v>
      </c>
      <c r="AD56" s="380">
        <f t="shared" si="36"/>
        <v>0</v>
      </c>
      <c r="AE56" s="380">
        <f t="shared" si="36"/>
        <v>0</v>
      </c>
      <c r="AF56" s="380">
        <f t="shared" si="36"/>
        <v>0</v>
      </c>
      <c r="AG56" s="380">
        <f t="shared" si="36"/>
        <v>0</v>
      </c>
      <c r="AH56" s="380">
        <f t="shared" si="36"/>
        <v>0</v>
      </c>
      <c r="AI56" s="380">
        <f t="shared" si="36"/>
        <v>0</v>
      </c>
      <c r="AJ56" s="380">
        <f t="shared" si="36"/>
        <v>0</v>
      </c>
      <c r="AK56" s="380">
        <f t="shared" si="36"/>
        <v>0</v>
      </c>
      <c r="AL56" s="380">
        <f t="shared" si="36"/>
        <v>0</v>
      </c>
      <c r="AM56" s="380">
        <f t="shared" si="36"/>
        <v>0</v>
      </c>
      <c r="AN56" s="380">
        <f t="shared" si="36"/>
        <v>0</v>
      </c>
      <c r="AO56" s="380">
        <f t="shared" si="36"/>
        <v>0</v>
      </c>
      <c r="AP56" s="380">
        <f t="shared" si="36"/>
        <v>0</v>
      </c>
      <c r="AQ56" s="380">
        <f t="shared" si="36"/>
        <v>0</v>
      </c>
      <c r="AR56" s="380">
        <f t="shared" si="36"/>
        <v>0</v>
      </c>
      <c r="AS56" s="380">
        <f t="shared" si="36"/>
        <v>0</v>
      </c>
      <c r="AT56" s="380">
        <f t="shared" si="36"/>
        <v>0</v>
      </c>
      <c r="AU56" s="380">
        <f t="shared" si="36"/>
        <v>0</v>
      </c>
      <c r="AV56" s="380">
        <f t="shared" si="36"/>
        <v>0</v>
      </c>
      <c r="AW56" s="380">
        <f t="shared" si="36"/>
        <v>0</v>
      </c>
    </row>
    <row r="57" spans="1:49" outlineLevel="2" x14ac:dyDescent="0.2">
      <c r="A57" s="34" t="str">
        <f>CAPEX_Input!C18</f>
        <v>Equipamentos</v>
      </c>
      <c r="B57" s="55" t="s">
        <v>726</v>
      </c>
      <c r="C57"/>
      <c r="D57"/>
      <c r="E57"/>
      <c r="F57"/>
      <c r="G57"/>
      <c r="H57"/>
      <c r="I57" s="137">
        <f>SUM(O57:AR57)</f>
        <v>58927198.608052336</v>
      </c>
      <c r="J57"/>
      <c r="K57"/>
      <c r="L57"/>
      <c r="M57"/>
      <c r="N57"/>
      <c r="O57" s="383">
        <f>IFERROR(INDEX(CAPEX_Input!$G:$G,MATCH($B57,CAPEX_Input!$B:$B,0),MATCH(O$2,CAPEX_Input!$G$2:$G$2,0)),0)*O$4*$D$25</f>
        <v>58927198.608052336</v>
      </c>
      <c r="P57" s="383">
        <f>IFERROR(INDEX(CAPEX_Input!$G:$G,MATCH($B57,CAPEX_Input!$B:$B,0),MATCH(P$2,CAPEX_Input!$G$2:$G$2,0)),0)*P$4*$D$25</f>
        <v>0</v>
      </c>
      <c r="Q57" s="383">
        <f>IFERROR(INDEX(CAPEX_Input!$G:$G,MATCH($B57,CAPEX_Input!$B:$B,0),MATCH(Q$2,CAPEX_Input!$G$2:$G$2,0)),0)*Q$4*$D$25</f>
        <v>0</v>
      </c>
      <c r="R57" s="383">
        <f>IFERROR(INDEX(CAPEX_Input!$G:$G,MATCH($B57,CAPEX_Input!$B:$B,0),MATCH(R$2,CAPEX_Input!$G$2:$G$2,0)),0)*R$4*$D$25</f>
        <v>0</v>
      </c>
      <c r="S57" s="383">
        <f>IFERROR(INDEX(CAPEX_Input!$G:$G,MATCH($B57,CAPEX_Input!$B:$B,0),MATCH(S$2,CAPEX_Input!$G$2:$G$2,0)),0)*S$4*$D$25</f>
        <v>0</v>
      </c>
      <c r="T57" s="383">
        <f>IFERROR(INDEX(CAPEX_Input!$G:$G,MATCH($B57,CAPEX_Input!$B:$B,0),MATCH(T$2,CAPEX_Input!$G$2:$G$2,0)),0)*T$4*$D$25</f>
        <v>0</v>
      </c>
      <c r="U57" s="383">
        <f>IFERROR(INDEX(CAPEX_Input!$G:$G,MATCH($B57,CAPEX_Input!$B:$B,0),MATCH(U$2,CAPEX_Input!$G$2:$G$2,0)),0)*U$4*$D$25</f>
        <v>0</v>
      </c>
      <c r="V57" s="383">
        <f>IFERROR(INDEX(CAPEX_Input!$G:$G,MATCH($B57,CAPEX_Input!$B:$B,0),MATCH(V$2,CAPEX_Input!$G$2:$G$2,0)),0)*V$4*$D$25</f>
        <v>0</v>
      </c>
      <c r="W57" s="383">
        <f>IFERROR(INDEX(CAPEX_Input!$G:$G,MATCH($B57,CAPEX_Input!$B:$B,0),MATCH(W$2,CAPEX_Input!$G$2:$G$2,0)),0)*W$4*$D$25</f>
        <v>0</v>
      </c>
      <c r="X57" s="383">
        <f>IFERROR(INDEX(CAPEX_Input!$G:$G,MATCH($B57,CAPEX_Input!$B:$B,0),MATCH(X$2,CAPEX_Input!$G$2:$G$2,0)),0)*X$4*$D$25</f>
        <v>0</v>
      </c>
      <c r="Y57" s="383">
        <f>IFERROR(INDEX(CAPEX_Input!$G:$G,MATCH($B57,CAPEX_Input!$B:$B,0),MATCH(Y$2,CAPEX_Input!$G$2:$G$2,0)),0)*Y$4*$D$25</f>
        <v>0</v>
      </c>
      <c r="Z57" s="383">
        <f>IFERROR(INDEX(CAPEX_Input!$G:$G,MATCH($B57,CAPEX_Input!$B:$B,0),MATCH(Z$2,CAPEX_Input!$G$2:$G$2,0)),0)*Z$4*$D$25</f>
        <v>0</v>
      </c>
      <c r="AA57" s="383">
        <f>IFERROR(INDEX(CAPEX_Input!$G:$G,MATCH($B57,CAPEX_Input!$B:$B,0),MATCH(AA$2,CAPEX_Input!$G$2:$G$2,0)),0)*AA$4*$D$25</f>
        <v>0</v>
      </c>
      <c r="AB57" s="383">
        <f>IFERROR(INDEX(CAPEX_Input!$G:$G,MATCH($B57,CAPEX_Input!$B:$B,0),MATCH(AB$2,CAPEX_Input!$G$2:$G$2,0)),0)*AB$4*$D$25</f>
        <v>0</v>
      </c>
      <c r="AC57" s="383">
        <f>IFERROR(INDEX(CAPEX_Input!$G:$G,MATCH($B57,CAPEX_Input!$B:$B,0),MATCH(AC$2,CAPEX_Input!$G$2:$G$2,0)),0)*AC$4*$D$25</f>
        <v>0</v>
      </c>
      <c r="AD57" s="383">
        <f>IFERROR(INDEX(CAPEX_Input!$G:$G,MATCH($B57,CAPEX_Input!$B:$B,0),MATCH(AD$2,CAPEX_Input!$G$2:$G$2,0)),0)*AD$4*$D$25</f>
        <v>0</v>
      </c>
      <c r="AE57" s="383">
        <f>IFERROR(INDEX(CAPEX_Input!$G:$G,MATCH($B57,CAPEX_Input!$B:$B,0),MATCH(AE$2,CAPEX_Input!$G$2:$G$2,0)),0)*AE$4*$D$25</f>
        <v>0</v>
      </c>
      <c r="AF57" s="383">
        <f>IFERROR(INDEX(CAPEX_Input!$G:$G,MATCH($B57,CAPEX_Input!$B:$B,0),MATCH(AF$2,CAPEX_Input!$G$2:$G$2,0)),0)*AF$4*$D$25</f>
        <v>0</v>
      </c>
      <c r="AG57" s="383">
        <f>IFERROR(INDEX(CAPEX_Input!$G:$G,MATCH($B57,CAPEX_Input!$B:$B,0),MATCH(AG$2,CAPEX_Input!$G$2:$G$2,0)),0)*AG$4*$D$25</f>
        <v>0</v>
      </c>
      <c r="AH57" s="383">
        <f>IFERROR(INDEX(CAPEX_Input!$G:$G,MATCH($B57,CAPEX_Input!$B:$B,0),MATCH(AH$2,CAPEX_Input!$G$2:$G$2,0)),0)*AH$4*$D$25</f>
        <v>0</v>
      </c>
      <c r="AI57" s="383">
        <f>IFERROR(INDEX(CAPEX_Input!$G:$G,MATCH($B57,CAPEX_Input!$B:$B,0),MATCH(AI$2,CAPEX_Input!$G$2:$G$2,0)),0)*AI$4*$D$25</f>
        <v>0</v>
      </c>
      <c r="AJ57" s="383">
        <f>IFERROR(INDEX(CAPEX_Input!$G:$G,MATCH($B57,CAPEX_Input!$B:$B,0),MATCH(AJ$2,CAPEX_Input!$G$2:$G$2,0)),0)*AJ$4*$D$25</f>
        <v>0</v>
      </c>
      <c r="AK57" s="383">
        <f>IFERROR(INDEX(CAPEX_Input!$G:$G,MATCH($B57,CAPEX_Input!$B:$B,0),MATCH(AK$2,CAPEX_Input!$G$2:$G$2,0)),0)*AK$4*$D$25</f>
        <v>0</v>
      </c>
      <c r="AL57" s="383">
        <f>IFERROR(INDEX(CAPEX_Input!$G:$G,MATCH($B57,CAPEX_Input!$B:$B,0),MATCH(AL$2,CAPEX_Input!$G$2:$G$2,0)),0)*AL$4*$D$25</f>
        <v>0</v>
      </c>
      <c r="AM57" s="383">
        <f>IFERROR(INDEX(CAPEX_Input!$G:$G,MATCH($B57,CAPEX_Input!$B:$B,0),MATCH(AM$2,CAPEX_Input!$G$2:$G$2,0)),0)*AM$4*$D$25</f>
        <v>0</v>
      </c>
      <c r="AN57" s="383">
        <f>IFERROR(INDEX(CAPEX_Input!$G:$G,MATCH($B57,CAPEX_Input!$B:$B,0),MATCH(AN$2,CAPEX_Input!$G$2:$G$2,0)),0)*AN$4*$D$25</f>
        <v>0</v>
      </c>
      <c r="AO57" s="383">
        <f>IFERROR(INDEX(CAPEX_Input!$G:$G,MATCH($B57,CAPEX_Input!$B:$B,0),MATCH(AO$2,CAPEX_Input!$G$2:$G$2,0)),0)*AO$4*$D$25</f>
        <v>0</v>
      </c>
      <c r="AP57" s="383">
        <f>IFERROR(INDEX(CAPEX_Input!$G:$G,MATCH($B57,CAPEX_Input!$B:$B,0),MATCH(AP$2,CAPEX_Input!$G$2:$G$2,0)),0)*AP$4*$D$25</f>
        <v>0</v>
      </c>
      <c r="AQ57" s="383">
        <f>IFERROR(INDEX(CAPEX_Input!$G:$G,MATCH($B57,CAPEX_Input!$B:$B,0),MATCH(AQ$2,CAPEX_Input!$G$2:$G$2,0)),0)*AQ$4*$D$25</f>
        <v>0</v>
      </c>
      <c r="AR57" s="383">
        <f>IFERROR(INDEX(CAPEX_Input!$G:$G,MATCH($B57,CAPEX_Input!$B:$B,0),MATCH(AR$2,CAPEX_Input!$G$2:$G$2,0)),0)*AR$4*$D$25</f>
        <v>0</v>
      </c>
      <c r="AS57" s="383">
        <f>IFERROR(INDEX(CAPEX_Input!$G:$G,MATCH($B57,CAPEX_Input!$B:$B,0),MATCH(AS$2,CAPEX_Input!$G$2:$G$2,0)),0)*AS$4*$D$25</f>
        <v>0</v>
      </c>
      <c r="AT57" s="383">
        <f>IFERROR(INDEX(CAPEX_Input!$G:$G,MATCH($B57,CAPEX_Input!$B:$B,0),MATCH(AT$2,CAPEX_Input!$G$2:$G$2,0)),0)*AT$4*$D$25</f>
        <v>0</v>
      </c>
      <c r="AU57" s="383">
        <f>IFERROR(INDEX(CAPEX_Input!$G:$G,MATCH($B57,CAPEX_Input!$B:$B,0),MATCH(AU$2,CAPEX_Input!$G$2:$G$2,0)),0)*AU$4*$D$25</f>
        <v>0</v>
      </c>
      <c r="AV57" s="383">
        <f>IFERROR(INDEX(CAPEX_Input!$G:$G,MATCH($B57,CAPEX_Input!$B:$B,0),MATCH(AV$2,CAPEX_Input!$G$2:$G$2,0)),0)*AV$4*$D$25</f>
        <v>0</v>
      </c>
      <c r="AW57" s="383">
        <f>IFERROR(INDEX(CAPEX_Input!$G:$G,MATCH($B57,CAPEX_Input!$B:$B,0),MATCH(AW$2,CAPEX_Input!$G$2:$G$2,0)),0)*AW$4*$D$25</f>
        <v>0</v>
      </c>
    </row>
    <row r="58" spans="1:49" outlineLevel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</row>
    <row r="59" spans="1:49" outlineLevel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</row>
    <row r="60" spans="1:49" x14ac:dyDescent="0.2">
      <c r="A60" s="85" t="s">
        <v>251</v>
      </c>
      <c r="B60" s="85" t="s">
        <v>48</v>
      </c>
      <c r="C60" s="85"/>
      <c r="D60" s="85"/>
      <c r="E60" s="85"/>
      <c r="F60" s="85"/>
      <c r="G60" s="85"/>
      <c r="H60" s="85"/>
      <c r="I60" s="94">
        <f>0.001</f>
        <v>1E-3</v>
      </c>
      <c r="J60" s="85"/>
      <c r="K60" s="85"/>
      <c r="L60" s="86"/>
      <c r="M60" s="85"/>
      <c r="N60" s="85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  <c r="AB60" s="381"/>
      <c r="AC60" s="381"/>
      <c r="AD60" s="381"/>
      <c r="AE60" s="381"/>
      <c r="AF60" s="381"/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381"/>
      <c r="AV60" s="381"/>
      <c r="AW60" s="381"/>
    </row>
    <row r="61" spans="1:49" x14ac:dyDescent="0.2">
      <c r="A61" s="74" t="s">
        <v>254</v>
      </c>
      <c r="B61" s="74"/>
      <c r="C61" s="74"/>
      <c r="D61" s="74"/>
      <c r="E61" s="74"/>
      <c r="F61" s="74"/>
      <c r="G61" s="74"/>
      <c r="H61" s="74"/>
      <c r="I61" s="74">
        <f>SUM(O61:AR61)</f>
        <v>54608029.494800009</v>
      </c>
      <c r="J61" s="74"/>
      <c r="K61" s="74"/>
      <c r="L61" s="139"/>
      <c r="M61" s="74"/>
      <c r="N61" s="74"/>
      <c r="O61" s="379">
        <f t="shared" ref="O61:AW61" si="37">SUM(O62,O64,O66)</f>
        <v>0</v>
      </c>
      <c r="P61" s="379">
        <f t="shared" si="37"/>
        <v>4688610.8607999999</v>
      </c>
      <c r="Q61" s="379">
        <f t="shared" si="37"/>
        <v>5569157.6260000002</v>
      </c>
      <c r="R61" s="379">
        <f t="shared" si="37"/>
        <v>5569157.6260000002</v>
      </c>
      <c r="S61" s="379">
        <f t="shared" si="37"/>
        <v>5569157.6260000002</v>
      </c>
      <c r="T61" s="379">
        <f t="shared" si="37"/>
        <v>5569157.6260000002</v>
      </c>
      <c r="U61" s="379">
        <f t="shared" si="37"/>
        <v>5569157.6260000002</v>
      </c>
      <c r="V61" s="379">
        <f t="shared" si="37"/>
        <v>5518407.6260000002</v>
      </c>
      <c r="W61" s="379">
        <f t="shared" si="37"/>
        <v>5518407.6260000002</v>
      </c>
      <c r="X61" s="379">
        <f t="shared" si="37"/>
        <v>5518407.6260000002</v>
      </c>
      <c r="Y61" s="379">
        <f t="shared" si="37"/>
        <v>5518407.6260000002</v>
      </c>
      <c r="Z61" s="379">
        <f t="shared" si="37"/>
        <v>0</v>
      </c>
      <c r="AA61" s="379">
        <f t="shared" si="37"/>
        <v>0</v>
      </c>
      <c r="AB61" s="379">
        <f t="shared" si="37"/>
        <v>0</v>
      </c>
      <c r="AC61" s="379">
        <f t="shared" si="37"/>
        <v>0</v>
      </c>
      <c r="AD61" s="379">
        <f t="shared" si="37"/>
        <v>0</v>
      </c>
      <c r="AE61" s="379">
        <f t="shared" si="37"/>
        <v>0</v>
      </c>
      <c r="AF61" s="379">
        <f t="shared" si="37"/>
        <v>0</v>
      </c>
      <c r="AG61" s="379">
        <f t="shared" si="37"/>
        <v>0</v>
      </c>
      <c r="AH61" s="379">
        <f t="shared" si="37"/>
        <v>0</v>
      </c>
      <c r="AI61" s="379">
        <f t="shared" si="37"/>
        <v>0</v>
      </c>
      <c r="AJ61" s="379">
        <f t="shared" si="37"/>
        <v>0</v>
      </c>
      <c r="AK61" s="379">
        <f t="shared" si="37"/>
        <v>0</v>
      </c>
      <c r="AL61" s="379">
        <f t="shared" si="37"/>
        <v>0</v>
      </c>
      <c r="AM61" s="379">
        <f t="shared" si="37"/>
        <v>0</v>
      </c>
      <c r="AN61" s="379">
        <f t="shared" si="37"/>
        <v>0</v>
      </c>
      <c r="AO61" s="379">
        <f t="shared" si="37"/>
        <v>0</v>
      </c>
      <c r="AP61" s="379">
        <f t="shared" si="37"/>
        <v>0</v>
      </c>
      <c r="AQ61" s="379">
        <f t="shared" si="37"/>
        <v>0</v>
      </c>
      <c r="AR61" s="379">
        <f t="shared" si="37"/>
        <v>0</v>
      </c>
      <c r="AS61" s="379">
        <f t="shared" si="37"/>
        <v>0</v>
      </c>
      <c r="AT61" s="379">
        <f t="shared" si="37"/>
        <v>0</v>
      </c>
      <c r="AU61" s="379">
        <f t="shared" si="37"/>
        <v>0</v>
      </c>
      <c r="AV61" s="379">
        <f t="shared" si="37"/>
        <v>0</v>
      </c>
      <c r="AW61" s="379">
        <f t="shared" si="37"/>
        <v>0</v>
      </c>
    </row>
    <row r="62" spans="1:49" x14ac:dyDescent="0.2">
      <c r="A62" s="72" t="str">
        <f>A8</f>
        <v>URE MARÍLIA - BIO+GÁS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80">
        <f t="shared" ref="O62:AW62" si="38">SUM(O63:O63)</f>
        <v>0</v>
      </c>
      <c r="P62" s="380">
        <f t="shared" si="38"/>
        <v>4060000</v>
      </c>
      <c r="Q62" s="380">
        <f t="shared" si="38"/>
        <v>4060000</v>
      </c>
      <c r="R62" s="380">
        <f t="shared" si="38"/>
        <v>4060000</v>
      </c>
      <c r="S62" s="380">
        <f t="shared" si="38"/>
        <v>4060000</v>
      </c>
      <c r="T62" s="380">
        <f t="shared" si="38"/>
        <v>4060000</v>
      </c>
      <c r="U62" s="380">
        <f t="shared" si="38"/>
        <v>4060000</v>
      </c>
      <c r="V62" s="380">
        <f t="shared" si="38"/>
        <v>4060000</v>
      </c>
      <c r="W62" s="380">
        <f t="shared" si="38"/>
        <v>4060000</v>
      </c>
      <c r="X62" s="380">
        <f t="shared" si="38"/>
        <v>4060000</v>
      </c>
      <c r="Y62" s="380">
        <f t="shared" si="38"/>
        <v>4060000</v>
      </c>
      <c r="Z62" s="380">
        <f t="shared" si="38"/>
        <v>0</v>
      </c>
      <c r="AA62" s="380">
        <f t="shared" si="38"/>
        <v>0</v>
      </c>
      <c r="AB62" s="380">
        <f t="shared" si="38"/>
        <v>0</v>
      </c>
      <c r="AC62" s="380">
        <f t="shared" si="38"/>
        <v>0</v>
      </c>
      <c r="AD62" s="380">
        <f t="shared" si="38"/>
        <v>0</v>
      </c>
      <c r="AE62" s="380">
        <f t="shared" si="38"/>
        <v>0</v>
      </c>
      <c r="AF62" s="380">
        <f t="shared" si="38"/>
        <v>0</v>
      </c>
      <c r="AG62" s="380">
        <f t="shared" si="38"/>
        <v>0</v>
      </c>
      <c r="AH62" s="380">
        <f t="shared" si="38"/>
        <v>0</v>
      </c>
      <c r="AI62" s="380">
        <f t="shared" si="38"/>
        <v>0</v>
      </c>
      <c r="AJ62" s="380">
        <f t="shared" si="38"/>
        <v>0</v>
      </c>
      <c r="AK62" s="380">
        <f t="shared" si="38"/>
        <v>0</v>
      </c>
      <c r="AL62" s="380">
        <f t="shared" si="38"/>
        <v>0</v>
      </c>
      <c r="AM62" s="380">
        <f t="shared" si="38"/>
        <v>0</v>
      </c>
      <c r="AN62" s="380">
        <f t="shared" si="38"/>
        <v>0</v>
      </c>
      <c r="AO62" s="380">
        <f t="shared" si="38"/>
        <v>0</v>
      </c>
      <c r="AP62" s="380">
        <f t="shared" si="38"/>
        <v>0</v>
      </c>
      <c r="AQ62" s="380">
        <f t="shared" si="38"/>
        <v>0</v>
      </c>
      <c r="AR62" s="380">
        <f t="shared" si="38"/>
        <v>0</v>
      </c>
      <c r="AS62" s="380">
        <f t="shared" si="38"/>
        <v>0</v>
      </c>
      <c r="AT62" s="380">
        <f t="shared" si="38"/>
        <v>0</v>
      </c>
      <c r="AU62" s="380">
        <f t="shared" si="38"/>
        <v>0</v>
      </c>
      <c r="AV62" s="380">
        <f t="shared" si="38"/>
        <v>0</v>
      </c>
      <c r="AW62" s="380">
        <f t="shared" si="38"/>
        <v>0</v>
      </c>
    </row>
    <row r="63" spans="1:49" x14ac:dyDescent="0.2">
      <c r="A63" s="59" t="s">
        <v>253</v>
      </c>
      <c r="B63" t="s">
        <v>48</v>
      </c>
      <c r="C63"/>
      <c r="D63"/>
      <c r="E63"/>
      <c r="F63"/>
      <c r="G63"/>
      <c r="H63"/>
      <c r="I63"/>
      <c r="J63"/>
      <c r="K63"/>
      <c r="L63"/>
      <c r="M63"/>
      <c r="N63"/>
      <c r="O63" s="378">
        <f>'DRE_URE MARÍLIA-BIO+GAS'!E37</f>
        <v>0</v>
      </c>
      <c r="P63" s="378">
        <f>'DRE_URE MARÍLIA-BIO+GAS'!F37*-1</f>
        <v>4060000</v>
      </c>
      <c r="Q63" s="378">
        <f>'DRE_URE MARÍLIA-BIO+GAS'!G37*-1</f>
        <v>4060000</v>
      </c>
      <c r="R63" s="378">
        <f>'DRE_URE MARÍLIA-BIO+GAS'!H37*-1</f>
        <v>4060000</v>
      </c>
      <c r="S63" s="378">
        <f>'DRE_URE MARÍLIA-BIO+GAS'!I37*-1</f>
        <v>4060000</v>
      </c>
      <c r="T63" s="378">
        <f>'DRE_URE MARÍLIA-BIO+GAS'!J37*-1</f>
        <v>4060000</v>
      </c>
      <c r="U63" s="378">
        <f>'DRE_URE MARÍLIA-BIO+GAS'!K37*-1</f>
        <v>4060000</v>
      </c>
      <c r="V63" s="378">
        <f>'DRE_URE MARÍLIA-BIO+GAS'!L37*-1</f>
        <v>4060000</v>
      </c>
      <c r="W63" s="378">
        <f>'DRE_URE MARÍLIA-BIO+GAS'!M37*-1</f>
        <v>4060000</v>
      </c>
      <c r="X63" s="378">
        <f>'DRE_URE MARÍLIA-BIO+GAS'!N37*-1</f>
        <v>4060000</v>
      </c>
      <c r="Y63" s="378">
        <f>'DRE_URE MARÍLIA-BIO+GAS'!O37*-1</f>
        <v>4060000</v>
      </c>
      <c r="Z63" s="378">
        <f>'DRE_URE MARÍLIA-BIO+GAS'!P37*-1</f>
        <v>0</v>
      </c>
      <c r="AA63" s="378">
        <f>'DRE_URE MARÍLIA-BIO+GAS'!Q37*-1</f>
        <v>0</v>
      </c>
      <c r="AB63" s="378">
        <f>'DRE_URE MARÍLIA-BIO+GAS'!R37*-1</f>
        <v>0</v>
      </c>
      <c r="AC63" s="378">
        <f>'DRE_URE MARÍLIA-BIO+GAS'!S37*-1</f>
        <v>0</v>
      </c>
      <c r="AD63" s="378">
        <f>'DRE_URE MARÍLIA-BIO+GAS'!T37*-1</f>
        <v>0</v>
      </c>
      <c r="AE63" s="378">
        <f>'DRE_URE MARÍLIA-BIO+GAS'!U37*-1</f>
        <v>0</v>
      </c>
      <c r="AF63" s="378">
        <f>'DRE_URE MARÍLIA-BIO+GAS'!V37*-1</f>
        <v>0</v>
      </c>
      <c r="AG63" s="378">
        <f>'DRE_URE MARÍLIA-BIO+GAS'!W37*-1</f>
        <v>0</v>
      </c>
      <c r="AH63" s="378">
        <f>'DRE_URE MARÍLIA-BIO+GAS'!X37*-1</f>
        <v>0</v>
      </c>
      <c r="AI63" s="378">
        <f>'DRE_URE MARÍLIA-BIO+GAS'!Y37*-1</f>
        <v>0</v>
      </c>
      <c r="AJ63" s="378">
        <f>'DRE_URE MARÍLIA-BIO+GAS'!Z37*-1</f>
        <v>0</v>
      </c>
      <c r="AK63" s="378">
        <f>'DRE_URE MARÍLIA-BIO+GAS'!AA37*-1</f>
        <v>0</v>
      </c>
      <c r="AL63" s="378">
        <f>'DRE_URE MARÍLIA-BIO+GAS'!AB37*-1</f>
        <v>0</v>
      </c>
      <c r="AM63" s="378">
        <f>'DRE_URE MARÍLIA-BIO+GAS'!AC37*-1</f>
        <v>0</v>
      </c>
      <c r="AN63" s="378">
        <f>'DRE_URE MARÍLIA-BIO+GAS'!AD37*-1</f>
        <v>0</v>
      </c>
      <c r="AO63" s="378">
        <f>'DRE_URE MARÍLIA-BIO+GAS'!AE37*-1</f>
        <v>0</v>
      </c>
      <c r="AP63" s="378">
        <f>'DRE_URE MARÍLIA-BIO+GAS'!AF37*-1</f>
        <v>0</v>
      </c>
      <c r="AQ63" s="378">
        <f>'DRE_URE MARÍLIA-BIO+GAS'!AG37*-1</f>
        <v>0</v>
      </c>
      <c r="AR63" s="378">
        <f>'DRE_URE MARÍLIA-BIO+GAS'!AH37*-1</f>
        <v>0</v>
      </c>
      <c r="AS63" s="378">
        <f>'DRE_URE MARÍLIA-BIO+GAS'!AI37*-1</f>
        <v>0</v>
      </c>
      <c r="AT63" s="378">
        <f>'DRE_URE MARÍLIA-BIO+GAS'!AJ37*-1</f>
        <v>0</v>
      </c>
      <c r="AU63" s="378">
        <f>'DRE_URE MARÍLIA-BIO+GAS'!AK37*-1</f>
        <v>0</v>
      </c>
      <c r="AV63" s="378">
        <f>'DRE_URE MARÍLIA-BIO+GAS'!AL37*-1</f>
        <v>0</v>
      </c>
      <c r="AW63" s="378">
        <f>'DRE_URE MARÍLIA-BIO+GAS'!AM37*-1</f>
        <v>0</v>
      </c>
    </row>
    <row r="64" spans="1:49" x14ac:dyDescent="0.2">
      <c r="A64" s="72" t="str">
        <f>A13</f>
        <v>URE MARÍLIA - BIO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380">
        <f t="shared" ref="O64:AW64" si="39">SUM(O65:O65)</f>
        <v>0</v>
      </c>
      <c r="P64" s="380">
        <f t="shared" si="39"/>
        <v>465000</v>
      </c>
      <c r="Q64" s="380">
        <f t="shared" si="39"/>
        <v>465000</v>
      </c>
      <c r="R64" s="380">
        <f t="shared" si="39"/>
        <v>465000</v>
      </c>
      <c r="S64" s="380">
        <f t="shared" si="39"/>
        <v>465000</v>
      </c>
      <c r="T64" s="380">
        <f t="shared" si="39"/>
        <v>465000</v>
      </c>
      <c r="U64" s="380">
        <f t="shared" si="39"/>
        <v>465000</v>
      </c>
      <c r="V64" s="380">
        <f t="shared" si="39"/>
        <v>465000</v>
      </c>
      <c r="W64" s="380">
        <f t="shared" si="39"/>
        <v>465000</v>
      </c>
      <c r="X64" s="380">
        <f t="shared" si="39"/>
        <v>465000</v>
      </c>
      <c r="Y64" s="380">
        <f t="shared" si="39"/>
        <v>465000</v>
      </c>
      <c r="Z64" s="380">
        <f t="shared" si="39"/>
        <v>0</v>
      </c>
      <c r="AA64" s="380">
        <f t="shared" si="39"/>
        <v>0</v>
      </c>
      <c r="AB64" s="380">
        <f t="shared" si="39"/>
        <v>0</v>
      </c>
      <c r="AC64" s="380">
        <f t="shared" si="39"/>
        <v>0</v>
      </c>
      <c r="AD64" s="380">
        <f t="shared" si="39"/>
        <v>0</v>
      </c>
      <c r="AE64" s="380">
        <f t="shared" si="39"/>
        <v>0</v>
      </c>
      <c r="AF64" s="380">
        <f t="shared" si="39"/>
        <v>0</v>
      </c>
      <c r="AG64" s="380">
        <f t="shared" si="39"/>
        <v>0</v>
      </c>
      <c r="AH64" s="380">
        <f t="shared" si="39"/>
        <v>0</v>
      </c>
      <c r="AI64" s="380">
        <f t="shared" si="39"/>
        <v>0</v>
      </c>
      <c r="AJ64" s="380">
        <f t="shared" si="39"/>
        <v>0</v>
      </c>
      <c r="AK64" s="380">
        <f t="shared" si="39"/>
        <v>0</v>
      </c>
      <c r="AL64" s="380">
        <f t="shared" si="39"/>
        <v>0</v>
      </c>
      <c r="AM64" s="380">
        <f t="shared" si="39"/>
        <v>0</v>
      </c>
      <c r="AN64" s="380">
        <f t="shared" si="39"/>
        <v>0</v>
      </c>
      <c r="AO64" s="380">
        <f t="shared" si="39"/>
        <v>0</v>
      </c>
      <c r="AP64" s="380">
        <f t="shared" si="39"/>
        <v>0</v>
      </c>
      <c r="AQ64" s="380">
        <f t="shared" si="39"/>
        <v>0</v>
      </c>
      <c r="AR64" s="380">
        <f t="shared" si="39"/>
        <v>0</v>
      </c>
      <c r="AS64" s="380">
        <f t="shared" si="39"/>
        <v>0</v>
      </c>
      <c r="AT64" s="380">
        <f t="shared" si="39"/>
        <v>0</v>
      </c>
      <c r="AU64" s="380">
        <f t="shared" si="39"/>
        <v>0</v>
      </c>
      <c r="AV64" s="380">
        <f t="shared" si="39"/>
        <v>0</v>
      </c>
      <c r="AW64" s="380">
        <f t="shared" si="39"/>
        <v>0</v>
      </c>
    </row>
    <row r="65" spans="1:49" x14ac:dyDescent="0.2">
      <c r="A65" s="59" t="s">
        <v>253</v>
      </c>
      <c r="B65" t="s">
        <v>48</v>
      </c>
      <c r="C65"/>
      <c r="D65"/>
      <c r="E65"/>
      <c r="F65"/>
      <c r="G65"/>
      <c r="H65"/>
      <c r="I65"/>
      <c r="J65"/>
      <c r="K65"/>
      <c r="L65"/>
      <c r="M65"/>
      <c r="N65"/>
      <c r="O65" s="378">
        <f>'DRE_URE MARÍLIA-BIO'!E37*-1</f>
        <v>0</v>
      </c>
      <c r="P65" s="378">
        <f>'DRE_URE MARÍLIA-BIO'!F37*-1</f>
        <v>465000</v>
      </c>
      <c r="Q65" s="378">
        <f>'DRE_URE MARÍLIA-BIO'!G37*-1</f>
        <v>465000</v>
      </c>
      <c r="R65" s="378">
        <f>'DRE_URE MARÍLIA-BIO'!H37*-1</f>
        <v>465000</v>
      </c>
      <c r="S65" s="378">
        <f>'DRE_URE MARÍLIA-BIO'!I37*-1</f>
        <v>465000</v>
      </c>
      <c r="T65" s="378">
        <f>'DRE_URE MARÍLIA-BIO'!J37*-1</f>
        <v>465000</v>
      </c>
      <c r="U65" s="378">
        <f>'DRE_URE MARÍLIA-BIO'!K37*-1</f>
        <v>465000</v>
      </c>
      <c r="V65" s="378">
        <f>'DRE_URE MARÍLIA-BIO'!L37*-1</f>
        <v>465000</v>
      </c>
      <c r="W65" s="378">
        <f>'DRE_URE MARÍLIA-BIO'!M37*-1</f>
        <v>465000</v>
      </c>
      <c r="X65" s="378">
        <f>'DRE_URE MARÍLIA-BIO'!N37*-1</f>
        <v>465000</v>
      </c>
      <c r="Y65" s="378">
        <f>'DRE_URE MARÍLIA-BIO'!O37*-1</f>
        <v>465000</v>
      </c>
      <c r="Z65" s="378">
        <f>'DRE_URE MARÍLIA-BIO'!P37*-1</f>
        <v>0</v>
      </c>
      <c r="AA65" s="378">
        <f>'DRE_URE MARÍLIA-BIO'!Q37*-1</f>
        <v>0</v>
      </c>
      <c r="AB65" s="378">
        <f>'DRE_URE MARÍLIA-BIO'!R37*-1</f>
        <v>0</v>
      </c>
      <c r="AC65" s="378">
        <f>'DRE_URE MARÍLIA-BIO'!S37*-1</f>
        <v>0</v>
      </c>
      <c r="AD65" s="378">
        <f>'DRE_URE MARÍLIA-BIO'!T37*-1</f>
        <v>0</v>
      </c>
      <c r="AE65" s="378">
        <f>'DRE_URE MARÍLIA-BIO'!U37*-1</f>
        <v>0</v>
      </c>
      <c r="AF65" s="378">
        <f>'DRE_URE MARÍLIA-BIO'!V37*-1</f>
        <v>0</v>
      </c>
      <c r="AG65" s="378">
        <f>'DRE_URE MARÍLIA-BIO'!W37*-1</f>
        <v>0</v>
      </c>
      <c r="AH65" s="378">
        <f>'DRE_URE MARÍLIA-BIO'!X37*-1</f>
        <v>0</v>
      </c>
      <c r="AI65" s="378">
        <f>'DRE_URE MARÍLIA-BIO'!Y37*-1</f>
        <v>0</v>
      </c>
      <c r="AJ65" s="378">
        <f>'DRE_URE MARÍLIA-BIO'!Z37*-1</f>
        <v>0</v>
      </c>
      <c r="AK65" s="378">
        <f>'DRE_URE MARÍLIA-BIO'!AA37*-1</f>
        <v>0</v>
      </c>
      <c r="AL65" s="378">
        <f>'DRE_URE MARÍLIA-BIO'!AB37*-1</f>
        <v>0</v>
      </c>
      <c r="AM65" s="378">
        <f>'DRE_URE MARÍLIA-BIO'!AC37*-1</f>
        <v>0</v>
      </c>
      <c r="AN65" s="378">
        <f>'DRE_URE MARÍLIA-BIO'!AD37*-1</f>
        <v>0</v>
      </c>
      <c r="AO65" s="378">
        <f>'DRE_URE MARÍLIA-BIO'!AE37*-1</f>
        <v>0</v>
      </c>
      <c r="AP65" s="378">
        <f>'DRE_URE MARÍLIA-BIO'!AF37*-1</f>
        <v>0</v>
      </c>
      <c r="AQ65" s="378">
        <f>'DRE_URE MARÍLIA-BIO'!AG37*-1</f>
        <v>0</v>
      </c>
      <c r="AR65" s="378">
        <f>'DRE_URE MARÍLIA-BIO'!AH37*-1</f>
        <v>0</v>
      </c>
      <c r="AS65" s="378">
        <f>'DRE_URE MARÍLIA-BIO'!AI37*-1</f>
        <v>0</v>
      </c>
      <c r="AT65" s="378">
        <f>'DRE_URE MARÍLIA-BIO'!AJ37*-1</f>
        <v>0</v>
      </c>
      <c r="AU65" s="378">
        <f>'DRE_URE MARÍLIA-BIO'!AK37*-1</f>
        <v>0</v>
      </c>
      <c r="AV65" s="378">
        <f>'DRE_URE MARÍLIA-BIO'!AL37*-1</f>
        <v>0</v>
      </c>
      <c r="AW65" s="378">
        <f>'DRE_URE MARÍLIA-BIO'!AM37*-1</f>
        <v>0</v>
      </c>
    </row>
    <row r="66" spans="1:49" x14ac:dyDescent="0.2">
      <c r="A66" s="72" t="str">
        <f>A18</f>
        <v>URE MARÍLIA - GÁS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380">
        <f t="shared" ref="O66:AW66" si="40">SUM(O67:O67)</f>
        <v>0</v>
      </c>
      <c r="P66" s="380">
        <f t="shared" si="40"/>
        <v>163610.86080000002</v>
      </c>
      <c r="Q66" s="380">
        <f t="shared" si="40"/>
        <v>1044157.6260000002</v>
      </c>
      <c r="R66" s="380">
        <f t="shared" si="40"/>
        <v>1044157.6260000002</v>
      </c>
      <c r="S66" s="380">
        <f t="shared" si="40"/>
        <v>1044157.6260000002</v>
      </c>
      <c r="T66" s="380">
        <f t="shared" si="40"/>
        <v>1044157.6260000002</v>
      </c>
      <c r="U66" s="380">
        <f t="shared" si="40"/>
        <v>1044157.6260000002</v>
      </c>
      <c r="V66" s="380">
        <f t="shared" si="40"/>
        <v>993407.62600000016</v>
      </c>
      <c r="W66" s="380">
        <f t="shared" si="40"/>
        <v>993407.62600000016</v>
      </c>
      <c r="X66" s="380">
        <f t="shared" si="40"/>
        <v>993407.62600000016</v>
      </c>
      <c r="Y66" s="380">
        <f t="shared" si="40"/>
        <v>993407.62600000016</v>
      </c>
      <c r="Z66" s="380">
        <f t="shared" si="40"/>
        <v>0</v>
      </c>
      <c r="AA66" s="380">
        <f t="shared" si="40"/>
        <v>0</v>
      </c>
      <c r="AB66" s="380">
        <f t="shared" si="40"/>
        <v>0</v>
      </c>
      <c r="AC66" s="380">
        <f t="shared" si="40"/>
        <v>0</v>
      </c>
      <c r="AD66" s="380">
        <f t="shared" si="40"/>
        <v>0</v>
      </c>
      <c r="AE66" s="380">
        <f t="shared" si="40"/>
        <v>0</v>
      </c>
      <c r="AF66" s="380">
        <f t="shared" si="40"/>
        <v>0</v>
      </c>
      <c r="AG66" s="380">
        <f t="shared" si="40"/>
        <v>0</v>
      </c>
      <c r="AH66" s="380">
        <f t="shared" si="40"/>
        <v>0</v>
      </c>
      <c r="AI66" s="380">
        <f t="shared" si="40"/>
        <v>0</v>
      </c>
      <c r="AJ66" s="380">
        <f t="shared" si="40"/>
        <v>0</v>
      </c>
      <c r="AK66" s="380">
        <f t="shared" si="40"/>
        <v>0</v>
      </c>
      <c r="AL66" s="380">
        <f t="shared" si="40"/>
        <v>0</v>
      </c>
      <c r="AM66" s="380">
        <f t="shared" si="40"/>
        <v>0</v>
      </c>
      <c r="AN66" s="380">
        <f t="shared" si="40"/>
        <v>0</v>
      </c>
      <c r="AO66" s="380">
        <f t="shared" si="40"/>
        <v>0</v>
      </c>
      <c r="AP66" s="380">
        <f t="shared" si="40"/>
        <v>0</v>
      </c>
      <c r="AQ66" s="380">
        <f t="shared" si="40"/>
        <v>0</v>
      </c>
      <c r="AR66" s="380">
        <f t="shared" si="40"/>
        <v>0</v>
      </c>
      <c r="AS66" s="380">
        <f t="shared" si="40"/>
        <v>0</v>
      </c>
      <c r="AT66" s="380">
        <f t="shared" si="40"/>
        <v>0</v>
      </c>
      <c r="AU66" s="380">
        <f t="shared" si="40"/>
        <v>0</v>
      </c>
      <c r="AV66" s="380">
        <f t="shared" si="40"/>
        <v>0</v>
      </c>
      <c r="AW66" s="380">
        <f t="shared" si="40"/>
        <v>0</v>
      </c>
    </row>
    <row r="67" spans="1:49" x14ac:dyDescent="0.2">
      <c r="A67" s="59" t="s">
        <v>253</v>
      </c>
      <c r="B67" t="s">
        <v>48</v>
      </c>
      <c r="C67"/>
      <c r="D67"/>
      <c r="E67"/>
      <c r="F67"/>
      <c r="G67"/>
      <c r="H67"/>
      <c r="I67"/>
      <c r="J67"/>
      <c r="K67"/>
      <c r="L67"/>
      <c r="M67"/>
      <c r="N67"/>
      <c r="O67" s="378">
        <f>'DRE_URE MARÍLIA-GAS'!E37*-1</f>
        <v>0</v>
      </c>
      <c r="P67" s="378">
        <f>'DRE_URE MARÍLIA-GAS'!F37*-1</f>
        <v>163610.86080000002</v>
      </c>
      <c r="Q67" s="378">
        <f>'DRE_URE MARÍLIA-GAS'!G37*-1</f>
        <v>1044157.6260000002</v>
      </c>
      <c r="R67" s="378">
        <f>'DRE_URE MARÍLIA-GAS'!H37*-1</f>
        <v>1044157.6260000002</v>
      </c>
      <c r="S67" s="378">
        <f>'DRE_URE MARÍLIA-GAS'!I37*-1</f>
        <v>1044157.6260000002</v>
      </c>
      <c r="T67" s="378">
        <f>'DRE_URE MARÍLIA-GAS'!J37*-1</f>
        <v>1044157.6260000002</v>
      </c>
      <c r="U67" s="378">
        <f>'DRE_URE MARÍLIA-GAS'!K37*-1</f>
        <v>1044157.6260000002</v>
      </c>
      <c r="V67" s="378">
        <f>'DRE_URE MARÍLIA-GAS'!L37*-1</f>
        <v>993407.62600000016</v>
      </c>
      <c r="W67" s="378">
        <f>'DRE_URE MARÍLIA-GAS'!M37*-1</f>
        <v>993407.62600000016</v>
      </c>
      <c r="X67" s="378">
        <f>'DRE_URE MARÍLIA-GAS'!N37*-1</f>
        <v>993407.62600000016</v>
      </c>
      <c r="Y67" s="378">
        <f>'DRE_URE MARÍLIA-GAS'!O37*-1</f>
        <v>993407.62600000016</v>
      </c>
      <c r="Z67" s="378">
        <f>'DRE_URE MARÍLIA-GAS'!P37*-1</f>
        <v>0</v>
      </c>
      <c r="AA67" s="378">
        <f>'DRE_URE MARÍLIA-GAS'!Q37*-1</f>
        <v>0</v>
      </c>
      <c r="AB67" s="378">
        <f>'DRE_URE MARÍLIA-GAS'!R37*-1</f>
        <v>0</v>
      </c>
      <c r="AC67" s="378">
        <f>'DRE_URE MARÍLIA-GAS'!S37*-1</f>
        <v>0</v>
      </c>
      <c r="AD67" s="378">
        <f>'DRE_URE MARÍLIA-GAS'!T37*-1</f>
        <v>0</v>
      </c>
      <c r="AE67" s="378">
        <f>'DRE_URE MARÍLIA-GAS'!U37*-1</f>
        <v>0</v>
      </c>
      <c r="AF67" s="378">
        <f>'DRE_URE MARÍLIA-GAS'!V37*-1</f>
        <v>0</v>
      </c>
      <c r="AG67" s="378">
        <f>'DRE_URE MARÍLIA-GAS'!W37*-1</f>
        <v>0</v>
      </c>
      <c r="AH67" s="378">
        <f>'DRE_URE MARÍLIA-GAS'!X37*-1</f>
        <v>0</v>
      </c>
      <c r="AI67" s="378">
        <f>'DRE_URE MARÍLIA-GAS'!Y37*-1</f>
        <v>0</v>
      </c>
      <c r="AJ67" s="378">
        <f>'DRE_URE MARÍLIA-GAS'!Z37*-1</f>
        <v>0</v>
      </c>
      <c r="AK67" s="378">
        <f>'DRE_URE MARÍLIA-GAS'!AA37*-1</f>
        <v>0</v>
      </c>
      <c r="AL67" s="378">
        <f>'DRE_URE MARÍLIA-GAS'!AB37*-1</f>
        <v>0</v>
      </c>
      <c r="AM67" s="378">
        <f>'DRE_URE MARÍLIA-GAS'!AC37*-1</f>
        <v>0</v>
      </c>
      <c r="AN67" s="378">
        <f>'DRE_URE MARÍLIA-GAS'!AD37*-1</f>
        <v>0</v>
      </c>
      <c r="AO67" s="378">
        <f>'DRE_URE MARÍLIA-GAS'!AE37*-1</f>
        <v>0</v>
      </c>
      <c r="AP67" s="378">
        <f>'DRE_URE MARÍLIA-GAS'!AF37*-1</f>
        <v>0</v>
      </c>
      <c r="AQ67" s="378">
        <f>'DRE_URE MARÍLIA-GAS'!AG37*-1</f>
        <v>0</v>
      </c>
      <c r="AR67" s="378">
        <f>'DRE_URE MARÍLIA-GAS'!AH37*-1</f>
        <v>0</v>
      </c>
      <c r="AS67" s="378">
        <f>'DRE_URE MARÍLIA-GAS'!AI37*-1</f>
        <v>0</v>
      </c>
      <c r="AT67" s="378">
        <f>'DRE_URE MARÍLIA-GAS'!AJ37*-1</f>
        <v>0</v>
      </c>
      <c r="AU67" s="378">
        <f>'DRE_URE MARÍLIA-GAS'!AK37*-1</f>
        <v>0</v>
      </c>
      <c r="AV67" s="378">
        <f>'DRE_URE MARÍLIA-GAS'!AL37*-1</f>
        <v>0</v>
      </c>
      <c r="AW67" s="378">
        <f>'DRE_URE MARÍLIA-GAS'!AM37*-1</f>
        <v>0</v>
      </c>
    </row>
    <row r="68" spans="1:49" x14ac:dyDescent="0.2">
      <c r="J68" s="152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378"/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</row>
    <row r="69" spans="1:49" x14ac:dyDescent="0.2">
      <c r="A69" s="74" t="s">
        <v>252</v>
      </c>
      <c r="B69" s="74" t="s">
        <v>48</v>
      </c>
      <c r="C69" s="74"/>
      <c r="D69" s="74"/>
      <c r="E69" s="74"/>
      <c r="F69" s="74"/>
      <c r="G69" s="74"/>
      <c r="H69" s="74"/>
      <c r="I69" s="74" t="s">
        <v>59</v>
      </c>
      <c r="J69" s="379">
        <f>SUM(J70,J72,J74)</f>
        <v>43394626.077212542</v>
      </c>
      <c r="K69" s="74"/>
      <c r="L69" s="139"/>
      <c r="M69" s="74"/>
      <c r="N69" s="379">
        <f>SUM(O69:AR69)</f>
        <v>54608029.494800009</v>
      </c>
      <c r="O69" s="379">
        <f t="shared" ref="O69:AW69" si="41">O70+O72+O74</f>
        <v>0</v>
      </c>
      <c r="P69" s="379">
        <f t="shared" si="41"/>
        <v>4688610.8607999999</v>
      </c>
      <c r="Q69" s="379">
        <f t="shared" si="41"/>
        <v>5569157.6260000002</v>
      </c>
      <c r="R69" s="379">
        <f t="shared" si="41"/>
        <v>5569157.6260000002</v>
      </c>
      <c r="S69" s="379">
        <f t="shared" si="41"/>
        <v>5569157.6260000002</v>
      </c>
      <c r="T69" s="379">
        <f t="shared" si="41"/>
        <v>5569157.6260000002</v>
      </c>
      <c r="U69" s="379">
        <f t="shared" si="41"/>
        <v>5569157.6260000002</v>
      </c>
      <c r="V69" s="379">
        <f t="shared" si="41"/>
        <v>5518407.6260000002</v>
      </c>
      <c r="W69" s="379">
        <f t="shared" si="41"/>
        <v>5518407.6260000002</v>
      </c>
      <c r="X69" s="379">
        <f t="shared" si="41"/>
        <v>5518407.6260000002</v>
      </c>
      <c r="Y69" s="379">
        <f t="shared" si="41"/>
        <v>5518407.6260000002</v>
      </c>
      <c r="Z69" s="379">
        <f t="shared" si="41"/>
        <v>0</v>
      </c>
      <c r="AA69" s="379">
        <f t="shared" si="41"/>
        <v>0</v>
      </c>
      <c r="AB69" s="379">
        <f t="shared" si="41"/>
        <v>0</v>
      </c>
      <c r="AC69" s="379">
        <f t="shared" si="41"/>
        <v>0</v>
      </c>
      <c r="AD69" s="379">
        <f t="shared" si="41"/>
        <v>0</v>
      </c>
      <c r="AE69" s="379">
        <f t="shared" si="41"/>
        <v>0</v>
      </c>
      <c r="AF69" s="379">
        <f t="shared" si="41"/>
        <v>0</v>
      </c>
      <c r="AG69" s="379">
        <f t="shared" si="41"/>
        <v>0</v>
      </c>
      <c r="AH69" s="379">
        <f t="shared" si="41"/>
        <v>0</v>
      </c>
      <c r="AI69" s="379">
        <f t="shared" si="41"/>
        <v>0</v>
      </c>
      <c r="AJ69" s="379">
        <f t="shared" si="41"/>
        <v>0</v>
      </c>
      <c r="AK69" s="379">
        <f t="shared" si="41"/>
        <v>0</v>
      </c>
      <c r="AL69" s="379">
        <f t="shared" si="41"/>
        <v>0</v>
      </c>
      <c r="AM69" s="379">
        <f t="shared" si="41"/>
        <v>0</v>
      </c>
      <c r="AN69" s="379">
        <f t="shared" si="41"/>
        <v>0</v>
      </c>
      <c r="AO69" s="379">
        <f t="shared" si="41"/>
        <v>0</v>
      </c>
      <c r="AP69" s="379">
        <f t="shared" si="41"/>
        <v>0</v>
      </c>
      <c r="AQ69" s="379">
        <f t="shared" si="41"/>
        <v>0</v>
      </c>
      <c r="AR69" s="379">
        <f t="shared" si="41"/>
        <v>0</v>
      </c>
      <c r="AS69" s="379">
        <f t="shared" si="41"/>
        <v>0</v>
      </c>
      <c r="AT69" s="379">
        <f t="shared" si="41"/>
        <v>0</v>
      </c>
      <c r="AU69" s="379">
        <f t="shared" si="41"/>
        <v>0</v>
      </c>
      <c r="AV69" s="379">
        <f t="shared" si="41"/>
        <v>0</v>
      </c>
      <c r="AW69" s="379">
        <f t="shared" si="41"/>
        <v>0</v>
      </c>
    </row>
    <row r="70" spans="1:49" x14ac:dyDescent="0.2">
      <c r="A70" s="72" t="str">
        <f>A62</f>
        <v>URE MARÍLIA - BIO+GÁS</v>
      </c>
      <c r="B70" s="72"/>
      <c r="C70" s="72"/>
      <c r="D70" s="72"/>
      <c r="E70" s="72"/>
      <c r="F70" s="72"/>
      <c r="G70" s="72"/>
      <c r="H70" s="72"/>
      <c r="I70" s="72">
        <f>SUM(O70:AR70)</f>
        <v>40600000</v>
      </c>
      <c r="J70" s="380">
        <f>SUM(J71:J71)</f>
        <v>32324534.993111901</v>
      </c>
      <c r="K70" s="72"/>
      <c r="L70" s="140"/>
      <c r="M70" s="72"/>
      <c r="N70" s="72"/>
      <c r="O70" s="380">
        <f t="shared" ref="O70:AW70" si="42">SUM(O71:O71)</f>
        <v>0</v>
      </c>
      <c r="P70" s="380">
        <f t="shared" si="42"/>
        <v>4060000</v>
      </c>
      <c r="Q70" s="380">
        <f t="shared" si="42"/>
        <v>4060000</v>
      </c>
      <c r="R70" s="380">
        <f t="shared" si="42"/>
        <v>4060000</v>
      </c>
      <c r="S70" s="380">
        <f t="shared" si="42"/>
        <v>4060000</v>
      </c>
      <c r="T70" s="380">
        <f t="shared" si="42"/>
        <v>4060000</v>
      </c>
      <c r="U70" s="380">
        <f t="shared" si="42"/>
        <v>4060000</v>
      </c>
      <c r="V70" s="380">
        <f t="shared" si="42"/>
        <v>4060000</v>
      </c>
      <c r="W70" s="380">
        <f t="shared" si="42"/>
        <v>4060000</v>
      </c>
      <c r="X70" s="380">
        <f t="shared" si="42"/>
        <v>4060000</v>
      </c>
      <c r="Y70" s="380">
        <f t="shared" si="42"/>
        <v>4060000</v>
      </c>
      <c r="Z70" s="380">
        <f t="shared" si="42"/>
        <v>0</v>
      </c>
      <c r="AA70" s="380">
        <f t="shared" si="42"/>
        <v>0</v>
      </c>
      <c r="AB70" s="380">
        <f t="shared" si="42"/>
        <v>0</v>
      </c>
      <c r="AC70" s="380">
        <f t="shared" si="42"/>
        <v>0</v>
      </c>
      <c r="AD70" s="380">
        <f t="shared" si="42"/>
        <v>0</v>
      </c>
      <c r="AE70" s="380">
        <f t="shared" si="42"/>
        <v>0</v>
      </c>
      <c r="AF70" s="380">
        <f t="shared" si="42"/>
        <v>0</v>
      </c>
      <c r="AG70" s="380">
        <f t="shared" si="42"/>
        <v>0</v>
      </c>
      <c r="AH70" s="380">
        <f t="shared" si="42"/>
        <v>0</v>
      </c>
      <c r="AI70" s="380">
        <f t="shared" si="42"/>
        <v>0</v>
      </c>
      <c r="AJ70" s="380">
        <f t="shared" si="42"/>
        <v>0</v>
      </c>
      <c r="AK70" s="380">
        <f t="shared" si="42"/>
        <v>0</v>
      </c>
      <c r="AL70" s="380">
        <f t="shared" si="42"/>
        <v>0</v>
      </c>
      <c r="AM70" s="380">
        <f t="shared" si="42"/>
        <v>0</v>
      </c>
      <c r="AN70" s="380">
        <f t="shared" si="42"/>
        <v>0</v>
      </c>
      <c r="AO70" s="380">
        <f t="shared" si="42"/>
        <v>0</v>
      </c>
      <c r="AP70" s="380">
        <f t="shared" si="42"/>
        <v>0</v>
      </c>
      <c r="AQ70" s="380">
        <f t="shared" si="42"/>
        <v>0</v>
      </c>
      <c r="AR70" s="380">
        <f t="shared" si="42"/>
        <v>0</v>
      </c>
      <c r="AS70" s="380">
        <f t="shared" si="42"/>
        <v>0</v>
      </c>
      <c r="AT70" s="380">
        <f t="shared" si="42"/>
        <v>0</v>
      </c>
      <c r="AU70" s="380">
        <f t="shared" si="42"/>
        <v>0</v>
      </c>
      <c r="AV70" s="380">
        <f t="shared" si="42"/>
        <v>0</v>
      </c>
      <c r="AW70" s="380">
        <f t="shared" si="42"/>
        <v>0</v>
      </c>
    </row>
    <row r="71" spans="1:49" x14ac:dyDescent="0.2">
      <c r="A71" s="59" t="str">
        <f>A11</f>
        <v>Equipamentos</v>
      </c>
      <c r="B71"/>
      <c r="C71"/>
      <c r="D71" s="54">
        <v>10</v>
      </c>
      <c r="E71" s="57" t="s">
        <v>31</v>
      </c>
      <c r="F71"/>
      <c r="G71"/>
      <c r="H71"/>
      <c r="I71" s="56" t="str">
        <f>Premissas!B22</f>
        <v>G</v>
      </c>
      <c r="J71" s="378" cm="1">
        <f t="array" ref="J71">SUMPRODUCT(O71:AR71/$O$4:$AR$4)</f>
        <v>32324534.993111901</v>
      </c>
      <c r="K71" s="51">
        <f>J71/($J$70-J69)</f>
        <v>-2.9199881687999696</v>
      </c>
      <c r="L71"/>
      <c r="M71"/>
      <c r="N71"/>
      <c r="O71" s="378">
        <f t="shared" ref="O71:AW71" si="43">O63</f>
        <v>0</v>
      </c>
      <c r="P71" s="378">
        <f t="shared" si="43"/>
        <v>4060000</v>
      </c>
      <c r="Q71" s="378">
        <f t="shared" si="43"/>
        <v>4060000</v>
      </c>
      <c r="R71" s="378">
        <f t="shared" si="43"/>
        <v>4060000</v>
      </c>
      <c r="S71" s="378">
        <f t="shared" si="43"/>
        <v>4060000</v>
      </c>
      <c r="T71" s="378">
        <f t="shared" si="43"/>
        <v>4060000</v>
      </c>
      <c r="U71" s="378">
        <f t="shared" si="43"/>
        <v>4060000</v>
      </c>
      <c r="V71" s="378">
        <f t="shared" si="43"/>
        <v>4060000</v>
      </c>
      <c r="W71" s="378">
        <f t="shared" si="43"/>
        <v>4060000</v>
      </c>
      <c r="X71" s="378">
        <f t="shared" si="43"/>
        <v>4060000</v>
      </c>
      <c r="Y71" s="378">
        <f t="shared" si="43"/>
        <v>4060000</v>
      </c>
      <c r="Z71" s="378">
        <f t="shared" si="43"/>
        <v>0</v>
      </c>
      <c r="AA71" s="378">
        <f t="shared" si="43"/>
        <v>0</v>
      </c>
      <c r="AB71" s="378">
        <f t="shared" si="43"/>
        <v>0</v>
      </c>
      <c r="AC71" s="378">
        <f t="shared" si="43"/>
        <v>0</v>
      </c>
      <c r="AD71" s="378">
        <f t="shared" si="43"/>
        <v>0</v>
      </c>
      <c r="AE71" s="378">
        <f t="shared" si="43"/>
        <v>0</v>
      </c>
      <c r="AF71" s="378">
        <f t="shared" si="43"/>
        <v>0</v>
      </c>
      <c r="AG71" s="378">
        <f t="shared" si="43"/>
        <v>0</v>
      </c>
      <c r="AH71" s="378">
        <f t="shared" si="43"/>
        <v>0</v>
      </c>
      <c r="AI71" s="378">
        <f t="shared" si="43"/>
        <v>0</v>
      </c>
      <c r="AJ71" s="378">
        <f t="shared" si="43"/>
        <v>0</v>
      </c>
      <c r="AK71" s="378">
        <f t="shared" si="43"/>
        <v>0</v>
      </c>
      <c r="AL71" s="378">
        <f t="shared" si="43"/>
        <v>0</v>
      </c>
      <c r="AM71" s="378">
        <f t="shared" si="43"/>
        <v>0</v>
      </c>
      <c r="AN71" s="378">
        <f t="shared" si="43"/>
        <v>0</v>
      </c>
      <c r="AO71" s="378">
        <f t="shared" si="43"/>
        <v>0</v>
      </c>
      <c r="AP71" s="378">
        <f t="shared" si="43"/>
        <v>0</v>
      </c>
      <c r="AQ71" s="378">
        <f t="shared" si="43"/>
        <v>0</v>
      </c>
      <c r="AR71" s="378">
        <f t="shared" si="43"/>
        <v>0</v>
      </c>
      <c r="AS71" s="378">
        <f t="shared" si="43"/>
        <v>0</v>
      </c>
      <c r="AT71" s="378">
        <f t="shared" si="43"/>
        <v>0</v>
      </c>
      <c r="AU71" s="378">
        <f t="shared" si="43"/>
        <v>0</v>
      </c>
      <c r="AV71" s="378">
        <f t="shared" si="43"/>
        <v>0</v>
      </c>
      <c r="AW71" s="378">
        <f t="shared" si="43"/>
        <v>0</v>
      </c>
    </row>
    <row r="72" spans="1:49" x14ac:dyDescent="0.2">
      <c r="A72" s="72" t="str">
        <f>A64</f>
        <v>URE MARÍLIA - BIO</v>
      </c>
      <c r="B72" s="72"/>
      <c r="C72" s="72"/>
      <c r="D72" s="72"/>
      <c r="E72" s="72"/>
      <c r="F72" s="72"/>
      <c r="G72" s="72"/>
      <c r="H72" s="72"/>
      <c r="I72" s="72">
        <f>SUM(O72:AR72)</f>
        <v>4650000</v>
      </c>
      <c r="J72" s="380">
        <f>SUM(J73:J73)</f>
        <v>3702194.2787677431</v>
      </c>
      <c r="K72" s="72"/>
      <c r="L72" s="72"/>
      <c r="M72" s="72"/>
      <c r="N72" s="72"/>
      <c r="O72" s="380">
        <f t="shared" ref="O72:AW72" si="44">SUM(O73:O73)</f>
        <v>0</v>
      </c>
      <c r="P72" s="380">
        <f t="shared" si="44"/>
        <v>465000</v>
      </c>
      <c r="Q72" s="380">
        <f t="shared" si="44"/>
        <v>465000</v>
      </c>
      <c r="R72" s="380">
        <f t="shared" si="44"/>
        <v>465000</v>
      </c>
      <c r="S72" s="380">
        <f t="shared" si="44"/>
        <v>465000</v>
      </c>
      <c r="T72" s="380">
        <f t="shared" si="44"/>
        <v>465000</v>
      </c>
      <c r="U72" s="380">
        <f t="shared" si="44"/>
        <v>465000</v>
      </c>
      <c r="V72" s="380">
        <f t="shared" si="44"/>
        <v>465000</v>
      </c>
      <c r="W72" s="380">
        <f t="shared" si="44"/>
        <v>465000</v>
      </c>
      <c r="X72" s="380">
        <f t="shared" si="44"/>
        <v>465000</v>
      </c>
      <c r="Y72" s="380">
        <f t="shared" si="44"/>
        <v>465000</v>
      </c>
      <c r="Z72" s="380">
        <f t="shared" si="44"/>
        <v>0</v>
      </c>
      <c r="AA72" s="380">
        <f t="shared" si="44"/>
        <v>0</v>
      </c>
      <c r="AB72" s="380">
        <f t="shared" si="44"/>
        <v>0</v>
      </c>
      <c r="AC72" s="380">
        <f t="shared" si="44"/>
        <v>0</v>
      </c>
      <c r="AD72" s="380">
        <f t="shared" si="44"/>
        <v>0</v>
      </c>
      <c r="AE72" s="380">
        <f t="shared" si="44"/>
        <v>0</v>
      </c>
      <c r="AF72" s="380">
        <f t="shared" si="44"/>
        <v>0</v>
      </c>
      <c r="AG72" s="380">
        <f t="shared" si="44"/>
        <v>0</v>
      </c>
      <c r="AH72" s="380">
        <f t="shared" si="44"/>
        <v>0</v>
      </c>
      <c r="AI72" s="380">
        <f t="shared" si="44"/>
        <v>0</v>
      </c>
      <c r="AJ72" s="380">
        <f t="shared" si="44"/>
        <v>0</v>
      </c>
      <c r="AK72" s="380">
        <f t="shared" si="44"/>
        <v>0</v>
      </c>
      <c r="AL72" s="380">
        <f t="shared" si="44"/>
        <v>0</v>
      </c>
      <c r="AM72" s="380">
        <f t="shared" si="44"/>
        <v>0</v>
      </c>
      <c r="AN72" s="380">
        <f t="shared" si="44"/>
        <v>0</v>
      </c>
      <c r="AO72" s="380">
        <f t="shared" si="44"/>
        <v>0</v>
      </c>
      <c r="AP72" s="380">
        <f t="shared" si="44"/>
        <v>0</v>
      </c>
      <c r="AQ72" s="380">
        <f t="shared" si="44"/>
        <v>0</v>
      </c>
      <c r="AR72" s="380">
        <f t="shared" si="44"/>
        <v>0</v>
      </c>
      <c r="AS72" s="380">
        <f t="shared" si="44"/>
        <v>0</v>
      </c>
      <c r="AT72" s="380">
        <f t="shared" si="44"/>
        <v>0</v>
      </c>
      <c r="AU72" s="380">
        <f t="shared" si="44"/>
        <v>0</v>
      </c>
      <c r="AV72" s="380">
        <f t="shared" si="44"/>
        <v>0</v>
      </c>
      <c r="AW72" s="380">
        <f t="shared" si="44"/>
        <v>0</v>
      </c>
    </row>
    <row r="73" spans="1:49" x14ac:dyDescent="0.2">
      <c r="A73" s="59" t="str">
        <f>A16</f>
        <v>Equipamentos</v>
      </c>
      <c r="B73"/>
      <c r="C73"/>
      <c r="D73" s="54">
        <v>10</v>
      </c>
      <c r="E73" s="57" t="s">
        <v>31</v>
      </c>
      <c r="F73"/>
      <c r="G73"/>
      <c r="H73"/>
      <c r="I73" s="56" t="str">
        <f>Premissas!B25</f>
        <v>G</v>
      </c>
      <c r="J73" s="378" cm="1">
        <f t="array" ref="J73">SUMPRODUCT(O73:AR73/$O$4:$AR$4)</f>
        <v>3702194.2787677431</v>
      </c>
      <c r="K73" s="51">
        <f>J73/($J$72-J69)</f>
        <v>-9.3272044846413257E-2</v>
      </c>
      <c r="L73"/>
      <c r="M73"/>
      <c r="N73"/>
      <c r="O73" s="378">
        <f t="shared" ref="O73:AW73" si="45">O65</f>
        <v>0</v>
      </c>
      <c r="P73" s="378">
        <f t="shared" si="45"/>
        <v>465000</v>
      </c>
      <c r="Q73" s="378">
        <f t="shared" si="45"/>
        <v>465000</v>
      </c>
      <c r="R73" s="378">
        <f t="shared" si="45"/>
        <v>465000</v>
      </c>
      <c r="S73" s="378">
        <f t="shared" si="45"/>
        <v>465000</v>
      </c>
      <c r="T73" s="378">
        <f t="shared" si="45"/>
        <v>465000</v>
      </c>
      <c r="U73" s="378">
        <f t="shared" si="45"/>
        <v>465000</v>
      </c>
      <c r="V73" s="378">
        <f t="shared" si="45"/>
        <v>465000</v>
      </c>
      <c r="W73" s="378">
        <f t="shared" si="45"/>
        <v>465000</v>
      </c>
      <c r="X73" s="378">
        <f t="shared" si="45"/>
        <v>465000</v>
      </c>
      <c r="Y73" s="378">
        <f t="shared" si="45"/>
        <v>465000</v>
      </c>
      <c r="Z73" s="378">
        <f t="shared" si="45"/>
        <v>0</v>
      </c>
      <c r="AA73" s="378">
        <f t="shared" si="45"/>
        <v>0</v>
      </c>
      <c r="AB73" s="378">
        <f t="shared" si="45"/>
        <v>0</v>
      </c>
      <c r="AC73" s="378">
        <f t="shared" si="45"/>
        <v>0</v>
      </c>
      <c r="AD73" s="378">
        <f t="shared" si="45"/>
        <v>0</v>
      </c>
      <c r="AE73" s="378">
        <f t="shared" si="45"/>
        <v>0</v>
      </c>
      <c r="AF73" s="378">
        <f t="shared" si="45"/>
        <v>0</v>
      </c>
      <c r="AG73" s="378">
        <f t="shared" si="45"/>
        <v>0</v>
      </c>
      <c r="AH73" s="378">
        <f t="shared" si="45"/>
        <v>0</v>
      </c>
      <c r="AI73" s="378">
        <f t="shared" si="45"/>
        <v>0</v>
      </c>
      <c r="AJ73" s="378">
        <f t="shared" si="45"/>
        <v>0</v>
      </c>
      <c r="AK73" s="378">
        <f t="shared" si="45"/>
        <v>0</v>
      </c>
      <c r="AL73" s="378">
        <f t="shared" si="45"/>
        <v>0</v>
      </c>
      <c r="AM73" s="378">
        <f t="shared" si="45"/>
        <v>0</v>
      </c>
      <c r="AN73" s="378">
        <f t="shared" si="45"/>
        <v>0</v>
      </c>
      <c r="AO73" s="378">
        <f t="shared" si="45"/>
        <v>0</v>
      </c>
      <c r="AP73" s="378">
        <f t="shared" si="45"/>
        <v>0</v>
      </c>
      <c r="AQ73" s="378">
        <f t="shared" si="45"/>
        <v>0</v>
      </c>
      <c r="AR73" s="378">
        <f t="shared" si="45"/>
        <v>0</v>
      </c>
      <c r="AS73" s="378">
        <f t="shared" si="45"/>
        <v>0</v>
      </c>
      <c r="AT73" s="378">
        <f t="shared" si="45"/>
        <v>0</v>
      </c>
      <c r="AU73" s="378">
        <f t="shared" si="45"/>
        <v>0</v>
      </c>
      <c r="AV73" s="378">
        <f t="shared" si="45"/>
        <v>0</v>
      </c>
      <c r="AW73" s="378">
        <f t="shared" si="45"/>
        <v>0</v>
      </c>
    </row>
    <row r="74" spans="1:49" x14ac:dyDescent="0.2">
      <c r="A74" s="72" t="str">
        <f>A66</f>
        <v>URE MARÍLIA - GÁS</v>
      </c>
      <c r="B74" s="72"/>
      <c r="C74" s="72"/>
      <c r="D74" s="72"/>
      <c r="E74" s="72"/>
      <c r="F74" s="72"/>
      <c r="G74" s="72"/>
      <c r="H74" s="72"/>
      <c r="I74" s="72">
        <f>SUM(O74:AR74)</f>
        <v>9358029.4948000014</v>
      </c>
      <c r="J74" s="380">
        <f>SUM(J75:J75)</f>
        <v>7367896.8053328972</v>
      </c>
      <c r="K74" s="72"/>
      <c r="L74" s="72"/>
      <c r="M74" s="72"/>
      <c r="N74" s="72"/>
      <c r="O74" s="380">
        <f t="shared" ref="O74:AW74" si="46">SUM(O75:O75)</f>
        <v>0</v>
      </c>
      <c r="P74" s="380">
        <f t="shared" si="46"/>
        <v>163610.86080000002</v>
      </c>
      <c r="Q74" s="380">
        <f t="shared" si="46"/>
        <v>1044157.6260000002</v>
      </c>
      <c r="R74" s="380">
        <f t="shared" si="46"/>
        <v>1044157.6260000002</v>
      </c>
      <c r="S74" s="380">
        <f t="shared" si="46"/>
        <v>1044157.6260000002</v>
      </c>
      <c r="T74" s="380">
        <f t="shared" si="46"/>
        <v>1044157.6260000002</v>
      </c>
      <c r="U74" s="380">
        <f t="shared" si="46"/>
        <v>1044157.6260000002</v>
      </c>
      <c r="V74" s="380">
        <f t="shared" si="46"/>
        <v>993407.62600000016</v>
      </c>
      <c r="W74" s="380">
        <f t="shared" si="46"/>
        <v>993407.62600000016</v>
      </c>
      <c r="X74" s="380">
        <f t="shared" si="46"/>
        <v>993407.62600000016</v>
      </c>
      <c r="Y74" s="380">
        <f t="shared" si="46"/>
        <v>993407.62600000016</v>
      </c>
      <c r="Z74" s="380">
        <f t="shared" si="46"/>
        <v>0</v>
      </c>
      <c r="AA74" s="380">
        <f t="shared" si="46"/>
        <v>0</v>
      </c>
      <c r="AB74" s="380">
        <f t="shared" si="46"/>
        <v>0</v>
      </c>
      <c r="AC74" s="380">
        <f t="shared" si="46"/>
        <v>0</v>
      </c>
      <c r="AD74" s="380">
        <f t="shared" si="46"/>
        <v>0</v>
      </c>
      <c r="AE74" s="380">
        <f t="shared" si="46"/>
        <v>0</v>
      </c>
      <c r="AF74" s="380">
        <f t="shared" si="46"/>
        <v>0</v>
      </c>
      <c r="AG74" s="380">
        <f t="shared" si="46"/>
        <v>0</v>
      </c>
      <c r="AH74" s="380">
        <f t="shared" si="46"/>
        <v>0</v>
      </c>
      <c r="AI74" s="380">
        <f t="shared" si="46"/>
        <v>0</v>
      </c>
      <c r="AJ74" s="380">
        <f t="shared" si="46"/>
        <v>0</v>
      </c>
      <c r="AK74" s="380">
        <f t="shared" si="46"/>
        <v>0</v>
      </c>
      <c r="AL74" s="380">
        <f t="shared" si="46"/>
        <v>0</v>
      </c>
      <c r="AM74" s="380">
        <f t="shared" si="46"/>
        <v>0</v>
      </c>
      <c r="AN74" s="380">
        <f t="shared" si="46"/>
        <v>0</v>
      </c>
      <c r="AO74" s="380">
        <f t="shared" si="46"/>
        <v>0</v>
      </c>
      <c r="AP74" s="380">
        <f t="shared" si="46"/>
        <v>0</v>
      </c>
      <c r="AQ74" s="380">
        <f t="shared" si="46"/>
        <v>0</v>
      </c>
      <c r="AR74" s="380">
        <f t="shared" si="46"/>
        <v>0</v>
      </c>
      <c r="AS74" s="380">
        <f t="shared" si="46"/>
        <v>0</v>
      </c>
      <c r="AT74" s="380">
        <f t="shared" si="46"/>
        <v>0</v>
      </c>
      <c r="AU74" s="380">
        <f t="shared" si="46"/>
        <v>0</v>
      </c>
      <c r="AV74" s="380">
        <f t="shared" si="46"/>
        <v>0</v>
      </c>
      <c r="AW74" s="380">
        <f t="shared" si="46"/>
        <v>0</v>
      </c>
    </row>
    <row r="75" spans="1:49" x14ac:dyDescent="0.2">
      <c r="A75" s="59" t="str">
        <f>A21</f>
        <v>Equipamentos</v>
      </c>
      <c r="B75"/>
      <c r="C75"/>
      <c r="D75" s="54">
        <v>10</v>
      </c>
      <c r="E75" s="57" t="s">
        <v>31</v>
      </c>
      <c r="F75"/>
      <c r="G75"/>
      <c r="H75"/>
      <c r="I75" s="56" t="str">
        <f>Premissas!B28</f>
        <v>G</v>
      </c>
      <c r="J75" s="378" cm="1">
        <f t="array" ref="J75">SUMPRODUCT(O75:AR75/$O$4:$AR$4)</f>
        <v>7367896.8053328972</v>
      </c>
      <c r="K75" s="51">
        <f>J75/($J$74-J69)</f>
        <v>-0.20451195415854323</v>
      </c>
      <c r="L75"/>
      <c r="M75"/>
      <c r="N75"/>
      <c r="O75" s="378">
        <f t="shared" ref="O75:AW75" si="47">O67</f>
        <v>0</v>
      </c>
      <c r="P75" s="378">
        <f t="shared" si="47"/>
        <v>163610.86080000002</v>
      </c>
      <c r="Q75" s="378">
        <f t="shared" si="47"/>
        <v>1044157.6260000002</v>
      </c>
      <c r="R75" s="378">
        <f t="shared" si="47"/>
        <v>1044157.6260000002</v>
      </c>
      <c r="S75" s="378">
        <f t="shared" si="47"/>
        <v>1044157.6260000002</v>
      </c>
      <c r="T75" s="378">
        <f t="shared" si="47"/>
        <v>1044157.6260000002</v>
      </c>
      <c r="U75" s="378">
        <f t="shared" si="47"/>
        <v>1044157.6260000002</v>
      </c>
      <c r="V75" s="378">
        <f t="shared" si="47"/>
        <v>993407.62600000016</v>
      </c>
      <c r="W75" s="378">
        <f t="shared" si="47"/>
        <v>993407.62600000016</v>
      </c>
      <c r="X75" s="378">
        <f t="shared" si="47"/>
        <v>993407.62600000016</v>
      </c>
      <c r="Y75" s="378">
        <f t="shared" si="47"/>
        <v>993407.62600000016</v>
      </c>
      <c r="Z75" s="378">
        <f t="shared" si="47"/>
        <v>0</v>
      </c>
      <c r="AA75" s="378">
        <f t="shared" si="47"/>
        <v>0</v>
      </c>
      <c r="AB75" s="378">
        <f t="shared" si="47"/>
        <v>0</v>
      </c>
      <c r="AC75" s="378">
        <f t="shared" si="47"/>
        <v>0</v>
      </c>
      <c r="AD75" s="378">
        <f t="shared" si="47"/>
        <v>0</v>
      </c>
      <c r="AE75" s="378">
        <f t="shared" si="47"/>
        <v>0</v>
      </c>
      <c r="AF75" s="378">
        <f t="shared" si="47"/>
        <v>0</v>
      </c>
      <c r="AG75" s="378">
        <f t="shared" si="47"/>
        <v>0</v>
      </c>
      <c r="AH75" s="378">
        <f t="shared" si="47"/>
        <v>0</v>
      </c>
      <c r="AI75" s="378">
        <f t="shared" si="47"/>
        <v>0</v>
      </c>
      <c r="AJ75" s="378">
        <f t="shared" si="47"/>
        <v>0</v>
      </c>
      <c r="AK75" s="378">
        <f t="shared" si="47"/>
        <v>0</v>
      </c>
      <c r="AL75" s="378">
        <f t="shared" si="47"/>
        <v>0</v>
      </c>
      <c r="AM75" s="378">
        <f t="shared" si="47"/>
        <v>0</v>
      </c>
      <c r="AN75" s="378">
        <f t="shared" si="47"/>
        <v>0</v>
      </c>
      <c r="AO75" s="378">
        <f t="shared" si="47"/>
        <v>0</v>
      </c>
      <c r="AP75" s="378">
        <f t="shared" si="47"/>
        <v>0</v>
      </c>
      <c r="AQ75" s="378">
        <f t="shared" si="47"/>
        <v>0</v>
      </c>
      <c r="AR75" s="378">
        <f t="shared" si="47"/>
        <v>0</v>
      </c>
      <c r="AS75" s="378">
        <f t="shared" si="47"/>
        <v>0</v>
      </c>
      <c r="AT75" s="378">
        <f t="shared" si="47"/>
        <v>0</v>
      </c>
      <c r="AU75" s="378">
        <f t="shared" si="47"/>
        <v>0</v>
      </c>
      <c r="AV75" s="378">
        <f t="shared" si="47"/>
        <v>0</v>
      </c>
      <c r="AW75" s="378">
        <f t="shared" si="47"/>
        <v>0</v>
      </c>
    </row>
    <row r="76" spans="1:49" x14ac:dyDescent="0.2">
      <c r="J76" s="378"/>
      <c r="AS76" s="57"/>
      <c r="AT76" s="57"/>
      <c r="AU76" s="57"/>
      <c r="AV76" s="57"/>
      <c r="AW76" s="57"/>
    </row>
    <row r="77" spans="1:49" x14ac:dyDescent="0.2">
      <c r="A77" s="72" t="s">
        <v>474</v>
      </c>
      <c r="B77" s="72"/>
      <c r="C77" s="72"/>
      <c r="D77" s="72"/>
      <c r="E77" s="72"/>
      <c r="F77" s="72"/>
      <c r="G77" s="72"/>
      <c r="H77" s="72"/>
      <c r="I77" s="72" t="s">
        <v>486</v>
      </c>
      <c r="J77" s="380">
        <f>SUMIF(I71:I75,"G",J71:J75)</f>
        <v>43394626.077212542</v>
      </c>
      <c r="K77" s="72"/>
      <c r="L77" s="72"/>
      <c r="M77" s="72"/>
      <c r="N77" s="72"/>
      <c r="O77" s="72">
        <f t="shared" ref="O77:AW77" si="48">SUMIF($I$71:$I$75,"G",O$71:O$75)/O$4</f>
        <v>0</v>
      </c>
      <c r="P77" s="72">
        <f t="shared" si="48"/>
        <v>4248678.3994810404</v>
      </c>
      <c r="Q77" s="72">
        <f t="shared" si="48"/>
        <v>4899614.992352996</v>
      </c>
      <c r="R77" s="72">
        <f t="shared" si="48"/>
        <v>4756907.7595660165</v>
      </c>
      <c r="S77" s="72">
        <f t="shared" si="48"/>
        <v>4618357.0481223455</v>
      </c>
      <c r="T77" s="72">
        <f t="shared" si="48"/>
        <v>4483841.7942935387</v>
      </c>
      <c r="U77" s="72">
        <f t="shared" si="48"/>
        <v>4353244.4604791645</v>
      </c>
      <c r="V77" s="72">
        <f t="shared" si="48"/>
        <v>4187936.6006734609</v>
      </c>
      <c r="W77" s="72">
        <f t="shared" si="48"/>
        <v>4065957.8647315153</v>
      </c>
      <c r="X77" s="72">
        <f t="shared" si="48"/>
        <v>3947531.9075063257</v>
      </c>
      <c r="Y77" s="72">
        <f t="shared" si="48"/>
        <v>3832555.2500061411</v>
      </c>
      <c r="Z77" s="72">
        <f t="shared" si="48"/>
        <v>0</v>
      </c>
      <c r="AA77" s="72">
        <f t="shared" si="48"/>
        <v>0</v>
      </c>
      <c r="AB77" s="72">
        <f t="shared" si="48"/>
        <v>0</v>
      </c>
      <c r="AC77" s="72">
        <f t="shared" si="48"/>
        <v>0</v>
      </c>
      <c r="AD77" s="72">
        <f t="shared" si="48"/>
        <v>0</v>
      </c>
      <c r="AE77" s="72">
        <f t="shared" si="48"/>
        <v>0</v>
      </c>
      <c r="AF77" s="72">
        <f t="shared" si="48"/>
        <v>0</v>
      </c>
      <c r="AG77" s="72">
        <f t="shared" si="48"/>
        <v>0</v>
      </c>
      <c r="AH77" s="72">
        <f t="shared" si="48"/>
        <v>0</v>
      </c>
      <c r="AI77" s="72">
        <f t="shared" si="48"/>
        <v>0</v>
      </c>
      <c r="AJ77" s="72">
        <f t="shared" si="48"/>
        <v>0</v>
      </c>
      <c r="AK77" s="72">
        <f t="shared" si="48"/>
        <v>0</v>
      </c>
      <c r="AL77" s="72">
        <f t="shared" si="48"/>
        <v>0</v>
      </c>
      <c r="AM77" s="72">
        <f t="shared" si="48"/>
        <v>0</v>
      </c>
      <c r="AN77" s="72">
        <f t="shared" si="48"/>
        <v>0</v>
      </c>
      <c r="AO77" s="72">
        <f t="shared" si="48"/>
        <v>0</v>
      </c>
      <c r="AP77" s="72">
        <f t="shared" si="48"/>
        <v>0</v>
      </c>
      <c r="AQ77" s="72">
        <f t="shared" si="48"/>
        <v>0</v>
      </c>
      <c r="AR77" s="72">
        <f t="shared" si="48"/>
        <v>0</v>
      </c>
      <c r="AS77" s="72">
        <f t="shared" si="48"/>
        <v>0</v>
      </c>
      <c r="AT77" s="72">
        <f t="shared" si="48"/>
        <v>0</v>
      </c>
      <c r="AU77" s="72">
        <f t="shared" si="48"/>
        <v>0</v>
      </c>
      <c r="AV77" s="72">
        <f t="shared" si="48"/>
        <v>0</v>
      </c>
      <c r="AW77" s="72">
        <f t="shared" si="48"/>
        <v>0</v>
      </c>
    </row>
    <row r="78" spans="1:49" x14ac:dyDescent="0.2">
      <c r="O78" s="81">
        <v>1</v>
      </c>
      <c r="P78" s="81">
        <v>0</v>
      </c>
      <c r="Q78" s="81">
        <v>0</v>
      </c>
      <c r="R78" s="67">
        <v>0</v>
      </c>
      <c r="S78" s="67">
        <v>0</v>
      </c>
      <c r="T78" s="67">
        <v>0</v>
      </c>
      <c r="U78" s="67">
        <v>0</v>
      </c>
      <c r="V78" s="67">
        <v>0</v>
      </c>
      <c r="W78" s="67">
        <v>0</v>
      </c>
      <c r="X78" s="67">
        <v>0</v>
      </c>
      <c r="Y78" s="67">
        <v>0</v>
      </c>
      <c r="Z78" s="67">
        <v>0</v>
      </c>
      <c r="AA78" s="67">
        <v>0</v>
      </c>
      <c r="AB78" s="67">
        <v>0</v>
      </c>
      <c r="AC78" s="67">
        <v>0</v>
      </c>
      <c r="AD78" s="67">
        <v>0</v>
      </c>
      <c r="AE78" s="67">
        <v>0</v>
      </c>
      <c r="AF78" s="67">
        <v>0</v>
      </c>
      <c r="AG78" s="67">
        <v>0</v>
      </c>
      <c r="AH78" s="67">
        <v>0</v>
      </c>
      <c r="AI78" s="67">
        <v>0</v>
      </c>
      <c r="AJ78" s="67">
        <v>0</v>
      </c>
      <c r="AK78" s="67">
        <v>0</v>
      </c>
      <c r="AL78" s="67">
        <v>0</v>
      </c>
      <c r="AM78" s="67">
        <v>0</v>
      </c>
      <c r="AN78" s="67">
        <v>0</v>
      </c>
      <c r="AO78" s="67">
        <v>0</v>
      </c>
      <c r="AP78" s="67">
        <v>0</v>
      </c>
      <c r="AQ78" s="67">
        <v>0</v>
      </c>
      <c r="AR78" s="67">
        <v>0</v>
      </c>
      <c r="AS78" s="67">
        <v>0</v>
      </c>
      <c r="AT78" s="67">
        <v>0</v>
      </c>
      <c r="AU78" s="67">
        <v>0</v>
      </c>
      <c r="AV78" s="67">
        <v>0</v>
      </c>
      <c r="AW78" s="67">
        <v>0</v>
      </c>
    </row>
    <row r="79" spans="1:49" x14ac:dyDescent="0.2">
      <c r="AS79" s="57"/>
      <c r="AT79" s="57"/>
      <c r="AU79" s="57"/>
      <c r="AV79" s="57"/>
      <c r="AW79" s="57"/>
    </row>
  </sheetData>
  <phoneticPr fontId="55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0">
    <tabColor theme="9" tint="0.39997558519241921"/>
    <outlinePr summaryBelow="0" summaryRight="0"/>
  </sheetPr>
  <dimension ref="B1:K424"/>
  <sheetViews>
    <sheetView showGridLines="0" zoomScaleNormal="100" workbookViewId="0">
      <pane xSplit="5" ySplit="3" topLeftCell="F4" activePane="bottomRight" state="frozen"/>
      <selection activeCell="BR41" sqref="BR41"/>
      <selection pane="topRight" activeCell="BR41" sqref="BR41"/>
      <selection pane="bottomLeft" activeCell="BR41" sqref="BR41"/>
      <selection pane="bottomRight" activeCell="BR41" sqref="BR41"/>
    </sheetView>
  </sheetViews>
  <sheetFormatPr defaultColWidth="8.85546875" defaultRowHeight="15" customHeight="1" zeroHeight="1" outlineLevelRow="2" outlineLevelCol="1" x14ac:dyDescent="0.2"/>
  <cols>
    <col min="1" max="1" width="1.28515625" style="84" customWidth="1"/>
    <col min="2" max="2" width="11.140625" style="84" customWidth="1"/>
    <col min="3" max="3" width="63.85546875" style="84" customWidth="1"/>
    <col min="4" max="4" width="8.5703125" style="84" customWidth="1" outlineLevel="1"/>
    <col min="5" max="5" width="18.85546875" style="84" customWidth="1" outlineLevel="1"/>
    <col min="6" max="6" width="12" style="84" customWidth="1" outlineLevel="1"/>
    <col min="7" max="7" width="18.28515625" style="84" customWidth="1" outlineLevel="1"/>
    <col min="8" max="8" width="19.85546875" style="84" bestFit="1" customWidth="1"/>
    <col min="9" max="9" width="17.7109375" style="84" customWidth="1"/>
    <col min="10" max="10" width="8.85546875" style="84"/>
    <col min="11" max="11" width="18.140625" bestFit="1" customWidth="1"/>
    <col min="12" max="16384" width="8.85546875" style="84"/>
  </cols>
  <sheetData>
    <row r="1" spans="2:11" ht="4.9000000000000004" customHeight="1" x14ac:dyDescent="0.2"/>
    <row r="2" spans="2:11" ht="20.25" customHeight="1" x14ac:dyDescent="0.3">
      <c r="B2" s="190" t="s">
        <v>728</v>
      </c>
      <c r="E2" s="191"/>
      <c r="G2" s="182">
        <v>1</v>
      </c>
    </row>
    <row r="3" spans="2:11" ht="30" x14ac:dyDescent="0.2">
      <c r="B3" s="193" t="s">
        <v>278</v>
      </c>
      <c r="C3" s="194" t="s">
        <v>279</v>
      </c>
      <c r="D3" s="194" t="s">
        <v>88</v>
      </c>
      <c r="E3" s="194" t="s">
        <v>352</v>
      </c>
      <c r="F3" s="195" t="s">
        <v>447</v>
      </c>
      <c r="G3" s="196" t="s">
        <v>407</v>
      </c>
      <c r="H3" s="197" t="s">
        <v>448</v>
      </c>
      <c r="I3" s="197" t="s">
        <v>445</v>
      </c>
    </row>
    <row r="4" spans="2:11" x14ac:dyDescent="0.25">
      <c r="B4" s="198">
        <v>1</v>
      </c>
      <c r="C4" s="199" t="s">
        <v>585</v>
      </c>
      <c r="D4" s="200"/>
      <c r="E4" s="201"/>
      <c r="F4" s="202"/>
      <c r="G4" s="203"/>
      <c r="H4" s="203"/>
      <c r="I4" s="374"/>
      <c r="J4" s="204"/>
    </row>
    <row r="5" spans="2:11" outlineLevel="1" x14ac:dyDescent="0.25">
      <c r="B5" s="205" t="s">
        <v>264</v>
      </c>
      <c r="C5" s="206" t="s">
        <v>586</v>
      </c>
      <c r="D5" s="207"/>
      <c r="E5" s="373">
        <v>-1</v>
      </c>
      <c r="F5" s="208"/>
      <c r="G5" s="209">
        <f>SUBTOTAL(9,G6:G7)</f>
        <v>1275000</v>
      </c>
      <c r="H5" s="209">
        <f>SUBTOTAL(9,H6:H7)</f>
        <v>1275000</v>
      </c>
      <c r="I5" s="375">
        <f>ROUND(SUBTOTAL(9,I6:I7),2)</f>
        <v>0.01</v>
      </c>
      <c r="J5" s="204"/>
    </row>
    <row r="6" spans="2:11" ht="12.75" outlineLevel="2" x14ac:dyDescent="0.2">
      <c r="B6" s="210" t="s">
        <v>265</v>
      </c>
      <c r="C6" s="211" t="s">
        <v>591</v>
      </c>
      <c r="D6" s="212" t="s">
        <v>247</v>
      </c>
      <c r="E6" s="213">
        <f>'DRE_URE MARÍLIA-BIO+GAS'!E21*$E$5</f>
        <v>900000</v>
      </c>
      <c r="F6" s="214">
        <v>1</v>
      </c>
      <c r="G6" s="213">
        <f>$E6*F6</f>
        <v>900000</v>
      </c>
      <c r="H6" s="215">
        <f>SUM(G6)</f>
        <v>900000</v>
      </c>
      <c r="I6" s="216">
        <f>ROUND(H6/$H$19,4)</f>
        <v>5.8999999999999999E-3</v>
      </c>
      <c r="J6" s="204"/>
    </row>
    <row r="7" spans="2:11" ht="12.75" outlineLevel="2" x14ac:dyDescent="0.2">
      <c r="B7" s="210" t="s">
        <v>266</v>
      </c>
      <c r="C7" s="211" t="s">
        <v>592</v>
      </c>
      <c r="D7" s="212" t="s">
        <v>247</v>
      </c>
      <c r="E7" s="213">
        <f>'DRE_URE MARÍLIA-BIO+GAS'!E22*$E$5</f>
        <v>375000</v>
      </c>
      <c r="F7" s="214">
        <v>1</v>
      </c>
      <c r="G7" s="213">
        <f t="shared" ref="G7" si="0">$E7*F7</f>
        <v>375000</v>
      </c>
      <c r="H7" s="215">
        <f>SUM(G7)</f>
        <v>375000</v>
      </c>
      <c r="I7" s="216">
        <f>ROUND(H7/$H$19,4)</f>
        <v>2.5000000000000001E-3</v>
      </c>
      <c r="J7" s="204"/>
    </row>
    <row r="8" spans="2:11" ht="12.75" outlineLevel="2" x14ac:dyDescent="0.2">
      <c r="B8" s="210" t="s">
        <v>267</v>
      </c>
      <c r="C8" s="211" t="s">
        <v>250</v>
      </c>
      <c r="D8" s="212" t="s">
        <v>247</v>
      </c>
      <c r="E8" s="213">
        <f>'DRE_URE MARÍLIA-GAS'!Q81</f>
        <v>101500000</v>
      </c>
      <c r="F8" s="214">
        <v>1</v>
      </c>
      <c r="G8" s="213">
        <f t="shared" ref="G8" si="1">$E8*F8</f>
        <v>101500000</v>
      </c>
      <c r="H8" s="215">
        <f>SUM(G8)</f>
        <v>101500000</v>
      </c>
      <c r="I8" s="216">
        <f>ROUND(H8/$H$19,4)</f>
        <v>0.66849999999999998</v>
      </c>
      <c r="J8" s="204"/>
    </row>
    <row r="9" spans="2:11" x14ac:dyDescent="0.25">
      <c r="B9" s="198">
        <v>2</v>
      </c>
      <c r="C9" s="199" t="s">
        <v>722</v>
      </c>
      <c r="D9" s="200"/>
      <c r="E9" s="201"/>
      <c r="F9" s="202"/>
      <c r="G9" s="203"/>
      <c r="H9" s="203"/>
      <c r="I9" s="374"/>
      <c r="K9" s="84"/>
    </row>
    <row r="10" spans="2:11" outlineLevel="1" x14ac:dyDescent="0.25">
      <c r="B10" s="205" t="s">
        <v>268</v>
      </c>
      <c r="C10" s="206" t="s">
        <v>586</v>
      </c>
      <c r="D10" s="207"/>
      <c r="E10" s="373">
        <v>-1</v>
      </c>
      <c r="F10" s="208"/>
      <c r="G10" s="209">
        <f>SUBTOTAL(9,G11:G12)</f>
        <v>1275000</v>
      </c>
      <c r="H10" s="209">
        <f>SUBTOTAL(9,H11:H12)</f>
        <v>1275000</v>
      </c>
      <c r="I10" s="375">
        <f>ROUND(SUBTOTAL(9,I11:I12),2)</f>
        <v>0.01</v>
      </c>
      <c r="K10" s="84"/>
    </row>
    <row r="11" spans="2:11" ht="12.75" outlineLevel="2" x14ac:dyDescent="0.2">
      <c r="B11" s="210" t="s">
        <v>269</v>
      </c>
      <c r="C11" s="211" t="s">
        <v>591</v>
      </c>
      <c r="D11" s="212" t="s">
        <v>247</v>
      </c>
      <c r="E11" s="213">
        <f>'DRE_URE MARÍLIA-BIO'!E21*$E$5</f>
        <v>900000</v>
      </c>
      <c r="F11" s="214">
        <v>1</v>
      </c>
      <c r="G11" s="213">
        <f>$E11*F11</f>
        <v>900000</v>
      </c>
      <c r="H11" s="215">
        <f t="shared" ref="H11:H12" si="2">SUM(G11)</f>
        <v>900000</v>
      </c>
      <c r="I11" s="216">
        <f>ROUND(H11/$H$19,4)</f>
        <v>5.8999999999999999E-3</v>
      </c>
      <c r="K11" s="84"/>
    </row>
    <row r="12" spans="2:11" ht="12.75" outlineLevel="2" x14ac:dyDescent="0.2">
      <c r="B12" s="210" t="s">
        <v>270</v>
      </c>
      <c r="C12" s="211" t="s">
        <v>592</v>
      </c>
      <c r="D12" s="212" t="s">
        <v>247</v>
      </c>
      <c r="E12" s="213">
        <f>'DRE_URE MARÍLIA-BIO'!E22*$E$5</f>
        <v>375000</v>
      </c>
      <c r="F12" s="214">
        <v>1</v>
      </c>
      <c r="G12" s="213">
        <f t="shared" ref="G12:G13" si="3">$E12*F12</f>
        <v>375000</v>
      </c>
      <c r="H12" s="215">
        <f t="shared" si="2"/>
        <v>375000</v>
      </c>
      <c r="I12" s="216">
        <f>ROUND(H12/$H$19,4)</f>
        <v>2.5000000000000001E-3</v>
      </c>
      <c r="K12" s="84"/>
    </row>
    <row r="13" spans="2:11" ht="12.75" outlineLevel="2" x14ac:dyDescent="0.2">
      <c r="B13" s="210" t="s">
        <v>500</v>
      </c>
      <c r="C13" s="211" t="s">
        <v>250</v>
      </c>
      <c r="D13" s="212" t="s">
        <v>247</v>
      </c>
      <c r="E13" s="213">
        <f>'DRE_URE MARÍLIA-BIO'!Q79</f>
        <v>46500000</v>
      </c>
      <c r="F13" s="214">
        <v>1</v>
      </c>
      <c r="G13" s="213">
        <f t="shared" si="3"/>
        <v>46500000</v>
      </c>
      <c r="H13" s="215">
        <f>SUM(G13)</f>
        <v>46500000</v>
      </c>
      <c r="I13" s="216">
        <f>ROUND(H13/$H$19,4)</f>
        <v>0.30630000000000002</v>
      </c>
      <c r="J13" s="204"/>
    </row>
    <row r="14" spans="2:11" x14ac:dyDescent="0.25">
      <c r="B14" s="198">
        <v>3</v>
      </c>
      <c r="C14" s="199" t="s">
        <v>723</v>
      </c>
      <c r="D14" s="200"/>
      <c r="E14" s="201"/>
      <c r="F14" s="202"/>
      <c r="G14" s="203"/>
      <c r="H14" s="203"/>
      <c r="I14" s="374"/>
      <c r="K14" s="84"/>
    </row>
    <row r="15" spans="2:11" outlineLevel="1" x14ac:dyDescent="0.25">
      <c r="B15" s="205" t="s">
        <v>271</v>
      </c>
      <c r="C15" s="206" t="s">
        <v>586</v>
      </c>
      <c r="D15" s="207"/>
      <c r="E15" s="373">
        <v>-1</v>
      </c>
      <c r="F15" s="208"/>
      <c r="G15" s="209">
        <f>SUBTOTAL(9,G16:G17)</f>
        <v>1275000</v>
      </c>
      <c r="H15" s="209">
        <f>SUBTOTAL(9,H16:H17)</f>
        <v>1275000</v>
      </c>
      <c r="I15" s="375">
        <f>ROUND(SUBTOTAL(9,I16:I17),2)</f>
        <v>0.01</v>
      </c>
      <c r="K15" s="84"/>
    </row>
    <row r="16" spans="2:11" ht="12.75" outlineLevel="2" x14ac:dyDescent="0.2">
      <c r="B16" s="210" t="s">
        <v>272</v>
      </c>
      <c r="C16" s="211" t="s">
        <v>591</v>
      </c>
      <c r="D16" s="212" t="s">
        <v>247</v>
      </c>
      <c r="E16" s="213">
        <f>'DRE_URE MARÍLIA-GAS'!E21*$E$5</f>
        <v>900000</v>
      </c>
      <c r="F16" s="214">
        <v>1</v>
      </c>
      <c r="G16" s="213">
        <f>$E16*F16</f>
        <v>900000</v>
      </c>
      <c r="H16" s="215">
        <f t="shared" ref="H16:H17" si="4">SUM(G16)</f>
        <v>900000</v>
      </c>
      <c r="I16" s="216">
        <f>ROUND(H16/$H$19,4)</f>
        <v>5.8999999999999999E-3</v>
      </c>
      <c r="K16" s="84"/>
    </row>
    <row r="17" spans="2:11" ht="12.75" outlineLevel="2" x14ac:dyDescent="0.2">
      <c r="B17" s="210" t="s">
        <v>725</v>
      </c>
      <c r="C17" s="211" t="s">
        <v>592</v>
      </c>
      <c r="D17" s="212" t="s">
        <v>247</v>
      </c>
      <c r="E17" s="213">
        <f>'DRE_URE MARÍLIA-GAS'!E22*$E$5</f>
        <v>375000</v>
      </c>
      <c r="F17" s="214">
        <v>1</v>
      </c>
      <c r="G17" s="213">
        <f t="shared" ref="G17:G18" si="5">$E17*F17</f>
        <v>375000</v>
      </c>
      <c r="H17" s="215">
        <f t="shared" si="4"/>
        <v>375000</v>
      </c>
      <c r="I17" s="216">
        <f>ROUND(H17/$H$19,4)</f>
        <v>2.5000000000000001E-3</v>
      </c>
      <c r="K17" s="84"/>
    </row>
    <row r="18" spans="2:11" ht="12.75" outlineLevel="2" x14ac:dyDescent="0.2">
      <c r="B18" s="210" t="s">
        <v>726</v>
      </c>
      <c r="C18" s="211" t="s">
        <v>250</v>
      </c>
      <c r="D18" s="212" t="s">
        <v>247</v>
      </c>
      <c r="E18" s="213">
        <f>'DRE_URE MARÍLIA-GAS'!Q80</f>
        <v>55000000</v>
      </c>
      <c r="F18" s="214">
        <v>1</v>
      </c>
      <c r="G18" s="213">
        <f t="shared" si="5"/>
        <v>55000000</v>
      </c>
      <c r="H18" s="215">
        <f>SUM(G18)</f>
        <v>55000000</v>
      </c>
      <c r="I18" s="216">
        <f>ROUND(H18/$H$19,4)</f>
        <v>0.36230000000000001</v>
      </c>
      <c r="J18" s="204"/>
    </row>
    <row r="19" spans="2:11" x14ac:dyDescent="0.25">
      <c r="B19" s="217"/>
      <c r="C19" s="218"/>
      <c r="D19" s="219"/>
      <c r="E19" s="220" t="s">
        <v>446</v>
      </c>
      <c r="F19" s="221"/>
      <c r="G19" s="222">
        <f>SUBTOTAL(9,G4:G17)</f>
        <v>151825000</v>
      </c>
      <c r="H19" s="222">
        <f>SUBTOTAL(9,H4:H17)</f>
        <v>151825000</v>
      </c>
      <c r="I19" s="376">
        <f>ROUND(SUBTOTAL(9,I4:I17),2)</f>
        <v>1</v>
      </c>
      <c r="K19" s="84"/>
    </row>
    <row r="20" spans="2:11" ht="12.75" x14ac:dyDescent="0.2">
      <c r="H20" s="192"/>
      <c r="K20" s="84"/>
    </row>
    <row r="21" spans="2:11" ht="12.75" x14ac:dyDescent="0.2"/>
    <row r="22" spans="2:11" ht="12.75" x14ac:dyDescent="0.2"/>
    <row r="23" spans="2:11" ht="12.75" x14ac:dyDescent="0.2"/>
    <row r="24" spans="2:11" ht="12.75" x14ac:dyDescent="0.2"/>
    <row r="25" spans="2:11" ht="12.75" x14ac:dyDescent="0.2"/>
    <row r="26" spans="2:11" ht="12.75" x14ac:dyDescent="0.2"/>
    <row r="27" spans="2:11" ht="12.75" x14ac:dyDescent="0.2"/>
    <row r="28" spans="2:11" ht="12.75" x14ac:dyDescent="0.2"/>
    <row r="29" spans="2:11" ht="12.75" x14ac:dyDescent="0.2"/>
    <row r="30" spans="2:11" ht="12.75" x14ac:dyDescent="0.2"/>
    <row r="31" spans="2:11" ht="12.75" x14ac:dyDescent="0.2"/>
    <row r="32" spans="2:11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8">
    <tabColor theme="9" tint="0.79998168889431442"/>
  </sheetPr>
  <dimension ref="A1:BG91"/>
  <sheetViews>
    <sheetView showGridLines="0" zoomScale="90" zoomScaleNormal="90" workbookViewId="0">
      <pane xSplit="2" ySplit="1" topLeftCell="C23" activePane="bottomRight" state="frozen"/>
      <selection activeCell="Z104" sqref="Z104"/>
      <selection pane="topRight" activeCell="Z104" sqref="Z104"/>
      <selection pane="bottomLeft" activeCell="Z104" sqref="Z104"/>
      <selection pane="bottomRight" activeCell="Z104" sqref="Z104"/>
    </sheetView>
  </sheetViews>
  <sheetFormatPr defaultColWidth="9.140625" defaultRowHeight="12.75" outlineLevelRow="1" x14ac:dyDescent="0.2"/>
  <cols>
    <col min="1" max="1" width="59.140625" style="559" bestFit="1" customWidth="1"/>
    <col min="2" max="2" width="10.5703125" style="558" bestFit="1" customWidth="1"/>
    <col min="3" max="3" width="19.140625" style="558" bestFit="1" customWidth="1"/>
    <col min="4" max="4" width="9.140625" style="558" bestFit="1" customWidth="1"/>
    <col min="5" max="5" width="30" style="558" bestFit="1" customWidth="1"/>
    <col min="6" max="6" width="19.28515625" style="559" customWidth="1"/>
    <col min="7" max="7" width="18.140625" style="558" bestFit="1" customWidth="1"/>
    <col min="8" max="8" width="15.85546875" style="558" bestFit="1" customWidth="1"/>
    <col min="9" max="25" width="5.5703125" style="558" hidden="1" customWidth="1"/>
    <col min="26" max="26" width="16.42578125" style="558" bestFit="1" customWidth="1"/>
    <col min="27" max="59" width="18.140625" style="558" bestFit="1" customWidth="1"/>
    <col min="60" max="16384" width="9.140625" style="558"/>
  </cols>
  <sheetData>
    <row r="1" spans="1:59" s="554" customFormat="1" x14ac:dyDescent="0.2">
      <c r="A1" s="551"/>
      <c r="B1" s="552"/>
      <c r="C1" s="552" t="s">
        <v>88</v>
      </c>
      <c r="D1" s="552" t="s">
        <v>22</v>
      </c>
      <c r="E1" s="552" t="s">
        <v>89</v>
      </c>
      <c r="F1" s="551" t="s">
        <v>24</v>
      </c>
      <c r="G1" s="552" t="s">
        <v>25</v>
      </c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3">
        <v>2025</v>
      </c>
      <c r="AA1" s="552">
        <f>Z1+1</f>
        <v>2026</v>
      </c>
      <c r="AB1" s="552">
        <f t="shared" ref="AB1:BC2" si="0">AA1+1</f>
        <v>2027</v>
      </c>
      <c r="AC1" s="552">
        <f t="shared" si="0"/>
        <v>2028</v>
      </c>
      <c r="AD1" s="552">
        <f t="shared" si="0"/>
        <v>2029</v>
      </c>
      <c r="AE1" s="552">
        <f t="shared" si="0"/>
        <v>2030</v>
      </c>
      <c r="AF1" s="552">
        <f t="shared" si="0"/>
        <v>2031</v>
      </c>
      <c r="AG1" s="552">
        <f t="shared" si="0"/>
        <v>2032</v>
      </c>
      <c r="AH1" s="552">
        <f t="shared" si="0"/>
        <v>2033</v>
      </c>
      <c r="AI1" s="552">
        <f t="shared" si="0"/>
        <v>2034</v>
      </c>
      <c r="AJ1" s="552">
        <f t="shared" si="0"/>
        <v>2035</v>
      </c>
      <c r="AK1" s="552">
        <f t="shared" si="0"/>
        <v>2036</v>
      </c>
      <c r="AL1" s="552">
        <f t="shared" si="0"/>
        <v>2037</v>
      </c>
      <c r="AM1" s="552">
        <f t="shared" si="0"/>
        <v>2038</v>
      </c>
      <c r="AN1" s="552">
        <f t="shared" si="0"/>
        <v>2039</v>
      </c>
      <c r="AO1" s="552">
        <f t="shared" si="0"/>
        <v>2040</v>
      </c>
      <c r="AP1" s="552">
        <f t="shared" si="0"/>
        <v>2041</v>
      </c>
      <c r="AQ1" s="552">
        <f t="shared" si="0"/>
        <v>2042</v>
      </c>
      <c r="AR1" s="552">
        <f t="shared" si="0"/>
        <v>2043</v>
      </c>
      <c r="AS1" s="552">
        <f t="shared" si="0"/>
        <v>2044</v>
      </c>
      <c r="AT1" s="552">
        <f t="shared" si="0"/>
        <v>2045</v>
      </c>
      <c r="AU1" s="552">
        <f t="shared" si="0"/>
        <v>2046</v>
      </c>
      <c r="AV1" s="552">
        <f t="shared" si="0"/>
        <v>2047</v>
      </c>
      <c r="AW1" s="552">
        <f t="shared" si="0"/>
        <v>2048</v>
      </c>
      <c r="AX1" s="552">
        <f t="shared" si="0"/>
        <v>2049</v>
      </c>
      <c r="AY1" s="552">
        <f t="shared" si="0"/>
        <v>2050</v>
      </c>
      <c r="AZ1" s="552">
        <f t="shared" si="0"/>
        <v>2051</v>
      </c>
      <c r="BA1" s="552">
        <f t="shared" si="0"/>
        <v>2052</v>
      </c>
      <c r="BB1" s="552">
        <f t="shared" si="0"/>
        <v>2053</v>
      </c>
      <c r="BC1" s="552">
        <f t="shared" si="0"/>
        <v>2054</v>
      </c>
      <c r="BD1" s="552">
        <f t="shared" ref="BD1:BG2" si="1">BC1+1</f>
        <v>2055</v>
      </c>
      <c r="BE1" s="552">
        <f t="shared" si="1"/>
        <v>2056</v>
      </c>
      <c r="BF1" s="552">
        <f t="shared" si="1"/>
        <v>2057</v>
      </c>
      <c r="BG1" s="552">
        <f t="shared" si="1"/>
        <v>2058</v>
      </c>
    </row>
    <row r="2" spans="1:59" s="557" customFormat="1" x14ac:dyDescent="0.2">
      <c r="A2" s="588" t="s">
        <v>41</v>
      </c>
      <c r="B2" s="589"/>
      <c r="C2" s="589"/>
      <c r="D2" s="589"/>
      <c r="E2" s="589"/>
      <c r="F2" s="588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>
        <v>1</v>
      </c>
      <c r="AA2" s="589">
        <f>Z2+1</f>
        <v>2</v>
      </c>
      <c r="AB2" s="589">
        <f t="shared" si="0"/>
        <v>3</v>
      </c>
      <c r="AC2" s="589">
        <f t="shared" si="0"/>
        <v>4</v>
      </c>
      <c r="AD2" s="589">
        <f t="shared" si="0"/>
        <v>5</v>
      </c>
      <c r="AE2" s="589">
        <f t="shared" si="0"/>
        <v>6</v>
      </c>
      <c r="AF2" s="589">
        <f t="shared" si="0"/>
        <v>7</v>
      </c>
      <c r="AG2" s="589">
        <f t="shared" si="0"/>
        <v>8</v>
      </c>
      <c r="AH2" s="589">
        <f t="shared" si="0"/>
        <v>9</v>
      </c>
      <c r="AI2" s="589">
        <f t="shared" si="0"/>
        <v>10</v>
      </c>
      <c r="AJ2" s="589">
        <f t="shared" si="0"/>
        <v>11</v>
      </c>
      <c r="AK2" s="589">
        <f t="shared" si="0"/>
        <v>12</v>
      </c>
      <c r="AL2" s="589">
        <f t="shared" si="0"/>
        <v>13</v>
      </c>
      <c r="AM2" s="589">
        <f t="shared" si="0"/>
        <v>14</v>
      </c>
      <c r="AN2" s="589">
        <f t="shared" si="0"/>
        <v>15</v>
      </c>
      <c r="AO2" s="589">
        <f t="shared" si="0"/>
        <v>16</v>
      </c>
      <c r="AP2" s="589">
        <f t="shared" si="0"/>
        <v>17</v>
      </c>
      <c r="AQ2" s="589">
        <f t="shared" si="0"/>
        <v>18</v>
      </c>
      <c r="AR2" s="589">
        <f t="shared" si="0"/>
        <v>19</v>
      </c>
      <c r="AS2" s="589">
        <f t="shared" si="0"/>
        <v>20</v>
      </c>
      <c r="AT2" s="589">
        <f t="shared" si="0"/>
        <v>21</v>
      </c>
      <c r="AU2" s="589">
        <f t="shared" si="0"/>
        <v>22</v>
      </c>
      <c r="AV2" s="589">
        <f t="shared" si="0"/>
        <v>23</v>
      </c>
      <c r="AW2" s="589">
        <f t="shared" si="0"/>
        <v>24</v>
      </c>
      <c r="AX2" s="589">
        <f t="shared" si="0"/>
        <v>25</v>
      </c>
      <c r="AY2" s="589">
        <f t="shared" si="0"/>
        <v>26</v>
      </c>
      <c r="AZ2" s="589">
        <f t="shared" si="0"/>
        <v>27</v>
      </c>
      <c r="BA2" s="589">
        <f t="shared" si="0"/>
        <v>28</v>
      </c>
      <c r="BB2" s="589">
        <f t="shared" si="0"/>
        <v>29</v>
      </c>
      <c r="BC2" s="589">
        <f t="shared" si="0"/>
        <v>30</v>
      </c>
      <c r="BD2" s="589">
        <f t="shared" si="1"/>
        <v>31</v>
      </c>
      <c r="BE2" s="589">
        <f t="shared" si="1"/>
        <v>32</v>
      </c>
      <c r="BF2" s="589">
        <f t="shared" si="1"/>
        <v>33</v>
      </c>
      <c r="BG2" s="589">
        <f t="shared" si="1"/>
        <v>34</v>
      </c>
    </row>
    <row r="3" spans="1:59" x14ac:dyDescent="0.2">
      <c r="A3" s="591" t="str">
        <f>MacroEco!A8</f>
        <v>Índice de inflação brasileira (IPCA)</v>
      </c>
      <c r="B3" s="572">
        <f>MacroEco!B8</f>
        <v>44985</v>
      </c>
      <c r="D3" s="572">
        <f>Premissas!D$8</f>
        <v>1</v>
      </c>
      <c r="E3" s="558" t="str">
        <f>Premissas!E8</f>
        <v>[1: Nominais; 2: Reais]</v>
      </c>
      <c r="Z3" s="572">
        <f>MacroEco!AA8</f>
        <v>1.071403611055497</v>
      </c>
      <c r="AA3" s="572">
        <f>MacroEco!AB8</f>
        <v>1.1035457193871618</v>
      </c>
      <c r="AB3" s="572">
        <f>MacroEco!AC8</f>
        <v>1.1366520909687767</v>
      </c>
      <c r="AC3" s="572">
        <f>MacroEco!AD8</f>
        <v>1.17075165369784</v>
      </c>
      <c r="AD3" s="572">
        <f>MacroEco!AE8</f>
        <v>1.2058742033087753</v>
      </c>
      <c r="AE3" s="572">
        <f>MacroEco!AF8</f>
        <v>1.2420504294080386</v>
      </c>
      <c r="AF3" s="572">
        <f>MacroEco!AG8</f>
        <v>1.2793119422902797</v>
      </c>
      <c r="AG3" s="572">
        <f>MacroEco!AH8</f>
        <v>1.3176913005589881</v>
      </c>
      <c r="AH3" s="572">
        <f>MacroEco!AI8</f>
        <v>1.3572220395757577</v>
      </c>
      <c r="AI3" s="572">
        <f>MacroEco!AJ8</f>
        <v>1.3979387007630304</v>
      </c>
      <c r="AJ3" s="572">
        <f>MacroEco!AK8</f>
        <v>1.4398768617859214</v>
      </c>
      <c r="AK3" s="572">
        <f>MacroEco!AL8</f>
        <v>1.483073167639499</v>
      </c>
      <c r="AL3" s="572">
        <f>MacroEco!AM8</f>
        <v>1.527565362668684</v>
      </c>
      <c r="AM3" s="572">
        <f>MacroEco!AN8</f>
        <v>1.5733923235487446</v>
      </c>
      <c r="AN3" s="572">
        <f>MacroEco!AO8</f>
        <v>1.620594093255207</v>
      </c>
      <c r="AO3" s="572">
        <f>MacroEco!AP8</f>
        <v>1.6692119160528633</v>
      </c>
      <c r="AP3" s="572">
        <f>MacroEco!AQ8</f>
        <v>1.7192882735344492</v>
      </c>
      <c r="AQ3" s="572">
        <f>MacroEco!AR8</f>
        <v>1.7708669217404827</v>
      </c>
      <c r="AR3" s="572">
        <f>MacroEco!AS8</f>
        <v>1.8239929293926971</v>
      </c>
      <c r="AS3" s="572">
        <f>MacroEco!AT8</f>
        <v>1.878712717274478</v>
      </c>
      <c r="AT3" s="572">
        <f>MacroEco!AU8</f>
        <v>1.9350740987927124</v>
      </c>
      <c r="AU3" s="572">
        <f>MacroEco!AV8</f>
        <v>1.9931263217564938</v>
      </c>
      <c r="AV3" s="572">
        <f>MacroEco!AW8</f>
        <v>2.0529201114091888</v>
      </c>
      <c r="AW3" s="572">
        <f>MacroEco!AX8</f>
        <v>2.1145077147514644</v>
      </c>
      <c r="AX3" s="572">
        <f>MacroEco!AY8</f>
        <v>2.1779429461940083</v>
      </c>
      <c r="AY3" s="572">
        <f>MacroEco!AZ8</f>
        <v>2.2432812345798285</v>
      </c>
      <c r="AZ3" s="572">
        <f>MacroEco!BA8</f>
        <v>2.3105796716172233</v>
      </c>
      <c r="BA3" s="572">
        <f>MacroEco!BB8</f>
        <v>2.3798970617657402</v>
      </c>
      <c r="BB3" s="572">
        <f>MacroEco!BC8</f>
        <v>2.4512939736187125</v>
      </c>
      <c r="BC3" s="572">
        <f>MacroEco!BD8</f>
        <v>2.524832792827274</v>
      </c>
      <c r="BD3" s="572">
        <f>MacroEco!BE8</f>
        <v>2.6005777766120923</v>
      </c>
      <c r="BE3" s="572">
        <f>MacroEco!BF8</f>
        <v>2.678595109910455</v>
      </c>
      <c r="BF3" s="572">
        <f>MacroEco!BG8</f>
        <v>2.7589529632077689</v>
      </c>
      <c r="BG3" s="572">
        <f>MacroEco!BH8</f>
        <v>2.8417215521040022</v>
      </c>
    </row>
    <row r="4" spans="1:59" outlineLevel="1" x14ac:dyDescent="0.2">
      <c r="A4" s="591" t="str">
        <f>MacroEco!A$11</f>
        <v>Câmbio (nominal) (média do período)</v>
      </c>
      <c r="B4" s="572" t="str">
        <f>MacroEco!B$12</f>
        <v>R$/Euro</v>
      </c>
      <c r="D4" s="572">
        <f>Premissas!D$8</f>
        <v>1</v>
      </c>
      <c r="E4" s="558" t="str">
        <f>Premissas!E$8</f>
        <v>[1: Nominais; 2: Reais]</v>
      </c>
      <c r="I4" s="553">
        <f>MacroEco!I$12</f>
        <v>0</v>
      </c>
      <c r="J4" s="553">
        <f>MacroEco!J$12</f>
        <v>0</v>
      </c>
      <c r="K4" s="553">
        <f>MacroEco!K$12</f>
        <v>2.6733583333333333</v>
      </c>
      <c r="L4" s="553">
        <f>MacroEco!L$12</f>
        <v>2.7691750000000002</v>
      </c>
      <c r="M4" s="553">
        <f>MacroEco!M$12</f>
        <v>2.3352083333333331</v>
      </c>
      <c r="N4" s="553">
        <f>MacroEco!N$12</f>
        <v>2.328183333333333</v>
      </c>
      <c r="O4" s="553">
        <f>MacroEco!O$12</f>
        <v>2.5115583333333338</v>
      </c>
      <c r="P4" s="553">
        <f>MacroEco!P$12</f>
        <v>2.8676666666666666</v>
      </c>
      <c r="Q4" s="553">
        <f>MacroEco!Q$12</f>
        <v>3.1220666666666665</v>
      </c>
      <c r="R4" s="553">
        <f>MacroEco!R$12</f>
        <v>3.6929500000000002</v>
      </c>
      <c r="S4" s="553">
        <f>MacroEco!S$12</f>
        <v>3.8615416666666671</v>
      </c>
      <c r="T4" s="553">
        <f>MacroEco!T$12</f>
        <v>3.6071083333333331</v>
      </c>
      <c r="U4" s="553">
        <f>MacroEco!U$12</f>
        <v>4.3091749999999998</v>
      </c>
      <c r="V4" s="553">
        <f>MacroEco!V$12</f>
        <v>4.4155249999999997</v>
      </c>
      <c r="W4" s="553">
        <f>MacroEco!W$12</f>
        <v>5.8921666666666672</v>
      </c>
      <c r="X4" s="553">
        <f>MacroEco!X$12</f>
        <v>6.3812749999999996</v>
      </c>
      <c r="Y4" s="553">
        <f>MacroEco!Y$12</f>
        <v>5.4441416666666669</v>
      </c>
      <c r="Z4" s="572">
        <f>MacroEco!AA$12</f>
        <v>5.4967970085170226</v>
      </c>
      <c r="AA4" s="572">
        <f>MacroEco!AB$12</f>
        <v>5.5344095002664062</v>
      </c>
      <c r="AB4" s="572">
        <f>MacroEco!AC$12</f>
        <v>5.5722793599945257</v>
      </c>
      <c r="AC4" s="572">
        <f>MacroEco!AD$12</f>
        <v>5.6104083487725926</v>
      </c>
      <c r="AD4" s="572">
        <f>MacroEco!AE$12</f>
        <v>5.6487982397221614</v>
      </c>
      <c r="AE4" s="572">
        <f>MacroEco!AF$12</f>
        <v>5.6874508180975827</v>
      </c>
      <c r="AF4" s="572">
        <f>MacroEco!AG$12</f>
        <v>5.7263678813690229</v>
      </c>
      <c r="AG4" s="572">
        <f>MacroEco!AH$12</f>
        <v>5.7655512393060544</v>
      </c>
      <c r="AH4" s="572">
        <f>MacroEco!AI$12</f>
        <v>5.805002714061815</v>
      </c>
      <c r="AI4" s="572">
        <f>MacroEco!AJ$12</f>
        <v>5.8447241402577417</v>
      </c>
      <c r="AJ4" s="572">
        <f>MacroEco!AK$12</f>
        <v>5.88471736506889</v>
      </c>
      <c r="AK4" s="572">
        <f>MacroEco!AL$12</f>
        <v>5.9249842483098307</v>
      </c>
      <c r="AL4" s="572">
        <f>MacroEco!AM$12</f>
        <v>5.9655266625211407</v>
      </c>
      <c r="AM4" s="572">
        <f>MacroEco!AN$12</f>
        <v>6.0063464930564763</v>
      </c>
      <c r="AN4" s="572">
        <f>MacroEco!AO$12</f>
        <v>6.047445638170255</v>
      </c>
      <c r="AO4" s="572">
        <f>MacroEco!AP$12</f>
        <v>6.0888260091059276</v>
      </c>
      <c r="AP4" s="572">
        <f>MacroEco!AQ$12</f>
        <v>6.1304895301848541</v>
      </c>
      <c r="AQ4" s="572">
        <f>MacroEco!AR$12</f>
        <v>6.1724381388957967</v>
      </c>
      <c r="AR4" s="572">
        <f>MacroEco!AS$12</f>
        <v>6.2146737859850161</v>
      </c>
      <c r="AS4" s="572">
        <f>MacroEco!AT$12</f>
        <v>6.2571984355469867</v>
      </c>
      <c r="AT4" s="572">
        <f>MacroEco!AU$12</f>
        <v>6.300014065115735</v>
      </c>
      <c r="AU4" s="572">
        <f>MacroEco!AV$12</f>
        <v>6.3431226657568009</v>
      </c>
      <c r="AV4" s="572">
        <f>MacroEco!AW$12</f>
        <v>6.3865262421598299</v>
      </c>
      <c r="AW4" s="572">
        <f>MacroEco!AX$12</f>
        <v>6.4302268127317941</v>
      </c>
      <c r="AX4" s="572">
        <f>MacroEco!AY$12</f>
        <v>6.4742264096908588</v>
      </c>
      <c r="AY4" s="572">
        <f>MacroEco!AZ$12</f>
        <v>6.5185270791608847</v>
      </c>
      <c r="AZ4" s="572">
        <f>MacroEco!BA$12</f>
        <v>6.5631308812665807</v>
      </c>
      <c r="BA4" s="572">
        <f>MacroEco!BB$12</f>
        <v>6.6080398902293052</v>
      </c>
      <c r="BB4" s="572">
        <f>MacroEco!BC$12</f>
        <v>6.6532561944635242</v>
      </c>
      <c r="BC4" s="572">
        <f>MacroEco!BD$12</f>
        <v>6.6987818966739301</v>
      </c>
      <c r="BD4" s="572">
        <f>MacroEco!BE$12</f>
        <v>6.7446191139532248</v>
      </c>
      <c r="BE4" s="572">
        <f>MacroEco!BF$12</f>
        <v>6.7907699778805695</v>
      </c>
      <c r="BF4" s="572">
        <f>MacroEco!BG$12</f>
        <v>6.8372366346207114</v>
      </c>
      <c r="BG4" s="572">
        <f>MacroEco!BH$12</f>
        <v>6.8840212450237859</v>
      </c>
    </row>
    <row r="5" spans="1:59" x14ac:dyDescent="0.2">
      <c r="AH5" s="560"/>
    </row>
    <row r="6" spans="1:59" s="557" customFormat="1" x14ac:dyDescent="0.2">
      <c r="A6" s="588" t="s">
        <v>450</v>
      </c>
      <c r="B6" s="589"/>
      <c r="C6" s="589"/>
      <c r="D6" s="590">
        <f>1/1000</f>
        <v>1E-3</v>
      </c>
      <c r="E6" s="589" t="s">
        <v>193</v>
      </c>
      <c r="F6" s="588"/>
      <c r="G6" s="589"/>
      <c r="H6" s="589"/>
      <c r="I6" s="589"/>
      <c r="J6" s="589"/>
      <c r="K6" s="589"/>
      <c r="L6" s="589"/>
      <c r="M6" s="589"/>
      <c r="N6" s="589"/>
      <c r="O6" s="589"/>
      <c r="P6" s="589"/>
      <c r="Q6" s="589"/>
      <c r="R6" s="589"/>
      <c r="S6" s="589"/>
      <c r="T6" s="589"/>
      <c r="U6" s="589"/>
      <c r="V6" s="589"/>
      <c r="W6" s="589"/>
      <c r="X6" s="589"/>
      <c r="Y6" s="589"/>
      <c r="Z6" s="589"/>
      <c r="AA6" s="589"/>
      <c r="AB6" s="589"/>
      <c r="AC6" s="589"/>
      <c r="AD6" s="589"/>
      <c r="AE6" s="589"/>
      <c r="AF6" s="589"/>
      <c r="AG6" s="589"/>
      <c r="AH6" s="589"/>
      <c r="AI6" s="589"/>
      <c r="AJ6" s="589"/>
      <c r="AK6" s="589"/>
      <c r="AL6" s="589"/>
      <c r="AM6" s="589"/>
      <c r="AN6" s="589"/>
      <c r="AO6" s="589"/>
      <c r="AP6" s="589"/>
      <c r="AQ6" s="589"/>
      <c r="AR6" s="589"/>
      <c r="AS6" s="589"/>
      <c r="AT6" s="589"/>
      <c r="AU6" s="589"/>
      <c r="AV6" s="589"/>
      <c r="AW6" s="589"/>
      <c r="AX6" s="589"/>
      <c r="AY6" s="589"/>
      <c r="AZ6" s="589"/>
      <c r="BA6" s="589"/>
      <c r="BB6" s="589"/>
      <c r="BC6" s="589"/>
      <c r="BD6" s="589"/>
      <c r="BE6" s="589"/>
      <c r="BF6" s="589"/>
      <c r="BG6" s="589"/>
    </row>
    <row r="7" spans="1:59" x14ac:dyDescent="0.2">
      <c r="A7" s="586" t="str">
        <f>A57</f>
        <v>URE MARÍLIA - BIO+GÁS</v>
      </c>
    </row>
    <row r="8" spans="1:59" s="564" customFormat="1" x14ac:dyDescent="0.2">
      <c r="A8" s="562" t="s">
        <v>287</v>
      </c>
      <c r="B8" s="563"/>
      <c r="C8" s="563" t="s">
        <v>236</v>
      </c>
      <c r="D8" s="563"/>
      <c r="E8" s="563"/>
      <c r="F8" s="562"/>
      <c r="G8" s="563"/>
      <c r="H8" s="563"/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563"/>
      <c r="U8" s="563"/>
      <c r="V8" s="563"/>
      <c r="W8" s="563"/>
      <c r="X8" s="563"/>
      <c r="Y8" s="563"/>
      <c r="Z8" s="563">
        <f>SUM(Z10:Z11)</f>
        <v>20778715.920521423</v>
      </c>
      <c r="AA8" s="563">
        <f t="shared" ref="AA8:BG8" si="2">SUM(AA10:AA11)</f>
        <v>114569397.95780268</v>
      </c>
      <c r="AB8" s="563">
        <f t="shared" si="2"/>
        <v>171613648.18056962</v>
      </c>
      <c r="AC8" s="563">
        <f t="shared" si="2"/>
        <v>176762057.6259867</v>
      </c>
      <c r="AD8" s="563">
        <f t="shared" si="2"/>
        <v>182064919.35476631</v>
      </c>
      <c r="AE8" s="563">
        <f>SUM(AE10:AE11)</f>
        <v>187526866.93540931</v>
      </c>
      <c r="AF8" s="563">
        <f t="shared" si="2"/>
        <v>193152672.94347158</v>
      </c>
      <c r="AG8" s="563">
        <f t="shared" si="2"/>
        <v>198947253.13177574</v>
      </c>
      <c r="AH8" s="563">
        <f t="shared" si="2"/>
        <v>204915670.72572899</v>
      </c>
      <c r="AI8" s="563">
        <f t="shared" si="2"/>
        <v>211063140.84750086</v>
      </c>
      <c r="AJ8" s="563">
        <f t="shared" si="2"/>
        <v>217395035.07292593</v>
      </c>
      <c r="AK8" s="563">
        <f t="shared" si="2"/>
        <v>223916886.12511367</v>
      </c>
      <c r="AL8" s="563">
        <f t="shared" si="2"/>
        <v>230634392.70886707</v>
      </c>
      <c r="AM8" s="563">
        <f t="shared" si="2"/>
        <v>237553424.49013311</v>
      </c>
      <c r="AN8" s="563">
        <f t="shared" si="2"/>
        <v>244680027.22483712</v>
      </c>
      <c r="AO8" s="563">
        <f t="shared" si="2"/>
        <v>252020428.04158226</v>
      </c>
      <c r="AP8" s="563">
        <f t="shared" si="2"/>
        <v>259581040.88282973</v>
      </c>
      <c r="AQ8" s="563">
        <f t="shared" si="2"/>
        <v>267368472.10931462</v>
      </c>
      <c r="AR8" s="563">
        <f t="shared" si="2"/>
        <v>275389526.27259403</v>
      </c>
      <c r="AS8" s="563">
        <f t="shared" si="2"/>
        <v>283651212.06077182</v>
      </c>
      <c r="AT8" s="563">
        <f t="shared" si="2"/>
        <v>292160748.42259502</v>
      </c>
      <c r="AU8" s="563">
        <f t="shared" si="2"/>
        <v>300925570.87527287</v>
      </c>
      <c r="AV8" s="563">
        <f t="shared" si="2"/>
        <v>309953338.00153106</v>
      </c>
      <c r="AW8" s="563">
        <f t="shared" si="2"/>
        <v>319251938.14157701</v>
      </c>
      <c r="AX8" s="563">
        <f t="shared" si="2"/>
        <v>328829496.2858243</v>
      </c>
      <c r="AY8" s="563">
        <f t="shared" si="2"/>
        <v>338694381.17439902</v>
      </c>
      <c r="AZ8" s="563">
        <f t="shared" si="2"/>
        <v>348855212.60963106</v>
      </c>
      <c r="BA8" s="563">
        <f t="shared" si="2"/>
        <v>359320868.98791993</v>
      </c>
      <c r="BB8" s="563">
        <f t="shared" si="2"/>
        <v>370100495.05755758</v>
      </c>
      <c r="BC8" s="563">
        <f t="shared" si="2"/>
        <v>381203509.90928435</v>
      </c>
      <c r="BD8" s="563">
        <f t="shared" si="2"/>
        <v>392639615.20656288</v>
      </c>
      <c r="BE8" s="563">
        <f t="shared" si="2"/>
        <v>404418803.66275978</v>
      </c>
      <c r="BF8" s="563">
        <f t="shared" si="2"/>
        <v>416551367.77264261</v>
      </c>
      <c r="BG8" s="563">
        <f t="shared" si="2"/>
        <v>429047908.8058219</v>
      </c>
    </row>
    <row r="9" spans="1:59" x14ac:dyDescent="0.2">
      <c r="A9" s="559" t="s">
        <v>381</v>
      </c>
      <c r="C9" s="558" t="s">
        <v>382</v>
      </c>
      <c r="Z9" s="561">
        <v>12</v>
      </c>
      <c r="AA9" s="561">
        <v>12</v>
      </c>
      <c r="AB9" s="561">
        <v>12</v>
      </c>
      <c r="AC9" s="561">
        <v>12</v>
      </c>
      <c r="AD9" s="561">
        <v>12</v>
      </c>
      <c r="AE9" s="561">
        <v>12</v>
      </c>
      <c r="AF9" s="561">
        <v>12</v>
      </c>
      <c r="AG9" s="561">
        <v>12</v>
      </c>
      <c r="AH9" s="561">
        <v>12</v>
      </c>
      <c r="AI9" s="561">
        <v>12</v>
      </c>
      <c r="AJ9" s="561">
        <v>12</v>
      </c>
      <c r="AK9" s="561">
        <v>12</v>
      </c>
      <c r="AL9" s="561">
        <v>12</v>
      </c>
      <c r="AM9" s="561">
        <v>12</v>
      </c>
      <c r="AN9" s="561">
        <v>12</v>
      </c>
      <c r="AO9" s="561">
        <v>12</v>
      </c>
      <c r="AP9" s="561">
        <v>12</v>
      </c>
      <c r="AQ9" s="561">
        <v>12</v>
      </c>
      <c r="AR9" s="561">
        <v>12</v>
      </c>
      <c r="AS9" s="561">
        <v>12</v>
      </c>
      <c r="AT9" s="561">
        <v>12</v>
      </c>
      <c r="AU9" s="561">
        <v>12</v>
      </c>
      <c r="AV9" s="561">
        <v>12</v>
      </c>
      <c r="AW9" s="561">
        <v>12</v>
      </c>
      <c r="AX9" s="561">
        <v>12</v>
      </c>
      <c r="AY9" s="561">
        <v>12</v>
      </c>
      <c r="AZ9" s="561">
        <v>12</v>
      </c>
      <c r="BA9" s="561">
        <v>12</v>
      </c>
      <c r="BB9" s="561">
        <v>12</v>
      </c>
      <c r="BC9" s="561">
        <v>12</v>
      </c>
      <c r="BD9" s="561">
        <v>12</v>
      </c>
      <c r="BE9" s="561">
        <v>12</v>
      </c>
      <c r="BF9" s="561">
        <v>12</v>
      </c>
      <c r="BG9" s="561">
        <v>12</v>
      </c>
    </row>
    <row r="10" spans="1:59" x14ac:dyDescent="0.2">
      <c r="A10" s="559" t="s">
        <v>230</v>
      </c>
      <c r="C10" s="558" t="s">
        <v>236</v>
      </c>
      <c r="Z10" s="558">
        <f>Z15*Z$9</f>
        <v>18532368.253438026</v>
      </c>
      <c r="AA10" s="558">
        <f>AA15*AA$9</f>
        <v>103000707.47232319</v>
      </c>
      <c r="AB10" s="558">
        <f t="shared" ref="AB10:BG10" si="3">AB15*AB$9</f>
        <v>108324768.36860001</v>
      </c>
      <c r="AC10" s="558">
        <f t="shared" si="3"/>
        <v>111574511.41965801</v>
      </c>
      <c r="AD10" s="558">
        <f t="shared" si="3"/>
        <v>114921746.76224777</v>
      </c>
      <c r="AE10" s="558">
        <f>AE15*AE$9</f>
        <v>118369399.16511518</v>
      </c>
      <c r="AF10" s="558">
        <f t="shared" si="3"/>
        <v>121920481.14006865</v>
      </c>
      <c r="AG10" s="558">
        <f t="shared" si="3"/>
        <v>125578095.57427073</v>
      </c>
      <c r="AH10" s="558">
        <f t="shared" si="3"/>
        <v>129345438.44149882</v>
      </c>
      <c r="AI10" s="558">
        <f t="shared" si="3"/>
        <v>133225801.59474379</v>
      </c>
      <c r="AJ10" s="558">
        <f t="shared" si="3"/>
        <v>137222575.64258611</v>
      </c>
      <c r="AK10" s="558">
        <f t="shared" si="3"/>
        <v>141339252.91186368</v>
      </c>
      <c r="AL10" s="558">
        <f t="shared" si="3"/>
        <v>145579430.4992196</v>
      </c>
      <c r="AM10" s="558">
        <f t="shared" si="3"/>
        <v>149946813.41419619</v>
      </c>
      <c r="AN10" s="558">
        <f t="shared" si="3"/>
        <v>154445217.81662208</v>
      </c>
      <c r="AO10" s="558">
        <f t="shared" si="3"/>
        <v>159078574.35112077</v>
      </c>
      <c r="AP10" s="558">
        <f t="shared" si="3"/>
        <v>163850931.5816544</v>
      </c>
      <c r="AQ10" s="558">
        <f t="shared" si="3"/>
        <v>168766459.52910402</v>
      </c>
      <c r="AR10" s="558">
        <f t="shared" si="3"/>
        <v>173829453.31497711</v>
      </c>
      <c r="AS10" s="558">
        <f t="shared" si="3"/>
        <v>179044336.91442645</v>
      </c>
      <c r="AT10" s="558">
        <f t="shared" si="3"/>
        <v>184415667.02185923</v>
      </c>
      <c r="AU10" s="558">
        <f t="shared" si="3"/>
        <v>189948137.03251502</v>
      </c>
      <c r="AV10" s="558">
        <f t="shared" si="3"/>
        <v>195646581.14349049</v>
      </c>
      <c r="AW10" s="558">
        <f t="shared" si="3"/>
        <v>201515978.57779518</v>
      </c>
      <c r="AX10" s="558">
        <f t="shared" si="3"/>
        <v>207561457.93512905</v>
      </c>
      <c r="AY10" s="558">
        <f t="shared" si="3"/>
        <v>213788301.6731829</v>
      </c>
      <c r="AZ10" s="558">
        <f t="shared" si="3"/>
        <v>220201950.72337842</v>
      </c>
      <c r="BA10" s="558">
        <f t="shared" si="3"/>
        <v>226808009.24507976</v>
      </c>
      <c r="BB10" s="558">
        <f t="shared" si="3"/>
        <v>233612249.52243221</v>
      </c>
      <c r="BC10" s="558">
        <f t="shared" si="3"/>
        <v>240620617.00810516</v>
      </c>
      <c r="BD10" s="558">
        <f t="shared" si="3"/>
        <v>247839235.51834834</v>
      </c>
      <c r="BE10" s="558">
        <f t="shared" si="3"/>
        <v>255274412.58389878</v>
      </c>
      <c r="BF10" s="558">
        <f t="shared" si="3"/>
        <v>262932644.96141577</v>
      </c>
      <c r="BG10" s="558">
        <f t="shared" si="3"/>
        <v>270820624.31025827</v>
      </c>
    </row>
    <row r="11" spans="1:59" x14ac:dyDescent="0.2">
      <c r="A11" s="559" t="s">
        <v>197</v>
      </c>
      <c r="C11" s="558" t="s">
        <v>236</v>
      </c>
      <c r="Z11" s="558">
        <f>Z16*Z$9</f>
        <v>2246347.6670833975</v>
      </c>
      <c r="AA11" s="558">
        <f t="shared" ref="AA11:BG11" si="4">AA16*AA$9</f>
        <v>11568690.485479495</v>
      </c>
      <c r="AB11" s="558">
        <f t="shared" si="4"/>
        <v>63288879.811969601</v>
      </c>
      <c r="AC11" s="558">
        <f t="shared" si="4"/>
        <v>65187546.20632869</v>
      </c>
      <c r="AD11" s="558">
        <f t="shared" si="4"/>
        <v>67143172.592518553</v>
      </c>
      <c r="AE11" s="558">
        <f>AE16*AE$9</f>
        <v>69157467.770294115</v>
      </c>
      <c r="AF11" s="558">
        <f t="shared" si="4"/>
        <v>71232191.80340293</v>
      </c>
      <c r="AG11" s="558">
        <f t="shared" si="4"/>
        <v>73369157.557505026</v>
      </c>
      <c r="AH11" s="558">
        <f t="shared" si="4"/>
        <v>75570232.284230173</v>
      </c>
      <c r="AI11" s="558">
        <f t="shared" si="4"/>
        <v>77837339.252757072</v>
      </c>
      <c r="AJ11" s="558">
        <f t="shared" si="4"/>
        <v>80172459.430339798</v>
      </c>
      <c r="AK11" s="558">
        <f t="shared" si="4"/>
        <v>82577633.213249996</v>
      </c>
      <c r="AL11" s="558">
        <f t="shared" si="4"/>
        <v>85054962.209647492</v>
      </c>
      <c r="AM11" s="558">
        <f t="shared" si="4"/>
        <v>87606611.075936913</v>
      </c>
      <c r="AN11" s="558">
        <f t="shared" si="4"/>
        <v>90234809.408215031</v>
      </c>
      <c r="AO11" s="558">
        <f t="shared" si="4"/>
        <v>92941853.690461487</v>
      </c>
      <c r="AP11" s="558">
        <f t="shared" si="4"/>
        <v>95730109.301175326</v>
      </c>
      <c r="AQ11" s="558">
        <f t="shared" si="4"/>
        <v>98602012.580210596</v>
      </c>
      <c r="AR11" s="558">
        <f t="shared" si="4"/>
        <v>101560072.95761691</v>
      </c>
      <c r="AS11" s="558">
        <f t="shared" si="4"/>
        <v>104606875.14634541</v>
      </c>
      <c r="AT11" s="558">
        <f t="shared" si="4"/>
        <v>107745081.40073577</v>
      </c>
      <c r="AU11" s="558">
        <f t="shared" si="4"/>
        <v>110977433.84275785</v>
      </c>
      <c r="AV11" s="558">
        <f t="shared" si="4"/>
        <v>114306756.85804059</v>
      </c>
      <c r="AW11" s="558">
        <f t="shared" si="4"/>
        <v>117735959.5637818</v>
      </c>
      <c r="AX11" s="558">
        <f t="shared" si="4"/>
        <v>121268038.35069525</v>
      </c>
      <c r="AY11" s="558">
        <f t="shared" si="4"/>
        <v>124906079.50121611</v>
      </c>
      <c r="AZ11" s="558">
        <f t="shared" si="4"/>
        <v>128653261.88625261</v>
      </c>
      <c r="BA11" s="558">
        <f t="shared" si="4"/>
        <v>132512859.74284017</v>
      </c>
      <c r="BB11" s="558">
        <f t="shared" si="4"/>
        <v>136488245.53512537</v>
      </c>
      <c r="BC11" s="558">
        <f t="shared" si="4"/>
        <v>140582892.90117916</v>
      </c>
      <c r="BD11" s="558">
        <f t="shared" si="4"/>
        <v>144800379.68821454</v>
      </c>
      <c r="BE11" s="558">
        <f t="shared" si="4"/>
        <v>149144391.07886097</v>
      </c>
      <c r="BF11" s="558">
        <f t="shared" si="4"/>
        <v>153618722.81122681</v>
      </c>
      <c r="BG11" s="558">
        <f t="shared" si="4"/>
        <v>158227284.49556363</v>
      </c>
    </row>
    <row r="14" spans="1:59" s="564" customFormat="1" x14ac:dyDescent="0.2">
      <c r="A14" s="562" t="s">
        <v>288</v>
      </c>
      <c r="B14" s="563"/>
      <c r="C14" s="563" t="s">
        <v>289</v>
      </c>
      <c r="D14" s="563"/>
      <c r="E14" s="563"/>
      <c r="F14" s="562"/>
      <c r="G14" s="563"/>
      <c r="H14" s="563"/>
      <c r="I14" s="563"/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563"/>
      <c r="U14" s="563"/>
      <c r="V14" s="563"/>
      <c r="W14" s="563"/>
      <c r="X14" s="563"/>
      <c r="Y14" s="563"/>
      <c r="Z14" s="563">
        <f>SUM(Z15:Z16)</f>
        <v>1731559.6600434519</v>
      </c>
      <c r="AA14" s="563">
        <f t="shared" ref="AA14:BG14" si="5">SUM(AA15:AA16)</f>
        <v>9547449.8298168909</v>
      </c>
      <c r="AB14" s="563">
        <f t="shared" si="5"/>
        <v>14301137.3483808</v>
      </c>
      <c r="AC14" s="563">
        <f t="shared" si="5"/>
        <v>14730171.468832225</v>
      </c>
      <c r="AD14" s="563">
        <f t="shared" si="5"/>
        <v>15172076.612897193</v>
      </c>
      <c r="AE14" s="563">
        <f>SUM(AE15:AE16)</f>
        <v>15627238.911284108</v>
      </c>
      <c r="AF14" s="563">
        <f t="shared" si="5"/>
        <v>16096056.078622632</v>
      </c>
      <c r="AG14" s="563">
        <f t="shared" si="5"/>
        <v>16578937.760981312</v>
      </c>
      <c r="AH14" s="563">
        <f t="shared" si="5"/>
        <v>17076305.893810749</v>
      </c>
      <c r="AI14" s="563">
        <f t="shared" si="5"/>
        <v>17588595.07062507</v>
      </c>
      <c r="AJ14" s="563">
        <f t="shared" si="5"/>
        <v>18116252.922743827</v>
      </c>
      <c r="AK14" s="563">
        <f t="shared" si="5"/>
        <v>18659740.510426141</v>
      </c>
      <c r="AL14" s="563">
        <f t="shared" si="5"/>
        <v>19219532.725738924</v>
      </c>
      <c r="AM14" s="563">
        <f t="shared" si="5"/>
        <v>19796118.707511093</v>
      </c>
      <c r="AN14" s="563">
        <f t="shared" si="5"/>
        <v>20390002.268736426</v>
      </c>
      <c r="AO14" s="563">
        <f t="shared" si="5"/>
        <v>21001702.336798523</v>
      </c>
      <c r="AP14" s="563">
        <f t="shared" si="5"/>
        <v>21631753.406902477</v>
      </c>
      <c r="AQ14" s="563">
        <f t="shared" si="5"/>
        <v>22280706.009109549</v>
      </c>
      <c r="AR14" s="563">
        <f t="shared" si="5"/>
        <v>22949127.189382836</v>
      </c>
      <c r="AS14" s="563">
        <f t="shared" si="5"/>
        <v>23637601.00506432</v>
      </c>
      <c r="AT14" s="563">
        <f t="shared" si="5"/>
        <v>24346729.03521625</v>
      </c>
      <c r="AU14" s="563">
        <f t="shared" si="5"/>
        <v>25077130.906272739</v>
      </c>
      <c r="AV14" s="563">
        <f t="shared" si="5"/>
        <v>25829444.833460923</v>
      </c>
      <c r="AW14" s="563">
        <f t="shared" si="5"/>
        <v>26604328.178464748</v>
      </c>
      <c r="AX14" s="563">
        <f t="shared" si="5"/>
        <v>27402458.023818694</v>
      </c>
      <c r="AY14" s="563">
        <f t="shared" si="5"/>
        <v>28224531.764533252</v>
      </c>
      <c r="AZ14" s="563">
        <f t="shared" si="5"/>
        <v>29071267.717469253</v>
      </c>
      <c r="BA14" s="563">
        <f t="shared" si="5"/>
        <v>29943405.74899333</v>
      </c>
      <c r="BB14" s="563">
        <f t="shared" si="5"/>
        <v>30841707.921463132</v>
      </c>
      <c r="BC14" s="563">
        <f t="shared" si="5"/>
        <v>31766959.159107029</v>
      </c>
      <c r="BD14" s="563">
        <f t="shared" si="5"/>
        <v>32719967.93388024</v>
      </c>
      <c r="BE14" s="563">
        <f t="shared" si="5"/>
        <v>33701566.971896648</v>
      </c>
      <c r="BF14" s="563">
        <f t="shared" si="5"/>
        <v>34712613.981053546</v>
      </c>
      <c r="BG14" s="563">
        <f t="shared" si="5"/>
        <v>35753992.400485158</v>
      </c>
    </row>
    <row r="15" spans="1:59" x14ac:dyDescent="0.2">
      <c r="A15" s="559" t="s">
        <v>230</v>
      </c>
      <c r="C15" s="558" t="s">
        <v>289</v>
      </c>
      <c r="Z15" s="558">
        <f t="shared" ref="Z15:BG15" si="6">SUM(Z56:Z58)*Z$3</f>
        <v>1544364.0211198356</v>
      </c>
      <c r="AA15" s="558">
        <f t="shared" si="6"/>
        <v>8583392.2893602662</v>
      </c>
      <c r="AB15" s="558">
        <f t="shared" si="6"/>
        <v>9027064.030716667</v>
      </c>
      <c r="AC15" s="558">
        <f t="shared" si="6"/>
        <v>9297875.9516381677</v>
      </c>
      <c r="AD15" s="558">
        <f t="shared" si="6"/>
        <v>9576812.2301873136</v>
      </c>
      <c r="AE15" s="558">
        <f t="shared" si="6"/>
        <v>9864116.5970929321</v>
      </c>
      <c r="AF15" s="558">
        <f t="shared" si="6"/>
        <v>10160040.095005721</v>
      </c>
      <c r="AG15" s="558">
        <f t="shared" si="6"/>
        <v>10464841.297855893</v>
      </c>
      <c r="AH15" s="558">
        <f t="shared" si="6"/>
        <v>10778786.536791569</v>
      </c>
      <c r="AI15" s="558">
        <f t="shared" si="6"/>
        <v>11102150.132895315</v>
      </c>
      <c r="AJ15" s="558">
        <f t="shared" si="6"/>
        <v>11435214.636882177</v>
      </c>
      <c r="AK15" s="558">
        <f t="shared" si="6"/>
        <v>11778271.075988641</v>
      </c>
      <c r="AL15" s="558">
        <f t="shared" si="6"/>
        <v>12131619.2082683</v>
      </c>
      <c r="AM15" s="558">
        <f t="shared" si="6"/>
        <v>12495567.784516349</v>
      </c>
      <c r="AN15" s="558">
        <f t="shared" si="6"/>
        <v>12870434.818051841</v>
      </c>
      <c r="AO15" s="558">
        <f t="shared" si="6"/>
        <v>13256547.862593397</v>
      </c>
      <c r="AP15" s="558">
        <f t="shared" si="6"/>
        <v>13654244.298471199</v>
      </c>
      <c r="AQ15" s="558">
        <f t="shared" si="6"/>
        <v>14063871.627425335</v>
      </c>
      <c r="AR15" s="558">
        <f t="shared" si="6"/>
        <v>14485787.776248094</v>
      </c>
      <c r="AS15" s="558">
        <f t="shared" si="6"/>
        <v>14920361.409535537</v>
      </c>
      <c r="AT15" s="558">
        <f t="shared" si="6"/>
        <v>15367972.251821604</v>
      </c>
      <c r="AU15" s="558">
        <f t="shared" si="6"/>
        <v>15829011.419376252</v>
      </c>
      <c r="AV15" s="558">
        <f t="shared" si="6"/>
        <v>16303881.761957541</v>
      </c>
      <c r="AW15" s="558">
        <f t="shared" si="6"/>
        <v>16792998.214816265</v>
      </c>
      <c r="AX15" s="558">
        <f t="shared" si="6"/>
        <v>17296788.161260754</v>
      </c>
      <c r="AY15" s="558">
        <f t="shared" si="6"/>
        <v>17815691.806098577</v>
      </c>
      <c r="AZ15" s="558">
        <f t="shared" si="6"/>
        <v>18350162.560281534</v>
      </c>
      <c r="BA15" s="558">
        <f t="shared" si="6"/>
        <v>18900667.43708998</v>
      </c>
      <c r="BB15" s="558">
        <f t="shared" si="6"/>
        <v>19467687.460202683</v>
      </c>
      <c r="BC15" s="558">
        <f t="shared" si="6"/>
        <v>20051718.084008764</v>
      </c>
      <c r="BD15" s="558">
        <f t="shared" si="6"/>
        <v>20653269.626529027</v>
      </c>
      <c r="BE15" s="558">
        <f t="shared" si="6"/>
        <v>21272867.715324897</v>
      </c>
      <c r="BF15" s="558">
        <f t="shared" si="6"/>
        <v>21911053.746784646</v>
      </c>
      <c r="BG15" s="558">
        <f t="shared" si="6"/>
        <v>22568385.359188188</v>
      </c>
    </row>
    <row r="16" spans="1:59" x14ac:dyDescent="0.2">
      <c r="A16" s="559" t="s">
        <v>197</v>
      </c>
      <c r="C16" s="558" t="s">
        <v>289</v>
      </c>
      <c r="Z16" s="558">
        <f t="shared" ref="Z16:BG16" si="7">(SUM(Z59:Z59))*Z$3</f>
        <v>187195.63892361644</v>
      </c>
      <c r="AA16" s="558">
        <f t="shared" si="7"/>
        <v>964057.54045662459</v>
      </c>
      <c r="AB16" s="558">
        <f t="shared" si="7"/>
        <v>5274073.3176641334</v>
      </c>
      <c r="AC16" s="558">
        <f t="shared" si="7"/>
        <v>5432295.5171940578</v>
      </c>
      <c r="AD16" s="558">
        <f t="shared" si="7"/>
        <v>5595264.3827098794</v>
      </c>
      <c r="AE16" s="558">
        <f t="shared" si="7"/>
        <v>5763122.3141911766</v>
      </c>
      <c r="AF16" s="558">
        <f t="shared" si="7"/>
        <v>5936015.9836169109</v>
      </c>
      <c r="AG16" s="558">
        <f t="shared" si="7"/>
        <v>6114096.4631254189</v>
      </c>
      <c r="AH16" s="558">
        <f t="shared" si="7"/>
        <v>6297519.3570191814</v>
      </c>
      <c r="AI16" s="558">
        <f t="shared" si="7"/>
        <v>6486444.9377297563</v>
      </c>
      <c r="AJ16" s="558">
        <f t="shared" si="7"/>
        <v>6681038.2858616496</v>
      </c>
      <c r="AK16" s="558">
        <f t="shared" si="7"/>
        <v>6881469.4344374994</v>
      </c>
      <c r="AL16" s="558">
        <f t="shared" si="7"/>
        <v>7087913.5174706243</v>
      </c>
      <c r="AM16" s="558">
        <f t="shared" si="7"/>
        <v>7300550.9229947431</v>
      </c>
      <c r="AN16" s="558">
        <f t="shared" si="7"/>
        <v>7519567.4506845856</v>
      </c>
      <c r="AO16" s="558">
        <f t="shared" si="7"/>
        <v>7745154.4742051242</v>
      </c>
      <c r="AP16" s="558">
        <f t="shared" si="7"/>
        <v>7977509.1084312778</v>
      </c>
      <c r="AQ16" s="558">
        <f t="shared" si="7"/>
        <v>8216834.3816842157</v>
      </c>
      <c r="AR16" s="558">
        <f t="shared" si="7"/>
        <v>8463339.4131347425</v>
      </c>
      <c r="AS16" s="558">
        <f t="shared" si="7"/>
        <v>8717239.5955287833</v>
      </c>
      <c r="AT16" s="558">
        <f t="shared" si="7"/>
        <v>8978756.7833946478</v>
      </c>
      <c r="AU16" s="558">
        <f t="shared" si="7"/>
        <v>9248119.486896487</v>
      </c>
      <c r="AV16" s="558">
        <f t="shared" si="7"/>
        <v>9525563.0715033822</v>
      </c>
      <c r="AW16" s="558">
        <f t="shared" si="7"/>
        <v>9811329.9636484832</v>
      </c>
      <c r="AX16" s="558">
        <f t="shared" si="7"/>
        <v>10105669.862557938</v>
      </c>
      <c r="AY16" s="558">
        <f t="shared" si="7"/>
        <v>10408839.958434677</v>
      </c>
      <c r="AZ16" s="558">
        <f t="shared" si="7"/>
        <v>10721105.157187717</v>
      </c>
      <c r="BA16" s="558">
        <f t="shared" si="7"/>
        <v>11042738.311903348</v>
      </c>
      <c r="BB16" s="558">
        <f t="shared" si="7"/>
        <v>11374020.461260449</v>
      </c>
      <c r="BC16" s="558">
        <f t="shared" si="7"/>
        <v>11715241.075098263</v>
      </c>
      <c r="BD16" s="558">
        <f t="shared" si="7"/>
        <v>12066698.307351213</v>
      </c>
      <c r="BE16" s="558">
        <f t="shared" si="7"/>
        <v>12428699.256571747</v>
      </c>
      <c r="BF16" s="558">
        <f t="shared" si="7"/>
        <v>12801560.234268902</v>
      </c>
      <c r="BG16" s="558">
        <f t="shared" si="7"/>
        <v>13185607.04129697</v>
      </c>
    </row>
    <row r="18" spans="1:59" s="567" customFormat="1" x14ac:dyDescent="0.2">
      <c r="A18" s="565" t="s">
        <v>195</v>
      </c>
      <c r="B18" s="566"/>
      <c r="C18" s="566"/>
      <c r="D18" s="566"/>
      <c r="E18" s="566"/>
      <c r="F18" s="565"/>
      <c r="G18" s="566"/>
      <c r="H18" s="566"/>
      <c r="I18" s="566"/>
      <c r="J18" s="56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566"/>
      <c r="Z18" s="566">
        <f>Z8/OPERACIONAL!H7*1000/Z$3</f>
        <v>307498.33518312982</v>
      </c>
      <c r="AA18" s="566">
        <f>AA8/OPERACIONAL!I6*1000/AA$3</f>
        <v>1633150.0519112791</v>
      </c>
      <c r="AB18" s="566">
        <f>AB8/OPERACIONAL!J6*1000/AB$3</f>
        <v>2356879.2569466131</v>
      </c>
      <c r="AC18" s="566">
        <f>AC8/OPERACIONAL!K6*1000/AC$3</f>
        <v>2338625.8550185873</v>
      </c>
      <c r="AD18" s="566">
        <f>AD8/OPERACIONAL!L6*1000/AD$3</f>
        <v>2320296.3762102355</v>
      </c>
      <c r="AE18" s="566">
        <f>AE8/OPERACIONAL!M6*1000/AE$3</f>
        <v>2302603.0989781911</v>
      </c>
      <c r="AF18" s="566">
        <f>AF8/OPERACIONAL!N6*1000/AF$3</f>
        <v>2284831.7978208233</v>
      </c>
      <c r="AG18" s="566">
        <f>AG8/OPERACIONAL!O6*1000/AG$3</f>
        <v>2266992.2702702708</v>
      </c>
      <c r="AH18" s="566">
        <f>AH8/OPERACIONAL!P6*1000/AH$3</f>
        <v>2249429.1597139449</v>
      </c>
      <c r="AI18" s="566">
        <f>AI8/OPERACIONAL!Q6*1000/AI$3</f>
        <v>2233787.3235685755</v>
      </c>
      <c r="AJ18" s="566">
        <f>AJ8/OPERACIONAL!R6*1000/AJ$3</f>
        <v>2215757.0472556506</v>
      </c>
      <c r="AK18" s="566">
        <f>AK8/OPERACIONAL!S6*1000/AK$3</f>
        <v>2198015.5073518706</v>
      </c>
      <c r="AL18" s="566">
        <f>AL8/OPERACIONAL!T6*1000/AL$3</f>
        <v>2180240.9415162452</v>
      </c>
      <c r="AM18" s="566">
        <f>AM8/OPERACIONAL!U6*1000/AM$3</f>
        <v>2163061.3925501434</v>
      </c>
      <c r="AN18" s="566">
        <f>AN8/OPERACIONAL!V6*1000/AN$3</f>
        <v>2150429.9273607749</v>
      </c>
      <c r="AO18" s="566">
        <f>AO8/OPERACIONAL!W6*1000/AO$3</f>
        <v>2132810.9224466733</v>
      </c>
      <c r="AP18" s="566">
        <f>AP8/OPERACIONAL!X6*1000/AP$3</f>
        <v>2116664.5899341092</v>
      </c>
      <c r="AQ18" s="566">
        <f>AQ8/OPERACIONAL!Y6*1000/AQ$3</f>
        <v>2100176.4529141746</v>
      </c>
      <c r="AR18" s="566">
        <f>AR8/OPERACIONAL!Z6*1000/AR$3</f>
        <v>2083943.2049689442</v>
      </c>
      <c r="AS18" s="566">
        <f>AS8/OPERACIONAL!AA6*1000/AS$3</f>
        <v>2070227.4125874124</v>
      </c>
      <c r="AT18" s="566">
        <f>AT8/OPERACIONAL!AB6*1000/AT$3</f>
        <v>2053893.1465106788</v>
      </c>
      <c r="AU18" s="566">
        <f>AU8/OPERACIONAL!AC6*1000/AU$3</f>
        <v>2039190.7779578604</v>
      </c>
      <c r="AV18" s="566">
        <f>AV8/OPERACIONAL!AD6*1000/AV$3</f>
        <v>2022527.5981245814</v>
      </c>
      <c r="AW18" s="566">
        <f>AW8/OPERACIONAL!AE6*1000/AW$3</f>
        <v>2007201.3453868653</v>
      </c>
      <c r="AX18" s="566">
        <f>AX8/OPERACIONAL!AF6*1000/AX$3</f>
        <v>1992368.5035629452</v>
      </c>
      <c r="AY18" s="566">
        <f>AY8/OPERACIONAL!AG6*1000/AY$3</f>
        <v>1977494.2396856577</v>
      </c>
      <c r="AZ18" s="566">
        <f>AZ8/OPERACIONAL!AH6*1000/AZ$3</f>
        <v>1962840.421216849</v>
      </c>
      <c r="BA18" s="566">
        <f>BA8/OPERACIONAL!AI6*1000/BA$3</f>
        <v>1947396.9456984391</v>
      </c>
      <c r="BB18" s="566">
        <f>BB8/OPERACIONAL!AJ6*1000/BB$3</f>
        <v>1932689.2626728113</v>
      </c>
      <c r="BC18" s="566">
        <f>BC8/OPERACIONAL!AK6*1000/BC$3</f>
        <v>1918445.8094027955</v>
      </c>
      <c r="BD18" s="566">
        <f>BD8/OPERACIONAL!AL6*1000/BD$3</f>
        <v>1903450.3933434191</v>
      </c>
      <c r="BE18" s="566">
        <f>BE8/OPERACIONAL!AM6*1000/BE$3</f>
        <v>1889396.6362157429</v>
      </c>
      <c r="BF18" s="566">
        <f>BF8/OPERACIONAL!AN6*1000/BF$3</f>
        <v>1875548.8844720498</v>
      </c>
      <c r="BG18" s="566">
        <f>BG8/OPERACIONAL!AO6*1000/BG$3</f>
        <v>1860984.6567237771</v>
      </c>
    </row>
    <row r="19" spans="1:59" s="567" customFormat="1" x14ac:dyDescent="0.2">
      <c r="A19" s="565" t="s">
        <v>237</v>
      </c>
      <c r="B19" s="566"/>
      <c r="C19" s="566"/>
      <c r="D19" s="566"/>
      <c r="E19" s="566"/>
      <c r="F19" s="565"/>
      <c r="G19" s="566"/>
      <c r="H19" s="566"/>
      <c r="I19" s="566"/>
      <c r="J19" s="566"/>
      <c r="K19" s="566"/>
      <c r="L19" s="566"/>
      <c r="M19" s="566"/>
      <c r="N19" s="566"/>
      <c r="O19" s="566"/>
      <c r="P19" s="566"/>
      <c r="Q19" s="566"/>
      <c r="R19" s="566"/>
      <c r="S19" s="566"/>
      <c r="T19" s="566"/>
      <c r="U19" s="566"/>
      <c r="V19" s="566"/>
      <c r="W19" s="566"/>
      <c r="X19" s="566"/>
      <c r="Y19" s="566"/>
      <c r="Z19" s="566">
        <f>Z8*1000/OPERACIONAL!H4/Z$3</f>
        <v>82122.323637481284</v>
      </c>
      <c r="AA19" s="566">
        <f>AA8*1000/OPERACIONAL!I4/AA$3</f>
        <v>429994.97901462647</v>
      </c>
      <c r="AB19" s="566">
        <f>AB8*1000/OPERACIONAL!J4/AB$3</f>
        <v>611644.12283654965</v>
      </c>
      <c r="AC19" s="566">
        <f>AC8*1000/OPERACIONAL!K4/AC$3</f>
        <v>593684.49587712786</v>
      </c>
      <c r="AD19" s="566">
        <f>AD8*1000/OPERACIONAL!L4/AD$3</f>
        <v>589242.80997541267</v>
      </c>
      <c r="AE19" s="566">
        <f>AE8*1000/OPERACIONAL!M4/AE$3</f>
        <v>584651.93578116654</v>
      </c>
      <c r="AF19" s="566">
        <f>AF8*1000/OPERACIONAL!N4/AF$3</f>
        <v>580080.78009197896</v>
      </c>
      <c r="AG19" s="566">
        <f>AG8*1000/OPERACIONAL!O4/AG$3</f>
        <v>575530.08633998514</v>
      </c>
      <c r="AH19" s="566">
        <f>AH8*1000/OPERACIONAL!P4/AH$3</f>
        <v>571000.56426237442</v>
      </c>
      <c r="AI19" s="566">
        <f>AI8*1000/OPERACIONAL!Q4/AI$3</f>
        <v>567197.31168455491</v>
      </c>
      <c r="AJ19" s="566">
        <f>AJ8*1000/OPERACIONAL!R4/AJ$3</f>
        <v>562703.11089577561</v>
      </c>
      <c r="AK19" s="566">
        <f>AK8*1000/OPERACIONAL!S4/AK$3</f>
        <v>558234.15846160101</v>
      </c>
      <c r="AL19" s="566">
        <f>AL8*1000/OPERACIONAL!T4/AL$3</f>
        <v>553790.9394680761</v>
      </c>
      <c r="AM19" s="566">
        <f>AM8*1000/OPERACIONAL!U4/AM$3</f>
        <v>549371.91241003398</v>
      </c>
      <c r="AN19" s="566">
        <f>AN8*1000/OPERACIONAL!V4/AN$3</f>
        <v>545966.89520503371</v>
      </c>
      <c r="AO19" s="566">
        <f>AO8*1000/OPERACIONAL!W4/AO$3</f>
        <v>541793.82495424699</v>
      </c>
      <c r="AP19" s="566">
        <f>AP8*1000/OPERACIONAL!X4/AP$3</f>
        <v>537640.0266359949</v>
      </c>
      <c r="AQ19" s="566">
        <f>AQ8*1000/OPERACIONAL!Y4/AQ$3</f>
        <v>533504.18798586575</v>
      </c>
      <c r="AR19" s="566">
        <f>AR8*1000/OPERACIONAL!Z4/AR$3</f>
        <v>529388.79803646565</v>
      </c>
      <c r="AS19" s="566">
        <f>AS8*1000/OPERACIONAL!AA4/AS$3</f>
        <v>525526.58303631097</v>
      </c>
      <c r="AT19" s="566">
        <f>AT8*1000/OPERACIONAL!AB4/AT$3</f>
        <v>517402.54757425288</v>
      </c>
      <c r="AU19" s="566">
        <f>AU8*1000/OPERACIONAL!AC4/AU$3</f>
        <v>513372.02293113188</v>
      </c>
      <c r="AV19" s="566">
        <f>AV8*1000/OPERACIONAL!AD4/AV$3</f>
        <v>513372.02293113177</v>
      </c>
      <c r="AW19" s="566">
        <f>AW8*1000/OPERACIONAL!AE4/AW$3</f>
        <v>509362.56237074628</v>
      </c>
      <c r="AX19" s="566">
        <f>AX8*1000/OPERACIONAL!AF4/AX$3</f>
        <v>505841.96116270649</v>
      </c>
      <c r="AY19" s="566">
        <f>AY8*1000/OPERACIONAL!AG4/AY$3</f>
        <v>501965.50048041606</v>
      </c>
      <c r="AZ19" s="566">
        <f>AZ8*1000/OPERACIONAL!AH4/AZ$3</f>
        <v>498108.55860908586</v>
      </c>
      <c r="BA19" s="566">
        <f>BA8*1000/OPERACIONAL!AI4/BA$3</f>
        <v>494271.59819683561</v>
      </c>
      <c r="BB19" s="566">
        <f>BB8*1000/OPERACIONAL!AJ4/BB$3</f>
        <v>490453.46526291169</v>
      </c>
      <c r="BC19" s="566">
        <f>BC8*1000/OPERACIONAL!AK4/BC$3</f>
        <v>486888.48643157753</v>
      </c>
      <c r="BD19" s="566">
        <f>BD8*1000/OPERACIONAL!AL4/BD$3</f>
        <v>483210.97502040293</v>
      </c>
      <c r="BE19" s="566">
        <f>BE8*1000/OPERACIONAL!AM4/BE$3</f>
        <v>479550.51835853135</v>
      </c>
      <c r="BF19" s="566">
        <f>BF8*1000/OPERACIONAL!AN4/BF$3</f>
        <v>475907.59716312063</v>
      </c>
      <c r="BG19" s="566">
        <f>BG8*1000/OPERACIONAL!AO4/BG$3</f>
        <v>472281.1921698167</v>
      </c>
    </row>
    <row r="20" spans="1:59" s="571" customFormat="1" x14ac:dyDescent="0.2">
      <c r="A20" s="568" t="s">
        <v>238</v>
      </c>
      <c r="B20" s="569"/>
      <c r="C20" s="569"/>
      <c r="D20" s="587">
        <v>144.62</v>
      </c>
      <c r="E20" s="569" t="s">
        <v>239</v>
      </c>
      <c r="F20" s="568" t="s">
        <v>240</v>
      </c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70">
        <f t="shared" ref="Z20:BG20" si="8">Z19/$D$20-1</f>
        <v>566.8490086950718</v>
      </c>
      <c r="AA20" s="570">
        <f t="shared" si="8"/>
        <v>2972.2746439954808</v>
      </c>
      <c r="AB20" s="570">
        <f t="shared" si="8"/>
        <v>4228.3190626230789</v>
      </c>
      <c r="AC20" s="570">
        <f t="shared" si="8"/>
        <v>4104.1341161466453</v>
      </c>
      <c r="AD20" s="570">
        <f t="shared" si="8"/>
        <v>4073.4213108519752</v>
      </c>
      <c r="AE20" s="570">
        <f t="shared" si="8"/>
        <v>4041.6769173085777</v>
      </c>
      <c r="AF20" s="570">
        <f t="shared" si="8"/>
        <v>4010.0688707784466</v>
      </c>
      <c r="AG20" s="570">
        <f t="shared" si="8"/>
        <v>3978.6023118516464</v>
      </c>
      <c r="AH20" s="570">
        <f t="shared" si="8"/>
        <v>3947.2821481287124</v>
      </c>
      <c r="AI20" s="570">
        <f t="shared" si="8"/>
        <v>3920.9839004602054</v>
      </c>
      <c r="AJ20" s="570">
        <f t="shared" si="8"/>
        <v>3889.9079718972175</v>
      </c>
      <c r="AK20" s="570">
        <f t="shared" si="8"/>
        <v>3859.0066274484925</v>
      </c>
      <c r="AL20" s="570">
        <f t="shared" si="8"/>
        <v>3828.2832213253773</v>
      </c>
      <c r="AM20" s="570">
        <f t="shared" si="8"/>
        <v>3797.7270945238138</v>
      </c>
      <c r="AN20" s="570">
        <f t="shared" si="8"/>
        <v>3774.182514209886</v>
      </c>
      <c r="AO20" s="570">
        <f t="shared" si="8"/>
        <v>3745.3270982868689</v>
      </c>
      <c r="AP20" s="570">
        <f t="shared" si="8"/>
        <v>3716.6049414741728</v>
      </c>
      <c r="AQ20" s="570">
        <f t="shared" si="8"/>
        <v>3688.0069698925854</v>
      </c>
      <c r="AR20" s="570">
        <f t="shared" si="8"/>
        <v>3659.5503943885051</v>
      </c>
      <c r="AS20" s="570">
        <f t="shared" si="8"/>
        <v>3632.8444408540377</v>
      </c>
      <c r="AT20" s="570">
        <f t="shared" si="8"/>
        <v>3576.669392713683</v>
      </c>
      <c r="AU20" s="570">
        <f t="shared" si="8"/>
        <v>3548.7996330461337</v>
      </c>
      <c r="AV20" s="570">
        <f t="shared" si="8"/>
        <v>3548.7996330461328</v>
      </c>
      <c r="AW20" s="570">
        <f t="shared" si="8"/>
        <v>3521.0755246213957</v>
      </c>
      <c r="AX20" s="570">
        <f t="shared" si="8"/>
        <v>3496.7317187298195</v>
      </c>
      <c r="AY20" s="570">
        <f t="shared" si="8"/>
        <v>3469.9272609626332</v>
      </c>
      <c r="AZ20" s="570">
        <f t="shared" si="8"/>
        <v>3443.2577693893363</v>
      </c>
      <c r="BA20" s="570">
        <f t="shared" si="8"/>
        <v>3416.7264430703608</v>
      </c>
      <c r="BB20" s="570">
        <f t="shared" si="8"/>
        <v>3390.3253026062212</v>
      </c>
      <c r="BC20" s="570">
        <f t="shared" si="8"/>
        <v>3365.6746399638882</v>
      </c>
      <c r="BD20" s="570">
        <f t="shared" si="8"/>
        <v>3340.2458513373181</v>
      </c>
      <c r="BE20" s="570">
        <f t="shared" si="8"/>
        <v>3314.9349907241831</v>
      </c>
      <c r="BF20" s="570">
        <f t="shared" si="8"/>
        <v>3289.7453821264044</v>
      </c>
      <c r="BG20" s="570">
        <f t="shared" si="8"/>
        <v>3264.6699776643391</v>
      </c>
    </row>
    <row r="23" spans="1:59" x14ac:dyDescent="0.2">
      <c r="A23" s="586" t="str">
        <f>A58</f>
        <v>URE MARÍLIA - BIO</v>
      </c>
    </row>
    <row r="24" spans="1:59" s="564" customFormat="1" x14ac:dyDescent="0.2">
      <c r="A24" s="562" t="s">
        <v>287</v>
      </c>
      <c r="B24" s="563"/>
      <c r="C24" s="563" t="s">
        <v>236</v>
      </c>
      <c r="D24" s="563"/>
      <c r="E24" s="563"/>
      <c r="F24" s="562"/>
      <c r="G24" s="563"/>
      <c r="H24" s="563"/>
      <c r="I24" s="563"/>
      <c r="J24" s="563"/>
      <c r="K24" s="563"/>
      <c r="L24" s="563"/>
      <c r="M24" s="563"/>
      <c r="N24" s="563"/>
      <c r="O24" s="563"/>
      <c r="P24" s="563"/>
      <c r="Q24" s="563"/>
      <c r="R24" s="563"/>
      <c r="S24" s="563"/>
      <c r="T24" s="563"/>
      <c r="U24" s="563"/>
      <c r="V24" s="563"/>
      <c r="W24" s="563"/>
      <c r="X24" s="563"/>
      <c r="Y24" s="563"/>
      <c r="Z24" s="563">
        <f>SUM(Z26:Z27)</f>
        <v>6257682.7868751781</v>
      </c>
      <c r="AA24" s="563">
        <f t="shared" ref="AA24:AD24" si="9">SUM(AA26:AA27)</f>
        <v>39786077.319524519</v>
      </c>
      <c r="AB24" s="563">
        <f t="shared" si="9"/>
        <v>40979659.639110252</v>
      </c>
      <c r="AC24" s="563">
        <f t="shared" si="9"/>
        <v>42209049.428283557</v>
      </c>
      <c r="AD24" s="563">
        <f t="shared" si="9"/>
        <v>43475320.91113206</v>
      </c>
      <c r="AE24" s="563">
        <f>SUM(AE26:AE27)</f>
        <v>44779580.538466029</v>
      </c>
      <c r="AF24" s="563">
        <f t="shared" ref="AF24:BG24" si="10">SUM(AF26:AF27)</f>
        <v>46122967.954620011</v>
      </c>
      <c r="AG24" s="563">
        <f t="shared" si="10"/>
        <v>47506656.993258603</v>
      </c>
      <c r="AH24" s="563">
        <f t="shared" si="10"/>
        <v>48931856.703056358</v>
      </c>
      <c r="AI24" s="563">
        <f t="shared" si="10"/>
        <v>50399812.404148057</v>
      </c>
      <c r="AJ24" s="563">
        <f t="shared" si="10"/>
        <v>51911806.776272506</v>
      </c>
      <c r="AK24" s="563">
        <f t="shared" si="10"/>
        <v>53469160.979560673</v>
      </c>
      <c r="AL24" s="563">
        <f t="shared" si="10"/>
        <v>55073235.808947489</v>
      </c>
      <c r="AM24" s="563">
        <f t="shared" si="10"/>
        <v>56725432.883215927</v>
      </c>
      <c r="AN24" s="563">
        <f t="shared" si="10"/>
        <v>58427195.869712405</v>
      </c>
      <c r="AO24" s="563">
        <f t="shared" si="10"/>
        <v>60180011.745803773</v>
      </c>
      <c r="AP24" s="563">
        <f t="shared" si="10"/>
        <v>61985412.098177895</v>
      </c>
      <c r="AQ24" s="563">
        <f t="shared" si="10"/>
        <v>63844974.461123228</v>
      </c>
      <c r="AR24" s="563">
        <f t="shared" si="10"/>
        <v>65760323.694956928</v>
      </c>
      <c r="AS24" s="563">
        <f t="shared" si="10"/>
        <v>67733133.405805632</v>
      </c>
      <c r="AT24" s="563">
        <f t="shared" si="10"/>
        <v>69765127.407979801</v>
      </c>
      <c r="AU24" s="563">
        <f t="shared" si="10"/>
        <v>71858081.2302192</v>
      </c>
      <c r="AV24" s="563">
        <f t="shared" si="10"/>
        <v>74013823.667125776</v>
      </c>
      <c r="AW24" s="563">
        <f t="shared" si="10"/>
        <v>76234238.377139539</v>
      </c>
      <c r="AX24" s="563">
        <f t="shared" si="10"/>
        <v>78521265.528453737</v>
      </c>
      <c r="AY24" s="563">
        <f t="shared" si="10"/>
        <v>80876903.494307354</v>
      </c>
      <c r="AZ24" s="563">
        <f t="shared" si="10"/>
        <v>83303210.599136576</v>
      </c>
      <c r="BA24" s="563">
        <f t="shared" si="10"/>
        <v>85802306.917110667</v>
      </c>
      <c r="BB24" s="563">
        <f t="shared" si="10"/>
        <v>88376376.124623999</v>
      </c>
      <c r="BC24" s="563">
        <f t="shared" si="10"/>
        <v>91027667.408362716</v>
      </c>
      <c r="BD24" s="563">
        <f t="shared" si="10"/>
        <v>93758497.430613607</v>
      </c>
      <c r="BE24" s="563">
        <f t="shared" si="10"/>
        <v>96571252.353532016</v>
      </c>
      <c r="BF24" s="563">
        <f t="shared" si="10"/>
        <v>99468389.92413798</v>
      </c>
      <c r="BG24" s="563">
        <f t="shared" si="10"/>
        <v>102452441.62186211</v>
      </c>
    </row>
    <row r="25" spans="1:59" x14ac:dyDescent="0.2">
      <c r="A25" s="559" t="s">
        <v>381</v>
      </c>
      <c r="C25" s="558" t="s">
        <v>382</v>
      </c>
      <c r="Z25" s="561">
        <v>12</v>
      </c>
      <c r="AA25" s="561">
        <v>12</v>
      </c>
      <c r="AB25" s="561">
        <v>12</v>
      </c>
      <c r="AC25" s="561">
        <v>12</v>
      </c>
      <c r="AD25" s="561">
        <v>12</v>
      </c>
      <c r="AE25" s="561">
        <v>12</v>
      </c>
      <c r="AF25" s="561">
        <v>12</v>
      </c>
      <c r="AG25" s="561">
        <v>12</v>
      </c>
      <c r="AH25" s="561">
        <v>12</v>
      </c>
      <c r="AI25" s="561">
        <v>12</v>
      </c>
      <c r="AJ25" s="561">
        <v>12</v>
      </c>
      <c r="AK25" s="561">
        <v>12</v>
      </c>
      <c r="AL25" s="561">
        <v>12</v>
      </c>
      <c r="AM25" s="561">
        <v>12</v>
      </c>
      <c r="AN25" s="561">
        <v>12</v>
      </c>
      <c r="AO25" s="561">
        <v>12</v>
      </c>
      <c r="AP25" s="561">
        <v>12</v>
      </c>
      <c r="AQ25" s="561">
        <v>12</v>
      </c>
      <c r="AR25" s="561">
        <v>12</v>
      </c>
      <c r="AS25" s="561">
        <v>12</v>
      </c>
      <c r="AT25" s="561">
        <v>12</v>
      </c>
      <c r="AU25" s="561">
        <v>12</v>
      </c>
      <c r="AV25" s="561">
        <v>12</v>
      </c>
      <c r="AW25" s="561">
        <v>12</v>
      </c>
      <c r="AX25" s="561">
        <v>12</v>
      </c>
      <c r="AY25" s="561">
        <v>12</v>
      </c>
      <c r="AZ25" s="561">
        <v>12</v>
      </c>
      <c r="BA25" s="561">
        <v>12</v>
      </c>
      <c r="BB25" s="561">
        <v>12</v>
      </c>
      <c r="BC25" s="561">
        <v>12</v>
      </c>
      <c r="BD25" s="561">
        <v>12</v>
      </c>
      <c r="BE25" s="561">
        <v>12</v>
      </c>
      <c r="BF25" s="561">
        <v>12</v>
      </c>
      <c r="BG25" s="561">
        <v>12</v>
      </c>
    </row>
    <row r="26" spans="1:59" x14ac:dyDescent="0.2">
      <c r="A26" s="559" t="s">
        <v>230</v>
      </c>
      <c r="C26" s="558" t="s">
        <v>236</v>
      </c>
      <c r="Z26" s="558">
        <f t="shared" ref="Z26:BG26" si="11">Z30*Z$9</f>
        <v>6257682.7868751781</v>
      </c>
      <c r="AA26" s="558">
        <f t="shared" si="11"/>
        <v>38526242.158338293</v>
      </c>
      <c r="AB26" s="558">
        <f t="shared" si="11"/>
        <v>39682029.423088439</v>
      </c>
      <c r="AC26" s="558">
        <f t="shared" si="11"/>
        <v>40872490.305781089</v>
      </c>
      <c r="AD26" s="558">
        <f t="shared" si="11"/>
        <v>42098665.014954522</v>
      </c>
      <c r="AE26" s="558">
        <f t="shared" si="11"/>
        <v>43361624.965403162</v>
      </c>
      <c r="AF26" s="558">
        <f t="shared" si="11"/>
        <v>44662473.714365259</v>
      </c>
      <c r="AG26" s="558">
        <f t="shared" si="11"/>
        <v>46002347.925796211</v>
      </c>
      <c r="AH26" s="558">
        <f t="shared" si="11"/>
        <v>47382418.363570094</v>
      </c>
      <c r="AI26" s="558">
        <f t="shared" si="11"/>
        <v>48803890.914477199</v>
      </c>
      <c r="AJ26" s="558">
        <f t="shared" si="11"/>
        <v>50268007.641911522</v>
      </c>
      <c r="AK26" s="558">
        <f t="shared" si="11"/>
        <v>51776047.871168867</v>
      </c>
      <c r="AL26" s="558">
        <f t="shared" si="11"/>
        <v>53329329.307303928</v>
      </c>
      <c r="AM26" s="558">
        <f t="shared" si="11"/>
        <v>54929209.186523058</v>
      </c>
      <c r="AN26" s="558">
        <f t="shared" si="11"/>
        <v>56577085.462118745</v>
      </c>
      <c r="AO26" s="558">
        <f t="shared" si="11"/>
        <v>58274398.025982305</v>
      </c>
      <c r="AP26" s="558">
        <f t="shared" si="11"/>
        <v>60022629.966761783</v>
      </c>
      <c r="AQ26" s="558">
        <f t="shared" si="11"/>
        <v>61823308.865764633</v>
      </c>
      <c r="AR26" s="558">
        <f t="shared" si="11"/>
        <v>63678008.131737575</v>
      </c>
      <c r="AS26" s="558">
        <f t="shared" si="11"/>
        <v>65588348.3756897</v>
      </c>
      <c r="AT26" s="558">
        <f t="shared" si="11"/>
        <v>67555998.826960385</v>
      </c>
      <c r="AU26" s="558">
        <f t="shared" si="11"/>
        <v>69582678.791769207</v>
      </c>
      <c r="AV26" s="558">
        <f t="shared" si="11"/>
        <v>71670159.155522287</v>
      </c>
      <c r="AW26" s="558">
        <f t="shared" si="11"/>
        <v>73820263.930187941</v>
      </c>
      <c r="AX26" s="558">
        <f t="shared" si="11"/>
        <v>76034871.848093599</v>
      </c>
      <c r="AY26" s="558">
        <f t="shared" si="11"/>
        <v>78315918.003536403</v>
      </c>
      <c r="AZ26" s="558">
        <f t="shared" si="11"/>
        <v>80665395.543642491</v>
      </c>
      <c r="BA26" s="558">
        <f t="shared" si="11"/>
        <v>83085357.409951761</v>
      </c>
      <c r="BB26" s="558">
        <f t="shared" si="11"/>
        <v>85577918.132250324</v>
      </c>
      <c r="BC26" s="558">
        <f t="shared" si="11"/>
        <v>88145255.676217839</v>
      </c>
      <c r="BD26" s="558">
        <f t="shared" si="11"/>
        <v>90789613.346504375</v>
      </c>
      <c r="BE26" s="558">
        <f t="shared" si="11"/>
        <v>93513301.746899515</v>
      </c>
      <c r="BF26" s="558">
        <f t="shared" si="11"/>
        <v>96318700.799306497</v>
      </c>
      <c r="BG26" s="558">
        <f t="shared" si="11"/>
        <v>99208261.823285699</v>
      </c>
    </row>
    <row r="27" spans="1:59" x14ac:dyDescent="0.2">
      <c r="A27" s="559" t="s">
        <v>197</v>
      </c>
      <c r="C27" s="558" t="s">
        <v>236</v>
      </c>
      <c r="Z27" s="558">
        <f t="shared" ref="Z27:BG27" si="12">Z31*Z$9</f>
        <v>0</v>
      </c>
      <c r="AA27" s="558">
        <f t="shared" si="12"/>
        <v>1259835.161186225</v>
      </c>
      <c r="AB27" s="558">
        <f t="shared" si="12"/>
        <v>1297630.2160218116</v>
      </c>
      <c r="AC27" s="558">
        <f t="shared" si="12"/>
        <v>1336559.122502466</v>
      </c>
      <c r="AD27" s="558">
        <f t="shared" si="12"/>
        <v>1376655.8961775401</v>
      </c>
      <c r="AE27" s="558">
        <f t="shared" si="12"/>
        <v>1417955.5730628662</v>
      </c>
      <c r="AF27" s="558">
        <f t="shared" si="12"/>
        <v>1460494.2402547523</v>
      </c>
      <c r="AG27" s="558">
        <f t="shared" si="12"/>
        <v>1504309.0674623947</v>
      </c>
      <c r="AH27" s="558">
        <f t="shared" si="12"/>
        <v>1549438.3394862667</v>
      </c>
      <c r="AI27" s="558">
        <f t="shared" si="12"/>
        <v>1595921.4896708545</v>
      </c>
      <c r="AJ27" s="558">
        <f t="shared" si="12"/>
        <v>1643799.1343609802</v>
      </c>
      <c r="AK27" s="558">
        <f t="shared" si="12"/>
        <v>1693113.1083918097</v>
      </c>
      <c r="AL27" s="558">
        <f t="shared" si="12"/>
        <v>1743906.5016435641</v>
      </c>
      <c r="AM27" s="558">
        <f t="shared" si="12"/>
        <v>1796223.6966928709</v>
      </c>
      <c r="AN27" s="558">
        <f t="shared" si="12"/>
        <v>1850110.4075936573</v>
      </c>
      <c r="AO27" s="558">
        <f t="shared" si="12"/>
        <v>1905613.7198214671</v>
      </c>
      <c r="AP27" s="558">
        <f t="shared" si="12"/>
        <v>1962782.1314161113</v>
      </c>
      <c r="AQ27" s="558">
        <f t="shared" si="12"/>
        <v>2021665.5953585943</v>
      </c>
      <c r="AR27" s="558">
        <f t="shared" si="12"/>
        <v>2082315.5632193522</v>
      </c>
      <c r="AS27" s="558">
        <f t="shared" si="12"/>
        <v>2144785.0301159327</v>
      </c>
      <c r="AT27" s="558">
        <f t="shared" si="12"/>
        <v>2209128.5810194109</v>
      </c>
      <c r="AU27" s="558">
        <f t="shared" si="12"/>
        <v>2275402.4384499933</v>
      </c>
      <c r="AV27" s="558">
        <f t="shared" si="12"/>
        <v>2343664.5116034932</v>
      </c>
      <c r="AW27" s="558">
        <f t="shared" si="12"/>
        <v>2413974.4469515979</v>
      </c>
      <c r="AX27" s="558">
        <f t="shared" si="12"/>
        <v>2486393.6803601459</v>
      </c>
      <c r="AY27" s="558">
        <f t="shared" si="12"/>
        <v>2560985.49077095</v>
      </c>
      <c r="AZ27" s="558">
        <f t="shared" si="12"/>
        <v>2637815.0554940784</v>
      </c>
      <c r="BA27" s="558">
        <f t="shared" si="12"/>
        <v>2716949.5071589011</v>
      </c>
      <c r="BB27" s="558">
        <f t="shared" si="12"/>
        <v>2798457.9923736681</v>
      </c>
      <c r="BC27" s="558">
        <f t="shared" si="12"/>
        <v>2882411.7321448782</v>
      </c>
      <c r="BD27" s="558">
        <f t="shared" si="12"/>
        <v>2968884.0841092248</v>
      </c>
      <c r="BE27" s="558">
        <f t="shared" si="12"/>
        <v>3057950.6066325018</v>
      </c>
      <c r="BF27" s="558">
        <f t="shared" si="12"/>
        <v>3149689.1248314772</v>
      </c>
      <c r="BG27" s="558">
        <f t="shared" si="12"/>
        <v>3244179.7985764216</v>
      </c>
    </row>
    <row r="29" spans="1:59" s="564" customFormat="1" x14ac:dyDescent="0.2">
      <c r="A29" s="562" t="s">
        <v>288</v>
      </c>
      <c r="B29" s="563"/>
      <c r="C29" s="563" t="s">
        <v>289</v>
      </c>
      <c r="D29" s="563"/>
      <c r="E29" s="563"/>
      <c r="F29" s="562"/>
      <c r="G29" s="563"/>
      <c r="H29" s="563"/>
      <c r="I29" s="563"/>
      <c r="J29" s="563"/>
      <c r="K29" s="563"/>
      <c r="L29" s="563"/>
      <c r="M29" s="563"/>
      <c r="N29" s="563"/>
      <c r="O29" s="563"/>
      <c r="P29" s="563"/>
      <c r="Q29" s="563"/>
      <c r="R29" s="563"/>
      <c r="S29" s="563"/>
      <c r="T29" s="563"/>
      <c r="U29" s="563"/>
      <c r="V29" s="563"/>
      <c r="W29" s="563"/>
      <c r="X29" s="563"/>
      <c r="Y29" s="563"/>
      <c r="Z29" s="563">
        <f>SUM(Z30:Z31)</f>
        <v>521473.56557293149</v>
      </c>
      <c r="AA29" s="563">
        <f t="shared" ref="AA29:AD29" si="13">SUM(AA30:AA31)</f>
        <v>3315506.4432937098</v>
      </c>
      <c r="AB29" s="563">
        <f t="shared" si="13"/>
        <v>3414971.6365925209</v>
      </c>
      <c r="AC29" s="563">
        <f t="shared" si="13"/>
        <v>3517420.7856902964</v>
      </c>
      <c r="AD29" s="563">
        <f t="shared" si="13"/>
        <v>3622943.4092610055</v>
      </c>
      <c r="AE29" s="563">
        <f>SUM(AE30:AE31)</f>
        <v>3731631.7115388359</v>
      </c>
      <c r="AF29" s="563">
        <f t="shared" ref="AF29:BG29" si="14">SUM(AF30:AF31)</f>
        <v>3843580.6628850005</v>
      </c>
      <c r="AG29" s="563">
        <f t="shared" si="14"/>
        <v>3958888.0827715504</v>
      </c>
      <c r="AH29" s="563">
        <f t="shared" si="14"/>
        <v>4077654.7252546973</v>
      </c>
      <c r="AI29" s="563">
        <f t="shared" si="14"/>
        <v>4199984.3670123378</v>
      </c>
      <c r="AJ29" s="563">
        <f t="shared" si="14"/>
        <v>4325983.8980227085</v>
      </c>
      <c r="AK29" s="563">
        <f t="shared" si="14"/>
        <v>4455763.4149633897</v>
      </c>
      <c r="AL29" s="563">
        <f t="shared" si="14"/>
        <v>4589436.3174122907</v>
      </c>
      <c r="AM29" s="563">
        <f t="shared" si="14"/>
        <v>4727119.4069346609</v>
      </c>
      <c r="AN29" s="563">
        <f t="shared" si="14"/>
        <v>4868932.9891427001</v>
      </c>
      <c r="AO29" s="563">
        <f t="shared" si="14"/>
        <v>5015000.9788169814</v>
      </c>
      <c r="AP29" s="563">
        <f t="shared" si="14"/>
        <v>5165451.0081814909</v>
      </c>
      <c r="AQ29" s="563">
        <f t="shared" si="14"/>
        <v>5320414.5384269357</v>
      </c>
      <c r="AR29" s="563">
        <f t="shared" si="14"/>
        <v>5480026.974579744</v>
      </c>
      <c r="AS29" s="563">
        <f t="shared" si="14"/>
        <v>5644427.7838171357</v>
      </c>
      <c r="AT29" s="563">
        <f t="shared" si="14"/>
        <v>5813760.6173316501</v>
      </c>
      <c r="AU29" s="563">
        <f t="shared" si="14"/>
        <v>5988173.4358516</v>
      </c>
      <c r="AV29" s="563">
        <f t="shared" si="14"/>
        <v>6167818.6389271487</v>
      </c>
      <c r="AW29" s="563">
        <f t="shared" si="14"/>
        <v>6352853.1980949622</v>
      </c>
      <c r="AX29" s="563">
        <f t="shared" si="14"/>
        <v>6543438.7940378115</v>
      </c>
      <c r="AY29" s="563">
        <f t="shared" si="14"/>
        <v>6739741.9578589462</v>
      </c>
      <c r="AZ29" s="563">
        <f t="shared" si="14"/>
        <v>6941934.2165947137</v>
      </c>
      <c r="BA29" s="563">
        <f t="shared" si="14"/>
        <v>7150192.2430925556</v>
      </c>
      <c r="BB29" s="563">
        <f t="shared" si="14"/>
        <v>7364698.0103853326</v>
      </c>
      <c r="BC29" s="563">
        <f t="shared" si="14"/>
        <v>7585638.950696893</v>
      </c>
      <c r="BD29" s="563">
        <f t="shared" si="14"/>
        <v>7813208.1192178</v>
      </c>
      <c r="BE29" s="563">
        <f t="shared" si="14"/>
        <v>8047604.3627943341</v>
      </c>
      <c r="BF29" s="563">
        <f t="shared" si="14"/>
        <v>8289032.4936781647</v>
      </c>
      <c r="BG29" s="563">
        <f t="shared" si="14"/>
        <v>8537703.4684885107</v>
      </c>
    </row>
    <row r="30" spans="1:59" x14ac:dyDescent="0.2">
      <c r="A30" s="559" t="s">
        <v>230</v>
      </c>
      <c r="C30" s="558" t="s">
        <v>289</v>
      </c>
      <c r="Z30" s="558">
        <f t="shared" ref="Z30:BG30" si="15">SUM(Z70:Z72)*Z$3</f>
        <v>521473.56557293149</v>
      </c>
      <c r="AA30" s="558">
        <f t="shared" si="15"/>
        <v>3210520.1798615241</v>
      </c>
      <c r="AB30" s="558">
        <f t="shared" si="15"/>
        <v>3306835.7852573697</v>
      </c>
      <c r="AC30" s="558">
        <f t="shared" si="15"/>
        <v>3406040.8588150907</v>
      </c>
      <c r="AD30" s="558">
        <f t="shared" si="15"/>
        <v>3508222.0845795437</v>
      </c>
      <c r="AE30" s="558">
        <f t="shared" si="15"/>
        <v>3613468.7471169303</v>
      </c>
      <c r="AF30" s="558">
        <f t="shared" si="15"/>
        <v>3721872.8095304379</v>
      </c>
      <c r="AG30" s="558">
        <f t="shared" si="15"/>
        <v>3833528.9938163511</v>
      </c>
      <c r="AH30" s="558">
        <f t="shared" si="15"/>
        <v>3948534.8636308415</v>
      </c>
      <c r="AI30" s="558">
        <f t="shared" si="15"/>
        <v>4066990.9095397666</v>
      </c>
      <c r="AJ30" s="558">
        <f t="shared" si="15"/>
        <v>4189000.6368259601</v>
      </c>
      <c r="AK30" s="558">
        <f t="shared" si="15"/>
        <v>4314670.6559307389</v>
      </c>
      <c r="AL30" s="558">
        <f t="shared" si="15"/>
        <v>4444110.7756086607</v>
      </c>
      <c r="AM30" s="558">
        <f t="shared" si="15"/>
        <v>4577434.0988769215</v>
      </c>
      <c r="AN30" s="558">
        <f t="shared" si="15"/>
        <v>4714757.121843229</v>
      </c>
      <c r="AO30" s="558">
        <f t="shared" si="15"/>
        <v>4856199.8354985258</v>
      </c>
      <c r="AP30" s="558">
        <f t="shared" si="15"/>
        <v>5001885.8305634819</v>
      </c>
      <c r="AQ30" s="558">
        <f t="shared" si="15"/>
        <v>5151942.4054803858</v>
      </c>
      <c r="AR30" s="558">
        <f t="shared" si="15"/>
        <v>5306500.6776447976</v>
      </c>
      <c r="AS30" s="558">
        <f t="shared" si="15"/>
        <v>5465695.6979741417</v>
      </c>
      <c r="AT30" s="558">
        <f t="shared" si="15"/>
        <v>5629666.5689133657</v>
      </c>
      <c r="AU30" s="558">
        <f t="shared" si="15"/>
        <v>5798556.5659807669</v>
      </c>
      <c r="AV30" s="558">
        <f t="shared" si="15"/>
        <v>5972513.2629601909</v>
      </c>
      <c r="AW30" s="558">
        <f t="shared" si="15"/>
        <v>6151688.6608489957</v>
      </c>
      <c r="AX30" s="558">
        <f t="shared" si="15"/>
        <v>6336239.320674466</v>
      </c>
      <c r="AY30" s="558">
        <f t="shared" si="15"/>
        <v>6526326.5002947003</v>
      </c>
      <c r="AZ30" s="558">
        <f t="shared" si="15"/>
        <v>6722116.2953035403</v>
      </c>
      <c r="BA30" s="558">
        <f t="shared" si="15"/>
        <v>6923779.7841626471</v>
      </c>
      <c r="BB30" s="558">
        <f t="shared" si="15"/>
        <v>7131493.1776875267</v>
      </c>
      <c r="BC30" s="558">
        <f t="shared" si="15"/>
        <v>7345437.9730181536</v>
      </c>
      <c r="BD30" s="558">
        <f t="shared" si="15"/>
        <v>7565801.1122086979</v>
      </c>
      <c r="BE30" s="558">
        <f t="shared" si="15"/>
        <v>7792775.145574959</v>
      </c>
      <c r="BF30" s="558">
        <f t="shared" si="15"/>
        <v>8026558.3999422081</v>
      </c>
      <c r="BG30" s="558">
        <f t="shared" si="15"/>
        <v>8267355.1519404752</v>
      </c>
    </row>
    <row r="31" spans="1:59" x14ac:dyDescent="0.2">
      <c r="A31" s="559" t="s">
        <v>197</v>
      </c>
      <c r="C31" s="558" t="s">
        <v>289</v>
      </c>
      <c r="Z31" s="558">
        <f t="shared" ref="Z31:BG31" si="16">(SUM(Z73:Z73))*Z$3</f>
        <v>0</v>
      </c>
      <c r="AA31" s="558">
        <f t="shared" si="16"/>
        <v>104986.26343218541</v>
      </c>
      <c r="AB31" s="558">
        <f t="shared" si="16"/>
        <v>108135.85133515098</v>
      </c>
      <c r="AC31" s="558">
        <f t="shared" si="16"/>
        <v>111379.92687520549</v>
      </c>
      <c r="AD31" s="558">
        <f t="shared" si="16"/>
        <v>114721.32468146167</v>
      </c>
      <c r="AE31" s="558">
        <f t="shared" si="16"/>
        <v>118162.96442190552</v>
      </c>
      <c r="AF31" s="558">
        <f t="shared" si="16"/>
        <v>121707.85335456269</v>
      </c>
      <c r="AG31" s="558">
        <f t="shared" si="16"/>
        <v>125359.08895519956</v>
      </c>
      <c r="AH31" s="558">
        <f t="shared" si="16"/>
        <v>129119.86162385556</v>
      </c>
      <c r="AI31" s="558">
        <f t="shared" si="16"/>
        <v>132993.4574725712</v>
      </c>
      <c r="AJ31" s="558">
        <f t="shared" si="16"/>
        <v>136983.26119674835</v>
      </c>
      <c r="AK31" s="558">
        <f t="shared" si="16"/>
        <v>141092.75903265082</v>
      </c>
      <c r="AL31" s="558">
        <f t="shared" si="16"/>
        <v>145325.54180363033</v>
      </c>
      <c r="AM31" s="558">
        <f t="shared" si="16"/>
        <v>149685.30805773925</v>
      </c>
      <c r="AN31" s="558">
        <f t="shared" si="16"/>
        <v>154175.86729947143</v>
      </c>
      <c r="AO31" s="558">
        <f t="shared" si="16"/>
        <v>158801.14331845558</v>
      </c>
      <c r="AP31" s="558">
        <f t="shared" si="16"/>
        <v>163565.17761800927</v>
      </c>
      <c r="AQ31" s="558">
        <f t="shared" si="16"/>
        <v>168472.13294654954</v>
      </c>
      <c r="AR31" s="558">
        <f t="shared" si="16"/>
        <v>173526.296934946</v>
      </c>
      <c r="AS31" s="558">
        <f t="shared" si="16"/>
        <v>178732.08584299439</v>
      </c>
      <c r="AT31" s="558">
        <f t="shared" si="16"/>
        <v>184094.04841828422</v>
      </c>
      <c r="AU31" s="558">
        <f t="shared" si="16"/>
        <v>189616.86987083277</v>
      </c>
      <c r="AV31" s="558">
        <f t="shared" si="16"/>
        <v>195305.37596695777</v>
      </c>
      <c r="AW31" s="558">
        <f t="shared" si="16"/>
        <v>201164.53724596649</v>
      </c>
      <c r="AX31" s="558">
        <f t="shared" si="16"/>
        <v>207199.47336334549</v>
      </c>
      <c r="AY31" s="558">
        <f t="shared" si="16"/>
        <v>213415.45756424585</v>
      </c>
      <c r="AZ31" s="558">
        <f t="shared" si="16"/>
        <v>219817.9212911732</v>
      </c>
      <c r="BA31" s="558">
        <f t="shared" si="16"/>
        <v>226412.45892990843</v>
      </c>
      <c r="BB31" s="558">
        <f t="shared" si="16"/>
        <v>233204.83269780569</v>
      </c>
      <c r="BC31" s="558">
        <f t="shared" si="16"/>
        <v>240200.97767873987</v>
      </c>
      <c r="BD31" s="558">
        <f t="shared" si="16"/>
        <v>247407.00700910206</v>
      </c>
      <c r="BE31" s="558">
        <f t="shared" si="16"/>
        <v>254829.21721937513</v>
      </c>
      <c r="BF31" s="558">
        <f t="shared" si="16"/>
        <v>262474.09373595641</v>
      </c>
      <c r="BG31" s="558">
        <f t="shared" si="16"/>
        <v>270348.31654803513</v>
      </c>
    </row>
    <row r="33" spans="1:59" s="567" customFormat="1" x14ac:dyDescent="0.2">
      <c r="A33" s="565" t="s">
        <v>195</v>
      </c>
      <c r="B33" s="566"/>
      <c r="C33" s="566"/>
      <c r="D33" s="566"/>
      <c r="E33" s="566"/>
      <c r="F33" s="565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>
        <f>Z24/OPERACIONAL!H7*1000/Z$3</f>
        <v>92605.676232757265</v>
      </c>
      <c r="AA33" s="566">
        <f>AA24/OPERACIONAL!I7*1000/AA$3</f>
        <v>567137.78197262867</v>
      </c>
      <c r="AB33" s="566">
        <f>AB24/OPERACIONAL!J7*1000/AB$3</f>
        <v>562799.70028098661</v>
      </c>
      <c r="AC33" s="566">
        <f>AC24/OPERACIONAL!K7*1000/AC$3</f>
        <v>558440.96654275095</v>
      </c>
      <c r="AD33" s="566">
        <f>AD24/OPERACIONAL!L7*1000/AD$3</f>
        <v>554064.06639004149</v>
      </c>
      <c r="AE33" s="566">
        <f>AE24/OPERACIONAL!M7*1000/AE$3</f>
        <v>549839.08494738443</v>
      </c>
      <c r="AF33" s="566">
        <f>AF24/OPERACIONAL!N7*1000/AF$3</f>
        <v>545595.47215496376</v>
      </c>
      <c r="AG33" s="566">
        <f>AG24/OPERACIONAL!O7*1000/AG$3</f>
        <v>541335.56756756746</v>
      </c>
      <c r="AH33" s="566">
        <f>AH24/OPERACIONAL!P7*1000/AH$3</f>
        <v>537141.66865315835</v>
      </c>
      <c r="AI33" s="566">
        <f>AI24/OPERACIONAL!Q7*1000/AI$3</f>
        <v>533406.55126498011</v>
      </c>
      <c r="AJ33" s="566">
        <f>AJ24/OPERACIONAL!R7*1000/AJ$3</f>
        <v>529101.09773994714</v>
      </c>
      <c r="AK33" s="566">
        <f>AK24/OPERACIONAL!S7*1000/AK$3</f>
        <v>524864.59164361621</v>
      </c>
      <c r="AL33" s="566">
        <f>AL24/OPERACIONAL!T7*1000/AL$3</f>
        <v>520620.19927797822</v>
      </c>
      <c r="AM33" s="566">
        <f>AM24/OPERACIONAL!U7*1000/AM$3</f>
        <v>516517.89111747855</v>
      </c>
      <c r="AN33" s="566">
        <f>AN24/OPERACIONAL!V7*1000/AN$3</f>
        <v>513501.62085173058</v>
      </c>
      <c r="AO33" s="566">
        <f>AO24/OPERACIONAL!W7*1000/AO$3</f>
        <v>509294.37491171068</v>
      </c>
      <c r="AP33" s="566">
        <f>AP24/OPERACIONAL!X7*1000/AP$3</f>
        <v>505438.78872844524</v>
      </c>
      <c r="AQ33" s="566">
        <f>AQ24/OPERACIONAL!Y7*1000/AQ$3</f>
        <v>501501.58297398809</v>
      </c>
      <c r="AR33" s="566">
        <f>AR24/OPERACIONAL!Z7*1000/AR$3</f>
        <v>497625.24223602493</v>
      </c>
      <c r="AS33" s="566">
        <f>AS24/OPERACIONAL!AA7*1000/AS$3</f>
        <v>494350.04524886882</v>
      </c>
      <c r="AT33" s="566">
        <f>AT24/OPERACIONAL!AB7*1000/AT$3</f>
        <v>490449.58236974559</v>
      </c>
      <c r="AU33" s="566">
        <f>AU24/OPERACIONAL!AC7*1000/AU$3</f>
        <v>486938.80064829823</v>
      </c>
      <c r="AV33" s="566">
        <f>AV24/OPERACIONAL!AD7*1000/AV$3</f>
        <v>482959.79638312123</v>
      </c>
      <c r="AW33" s="566">
        <f>AW24/OPERACIONAL!AE7*1000/AW$3</f>
        <v>479300.03722414246</v>
      </c>
      <c r="AX33" s="566">
        <f>AX24/OPERACIONAL!AF7*1000/AX$3</f>
        <v>475758.09976247035</v>
      </c>
      <c r="AY33" s="566">
        <f>AY24/OPERACIONAL!AG7*1000/AY$3</f>
        <v>472206.27111984289</v>
      </c>
      <c r="AZ33" s="566">
        <f>AZ24/OPERACIONAL!AH7*1000/AZ$3</f>
        <v>468707.08268330741</v>
      </c>
      <c r="BA33" s="566">
        <f>BA24/OPERACIONAL!AI7*1000/BA$3</f>
        <v>465019.33187153359</v>
      </c>
      <c r="BB33" s="566">
        <f>BB24/OPERACIONAL!AJ7*1000/BB$3</f>
        <v>461507.28110599087</v>
      </c>
      <c r="BC33" s="566">
        <f>BC24/OPERACIONAL!AK7*1000/BC$3</f>
        <v>458106.08386277006</v>
      </c>
      <c r="BD33" s="566">
        <f>BD24/OPERACIONAL!AL7*1000/BD$3</f>
        <v>454525.3252647504</v>
      </c>
      <c r="BE33" s="566">
        <f>BE24/OPERACIONAL!AM7*1000/BE$3</f>
        <v>451169.42560380435</v>
      </c>
      <c r="BF33" s="566">
        <f>BF24/OPERACIONAL!AN7*1000/BF$3</f>
        <v>447862.71801242238</v>
      </c>
      <c r="BG33" s="566">
        <f>BG24/OPERACIONAL!AO7*1000/BG$3</f>
        <v>444384.92296314554</v>
      </c>
    </row>
    <row r="34" spans="1:59" s="567" customFormat="1" x14ac:dyDescent="0.2">
      <c r="A34" s="565" t="s">
        <v>237</v>
      </c>
      <c r="B34" s="566"/>
      <c r="C34" s="566"/>
      <c r="D34" s="566"/>
      <c r="E34" s="566"/>
      <c r="F34" s="565"/>
      <c r="G34" s="566"/>
      <c r="H34" s="566"/>
      <c r="I34" s="566"/>
      <c r="J34" s="566"/>
      <c r="K34" s="566"/>
      <c r="L34" s="566"/>
      <c r="M34" s="566"/>
      <c r="N34" s="566"/>
      <c r="O34" s="566"/>
      <c r="P34" s="566"/>
      <c r="Q34" s="566"/>
      <c r="R34" s="566"/>
      <c r="S34" s="566"/>
      <c r="T34" s="566"/>
      <c r="U34" s="566"/>
      <c r="V34" s="566"/>
      <c r="W34" s="566"/>
      <c r="X34" s="566"/>
      <c r="Y34" s="566"/>
      <c r="Z34" s="566">
        <f>Z24*1000/OPERACIONAL!H4/Z$3</f>
        <v>24731.819473836062</v>
      </c>
      <c r="AA34" s="566">
        <f>AA24*1000/OPERACIONAL!I4/AA$3</f>
        <v>149322.71432886703</v>
      </c>
      <c r="AB34" s="566">
        <f>AB24*1000/OPERACIONAL!J4/AB$3</f>
        <v>146054.63050194539</v>
      </c>
      <c r="AC34" s="566">
        <f>AC24*1000/OPERACIONAL!K4/AC$3</f>
        <v>141766.04735109882</v>
      </c>
      <c r="AD34" s="566">
        <f>AD24*1000/OPERACIONAL!L4/AD$3</f>
        <v>140705.41622760799</v>
      </c>
      <c r="AE34" s="566">
        <f>AE24*1000/OPERACIONAL!M4/AE$3</f>
        <v>139609.16039993495</v>
      </c>
      <c r="AF34" s="566">
        <f>AF24*1000/OPERACIONAL!N4/AF$3</f>
        <v>138517.61315828908</v>
      </c>
      <c r="AG34" s="566">
        <f>AG24*1000/OPERACIONAL!O4/AG$3</f>
        <v>137430.95202698838</v>
      </c>
      <c r="AH34" s="566">
        <f>AH24*1000/OPERACIONAL!P4/AH$3</f>
        <v>136349.34648432772</v>
      </c>
      <c r="AI34" s="566">
        <f>AI24*1000/OPERACIONAL!Q4/AI$3</f>
        <v>135441.16699037151</v>
      </c>
      <c r="AJ34" s="566">
        <f>AJ24*1000/OPERACIONAL!R4/AJ$3</f>
        <v>134367.99582580177</v>
      </c>
      <c r="AK34" s="566">
        <f>AK24*1000/OPERACIONAL!S4/AK$3</f>
        <v>133300.8537212114</v>
      </c>
      <c r="AL34" s="566">
        <f>AL24*1000/OPERACIONAL!T4/AL$3</f>
        <v>132239.85651040039</v>
      </c>
      <c r="AM34" s="566">
        <f>AM24*1000/OPERACIONAL!U4/AM$3</f>
        <v>131184.6360970214</v>
      </c>
      <c r="AN34" s="566">
        <f>AN24*1000/OPERACIONAL!V4/AN$3</f>
        <v>130371.55131264917</v>
      </c>
      <c r="AO34" s="566">
        <f>AO24*1000/OPERACIONAL!W4/AO$3</f>
        <v>129375.06297771556</v>
      </c>
      <c r="AP34" s="566">
        <f>AP24*1000/OPERACIONAL!X4/AP$3</f>
        <v>128383.17659166093</v>
      </c>
      <c r="AQ34" s="566">
        <f>AQ24*1000/OPERACIONAL!Y4/AQ$3</f>
        <v>127395.57879858658</v>
      </c>
      <c r="AR34" s="566">
        <f>AR24*1000/OPERACIONAL!Z4/AR$3</f>
        <v>126412.86395511923</v>
      </c>
      <c r="AS34" s="566">
        <f>AS24*1000/OPERACIONAL!AA4/AS$3</f>
        <v>125490.6048117621</v>
      </c>
      <c r="AT34" s="566">
        <f>AT24*1000/OPERACIONAL!AB4/AT$3</f>
        <v>123550.66465163618</v>
      </c>
      <c r="AU34" s="566">
        <f>AU24*1000/OPERACIONAL!AC4/AU$3</f>
        <v>122588.2148127495</v>
      </c>
      <c r="AV34" s="566">
        <f>AV24*1000/OPERACIONAL!AD4/AV$3</f>
        <v>122588.21481274949</v>
      </c>
      <c r="AW34" s="566">
        <f>AW24*1000/OPERACIONAL!AE4/AW$3</f>
        <v>121630.7948706703</v>
      </c>
      <c r="AX34" s="566">
        <f>AX24*1000/OPERACIONAL!AF4/AX$3</f>
        <v>120790.10975756845</v>
      </c>
      <c r="AY34" s="566">
        <f>AY24*1000/OPERACIONAL!AG4/AY$3</f>
        <v>119864.44888473675</v>
      </c>
      <c r="AZ34" s="566">
        <f>AZ24*1000/OPERACIONAL!AH4/AZ$3</f>
        <v>118943.44891293593</v>
      </c>
      <c r="BA34" s="566">
        <f>BA24*1000/OPERACIONAL!AI4/BA$3</f>
        <v>118027.22031800906</v>
      </c>
      <c r="BB34" s="566">
        <f>BB24*1000/OPERACIONAL!AJ4/BB$3</f>
        <v>117115.48754064599</v>
      </c>
      <c r="BC34" s="566">
        <f>BC24*1000/OPERACIONAL!AK4/BC$3</f>
        <v>116264.20548541576</v>
      </c>
      <c r="BD34" s="566">
        <f>BD24*1000/OPERACIONAL!AL4/BD$3</f>
        <v>115386.05175145221</v>
      </c>
      <c r="BE34" s="566">
        <f>BE24*1000/OPERACIONAL!AM4/BE$3</f>
        <v>114511.97052471097</v>
      </c>
      <c r="BF34" s="566">
        <f>BF24*1000/OPERACIONAL!AN4/BF$3</f>
        <v>113642.07659574469</v>
      </c>
      <c r="BG34" s="566">
        <f>BG24*1000/OPERACIONAL!AO4/BG$3</f>
        <v>112776.12657420091</v>
      </c>
    </row>
    <row r="35" spans="1:59" s="571" customFormat="1" x14ac:dyDescent="0.2">
      <c r="A35" s="568" t="s">
        <v>238</v>
      </c>
      <c r="B35" s="569"/>
      <c r="C35" s="569"/>
      <c r="D35" s="587">
        <v>144.62</v>
      </c>
      <c r="E35" s="569" t="s">
        <v>239</v>
      </c>
      <c r="F35" s="568" t="s">
        <v>240</v>
      </c>
      <c r="G35" s="569"/>
      <c r="H35" s="569"/>
      <c r="I35" s="569"/>
      <c r="J35" s="569"/>
      <c r="K35" s="569"/>
      <c r="L35" s="569"/>
      <c r="M35" s="569"/>
      <c r="N35" s="569"/>
      <c r="O35" s="569"/>
      <c r="P35" s="569"/>
      <c r="Q35" s="569"/>
      <c r="R35" s="569"/>
      <c r="S35" s="569"/>
      <c r="T35" s="569"/>
      <c r="U35" s="569"/>
      <c r="V35" s="569"/>
      <c r="W35" s="569"/>
      <c r="X35" s="569"/>
      <c r="Y35" s="569"/>
      <c r="Z35" s="570">
        <f t="shared" ref="Z35:BG35" si="17">Z34/$D$20-1</f>
        <v>170.0124427730332</v>
      </c>
      <c r="AA35" s="570">
        <f t="shared" si="17"/>
        <v>1031.5177314954158</v>
      </c>
      <c r="AB35" s="570">
        <f t="shared" si="17"/>
        <v>1008.9200007049189</v>
      </c>
      <c r="AC35" s="570">
        <f t="shared" si="17"/>
        <v>979.26585085810279</v>
      </c>
      <c r="AD35" s="570">
        <f t="shared" si="17"/>
        <v>971.93193353345305</v>
      </c>
      <c r="AE35" s="570">
        <f t="shared" si="17"/>
        <v>964.35168303094281</v>
      </c>
      <c r="AF35" s="570">
        <f t="shared" si="17"/>
        <v>956.80399086080126</v>
      </c>
      <c r="AG35" s="570">
        <f t="shared" si="17"/>
        <v>949.29008454562563</v>
      </c>
      <c r="AH35" s="570">
        <f t="shared" si="17"/>
        <v>941.8111359723946</v>
      </c>
      <c r="AI35" s="570">
        <f t="shared" si="17"/>
        <v>935.53137180453257</v>
      </c>
      <c r="AJ35" s="570">
        <f t="shared" si="17"/>
        <v>928.11074419721865</v>
      </c>
      <c r="AK35" s="570">
        <f t="shared" si="17"/>
        <v>920.73180556777345</v>
      </c>
      <c r="AL35" s="570">
        <f t="shared" si="17"/>
        <v>913.39535686903878</v>
      </c>
      <c r="AM35" s="570">
        <f t="shared" si="17"/>
        <v>906.09885283516383</v>
      </c>
      <c r="AN35" s="570">
        <f t="shared" si="17"/>
        <v>900.47663748201614</v>
      </c>
      <c r="AO35" s="570">
        <f t="shared" si="17"/>
        <v>893.5862465614407</v>
      </c>
      <c r="AP35" s="570">
        <f t="shared" si="17"/>
        <v>886.72767661223156</v>
      </c>
      <c r="AQ35" s="570">
        <f t="shared" si="17"/>
        <v>879.89876088083645</v>
      </c>
      <c r="AR35" s="570">
        <f t="shared" si="17"/>
        <v>873.1036091489367</v>
      </c>
      <c r="AS35" s="570">
        <f t="shared" si="17"/>
        <v>866.72648881041414</v>
      </c>
      <c r="AT35" s="570">
        <f t="shared" si="17"/>
        <v>853.31243708778993</v>
      </c>
      <c r="AU35" s="570">
        <f t="shared" si="17"/>
        <v>846.65741123461135</v>
      </c>
      <c r="AV35" s="570">
        <f t="shared" si="17"/>
        <v>846.65741123461123</v>
      </c>
      <c r="AW35" s="570">
        <f t="shared" si="17"/>
        <v>840.03716547275826</v>
      </c>
      <c r="AX35" s="570">
        <f t="shared" si="17"/>
        <v>834.22410287351988</v>
      </c>
      <c r="AY35" s="570">
        <f t="shared" si="17"/>
        <v>827.82346068826405</v>
      </c>
      <c r="AZ35" s="570">
        <f t="shared" si="17"/>
        <v>821.45504710922364</v>
      </c>
      <c r="BA35" s="570">
        <f t="shared" si="17"/>
        <v>815.11962604072085</v>
      </c>
      <c r="BB35" s="570">
        <f t="shared" si="17"/>
        <v>808.81529208025165</v>
      </c>
      <c r="BC35" s="570">
        <f t="shared" si="17"/>
        <v>802.92895509207415</v>
      </c>
      <c r="BD35" s="570">
        <f t="shared" si="17"/>
        <v>796.85680923421523</v>
      </c>
      <c r="BE35" s="570">
        <f t="shared" si="17"/>
        <v>790.81282343182795</v>
      </c>
      <c r="BF35" s="570">
        <f t="shared" si="17"/>
        <v>784.79779142404016</v>
      </c>
      <c r="BG35" s="570">
        <f t="shared" si="17"/>
        <v>778.81003024616859</v>
      </c>
    </row>
    <row r="36" spans="1:59" s="571" customFormat="1" x14ac:dyDescent="0.2">
      <c r="A36" s="583"/>
      <c r="B36" s="584"/>
      <c r="C36" s="584"/>
      <c r="D36" s="584"/>
      <c r="E36" s="584"/>
      <c r="F36" s="583"/>
      <c r="G36" s="584"/>
      <c r="H36" s="584"/>
      <c r="I36" s="584"/>
      <c r="J36" s="584"/>
      <c r="K36" s="584"/>
      <c r="L36" s="584"/>
      <c r="M36" s="584"/>
      <c r="N36" s="584"/>
      <c r="O36" s="584"/>
      <c r="P36" s="584"/>
      <c r="Q36" s="584"/>
      <c r="R36" s="584"/>
      <c r="S36" s="584"/>
      <c r="T36" s="584"/>
      <c r="U36" s="584"/>
      <c r="V36" s="584"/>
      <c r="W36" s="584"/>
      <c r="X36" s="584"/>
      <c r="Y36" s="584"/>
      <c r="Z36" s="585"/>
      <c r="AA36" s="585"/>
      <c r="AB36" s="585"/>
      <c r="AC36" s="585"/>
      <c r="AD36" s="585"/>
      <c r="AE36" s="585"/>
      <c r="AF36" s="585"/>
      <c r="AG36" s="585"/>
      <c r="AH36" s="585"/>
      <c r="AI36" s="585"/>
      <c r="AJ36" s="585"/>
      <c r="AK36" s="585"/>
      <c r="AL36" s="585"/>
      <c r="AM36" s="585"/>
      <c r="AN36" s="585"/>
      <c r="AO36" s="585"/>
      <c r="AP36" s="585"/>
      <c r="AQ36" s="585"/>
      <c r="AR36" s="585"/>
      <c r="AS36" s="585"/>
      <c r="AT36" s="585"/>
      <c r="AU36" s="585"/>
      <c r="AV36" s="585"/>
      <c r="AW36" s="585"/>
      <c r="AX36" s="585"/>
      <c r="AY36" s="585"/>
      <c r="AZ36" s="585"/>
      <c r="BA36" s="585"/>
      <c r="BB36" s="585"/>
      <c r="BC36" s="585"/>
      <c r="BD36" s="585"/>
      <c r="BE36" s="585"/>
      <c r="BF36" s="585"/>
      <c r="BG36" s="585"/>
    </row>
    <row r="37" spans="1:59" s="571" customFormat="1" x14ac:dyDescent="0.2">
      <c r="A37" s="583"/>
      <c r="B37" s="584"/>
      <c r="C37" s="584"/>
      <c r="D37" s="584"/>
      <c r="E37" s="584"/>
      <c r="F37" s="583"/>
      <c r="G37" s="584"/>
      <c r="H37" s="584"/>
      <c r="I37" s="584"/>
      <c r="J37" s="584"/>
      <c r="K37" s="584"/>
      <c r="L37" s="584"/>
      <c r="M37" s="584"/>
      <c r="N37" s="584"/>
      <c r="O37" s="584"/>
      <c r="P37" s="584"/>
      <c r="Q37" s="584"/>
      <c r="R37" s="584"/>
      <c r="S37" s="584"/>
      <c r="T37" s="584"/>
      <c r="U37" s="584"/>
      <c r="V37" s="584"/>
      <c r="W37" s="584"/>
      <c r="X37" s="584"/>
      <c r="Y37" s="584"/>
      <c r="Z37" s="585"/>
      <c r="AA37" s="585"/>
      <c r="AB37" s="585"/>
      <c r="AC37" s="585"/>
      <c r="AD37" s="585"/>
      <c r="AE37" s="585"/>
      <c r="AF37" s="585"/>
      <c r="AG37" s="585"/>
      <c r="AH37" s="585"/>
      <c r="AI37" s="585"/>
      <c r="AJ37" s="585"/>
      <c r="AK37" s="585"/>
      <c r="AL37" s="585"/>
      <c r="AM37" s="585"/>
      <c r="AN37" s="585"/>
      <c r="AO37" s="585"/>
      <c r="AP37" s="585"/>
      <c r="AQ37" s="585"/>
      <c r="AR37" s="585"/>
      <c r="AS37" s="585"/>
      <c r="AT37" s="585"/>
      <c r="AU37" s="585"/>
      <c r="AV37" s="585"/>
      <c r="AW37" s="585"/>
      <c r="AX37" s="585"/>
      <c r="AY37" s="585"/>
      <c r="AZ37" s="585"/>
      <c r="BA37" s="585"/>
      <c r="BB37" s="585"/>
      <c r="BC37" s="585"/>
      <c r="BD37" s="585"/>
      <c r="BE37" s="585"/>
      <c r="BF37" s="585"/>
      <c r="BG37" s="585"/>
    </row>
    <row r="38" spans="1:59" x14ac:dyDescent="0.2">
      <c r="A38" s="586" t="str">
        <f>A59</f>
        <v>URE MARÍLIA - GÁS</v>
      </c>
    </row>
    <row r="39" spans="1:59" s="564" customFormat="1" x14ac:dyDescent="0.2">
      <c r="A39" s="562" t="s">
        <v>287</v>
      </c>
      <c r="B39" s="563"/>
      <c r="C39" s="563" t="s">
        <v>236</v>
      </c>
      <c r="D39" s="563"/>
      <c r="E39" s="563"/>
      <c r="F39" s="562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>
        <f>SUM(Z41:Z42)</f>
        <v>2246347.6670833975</v>
      </c>
      <c r="AA39" s="563">
        <f t="shared" ref="AA39:AD39" si="18">SUM(AA41:AA42)</f>
        <v>11568690.485479495</v>
      </c>
      <c r="AB39" s="563">
        <f t="shared" si="18"/>
        <v>63288879.811969608</v>
      </c>
      <c r="AC39" s="563">
        <f t="shared" si="18"/>
        <v>65187546.20632869</v>
      </c>
      <c r="AD39" s="563">
        <f t="shared" si="18"/>
        <v>67143172.592518538</v>
      </c>
      <c r="AE39" s="563">
        <f>SUM(AE41:AE42)</f>
        <v>69157467.770294115</v>
      </c>
      <c r="AF39" s="563">
        <f t="shared" ref="AF39:BG39" si="19">SUM(AF41:AF42)</f>
        <v>71232191.80340293</v>
      </c>
      <c r="AG39" s="563">
        <f t="shared" si="19"/>
        <v>73369157.557505026</v>
      </c>
      <c r="AH39" s="563">
        <f t="shared" si="19"/>
        <v>75570232.284230173</v>
      </c>
      <c r="AI39" s="563">
        <f t="shared" si="19"/>
        <v>77837339.252757072</v>
      </c>
      <c r="AJ39" s="563">
        <f t="shared" si="19"/>
        <v>80172459.430339798</v>
      </c>
      <c r="AK39" s="563">
        <f t="shared" si="19"/>
        <v>82577633.213249981</v>
      </c>
      <c r="AL39" s="563">
        <f t="shared" si="19"/>
        <v>85054962.209647492</v>
      </c>
      <c r="AM39" s="563">
        <f t="shared" si="19"/>
        <v>87606611.075936913</v>
      </c>
      <c r="AN39" s="563">
        <f t="shared" si="19"/>
        <v>90234809.408215016</v>
      </c>
      <c r="AO39" s="563">
        <f t="shared" si="19"/>
        <v>92941853.690461487</v>
      </c>
      <c r="AP39" s="563">
        <f t="shared" si="19"/>
        <v>95730109.301175326</v>
      </c>
      <c r="AQ39" s="563">
        <f t="shared" si="19"/>
        <v>98602012.580210581</v>
      </c>
      <c r="AR39" s="563">
        <f t="shared" si="19"/>
        <v>101560072.9576169</v>
      </c>
      <c r="AS39" s="563">
        <f t="shared" si="19"/>
        <v>104606875.14634541</v>
      </c>
      <c r="AT39" s="563">
        <f t="shared" si="19"/>
        <v>107745081.40073578</v>
      </c>
      <c r="AU39" s="563">
        <f t="shared" si="19"/>
        <v>110977433.84275784</v>
      </c>
      <c r="AV39" s="563">
        <f t="shared" si="19"/>
        <v>114306756.8580406</v>
      </c>
      <c r="AW39" s="563">
        <f t="shared" si="19"/>
        <v>117735959.5637818</v>
      </c>
      <c r="AX39" s="563">
        <f t="shared" si="19"/>
        <v>121268038.35069527</v>
      </c>
      <c r="AY39" s="563">
        <f t="shared" si="19"/>
        <v>124906079.50121611</v>
      </c>
      <c r="AZ39" s="563">
        <f t="shared" si="19"/>
        <v>128653261.88625258</v>
      </c>
      <c r="BA39" s="563">
        <f t="shared" si="19"/>
        <v>132512859.74284019</v>
      </c>
      <c r="BB39" s="563">
        <f t="shared" si="19"/>
        <v>136488245.53512537</v>
      </c>
      <c r="BC39" s="563">
        <f t="shared" si="19"/>
        <v>140582892.90117916</v>
      </c>
      <c r="BD39" s="563">
        <f t="shared" si="19"/>
        <v>144800379.68821451</v>
      </c>
      <c r="BE39" s="563">
        <f t="shared" si="19"/>
        <v>149144391.07886097</v>
      </c>
      <c r="BF39" s="563">
        <f t="shared" si="19"/>
        <v>153618722.81122681</v>
      </c>
      <c r="BG39" s="563">
        <f t="shared" si="19"/>
        <v>158227284.49556363</v>
      </c>
    </row>
    <row r="40" spans="1:59" x14ac:dyDescent="0.2">
      <c r="A40" s="559" t="s">
        <v>381</v>
      </c>
      <c r="C40" s="558" t="s">
        <v>382</v>
      </c>
      <c r="Z40" s="561">
        <v>12</v>
      </c>
      <c r="AA40" s="561">
        <v>12</v>
      </c>
      <c r="AB40" s="561">
        <v>12</v>
      </c>
      <c r="AC40" s="561">
        <v>12</v>
      </c>
      <c r="AD40" s="561">
        <v>12</v>
      </c>
      <c r="AE40" s="561">
        <v>12</v>
      </c>
      <c r="AF40" s="561">
        <v>12</v>
      </c>
      <c r="AG40" s="561">
        <v>12</v>
      </c>
      <c r="AH40" s="561">
        <v>12</v>
      </c>
      <c r="AI40" s="561">
        <v>12</v>
      </c>
      <c r="AJ40" s="561">
        <v>12</v>
      </c>
      <c r="AK40" s="561">
        <v>12</v>
      </c>
      <c r="AL40" s="561">
        <v>12</v>
      </c>
      <c r="AM40" s="561">
        <v>12</v>
      </c>
      <c r="AN40" s="561">
        <v>12</v>
      </c>
      <c r="AO40" s="561">
        <v>12</v>
      </c>
      <c r="AP40" s="561">
        <v>12</v>
      </c>
      <c r="AQ40" s="561">
        <v>12</v>
      </c>
      <c r="AR40" s="561">
        <v>12</v>
      </c>
      <c r="AS40" s="561">
        <v>12</v>
      </c>
      <c r="AT40" s="561">
        <v>12</v>
      </c>
      <c r="AU40" s="561">
        <v>12</v>
      </c>
      <c r="AV40" s="561">
        <v>12</v>
      </c>
      <c r="AW40" s="561">
        <v>12</v>
      </c>
      <c r="AX40" s="561">
        <v>12</v>
      </c>
      <c r="AY40" s="561">
        <v>12</v>
      </c>
      <c r="AZ40" s="561">
        <v>12</v>
      </c>
      <c r="BA40" s="561">
        <v>12</v>
      </c>
      <c r="BB40" s="561">
        <v>12</v>
      </c>
      <c r="BC40" s="561">
        <v>12</v>
      </c>
      <c r="BD40" s="561">
        <v>12</v>
      </c>
      <c r="BE40" s="561">
        <v>12</v>
      </c>
      <c r="BF40" s="561">
        <v>12</v>
      </c>
      <c r="BG40" s="561">
        <v>12</v>
      </c>
    </row>
    <row r="41" spans="1:59" x14ac:dyDescent="0.2">
      <c r="A41" s="559" t="s">
        <v>230</v>
      </c>
      <c r="C41" s="558" t="s">
        <v>236</v>
      </c>
      <c r="Z41" s="558">
        <f t="shared" ref="Z41:BG41" si="20">Z45*Z$9</f>
        <v>0</v>
      </c>
      <c r="AA41" s="558">
        <f t="shared" si="20"/>
        <v>0</v>
      </c>
      <c r="AB41" s="558">
        <f t="shared" si="20"/>
        <v>3710123.811750201</v>
      </c>
      <c r="AC41" s="558">
        <f t="shared" si="20"/>
        <v>3821427.5261027073</v>
      </c>
      <c r="AD41" s="558">
        <f t="shared" si="20"/>
        <v>3936070.3518857881</v>
      </c>
      <c r="AE41" s="558">
        <f t="shared" si="20"/>
        <v>4054152.4624423622</v>
      </c>
      <c r="AF41" s="558">
        <f t="shared" si="20"/>
        <v>4175777.036315633</v>
      </c>
      <c r="AG41" s="558">
        <f t="shared" si="20"/>
        <v>4301050.3474051021</v>
      </c>
      <c r="AH41" s="558">
        <f t="shared" si="20"/>
        <v>4430081.8578272555</v>
      </c>
      <c r="AI41" s="558">
        <f t="shared" si="20"/>
        <v>4562984.3135620728</v>
      </c>
      <c r="AJ41" s="558">
        <f t="shared" si="20"/>
        <v>4699873.8429689351</v>
      </c>
      <c r="AK41" s="558">
        <f t="shared" si="20"/>
        <v>4840870.0582580036</v>
      </c>
      <c r="AL41" s="558">
        <f t="shared" si="20"/>
        <v>4986096.1600057436</v>
      </c>
      <c r="AM41" s="558">
        <f t="shared" si="20"/>
        <v>5135679.044805916</v>
      </c>
      <c r="AN41" s="558">
        <f t="shared" si="20"/>
        <v>5289749.4161500931</v>
      </c>
      <c r="AO41" s="558">
        <f t="shared" si="20"/>
        <v>5448441.8986345967</v>
      </c>
      <c r="AP41" s="558">
        <f t="shared" si="20"/>
        <v>5611895.1555936346</v>
      </c>
      <c r="AQ41" s="558">
        <f t="shared" si="20"/>
        <v>5780252.0102614444</v>
      </c>
      <c r="AR41" s="558">
        <f t="shared" si="20"/>
        <v>5953659.5705692871</v>
      </c>
      <c r="AS41" s="558">
        <f t="shared" si="20"/>
        <v>6132269.357686365</v>
      </c>
      <c r="AT41" s="558">
        <f t="shared" si="20"/>
        <v>6316237.438416956</v>
      </c>
      <c r="AU41" s="558">
        <f t="shared" si="20"/>
        <v>6505724.5615694653</v>
      </c>
      <c r="AV41" s="558">
        <f t="shared" si="20"/>
        <v>6700896.2984165493</v>
      </c>
      <c r="AW41" s="558">
        <f t="shared" si="20"/>
        <v>6901923.1873690449</v>
      </c>
      <c r="AX41" s="558">
        <f t="shared" si="20"/>
        <v>7108980.8829901172</v>
      </c>
      <c r="AY41" s="558">
        <f t="shared" si="20"/>
        <v>7322250.3094798215</v>
      </c>
      <c r="AZ41" s="558">
        <f t="shared" si="20"/>
        <v>7541917.8187642153</v>
      </c>
      <c r="BA41" s="558">
        <f t="shared" si="20"/>
        <v>7768175.353327143</v>
      </c>
      <c r="BB41" s="558">
        <f t="shared" si="20"/>
        <v>8001220.6139269564</v>
      </c>
      <c r="BC41" s="558">
        <f t="shared" si="20"/>
        <v>8241257.2323447652</v>
      </c>
      <c r="BD41" s="558">
        <f t="shared" si="20"/>
        <v>8488494.9493151102</v>
      </c>
      <c r="BE41" s="558">
        <f t="shared" si="20"/>
        <v>8743149.7977945618</v>
      </c>
      <c r="BF41" s="558">
        <f t="shared" si="20"/>
        <v>9005444.2917283997</v>
      </c>
      <c r="BG41" s="558">
        <f t="shared" si="20"/>
        <v>9275607.6204802543</v>
      </c>
    </row>
    <row r="42" spans="1:59" x14ac:dyDescent="0.2">
      <c r="A42" s="559" t="s">
        <v>197</v>
      </c>
      <c r="C42" s="558" t="s">
        <v>236</v>
      </c>
      <c r="Z42" s="558">
        <f t="shared" ref="Z42:BG42" si="21">Z46*Z$9</f>
        <v>2246347.6670833975</v>
      </c>
      <c r="AA42" s="558">
        <f t="shared" si="21"/>
        <v>11568690.485479495</v>
      </c>
      <c r="AB42" s="558">
        <f t="shared" si="21"/>
        <v>59578756.000219405</v>
      </c>
      <c r="AC42" s="558">
        <f t="shared" si="21"/>
        <v>61366118.680225983</v>
      </c>
      <c r="AD42" s="558">
        <f t="shared" si="21"/>
        <v>63207102.240632758</v>
      </c>
      <c r="AE42" s="558">
        <f t="shared" si="21"/>
        <v>65103315.307851747</v>
      </c>
      <c r="AF42" s="558">
        <f t="shared" si="21"/>
        <v>67056414.767087303</v>
      </c>
      <c r="AG42" s="558">
        <f t="shared" si="21"/>
        <v>69068107.210099921</v>
      </c>
      <c r="AH42" s="558">
        <f t="shared" si="21"/>
        <v>71140150.426402912</v>
      </c>
      <c r="AI42" s="558">
        <f t="shared" si="21"/>
        <v>73274354.939195007</v>
      </c>
      <c r="AJ42" s="558">
        <f t="shared" si="21"/>
        <v>75472585.587370858</v>
      </c>
      <c r="AK42" s="558">
        <f t="shared" si="21"/>
        <v>77736763.154991984</v>
      </c>
      <c r="AL42" s="558">
        <f t="shared" si="21"/>
        <v>80068866.049641743</v>
      </c>
      <c r="AM42" s="558">
        <f t="shared" si="21"/>
        <v>82470932.031130999</v>
      </c>
      <c r="AN42" s="558">
        <f t="shared" si="21"/>
        <v>84945059.992064923</v>
      </c>
      <c r="AO42" s="558">
        <f t="shared" si="21"/>
        <v>87493411.791826889</v>
      </c>
      <c r="AP42" s="558">
        <f t="shared" si="21"/>
        <v>90118214.145581692</v>
      </c>
      <c r="AQ42" s="558">
        <f t="shared" si="21"/>
        <v>92821760.569949135</v>
      </c>
      <c r="AR42" s="558">
        <f t="shared" si="21"/>
        <v>95606413.387047604</v>
      </c>
      <c r="AS42" s="558">
        <f t="shared" si="21"/>
        <v>98474605.788659036</v>
      </c>
      <c r="AT42" s="558">
        <f t="shared" si="21"/>
        <v>101428843.96231882</v>
      </c>
      <c r="AU42" s="558">
        <f t="shared" si="21"/>
        <v>104471709.28118837</v>
      </c>
      <c r="AV42" s="558">
        <f t="shared" si="21"/>
        <v>107605860.55962405</v>
      </c>
      <c r="AW42" s="558">
        <f t="shared" si="21"/>
        <v>110834036.37641275</v>
      </c>
      <c r="AX42" s="558">
        <f t="shared" si="21"/>
        <v>114159057.46770515</v>
      </c>
      <c r="AY42" s="558">
        <f t="shared" si="21"/>
        <v>117583829.1917363</v>
      </c>
      <c r="AZ42" s="558">
        <f t="shared" si="21"/>
        <v>121111344.06748837</v>
      </c>
      <c r="BA42" s="558">
        <f t="shared" si="21"/>
        <v>124744684.38951305</v>
      </c>
      <c r="BB42" s="558">
        <f t="shared" si="21"/>
        <v>128487024.92119843</v>
      </c>
      <c r="BC42" s="558">
        <f t="shared" si="21"/>
        <v>132341635.66883439</v>
      </c>
      <c r="BD42" s="558">
        <f t="shared" si="21"/>
        <v>136311884.73889941</v>
      </c>
      <c r="BE42" s="558">
        <f t="shared" si="21"/>
        <v>140401241.28106642</v>
      </c>
      <c r="BF42" s="558">
        <f t="shared" si="21"/>
        <v>144613278.51949841</v>
      </c>
      <c r="BG42" s="558">
        <f t="shared" si="21"/>
        <v>148951676.87508339</v>
      </c>
    </row>
    <row r="44" spans="1:59" s="564" customFormat="1" x14ac:dyDescent="0.2">
      <c r="A44" s="562" t="s">
        <v>288</v>
      </c>
      <c r="B44" s="563"/>
      <c r="C44" s="563" t="s">
        <v>289</v>
      </c>
      <c r="D44" s="563"/>
      <c r="E44" s="563"/>
      <c r="F44" s="562"/>
      <c r="G44" s="563"/>
      <c r="H44" s="563"/>
      <c r="I44" s="563"/>
      <c r="J44" s="563"/>
      <c r="K44" s="563"/>
      <c r="L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  <c r="Z44" s="563">
        <f>SUM(Z45:Z46)</f>
        <v>187195.63892361644</v>
      </c>
      <c r="AA44" s="563">
        <f t="shared" ref="AA44:AD44" si="22">SUM(AA45:AA46)</f>
        <v>964057.54045662459</v>
      </c>
      <c r="AB44" s="563">
        <f t="shared" si="22"/>
        <v>5274073.3176641334</v>
      </c>
      <c r="AC44" s="563">
        <f t="shared" si="22"/>
        <v>5432295.5171940569</v>
      </c>
      <c r="AD44" s="563">
        <f t="shared" si="22"/>
        <v>5595264.3827098794</v>
      </c>
      <c r="AE44" s="563">
        <f>SUM(AE45:AE46)</f>
        <v>5763122.3141911756</v>
      </c>
      <c r="AF44" s="563">
        <f t="shared" ref="AF44:BG44" si="23">SUM(AF45:AF46)</f>
        <v>5936015.9836169109</v>
      </c>
      <c r="AG44" s="563">
        <f t="shared" si="23"/>
        <v>6114096.4631254189</v>
      </c>
      <c r="AH44" s="563">
        <f t="shared" si="23"/>
        <v>6297519.3570191804</v>
      </c>
      <c r="AI44" s="563">
        <f t="shared" si="23"/>
        <v>6486444.9377297563</v>
      </c>
      <c r="AJ44" s="563">
        <f t="shared" si="23"/>
        <v>6681038.2858616496</v>
      </c>
      <c r="AK44" s="563">
        <f t="shared" si="23"/>
        <v>6881469.4344374985</v>
      </c>
      <c r="AL44" s="563">
        <f t="shared" si="23"/>
        <v>7087913.5174706243</v>
      </c>
      <c r="AM44" s="563">
        <f t="shared" si="23"/>
        <v>7300550.9229947422</v>
      </c>
      <c r="AN44" s="563">
        <f t="shared" si="23"/>
        <v>7519567.4506845856</v>
      </c>
      <c r="AO44" s="563">
        <f t="shared" si="23"/>
        <v>7745154.4742051242</v>
      </c>
      <c r="AP44" s="563">
        <f t="shared" si="23"/>
        <v>7977509.1084312769</v>
      </c>
      <c r="AQ44" s="563">
        <f t="shared" si="23"/>
        <v>8216834.3816842148</v>
      </c>
      <c r="AR44" s="563">
        <f t="shared" si="23"/>
        <v>8463339.4131347407</v>
      </c>
      <c r="AS44" s="563">
        <f t="shared" si="23"/>
        <v>8717239.5955287833</v>
      </c>
      <c r="AT44" s="563">
        <f t="shared" si="23"/>
        <v>8978756.7833946478</v>
      </c>
      <c r="AU44" s="563">
        <f t="shared" si="23"/>
        <v>9248119.486896487</v>
      </c>
      <c r="AV44" s="563">
        <f t="shared" si="23"/>
        <v>9525563.0715033822</v>
      </c>
      <c r="AW44" s="563">
        <f t="shared" si="23"/>
        <v>9811329.9636484832</v>
      </c>
      <c r="AX44" s="563">
        <f t="shared" si="23"/>
        <v>10105669.862557938</v>
      </c>
      <c r="AY44" s="563">
        <f t="shared" si="23"/>
        <v>10408839.958434677</v>
      </c>
      <c r="AZ44" s="563">
        <f t="shared" si="23"/>
        <v>10721105.157187717</v>
      </c>
      <c r="BA44" s="563">
        <f t="shared" si="23"/>
        <v>11042738.311903348</v>
      </c>
      <c r="BB44" s="563">
        <f t="shared" si="23"/>
        <v>11374020.461260449</v>
      </c>
      <c r="BC44" s="563">
        <f t="shared" si="23"/>
        <v>11715241.075098263</v>
      </c>
      <c r="BD44" s="563">
        <f t="shared" si="23"/>
        <v>12066698.307351211</v>
      </c>
      <c r="BE44" s="563">
        <f t="shared" si="23"/>
        <v>12428699.256571747</v>
      </c>
      <c r="BF44" s="563">
        <f t="shared" si="23"/>
        <v>12801560.234268902</v>
      </c>
      <c r="BG44" s="563">
        <f t="shared" si="23"/>
        <v>13185607.04129697</v>
      </c>
    </row>
    <row r="45" spans="1:59" x14ac:dyDescent="0.2">
      <c r="A45" s="559" t="s">
        <v>230</v>
      </c>
      <c r="C45" s="558" t="s">
        <v>289</v>
      </c>
      <c r="Z45" s="558">
        <f>SUM(Z80:Z81)*Z$3</f>
        <v>0</v>
      </c>
      <c r="AA45" s="558">
        <f t="shared" ref="AA45:BG45" si="24">SUM(AA80:AA81)*AA$3</f>
        <v>0</v>
      </c>
      <c r="AB45" s="558">
        <f t="shared" si="24"/>
        <v>309176.98431251675</v>
      </c>
      <c r="AC45" s="558">
        <f t="shared" si="24"/>
        <v>318452.29384189227</v>
      </c>
      <c r="AD45" s="558">
        <f t="shared" si="24"/>
        <v>328005.86265714903</v>
      </c>
      <c r="AE45" s="558">
        <f t="shared" si="24"/>
        <v>337846.03853686352</v>
      </c>
      <c r="AF45" s="558">
        <f t="shared" si="24"/>
        <v>347981.41969296942</v>
      </c>
      <c r="AG45" s="558">
        <f t="shared" si="24"/>
        <v>358420.86228375853</v>
      </c>
      <c r="AH45" s="558">
        <f t="shared" si="24"/>
        <v>369173.48815227125</v>
      </c>
      <c r="AI45" s="558">
        <f t="shared" si="24"/>
        <v>380248.6927968394</v>
      </c>
      <c r="AJ45" s="558">
        <f t="shared" si="24"/>
        <v>391656.15358074463</v>
      </c>
      <c r="AK45" s="558">
        <f t="shared" si="24"/>
        <v>403405.83818816696</v>
      </c>
      <c r="AL45" s="558">
        <f t="shared" si="24"/>
        <v>415508.01333381195</v>
      </c>
      <c r="AM45" s="558">
        <f t="shared" si="24"/>
        <v>427973.25373382634</v>
      </c>
      <c r="AN45" s="558">
        <f t="shared" si="24"/>
        <v>440812.45134584111</v>
      </c>
      <c r="AO45" s="558">
        <f t="shared" si="24"/>
        <v>454036.82488621637</v>
      </c>
      <c r="AP45" s="558">
        <f t="shared" si="24"/>
        <v>467657.9296328029</v>
      </c>
      <c r="AQ45" s="558">
        <f t="shared" si="24"/>
        <v>481687.66752178699</v>
      </c>
      <c r="AR45" s="558">
        <f t="shared" si="24"/>
        <v>496138.29754744057</v>
      </c>
      <c r="AS45" s="558">
        <f t="shared" si="24"/>
        <v>511022.44647386379</v>
      </c>
      <c r="AT45" s="558">
        <f t="shared" si="24"/>
        <v>526353.11986807967</v>
      </c>
      <c r="AU45" s="558">
        <f t="shared" si="24"/>
        <v>542143.71346412215</v>
      </c>
      <c r="AV45" s="558">
        <f t="shared" si="24"/>
        <v>558408.02486804582</v>
      </c>
      <c r="AW45" s="558">
        <f t="shared" si="24"/>
        <v>575160.26561408711</v>
      </c>
      <c r="AX45" s="558">
        <f t="shared" si="24"/>
        <v>592415.07358250977</v>
      </c>
      <c r="AY45" s="558">
        <f t="shared" si="24"/>
        <v>610187.52578998508</v>
      </c>
      <c r="AZ45" s="558">
        <f t="shared" si="24"/>
        <v>628493.15156368457</v>
      </c>
      <c r="BA45" s="558">
        <f t="shared" si="24"/>
        <v>647347.94611059525</v>
      </c>
      <c r="BB45" s="558">
        <f t="shared" si="24"/>
        <v>666768.38449391304</v>
      </c>
      <c r="BC45" s="558">
        <f t="shared" si="24"/>
        <v>686771.43602873047</v>
      </c>
      <c r="BD45" s="558">
        <f t="shared" si="24"/>
        <v>707374.57910959248</v>
      </c>
      <c r="BE45" s="558">
        <f t="shared" si="24"/>
        <v>728595.81648288015</v>
      </c>
      <c r="BF45" s="558">
        <f t="shared" si="24"/>
        <v>750453.69097736664</v>
      </c>
      <c r="BG45" s="558">
        <f t="shared" si="24"/>
        <v>772967.30170668778</v>
      </c>
    </row>
    <row r="46" spans="1:59" x14ac:dyDescent="0.2">
      <c r="A46" s="559" t="s">
        <v>197</v>
      </c>
      <c r="C46" s="558" t="s">
        <v>289</v>
      </c>
      <c r="Z46" s="558">
        <f>(SUM(Z82))*Z$3</f>
        <v>187195.63892361644</v>
      </c>
      <c r="AA46" s="558">
        <f t="shared" ref="AA46:BG46" si="25">(SUM(AA82))*AA$3</f>
        <v>964057.54045662459</v>
      </c>
      <c r="AB46" s="558">
        <f t="shared" si="25"/>
        <v>4964896.3333516167</v>
      </c>
      <c r="AC46" s="558">
        <f t="shared" si="25"/>
        <v>5113843.223352165</v>
      </c>
      <c r="AD46" s="558">
        <f t="shared" si="25"/>
        <v>5267258.5200527301</v>
      </c>
      <c r="AE46" s="558">
        <f t="shared" si="25"/>
        <v>5425276.2756543122</v>
      </c>
      <c r="AF46" s="558">
        <f t="shared" si="25"/>
        <v>5588034.5639239419</v>
      </c>
      <c r="AG46" s="558">
        <f t="shared" si="25"/>
        <v>5755675.6008416601</v>
      </c>
      <c r="AH46" s="558">
        <f t="shared" si="25"/>
        <v>5928345.8688669093</v>
      </c>
      <c r="AI46" s="558">
        <f t="shared" si="25"/>
        <v>6106196.2449329169</v>
      </c>
      <c r="AJ46" s="558">
        <f t="shared" si="25"/>
        <v>6289382.1322809048</v>
      </c>
      <c r="AK46" s="558">
        <f t="shared" si="25"/>
        <v>6478063.5962493317</v>
      </c>
      <c r="AL46" s="558">
        <f t="shared" si="25"/>
        <v>6672405.5041368119</v>
      </c>
      <c r="AM46" s="558">
        <f t="shared" si="25"/>
        <v>6872577.6692609163</v>
      </c>
      <c r="AN46" s="558">
        <f t="shared" si="25"/>
        <v>7078754.9993387442</v>
      </c>
      <c r="AO46" s="558">
        <f t="shared" si="25"/>
        <v>7291117.6493189074</v>
      </c>
      <c r="AP46" s="558">
        <f t="shared" si="25"/>
        <v>7509851.1787984744</v>
      </c>
      <c r="AQ46" s="558">
        <f t="shared" si="25"/>
        <v>7735146.7141624279</v>
      </c>
      <c r="AR46" s="558">
        <f t="shared" si="25"/>
        <v>7967201.1155873006</v>
      </c>
      <c r="AS46" s="558">
        <f t="shared" si="25"/>
        <v>8206217.1490549194</v>
      </c>
      <c r="AT46" s="558">
        <f t="shared" si="25"/>
        <v>8452403.6635265686</v>
      </c>
      <c r="AU46" s="558">
        <f t="shared" si="25"/>
        <v>8705975.7734323647</v>
      </c>
      <c r="AV46" s="558">
        <f t="shared" si="25"/>
        <v>8967155.0466353372</v>
      </c>
      <c r="AW46" s="558">
        <f t="shared" si="25"/>
        <v>9236169.6980343964</v>
      </c>
      <c r="AX46" s="558">
        <f t="shared" si="25"/>
        <v>9513254.7889754288</v>
      </c>
      <c r="AY46" s="558">
        <f t="shared" si="25"/>
        <v>9798652.4326446913</v>
      </c>
      <c r="AZ46" s="558">
        <f t="shared" si="25"/>
        <v>10092612.005624032</v>
      </c>
      <c r="BA46" s="558">
        <f t="shared" si="25"/>
        <v>10395390.365792753</v>
      </c>
      <c r="BB46" s="558">
        <f t="shared" si="25"/>
        <v>10707252.076766536</v>
      </c>
      <c r="BC46" s="558">
        <f t="shared" si="25"/>
        <v>11028469.639069533</v>
      </c>
      <c r="BD46" s="558">
        <f t="shared" si="25"/>
        <v>11359323.728241619</v>
      </c>
      <c r="BE46" s="558">
        <f t="shared" si="25"/>
        <v>11700103.440088868</v>
      </c>
      <c r="BF46" s="558">
        <f t="shared" si="25"/>
        <v>12051106.543291535</v>
      </c>
      <c r="BG46" s="558">
        <f t="shared" si="25"/>
        <v>12412639.739590282</v>
      </c>
    </row>
    <row r="48" spans="1:59" s="567" customFormat="1" x14ac:dyDescent="0.2">
      <c r="A48" s="565" t="s">
        <v>195</v>
      </c>
      <c r="B48" s="566"/>
      <c r="C48" s="566"/>
      <c r="D48" s="566"/>
      <c r="E48" s="566"/>
      <c r="F48" s="565"/>
      <c r="G48" s="566"/>
      <c r="H48" s="566"/>
      <c r="I48" s="566"/>
      <c r="J48" s="566"/>
      <c r="K48" s="566"/>
      <c r="L48" s="566"/>
      <c r="M48" s="566"/>
      <c r="N48" s="566"/>
      <c r="O48" s="566"/>
      <c r="P48" s="566"/>
      <c r="Q48" s="566"/>
      <c r="R48" s="566"/>
      <c r="S48" s="566"/>
      <c r="T48" s="566"/>
      <c r="U48" s="566"/>
      <c r="V48" s="566"/>
      <c r="W48" s="566"/>
      <c r="X48" s="566"/>
      <c r="Y48" s="566"/>
      <c r="Z48" s="566">
        <f>Z39/OPERACIONAL!H7*1000/Z$3</f>
        <v>33243.063263041069</v>
      </c>
      <c r="AA48" s="566">
        <f>AA39/OPERACIONAL!I7*1000/AA$3</f>
        <v>164907.97546012269</v>
      </c>
      <c r="AB48" s="566">
        <f>AB39/OPERACIONAL!J7*1000/AB$3</f>
        <v>869186.3940056198</v>
      </c>
      <c r="AC48" s="566">
        <f>AC39/OPERACIONAL!K7*1000/AC$3</f>
        <v>862454.77695167297</v>
      </c>
      <c r="AD48" s="566">
        <f>AD39/OPERACIONAL!L7*1000/AD$3</f>
        <v>855695.1037344397</v>
      </c>
      <c r="AE48" s="566">
        <f>AE39/OPERACIONAL!M7*1000/AE$3</f>
        <v>849170.05337806931</v>
      </c>
      <c r="AF48" s="566">
        <f>AF39/OPERACIONAL!N7*1000/AF$3</f>
        <v>842616.2288135594</v>
      </c>
      <c r="AG48" s="566">
        <f>AG39/OPERACIONAL!O7*1000/AG$3</f>
        <v>836037.2432432432</v>
      </c>
      <c r="AH48" s="566">
        <f>AH39/OPERACIONAL!P7*1000/AH$3</f>
        <v>829560.19666269363</v>
      </c>
      <c r="AI48" s="566">
        <f>AI39/OPERACIONAL!Q7*1000/AI$3</f>
        <v>823791.69107856194</v>
      </c>
      <c r="AJ48" s="566">
        <f>AJ39/OPERACIONAL!R7*1000/AJ$3</f>
        <v>817142.3598473731</v>
      </c>
      <c r="AK48" s="566">
        <f>AK39/OPERACIONAL!S7*1000/AK$3</f>
        <v>810599.51084582903</v>
      </c>
      <c r="AL48" s="566">
        <f>AL39/OPERACIONAL!T7*1000/AL$3</f>
        <v>804044.48231046938</v>
      </c>
      <c r="AM48" s="566">
        <f>AM39/OPERACIONAL!U7*1000/AM$3</f>
        <v>797708.8882521491</v>
      </c>
      <c r="AN48" s="566">
        <f>AN39/OPERACIONAL!V7*1000/AN$3</f>
        <v>793050.56829511467</v>
      </c>
      <c r="AO48" s="566">
        <f>AO39/OPERACIONAL!W7*1000/AO$3</f>
        <v>786552.90860291</v>
      </c>
      <c r="AP48" s="566">
        <f>AP39/OPERACIONAL!X7*1000/AP$3</f>
        <v>780598.35132482834</v>
      </c>
      <c r="AQ48" s="566">
        <f>AQ39/OPERACIONAL!Y7*1000/AQ$3</f>
        <v>774517.74099318404</v>
      </c>
      <c r="AR48" s="566">
        <f>AR39/OPERACIONAL!Z7*1000/AR$3</f>
        <v>768531.13043478248</v>
      </c>
      <c r="AS48" s="566">
        <f>AS39/OPERACIONAL!AA7*1000/AS$3</f>
        <v>763472.92472233647</v>
      </c>
      <c r="AT48" s="566">
        <f>AT39/OPERACIONAL!AB7*1000/AT$3</f>
        <v>757449.05999183794</v>
      </c>
      <c r="AU48" s="566">
        <f>AU39/OPERACIONAL!AC7*1000/AU$3</f>
        <v>752027.01782820094</v>
      </c>
      <c r="AV48" s="566">
        <f>AV39/OPERACIONAL!AD7*1000/AV$3</f>
        <v>745881.85398526455</v>
      </c>
      <c r="AW48" s="566">
        <f>AW39/OPERACIONAL!AE7*1000/AW$3</f>
        <v>740229.73145440046</v>
      </c>
      <c r="AX48" s="566">
        <f>AX39/OPERACIONAL!AF7*1000/AX$3</f>
        <v>734759.57244655583</v>
      </c>
      <c r="AY48" s="566">
        <f>AY39/OPERACIONAL!AG7*1000/AY$3</f>
        <v>729274.13752455788</v>
      </c>
      <c r="AZ48" s="566">
        <f>AZ39/OPERACIONAL!AH7*1000/AZ$3</f>
        <v>723870</v>
      </c>
      <c r="BA48" s="566">
        <f>BA39/OPERACIONAL!AI7*1000/BA$3</f>
        <v>718174.64723332901</v>
      </c>
      <c r="BB48" s="566">
        <f>BB39/OPERACIONAL!AJ7*1000/BB$3</f>
        <v>712750.6451612903</v>
      </c>
      <c r="BC48" s="566">
        <f>BC39/OPERACIONAL!AK7*1000/BC$3</f>
        <v>707497.84498094034</v>
      </c>
      <c r="BD48" s="566">
        <f>BD39/OPERACIONAL!AL7*1000/BD$3</f>
        <v>701967.73071104381</v>
      </c>
      <c r="BE48" s="566">
        <f>BE39/OPERACIONAL!AM7*1000/BE$3</f>
        <v>696784.88799899886</v>
      </c>
      <c r="BF48" s="566">
        <f>BF39/OPERACIONAL!AN7*1000/BF$3</f>
        <v>691678.01739130437</v>
      </c>
      <c r="BG48" s="566">
        <f>BG39/OPERACIONAL!AO7*1000/BG$3</f>
        <v>686306.9197584124</v>
      </c>
    </row>
    <row r="49" spans="1:59" s="567" customFormat="1" x14ac:dyDescent="0.2">
      <c r="A49" s="565" t="s">
        <v>237</v>
      </c>
      <c r="B49" s="566"/>
      <c r="C49" s="566"/>
      <c r="D49" s="566"/>
      <c r="E49" s="566"/>
      <c r="F49" s="565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>
        <f>Z39*1000/OPERACIONAL!H4/Z$3</f>
        <v>8878.0890418898707</v>
      </c>
      <c r="AA49" s="566">
        <f>AA39*1000/OPERACIONAL!I4/AA$3</f>
        <v>43418.913874040132</v>
      </c>
      <c r="AB49" s="566">
        <f>AB39*1000/OPERACIONAL!J4/AB$3</f>
        <v>225566.3916495122</v>
      </c>
      <c r="AC49" s="566">
        <f>AC39*1000/OPERACIONAL!K4/AC$3</f>
        <v>218943.11498035886</v>
      </c>
      <c r="AD49" s="566">
        <f>AD39*1000/OPERACIONAL!L4/AD$3</f>
        <v>217305.07903055844</v>
      </c>
      <c r="AE49" s="566">
        <f>AE39*1000/OPERACIONAL!M4/AE$3</f>
        <v>215612.0243802325</v>
      </c>
      <c r="AF49" s="566">
        <f>AF39*1000/OPERACIONAL!N4/AF$3</f>
        <v>213926.24165792594</v>
      </c>
      <c r="AG49" s="566">
        <f>AG39*1000/OPERACIONAL!O4/AG$3</f>
        <v>212248.00503173424</v>
      </c>
      <c r="AH49" s="566">
        <f>AH39*1000/OPERACIONAL!P4/AH$3</f>
        <v>210577.5762434951</v>
      </c>
      <c r="AI49" s="566">
        <f>AI39*1000/OPERACIONAL!Q4/AI$3</f>
        <v>209174.98619402008</v>
      </c>
      <c r="AJ49" s="566">
        <f>AJ39*1000/OPERACIONAL!R4/AJ$3</f>
        <v>207517.58343737773</v>
      </c>
      <c r="AK49" s="566">
        <f>AK39*1000/OPERACIONAL!S4/AK$3</f>
        <v>205869.49194529382</v>
      </c>
      <c r="AL49" s="566">
        <f>AL39*1000/OPERACIONAL!T4/AL$3</f>
        <v>204230.89061118796</v>
      </c>
      <c r="AM49" s="566">
        <f>AM39*1000/OPERACIONAL!U4/AM$3</f>
        <v>202601.21094801804</v>
      </c>
      <c r="AN49" s="566">
        <f>AN39*1000/OPERACIONAL!V4/AN$3</f>
        <v>201345.4849208071</v>
      </c>
      <c r="AO49" s="566">
        <f>AO39*1000/OPERACIONAL!W4/AO$3</f>
        <v>199806.51092690279</v>
      </c>
      <c r="AP49" s="566">
        <f>AP39*1000/OPERACIONAL!X4/AP$3</f>
        <v>198274.64417088343</v>
      </c>
      <c r="AQ49" s="566">
        <f>AQ39*1000/OPERACIONAL!Y4/AQ$3</f>
        <v>196749.40070671379</v>
      </c>
      <c r="AR49" s="566">
        <f>AR39*1000/OPERACIONAL!Z4/AR$3</f>
        <v>195231.69845722298</v>
      </c>
      <c r="AS49" s="566">
        <f>AS39*1000/OPERACIONAL!AA4/AS$3</f>
        <v>193807.36383381602</v>
      </c>
      <c r="AT49" s="566">
        <f>AT39*1000/OPERACIONAL!AB4/AT$3</f>
        <v>190811.32529377294</v>
      </c>
      <c r="AU49" s="566">
        <f>AU39*1000/OPERACIONAL!AC4/AU$3</f>
        <v>189324.92026467368</v>
      </c>
      <c r="AV49" s="566">
        <f>AV39*1000/OPERACIONAL!AD4/AV$3</f>
        <v>189324.92026467371</v>
      </c>
      <c r="AW49" s="566">
        <f>AW39*1000/OPERACIONAL!AE4/AW$3</f>
        <v>187846.28339512774</v>
      </c>
      <c r="AX49" s="566">
        <f>AX39*1000/OPERACIONAL!AF4/AX$3</f>
        <v>186547.93149197925</v>
      </c>
      <c r="AY49" s="566">
        <f>AY39*1000/OPERACIONAL!AG4/AY$3</f>
        <v>185118.34324641517</v>
      </c>
      <c r="AZ49" s="566">
        <f>AZ39*1000/OPERACIONAL!AH4/AZ$3</f>
        <v>183695.95328428622</v>
      </c>
      <c r="BA49" s="566">
        <f>BA39*1000/OPERACIONAL!AI4/BA$3</f>
        <v>182280.93222419737</v>
      </c>
      <c r="BB49" s="566">
        <f>BB39*1000/OPERACIONAL!AJ4/BB$3</f>
        <v>180872.85449306623</v>
      </c>
      <c r="BC49" s="566">
        <f>BC39*1000/OPERACIONAL!AK4/BC$3</f>
        <v>179558.13670004354</v>
      </c>
      <c r="BD49" s="566">
        <f>BD39*1000/OPERACIONAL!AL4/BD$3</f>
        <v>178201.91835624326</v>
      </c>
      <c r="BE49" s="566">
        <f>BE39*1000/OPERACIONAL!AM4/BE$3</f>
        <v>176851.9895820099</v>
      </c>
      <c r="BF49" s="566">
        <f>BF39*1000/OPERACIONAL!AN4/BF$3</f>
        <v>175508.52765957447</v>
      </c>
      <c r="BG49" s="566">
        <f>BG39*1000/OPERACIONAL!AO4/BG$3</f>
        <v>174171.15669750943</v>
      </c>
    </row>
    <row r="50" spans="1:59" s="571" customFormat="1" x14ac:dyDescent="0.2">
      <c r="A50" s="568" t="s">
        <v>238</v>
      </c>
      <c r="B50" s="569"/>
      <c r="C50" s="569"/>
      <c r="D50" s="587">
        <v>144.62</v>
      </c>
      <c r="E50" s="569" t="s">
        <v>239</v>
      </c>
      <c r="F50" s="568" t="s">
        <v>240</v>
      </c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70">
        <f t="shared" ref="Z50:BG50" si="26">Z49/$D$20-1</f>
        <v>60.389082021088853</v>
      </c>
      <c r="AA50" s="570">
        <f t="shared" si="26"/>
        <v>299.2275886740432</v>
      </c>
      <c r="AB50" s="570">
        <f t="shared" si="26"/>
        <v>1558.7178236033203</v>
      </c>
      <c r="AC50" s="570">
        <f t="shared" si="26"/>
        <v>1512.9200316716833</v>
      </c>
      <c r="AD50" s="570">
        <f t="shared" si="26"/>
        <v>1501.5935488214523</v>
      </c>
      <c r="AE50" s="570">
        <f t="shared" si="26"/>
        <v>1489.8866296517251</v>
      </c>
      <c r="AF50" s="570">
        <f t="shared" si="26"/>
        <v>1478.2299934858661</v>
      </c>
      <c r="AG50" s="570">
        <f t="shared" si="26"/>
        <v>1466.6255361065844</v>
      </c>
      <c r="AH50" s="570">
        <f t="shared" si="26"/>
        <v>1455.0750673730818</v>
      </c>
      <c r="AI50" s="570">
        <f t="shared" si="26"/>
        <v>1445.376615917716</v>
      </c>
      <c r="AJ50" s="570">
        <f t="shared" si="26"/>
        <v>1433.9162179323587</v>
      </c>
      <c r="AK50" s="570">
        <f t="shared" si="26"/>
        <v>1422.5202042960434</v>
      </c>
      <c r="AL50" s="570">
        <f t="shared" si="26"/>
        <v>1411.1898119982573</v>
      </c>
      <c r="AM50" s="570">
        <f t="shared" si="26"/>
        <v>1399.9211101370352</v>
      </c>
      <c r="AN50" s="570">
        <f t="shared" si="26"/>
        <v>1391.2381753616864</v>
      </c>
      <c r="AO50" s="570">
        <f t="shared" si="26"/>
        <v>1380.5966735368745</v>
      </c>
      <c r="AP50" s="570">
        <f t="shared" si="26"/>
        <v>1370.004315937515</v>
      </c>
      <c r="AQ50" s="570">
        <f t="shared" si="26"/>
        <v>1359.457756235056</v>
      </c>
      <c r="AR50" s="570">
        <f t="shared" si="26"/>
        <v>1348.9633415656408</v>
      </c>
      <c r="AS50" s="570">
        <f t="shared" si="26"/>
        <v>1339.1145334934035</v>
      </c>
      <c r="AT50" s="570">
        <f t="shared" si="26"/>
        <v>1318.3979068854442</v>
      </c>
      <c r="AU50" s="570">
        <f t="shared" si="26"/>
        <v>1308.1199022588416</v>
      </c>
      <c r="AV50" s="570">
        <f t="shared" si="26"/>
        <v>1308.1199022588419</v>
      </c>
      <c r="AW50" s="570">
        <f t="shared" si="26"/>
        <v>1297.8956119148647</v>
      </c>
      <c r="AX50" s="570">
        <f t="shared" si="26"/>
        <v>1288.9179331487985</v>
      </c>
      <c r="AY50" s="570">
        <f t="shared" si="26"/>
        <v>1279.0327979976155</v>
      </c>
      <c r="AZ50" s="570">
        <f t="shared" si="26"/>
        <v>1269.197436622087</v>
      </c>
      <c r="BA50" s="570">
        <f t="shared" si="26"/>
        <v>1259.4130287940627</v>
      </c>
      <c r="BB50" s="570">
        <f t="shared" si="26"/>
        <v>1249.6766318148682</v>
      </c>
      <c r="BC50" s="570">
        <f t="shared" si="26"/>
        <v>1240.5857882730159</v>
      </c>
      <c r="BD50" s="570">
        <f t="shared" si="26"/>
        <v>1231.2079819958738</v>
      </c>
      <c r="BE50" s="570">
        <f t="shared" si="26"/>
        <v>1221.8736660351949</v>
      </c>
      <c r="BF50" s="570">
        <f t="shared" si="26"/>
        <v>1212.5840662396242</v>
      </c>
      <c r="BG50" s="570">
        <f t="shared" si="26"/>
        <v>1203.3365834428807</v>
      </c>
    </row>
    <row r="53" spans="1:59" s="557" customFormat="1" x14ac:dyDescent="0.2">
      <c r="A53" s="555" t="s">
        <v>449</v>
      </c>
      <c r="B53" s="556"/>
      <c r="C53" s="556"/>
      <c r="D53" s="572">
        <v>1</v>
      </c>
      <c r="E53" s="556" t="s">
        <v>286</v>
      </c>
      <c r="F53" s="555"/>
      <c r="G53" s="556"/>
      <c r="H53" s="556"/>
      <c r="I53" s="556"/>
      <c r="J53" s="556"/>
      <c r="K53" s="556"/>
      <c r="L53" s="556"/>
      <c r="M53" s="556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6"/>
      <c r="AF53" s="556"/>
      <c r="AG53" s="556"/>
      <c r="AH53" s="556"/>
      <c r="AI53" s="556"/>
      <c r="AJ53" s="556"/>
      <c r="AK53" s="556"/>
      <c r="AL53" s="556"/>
      <c r="AM53" s="556"/>
      <c r="AN53" s="556"/>
      <c r="AO53" s="556"/>
      <c r="AP53" s="556"/>
      <c r="AQ53" s="556"/>
      <c r="AR53" s="556"/>
      <c r="AS53" s="556"/>
      <c r="AT53" s="556"/>
      <c r="AU53" s="556"/>
      <c r="AV53" s="556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  <c r="BG53" s="556"/>
    </row>
    <row r="54" spans="1:59" x14ac:dyDescent="0.2">
      <c r="D54" s="572">
        <f>'LOTE 3'!$B$19</f>
        <v>1</v>
      </c>
    </row>
    <row r="55" spans="1:59" s="564" customFormat="1" x14ac:dyDescent="0.2">
      <c r="A55" s="562" t="s">
        <v>288</v>
      </c>
      <c r="B55" s="563"/>
      <c r="C55" s="563" t="s">
        <v>289</v>
      </c>
      <c r="D55" s="563"/>
      <c r="E55" s="563"/>
      <c r="F55" s="562"/>
      <c r="G55" s="563"/>
      <c r="H55" s="563"/>
      <c r="I55" s="563"/>
      <c r="J55" s="563"/>
      <c r="K55" s="563"/>
      <c r="L55" s="563"/>
      <c r="M55" s="563"/>
      <c r="N55" s="563"/>
      <c r="O55" s="563"/>
      <c r="P55" s="563"/>
      <c r="Q55" s="563"/>
      <c r="R55" s="563"/>
      <c r="S55" s="563"/>
      <c r="T55" s="563"/>
      <c r="U55" s="563"/>
      <c r="V55" s="563"/>
      <c r="W55" s="563"/>
      <c r="X55" s="563"/>
      <c r="Y55" s="563"/>
      <c r="Z55" s="563">
        <f t="shared" ref="Z55:BG55" si="27">SUM(Z56:Z59)</f>
        <v>1616160</v>
      </c>
      <c r="AA55" s="563">
        <f t="shared" si="27"/>
        <v>8651612.4000000004</v>
      </c>
      <c r="AB55" s="563">
        <f t="shared" si="27"/>
        <v>12581807.100000001</v>
      </c>
      <c r="AC55" s="563">
        <f t="shared" si="27"/>
        <v>12581807.100000001</v>
      </c>
      <c r="AD55" s="563">
        <f t="shared" si="27"/>
        <v>12581807.100000001</v>
      </c>
      <c r="AE55" s="563">
        <f t="shared" si="27"/>
        <v>12581807.100000001</v>
      </c>
      <c r="AF55" s="563">
        <f t="shared" si="27"/>
        <v>12581807.100000001</v>
      </c>
      <c r="AG55" s="563">
        <f t="shared" si="27"/>
        <v>12581807.100000001</v>
      </c>
      <c r="AH55" s="563">
        <f t="shared" si="27"/>
        <v>12581807.100000001</v>
      </c>
      <c r="AI55" s="563">
        <f t="shared" si="27"/>
        <v>12581807.100000001</v>
      </c>
      <c r="AJ55" s="563">
        <f t="shared" si="27"/>
        <v>12581807.100000001</v>
      </c>
      <c r="AK55" s="563">
        <f t="shared" si="27"/>
        <v>12581807.100000001</v>
      </c>
      <c r="AL55" s="563">
        <f t="shared" si="27"/>
        <v>12581807.100000001</v>
      </c>
      <c r="AM55" s="563">
        <f t="shared" si="27"/>
        <v>12581807.100000001</v>
      </c>
      <c r="AN55" s="563">
        <f t="shared" si="27"/>
        <v>12581807.100000001</v>
      </c>
      <c r="AO55" s="563">
        <f t="shared" si="27"/>
        <v>12581807.100000001</v>
      </c>
      <c r="AP55" s="563">
        <f t="shared" si="27"/>
        <v>12581807.100000001</v>
      </c>
      <c r="AQ55" s="563">
        <f t="shared" si="27"/>
        <v>12581807.100000001</v>
      </c>
      <c r="AR55" s="563">
        <f t="shared" si="27"/>
        <v>12581807.100000001</v>
      </c>
      <c r="AS55" s="563">
        <f t="shared" si="27"/>
        <v>12581807.100000001</v>
      </c>
      <c r="AT55" s="563">
        <f t="shared" si="27"/>
        <v>12581807.100000001</v>
      </c>
      <c r="AU55" s="563">
        <f t="shared" si="27"/>
        <v>12581807.100000001</v>
      </c>
      <c r="AV55" s="563">
        <f t="shared" si="27"/>
        <v>12581807.100000001</v>
      </c>
      <c r="AW55" s="563">
        <f t="shared" si="27"/>
        <v>12581807.100000001</v>
      </c>
      <c r="AX55" s="563">
        <f t="shared" si="27"/>
        <v>12581807.100000001</v>
      </c>
      <c r="AY55" s="563">
        <f t="shared" si="27"/>
        <v>12581807.100000001</v>
      </c>
      <c r="AZ55" s="563">
        <f t="shared" si="27"/>
        <v>12581807.100000001</v>
      </c>
      <c r="BA55" s="563">
        <f t="shared" si="27"/>
        <v>12581807.100000001</v>
      </c>
      <c r="BB55" s="563">
        <f t="shared" si="27"/>
        <v>12581807.100000001</v>
      </c>
      <c r="BC55" s="563">
        <f t="shared" si="27"/>
        <v>12581807.100000001</v>
      </c>
      <c r="BD55" s="563">
        <f t="shared" si="27"/>
        <v>12581807.100000001</v>
      </c>
      <c r="BE55" s="563">
        <f t="shared" si="27"/>
        <v>12581807.100000001</v>
      </c>
      <c r="BF55" s="563">
        <f t="shared" si="27"/>
        <v>12581807.100000001</v>
      </c>
      <c r="BG55" s="563">
        <f t="shared" si="27"/>
        <v>12581807.100000001</v>
      </c>
    </row>
    <row r="57" spans="1:59" x14ac:dyDescent="0.2">
      <c r="A57" s="559" t="str">
        <f>A61</f>
        <v>URE MARÍLIA - BIO+GÁS</v>
      </c>
      <c r="B57" s="558">
        <f>B61</f>
        <v>0</v>
      </c>
      <c r="C57" s="558" t="str">
        <f>C61</f>
        <v>R$/mês</v>
      </c>
      <c r="G57" s="582">
        <f>G61</f>
        <v>173143140.59999996</v>
      </c>
      <c r="I57" s="558">
        <f t="shared" ref="I57:AN57" si="28">I61</f>
        <v>0</v>
      </c>
      <c r="J57" s="558">
        <f t="shared" si="28"/>
        <v>0</v>
      </c>
      <c r="K57" s="558">
        <f t="shared" si="28"/>
        <v>0</v>
      </c>
      <c r="L57" s="558">
        <f t="shared" si="28"/>
        <v>0</v>
      </c>
      <c r="M57" s="558">
        <f t="shared" si="28"/>
        <v>0</v>
      </c>
      <c r="N57" s="558">
        <f t="shared" si="28"/>
        <v>0</v>
      </c>
      <c r="O57" s="558">
        <f t="shared" si="28"/>
        <v>0</v>
      </c>
      <c r="P57" s="558">
        <f t="shared" si="28"/>
        <v>0</v>
      </c>
      <c r="Q57" s="558">
        <f t="shared" si="28"/>
        <v>0</v>
      </c>
      <c r="R57" s="558">
        <f t="shared" si="28"/>
        <v>0</v>
      </c>
      <c r="S57" s="558">
        <f t="shared" si="28"/>
        <v>0</v>
      </c>
      <c r="T57" s="558">
        <f t="shared" si="28"/>
        <v>0</v>
      </c>
      <c r="U57" s="558">
        <f t="shared" si="28"/>
        <v>0</v>
      </c>
      <c r="V57" s="558">
        <f t="shared" si="28"/>
        <v>0</v>
      </c>
      <c r="W57" s="558">
        <f t="shared" si="28"/>
        <v>0</v>
      </c>
      <c r="X57" s="558">
        <f t="shared" si="28"/>
        <v>0</v>
      </c>
      <c r="Y57" s="558">
        <f t="shared" si="28"/>
        <v>0</v>
      </c>
      <c r="Z57" s="558">
        <f t="shared" si="28"/>
        <v>954720</v>
      </c>
      <c r="AA57" s="558">
        <f t="shared" si="28"/>
        <v>5059006.2</v>
      </c>
      <c r="AB57" s="558">
        <f t="shared" si="28"/>
        <v>5222794.2</v>
      </c>
      <c r="AC57" s="558">
        <f t="shared" si="28"/>
        <v>5222794.2</v>
      </c>
      <c r="AD57" s="558">
        <f t="shared" si="28"/>
        <v>5222794.2</v>
      </c>
      <c r="AE57" s="558">
        <f t="shared" si="28"/>
        <v>5222794.2</v>
      </c>
      <c r="AF57" s="558">
        <f t="shared" si="28"/>
        <v>5222794.2</v>
      </c>
      <c r="AG57" s="558">
        <f t="shared" si="28"/>
        <v>5222794.2</v>
      </c>
      <c r="AH57" s="558">
        <f t="shared" si="28"/>
        <v>5222794.2</v>
      </c>
      <c r="AI57" s="558">
        <f t="shared" si="28"/>
        <v>5222794.2</v>
      </c>
      <c r="AJ57" s="558">
        <f t="shared" si="28"/>
        <v>5222794.2</v>
      </c>
      <c r="AK57" s="558">
        <f t="shared" si="28"/>
        <v>5222794.2</v>
      </c>
      <c r="AL57" s="558">
        <f t="shared" si="28"/>
        <v>5222794.2</v>
      </c>
      <c r="AM57" s="558">
        <f t="shared" si="28"/>
        <v>5222794.2</v>
      </c>
      <c r="AN57" s="558">
        <f t="shared" si="28"/>
        <v>5222794.2</v>
      </c>
      <c r="AO57" s="558">
        <f t="shared" ref="AO57:BG57" si="29">AO61</f>
        <v>5222794.2</v>
      </c>
      <c r="AP57" s="558">
        <f t="shared" si="29"/>
        <v>5222794.2</v>
      </c>
      <c r="AQ57" s="558">
        <f t="shared" si="29"/>
        <v>5222794.2</v>
      </c>
      <c r="AR57" s="558">
        <f t="shared" si="29"/>
        <v>5222794.2</v>
      </c>
      <c r="AS57" s="558">
        <f t="shared" si="29"/>
        <v>5222794.2</v>
      </c>
      <c r="AT57" s="558">
        <f t="shared" si="29"/>
        <v>5222794.2</v>
      </c>
      <c r="AU57" s="558">
        <f t="shared" si="29"/>
        <v>5222794.2</v>
      </c>
      <c r="AV57" s="558">
        <f t="shared" si="29"/>
        <v>5222794.2</v>
      </c>
      <c r="AW57" s="558">
        <f t="shared" si="29"/>
        <v>5222794.2</v>
      </c>
      <c r="AX57" s="558">
        <f t="shared" si="29"/>
        <v>5222794.2</v>
      </c>
      <c r="AY57" s="558">
        <f t="shared" si="29"/>
        <v>5222794.2</v>
      </c>
      <c r="AZ57" s="558">
        <f t="shared" si="29"/>
        <v>5222794.2</v>
      </c>
      <c r="BA57" s="558">
        <f t="shared" si="29"/>
        <v>5222794.2</v>
      </c>
      <c r="BB57" s="558">
        <f t="shared" si="29"/>
        <v>5222794.2</v>
      </c>
      <c r="BC57" s="558">
        <f t="shared" si="29"/>
        <v>5222794.2</v>
      </c>
      <c r="BD57" s="558">
        <f t="shared" si="29"/>
        <v>5222794.2</v>
      </c>
      <c r="BE57" s="558">
        <f t="shared" si="29"/>
        <v>5222794.2</v>
      </c>
      <c r="BF57" s="558">
        <f t="shared" si="29"/>
        <v>5222794.2</v>
      </c>
      <c r="BG57" s="558">
        <f t="shared" si="29"/>
        <v>5222794.2</v>
      </c>
    </row>
    <row r="58" spans="1:59" x14ac:dyDescent="0.2">
      <c r="A58" s="559" t="str">
        <f>A70</f>
        <v>URE MARÍLIA - BIO</v>
      </c>
      <c r="B58" s="558">
        <f t="shared" ref="B58:BG58" si="30">B70</f>
        <v>0</v>
      </c>
      <c r="C58" s="558" t="str">
        <f t="shared" si="30"/>
        <v>R$/mês</v>
      </c>
      <c r="G58" s="582">
        <f t="shared" si="30"/>
        <v>90213924.600000054</v>
      </c>
      <c r="I58" s="558">
        <f t="shared" si="30"/>
        <v>0</v>
      </c>
      <c r="J58" s="558">
        <f t="shared" si="30"/>
        <v>0</v>
      </c>
      <c r="K58" s="558">
        <f t="shared" si="30"/>
        <v>0</v>
      </c>
      <c r="L58" s="558">
        <f t="shared" si="30"/>
        <v>0</v>
      </c>
      <c r="M58" s="558">
        <f t="shared" si="30"/>
        <v>0</v>
      </c>
      <c r="N58" s="558">
        <f t="shared" si="30"/>
        <v>0</v>
      </c>
      <c r="O58" s="558">
        <f t="shared" si="30"/>
        <v>0</v>
      </c>
      <c r="P58" s="558">
        <f t="shared" si="30"/>
        <v>0</v>
      </c>
      <c r="Q58" s="558">
        <f t="shared" si="30"/>
        <v>0</v>
      </c>
      <c r="R58" s="558">
        <f t="shared" si="30"/>
        <v>0</v>
      </c>
      <c r="S58" s="558">
        <f t="shared" si="30"/>
        <v>0</v>
      </c>
      <c r="T58" s="558">
        <f t="shared" si="30"/>
        <v>0</v>
      </c>
      <c r="U58" s="558">
        <f t="shared" si="30"/>
        <v>0</v>
      </c>
      <c r="V58" s="558">
        <f t="shared" si="30"/>
        <v>0</v>
      </c>
      <c r="W58" s="558">
        <f t="shared" si="30"/>
        <v>0</v>
      </c>
      <c r="X58" s="558">
        <f t="shared" si="30"/>
        <v>0</v>
      </c>
      <c r="Y58" s="558">
        <f t="shared" si="30"/>
        <v>0</v>
      </c>
      <c r="Z58" s="558">
        <f t="shared" si="30"/>
        <v>486720</v>
      </c>
      <c r="AA58" s="558">
        <f t="shared" si="30"/>
        <v>2719006.2</v>
      </c>
      <c r="AB58" s="558">
        <f t="shared" si="30"/>
        <v>2719006.2</v>
      </c>
      <c r="AC58" s="558">
        <f t="shared" si="30"/>
        <v>2719006.2</v>
      </c>
      <c r="AD58" s="558">
        <f t="shared" si="30"/>
        <v>2719006.2</v>
      </c>
      <c r="AE58" s="558">
        <f t="shared" si="30"/>
        <v>2719006.2</v>
      </c>
      <c r="AF58" s="558">
        <f t="shared" si="30"/>
        <v>2719006.2</v>
      </c>
      <c r="AG58" s="558">
        <f t="shared" si="30"/>
        <v>2719006.2</v>
      </c>
      <c r="AH58" s="558">
        <f t="shared" si="30"/>
        <v>2719006.2</v>
      </c>
      <c r="AI58" s="558">
        <f t="shared" si="30"/>
        <v>2719006.2</v>
      </c>
      <c r="AJ58" s="558">
        <f t="shared" si="30"/>
        <v>2719006.2</v>
      </c>
      <c r="AK58" s="558">
        <f t="shared" si="30"/>
        <v>2719006.2</v>
      </c>
      <c r="AL58" s="558">
        <f t="shared" si="30"/>
        <v>2719006.2</v>
      </c>
      <c r="AM58" s="558">
        <f t="shared" si="30"/>
        <v>2719006.2</v>
      </c>
      <c r="AN58" s="558">
        <f t="shared" si="30"/>
        <v>2719006.2</v>
      </c>
      <c r="AO58" s="558">
        <f t="shared" si="30"/>
        <v>2719006.2</v>
      </c>
      <c r="AP58" s="558">
        <f t="shared" si="30"/>
        <v>2719006.2</v>
      </c>
      <c r="AQ58" s="558">
        <f t="shared" si="30"/>
        <v>2719006.2</v>
      </c>
      <c r="AR58" s="558">
        <f t="shared" si="30"/>
        <v>2719006.2</v>
      </c>
      <c r="AS58" s="558">
        <f t="shared" si="30"/>
        <v>2719006.2</v>
      </c>
      <c r="AT58" s="558">
        <f t="shared" si="30"/>
        <v>2719006.2</v>
      </c>
      <c r="AU58" s="558">
        <f t="shared" si="30"/>
        <v>2719006.2</v>
      </c>
      <c r="AV58" s="558">
        <f t="shared" si="30"/>
        <v>2719006.2</v>
      </c>
      <c r="AW58" s="558">
        <f t="shared" si="30"/>
        <v>2719006.2</v>
      </c>
      <c r="AX58" s="558">
        <f t="shared" si="30"/>
        <v>2719006.2</v>
      </c>
      <c r="AY58" s="558">
        <f t="shared" si="30"/>
        <v>2719006.2</v>
      </c>
      <c r="AZ58" s="558">
        <f t="shared" si="30"/>
        <v>2719006.2</v>
      </c>
      <c r="BA58" s="558">
        <f t="shared" si="30"/>
        <v>2719006.2</v>
      </c>
      <c r="BB58" s="558">
        <f t="shared" si="30"/>
        <v>2719006.2</v>
      </c>
      <c r="BC58" s="558">
        <f t="shared" si="30"/>
        <v>2719006.2</v>
      </c>
      <c r="BD58" s="558">
        <f t="shared" si="30"/>
        <v>2719006.2</v>
      </c>
      <c r="BE58" s="558">
        <f t="shared" si="30"/>
        <v>2719006.2</v>
      </c>
      <c r="BF58" s="558">
        <f t="shared" si="30"/>
        <v>2719006.2</v>
      </c>
      <c r="BG58" s="558">
        <f t="shared" si="30"/>
        <v>2719006.2</v>
      </c>
    </row>
    <row r="59" spans="1:59" x14ac:dyDescent="0.2">
      <c r="A59" s="559" t="str">
        <f>A78</f>
        <v>URE MARÍLIA - GÁS</v>
      </c>
      <c r="B59" s="558">
        <f t="shared" ref="B59:BG59" si="31">B78</f>
        <v>0</v>
      </c>
      <c r="C59" s="558" t="str">
        <f t="shared" si="31"/>
        <v>R$/mês</v>
      </c>
      <c r="G59" s="582">
        <f t="shared" si="31"/>
        <v>149528534.40000001</v>
      </c>
      <c r="I59" s="558">
        <f t="shared" si="31"/>
        <v>0</v>
      </c>
      <c r="J59" s="558">
        <f t="shared" si="31"/>
        <v>0</v>
      </c>
      <c r="K59" s="558">
        <f t="shared" si="31"/>
        <v>0</v>
      </c>
      <c r="L59" s="558">
        <f t="shared" si="31"/>
        <v>0</v>
      </c>
      <c r="M59" s="558">
        <f t="shared" si="31"/>
        <v>0</v>
      </c>
      <c r="N59" s="558">
        <f t="shared" si="31"/>
        <v>0</v>
      </c>
      <c r="O59" s="558">
        <f t="shared" si="31"/>
        <v>0</v>
      </c>
      <c r="P59" s="558">
        <f t="shared" si="31"/>
        <v>0</v>
      </c>
      <c r="Q59" s="558">
        <f t="shared" si="31"/>
        <v>0</v>
      </c>
      <c r="R59" s="558">
        <f t="shared" si="31"/>
        <v>0</v>
      </c>
      <c r="S59" s="558">
        <f t="shared" si="31"/>
        <v>0</v>
      </c>
      <c r="T59" s="558">
        <f t="shared" si="31"/>
        <v>0</v>
      </c>
      <c r="U59" s="558">
        <f t="shared" si="31"/>
        <v>0</v>
      </c>
      <c r="V59" s="558">
        <f t="shared" si="31"/>
        <v>0</v>
      </c>
      <c r="W59" s="558">
        <f t="shared" si="31"/>
        <v>0</v>
      </c>
      <c r="X59" s="558">
        <f t="shared" si="31"/>
        <v>0</v>
      </c>
      <c r="Y59" s="558">
        <f t="shared" si="31"/>
        <v>0</v>
      </c>
      <c r="Z59" s="558">
        <f t="shared" si="31"/>
        <v>174720</v>
      </c>
      <c r="AA59" s="558">
        <f t="shared" si="31"/>
        <v>873600</v>
      </c>
      <c r="AB59" s="558">
        <f t="shared" si="31"/>
        <v>4640006.7</v>
      </c>
      <c r="AC59" s="558">
        <f t="shared" si="31"/>
        <v>4640006.7</v>
      </c>
      <c r="AD59" s="558">
        <f t="shared" si="31"/>
        <v>4640006.7</v>
      </c>
      <c r="AE59" s="558">
        <f t="shared" si="31"/>
        <v>4640006.7</v>
      </c>
      <c r="AF59" s="558">
        <f t="shared" si="31"/>
        <v>4640006.7</v>
      </c>
      <c r="AG59" s="558">
        <f t="shared" si="31"/>
        <v>4640006.7</v>
      </c>
      <c r="AH59" s="558">
        <f t="shared" si="31"/>
        <v>4640006.7</v>
      </c>
      <c r="AI59" s="558">
        <f t="shared" si="31"/>
        <v>4640006.7</v>
      </c>
      <c r="AJ59" s="558">
        <f t="shared" si="31"/>
        <v>4640006.7</v>
      </c>
      <c r="AK59" s="558">
        <f t="shared" si="31"/>
        <v>4640006.7</v>
      </c>
      <c r="AL59" s="558">
        <f t="shared" si="31"/>
        <v>4640006.7</v>
      </c>
      <c r="AM59" s="558">
        <f t="shared" si="31"/>
        <v>4640006.7</v>
      </c>
      <c r="AN59" s="558">
        <f t="shared" si="31"/>
        <v>4640006.7</v>
      </c>
      <c r="AO59" s="558">
        <f t="shared" si="31"/>
        <v>4640006.7</v>
      </c>
      <c r="AP59" s="558">
        <f t="shared" si="31"/>
        <v>4640006.7</v>
      </c>
      <c r="AQ59" s="558">
        <f t="shared" si="31"/>
        <v>4640006.7</v>
      </c>
      <c r="AR59" s="558">
        <f t="shared" si="31"/>
        <v>4640006.7</v>
      </c>
      <c r="AS59" s="558">
        <f t="shared" si="31"/>
        <v>4640006.7</v>
      </c>
      <c r="AT59" s="558">
        <f t="shared" si="31"/>
        <v>4640006.7</v>
      </c>
      <c r="AU59" s="558">
        <f t="shared" si="31"/>
        <v>4640006.7</v>
      </c>
      <c r="AV59" s="558">
        <f t="shared" si="31"/>
        <v>4640006.7</v>
      </c>
      <c r="AW59" s="558">
        <f t="shared" si="31"/>
        <v>4640006.7</v>
      </c>
      <c r="AX59" s="558">
        <f t="shared" si="31"/>
        <v>4640006.7</v>
      </c>
      <c r="AY59" s="558">
        <f t="shared" si="31"/>
        <v>4640006.7</v>
      </c>
      <c r="AZ59" s="558">
        <f t="shared" si="31"/>
        <v>4640006.7</v>
      </c>
      <c r="BA59" s="558">
        <f t="shared" si="31"/>
        <v>4640006.7</v>
      </c>
      <c r="BB59" s="558">
        <f t="shared" si="31"/>
        <v>4640006.7</v>
      </c>
      <c r="BC59" s="558">
        <f t="shared" si="31"/>
        <v>4640006.7</v>
      </c>
      <c r="BD59" s="558">
        <f t="shared" si="31"/>
        <v>4640006.7</v>
      </c>
      <c r="BE59" s="558">
        <f t="shared" si="31"/>
        <v>4640006.7</v>
      </c>
      <c r="BF59" s="558">
        <f t="shared" si="31"/>
        <v>4640006.7</v>
      </c>
      <c r="BG59" s="558">
        <f t="shared" si="31"/>
        <v>4640006.7</v>
      </c>
    </row>
    <row r="61" spans="1:59" s="564" customFormat="1" x14ac:dyDescent="0.2">
      <c r="A61" s="562" t="str">
        <f>'OPEX Input'!C4</f>
        <v>URE MARÍLIA - BIO+GÁS</v>
      </c>
      <c r="B61" s="563"/>
      <c r="C61" s="563" t="s">
        <v>356</v>
      </c>
      <c r="D61" s="563"/>
      <c r="E61" s="563"/>
      <c r="F61" s="592">
        <v>1</v>
      </c>
      <c r="G61" s="563">
        <f>SUM(Z61:BG61)</f>
        <v>173143140.59999996</v>
      </c>
      <c r="H61" s="563"/>
      <c r="I61" s="563"/>
      <c r="J61" s="563"/>
      <c r="K61" s="563"/>
      <c r="L61" s="563"/>
      <c r="M61" s="563"/>
      <c r="N61" s="563"/>
      <c r="O61" s="563"/>
      <c r="P61" s="563"/>
      <c r="Q61" s="563"/>
      <c r="R61" s="563"/>
      <c r="S61" s="563"/>
      <c r="T61" s="563"/>
      <c r="U61" s="563"/>
      <c r="V61" s="563"/>
      <c r="W61" s="563"/>
      <c r="X61" s="563"/>
      <c r="Y61" s="563"/>
      <c r="Z61" s="563">
        <f t="shared" ref="Z61:BG61" si="32">SUM(Z62:Z68)</f>
        <v>954720</v>
      </c>
      <c r="AA61" s="563">
        <f t="shared" si="32"/>
        <v>5059006.2</v>
      </c>
      <c r="AB61" s="563">
        <f t="shared" si="32"/>
        <v>5222794.2</v>
      </c>
      <c r="AC61" s="563">
        <f t="shared" si="32"/>
        <v>5222794.2</v>
      </c>
      <c r="AD61" s="563">
        <f t="shared" si="32"/>
        <v>5222794.2</v>
      </c>
      <c r="AE61" s="563">
        <f t="shared" si="32"/>
        <v>5222794.2</v>
      </c>
      <c r="AF61" s="563">
        <f t="shared" si="32"/>
        <v>5222794.2</v>
      </c>
      <c r="AG61" s="563">
        <f t="shared" si="32"/>
        <v>5222794.2</v>
      </c>
      <c r="AH61" s="563">
        <f t="shared" si="32"/>
        <v>5222794.2</v>
      </c>
      <c r="AI61" s="563">
        <f t="shared" si="32"/>
        <v>5222794.2</v>
      </c>
      <c r="AJ61" s="563">
        <f t="shared" si="32"/>
        <v>5222794.2</v>
      </c>
      <c r="AK61" s="563">
        <f t="shared" si="32"/>
        <v>5222794.2</v>
      </c>
      <c r="AL61" s="563">
        <f t="shared" si="32"/>
        <v>5222794.2</v>
      </c>
      <c r="AM61" s="563">
        <f t="shared" si="32"/>
        <v>5222794.2</v>
      </c>
      <c r="AN61" s="563">
        <f t="shared" si="32"/>
        <v>5222794.2</v>
      </c>
      <c r="AO61" s="563">
        <f t="shared" si="32"/>
        <v>5222794.2</v>
      </c>
      <c r="AP61" s="563">
        <f t="shared" si="32"/>
        <v>5222794.2</v>
      </c>
      <c r="AQ61" s="563">
        <f t="shared" si="32"/>
        <v>5222794.2</v>
      </c>
      <c r="AR61" s="563">
        <f t="shared" si="32"/>
        <v>5222794.2</v>
      </c>
      <c r="AS61" s="563">
        <f t="shared" si="32"/>
        <v>5222794.2</v>
      </c>
      <c r="AT61" s="563">
        <f t="shared" si="32"/>
        <v>5222794.2</v>
      </c>
      <c r="AU61" s="563">
        <f t="shared" si="32"/>
        <v>5222794.2</v>
      </c>
      <c r="AV61" s="563">
        <f t="shared" si="32"/>
        <v>5222794.2</v>
      </c>
      <c r="AW61" s="563">
        <f t="shared" si="32"/>
        <v>5222794.2</v>
      </c>
      <c r="AX61" s="563">
        <f t="shared" si="32"/>
        <v>5222794.2</v>
      </c>
      <c r="AY61" s="563">
        <f t="shared" si="32"/>
        <v>5222794.2</v>
      </c>
      <c r="AZ61" s="563">
        <f t="shared" si="32"/>
        <v>5222794.2</v>
      </c>
      <c r="BA61" s="563">
        <f t="shared" si="32"/>
        <v>5222794.2</v>
      </c>
      <c r="BB61" s="563">
        <f t="shared" si="32"/>
        <v>5222794.2</v>
      </c>
      <c r="BC61" s="563">
        <f t="shared" si="32"/>
        <v>5222794.2</v>
      </c>
      <c r="BD61" s="563">
        <f t="shared" si="32"/>
        <v>5222794.2</v>
      </c>
      <c r="BE61" s="563">
        <f t="shared" si="32"/>
        <v>5222794.2</v>
      </c>
      <c r="BF61" s="563">
        <f t="shared" si="32"/>
        <v>5222794.2</v>
      </c>
      <c r="BG61" s="563">
        <f t="shared" si="32"/>
        <v>5222794.2</v>
      </c>
    </row>
    <row r="62" spans="1:59" x14ac:dyDescent="0.2">
      <c r="A62" s="559" t="str">
        <f>A61</f>
        <v>URE MARÍLIA - BIO+GÁS</v>
      </c>
    </row>
    <row r="63" spans="1:59" x14ac:dyDescent="0.2">
      <c r="A63" s="559" t="str">
        <f>'OPEX Input'!C8</f>
        <v xml:space="preserve">   Despesas mão de obra tratamento térmico  (3 turnos)</v>
      </c>
      <c r="B63" s="561" t="s">
        <v>265</v>
      </c>
      <c r="D63" s="572">
        <f>'LOTE 3'!$B$23</f>
        <v>1</v>
      </c>
      <c r="Z63" s="572">
        <f>IFERROR(INDEX('OPEX Input'!$G:$BM,MATCH($B63,'OPEX Input'!$B:$B,0),MATCH(Z$2,'OPEX Input'!$G$2:$BM$2,0)),0)*$D$54</f>
        <v>0</v>
      </c>
      <c r="AA63" s="572">
        <f>IFERROR(INDEX('OPEX Input'!$G:$BM,MATCH($B63,'OPEX Input'!$B:$B,0),MATCH(AA$2,'OPEX Input'!$G$2:$BM$2,0)),0)*$D$54</f>
        <v>190270.80000000002</v>
      </c>
      <c r="AB63" s="572">
        <f>IFERROR(INDEX('OPEX Input'!$G:$BM,MATCH($B63,'OPEX Input'!$B:$B,0),MATCH(AB$2,'OPEX Input'!$G$2:$BM$2,0)),0)*$D$54</f>
        <v>299462.8</v>
      </c>
      <c r="AC63" s="572">
        <f>IFERROR(INDEX('OPEX Input'!$G:$BM,MATCH($B63,'OPEX Input'!$B:$B,0),MATCH(AC$2,'OPEX Input'!$G$2:$BM$2,0)),0)*$D$54</f>
        <v>299462.8</v>
      </c>
      <c r="AD63" s="572">
        <f>IFERROR(INDEX('OPEX Input'!$G:$BM,MATCH($B63,'OPEX Input'!$B:$B,0),MATCH(AD$2,'OPEX Input'!$G$2:$BM$2,0)),0)*$D$54</f>
        <v>299462.8</v>
      </c>
      <c r="AE63" s="572">
        <f>IFERROR(INDEX('OPEX Input'!$G:$BM,MATCH($B63,'OPEX Input'!$B:$B,0),MATCH(AE$2,'OPEX Input'!$G$2:$BM$2,0)),0)*$D$54</f>
        <v>299462.8</v>
      </c>
      <c r="AF63" s="572">
        <f>IFERROR(INDEX('OPEX Input'!$G:$BM,MATCH($B63,'OPEX Input'!$B:$B,0),MATCH(AF$2,'OPEX Input'!$G$2:$BM$2,0)),0)*$D$54</f>
        <v>299462.8</v>
      </c>
      <c r="AG63" s="572">
        <f>IFERROR(INDEX('OPEX Input'!$G:$BM,MATCH($B63,'OPEX Input'!$B:$B,0),MATCH(AG$2,'OPEX Input'!$G$2:$BM$2,0)),0)*$D$54</f>
        <v>299462.8</v>
      </c>
      <c r="AH63" s="572">
        <f>IFERROR(INDEX('OPEX Input'!$G:$BM,MATCH($B63,'OPEX Input'!$B:$B,0),MATCH(AH$2,'OPEX Input'!$G$2:$BM$2,0)),0)*$D$54</f>
        <v>299462.8</v>
      </c>
      <c r="AI63" s="572">
        <f>IFERROR(INDEX('OPEX Input'!$G:$BM,MATCH($B63,'OPEX Input'!$B:$B,0),MATCH(AI$2,'OPEX Input'!$G$2:$BM$2,0)),0)*$D$54</f>
        <v>299462.8</v>
      </c>
      <c r="AJ63" s="572">
        <f>IFERROR(INDEX('OPEX Input'!$G:$BM,MATCH($B63,'OPEX Input'!$B:$B,0),MATCH(AJ$2,'OPEX Input'!$G$2:$BM$2,0)),0)*$D$54</f>
        <v>299462.8</v>
      </c>
      <c r="AK63" s="572">
        <f>IFERROR(INDEX('OPEX Input'!$G:$BM,MATCH($B63,'OPEX Input'!$B:$B,0),MATCH(AK$2,'OPEX Input'!$G$2:$BM$2,0)),0)*$D$54</f>
        <v>299462.8</v>
      </c>
      <c r="AL63" s="572">
        <f>IFERROR(INDEX('OPEX Input'!$G:$BM,MATCH($B63,'OPEX Input'!$B:$B,0),MATCH(AL$2,'OPEX Input'!$G$2:$BM$2,0)),0)*$D$54</f>
        <v>299462.8</v>
      </c>
      <c r="AM63" s="572">
        <f>IFERROR(INDEX('OPEX Input'!$G:$BM,MATCH($B63,'OPEX Input'!$B:$B,0),MATCH(AM$2,'OPEX Input'!$G$2:$BM$2,0)),0)*$D$54</f>
        <v>299462.8</v>
      </c>
      <c r="AN63" s="572">
        <f>IFERROR(INDEX('OPEX Input'!$G:$BM,MATCH($B63,'OPEX Input'!$B:$B,0),MATCH(AN$2,'OPEX Input'!$G$2:$BM$2,0)),0)*$D$54</f>
        <v>299462.8</v>
      </c>
      <c r="AO63" s="572">
        <f>IFERROR(INDEX('OPEX Input'!$G:$BM,MATCH($B63,'OPEX Input'!$B:$B,0),MATCH(AO$2,'OPEX Input'!$G$2:$BM$2,0)),0)*$D$54</f>
        <v>299462.8</v>
      </c>
      <c r="AP63" s="572">
        <f>IFERROR(INDEX('OPEX Input'!$G:$BM,MATCH($B63,'OPEX Input'!$B:$B,0),MATCH(AP$2,'OPEX Input'!$G$2:$BM$2,0)),0)*$D$54</f>
        <v>299462.8</v>
      </c>
      <c r="AQ63" s="572">
        <f>IFERROR(INDEX('OPEX Input'!$G:$BM,MATCH($B63,'OPEX Input'!$B:$B,0),MATCH(AQ$2,'OPEX Input'!$G$2:$BM$2,0)),0)*$D$54</f>
        <v>299462.8</v>
      </c>
      <c r="AR63" s="572">
        <f>IFERROR(INDEX('OPEX Input'!$G:$BM,MATCH($B63,'OPEX Input'!$B:$B,0),MATCH(AR$2,'OPEX Input'!$G$2:$BM$2,0)),0)*$D$54</f>
        <v>299462.8</v>
      </c>
      <c r="AS63" s="572">
        <f>IFERROR(INDEX('OPEX Input'!$G:$BM,MATCH($B63,'OPEX Input'!$B:$B,0),MATCH(AS$2,'OPEX Input'!$G$2:$BM$2,0)),0)*$D$54</f>
        <v>299462.8</v>
      </c>
      <c r="AT63" s="572">
        <f>IFERROR(INDEX('OPEX Input'!$G:$BM,MATCH($B63,'OPEX Input'!$B:$B,0),MATCH(AT$2,'OPEX Input'!$G$2:$BM$2,0)),0)*$D$54</f>
        <v>299462.8</v>
      </c>
      <c r="AU63" s="572">
        <f>IFERROR(INDEX('OPEX Input'!$G:$BM,MATCH($B63,'OPEX Input'!$B:$B,0),MATCH(AU$2,'OPEX Input'!$G$2:$BM$2,0)),0)*$D$54</f>
        <v>299462.8</v>
      </c>
      <c r="AV63" s="572">
        <f>IFERROR(INDEX('OPEX Input'!$G:$BM,MATCH($B63,'OPEX Input'!$B:$B,0),MATCH(AV$2,'OPEX Input'!$G$2:$BM$2,0)),0)*$D$54</f>
        <v>299462.8</v>
      </c>
      <c r="AW63" s="572">
        <f>IFERROR(INDEX('OPEX Input'!$G:$BM,MATCH($B63,'OPEX Input'!$B:$B,0),MATCH(AW$2,'OPEX Input'!$G$2:$BM$2,0)),0)*$D$54</f>
        <v>299462.8</v>
      </c>
      <c r="AX63" s="572">
        <f>IFERROR(INDEX('OPEX Input'!$G:$BM,MATCH($B63,'OPEX Input'!$B:$B,0),MATCH(AX$2,'OPEX Input'!$G$2:$BM$2,0)),0)*$D$54</f>
        <v>299462.8</v>
      </c>
      <c r="AY63" s="572">
        <f>IFERROR(INDEX('OPEX Input'!$G:$BM,MATCH($B63,'OPEX Input'!$B:$B,0),MATCH(AY$2,'OPEX Input'!$G$2:$BM$2,0)),0)*$D$54</f>
        <v>299462.8</v>
      </c>
      <c r="AZ63" s="572">
        <f>IFERROR(INDEX('OPEX Input'!$G:$BM,MATCH($B63,'OPEX Input'!$B:$B,0),MATCH(AZ$2,'OPEX Input'!$G$2:$BM$2,0)),0)*$D$54</f>
        <v>299462.8</v>
      </c>
      <c r="BA63" s="572">
        <f>IFERROR(INDEX('OPEX Input'!$G:$BM,MATCH($B63,'OPEX Input'!$B:$B,0),MATCH(BA$2,'OPEX Input'!$G$2:$BM$2,0)),0)*$D$54</f>
        <v>299462.8</v>
      </c>
      <c r="BB63" s="572">
        <f>IFERROR(INDEX('OPEX Input'!$G:$BM,MATCH($B63,'OPEX Input'!$B:$B,0),MATCH(BB$2,'OPEX Input'!$G$2:$BM$2,0)),0)*$D$54</f>
        <v>299462.8</v>
      </c>
      <c r="BC63" s="572">
        <f>IFERROR(INDEX('OPEX Input'!$G:$BU,MATCH($B63,'OPEX Input'!$B:$B,0),MATCH(BC$2,'OPEX Input'!$G$2:$BU$2,0)),0)*$D$54</f>
        <v>299462.8</v>
      </c>
      <c r="BD63" s="572">
        <f>IFERROR(INDEX('OPEX Input'!$G:$BU,MATCH($B63,'OPEX Input'!$B:$B,0),MATCH(BD$2,'OPEX Input'!$G$2:$BU$2,0)),0)*$D$54</f>
        <v>299462.8</v>
      </c>
      <c r="BE63" s="572">
        <f>IFERROR(INDEX('OPEX Input'!$G:$BU,MATCH($B63,'OPEX Input'!$B:$B,0),MATCH(BE$2,'OPEX Input'!$G$2:$BU$2,0)),0)*$D$54</f>
        <v>299462.8</v>
      </c>
      <c r="BF63" s="572">
        <f>IFERROR(INDEX('OPEX Input'!$G:$BU,MATCH($B63,'OPEX Input'!$B:$B,0),MATCH(BF$2,'OPEX Input'!$G$2:$BU$2,0)),0)*$D$54</f>
        <v>299462.8</v>
      </c>
      <c r="BG63" s="572">
        <f>IFERROR(INDEX('OPEX Input'!$G:$BU,MATCH($B63,'OPEX Input'!$B:$B,0),MATCH(BG$2,'OPEX Input'!$G$2:$BU$2,0)),0)*$D$54</f>
        <v>299462.8</v>
      </c>
    </row>
    <row r="64" spans="1:59" x14ac:dyDescent="0.2">
      <c r="A64" s="559" t="str">
        <f>'OPEX Input'!C9</f>
        <v xml:space="preserve">   Despesas mão de obra Biodigestão (3 turnos)</v>
      </c>
      <c r="B64" s="561" t="s">
        <v>266</v>
      </c>
      <c r="D64" s="572">
        <f>'LOTE 3'!$B$23</f>
        <v>1</v>
      </c>
      <c r="Z64" s="572">
        <f>IFERROR(INDEX('OPEX Input'!$G:$BM,MATCH($B64,'OPEX Input'!$B:$B,0),MATCH(Z$2,'OPEX Input'!$G$2:$BM$2,0)),0)*$D$54</f>
        <v>0</v>
      </c>
      <c r="AA64" s="572">
        <f>IFERROR(INDEX('OPEX Input'!$G:$BM,MATCH($B64,'OPEX Input'!$B:$B,0),MATCH(AA$2,'OPEX Input'!$G$2:$BM$2,0)),0)*$D$54</f>
        <v>95135.400000000009</v>
      </c>
      <c r="AB64" s="572">
        <f>IFERROR(INDEX('OPEX Input'!$G:$BM,MATCH($B64,'OPEX Input'!$B:$B,0),MATCH(AB$2,'OPEX Input'!$G$2:$BM$2,0)),0)*$D$54</f>
        <v>149731.4</v>
      </c>
      <c r="AC64" s="572">
        <f>IFERROR(INDEX('OPEX Input'!$G:$BM,MATCH($B64,'OPEX Input'!$B:$B,0),MATCH(AC$2,'OPEX Input'!$G$2:$BM$2,0)),0)*$D$54</f>
        <v>149731.4</v>
      </c>
      <c r="AD64" s="572">
        <f>IFERROR(INDEX('OPEX Input'!$G:$BM,MATCH($B64,'OPEX Input'!$B:$B,0),MATCH(AD$2,'OPEX Input'!$G$2:$BM$2,0)),0)*$D$54</f>
        <v>149731.4</v>
      </c>
      <c r="AE64" s="572">
        <f>IFERROR(INDEX('OPEX Input'!$G:$BM,MATCH($B64,'OPEX Input'!$B:$B,0),MATCH(AE$2,'OPEX Input'!$G$2:$BM$2,0)),0)*$D$54</f>
        <v>149731.4</v>
      </c>
      <c r="AF64" s="572">
        <f>IFERROR(INDEX('OPEX Input'!$G:$BM,MATCH($B64,'OPEX Input'!$B:$B,0),MATCH(AF$2,'OPEX Input'!$G$2:$BM$2,0)),0)*$D$54</f>
        <v>149731.4</v>
      </c>
      <c r="AG64" s="572">
        <f>IFERROR(INDEX('OPEX Input'!$G:$BM,MATCH($B64,'OPEX Input'!$B:$B,0),MATCH(AG$2,'OPEX Input'!$G$2:$BM$2,0)),0)*$D$54</f>
        <v>149731.4</v>
      </c>
      <c r="AH64" s="572">
        <f>IFERROR(INDEX('OPEX Input'!$G:$BM,MATCH($B64,'OPEX Input'!$B:$B,0),MATCH(AH$2,'OPEX Input'!$G$2:$BM$2,0)),0)*$D$54</f>
        <v>149731.4</v>
      </c>
      <c r="AI64" s="572">
        <f>IFERROR(INDEX('OPEX Input'!$G:$BM,MATCH($B64,'OPEX Input'!$B:$B,0),MATCH(AI$2,'OPEX Input'!$G$2:$BM$2,0)),0)*$D$54</f>
        <v>149731.4</v>
      </c>
      <c r="AJ64" s="572">
        <f>IFERROR(INDEX('OPEX Input'!$G:$BM,MATCH($B64,'OPEX Input'!$B:$B,0),MATCH(AJ$2,'OPEX Input'!$G$2:$BM$2,0)),0)*$D$54</f>
        <v>149731.4</v>
      </c>
      <c r="AK64" s="572">
        <f>IFERROR(INDEX('OPEX Input'!$G:$BM,MATCH($B64,'OPEX Input'!$B:$B,0),MATCH(AK$2,'OPEX Input'!$G$2:$BM$2,0)),0)*$D$54</f>
        <v>149731.4</v>
      </c>
      <c r="AL64" s="572">
        <f>IFERROR(INDEX('OPEX Input'!$G:$BM,MATCH($B64,'OPEX Input'!$B:$B,0),MATCH(AL$2,'OPEX Input'!$G$2:$BM$2,0)),0)*$D$54</f>
        <v>149731.4</v>
      </c>
      <c r="AM64" s="572">
        <f>IFERROR(INDEX('OPEX Input'!$G:$BM,MATCH($B64,'OPEX Input'!$B:$B,0),MATCH(AM$2,'OPEX Input'!$G$2:$BM$2,0)),0)*$D$54</f>
        <v>149731.4</v>
      </c>
      <c r="AN64" s="572">
        <f>IFERROR(INDEX('OPEX Input'!$G:$BM,MATCH($B64,'OPEX Input'!$B:$B,0),MATCH(AN$2,'OPEX Input'!$G$2:$BM$2,0)),0)*$D$54</f>
        <v>149731.4</v>
      </c>
      <c r="AO64" s="572">
        <f>IFERROR(INDEX('OPEX Input'!$G:$BM,MATCH($B64,'OPEX Input'!$B:$B,0),MATCH(AO$2,'OPEX Input'!$G$2:$BM$2,0)),0)*$D$54</f>
        <v>149731.4</v>
      </c>
      <c r="AP64" s="572">
        <f>IFERROR(INDEX('OPEX Input'!$G:$BM,MATCH($B64,'OPEX Input'!$B:$B,0),MATCH(AP$2,'OPEX Input'!$G$2:$BM$2,0)),0)*$D$54</f>
        <v>149731.4</v>
      </c>
      <c r="AQ64" s="572">
        <f>IFERROR(INDEX('OPEX Input'!$G:$BM,MATCH($B64,'OPEX Input'!$B:$B,0),MATCH(AQ$2,'OPEX Input'!$G$2:$BM$2,0)),0)*$D$54</f>
        <v>149731.4</v>
      </c>
      <c r="AR64" s="572">
        <f>IFERROR(INDEX('OPEX Input'!$G:$BM,MATCH($B64,'OPEX Input'!$B:$B,0),MATCH(AR$2,'OPEX Input'!$G$2:$BM$2,0)),0)*$D$54</f>
        <v>149731.4</v>
      </c>
      <c r="AS64" s="572">
        <f>IFERROR(INDEX('OPEX Input'!$G:$BM,MATCH($B64,'OPEX Input'!$B:$B,0),MATCH(AS$2,'OPEX Input'!$G$2:$BM$2,0)),0)*$D$54</f>
        <v>149731.4</v>
      </c>
      <c r="AT64" s="572">
        <f>IFERROR(INDEX('OPEX Input'!$G:$BM,MATCH($B64,'OPEX Input'!$B:$B,0),MATCH(AT$2,'OPEX Input'!$G$2:$BM$2,0)),0)*$D$54</f>
        <v>149731.4</v>
      </c>
      <c r="AU64" s="572">
        <f>IFERROR(INDEX('OPEX Input'!$G:$BM,MATCH($B64,'OPEX Input'!$B:$B,0),MATCH(AU$2,'OPEX Input'!$G$2:$BM$2,0)),0)*$D$54</f>
        <v>149731.4</v>
      </c>
      <c r="AV64" s="572">
        <f>IFERROR(INDEX('OPEX Input'!$G:$BM,MATCH($B64,'OPEX Input'!$B:$B,0),MATCH(AV$2,'OPEX Input'!$G$2:$BM$2,0)),0)*$D$54</f>
        <v>149731.4</v>
      </c>
      <c r="AW64" s="572">
        <f>IFERROR(INDEX('OPEX Input'!$G:$BM,MATCH($B64,'OPEX Input'!$B:$B,0),MATCH(AW$2,'OPEX Input'!$G$2:$BM$2,0)),0)*$D$54</f>
        <v>149731.4</v>
      </c>
      <c r="AX64" s="572">
        <f>IFERROR(INDEX('OPEX Input'!$G:$BM,MATCH($B64,'OPEX Input'!$B:$B,0),MATCH(AX$2,'OPEX Input'!$G$2:$BM$2,0)),0)*$D$54</f>
        <v>149731.4</v>
      </c>
      <c r="AY64" s="572">
        <f>IFERROR(INDEX('OPEX Input'!$G:$BM,MATCH($B64,'OPEX Input'!$B:$B,0),MATCH(AY$2,'OPEX Input'!$G$2:$BM$2,0)),0)*$D$54</f>
        <v>149731.4</v>
      </c>
      <c r="AZ64" s="572">
        <f>IFERROR(INDEX('OPEX Input'!$G:$BM,MATCH($B64,'OPEX Input'!$B:$B,0),MATCH(AZ$2,'OPEX Input'!$G$2:$BM$2,0)),0)*$D$54</f>
        <v>149731.4</v>
      </c>
      <c r="BA64" s="572">
        <f>IFERROR(INDEX('OPEX Input'!$G:$BM,MATCH($B64,'OPEX Input'!$B:$B,0),MATCH(BA$2,'OPEX Input'!$G$2:$BM$2,0)),0)*$D$54</f>
        <v>149731.4</v>
      </c>
      <c r="BB64" s="572">
        <f>IFERROR(INDEX('OPEX Input'!$G:$BM,MATCH($B64,'OPEX Input'!$B:$B,0),MATCH(BB$2,'OPEX Input'!$G$2:$BM$2,0)),0)*$D$54</f>
        <v>149731.4</v>
      </c>
      <c r="BC64" s="572">
        <f>IFERROR(INDEX('OPEX Input'!$G:$BU,MATCH($B64,'OPEX Input'!$B:$B,0),MATCH(BC$2,'OPEX Input'!$G$2:$BU$2,0)),0)*$D$54</f>
        <v>149731.4</v>
      </c>
      <c r="BD64" s="572">
        <f>IFERROR(INDEX('OPEX Input'!$G:$BU,MATCH($B64,'OPEX Input'!$B:$B,0),MATCH(BD$2,'OPEX Input'!$G$2:$BU$2,0)),0)*$D$54</f>
        <v>149731.4</v>
      </c>
      <c r="BE64" s="572">
        <f>IFERROR(INDEX('OPEX Input'!$G:$BU,MATCH($B64,'OPEX Input'!$B:$B,0),MATCH(BE$2,'OPEX Input'!$G$2:$BU$2,0)),0)*$D$54</f>
        <v>149731.4</v>
      </c>
      <c r="BF64" s="572">
        <f>IFERROR(INDEX('OPEX Input'!$G:$BU,MATCH($B64,'OPEX Input'!$B:$B,0),MATCH(BF$2,'OPEX Input'!$G$2:$BU$2,0)),0)*$D$54</f>
        <v>149731.4</v>
      </c>
      <c r="BG64" s="572">
        <f>IFERROR(INDEX('OPEX Input'!$G:$BU,MATCH($B64,'OPEX Input'!$B:$B,0),MATCH(BG$2,'OPEX Input'!$G$2:$BU$2,0)),0)*$D$54</f>
        <v>149731.4</v>
      </c>
    </row>
    <row r="65" spans="1:59" x14ac:dyDescent="0.2">
      <c r="A65" s="559" t="str">
        <f>'OPEX Input'!C10</f>
        <v xml:space="preserve">   Despesas mão de obra CO2 (3 turnos)</v>
      </c>
      <c r="B65" s="561" t="s">
        <v>267</v>
      </c>
      <c r="D65" s="572">
        <f>'LOTE 3'!$B$23</f>
        <v>1</v>
      </c>
      <c r="Z65" s="572">
        <f>IFERROR(INDEX('OPEX Input'!$G:$BM,MATCH($B65,'OPEX Input'!$B:$B,0),MATCH(Z$2,'OPEX Input'!$G$2:$BM$2,0)),0)*$D$54</f>
        <v>436800</v>
      </c>
      <c r="AA65" s="572">
        <f>IFERROR(INDEX('OPEX Input'!$G:$BM,MATCH($B65,'OPEX Input'!$B:$B,0),MATCH(AA$2,'OPEX Input'!$G$2:$BM$2,0)),0)*$D$54</f>
        <v>2184000</v>
      </c>
      <c r="AB65" s="572">
        <f>IFERROR(INDEX('OPEX Input'!$G:$BM,MATCH($B65,'OPEX Input'!$B:$B,0),MATCH(AB$2,'OPEX Input'!$G$2:$BM$2,0)),0)*$D$54</f>
        <v>2184000</v>
      </c>
      <c r="AC65" s="572">
        <f>IFERROR(INDEX('OPEX Input'!$G:$BM,MATCH($B65,'OPEX Input'!$B:$B,0),MATCH(AC$2,'OPEX Input'!$G$2:$BM$2,0)),0)*$D$54</f>
        <v>2184000</v>
      </c>
      <c r="AD65" s="572">
        <f>IFERROR(INDEX('OPEX Input'!$G:$BM,MATCH($B65,'OPEX Input'!$B:$B,0),MATCH(AD$2,'OPEX Input'!$G$2:$BM$2,0)),0)*$D$54</f>
        <v>2184000</v>
      </c>
      <c r="AE65" s="572">
        <f>IFERROR(INDEX('OPEX Input'!$G:$BM,MATCH($B65,'OPEX Input'!$B:$B,0),MATCH(AE$2,'OPEX Input'!$G$2:$BM$2,0)),0)*$D$54</f>
        <v>2184000</v>
      </c>
      <c r="AF65" s="572">
        <f>IFERROR(INDEX('OPEX Input'!$G:$BM,MATCH($B65,'OPEX Input'!$B:$B,0),MATCH(AF$2,'OPEX Input'!$G$2:$BM$2,0)),0)*$D$54</f>
        <v>2184000</v>
      </c>
      <c r="AG65" s="572">
        <f>IFERROR(INDEX('OPEX Input'!$G:$BM,MATCH($B65,'OPEX Input'!$B:$B,0),MATCH(AG$2,'OPEX Input'!$G$2:$BM$2,0)),0)*$D$54</f>
        <v>2184000</v>
      </c>
      <c r="AH65" s="572">
        <f>IFERROR(INDEX('OPEX Input'!$G:$BM,MATCH($B65,'OPEX Input'!$B:$B,0),MATCH(AH$2,'OPEX Input'!$G$2:$BM$2,0)),0)*$D$54</f>
        <v>2184000</v>
      </c>
      <c r="AI65" s="572">
        <f>IFERROR(INDEX('OPEX Input'!$G:$BM,MATCH($B65,'OPEX Input'!$B:$B,0),MATCH(AI$2,'OPEX Input'!$G$2:$BM$2,0)),0)*$D$54</f>
        <v>2184000</v>
      </c>
      <c r="AJ65" s="572">
        <f>IFERROR(INDEX('OPEX Input'!$G:$BM,MATCH($B65,'OPEX Input'!$B:$B,0),MATCH(AJ$2,'OPEX Input'!$G$2:$BM$2,0)),0)*$D$54</f>
        <v>2184000</v>
      </c>
      <c r="AK65" s="572">
        <f>IFERROR(INDEX('OPEX Input'!$G:$BM,MATCH($B65,'OPEX Input'!$B:$B,0),MATCH(AK$2,'OPEX Input'!$G$2:$BM$2,0)),0)*$D$54</f>
        <v>2184000</v>
      </c>
      <c r="AL65" s="572">
        <f>IFERROR(INDEX('OPEX Input'!$G:$BM,MATCH($B65,'OPEX Input'!$B:$B,0),MATCH(AL$2,'OPEX Input'!$G$2:$BM$2,0)),0)*$D$54</f>
        <v>2184000</v>
      </c>
      <c r="AM65" s="572">
        <f>IFERROR(INDEX('OPEX Input'!$G:$BM,MATCH($B65,'OPEX Input'!$B:$B,0),MATCH(AM$2,'OPEX Input'!$G$2:$BM$2,0)),0)*$D$54</f>
        <v>2184000</v>
      </c>
      <c r="AN65" s="572">
        <f>IFERROR(INDEX('OPEX Input'!$G:$BM,MATCH($B65,'OPEX Input'!$B:$B,0),MATCH(AN$2,'OPEX Input'!$G$2:$BM$2,0)),0)*$D$54</f>
        <v>2184000</v>
      </c>
      <c r="AO65" s="572">
        <f>IFERROR(INDEX('OPEX Input'!$G:$BM,MATCH($B65,'OPEX Input'!$B:$B,0),MATCH(AO$2,'OPEX Input'!$G$2:$BM$2,0)),0)*$D$54</f>
        <v>2184000</v>
      </c>
      <c r="AP65" s="572">
        <f>IFERROR(INDEX('OPEX Input'!$G:$BM,MATCH($B65,'OPEX Input'!$B:$B,0),MATCH(AP$2,'OPEX Input'!$G$2:$BM$2,0)),0)*$D$54</f>
        <v>2184000</v>
      </c>
      <c r="AQ65" s="572">
        <f>IFERROR(INDEX('OPEX Input'!$G:$BM,MATCH($B65,'OPEX Input'!$B:$B,0),MATCH(AQ$2,'OPEX Input'!$G$2:$BM$2,0)),0)*$D$54</f>
        <v>2184000</v>
      </c>
      <c r="AR65" s="572">
        <f>IFERROR(INDEX('OPEX Input'!$G:$BM,MATCH($B65,'OPEX Input'!$B:$B,0),MATCH(AR$2,'OPEX Input'!$G$2:$BM$2,0)),0)*$D$54</f>
        <v>2184000</v>
      </c>
      <c r="AS65" s="572">
        <f>IFERROR(INDEX('OPEX Input'!$G:$BM,MATCH($B65,'OPEX Input'!$B:$B,0),MATCH(AS$2,'OPEX Input'!$G$2:$BM$2,0)),0)*$D$54</f>
        <v>2184000</v>
      </c>
      <c r="AT65" s="572">
        <f>IFERROR(INDEX('OPEX Input'!$G:$BM,MATCH($B65,'OPEX Input'!$B:$B,0),MATCH(AT$2,'OPEX Input'!$G$2:$BM$2,0)),0)*$D$54</f>
        <v>2184000</v>
      </c>
      <c r="AU65" s="572">
        <f>IFERROR(INDEX('OPEX Input'!$G:$BM,MATCH($B65,'OPEX Input'!$B:$B,0),MATCH(AU$2,'OPEX Input'!$G$2:$BM$2,0)),0)*$D$54</f>
        <v>2184000</v>
      </c>
      <c r="AV65" s="572">
        <f>IFERROR(INDEX('OPEX Input'!$G:$BM,MATCH($B65,'OPEX Input'!$B:$B,0),MATCH(AV$2,'OPEX Input'!$G$2:$BM$2,0)),0)*$D$54</f>
        <v>2184000</v>
      </c>
      <c r="AW65" s="572">
        <f>IFERROR(INDEX('OPEX Input'!$G:$BM,MATCH($B65,'OPEX Input'!$B:$B,0),MATCH(AW$2,'OPEX Input'!$G$2:$BM$2,0)),0)*$D$54</f>
        <v>2184000</v>
      </c>
      <c r="AX65" s="572">
        <f>IFERROR(INDEX('OPEX Input'!$G:$BM,MATCH($B65,'OPEX Input'!$B:$B,0),MATCH(AX$2,'OPEX Input'!$G$2:$BM$2,0)),0)*$D$54</f>
        <v>2184000</v>
      </c>
      <c r="AY65" s="572">
        <f>IFERROR(INDEX('OPEX Input'!$G:$BM,MATCH($B65,'OPEX Input'!$B:$B,0),MATCH(AY$2,'OPEX Input'!$G$2:$BM$2,0)),0)*$D$54</f>
        <v>2184000</v>
      </c>
      <c r="AZ65" s="572">
        <f>IFERROR(INDEX('OPEX Input'!$G:$BM,MATCH($B65,'OPEX Input'!$B:$B,0),MATCH(AZ$2,'OPEX Input'!$G$2:$BM$2,0)),0)*$D$54</f>
        <v>2184000</v>
      </c>
      <c r="BA65" s="572">
        <f>IFERROR(INDEX('OPEX Input'!$G:$BM,MATCH($B65,'OPEX Input'!$B:$B,0),MATCH(BA$2,'OPEX Input'!$G$2:$BM$2,0)),0)*$D$54</f>
        <v>2184000</v>
      </c>
      <c r="BB65" s="572">
        <f>IFERROR(INDEX('OPEX Input'!$G:$BM,MATCH($B65,'OPEX Input'!$B:$B,0),MATCH(BB$2,'OPEX Input'!$G$2:$BM$2,0)),0)*$D$54</f>
        <v>2184000</v>
      </c>
      <c r="BC65" s="572">
        <f>IFERROR(INDEX('OPEX Input'!$G:$BU,MATCH($B65,'OPEX Input'!$B:$B,0),MATCH(BC$2,'OPEX Input'!$G$2:$BU$2,0)),0)*$D$54</f>
        <v>2184000</v>
      </c>
      <c r="BD65" s="572">
        <f>IFERROR(INDEX('OPEX Input'!$G:$BU,MATCH($B65,'OPEX Input'!$B:$B,0),MATCH(BD$2,'OPEX Input'!$G$2:$BU$2,0)),0)*$D$54</f>
        <v>2184000</v>
      </c>
      <c r="BE65" s="572">
        <f>IFERROR(INDEX('OPEX Input'!$G:$BU,MATCH($B65,'OPEX Input'!$B:$B,0),MATCH(BE$2,'OPEX Input'!$G$2:$BU$2,0)),0)*$D$54</f>
        <v>2184000</v>
      </c>
      <c r="BF65" s="572">
        <f>IFERROR(INDEX('OPEX Input'!$G:$BU,MATCH($B65,'OPEX Input'!$B:$B,0),MATCH(BF$2,'OPEX Input'!$G$2:$BU$2,0)),0)*$D$54</f>
        <v>2184000</v>
      </c>
      <c r="BG65" s="572">
        <f>IFERROR(INDEX('OPEX Input'!$G:$BU,MATCH($B65,'OPEX Input'!$B:$B,0),MATCH(BG$2,'OPEX Input'!$G$2:$BU$2,0)),0)*$D$54</f>
        <v>2184000</v>
      </c>
    </row>
    <row r="66" spans="1:59" x14ac:dyDescent="0.2">
      <c r="A66" s="559" t="str">
        <f>'OPEX Input'!C11</f>
        <v xml:space="preserve">   Despesas mão de obra INDIRETA</v>
      </c>
      <c r="B66" s="561" t="s">
        <v>495</v>
      </c>
      <c r="D66" s="572">
        <f>'LOTE 3'!$B$23</f>
        <v>1</v>
      </c>
      <c r="Z66" s="572">
        <f>IFERROR(INDEX('OPEX Input'!$G:$BM,MATCH($B66,'OPEX Input'!$B:$B,0),MATCH(Z$2,'OPEX Input'!$G$2:$BM$2,0)),0)*$D$54</f>
        <v>249600</v>
      </c>
      <c r="AA66" s="572">
        <f>IFERROR(INDEX('OPEX Input'!$G:$BM,MATCH($B66,'OPEX Input'!$B:$B,0),MATCH(AA$2,'OPEX Input'!$G$2:$BM$2,0)),0)*$D$54</f>
        <v>1248000</v>
      </c>
      <c r="AB66" s="572">
        <f>IFERROR(INDEX('OPEX Input'!$G:$BM,MATCH($B66,'OPEX Input'!$B:$B,0),MATCH(AB$2,'OPEX Input'!$G$2:$BM$2,0)),0)*$D$54</f>
        <v>1248000</v>
      </c>
      <c r="AC66" s="572">
        <f>IFERROR(INDEX('OPEX Input'!$G:$BM,MATCH($B66,'OPEX Input'!$B:$B,0),MATCH(AC$2,'OPEX Input'!$G$2:$BM$2,0)),0)*$D$54</f>
        <v>1248000</v>
      </c>
      <c r="AD66" s="572">
        <f>IFERROR(INDEX('OPEX Input'!$G:$BM,MATCH($B66,'OPEX Input'!$B:$B,0),MATCH(AD$2,'OPEX Input'!$G$2:$BM$2,0)),0)*$D$54</f>
        <v>1248000</v>
      </c>
      <c r="AE66" s="572">
        <f>IFERROR(INDEX('OPEX Input'!$G:$BM,MATCH($B66,'OPEX Input'!$B:$B,0),MATCH(AE$2,'OPEX Input'!$G$2:$BM$2,0)),0)*$D$54</f>
        <v>1248000</v>
      </c>
      <c r="AF66" s="572">
        <f>IFERROR(INDEX('OPEX Input'!$G:$BM,MATCH($B66,'OPEX Input'!$B:$B,0),MATCH(AF$2,'OPEX Input'!$G$2:$BM$2,0)),0)*$D$54</f>
        <v>1248000</v>
      </c>
      <c r="AG66" s="572">
        <f>IFERROR(INDEX('OPEX Input'!$G:$BM,MATCH($B66,'OPEX Input'!$B:$B,0),MATCH(AG$2,'OPEX Input'!$G$2:$BM$2,0)),0)*$D$54</f>
        <v>1248000</v>
      </c>
      <c r="AH66" s="572">
        <f>IFERROR(INDEX('OPEX Input'!$G:$BM,MATCH($B66,'OPEX Input'!$B:$B,0),MATCH(AH$2,'OPEX Input'!$G$2:$BM$2,0)),0)*$D$54</f>
        <v>1248000</v>
      </c>
      <c r="AI66" s="572">
        <f>IFERROR(INDEX('OPEX Input'!$G:$BM,MATCH($B66,'OPEX Input'!$B:$B,0),MATCH(AI$2,'OPEX Input'!$G$2:$BM$2,0)),0)*$D$54</f>
        <v>1248000</v>
      </c>
      <c r="AJ66" s="572">
        <f>IFERROR(INDEX('OPEX Input'!$G:$BM,MATCH($B66,'OPEX Input'!$B:$B,0),MATCH(AJ$2,'OPEX Input'!$G$2:$BM$2,0)),0)*$D$54</f>
        <v>1248000</v>
      </c>
      <c r="AK66" s="572">
        <f>IFERROR(INDEX('OPEX Input'!$G:$BM,MATCH($B66,'OPEX Input'!$B:$B,0),MATCH(AK$2,'OPEX Input'!$G$2:$BM$2,0)),0)*$D$54</f>
        <v>1248000</v>
      </c>
      <c r="AL66" s="572">
        <f>IFERROR(INDEX('OPEX Input'!$G:$BM,MATCH($B66,'OPEX Input'!$B:$B,0),MATCH(AL$2,'OPEX Input'!$G$2:$BM$2,0)),0)*$D$54</f>
        <v>1248000</v>
      </c>
      <c r="AM66" s="572">
        <f>IFERROR(INDEX('OPEX Input'!$G:$BM,MATCH($B66,'OPEX Input'!$B:$B,0),MATCH(AM$2,'OPEX Input'!$G$2:$BM$2,0)),0)*$D$54</f>
        <v>1248000</v>
      </c>
      <c r="AN66" s="572">
        <f>IFERROR(INDEX('OPEX Input'!$G:$BM,MATCH($B66,'OPEX Input'!$B:$B,0),MATCH(AN$2,'OPEX Input'!$G$2:$BM$2,0)),0)*$D$54</f>
        <v>1248000</v>
      </c>
      <c r="AO66" s="572">
        <f>IFERROR(INDEX('OPEX Input'!$G:$BM,MATCH($B66,'OPEX Input'!$B:$B,0),MATCH(AO$2,'OPEX Input'!$G$2:$BM$2,0)),0)*$D$54</f>
        <v>1248000</v>
      </c>
      <c r="AP66" s="572">
        <f>IFERROR(INDEX('OPEX Input'!$G:$BM,MATCH($B66,'OPEX Input'!$B:$B,0),MATCH(AP$2,'OPEX Input'!$G$2:$BM$2,0)),0)*$D$54</f>
        <v>1248000</v>
      </c>
      <c r="AQ66" s="572">
        <f>IFERROR(INDEX('OPEX Input'!$G:$BM,MATCH($B66,'OPEX Input'!$B:$B,0),MATCH(AQ$2,'OPEX Input'!$G$2:$BM$2,0)),0)*$D$54</f>
        <v>1248000</v>
      </c>
      <c r="AR66" s="572">
        <f>IFERROR(INDEX('OPEX Input'!$G:$BM,MATCH($B66,'OPEX Input'!$B:$B,0),MATCH(AR$2,'OPEX Input'!$G$2:$BM$2,0)),0)*$D$54</f>
        <v>1248000</v>
      </c>
      <c r="AS66" s="572">
        <f>IFERROR(INDEX('OPEX Input'!$G:$BM,MATCH($B66,'OPEX Input'!$B:$B,0),MATCH(AS$2,'OPEX Input'!$G$2:$BM$2,0)),0)*$D$54</f>
        <v>1248000</v>
      </c>
      <c r="AT66" s="572">
        <f>IFERROR(INDEX('OPEX Input'!$G:$BM,MATCH($B66,'OPEX Input'!$B:$B,0),MATCH(AT$2,'OPEX Input'!$G$2:$BM$2,0)),0)*$D$54</f>
        <v>1248000</v>
      </c>
      <c r="AU66" s="572">
        <f>IFERROR(INDEX('OPEX Input'!$G:$BM,MATCH($B66,'OPEX Input'!$B:$B,0),MATCH(AU$2,'OPEX Input'!$G$2:$BM$2,0)),0)*$D$54</f>
        <v>1248000</v>
      </c>
      <c r="AV66" s="572">
        <f>IFERROR(INDEX('OPEX Input'!$G:$BM,MATCH($B66,'OPEX Input'!$B:$B,0),MATCH(AV$2,'OPEX Input'!$G$2:$BM$2,0)),0)*$D$54</f>
        <v>1248000</v>
      </c>
      <c r="AW66" s="572">
        <f>IFERROR(INDEX('OPEX Input'!$G:$BM,MATCH($B66,'OPEX Input'!$B:$B,0),MATCH(AW$2,'OPEX Input'!$G$2:$BM$2,0)),0)*$D$54</f>
        <v>1248000</v>
      </c>
      <c r="AX66" s="572">
        <f>IFERROR(INDEX('OPEX Input'!$G:$BM,MATCH($B66,'OPEX Input'!$B:$B,0),MATCH(AX$2,'OPEX Input'!$G$2:$BM$2,0)),0)*$D$54</f>
        <v>1248000</v>
      </c>
      <c r="AY66" s="572">
        <f>IFERROR(INDEX('OPEX Input'!$G:$BM,MATCH($B66,'OPEX Input'!$B:$B,0),MATCH(AY$2,'OPEX Input'!$G$2:$BM$2,0)),0)*$D$54</f>
        <v>1248000</v>
      </c>
      <c r="AZ66" s="572">
        <f>IFERROR(INDEX('OPEX Input'!$G:$BM,MATCH($B66,'OPEX Input'!$B:$B,0),MATCH(AZ$2,'OPEX Input'!$G$2:$BM$2,0)),0)*$D$54</f>
        <v>1248000</v>
      </c>
      <c r="BA66" s="572">
        <f>IFERROR(INDEX('OPEX Input'!$G:$BM,MATCH($B66,'OPEX Input'!$B:$B,0),MATCH(BA$2,'OPEX Input'!$G$2:$BM$2,0)),0)*$D$54</f>
        <v>1248000</v>
      </c>
      <c r="BB66" s="572">
        <f>IFERROR(INDEX('OPEX Input'!$G:$BM,MATCH($B66,'OPEX Input'!$B:$B,0),MATCH(BB$2,'OPEX Input'!$G$2:$BM$2,0)),0)*$D$54</f>
        <v>1248000</v>
      </c>
      <c r="BC66" s="572">
        <f>IFERROR(INDEX('OPEX Input'!$G:$BU,MATCH($B66,'OPEX Input'!$B:$B,0),MATCH(BC$2,'OPEX Input'!$G$2:$BU$2,0)),0)*$D$54</f>
        <v>1248000</v>
      </c>
      <c r="BD66" s="572">
        <f>IFERROR(INDEX('OPEX Input'!$G:$BU,MATCH($B66,'OPEX Input'!$B:$B,0),MATCH(BD$2,'OPEX Input'!$G$2:$BU$2,0)),0)*$D$54</f>
        <v>1248000</v>
      </c>
      <c r="BE66" s="572">
        <f>IFERROR(INDEX('OPEX Input'!$G:$BU,MATCH($B66,'OPEX Input'!$B:$B,0),MATCH(BE$2,'OPEX Input'!$G$2:$BU$2,0)),0)*$D$54</f>
        <v>1248000</v>
      </c>
      <c r="BF66" s="572">
        <f>IFERROR(INDEX('OPEX Input'!$G:$BU,MATCH($B66,'OPEX Input'!$B:$B,0),MATCH(BF$2,'OPEX Input'!$G$2:$BU$2,0)),0)*$D$54</f>
        <v>1248000</v>
      </c>
      <c r="BG66" s="572">
        <f>IFERROR(INDEX('OPEX Input'!$G:$BU,MATCH($B66,'OPEX Input'!$B:$B,0),MATCH(BG$2,'OPEX Input'!$G$2:$BU$2,0)),0)*$D$54</f>
        <v>1248000</v>
      </c>
    </row>
    <row r="67" spans="1:59" x14ac:dyDescent="0.2">
      <c r="A67" s="559" t="str">
        <f>'OPEX Input'!C12</f>
        <v xml:space="preserve">   Energia Elétrica da planta</v>
      </c>
      <c r="B67" s="561" t="s">
        <v>496</v>
      </c>
      <c r="D67" s="572">
        <f>'LOTE 3'!$B$23</f>
        <v>1</v>
      </c>
      <c r="Z67" s="572">
        <f>IFERROR(INDEX('OPEX Input'!$G:$BM,MATCH($B67,'OPEX Input'!$B:$B,0),MATCH(Z$2,'OPEX Input'!$G$2:$BM$2,0)),0)*$D$54</f>
        <v>268320</v>
      </c>
      <c r="AA67" s="572">
        <f>IFERROR(INDEX('OPEX Input'!$G:$BM,MATCH($B67,'OPEX Input'!$B:$B,0),MATCH(AA$2,'OPEX Input'!$G$2:$BM$2,0)),0)*$D$54</f>
        <v>1341600</v>
      </c>
      <c r="AB67" s="572">
        <f>IFERROR(INDEX('OPEX Input'!$G:$BM,MATCH($B67,'OPEX Input'!$B:$B,0),MATCH(AB$2,'OPEX Input'!$G$2:$BM$2,0)),0)*$D$54</f>
        <v>1341600</v>
      </c>
      <c r="AC67" s="572">
        <f>IFERROR(INDEX('OPEX Input'!$G:$BM,MATCH($B67,'OPEX Input'!$B:$B,0),MATCH(AC$2,'OPEX Input'!$G$2:$BM$2,0)),0)*$D$54</f>
        <v>1341600</v>
      </c>
      <c r="AD67" s="572">
        <f>IFERROR(INDEX('OPEX Input'!$G:$BM,MATCH($B67,'OPEX Input'!$B:$B,0),MATCH(AD$2,'OPEX Input'!$G$2:$BM$2,0)),0)*$D$54</f>
        <v>1341600</v>
      </c>
      <c r="AE67" s="572">
        <f>IFERROR(INDEX('OPEX Input'!$G:$BM,MATCH($B67,'OPEX Input'!$B:$B,0),MATCH(AE$2,'OPEX Input'!$G$2:$BM$2,0)),0)*$D$54</f>
        <v>1341600</v>
      </c>
      <c r="AF67" s="572">
        <f>IFERROR(INDEX('OPEX Input'!$G:$BM,MATCH($B67,'OPEX Input'!$B:$B,0),MATCH(AF$2,'OPEX Input'!$G$2:$BM$2,0)),0)*$D$54</f>
        <v>1341600</v>
      </c>
      <c r="AG67" s="572">
        <f>IFERROR(INDEX('OPEX Input'!$G:$BM,MATCH($B67,'OPEX Input'!$B:$B,0),MATCH(AG$2,'OPEX Input'!$G$2:$BM$2,0)),0)*$D$54</f>
        <v>1341600</v>
      </c>
      <c r="AH67" s="572">
        <f>IFERROR(INDEX('OPEX Input'!$G:$BM,MATCH($B67,'OPEX Input'!$B:$B,0),MATCH(AH$2,'OPEX Input'!$G$2:$BM$2,0)),0)*$D$54</f>
        <v>1341600</v>
      </c>
      <c r="AI67" s="572">
        <f>IFERROR(INDEX('OPEX Input'!$G:$BM,MATCH($B67,'OPEX Input'!$B:$B,0),MATCH(AI$2,'OPEX Input'!$G$2:$BM$2,0)),0)*$D$54</f>
        <v>1341600</v>
      </c>
      <c r="AJ67" s="572">
        <f>IFERROR(INDEX('OPEX Input'!$G:$BM,MATCH($B67,'OPEX Input'!$B:$B,0),MATCH(AJ$2,'OPEX Input'!$G$2:$BM$2,0)),0)*$D$54</f>
        <v>1341600</v>
      </c>
      <c r="AK67" s="572">
        <f>IFERROR(INDEX('OPEX Input'!$G:$BM,MATCH($B67,'OPEX Input'!$B:$B,0),MATCH(AK$2,'OPEX Input'!$G$2:$BM$2,0)),0)*$D$54</f>
        <v>1341600</v>
      </c>
      <c r="AL67" s="572">
        <f>IFERROR(INDEX('OPEX Input'!$G:$BM,MATCH($B67,'OPEX Input'!$B:$B,0),MATCH(AL$2,'OPEX Input'!$G$2:$BM$2,0)),0)*$D$54</f>
        <v>1341600</v>
      </c>
      <c r="AM67" s="572">
        <f>IFERROR(INDEX('OPEX Input'!$G:$BM,MATCH($B67,'OPEX Input'!$B:$B,0),MATCH(AM$2,'OPEX Input'!$G$2:$BM$2,0)),0)*$D$54</f>
        <v>1341600</v>
      </c>
      <c r="AN67" s="572">
        <f>IFERROR(INDEX('OPEX Input'!$G:$BM,MATCH($B67,'OPEX Input'!$B:$B,0),MATCH(AN$2,'OPEX Input'!$G$2:$BM$2,0)),0)*$D$54</f>
        <v>1341600</v>
      </c>
      <c r="AO67" s="572">
        <f>IFERROR(INDEX('OPEX Input'!$G:$BM,MATCH($B67,'OPEX Input'!$B:$B,0),MATCH(AO$2,'OPEX Input'!$G$2:$BM$2,0)),0)*$D$54</f>
        <v>1341600</v>
      </c>
      <c r="AP67" s="572">
        <f>IFERROR(INDEX('OPEX Input'!$G:$BM,MATCH($B67,'OPEX Input'!$B:$B,0),MATCH(AP$2,'OPEX Input'!$G$2:$BM$2,0)),0)*$D$54</f>
        <v>1341600</v>
      </c>
      <c r="AQ67" s="572">
        <f>IFERROR(INDEX('OPEX Input'!$G:$BM,MATCH($B67,'OPEX Input'!$B:$B,0),MATCH(AQ$2,'OPEX Input'!$G$2:$BM$2,0)),0)*$D$54</f>
        <v>1341600</v>
      </c>
      <c r="AR67" s="572">
        <f>IFERROR(INDEX('OPEX Input'!$G:$BM,MATCH($B67,'OPEX Input'!$B:$B,0),MATCH(AR$2,'OPEX Input'!$G$2:$BM$2,0)),0)*$D$54</f>
        <v>1341600</v>
      </c>
      <c r="AS67" s="572">
        <f>IFERROR(INDEX('OPEX Input'!$G:$BM,MATCH($B67,'OPEX Input'!$B:$B,0),MATCH(AS$2,'OPEX Input'!$G$2:$BM$2,0)),0)*$D$54</f>
        <v>1341600</v>
      </c>
      <c r="AT67" s="572">
        <f>IFERROR(INDEX('OPEX Input'!$G:$BM,MATCH($B67,'OPEX Input'!$B:$B,0),MATCH(AT$2,'OPEX Input'!$G$2:$BM$2,0)),0)*$D$54</f>
        <v>1341600</v>
      </c>
      <c r="AU67" s="572">
        <f>IFERROR(INDEX('OPEX Input'!$G:$BM,MATCH($B67,'OPEX Input'!$B:$B,0),MATCH(AU$2,'OPEX Input'!$G$2:$BM$2,0)),0)*$D$54</f>
        <v>1341600</v>
      </c>
      <c r="AV67" s="572">
        <f>IFERROR(INDEX('OPEX Input'!$G:$BM,MATCH($B67,'OPEX Input'!$B:$B,0),MATCH(AV$2,'OPEX Input'!$G$2:$BM$2,0)),0)*$D$54</f>
        <v>1341600</v>
      </c>
      <c r="AW67" s="572">
        <f>IFERROR(INDEX('OPEX Input'!$G:$BM,MATCH($B67,'OPEX Input'!$B:$B,0),MATCH(AW$2,'OPEX Input'!$G$2:$BM$2,0)),0)*$D$54</f>
        <v>1341600</v>
      </c>
      <c r="AX67" s="572">
        <f>IFERROR(INDEX('OPEX Input'!$G:$BM,MATCH($B67,'OPEX Input'!$B:$B,0),MATCH(AX$2,'OPEX Input'!$G$2:$BM$2,0)),0)*$D$54</f>
        <v>1341600</v>
      </c>
      <c r="AY67" s="572">
        <f>IFERROR(INDEX('OPEX Input'!$G:$BM,MATCH($B67,'OPEX Input'!$B:$B,0),MATCH(AY$2,'OPEX Input'!$G$2:$BM$2,0)),0)*$D$54</f>
        <v>1341600</v>
      </c>
      <c r="AZ67" s="572">
        <f>IFERROR(INDEX('OPEX Input'!$G:$BM,MATCH($B67,'OPEX Input'!$B:$B,0),MATCH(AZ$2,'OPEX Input'!$G$2:$BM$2,0)),0)*$D$54</f>
        <v>1341600</v>
      </c>
      <c r="BA67" s="572">
        <f>IFERROR(INDEX('OPEX Input'!$G:$BM,MATCH($B67,'OPEX Input'!$B:$B,0),MATCH(BA$2,'OPEX Input'!$G$2:$BM$2,0)),0)*$D$54</f>
        <v>1341600</v>
      </c>
      <c r="BB67" s="572">
        <f>IFERROR(INDEX('OPEX Input'!$G:$BM,MATCH($B67,'OPEX Input'!$B:$B,0),MATCH(BB$2,'OPEX Input'!$G$2:$BM$2,0)),0)*$D$54</f>
        <v>1341600</v>
      </c>
      <c r="BC67" s="572">
        <f>IFERROR(INDEX('OPEX Input'!$G:$BU,MATCH($B67,'OPEX Input'!$B:$B,0),MATCH(BC$2,'OPEX Input'!$G$2:$BU$2,0)),0)*$D$54</f>
        <v>1341600</v>
      </c>
      <c r="BD67" s="572">
        <f>IFERROR(INDEX('OPEX Input'!$G:$BU,MATCH($B67,'OPEX Input'!$B:$B,0),MATCH(BD$2,'OPEX Input'!$G$2:$BU$2,0)),0)*$D$54</f>
        <v>1341600</v>
      </c>
      <c r="BE67" s="572">
        <f>IFERROR(INDEX('OPEX Input'!$G:$BU,MATCH($B67,'OPEX Input'!$B:$B,0),MATCH(BE$2,'OPEX Input'!$G$2:$BU$2,0)),0)*$D$54</f>
        <v>1341600</v>
      </c>
      <c r="BF67" s="572">
        <f>IFERROR(INDEX('OPEX Input'!$G:$BU,MATCH($B67,'OPEX Input'!$B:$B,0),MATCH(BF$2,'OPEX Input'!$G$2:$BU$2,0)),0)*$D$54</f>
        <v>1341600</v>
      </c>
      <c r="BG67" s="572">
        <f>IFERROR(INDEX('OPEX Input'!$G:$BU,MATCH($B67,'OPEX Input'!$B:$B,0),MATCH(BG$2,'OPEX Input'!$G$2:$BU$2,0)),0)*$D$54</f>
        <v>1341600</v>
      </c>
    </row>
    <row r="68" spans="1:59" x14ac:dyDescent="0.2">
      <c r="A68" s="559" t="str">
        <f>'OPEX Input'!C13</f>
        <v xml:space="preserve">   Manutenção </v>
      </c>
      <c r="B68" s="561" t="s">
        <v>497</v>
      </c>
      <c r="D68" s="572">
        <v>2</v>
      </c>
    </row>
    <row r="70" spans="1:59" s="564" customFormat="1" x14ac:dyDescent="0.2">
      <c r="A70" s="562" t="str">
        <f>'OPEX Input'!C14</f>
        <v>URE MARÍLIA - BIO</v>
      </c>
      <c r="B70" s="563"/>
      <c r="C70" s="563" t="s">
        <v>356</v>
      </c>
      <c r="D70" s="563"/>
      <c r="E70" s="563"/>
      <c r="F70" s="592">
        <v>2</v>
      </c>
      <c r="G70" s="563">
        <f>SUM(Z70:BG70)</f>
        <v>90213924.600000054</v>
      </c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>
        <f t="shared" ref="Z70:BG70" si="33">SUM(Z71:Z76)</f>
        <v>486720</v>
      </c>
      <c r="AA70" s="563">
        <f t="shared" si="33"/>
        <v>2719006.2</v>
      </c>
      <c r="AB70" s="563">
        <f t="shared" si="33"/>
        <v>2719006.2</v>
      </c>
      <c r="AC70" s="563">
        <f t="shared" si="33"/>
        <v>2719006.2</v>
      </c>
      <c r="AD70" s="563">
        <f t="shared" si="33"/>
        <v>2719006.2</v>
      </c>
      <c r="AE70" s="563">
        <f t="shared" si="33"/>
        <v>2719006.2</v>
      </c>
      <c r="AF70" s="563">
        <f t="shared" si="33"/>
        <v>2719006.2</v>
      </c>
      <c r="AG70" s="563">
        <f t="shared" si="33"/>
        <v>2719006.2</v>
      </c>
      <c r="AH70" s="563">
        <f t="shared" si="33"/>
        <v>2719006.2</v>
      </c>
      <c r="AI70" s="563">
        <f t="shared" si="33"/>
        <v>2719006.2</v>
      </c>
      <c r="AJ70" s="563">
        <f t="shared" si="33"/>
        <v>2719006.2</v>
      </c>
      <c r="AK70" s="563">
        <f t="shared" si="33"/>
        <v>2719006.2</v>
      </c>
      <c r="AL70" s="563">
        <f t="shared" si="33"/>
        <v>2719006.2</v>
      </c>
      <c r="AM70" s="563">
        <f t="shared" si="33"/>
        <v>2719006.2</v>
      </c>
      <c r="AN70" s="563">
        <f t="shared" si="33"/>
        <v>2719006.2</v>
      </c>
      <c r="AO70" s="563">
        <f t="shared" si="33"/>
        <v>2719006.2</v>
      </c>
      <c r="AP70" s="563">
        <f t="shared" si="33"/>
        <v>2719006.2</v>
      </c>
      <c r="AQ70" s="563">
        <f t="shared" si="33"/>
        <v>2719006.2</v>
      </c>
      <c r="AR70" s="563">
        <f t="shared" si="33"/>
        <v>2719006.2</v>
      </c>
      <c r="AS70" s="563">
        <f t="shared" si="33"/>
        <v>2719006.2</v>
      </c>
      <c r="AT70" s="563">
        <f t="shared" si="33"/>
        <v>2719006.2</v>
      </c>
      <c r="AU70" s="563">
        <f t="shared" si="33"/>
        <v>2719006.2</v>
      </c>
      <c r="AV70" s="563">
        <f t="shared" si="33"/>
        <v>2719006.2</v>
      </c>
      <c r="AW70" s="563">
        <f t="shared" si="33"/>
        <v>2719006.2</v>
      </c>
      <c r="AX70" s="563">
        <f t="shared" si="33"/>
        <v>2719006.2</v>
      </c>
      <c r="AY70" s="563">
        <f t="shared" si="33"/>
        <v>2719006.2</v>
      </c>
      <c r="AZ70" s="563">
        <f t="shared" si="33"/>
        <v>2719006.2</v>
      </c>
      <c r="BA70" s="563">
        <f t="shared" si="33"/>
        <v>2719006.2</v>
      </c>
      <c r="BB70" s="563">
        <f t="shared" si="33"/>
        <v>2719006.2</v>
      </c>
      <c r="BC70" s="563">
        <f t="shared" si="33"/>
        <v>2719006.2</v>
      </c>
      <c r="BD70" s="563">
        <f t="shared" si="33"/>
        <v>2719006.2</v>
      </c>
      <c r="BE70" s="563">
        <f t="shared" si="33"/>
        <v>2719006.2</v>
      </c>
      <c r="BF70" s="563">
        <f t="shared" si="33"/>
        <v>2719006.2</v>
      </c>
      <c r="BG70" s="563">
        <f t="shared" si="33"/>
        <v>2719006.2</v>
      </c>
    </row>
    <row r="71" spans="1:59" x14ac:dyDescent="0.2">
      <c r="A71" s="559" t="str">
        <f>A70</f>
        <v>URE MARÍLIA - BIO</v>
      </c>
    </row>
    <row r="72" spans="1:59" x14ac:dyDescent="0.2">
      <c r="A72" s="559" t="str">
        <f>'OPEX Input'!C18</f>
        <v xml:space="preserve">   Despesas mão de obra Biodigestão (3 turnos)</v>
      </c>
      <c r="B72" s="561" t="s">
        <v>269</v>
      </c>
      <c r="D72" s="572">
        <f>'LOTE 3'!$B$23</f>
        <v>1</v>
      </c>
      <c r="Z72" s="572">
        <f>IFERROR(INDEX('OPEX Input'!$G:$BM,MATCH($B72,'OPEX Input'!$B:$B,0),MATCH(Z$2,'OPEX Input'!$G$2:$BM$2,0)),0)*$D$54</f>
        <v>0</v>
      </c>
      <c r="AA72" s="572">
        <f>IFERROR(INDEX('OPEX Input'!$G:$BM,MATCH($B72,'OPEX Input'!$B:$B,0),MATCH(AA$2,'OPEX Input'!$G$2:$BM$2,0)),0)*$D$54</f>
        <v>190270.80000000002</v>
      </c>
      <c r="AB72" s="572">
        <f>IFERROR(INDEX('OPEX Input'!$G:$BM,MATCH($B72,'OPEX Input'!$B:$B,0),MATCH(AB$2,'OPEX Input'!$G$2:$BM$2,0)),0)*$D$54</f>
        <v>190270.80000000002</v>
      </c>
      <c r="AC72" s="572">
        <f>IFERROR(INDEX('OPEX Input'!$G:$BM,MATCH($B72,'OPEX Input'!$B:$B,0),MATCH(AC$2,'OPEX Input'!$G$2:$BM$2,0)),0)*$D$54</f>
        <v>190270.80000000002</v>
      </c>
      <c r="AD72" s="572">
        <f>IFERROR(INDEX('OPEX Input'!$G:$BM,MATCH($B72,'OPEX Input'!$B:$B,0),MATCH(AD$2,'OPEX Input'!$G$2:$BM$2,0)),0)*$D$54</f>
        <v>190270.80000000002</v>
      </c>
      <c r="AE72" s="572">
        <f>IFERROR(INDEX('OPEX Input'!$G:$BM,MATCH($B72,'OPEX Input'!$B:$B,0),MATCH(AE$2,'OPEX Input'!$G$2:$BM$2,0)),0)*$D$54</f>
        <v>190270.80000000002</v>
      </c>
      <c r="AF72" s="572">
        <f>IFERROR(INDEX('OPEX Input'!$G:$BM,MATCH($B72,'OPEX Input'!$B:$B,0),MATCH(AF$2,'OPEX Input'!$G$2:$BM$2,0)),0)*$D$54</f>
        <v>190270.80000000002</v>
      </c>
      <c r="AG72" s="572">
        <f>IFERROR(INDEX('OPEX Input'!$G:$BM,MATCH($B72,'OPEX Input'!$B:$B,0),MATCH(AG$2,'OPEX Input'!$G$2:$BM$2,0)),0)*$D$54</f>
        <v>190270.80000000002</v>
      </c>
      <c r="AH72" s="572">
        <f>IFERROR(INDEX('OPEX Input'!$G:$BM,MATCH($B72,'OPEX Input'!$B:$B,0),MATCH(AH$2,'OPEX Input'!$G$2:$BM$2,0)),0)*$D$54</f>
        <v>190270.80000000002</v>
      </c>
      <c r="AI72" s="572">
        <f>IFERROR(INDEX('OPEX Input'!$G:$BM,MATCH($B72,'OPEX Input'!$B:$B,0),MATCH(AI$2,'OPEX Input'!$G$2:$BM$2,0)),0)*$D$54</f>
        <v>190270.80000000002</v>
      </c>
      <c r="AJ72" s="572">
        <f>IFERROR(INDEX('OPEX Input'!$G:$BM,MATCH($B72,'OPEX Input'!$B:$B,0),MATCH(AJ$2,'OPEX Input'!$G$2:$BM$2,0)),0)*$D$54</f>
        <v>190270.80000000002</v>
      </c>
      <c r="AK72" s="572">
        <f>IFERROR(INDEX('OPEX Input'!$G:$BM,MATCH($B72,'OPEX Input'!$B:$B,0),MATCH(AK$2,'OPEX Input'!$G$2:$BM$2,0)),0)*$D$54</f>
        <v>190270.80000000002</v>
      </c>
      <c r="AL72" s="572">
        <f>IFERROR(INDEX('OPEX Input'!$G:$BM,MATCH($B72,'OPEX Input'!$B:$B,0),MATCH(AL$2,'OPEX Input'!$G$2:$BM$2,0)),0)*$D$54</f>
        <v>190270.80000000002</v>
      </c>
      <c r="AM72" s="572">
        <f>IFERROR(INDEX('OPEX Input'!$G:$BM,MATCH($B72,'OPEX Input'!$B:$B,0),MATCH(AM$2,'OPEX Input'!$G$2:$BM$2,0)),0)*$D$54</f>
        <v>190270.80000000002</v>
      </c>
      <c r="AN72" s="572">
        <f>IFERROR(INDEX('OPEX Input'!$G:$BM,MATCH($B72,'OPEX Input'!$B:$B,0),MATCH(AN$2,'OPEX Input'!$G$2:$BM$2,0)),0)*$D$54</f>
        <v>190270.80000000002</v>
      </c>
      <c r="AO72" s="572">
        <f>IFERROR(INDEX('OPEX Input'!$G:$BM,MATCH($B72,'OPEX Input'!$B:$B,0),MATCH(AO$2,'OPEX Input'!$G$2:$BM$2,0)),0)*$D$54</f>
        <v>190270.80000000002</v>
      </c>
      <c r="AP72" s="572">
        <f>IFERROR(INDEX('OPEX Input'!$G:$BM,MATCH($B72,'OPEX Input'!$B:$B,0),MATCH(AP$2,'OPEX Input'!$G$2:$BM$2,0)),0)*$D$54</f>
        <v>190270.80000000002</v>
      </c>
      <c r="AQ72" s="572">
        <f>IFERROR(INDEX('OPEX Input'!$G:$BM,MATCH($B72,'OPEX Input'!$B:$B,0),MATCH(AQ$2,'OPEX Input'!$G$2:$BM$2,0)),0)*$D$54</f>
        <v>190270.80000000002</v>
      </c>
      <c r="AR72" s="572">
        <f>IFERROR(INDEX('OPEX Input'!$G:$BM,MATCH($B72,'OPEX Input'!$B:$B,0),MATCH(AR$2,'OPEX Input'!$G$2:$BM$2,0)),0)*$D$54</f>
        <v>190270.80000000002</v>
      </c>
      <c r="AS72" s="572">
        <f>IFERROR(INDEX('OPEX Input'!$G:$BM,MATCH($B72,'OPEX Input'!$B:$B,0),MATCH(AS$2,'OPEX Input'!$G$2:$BM$2,0)),0)*$D$54</f>
        <v>190270.80000000002</v>
      </c>
      <c r="AT72" s="572">
        <f>IFERROR(INDEX('OPEX Input'!$G:$BM,MATCH($B72,'OPEX Input'!$B:$B,0),MATCH(AT$2,'OPEX Input'!$G$2:$BM$2,0)),0)*$D$54</f>
        <v>190270.80000000002</v>
      </c>
      <c r="AU72" s="572">
        <f>IFERROR(INDEX('OPEX Input'!$G:$BM,MATCH($B72,'OPEX Input'!$B:$B,0),MATCH(AU$2,'OPEX Input'!$G$2:$BM$2,0)),0)*$D$54</f>
        <v>190270.80000000002</v>
      </c>
      <c r="AV72" s="572">
        <f>IFERROR(INDEX('OPEX Input'!$G:$BM,MATCH($B72,'OPEX Input'!$B:$B,0),MATCH(AV$2,'OPEX Input'!$G$2:$BM$2,0)),0)*$D$54</f>
        <v>190270.80000000002</v>
      </c>
      <c r="AW72" s="572">
        <f>IFERROR(INDEX('OPEX Input'!$G:$BM,MATCH($B72,'OPEX Input'!$B:$B,0),MATCH(AW$2,'OPEX Input'!$G$2:$BM$2,0)),0)*$D$54</f>
        <v>190270.80000000002</v>
      </c>
      <c r="AX72" s="572">
        <f>IFERROR(INDEX('OPEX Input'!$G:$BM,MATCH($B72,'OPEX Input'!$B:$B,0),MATCH(AX$2,'OPEX Input'!$G$2:$BM$2,0)),0)*$D$54</f>
        <v>190270.80000000002</v>
      </c>
      <c r="AY72" s="572">
        <f>IFERROR(INDEX('OPEX Input'!$G:$BM,MATCH($B72,'OPEX Input'!$B:$B,0),MATCH(AY$2,'OPEX Input'!$G$2:$BM$2,0)),0)*$D$54</f>
        <v>190270.80000000002</v>
      </c>
      <c r="AZ72" s="572">
        <f>IFERROR(INDEX('OPEX Input'!$G:$BM,MATCH($B72,'OPEX Input'!$B:$B,0),MATCH(AZ$2,'OPEX Input'!$G$2:$BM$2,0)),0)*$D$54</f>
        <v>190270.80000000002</v>
      </c>
      <c r="BA72" s="572">
        <f>IFERROR(INDEX('OPEX Input'!$G:$BM,MATCH($B72,'OPEX Input'!$B:$B,0),MATCH(BA$2,'OPEX Input'!$G$2:$BM$2,0)),0)*$D$54</f>
        <v>190270.80000000002</v>
      </c>
      <c r="BB72" s="572">
        <f>IFERROR(INDEX('OPEX Input'!$G:$BM,MATCH($B72,'OPEX Input'!$B:$B,0),MATCH(BB$2,'OPEX Input'!$G$2:$BM$2,0)),0)*$D$54</f>
        <v>190270.80000000002</v>
      </c>
      <c r="BC72" s="572">
        <f>IFERROR(INDEX('OPEX Input'!$G:$BU,MATCH($B72,'OPEX Input'!$B:$B,0),MATCH(BC$2,'OPEX Input'!$G$2:$BU$2,0)),0)*$D$54</f>
        <v>190270.80000000002</v>
      </c>
      <c r="BD72" s="572">
        <f>IFERROR(INDEX('OPEX Input'!$G:$BU,MATCH($B72,'OPEX Input'!$B:$B,0),MATCH(BD$2,'OPEX Input'!$G$2:$BU$2,0)),0)*$D$54</f>
        <v>190270.80000000002</v>
      </c>
      <c r="BE72" s="572">
        <f>IFERROR(INDEX('OPEX Input'!$G:$BU,MATCH($B72,'OPEX Input'!$B:$B,0),MATCH(BE$2,'OPEX Input'!$G$2:$BU$2,0)),0)*$D$54</f>
        <v>190270.80000000002</v>
      </c>
      <c r="BF72" s="572">
        <f>IFERROR(INDEX('OPEX Input'!$G:$BU,MATCH($B72,'OPEX Input'!$B:$B,0),MATCH(BF$2,'OPEX Input'!$G$2:$BU$2,0)),0)*$D$54</f>
        <v>190270.80000000002</v>
      </c>
      <c r="BG72" s="572">
        <f>IFERROR(INDEX('OPEX Input'!$G:$BU,MATCH($B72,'OPEX Input'!$B:$B,0),MATCH(BG$2,'OPEX Input'!$G$2:$BU$2,0)),0)*$D$54</f>
        <v>190270.80000000002</v>
      </c>
    </row>
    <row r="73" spans="1:59" x14ac:dyDescent="0.2">
      <c r="A73" s="559" t="str">
        <f>'OPEX Input'!C19</f>
        <v xml:space="preserve">   Despesas mão de obra CO2 (3 turnos)</v>
      </c>
      <c r="B73" s="561" t="s">
        <v>270</v>
      </c>
      <c r="D73" s="572">
        <f>'LOTE 3'!$B$23</f>
        <v>1</v>
      </c>
      <c r="Z73" s="572">
        <f>IFERROR(INDEX('OPEX Input'!$G:$BM,MATCH($B73,'OPEX Input'!$B:$B,0),MATCH(Z$2,'OPEX Input'!$G$2:$BM$2,0)),0)*$D$54</f>
        <v>0</v>
      </c>
      <c r="AA73" s="572">
        <f>IFERROR(INDEX('OPEX Input'!$G:$BM,MATCH($B73,'OPEX Input'!$B:$B,0),MATCH(AA$2,'OPEX Input'!$G$2:$BM$2,0)),0)*$D$54</f>
        <v>95135.400000000009</v>
      </c>
      <c r="AB73" s="572">
        <f>IFERROR(INDEX('OPEX Input'!$G:$BM,MATCH($B73,'OPEX Input'!$B:$B,0),MATCH(AB$2,'OPEX Input'!$G$2:$BM$2,0)),0)*$D$54</f>
        <v>95135.400000000009</v>
      </c>
      <c r="AC73" s="572">
        <f>IFERROR(INDEX('OPEX Input'!$G:$BM,MATCH($B73,'OPEX Input'!$B:$B,0),MATCH(AC$2,'OPEX Input'!$G$2:$BM$2,0)),0)*$D$54</f>
        <v>95135.400000000009</v>
      </c>
      <c r="AD73" s="572">
        <f>IFERROR(INDEX('OPEX Input'!$G:$BM,MATCH($B73,'OPEX Input'!$B:$B,0),MATCH(AD$2,'OPEX Input'!$G$2:$BM$2,0)),0)*$D$54</f>
        <v>95135.400000000009</v>
      </c>
      <c r="AE73" s="572">
        <f>IFERROR(INDEX('OPEX Input'!$G:$BM,MATCH($B73,'OPEX Input'!$B:$B,0),MATCH(AE$2,'OPEX Input'!$G$2:$BM$2,0)),0)*$D$54</f>
        <v>95135.400000000009</v>
      </c>
      <c r="AF73" s="572">
        <f>IFERROR(INDEX('OPEX Input'!$G:$BM,MATCH($B73,'OPEX Input'!$B:$B,0),MATCH(AF$2,'OPEX Input'!$G$2:$BM$2,0)),0)*$D$54</f>
        <v>95135.400000000009</v>
      </c>
      <c r="AG73" s="572">
        <f>IFERROR(INDEX('OPEX Input'!$G:$BM,MATCH($B73,'OPEX Input'!$B:$B,0),MATCH(AG$2,'OPEX Input'!$G$2:$BM$2,0)),0)*$D$54</f>
        <v>95135.400000000009</v>
      </c>
      <c r="AH73" s="572">
        <f>IFERROR(INDEX('OPEX Input'!$G:$BM,MATCH($B73,'OPEX Input'!$B:$B,0),MATCH(AH$2,'OPEX Input'!$G$2:$BM$2,0)),0)*$D$54</f>
        <v>95135.400000000009</v>
      </c>
      <c r="AI73" s="572">
        <f>IFERROR(INDEX('OPEX Input'!$G:$BM,MATCH($B73,'OPEX Input'!$B:$B,0),MATCH(AI$2,'OPEX Input'!$G$2:$BM$2,0)),0)*$D$54</f>
        <v>95135.400000000009</v>
      </c>
      <c r="AJ73" s="572">
        <f>IFERROR(INDEX('OPEX Input'!$G:$BM,MATCH($B73,'OPEX Input'!$B:$B,0),MATCH(AJ$2,'OPEX Input'!$G$2:$BM$2,0)),0)*$D$54</f>
        <v>95135.400000000009</v>
      </c>
      <c r="AK73" s="572">
        <f>IFERROR(INDEX('OPEX Input'!$G:$BM,MATCH($B73,'OPEX Input'!$B:$B,0),MATCH(AK$2,'OPEX Input'!$G$2:$BM$2,0)),0)*$D$54</f>
        <v>95135.400000000009</v>
      </c>
      <c r="AL73" s="572">
        <f>IFERROR(INDEX('OPEX Input'!$G:$BM,MATCH($B73,'OPEX Input'!$B:$B,0),MATCH(AL$2,'OPEX Input'!$G$2:$BM$2,0)),0)*$D$54</f>
        <v>95135.400000000009</v>
      </c>
      <c r="AM73" s="572">
        <f>IFERROR(INDEX('OPEX Input'!$G:$BM,MATCH($B73,'OPEX Input'!$B:$B,0),MATCH(AM$2,'OPEX Input'!$G$2:$BM$2,0)),0)*$D$54</f>
        <v>95135.400000000009</v>
      </c>
      <c r="AN73" s="572">
        <f>IFERROR(INDEX('OPEX Input'!$G:$BM,MATCH($B73,'OPEX Input'!$B:$B,0),MATCH(AN$2,'OPEX Input'!$G$2:$BM$2,0)),0)*$D$54</f>
        <v>95135.400000000009</v>
      </c>
      <c r="AO73" s="572">
        <f>IFERROR(INDEX('OPEX Input'!$G:$BM,MATCH($B73,'OPEX Input'!$B:$B,0),MATCH(AO$2,'OPEX Input'!$G$2:$BM$2,0)),0)*$D$54</f>
        <v>95135.400000000009</v>
      </c>
      <c r="AP73" s="572">
        <f>IFERROR(INDEX('OPEX Input'!$G:$BM,MATCH($B73,'OPEX Input'!$B:$B,0),MATCH(AP$2,'OPEX Input'!$G$2:$BM$2,0)),0)*$D$54</f>
        <v>95135.400000000009</v>
      </c>
      <c r="AQ73" s="572">
        <f>IFERROR(INDEX('OPEX Input'!$G:$BM,MATCH($B73,'OPEX Input'!$B:$B,0),MATCH(AQ$2,'OPEX Input'!$G$2:$BM$2,0)),0)*$D$54</f>
        <v>95135.400000000009</v>
      </c>
      <c r="AR73" s="572">
        <f>IFERROR(INDEX('OPEX Input'!$G:$BM,MATCH($B73,'OPEX Input'!$B:$B,0),MATCH(AR$2,'OPEX Input'!$G$2:$BM$2,0)),0)*$D$54</f>
        <v>95135.400000000009</v>
      </c>
      <c r="AS73" s="572">
        <f>IFERROR(INDEX('OPEX Input'!$G:$BM,MATCH($B73,'OPEX Input'!$B:$B,0),MATCH(AS$2,'OPEX Input'!$G$2:$BM$2,0)),0)*$D$54</f>
        <v>95135.400000000009</v>
      </c>
      <c r="AT73" s="572">
        <f>IFERROR(INDEX('OPEX Input'!$G:$BM,MATCH($B73,'OPEX Input'!$B:$B,0),MATCH(AT$2,'OPEX Input'!$G$2:$BM$2,0)),0)*$D$54</f>
        <v>95135.400000000009</v>
      </c>
      <c r="AU73" s="572">
        <f>IFERROR(INDEX('OPEX Input'!$G:$BM,MATCH($B73,'OPEX Input'!$B:$B,0),MATCH(AU$2,'OPEX Input'!$G$2:$BM$2,0)),0)*$D$54</f>
        <v>95135.400000000009</v>
      </c>
      <c r="AV73" s="572">
        <f>IFERROR(INDEX('OPEX Input'!$G:$BM,MATCH($B73,'OPEX Input'!$B:$B,0),MATCH(AV$2,'OPEX Input'!$G$2:$BM$2,0)),0)*$D$54</f>
        <v>95135.400000000009</v>
      </c>
      <c r="AW73" s="572">
        <f>IFERROR(INDEX('OPEX Input'!$G:$BM,MATCH($B73,'OPEX Input'!$B:$B,0),MATCH(AW$2,'OPEX Input'!$G$2:$BM$2,0)),0)*$D$54</f>
        <v>95135.400000000009</v>
      </c>
      <c r="AX73" s="572">
        <f>IFERROR(INDEX('OPEX Input'!$G:$BM,MATCH($B73,'OPEX Input'!$B:$B,0),MATCH(AX$2,'OPEX Input'!$G$2:$BM$2,0)),0)*$D$54</f>
        <v>95135.400000000009</v>
      </c>
      <c r="AY73" s="572">
        <f>IFERROR(INDEX('OPEX Input'!$G:$BM,MATCH($B73,'OPEX Input'!$B:$B,0),MATCH(AY$2,'OPEX Input'!$G$2:$BM$2,0)),0)*$D$54</f>
        <v>95135.400000000009</v>
      </c>
      <c r="AZ73" s="572">
        <f>IFERROR(INDEX('OPEX Input'!$G:$BM,MATCH($B73,'OPEX Input'!$B:$B,0),MATCH(AZ$2,'OPEX Input'!$G$2:$BM$2,0)),0)*$D$54</f>
        <v>95135.400000000009</v>
      </c>
      <c r="BA73" s="572">
        <f>IFERROR(INDEX('OPEX Input'!$G:$BM,MATCH($B73,'OPEX Input'!$B:$B,0),MATCH(BA$2,'OPEX Input'!$G$2:$BM$2,0)),0)*$D$54</f>
        <v>95135.400000000009</v>
      </c>
      <c r="BB73" s="572">
        <f>IFERROR(INDEX('OPEX Input'!$G:$BM,MATCH($B73,'OPEX Input'!$B:$B,0),MATCH(BB$2,'OPEX Input'!$G$2:$BM$2,0)),0)*$D$54</f>
        <v>95135.400000000009</v>
      </c>
      <c r="BC73" s="572">
        <f>IFERROR(INDEX('OPEX Input'!$G:$BU,MATCH($B73,'OPEX Input'!$B:$B,0),MATCH(BC$2,'OPEX Input'!$G$2:$BU$2,0)),0)*$D$54</f>
        <v>95135.400000000009</v>
      </c>
      <c r="BD73" s="572">
        <f>IFERROR(INDEX('OPEX Input'!$G:$BU,MATCH($B73,'OPEX Input'!$B:$B,0),MATCH(BD$2,'OPEX Input'!$G$2:$BU$2,0)),0)*$D$54</f>
        <v>95135.400000000009</v>
      </c>
      <c r="BE73" s="572">
        <f>IFERROR(INDEX('OPEX Input'!$G:$BU,MATCH($B73,'OPEX Input'!$B:$B,0),MATCH(BE$2,'OPEX Input'!$G$2:$BU$2,0)),0)*$D$54</f>
        <v>95135.400000000009</v>
      </c>
      <c r="BF73" s="572">
        <f>IFERROR(INDEX('OPEX Input'!$G:$BU,MATCH($B73,'OPEX Input'!$B:$B,0),MATCH(BF$2,'OPEX Input'!$G$2:$BU$2,0)),0)*$D$54</f>
        <v>95135.400000000009</v>
      </c>
      <c r="BG73" s="572">
        <f>IFERROR(INDEX('OPEX Input'!$G:$BU,MATCH($B73,'OPEX Input'!$B:$B,0),MATCH(BG$2,'OPEX Input'!$G$2:$BU$2,0)),0)*$D$54</f>
        <v>95135.400000000009</v>
      </c>
    </row>
    <row r="74" spans="1:59" x14ac:dyDescent="0.2">
      <c r="A74" s="559" t="str">
        <f>'OPEX Input'!C20</f>
        <v xml:space="preserve">   Despesas mão de obra INDIRETA</v>
      </c>
      <c r="B74" s="561" t="s">
        <v>500</v>
      </c>
      <c r="D74" s="572">
        <f>'LOTE 3'!$B$23</f>
        <v>1</v>
      </c>
      <c r="Z74" s="572">
        <f>IFERROR(INDEX('OPEX Input'!$G:$BM,MATCH($B74,'OPEX Input'!$B:$B,0),MATCH(Z$2,'OPEX Input'!$G$2:$BM$2,0)),0)*$D$54</f>
        <v>187200</v>
      </c>
      <c r="AA74" s="572">
        <f>IFERROR(INDEX('OPEX Input'!$G:$BM,MATCH($B74,'OPEX Input'!$B:$B,0),MATCH(AA$2,'OPEX Input'!$G$2:$BM$2,0)),0)*$D$54</f>
        <v>936000</v>
      </c>
      <c r="AB74" s="572">
        <f>IFERROR(INDEX('OPEX Input'!$G:$BM,MATCH($B74,'OPEX Input'!$B:$B,0),MATCH(AB$2,'OPEX Input'!$G$2:$BM$2,0)),0)*$D$54</f>
        <v>936000</v>
      </c>
      <c r="AC74" s="572">
        <f>IFERROR(INDEX('OPEX Input'!$G:$BM,MATCH($B74,'OPEX Input'!$B:$B,0),MATCH(AC$2,'OPEX Input'!$G$2:$BM$2,0)),0)*$D$54</f>
        <v>936000</v>
      </c>
      <c r="AD74" s="572">
        <f>IFERROR(INDEX('OPEX Input'!$G:$BM,MATCH($B74,'OPEX Input'!$B:$B,0),MATCH(AD$2,'OPEX Input'!$G$2:$BM$2,0)),0)*$D$54</f>
        <v>936000</v>
      </c>
      <c r="AE74" s="572">
        <f>IFERROR(INDEX('OPEX Input'!$G:$BM,MATCH($B74,'OPEX Input'!$B:$B,0),MATCH(AE$2,'OPEX Input'!$G$2:$BM$2,0)),0)*$D$54</f>
        <v>936000</v>
      </c>
      <c r="AF74" s="572">
        <f>IFERROR(INDEX('OPEX Input'!$G:$BM,MATCH($B74,'OPEX Input'!$B:$B,0),MATCH(AF$2,'OPEX Input'!$G$2:$BM$2,0)),0)*$D$54</f>
        <v>936000</v>
      </c>
      <c r="AG74" s="572">
        <f>IFERROR(INDEX('OPEX Input'!$G:$BM,MATCH($B74,'OPEX Input'!$B:$B,0),MATCH(AG$2,'OPEX Input'!$G$2:$BM$2,0)),0)*$D$54</f>
        <v>936000</v>
      </c>
      <c r="AH74" s="572">
        <f>IFERROR(INDEX('OPEX Input'!$G:$BM,MATCH($B74,'OPEX Input'!$B:$B,0),MATCH(AH$2,'OPEX Input'!$G$2:$BM$2,0)),0)*$D$54</f>
        <v>936000</v>
      </c>
      <c r="AI74" s="572">
        <f>IFERROR(INDEX('OPEX Input'!$G:$BM,MATCH($B74,'OPEX Input'!$B:$B,0),MATCH(AI$2,'OPEX Input'!$G$2:$BM$2,0)),0)*$D$54</f>
        <v>936000</v>
      </c>
      <c r="AJ74" s="572">
        <f>IFERROR(INDEX('OPEX Input'!$G:$BM,MATCH($B74,'OPEX Input'!$B:$B,0),MATCH(AJ$2,'OPEX Input'!$G$2:$BM$2,0)),0)*$D$54</f>
        <v>936000</v>
      </c>
      <c r="AK74" s="572">
        <f>IFERROR(INDEX('OPEX Input'!$G:$BM,MATCH($B74,'OPEX Input'!$B:$B,0),MATCH(AK$2,'OPEX Input'!$G$2:$BM$2,0)),0)*$D$54</f>
        <v>936000</v>
      </c>
      <c r="AL74" s="572">
        <f>IFERROR(INDEX('OPEX Input'!$G:$BM,MATCH($B74,'OPEX Input'!$B:$B,0),MATCH(AL$2,'OPEX Input'!$G$2:$BM$2,0)),0)*$D$54</f>
        <v>936000</v>
      </c>
      <c r="AM74" s="572">
        <f>IFERROR(INDEX('OPEX Input'!$G:$BM,MATCH($B74,'OPEX Input'!$B:$B,0),MATCH(AM$2,'OPEX Input'!$G$2:$BM$2,0)),0)*$D$54</f>
        <v>936000</v>
      </c>
      <c r="AN74" s="572">
        <f>IFERROR(INDEX('OPEX Input'!$G:$BM,MATCH($B74,'OPEX Input'!$B:$B,0),MATCH(AN$2,'OPEX Input'!$G$2:$BM$2,0)),0)*$D$54</f>
        <v>936000</v>
      </c>
      <c r="AO74" s="572">
        <f>IFERROR(INDEX('OPEX Input'!$G:$BM,MATCH($B74,'OPEX Input'!$B:$B,0),MATCH(AO$2,'OPEX Input'!$G$2:$BM$2,0)),0)*$D$54</f>
        <v>936000</v>
      </c>
      <c r="AP74" s="572">
        <f>IFERROR(INDEX('OPEX Input'!$G:$BM,MATCH($B74,'OPEX Input'!$B:$B,0),MATCH(AP$2,'OPEX Input'!$G$2:$BM$2,0)),0)*$D$54</f>
        <v>936000</v>
      </c>
      <c r="AQ74" s="572">
        <f>IFERROR(INDEX('OPEX Input'!$G:$BM,MATCH($B74,'OPEX Input'!$B:$B,0),MATCH(AQ$2,'OPEX Input'!$G$2:$BM$2,0)),0)*$D$54</f>
        <v>936000</v>
      </c>
      <c r="AR74" s="572">
        <f>IFERROR(INDEX('OPEX Input'!$G:$BM,MATCH($B74,'OPEX Input'!$B:$B,0),MATCH(AR$2,'OPEX Input'!$G$2:$BM$2,0)),0)*$D$54</f>
        <v>936000</v>
      </c>
      <c r="AS74" s="572">
        <f>IFERROR(INDEX('OPEX Input'!$G:$BM,MATCH($B74,'OPEX Input'!$B:$B,0),MATCH(AS$2,'OPEX Input'!$G$2:$BM$2,0)),0)*$D$54</f>
        <v>936000</v>
      </c>
      <c r="AT74" s="572">
        <f>IFERROR(INDEX('OPEX Input'!$G:$BM,MATCH($B74,'OPEX Input'!$B:$B,0),MATCH(AT$2,'OPEX Input'!$G$2:$BM$2,0)),0)*$D$54</f>
        <v>936000</v>
      </c>
      <c r="AU74" s="572">
        <f>IFERROR(INDEX('OPEX Input'!$G:$BM,MATCH($B74,'OPEX Input'!$B:$B,0),MATCH(AU$2,'OPEX Input'!$G$2:$BM$2,0)),0)*$D$54</f>
        <v>936000</v>
      </c>
      <c r="AV74" s="572">
        <f>IFERROR(INDEX('OPEX Input'!$G:$BM,MATCH($B74,'OPEX Input'!$B:$B,0),MATCH(AV$2,'OPEX Input'!$G$2:$BM$2,0)),0)*$D$54</f>
        <v>936000</v>
      </c>
      <c r="AW74" s="572">
        <f>IFERROR(INDEX('OPEX Input'!$G:$BM,MATCH($B74,'OPEX Input'!$B:$B,0),MATCH(AW$2,'OPEX Input'!$G$2:$BM$2,0)),0)*$D$54</f>
        <v>936000</v>
      </c>
      <c r="AX74" s="572">
        <f>IFERROR(INDEX('OPEX Input'!$G:$BM,MATCH($B74,'OPEX Input'!$B:$B,0),MATCH(AX$2,'OPEX Input'!$G$2:$BM$2,0)),0)*$D$54</f>
        <v>936000</v>
      </c>
      <c r="AY74" s="572">
        <f>IFERROR(INDEX('OPEX Input'!$G:$BM,MATCH($B74,'OPEX Input'!$B:$B,0),MATCH(AY$2,'OPEX Input'!$G$2:$BM$2,0)),0)*$D$54</f>
        <v>936000</v>
      </c>
      <c r="AZ74" s="572">
        <f>IFERROR(INDEX('OPEX Input'!$G:$BM,MATCH($B74,'OPEX Input'!$B:$B,0),MATCH(AZ$2,'OPEX Input'!$G$2:$BM$2,0)),0)*$D$54</f>
        <v>936000</v>
      </c>
      <c r="BA74" s="572">
        <f>IFERROR(INDEX('OPEX Input'!$G:$BM,MATCH($B74,'OPEX Input'!$B:$B,0),MATCH(BA$2,'OPEX Input'!$G$2:$BM$2,0)),0)*$D$54</f>
        <v>936000</v>
      </c>
      <c r="BB74" s="572">
        <f>IFERROR(INDEX('OPEX Input'!$G:$BM,MATCH($B74,'OPEX Input'!$B:$B,0),MATCH(BB$2,'OPEX Input'!$G$2:$BM$2,0)),0)*$D$54</f>
        <v>936000</v>
      </c>
      <c r="BC74" s="572">
        <f>IFERROR(INDEX('OPEX Input'!$G:$BU,MATCH($B74,'OPEX Input'!$B:$B,0),MATCH(BC$2,'OPEX Input'!$G$2:$BU$2,0)),0)*$D$54</f>
        <v>936000</v>
      </c>
      <c r="BD74" s="572">
        <f>IFERROR(INDEX('OPEX Input'!$G:$BU,MATCH($B74,'OPEX Input'!$B:$B,0),MATCH(BD$2,'OPEX Input'!$G$2:$BU$2,0)),0)*$D$54</f>
        <v>936000</v>
      </c>
      <c r="BE74" s="572">
        <f>IFERROR(INDEX('OPEX Input'!$G:$BU,MATCH($B74,'OPEX Input'!$B:$B,0),MATCH(BE$2,'OPEX Input'!$G$2:$BU$2,0)),0)*$D$54</f>
        <v>936000</v>
      </c>
      <c r="BF74" s="572">
        <f>IFERROR(INDEX('OPEX Input'!$G:$BU,MATCH($B74,'OPEX Input'!$B:$B,0),MATCH(BF$2,'OPEX Input'!$G$2:$BU$2,0)),0)*$D$54</f>
        <v>936000</v>
      </c>
      <c r="BG74" s="572">
        <f>IFERROR(INDEX('OPEX Input'!$G:$BU,MATCH($B74,'OPEX Input'!$B:$B,0),MATCH(BG$2,'OPEX Input'!$G$2:$BU$2,0)),0)*$D$54</f>
        <v>936000</v>
      </c>
    </row>
    <row r="75" spans="1:59" x14ac:dyDescent="0.2">
      <c r="A75" s="559" t="str">
        <f>'OPEX Input'!C21</f>
        <v xml:space="preserve">   Energia Elétrica da planta</v>
      </c>
      <c r="B75" s="561" t="s">
        <v>724</v>
      </c>
      <c r="D75" s="572">
        <f>'LOTE 3'!$B$23</f>
        <v>1</v>
      </c>
      <c r="Z75" s="572">
        <f>IFERROR(INDEX('OPEX Input'!$G:$BM,MATCH($B75,'OPEX Input'!$B:$B,0),MATCH(Z$2,'OPEX Input'!$G$2:$BM$2,0)),0)*$D$54</f>
        <v>212160</v>
      </c>
      <c r="AA75" s="572">
        <f>IFERROR(INDEX('OPEX Input'!$G:$BM,MATCH($B75,'OPEX Input'!$B:$B,0),MATCH(AA$2,'OPEX Input'!$G$2:$BM$2,0)),0)*$D$54</f>
        <v>1060800</v>
      </c>
      <c r="AB75" s="572">
        <f>IFERROR(INDEX('OPEX Input'!$G:$BM,MATCH($B75,'OPEX Input'!$B:$B,0),MATCH(AB$2,'OPEX Input'!$G$2:$BM$2,0)),0)*$D$54</f>
        <v>1060800</v>
      </c>
      <c r="AC75" s="572">
        <f>IFERROR(INDEX('OPEX Input'!$G:$BM,MATCH($B75,'OPEX Input'!$B:$B,0),MATCH(AC$2,'OPEX Input'!$G$2:$BM$2,0)),0)*$D$54</f>
        <v>1060800</v>
      </c>
      <c r="AD75" s="572">
        <f>IFERROR(INDEX('OPEX Input'!$G:$BM,MATCH($B75,'OPEX Input'!$B:$B,0),MATCH(AD$2,'OPEX Input'!$G$2:$BM$2,0)),0)*$D$54</f>
        <v>1060800</v>
      </c>
      <c r="AE75" s="572">
        <f>IFERROR(INDEX('OPEX Input'!$G:$BM,MATCH($B75,'OPEX Input'!$B:$B,0),MATCH(AE$2,'OPEX Input'!$G$2:$BM$2,0)),0)*$D$54</f>
        <v>1060800</v>
      </c>
      <c r="AF75" s="572">
        <f>IFERROR(INDEX('OPEX Input'!$G:$BM,MATCH($B75,'OPEX Input'!$B:$B,0),MATCH(AF$2,'OPEX Input'!$G$2:$BM$2,0)),0)*$D$54</f>
        <v>1060800</v>
      </c>
      <c r="AG75" s="572">
        <f>IFERROR(INDEX('OPEX Input'!$G:$BM,MATCH($B75,'OPEX Input'!$B:$B,0),MATCH(AG$2,'OPEX Input'!$G$2:$BM$2,0)),0)*$D$54</f>
        <v>1060800</v>
      </c>
      <c r="AH75" s="572">
        <f>IFERROR(INDEX('OPEX Input'!$G:$BM,MATCH($B75,'OPEX Input'!$B:$B,0),MATCH(AH$2,'OPEX Input'!$G$2:$BM$2,0)),0)*$D$54</f>
        <v>1060800</v>
      </c>
      <c r="AI75" s="572">
        <f>IFERROR(INDEX('OPEX Input'!$G:$BM,MATCH($B75,'OPEX Input'!$B:$B,0),MATCH(AI$2,'OPEX Input'!$G$2:$BM$2,0)),0)*$D$54</f>
        <v>1060800</v>
      </c>
      <c r="AJ75" s="572">
        <f>IFERROR(INDEX('OPEX Input'!$G:$BM,MATCH($B75,'OPEX Input'!$B:$B,0),MATCH(AJ$2,'OPEX Input'!$G$2:$BM$2,0)),0)*$D$54</f>
        <v>1060800</v>
      </c>
      <c r="AK75" s="572">
        <f>IFERROR(INDEX('OPEX Input'!$G:$BM,MATCH($B75,'OPEX Input'!$B:$B,0),MATCH(AK$2,'OPEX Input'!$G$2:$BM$2,0)),0)*$D$54</f>
        <v>1060800</v>
      </c>
      <c r="AL75" s="572">
        <f>IFERROR(INDEX('OPEX Input'!$G:$BM,MATCH($B75,'OPEX Input'!$B:$B,0),MATCH(AL$2,'OPEX Input'!$G$2:$BM$2,0)),0)*$D$54</f>
        <v>1060800</v>
      </c>
      <c r="AM75" s="572">
        <f>IFERROR(INDEX('OPEX Input'!$G:$BM,MATCH($B75,'OPEX Input'!$B:$B,0),MATCH(AM$2,'OPEX Input'!$G$2:$BM$2,0)),0)*$D$54</f>
        <v>1060800</v>
      </c>
      <c r="AN75" s="572">
        <f>IFERROR(INDEX('OPEX Input'!$G:$BM,MATCH($B75,'OPEX Input'!$B:$B,0),MATCH(AN$2,'OPEX Input'!$G$2:$BM$2,0)),0)*$D$54</f>
        <v>1060800</v>
      </c>
      <c r="AO75" s="572">
        <f>IFERROR(INDEX('OPEX Input'!$G:$BM,MATCH($B75,'OPEX Input'!$B:$B,0),MATCH(AO$2,'OPEX Input'!$G$2:$BM$2,0)),0)*$D$54</f>
        <v>1060800</v>
      </c>
      <c r="AP75" s="572">
        <f>IFERROR(INDEX('OPEX Input'!$G:$BM,MATCH($B75,'OPEX Input'!$B:$B,0),MATCH(AP$2,'OPEX Input'!$G$2:$BM$2,0)),0)*$D$54</f>
        <v>1060800</v>
      </c>
      <c r="AQ75" s="572">
        <f>IFERROR(INDEX('OPEX Input'!$G:$BM,MATCH($B75,'OPEX Input'!$B:$B,0),MATCH(AQ$2,'OPEX Input'!$G$2:$BM$2,0)),0)*$D$54</f>
        <v>1060800</v>
      </c>
      <c r="AR75" s="572">
        <f>IFERROR(INDEX('OPEX Input'!$G:$BM,MATCH($B75,'OPEX Input'!$B:$B,0),MATCH(AR$2,'OPEX Input'!$G$2:$BM$2,0)),0)*$D$54</f>
        <v>1060800</v>
      </c>
      <c r="AS75" s="572">
        <f>IFERROR(INDEX('OPEX Input'!$G:$BM,MATCH($B75,'OPEX Input'!$B:$B,0),MATCH(AS$2,'OPEX Input'!$G$2:$BM$2,0)),0)*$D$54</f>
        <v>1060800</v>
      </c>
      <c r="AT75" s="572">
        <f>IFERROR(INDEX('OPEX Input'!$G:$BM,MATCH($B75,'OPEX Input'!$B:$B,0),MATCH(AT$2,'OPEX Input'!$G$2:$BM$2,0)),0)*$D$54</f>
        <v>1060800</v>
      </c>
      <c r="AU75" s="572">
        <f>IFERROR(INDEX('OPEX Input'!$G:$BM,MATCH($B75,'OPEX Input'!$B:$B,0),MATCH(AU$2,'OPEX Input'!$G$2:$BM$2,0)),0)*$D$54</f>
        <v>1060800</v>
      </c>
      <c r="AV75" s="572">
        <f>IFERROR(INDEX('OPEX Input'!$G:$BM,MATCH($B75,'OPEX Input'!$B:$B,0),MATCH(AV$2,'OPEX Input'!$G$2:$BM$2,0)),0)*$D$54</f>
        <v>1060800</v>
      </c>
      <c r="AW75" s="572">
        <f>IFERROR(INDEX('OPEX Input'!$G:$BM,MATCH($B75,'OPEX Input'!$B:$B,0),MATCH(AW$2,'OPEX Input'!$G$2:$BM$2,0)),0)*$D$54</f>
        <v>1060800</v>
      </c>
      <c r="AX75" s="572">
        <f>IFERROR(INDEX('OPEX Input'!$G:$BM,MATCH($B75,'OPEX Input'!$B:$B,0),MATCH(AX$2,'OPEX Input'!$G$2:$BM$2,0)),0)*$D$54</f>
        <v>1060800</v>
      </c>
      <c r="AY75" s="572">
        <f>IFERROR(INDEX('OPEX Input'!$G:$BM,MATCH($B75,'OPEX Input'!$B:$B,0),MATCH(AY$2,'OPEX Input'!$G$2:$BM$2,0)),0)*$D$54</f>
        <v>1060800</v>
      </c>
      <c r="AZ75" s="572">
        <f>IFERROR(INDEX('OPEX Input'!$G:$BM,MATCH($B75,'OPEX Input'!$B:$B,0),MATCH(AZ$2,'OPEX Input'!$G$2:$BM$2,0)),0)*$D$54</f>
        <v>1060800</v>
      </c>
      <c r="BA75" s="572">
        <f>IFERROR(INDEX('OPEX Input'!$G:$BM,MATCH($B75,'OPEX Input'!$B:$B,0),MATCH(BA$2,'OPEX Input'!$G$2:$BM$2,0)),0)*$D$54</f>
        <v>1060800</v>
      </c>
      <c r="BB75" s="572">
        <f>IFERROR(INDEX('OPEX Input'!$G:$BM,MATCH($B75,'OPEX Input'!$B:$B,0),MATCH(BB$2,'OPEX Input'!$G$2:$BM$2,0)),0)*$D$54</f>
        <v>1060800</v>
      </c>
      <c r="BC75" s="572">
        <f>IFERROR(INDEX('OPEX Input'!$G:$BU,MATCH($B75,'OPEX Input'!$B:$B,0),MATCH(BC$2,'OPEX Input'!$G$2:$BU$2,0)),0)*$D$54</f>
        <v>1060800</v>
      </c>
      <c r="BD75" s="572">
        <f>IFERROR(INDEX('OPEX Input'!$G:$BU,MATCH($B75,'OPEX Input'!$B:$B,0),MATCH(BD$2,'OPEX Input'!$G$2:$BU$2,0)),0)*$D$54</f>
        <v>1060800</v>
      </c>
      <c r="BE75" s="572">
        <f>IFERROR(INDEX('OPEX Input'!$G:$BU,MATCH($B75,'OPEX Input'!$B:$B,0),MATCH(BE$2,'OPEX Input'!$G$2:$BU$2,0)),0)*$D$54</f>
        <v>1060800</v>
      </c>
      <c r="BF75" s="572">
        <f>IFERROR(INDEX('OPEX Input'!$G:$BU,MATCH($B75,'OPEX Input'!$B:$B,0),MATCH(BF$2,'OPEX Input'!$G$2:$BU$2,0)),0)*$D$54</f>
        <v>1060800</v>
      </c>
      <c r="BG75" s="572">
        <f>IFERROR(INDEX('OPEX Input'!$G:$BU,MATCH($B75,'OPEX Input'!$B:$B,0),MATCH(BG$2,'OPEX Input'!$G$2:$BU$2,0)),0)*$D$54</f>
        <v>1060800</v>
      </c>
    </row>
    <row r="76" spans="1:59" x14ac:dyDescent="0.2">
      <c r="A76" s="559" t="str">
        <f>'OPEX Input'!C22</f>
        <v xml:space="preserve">   Manutenção </v>
      </c>
      <c r="B76" s="561" t="s">
        <v>730</v>
      </c>
      <c r="D76" s="572">
        <v>2</v>
      </c>
      <c r="Z76" s="572">
        <f>IFERROR(INDEX('OPEX Input'!$G:$BM,MATCH($B76,'OPEX Input'!$B:$B,0),MATCH(Z$2,'OPEX Input'!$G$2:$BM$2,0)),0)*$D$54</f>
        <v>87360</v>
      </c>
      <c r="AA76" s="572">
        <f>IFERROR(INDEX('OPEX Input'!$G:$BM,MATCH($B76,'OPEX Input'!$B:$B,0),MATCH(AA$2,'OPEX Input'!$G$2:$BM$2,0)),0)*$D$54</f>
        <v>436800</v>
      </c>
      <c r="AB76" s="572">
        <f>IFERROR(INDEX('OPEX Input'!$G:$BM,MATCH($B76,'OPEX Input'!$B:$B,0),MATCH(AB$2,'OPEX Input'!$G$2:$BM$2,0)),0)*$D$54</f>
        <v>436800</v>
      </c>
      <c r="AC76" s="572">
        <f>IFERROR(INDEX('OPEX Input'!$G:$BM,MATCH($B76,'OPEX Input'!$B:$B,0),MATCH(AC$2,'OPEX Input'!$G$2:$BM$2,0)),0)*$D$54</f>
        <v>436800</v>
      </c>
      <c r="AD76" s="572">
        <f>IFERROR(INDEX('OPEX Input'!$G:$BM,MATCH($B76,'OPEX Input'!$B:$B,0),MATCH(AD$2,'OPEX Input'!$G$2:$BM$2,0)),0)*$D$54</f>
        <v>436800</v>
      </c>
      <c r="AE76" s="572">
        <f>IFERROR(INDEX('OPEX Input'!$G:$BM,MATCH($B76,'OPEX Input'!$B:$B,0),MATCH(AE$2,'OPEX Input'!$G$2:$BM$2,0)),0)*$D$54</f>
        <v>436800</v>
      </c>
      <c r="AF76" s="572">
        <f>IFERROR(INDEX('OPEX Input'!$G:$BM,MATCH($B76,'OPEX Input'!$B:$B,0),MATCH(AF$2,'OPEX Input'!$G$2:$BM$2,0)),0)*$D$54</f>
        <v>436800</v>
      </c>
      <c r="AG76" s="572">
        <f>IFERROR(INDEX('OPEX Input'!$G:$BM,MATCH($B76,'OPEX Input'!$B:$B,0),MATCH(AG$2,'OPEX Input'!$G$2:$BM$2,0)),0)*$D$54</f>
        <v>436800</v>
      </c>
      <c r="AH76" s="572">
        <f>IFERROR(INDEX('OPEX Input'!$G:$BM,MATCH($B76,'OPEX Input'!$B:$B,0),MATCH(AH$2,'OPEX Input'!$G$2:$BM$2,0)),0)*$D$54</f>
        <v>436800</v>
      </c>
      <c r="AI76" s="572">
        <f>IFERROR(INDEX('OPEX Input'!$G:$BM,MATCH($B76,'OPEX Input'!$B:$B,0),MATCH(AI$2,'OPEX Input'!$G$2:$BM$2,0)),0)*$D$54</f>
        <v>436800</v>
      </c>
      <c r="AJ76" s="572">
        <f>IFERROR(INDEX('OPEX Input'!$G:$BM,MATCH($B76,'OPEX Input'!$B:$B,0),MATCH(AJ$2,'OPEX Input'!$G$2:$BM$2,0)),0)*$D$54</f>
        <v>436800</v>
      </c>
      <c r="AK76" s="572">
        <f>IFERROR(INDEX('OPEX Input'!$G:$BM,MATCH($B76,'OPEX Input'!$B:$B,0),MATCH(AK$2,'OPEX Input'!$G$2:$BM$2,0)),0)*$D$54</f>
        <v>436800</v>
      </c>
      <c r="AL76" s="572">
        <f>IFERROR(INDEX('OPEX Input'!$G:$BM,MATCH($B76,'OPEX Input'!$B:$B,0),MATCH(AL$2,'OPEX Input'!$G$2:$BM$2,0)),0)*$D$54</f>
        <v>436800</v>
      </c>
      <c r="AM76" s="572">
        <f>IFERROR(INDEX('OPEX Input'!$G:$BM,MATCH($B76,'OPEX Input'!$B:$B,0),MATCH(AM$2,'OPEX Input'!$G$2:$BM$2,0)),0)*$D$54</f>
        <v>436800</v>
      </c>
      <c r="AN76" s="572">
        <f>IFERROR(INDEX('OPEX Input'!$G:$BM,MATCH($B76,'OPEX Input'!$B:$B,0),MATCH(AN$2,'OPEX Input'!$G$2:$BM$2,0)),0)*$D$54</f>
        <v>436800</v>
      </c>
      <c r="AO76" s="572">
        <f>IFERROR(INDEX('OPEX Input'!$G:$BM,MATCH($B76,'OPEX Input'!$B:$B,0),MATCH(AO$2,'OPEX Input'!$G$2:$BM$2,0)),0)*$D$54</f>
        <v>436800</v>
      </c>
      <c r="AP76" s="572">
        <f>IFERROR(INDEX('OPEX Input'!$G:$BM,MATCH($B76,'OPEX Input'!$B:$B,0),MATCH(AP$2,'OPEX Input'!$G$2:$BM$2,0)),0)*$D$54</f>
        <v>436800</v>
      </c>
      <c r="AQ76" s="572">
        <f>IFERROR(INDEX('OPEX Input'!$G:$BM,MATCH($B76,'OPEX Input'!$B:$B,0),MATCH(AQ$2,'OPEX Input'!$G$2:$BM$2,0)),0)*$D$54</f>
        <v>436800</v>
      </c>
      <c r="AR76" s="572">
        <f>IFERROR(INDEX('OPEX Input'!$G:$BM,MATCH($B76,'OPEX Input'!$B:$B,0),MATCH(AR$2,'OPEX Input'!$G$2:$BM$2,0)),0)*$D$54</f>
        <v>436800</v>
      </c>
      <c r="AS76" s="572">
        <f>IFERROR(INDEX('OPEX Input'!$G:$BM,MATCH($B76,'OPEX Input'!$B:$B,0),MATCH(AS$2,'OPEX Input'!$G$2:$BM$2,0)),0)*$D$54</f>
        <v>436800</v>
      </c>
      <c r="AT76" s="572">
        <f>IFERROR(INDEX('OPEX Input'!$G:$BM,MATCH($B76,'OPEX Input'!$B:$B,0),MATCH(AT$2,'OPEX Input'!$G$2:$BM$2,0)),0)*$D$54</f>
        <v>436800</v>
      </c>
      <c r="AU76" s="572">
        <f>IFERROR(INDEX('OPEX Input'!$G:$BM,MATCH($B76,'OPEX Input'!$B:$B,0),MATCH(AU$2,'OPEX Input'!$G$2:$BM$2,0)),0)*$D$54</f>
        <v>436800</v>
      </c>
      <c r="AV76" s="572">
        <f>IFERROR(INDEX('OPEX Input'!$G:$BM,MATCH($B76,'OPEX Input'!$B:$B,0),MATCH(AV$2,'OPEX Input'!$G$2:$BM$2,0)),0)*$D$54</f>
        <v>436800</v>
      </c>
      <c r="AW76" s="572">
        <f>IFERROR(INDEX('OPEX Input'!$G:$BM,MATCH($B76,'OPEX Input'!$B:$B,0),MATCH(AW$2,'OPEX Input'!$G$2:$BM$2,0)),0)*$D$54</f>
        <v>436800</v>
      </c>
      <c r="AX76" s="572">
        <f>IFERROR(INDEX('OPEX Input'!$G:$BM,MATCH($B76,'OPEX Input'!$B:$B,0),MATCH(AX$2,'OPEX Input'!$G$2:$BM$2,0)),0)*$D$54</f>
        <v>436800</v>
      </c>
      <c r="AY76" s="572">
        <f>IFERROR(INDEX('OPEX Input'!$G:$BM,MATCH($B76,'OPEX Input'!$B:$B,0),MATCH(AY$2,'OPEX Input'!$G$2:$BM$2,0)),0)*$D$54</f>
        <v>436800</v>
      </c>
      <c r="AZ76" s="572">
        <f>IFERROR(INDEX('OPEX Input'!$G:$BM,MATCH($B76,'OPEX Input'!$B:$B,0),MATCH(AZ$2,'OPEX Input'!$G$2:$BM$2,0)),0)*$D$54</f>
        <v>436800</v>
      </c>
      <c r="BA76" s="572">
        <f>IFERROR(INDEX('OPEX Input'!$G:$BM,MATCH($B76,'OPEX Input'!$B:$B,0),MATCH(BA$2,'OPEX Input'!$G$2:$BM$2,0)),0)*$D$54</f>
        <v>436800</v>
      </c>
      <c r="BB76" s="572">
        <f>IFERROR(INDEX('OPEX Input'!$G:$BM,MATCH($B76,'OPEX Input'!$B:$B,0),MATCH(BB$2,'OPEX Input'!$G$2:$BM$2,0)),0)*$D$54</f>
        <v>436800</v>
      </c>
      <c r="BC76" s="572">
        <f>IFERROR(INDEX('OPEX Input'!$G:$BU,MATCH($B76,'OPEX Input'!$B:$B,0),MATCH(BC$2,'OPEX Input'!$G$2:$BU$2,0)),0)*$D$54</f>
        <v>436800</v>
      </c>
      <c r="BD76" s="572">
        <f>IFERROR(INDEX('OPEX Input'!$G:$BU,MATCH($B76,'OPEX Input'!$B:$B,0),MATCH(BD$2,'OPEX Input'!$G$2:$BU$2,0)),0)*$D$54</f>
        <v>436800</v>
      </c>
      <c r="BE76" s="572">
        <f>IFERROR(INDEX('OPEX Input'!$G:$BU,MATCH($B76,'OPEX Input'!$B:$B,0),MATCH(BE$2,'OPEX Input'!$G$2:$BU$2,0)),0)*$D$54</f>
        <v>436800</v>
      </c>
      <c r="BF76" s="572">
        <f>IFERROR(INDEX('OPEX Input'!$G:$BU,MATCH($B76,'OPEX Input'!$B:$B,0),MATCH(BF$2,'OPEX Input'!$G$2:$BU$2,0)),0)*$D$54</f>
        <v>436800</v>
      </c>
      <c r="BG76" s="572">
        <f>IFERROR(INDEX('OPEX Input'!$G:$BU,MATCH($B76,'OPEX Input'!$B:$B,0),MATCH(BG$2,'OPEX Input'!$G$2:$BU$2,0)),0)*$D$54</f>
        <v>436800</v>
      </c>
    </row>
    <row r="78" spans="1:59" s="564" customFormat="1" x14ac:dyDescent="0.2">
      <c r="A78" s="562" t="str">
        <f>'OPEX Input'!C23</f>
        <v>URE MARÍLIA - GÁS</v>
      </c>
      <c r="B78" s="563"/>
      <c r="C78" s="563" t="s">
        <v>356</v>
      </c>
      <c r="D78" s="563"/>
      <c r="E78" s="563"/>
      <c r="F78" s="592">
        <v>3</v>
      </c>
      <c r="G78" s="563">
        <f>SUM(Z78:BG78)</f>
        <v>149528534.40000001</v>
      </c>
      <c r="H78" s="563"/>
      <c r="I78" s="563"/>
      <c r="J78" s="563"/>
      <c r="K78" s="563"/>
      <c r="L78" s="563"/>
      <c r="M78" s="563"/>
      <c r="N78" s="563"/>
      <c r="O78" s="563"/>
      <c r="P78" s="563"/>
      <c r="Q78" s="563"/>
      <c r="R78" s="563"/>
      <c r="S78" s="563"/>
      <c r="T78" s="563"/>
      <c r="U78" s="563"/>
      <c r="V78" s="563"/>
      <c r="W78" s="563"/>
      <c r="X78" s="563"/>
      <c r="Y78" s="563"/>
      <c r="Z78" s="563">
        <f t="shared" ref="Z78:BG78" si="34">SUM(Z79:Z82)</f>
        <v>174720</v>
      </c>
      <c r="AA78" s="563">
        <f t="shared" si="34"/>
        <v>873600</v>
      </c>
      <c r="AB78" s="563">
        <f t="shared" si="34"/>
        <v>4640006.7</v>
      </c>
      <c r="AC78" s="563">
        <f t="shared" si="34"/>
        <v>4640006.7</v>
      </c>
      <c r="AD78" s="563">
        <f t="shared" si="34"/>
        <v>4640006.7</v>
      </c>
      <c r="AE78" s="563">
        <f t="shared" si="34"/>
        <v>4640006.7</v>
      </c>
      <c r="AF78" s="563">
        <f t="shared" si="34"/>
        <v>4640006.7</v>
      </c>
      <c r="AG78" s="563">
        <f t="shared" si="34"/>
        <v>4640006.7</v>
      </c>
      <c r="AH78" s="563">
        <f t="shared" si="34"/>
        <v>4640006.7</v>
      </c>
      <c r="AI78" s="563">
        <f t="shared" si="34"/>
        <v>4640006.7</v>
      </c>
      <c r="AJ78" s="563">
        <f t="shared" si="34"/>
        <v>4640006.7</v>
      </c>
      <c r="AK78" s="563">
        <f t="shared" si="34"/>
        <v>4640006.7</v>
      </c>
      <c r="AL78" s="563">
        <f t="shared" si="34"/>
        <v>4640006.7</v>
      </c>
      <c r="AM78" s="563">
        <f t="shared" si="34"/>
        <v>4640006.7</v>
      </c>
      <c r="AN78" s="563">
        <f t="shared" si="34"/>
        <v>4640006.7</v>
      </c>
      <c r="AO78" s="563">
        <f t="shared" si="34"/>
        <v>4640006.7</v>
      </c>
      <c r="AP78" s="563">
        <f t="shared" si="34"/>
        <v>4640006.7</v>
      </c>
      <c r="AQ78" s="563">
        <f t="shared" si="34"/>
        <v>4640006.7</v>
      </c>
      <c r="AR78" s="563">
        <f t="shared" si="34"/>
        <v>4640006.7</v>
      </c>
      <c r="AS78" s="563">
        <f t="shared" si="34"/>
        <v>4640006.7</v>
      </c>
      <c r="AT78" s="563">
        <f t="shared" si="34"/>
        <v>4640006.7</v>
      </c>
      <c r="AU78" s="563">
        <f t="shared" si="34"/>
        <v>4640006.7</v>
      </c>
      <c r="AV78" s="563">
        <f t="shared" si="34"/>
        <v>4640006.7</v>
      </c>
      <c r="AW78" s="563">
        <f t="shared" si="34"/>
        <v>4640006.7</v>
      </c>
      <c r="AX78" s="563">
        <f t="shared" si="34"/>
        <v>4640006.7</v>
      </c>
      <c r="AY78" s="563">
        <f t="shared" si="34"/>
        <v>4640006.7</v>
      </c>
      <c r="AZ78" s="563">
        <f t="shared" si="34"/>
        <v>4640006.7</v>
      </c>
      <c r="BA78" s="563">
        <f t="shared" si="34"/>
        <v>4640006.7</v>
      </c>
      <c r="BB78" s="563">
        <f t="shared" si="34"/>
        <v>4640006.7</v>
      </c>
      <c r="BC78" s="563">
        <f t="shared" si="34"/>
        <v>4640006.7</v>
      </c>
      <c r="BD78" s="563">
        <f t="shared" si="34"/>
        <v>4640006.7</v>
      </c>
      <c r="BE78" s="563">
        <f t="shared" si="34"/>
        <v>4640006.7</v>
      </c>
      <c r="BF78" s="563">
        <f t="shared" si="34"/>
        <v>4640006.7</v>
      </c>
      <c r="BG78" s="563">
        <f t="shared" si="34"/>
        <v>4640006.7</v>
      </c>
    </row>
    <row r="79" spans="1:59" x14ac:dyDescent="0.2">
      <c r="A79" s="559" t="str">
        <f>A78</f>
        <v>URE MARÍLIA - GÁS</v>
      </c>
    </row>
    <row r="80" spans="1:59" x14ac:dyDescent="0.2">
      <c r="A80" s="559" t="str">
        <f>'OPEX Input'!C27</f>
        <v xml:space="preserve">   Despesas mão de obra Biodigestão (3 turnos)</v>
      </c>
      <c r="B80" s="561" t="s">
        <v>272</v>
      </c>
      <c r="D80" s="572">
        <f>'LOTE 3'!$B$23</f>
        <v>1</v>
      </c>
      <c r="Z80" s="572">
        <f>IFERROR(INDEX('OPEX Input'!$G:$BM,MATCH($B80,'OPEX Input'!$B:$B,0),MATCH(Z$2,'OPEX Input'!$G$2:$BM$2,0)),0)*$D$54*$D80</f>
        <v>0</v>
      </c>
      <c r="AA80" s="572">
        <f>IFERROR(INDEX('OPEX Input'!$G:$BM,MATCH($B80,'OPEX Input'!$B:$B,0),MATCH(AA$2,'OPEX Input'!$G$2:$BM$2,0)),0)*$D$54*$D80</f>
        <v>0</v>
      </c>
      <c r="AB80" s="572">
        <f>IFERROR(INDEX('OPEX Input'!$G:$BM,MATCH($B80,'OPEX Input'!$B:$B,0),MATCH(AB$2,'OPEX Input'!$G$2:$BM$2,0)),0)*$D$54*$D80</f>
        <v>181337.80000000002</v>
      </c>
      <c r="AC80" s="572">
        <f>IFERROR(INDEX('OPEX Input'!$G:$BM,MATCH($B80,'OPEX Input'!$B:$B,0),MATCH(AC$2,'OPEX Input'!$G$2:$BM$2,0)),0)*$D$54*$D80</f>
        <v>181337.80000000002</v>
      </c>
      <c r="AD80" s="572">
        <f>IFERROR(INDEX('OPEX Input'!$G:$BM,MATCH($B80,'OPEX Input'!$B:$B,0),MATCH(AD$2,'OPEX Input'!$G$2:$BM$2,0)),0)*$D$54*$D80</f>
        <v>181337.80000000002</v>
      </c>
      <c r="AE80" s="572">
        <f>IFERROR(INDEX('OPEX Input'!$G:$BM,MATCH($B80,'OPEX Input'!$B:$B,0),MATCH(AE$2,'OPEX Input'!$G$2:$BM$2,0)),0)*$D$54*$D80</f>
        <v>181337.80000000002</v>
      </c>
      <c r="AF80" s="572">
        <f>IFERROR(INDEX('OPEX Input'!$G:$BM,MATCH($B80,'OPEX Input'!$B:$B,0),MATCH(AF$2,'OPEX Input'!$G$2:$BM$2,0)),0)*$D$54*$D80</f>
        <v>181337.80000000002</v>
      </c>
      <c r="AG80" s="572">
        <f>IFERROR(INDEX('OPEX Input'!$G:$BM,MATCH($B80,'OPEX Input'!$B:$B,0),MATCH(AG$2,'OPEX Input'!$G$2:$BM$2,0)),0)*$D$54*$D80</f>
        <v>181337.80000000002</v>
      </c>
      <c r="AH80" s="572">
        <f>IFERROR(INDEX('OPEX Input'!$G:$BM,MATCH($B80,'OPEX Input'!$B:$B,0),MATCH(AH$2,'OPEX Input'!$G$2:$BM$2,0)),0)*$D$54*$D80</f>
        <v>181337.80000000002</v>
      </c>
      <c r="AI80" s="572">
        <f>IFERROR(INDEX('OPEX Input'!$G:$BM,MATCH($B80,'OPEX Input'!$B:$B,0),MATCH(AI$2,'OPEX Input'!$G$2:$BM$2,0)),0)*$D$54*$D80</f>
        <v>181337.80000000002</v>
      </c>
      <c r="AJ80" s="572">
        <f>IFERROR(INDEX('OPEX Input'!$G:$BM,MATCH($B80,'OPEX Input'!$B:$B,0),MATCH(AJ$2,'OPEX Input'!$G$2:$BM$2,0)),0)*$D$54*$D80</f>
        <v>181337.80000000002</v>
      </c>
      <c r="AK80" s="572">
        <f>IFERROR(INDEX('OPEX Input'!$G:$BM,MATCH($B80,'OPEX Input'!$B:$B,0),MATCH(AK$2,'OPEX Input'!$G$2:$BM$2,0)),0)*$D$54*$D80</f>
        <v>181337.80000000002</v>
      </c>
      <c r="AL80" s="572">
        <f>IFERROR(INDEX('OPEX Input'!$G:$BM,MATCH($B80,'OPEX Input'!$B:$B,0),MATCH(AL$2,'OPEX Input'!$G$2:$BM$2,0)),0)*$D$54*$D80</f>
        <v>181337.80000000002</v>
      </c>
      <c r="AM80" s="572">
        <f>IFERROR(INDEX('OPEX Input'!$G:$BM,MATCH($B80,'OPEX Input'!$B:$B,0),MATCH(AM$2,'OPEX Input'!$G$2:$BM$2,0)),0)*$D$54*$D80</f>
        <v>181337.80000000002</v>
      </c>
      <c r="AN80" s="572">
        <f>IFERROR(INDEX('OPEX Input'!$G:$BM,MATCH($B80,'OPEX Input'!$B:$B,0),MATCH(AN$2,'OPEX Input'!$G$2:$BM$2,0)),0)*$D$54*$D80</f>
        <v>181337.80000000002</v>
      </c>
      <c r="AO80" s="572">
        <f>IFERROR(INDEX('OPEX Input'!$G:$BM,MATCH($B80,'OPEX Input'!$B:$B,0),MATCH(AO$2,'OPEX Input'!$G$2:$BM$2,0)),0)*$D$54*$D80</f>
        <v>181337.80000000002</v>
      </c>
      <c r="AP80" s="572">
        <f>IFERROR(INDEX('OPEX Input'!$G:$BM,MATCH($B80,'OPEX Input'!$B:$B,0),MATCH(AP$2,'OPEX Input'!$G$2:$BM$2,0)),0)*$D$54*$D80</f>
        <v>181337.80000000002</v>
      </c>
      <c r="AQ80" s="572">
        <f>IFERROR(INDEX('OPEX Input'!$G:$BM,MATCH($B80,'OPEX Input'!$B:$B,0),MATCH(AQ$2,'OPEX Input'!$G$2:$BM$2,0)),0)*$D$54*$D80</f>
        <v>181337.80000000002</v>
      </c>
      <c r="AR80" s="572">
        <f>IFERROR(INDEX('OPEX Input'!$G:$BM,MATCH($B80,'OPEX Input'!$B:$B,0),MATCH(AR$2,'OPEX Input'!$G$2:$BM$2,0)),0)*$D$54*$D80</f>
        <v>181337.80000000002</v>
      </c>
      <c r="AS80" s="572">
        <f>IFERROR(INDEX('OPEX Input'!$G:$BM,MATCH($B80,'OPEX Input'!$B:$B,0),MATCH(AS$2,'OPEX Input'!$G$2:$BM$2,0)),0)*$D$54*$D80</f>
        <v>181337.80000000002</v>
      </c>
      <c r="AT80" s="572">
        <f>IFERROR(INDEX('OPEX Input'!$G:$BM,MATCH($B80,'OPEX Input'!$B:$B,0),MATCH(AT$2,'OPEX Input'!$G$2:$BM$2,0)),0)*$D$54*$D80</f>
        <v>181337.80000000002</v>
      </c>
      <c r="AU80" s="572">
        <f>IFERROR(INDEX('OPEX Input'!$G:$BM,MATCH($B80,'OPEX Input'!$B:$B,0),MATCH(AU$2,'OPEX Input'!$G$2:$BM$2,0)),0)*$D$54*$D80</f>
        <v>181337.80000000002</v>
      </c>
      <c r="AV80" s="572">
        <f>IFERROR(INDEX('OPEX Input'!$G:$BM,MATCH($B80,'OPEX Input'!$B:$B,0),MATCH(AV$2,'OPEX Input'!$G$2:$BM$2,0)),0)*$D$54*$D80</f>
        <v>181337.80000000002</v>
      </c>
      <c r="AW80" s="572">
        <f>IFERROR(INDEX('OPEX Input'!$G:$BM,MATCH($B80,'OPEX Input'!$B:$B,0),MATCH(AW$2,'OPEX Input'!$G$2:$BM$2,0)),0)*$D$54*$D80</f>
        <v>181337.80000000002</v>
      </c>
      <c r="AX80" s="572">
        <f>IFERROR(INDEX('OPEX Input'!$G:$BM,MATCH($B80,'OPEX Input'!$B:$B,0),MATCH(AX$2,'OPEX Input'!$G$2:$BM$2,0)),0)*$D$54*$D80</f>
        <v>181337.80000000002</v>
      </c>
      <c r="AY80" s="572">
        <f>IFERROR(INDEX('OPEX Input'!$G:$BM,MATCH($B80,'OPEX Input'!$B:$B,0),MATCH(AY$2,'OPEX Input'!$G$2:$BM$2,0)),0)*$D$54*$D80</f>
        <v>181337.80000000002</v>
      </c>
      <c r="AZ80" s="572">
        <f>IFERROR(INDEX('OPEX Input'!$G:$BM,MATCH($B80,'OPEX Input'!$B:$B,0),MATCH(AZ$2,'OPEX Input'!$G$2:$BM$2,0)),0)*$D$54*$D80</f>
        <v>181337.80000000002</v>
      </c>
      <c r="BA80" s="572">
        <f>IFERROR(INDEX('OPEX Input'!$G:$BM,MATCH($B80,'OPEX Input'!$B:$B,0),MATCH(BA$2,'OPEX Input'!$G$2:$BM$2,0)),0)*$D$54*$D80</f>
        <v>181337.80000000002</v>
      </c>
      <c r="BB80" s="572">
        <f>IFERROR(INDEX('OPEX Input'!$G:$BM,MATCH($B80,'OPEX Input'!$B:$B,0),MATCH(BB$2,'OPEX Input'!$G$2:$BM$2,0)),0)*$D$54*$D80</f>
        <v>181337.80000000002</v>
      </c>
      <c r="BC80" s="572">
        <f>IFERROR(INDEX('OPEX Input'!$G:$BU,MATCH($B80,'OPEX Input'!$B:$B,0),MATCH(BC$2,'OPEX Input'!$G$2:$BU$2,0)),0)*$D$54*$D80</f>
        <v>181337.80000000002</v>
      </c>
      <c r="BD80" s="572">
        <f>IFERROR(INDEX('OPEX Input'!$G:$BU,MATCH($B80,'OPEX Input'!$B:$B,0),MATCH(BD$2,'OPEX Input'!$G$2:$BU$2,0)),0)*$D$54*$D80</f>
        <v>181337.80000000002</v>
      </c>
      <c r="BE80" s="572">
        <f>IFERROR(INDEX('OPEX Input'!$G:$BU,MATCH($B80,'OPEX Input'!$B:$B,0),MATCH(BE$2,'OPEX Input'!$G$2:$BU$2,0)),0)*$D$54*$D80</f>
        <v>181337.80000000002</v>
      </c>
      <c r="BF80" s="572">
        <f>IFERROR(INDEX('OPEX Input'!$G:$BU,MATCH($B80,'OPEX Input'!$B:$B,0),MATCH(BF$2,'OPEX Input'!$G$2:$BU$2,0)),0)*$D$54*$D80</f>
        <v>181337.80000000002</v>
      </c>
      <c r="BG80" s="572">
        <f>IFERROR(INDEX('OPEX Input'!$G:$BU,MATCH($B80,'OPEX Input'!$B:$B,0),MATCH(BG$2,'OPEX Input'!$G$2:$BU$2,0)),0)*$D$54*$D80</f>
        <v>181337.80000000002</v>
      </c>
    </row>
    <row r="81" spans="1:59" x14ac:dyDescent="0.2">
      <c r="A81" s="559" t="str">
        <f>'OPEX Input'!C28</f>
        <v xml:space="preserve">   Despesas mão de obra INDIRETA</v>
      </c>
      <c r="B81" s="561" t="s">
        <v>725</v>
      </c>
      <c r="D81" s="572">
        <f>'LOTE 3'!$B$23</f>
        <v>1</v>
      </c>
      <c r="Z81" s="572">
        <f>IFERROR(INDEX('OPEX Input'!$G:$BM,MATCH($B81,'OPEX Input'!$B:$B,0),MATCH(Z$2,'OPEX Input'!$G$2:$BM$2,0)),0)*$D$54*$D81</f>
        <v>0</v>
      </c>
      <c r="AA81" s="572">
        <f>IFERROR(INDEX('OPEX Input'!$G:$BM,MATCH($B81,'OPEX Input'!$B:$B,0),MATCH(AA$2,'OPEX Input'!$G$2:$BM$2,0)),0)*$D$54*$D81</f>
        <v>0</v>
      </c>
      <c r="AB81" s="572">
        <f>IFERROR(INDEX('OPEX Input'!$G:$BM,MATCH($B81,'OPEX Input'!$B:$B,0),MATCH(AB$2,'OPEX Input'!$G$2:$BM$2,0)),0)*$D$54*$D81</f>
        <v>90668.900000000009</v>
      </c>
      <c r="AC81" s="572">
        <f>IFERROR(INDEX('OPEX Input'!$G:$BM,MATCH($B81,'OPEX Input'!$B:$B,0),MATCH(AC$2,'OPEX Input'!$G$2:$BM$2,0)),0)*$D$54*$D81</f>
        <v>90668.900000000009</v>
      </c>
      <c r="AD81" s="572">
        <f>IFERROR(INDEX('OPEX Input'!$G:$BM,MATCH($B81,'OPEX Input'!$B:$B,0),MATCH(AD$2,'OPEX Input'!$G$2:$BM$2,0)),0)*$D$54*$D81</f>
        <v>90668.900000000009</v>
      </c>
      <c r="AE81" s="572">
        <f>IFERROR(INDEX('OPEX Input'!$G:$BM,MATCH($B81,'OPEX Input'!$B:$B,0),MATCH(AE$2,'OPEX Input'!$G$2:$BM$2,0)),0)*$D$54*$D81</f>
        <v>90668.900000000009</v>
      </c>
      <c r="AF81" s="572">
        <f>IFERROR(INDEX('OPEX Input'!$G:$BM,MATCH($B81,'OPEX Input'!$B:$B,0),MATCH(AF$2,'OPEX Input'!$G$2:$BM$2,0)),0)*$D$54*$D81</f>
        <v>90668.900000000009</v>
      </c>
      <c r="AG81" s="572">
        <f>IFERROR(INDEX('OPEX Input'!$G:$BM,MATCH($B81,'OPEX Input'!$B:$B,0),MATCH(AG$2,'OPEX Input'!$G$2:$BM$2,0)),0)*$D$54*$D81</f>
        <v>90668.900000000009</v>
      </c>
      <c r="AH81" s="572">
        <f>IFERROR(INDEX('OPEX Input'!$G:$BM,MATCH($B81,'OPEX Input'!$B:$B,0),MATCH(AH$2,'OPEX Input'!$G$2:$BM$2,0)),0)*$D$54*$D81</f>
        <v>90668.900000000009</v>
      </c>
      <c r="AI81" s="572">
        <f>IFERROR(INDEX('OPEX Input'!$G:$BM,MATCH($B81,'OPEX Input'!$B:$B,0),MATCH(AI$2,'OPEX Input'!$G$2:$BM$2,0)),0)*$D$54*$D81</f>
        <v>90668.900000000009</v>
      </c>
      <c r="AJ81" s="572">
        <f>IFERROR(INDEX('OPEX Input'!$G:$BM,MATCH($B81,'OPEX Input'!$B:$B,0),MATCH(AJ$2,'OPEX Input'!$G$2:$BM$2,0)),0)*$D$54*$D81</f>
        <v>90668.900000000009</v>
      </c>
      <c r="AK81" s="572">
        <f>IFERROR(INDEX('OPEX Input'!$G:$BM,MATCH($B81,'OPEX Input'!$B:$B,0),MATCH(AK$2,'OPEX Input'!$G$2:$BM$2,0)),0)*$D$54*$D81</f>
        <v>90668.900000000009</v>
      </c>
      <c r="AL81" s="572">
        <f>IFERROR(INDEX('OPEX Input'!$G:$BM,MATCH($B81,'OPEX Input'!$B:$B,0),MATCH(AL$2,'OPEX Input'!$G$2:$BM$2,0)),0)*$D$54*$D81</f>
        <v>90668.900000000009</v>
      </c>
      <c r="AM81" s="572">
        <f>IFERROR(INDEX('OPEX Input'!$G:$BM,MATCH($B81,'OPEX Input'!$B:$B,0),MATCH(AM$2,'OPEX Input'!$G$2:$BM$2,0)),0)*$D$54*$D81</f>
        <v>90668.900000000009</v>
      </c>
      <c r="AN81" s="572">
        <f>IFERROR(INDEX('OPEX Input'!$G:$BM,MATCH($B81,'OPEX Input'!$B:$B,0),MATCH(AN$2,'OPEX Input'!$G$2:$BM$2,0)),0)*$D$54*$D81</f>
        <v>90668.900000000009</v>
      </c>
      <c r="AO81" s="572">
        <f>IFERROR(INDEX('OPEX Input'!$G:$BM,MATCH($B81,'OPEX Input'!$B:$B,0),MATCH(AO$2,'OPEX Input'!$G$2:$BM$2,0)),0)*$D$54*$D81</f>
        <v>90668.900000000009</v>
      </c>
      <c r="AP81" s="572">
        <f>IFERROR(INDEX('OPEX Input'!$G:$BM,MATCH($B81,'OPEX Input'!$B:$B,0),MATCH(AP$2,'OPEX Input'!$G$2:$BM$2,0)),0)*$D$54*$D81</f>
        <v>90668.900000000009</v>
      </c>
      <c r="AQ81" s="572">
        <f>IFERROR(INDEX('OPEX Input'!$G:$BM,MATCH($B81,'OPEX Input'!$B:$B,0),MATCH(AQ$2,'OPEX Input'!$G$2:$BM$2,0)),0)*$D$54*$D81</f>
        <v>90668.900000000009</v>
      </c>
      <c r="AR81" s="572">
        <f>IFERROR(INDEX('OPEX Input'!$G:$BM,MATCH($B81,'OPEX Input'!$B:$B,0),MATCH(AR$2,'OPEX Input'!$G$2:$BM$2,0)),0)*$D$54*$D81</f>
        <v>90668.900000000009</v>
      </c>
      <c r="AS81" s="572">
        <f>IFERROR(INDEX('OPEX Input'!$G:$BM,MATCH($B81,'OPEX Input'!$B:$B,0),MATCH(AS$2,'OPEX Input'!$G$2:$BM$2,0)),0)*$D$54*$D81</f>
        <v>90668.900000000009</v>
      </c>
      <c r="AT81" s="572">
        <f>IFERROR(INDEX('OPEX Input'!$G:$BM,MATCH($B81,'OPEX Input'!$B:$B,0),MATCH(AT$2,'OPEX Input'!$G$2:$BM$2,0)),0)*$D$54*$D81</f>
        <v>90668.900000000009</v>
      </c>
      <c r="AU81" s="572">
        <f>IFERROR(INDEX('OPEX Input'!$G:$BM,MATCH($B81,'OPEX Input'!$B:$B,0),MATCH(AU$2,'OPEX Input'!$G$2:$BM$2,0)),0)*$D$54*$D81</f>
        <v>90668.900000000009</v>
      </c>
      <c r="AV81" s="572">
        <f>IFERROR(INDEX('OPEX Input'!$G:$BM,MATCH($B81,'OPEX Input'!$B:$B,0),MATCH(AV$2,'OPEX Input'!$G$2:$BM$2,0)),0)*$D$54*$D81</f>
        <v>90668.900000000009</v>
      </c>
      <c r="AW81" s="572">
        <f>IFERROR(INDEX('OPEX Input'!$G:$BM,MATCH($B81,'OPEX Input'!$B:$B,0),MATCH(AW$2,'OPEX Input'!$G$2:$BM$2,0)),0)*$D$54*$D81</f>
        <v>90668.900000000009</v>
      </c>
      <c r="AX81" s="572">
        <f>IFERROR(INDEX('OPEX Input'!$G:$BM,MATCH($B81,'OPEX Input'!$B:$B,0),MATCH(AX$2,'OPEX Input'!$G$2:$BM$2,0)),0)*$D$54*$D81</f>
        <v>90668.900000000009</v>
      </c>
      <c r="AY81" s="572">
        <f>IFERROR(INDEX('OPEX Input'!$G:$BM,MATCH($B81,'OPEX Input'!$B:$B,0),MATCH(AY$2,'OPEX Input'!$G$2:$BM$2,0)),0)*$D$54*$D81</f>
        <v>90668.900000000009</v>
      </c>
      <c r="AZ81" s="572">
        <f>IFERROR(INDEX('OPEX Input'!$G:$BM,MATCH($B81,'OPEX Input'!$B:$B,0),MATCH(AZ$2,'OPEX Input'!$G$2:$BM$2,0)),0)*$D$54*$D81</f>
        <v>90668.900000000009</v>
      </c>
      <c r="BA81" s="572">
        <f>IFERROR(INDEX('OPEX Input'!$G:$BM,MATCH($B81,'OPEX Input'!$B:$B,0),MATCH(BA$2,'OPEX Input'!$G$2:$BM$2,0)),0)*$D$54*$D81</f>
        <v>90668.900000000009</v>
      </c>
      <c r="BB81" s="572">
        <f>IFERROR(INDEX('OPEX Input'!$G:$BM,MATCH($B81,'OPEX Input'!$B:$B,0),MATCH(BB$2,'OPEX Input'!$G$2:$BM$2,0)),0)*$D$54*$D81</f>
        <v>90668.900000000009</v>
      </c>
      <c r="BC81" s="572">
        <f>IFERROR(INDEX('OPEX Input'!$G:$BU,MATCH($B81,'OPEX Input'!$B:$B,0),MATCH(BC$2,'OPEX Input'!$G$2:$BU$2,0)),0)*$D$54*$D81</f>
        <v>90668.900000000009</v>
      </c>
      <c r="BD81" s="572">
        <f>IFERROR(INDEX('OPEX Input'!$G:$BU,MATCH($B81,'OPEX Input'!$B:$B,0),MATCH(BD$2,'OPEX Input'!$G$2:$BU$2,0)),0)*$D$54*$D81</f>
        <v>90668.900000000009</v>
      </c>
      <c r="BE81" s="572">
        <f>IFERROR(INDEX('OPEX Input'!$G:$BU,MATCH($B81,'OPEX Input'!$B:$B,0),MATCH(BE$2,'OPEX Input'!$G$2:$BU$2,0)),0)*$D$54*$D81</f>
        <v>90668.900000000009</v>
      </c>
      <c r="BF81" s="572">
        <f>IFERROR(INDEX('OPEX Input'!$G:$BU,MATCH($B81,'OPEX Input'!$B:$B,0),MATCH(BF$2,'OPEX Input'!$G$2:$BU$2,0)),0)*$D$54*$D81</f>
        <v>90668.900000000009</v>
      </c>
      <c r="BG81" s="572">
        <f>IFERROR(INDEX('OPEX Input'!$G:$BU,MATCH($B81,'OPEX Input'!$B:$B,0),MATCH(BG$2,'OPEX Input'!$G$2:$BU$2,0)),0)*$D$54*$D81</f>
        <v>90668.900000000009</v>
      </c>
    </row>
    <row r="82" spans="1:59" x14ac:dyDescent="0.2">
      <c r="A82" s="559" t="str">
        <f>'OPEX Input'!C29</f>
        <v xml:space="preserve">   Energia Elétrica da planta</v>
      </c>
      <c r="B82" s="561" t="s">
        <v>726</v>
      </c>
      <c r="D82" s="572">
        <v>2</v>
      </c>
      <c r="Z82" s="572">
        <f>IFERROR(INDEX('OPEX Input'!$G:$BM,MATCH($B82,'OPEX Input'!$B:$B,0),MATCH(Z$2,'OPEX Input'!$G$2:$BM$2,0)),0)*$D$54*$D82</f>
        <v>174720</v>
      </c>
      <c r="AA82" s="572">
        <f>IFERROR(INDEX('OPEX Input'!$G:$BM,MATCH($B82,'OPEX Input'!$B:$B,0),MATCH(AA$2,'OPEX Input'!$G$2:$BM$2,0)),0)*$D$54*$D82</f>
        <v>873600</v>
      </c>
      <c r="AB82" s="572">
        <f>IFERROR(INDEX('OPEX Input'!$G:$BM,MATCH($B82,'OPEX Input'!$B:$B,0),MATCH(AB$2,'OPEX Input'!$G$2:$BM$2,0)),0)*$D$54*$D82</f>
        <v>4368000</v>
      </c>
      <c r="AC82" s="572">
        <f>IFERROR(INDEX('OPEX Input'!$G:$BM,MATCH($B82,'OPEX Input'!$B:$B,0),MATCH(AC$2,'OPEX Input'!$G$2:$BM$2,0)),0)*$D$54*$D82</f>
        <v>4368000</v>
      </c>
      <c r="AD82" s="572">
        <f>IFERROR(INDEX('OPEX Input'!$G:$BM,MATCH($B82,'OPEX Input'!$B:$B,0),MATCH(AD$2,'OPEX Input'!$G$2:$BM$2,0)),0)*$D$54*$D82</f>
        <v>4368000</v>
      </c>
      <c r="AE82" s="572">
        <f>IFERROR(INDEX('OPEX Input'!$G:$BM,MATCH($B82,'OPEX Input'!$B:$B,0),MATCH(AE$2,'OPEX Input'!$G$2:$BM$2,0)),0)*$D$54*$D82</f>
        <v>4368000</v>
      </c>
      <c r="AF82" s="572">
        <f>IFERROR(INDEX('OPEX Input'!$G:$BM,MATCH($B82,'OPEX Input'!$B:$B,0),MATCH(AF$2,'OPEX Input'!$G$2:$BM$2,0)),0)*$D$54*$D82</f>
        <v>4368000</v>
      </c>
      <c r="AG82" s="572">
        <f>IFERROR(INDEX('OPEX Input'!$G:$BM,MATCH($B82,'OPEX Input'!$B:$B,0),MATCH(AG$2,'OPEX Input'!$G$2:$BM$2,0)),0)*$D$54*$D82</f>
        <v>4368000</v>
      </c>
      <c r="AH82" s="572">
        <f>IFERROR(INDEX('OPEX Input'!$G:$BM,MATCH($B82,'OPEX Input'!$B:$B,0),MATCH(AH$2,'OPEX Input'!$G$2:$BM$2,0)),0)*$D$54*$D82</f>
        <v>4368000</v>
      </c>
      <c r="AI82" s="572">
        <f>IFERROR(INDEX('OPEX Input'!$G:$BM,MATCH($B82,'OPEX Input'!$B:$B,0),MATCH(AI$2,'OPEX Input'!$G$2:$BM$2,0)),0)*$D$54*$D82</f>
        <v>4368000</v>
      </c>
      <c r="AJ82" s="572">
        <f>IFERROR(INDEX('OPEX Input'!$G:$BM,MATCH($B82,'OPEX Input'!$B:$B,0),MATCH(AJ$2,'OPEX Input'!$G$2:$BM$2,0)),0)*$D$54*$D82</f>
        <v>4368000</v>
      </c>
      <c r="AK82" s="572">
        <f>IFERROR(INDEX('OPEX Input'!$G:$BM,MATCH($B82,'OPEX Input'!$B:$B,0),MATCH(AK$2,'OPEX Input'!$G$2:$BM$2,0)),0)*$D$54*$D82</f>
        <v>4368000</v>
      </c>
      <c r="AL82" s="572">
        <f>IFERROR(INDEX('OPEX Input'!$G:$BM,MATCH($B82,'OPEX Input'!$B:$B,0),MATCH(AL$2,'OPEX Input'!$G$2:$BM$2,0)),0)*$D$54*$D82</f>
        <v>4368000</v>
      </c>
      <c r="AM82" s="572">
        <f>IFERROR(INDEX('OPEX Input'!$G:$BM,MATCH($B82,'OPEX Input'!$B:$B,0),MATCH(AM$2,'OPEX Input'!$G$2:$BM$2,0)),0)*$D$54*$D82</f>
        <v>4368000</v>
      </c>
      <c r="AN82" s="572">
        <f>IFERROR(INDEX('OPEX Input'!$G:$BM,MATCH($B82,'OPEX Input'!$B:$B,0),MATCH(AN$2,'OPEX Input'!$G$2:$BM$2,0)),0)*$D$54*$D82</f>
        <v>4368000</v>
      </c>
      <c r="AO82" s="572">
        <f>IFERROR(INDEX('OPEX Input'!$G:$BM,MATCH($B82,'OPEX Input'!$B:$B,0),MATCH(AO$2,'OPEX Input'!$G$2:$BM$2,0)),0)*$D$54*$D82</f>
        <v>4368000</v>
      </c>
      <c r="AP82" s="572">
        <f>IFERROR(INDEX('OPEX Input'!$G:$BM,MATCH($B82,'OPEX Input'!$B:$B,0),MATCH(AP$2,'OPEX Input'!$G$2:$BM$2,0)),0)*$D$54*$D82</f>
        <v>4368000</v>
      </c>
      <c r="AQ82" s="572">
        <f>IFERROR(INDEX('OPEX Input'!$G:$BM,MATCH($B82,'OPEX Input'!$B:$B,0),MATCH(AQ$2,'OPEX Input'!$G$2:$BM$2,0)),0)*$D$54*$D82</f>
        <v>4368000</v>
      </c>
      <c r="AR82" s="572">
        <f>IFERROR(INDEX('OPEX Input'!$G:$BM,MATCH($B82,'OPEX Input'!$B:$B,0),MATCH(AR$2,'OPEX Input'!$G$2:$BM$2,0)),0)*$D$54*$D82</f>
        <v>4368000</v>
      </c>
      <c r="AS82" s="572">
        <f>IFERROR(INDEX('OPEX Input'!$G:$BM,MATCH($B82,'OPEX Input'!$B:$B,0),MATCH(AS$2,'OPEX Input'!$G$2:$BM$2,0)),0)*$D$54*$D82</f>
        <v>4368000</v>
      </c>
      <c r="AT82" s="572">
        <f>IFERROR(INDEX('OPEX Input'!$G:$BM,MATCH($B82,'OPEX Input'!$B:$B,0),MATCH(AT$2,'OPEX Input'!$G$2:$BM$2,0)),0)*$D$54*$D82</f>
        <v>4368000</v>
      </c>
      <c r="AU82" s="572">
        <f>IFERROR(INDEX('OPEX Input'!$G:$BM,MATCH($B82,'OPEX Input'!$B:$B,0),MATCH(AU$2,'OPEX Input'!$G$2:$BM$2,0)),0)*$D$54*$D82</f>
        <v>4368000</v>
      </c>
      <c r="AV82" s="572">
        <f>IFERROR(INDEX('OPEX Input'!$G:$BM,MATCH($B82,'OPEX Input'!$B:$B,0),MATCH(AV$2,'OPEX Input'!$G$2:$BM$2,0)),0)*$D$54*$D82</f>
        <v>4368000</v>
      </c>
      <c r="AW82" s="572">
        <f>IFERROR(INDEX('OPEX Input'!$G:$BM,MATCH($B82,'OPEX Input'!$B:$B,0),MATCH(AW$2,'OPEX Input'!$G$2:$BM$2,0)),0)*$D$54*$D82</f>
        <v>4368000</v>
      </c>
      <c r="AX82" s="572">
        <f>IFERROR(INDEX('OPEX Input'!$G:$BM,MATCH($B82,'OPEX Input'!$B:$B,0),MATCH(AX$2,'OPEX Input'!$G$2:$BM$2,0)),0)*$D$54*$D82</f>
        <v>4368000</v>
      </c>
      <c r="AY82" s="572">
        <f>IFERROR(INDEX('OPEX Input'!$G:$BM,MATCH($B82,'OPEX Input'!$B:$B,0),MATCH(AY$2,'OPEX Input'!$G$2:$BM$2,0)),0)*$D$54*$D82</f>
        <v>4368000</v>
      </c>
      <c r="AZ82" s="572">
        <f>IFERROR(INDEX('OPEX Input'!$G:$BM,MATCH($B82,'OPEX Input'!$B:$B,0),MATCH(AZ$2,'OPEX Input'!$G$2:$BM$2,0)),0)*$D$54*$D82</f>
        <v>4368000</v>
      </c>
      <c r="BA82" s="572">
        <f>IFERROR(INDEX('OPEX Input'!$G:$BM,MATCH($B82,'OPEX Input'!$B:$B,0),MATCH(BA$2,'OPEX Input'!$G$2:$BM$2,0)),0)*$D$54*$D82</f>
        <v>4368000</v>
      </c>
      <c r="BB82" s="572">
        <f>IFERROR(INDEX('OPEX Input'!$G:$BM,MATCH($B82,'OPEX Input'!$B:$B,0),MATCH(BB$2,'OPEX Input'!$G$2:$BM$2,0)),0)*$D$54*$D82</f>
        <v>4368000</v>
      </c>
      <c r="BC82" s="572">
        <f>IFERROR(INDEX('OPEX Input'!$G:$BU,MATCH($B82,'OPEX Input'!$B:$B,0),MATCH(BC$2,'OPEX Input'!$G$2:$BU$2,0)),0)*$D$54*$D82</f>
        <v>4368000</v>
      </c>
      <c r="BD82" s="572">
        <f>IFERROR(INDEX('OPEX Input'!$G:$BU,MATCH($B82,'OPEX Input'!$B:$B,0),MATCH(BD$2,'OPEX Input'!$G$2:$BU$2,0)),0)*$D$54*$D82</f>
        <v>4368000</v>
      </c>
      <c r="BE82" s="572">
        <f>IFERROR(INDEX('OPEX Input'!$G:$BU,MATCH($B82,'OPEX Input'!$B:$B,0),MATCH(BE$2,'OPEX Input'!$G$2:$BU$2,0)),0)*$D$54*$D82</f>
        <v>4368000</v>
      </c>
      <c r="BF82" s="572">
        <f>IFERROR(INDEX('OPEX Input'!$G:$BU,MATCH($B82,'OPEX Input'!$B:$B,0),MATCH(BF$2,'OPEX Input'!$G$2:$BU$2,0)),0)*$D$54*$D82</f>
        <v>4368000</v>
      </c>
      <c r="BG82" s="572">
        <f>IFERROR(INDEX('OPEX Input'!$G:$BU,MATCH($B82,'OPEX Input'!$B:$B,0),MATCH(BG$2,'OPEX Input'!$G$2:$BU$2,0)),0)*$D$54*$D82</f>
        <v>4368000</v>
      </c>
    </row>
    <row r="85" spans="1:59" s="575" customFormat="1" x14ac:dyDescent="0.2">
      <c r="A85" s="573" t="s">
        <v>488</v>
      </c>
      <c r="B85" s="574"/>
      <c r="C85" s="574"/>
      <c r="D85" s="574"/>
      <c r="E85" s="574"/>
      <c r="F85" s="573"/>
      <c r="G85" s="574"/>
      <c r="H85" s="574"/>
      <c r="I85" s="574"/>
      <c r="J85" s="574"/>
      <c r="K85" s="574"/>
      <c r="L85" s="574"/>
      <c r="M85" s="574"/>
      <c r="N85" s="574"/>
      <c r="O85" s="574"/>
      <c r="P85" s="574"/>
      <c r="Q85" s="574"/>
      <c r="R85" s="574"/>
      <c r="S85" s="574"/>
      <c r="T85" s="574"/>
      <c r="U85" s="574"/>
      <c r="V85" s="574"/>
      <c r="W85" s="574"/>
      <c r="X85" s="574"/>
      <c r="Y85" s="574"/>
      <c r="Z85" s="574"/>
      <c r="AA85" s="574"/>
      <c r="AB85" s="574"/>
      <c r="AC85" s="574"/>
      <c r="AD85" s="574"/>
      <c r="AE85" s="574"/>
      <c r="AF85" s="574"/>
      <c r="AG85" s="574"/>
      <c r="AH85" s="574"/>
      <c r="AI85" s="574"/>
      <c r="AJ85" s="574"/>
      <c r="AK85" s="574"/>
      <c r="AL85" s="574"/>
      <c r="AM85" s="574"/>
      <c r="AN85" s="574"/>
      <c r="AO85" s="574"/>
      <c r="AP85" s="574"/>
      <c r="AQ85" s="574"/>
      <c r="AR85" s="574"/>
      <c r="AS85" s="574"/>
      <c r="AT85" s="574"/>
      <c r="AU85" s="574"/>
      <c r="AV85" s="574"/>
      <c r="AW85" s="574"/>
      <c r="AX85" s="574"/>
      <c r="AY85" s="574"/>
      <c r="AZ85" s="574"/>
      <c r="BA85" s="574"/>
      <c r="BB85" s="574"/>
      <c r="BC85" s="574"/>
      <c r="BD85" s="574"/>
      <c r="BE85" s="574"/>
      <c r="BF85" s="574"/>
      <c r="BG85" s="574"/>
    </row>
    <row r="86" spans="1:59" s="579" customFormat="1" x14ac:dyDescent="0.2">
      <c r="A86" s="576" t="s">
        <v>489</v>
      </c>
      <c r="B86" s="577"/>
      <c r="C86" s="577" t="s">
        <v>487</v>
      </c>
      <c r="D86" s="577"/>
      <c r="E86" s="577"/>
      <c r="F86" s="576"/>
      <c r="G86" s="578"/>
      <c r="H86" s="577"/>
      <c r="I86" s="577"/>
      <c r="J86" s="577"/>
      <c r="K86" s="577"/>
      <c r="L86" s="577"/>
      <c r="M86" s="577"/>
      <c r="N86" s="577"/>
      <c r="O86" s="577"/>
      <c r="P86" s="577"/>
      <c r="Q86" s="577"/>
      <c r="R86" s="577"/>
      <c r="S86" s="577"/>
      <c r="T86" s="577"/>
      <c r="U86" s="577"/>
      <c r="V86" s="577"/>
      <c r="W86" s="577"/>
      <c r="X86" s="577"/>
      <c r="Y86" s="577"/>
      <c r="Z86" s="577"/>
      <c r="AA86" s="577"/>
      <c r="AB86" s="577"/>
      <c r="AC86" s="577"/>
      <c r="AD86" s="577"/>
      <c r="AE86" s="577"/>
      <c r="AF86" s="577"/>
      <c r="AG86" s="577"/>
      <c r="AH86" s="577"/>
      <c r="AI86" s="577"/>
      <c r="AJ86" s="577"/>
      <c r="AK86" s="577"/>
      <c r="AL86" s="577"/>
      <c r="AM86" s="577"/>
      <c r="AN86" s="577"/>
      <c r="AO86" s="577"/>
      <c r="AP86" s="577"/>
      <c r="AQ86" s="577"/>
      <c r="AR86" s="577"/>
      <c r="AS86" s="577"/>
      <c r="AT86" s="577"/>
      <c r="AU86" s="577"/>
      <c r="AV86" s="577"/>
      <c r="AW86" s="577"/>
      <c r="AX86" s="577"/>
      <c r="AY86" s="577"/>
      <c r="AZ86" s="577"/>
      <c r="BA86" s="577"/>
      <c r="BB86" s="577"/>
      <c r="BC86" s="577"/>
      <c r="BD86" s="577"/>
      <c r="BE86" s="577"/>
      <c r="BF86" s="577"/>
      <c r="BG86" s="577"/>
    </row>
    <row r="87" spans="1:59" x14ac:dyDescent="0.2">
      <c r="A87" s="559" t="str">
        <f>A62</f>
        <v>URE MARÍLIA - BIO+GÁS</v>
      </c>
      <c r="C87" s="558" t="s">
        <v>487</v>
      </c>
      <c r="F87" s="593">
        <v>1</v>
      </c>
      <c r="G87" s="580">
        <f>SUM(Z87:BG87)</f>
        <v>173143140.59999996</v>
      </c>
      <c r="Z87" s="581">
        <f t="shared" ref="Z87:AI89" si="35">SUMIF($F$61:$F$83,$F87,Z$61:Z$83)</f>
        <v>954720</v>
      </c>
      <c r="AA87" s="581">
        <f t="shared" si="35"/>
        <v>5059006.2</v>
      </c>
      <c r="AB87" s="581">
        <f t="shared" si="35"/>
        <v>5222794.2</v>
      </c>
      <c r="AC87" s="581">
        <f t="shared" si="35"/>
        <v>5222794.2</v>
      </c>
      <c r="AD87" s="581">
        <f t="shared" si="35"/>
        <v>5222794.2</v>
      </c>
      <c r="AE87" s="581">
        <f t="shared" si="35"/>
        <v>5222794.2</v>
      </c>
      <c r="AF87" s="581">
        <f t="shared" si="35"/>
        <v>5222794.2</v>
      </c>
      <c r="AG87" s="581">
        <f t="shared" si="35"/>
        <v>5222794.2</v>
      </c>
      <c r="AH87" s="581">
        <f t="shared" si="35"/>
        <v>5222794.2</v>
      </c>
      <c r="AI87" s="581">
        <f t="shared" si="35"/>
        <v>5222794.2</v>
      </c>
      <c r="AJ87" s="581">
        <f t="shared" ref="AJ87:AS89" si="36">SUMIF($F$61:$F$83,$F87,AJ$61:AJ$83)</f>
        <v>5222794.2</v>
      </c>
      <c r="AK87" s="581">
        <f t="shared" si="36"/>
        <v>5222794.2</v>
      </c>
      <c r="AL87" s="581">
        <f t="shared" si="36"/>
        <v>5222794.2</v>
      </c>
      <c r="AM87" s="581">
        <f t="shared" si="36"/>
        <v>5222794.2</v>
      </c>
      <c r="AN87" s="581">
        <f t="shared" si="36"/>
        <v>5222794.2</v>
      </c>
      <c r="AO87" s="581">
        <f t="shared" si="36"/>
        <v>5222794.2</v>
      </c>
      <c r="AP87" s="581">
        <f t="shared" si="36"/>
        <v>5222794.2</v>
      </c>
      <c r="AQ87" s="581">
        <f t="shared" si="36"/>
        <v>5222794.2</v>
      </c>
      <c r="AR87" s="581">
        <f t="shared" si="36"/>
        <v>5222794.2</v>
      </c>
      <c r="AS87" s="581">
        <f t="shared" si="36"/>
        <v>5222794.2</v>
      </c>
      <c r="AT87" s="581">
        <f t="shared" ref="AT87:BG89" si="37">SUMIF($F$61:$F$83,$F87,AT$61:AT$83)</f>
        <v>5222794.2</v>
      </c>
      <c r="AU87" s="581">
        <f t="shared" si="37"/>
        <v>5222794.2</v>
      </c>
      <c r="AV87" s="581">
        <f t="shared" si="37"/>
        <v>5222794.2</v>
      </c>
      <c r="AW87" s="581">
        <f t="shared" si="37"/>
        <v>5222794.2</v>
      </c>
      <c r="AX87" s="581">
        <f t="shared" si="37"/>
        <v>5222794.2</v>
      </c>
      <c r="AY87" s="581">
        <f t="shared" si="37"/>
        <v>5222794.2</v>
      </c>
      <c r="AZ87" s="581">
        <f t="shared" si="37"/>
        <v>5222794.2</v>
      </c>
      <c r="BA87" s="581">
        <f t="shared" si="37"/>
        <v>5222794.2</v>
      </c>
      <c r="BB87" s="581">
        <f t="shared" si="37"/>
        <v>5222794.2</v>
      </c>
      <c r="BC87" s="581">
        <f t="shared" si="37"/>
        <v>5222794.2</v>
      </c>
      <c r="BD87" s="581">
        <f t="shared" si="37"/>
        <v>5222794.2</v>
      </c>
      <c r="BE87" s="581">
        <f t="shared" si="37"/>
        <v>5222794.2</v>
      </c>
      <c r="BF87" s="581">
        <f t="shared" si="37"/>
        <v>5222794.2</v>
      </c>
      <c r="BG87" s="581">
        <f t="shared" si="37"/>
        <v>5222794.2</v>
      </c>
    </row>
    <row r="88" spans="1:59" x14ac:dyDescent="0.2">
      <c r="A88" s="559" t="str">
        <f>A71</f>
        <v>URE MARÍLIA - BIO</v>
      </c>
      <c r="C88" s="558" t="s">
        <v>487</v>
      </c>
      <c r="F88" s="593">
        <f>F87+1</f>
        <v>2</v>
      </c>
      <c r="G88" s="580">
        <f>SUM(Z88:BG88)</f>
        <v>90213924.600000054</v>
      </c>
      <c r="Z88" s="581">
        <f t="shared" si="35"/>
        <v>486720</v>
      </c>
      <c r="AA88" s="581">
        <f t="shared" si="35"/>
        <v>2719006.2</v>
      </c>
      <c r="AB88" s="581">
        <f t="shared" si="35"/>
        <v>2719006.2</v>
      </c>
      <c r="AC88" s="581">
        <f t="shared" si="35"/>
        <v>2719006.2</v>
      </c>
      <c r="AD88" s="581">
        <f t="shared" si="35"/>
        <v>2719006.2</v>
      </c>
      <c r="AE88" s="581">
        <f t="shared" si="35"/>
        <v>2719006.2</v>
      </c>
      <c r="AF88" s="581">
        <f t="shared" si="35"/>
        <v>2719006.2</v>
      </c>
      <c r="AG88" s="581">
        <f t="shared" si="35"/>
        <v>2719006.2</v>
      </c>
      <c r="AH88" s="581">
        <f t="shared" si="35"/>
        <v>2719006.2</v>
      </c>
      <c r="AI88" s="581">
        <f t="shared" si="35"/>
        <v>2719006.2</v>
      </c>
      <c r="AJ88" s="581">
        <f t="shared" si="36"/>
        <v>2719006.2</v>
      </c>
      <c r="AK88" s="581">
        <f t="shared" si="36"/>
        <v>2719006.2</v>
      </c>
      <c r="AL88" s="581">
        <f t="shared" si="36"/>
        <v>2719006.2</v>
      </c>
      <c r="AM88" s="581">
        <f t="shared" si="36"/>
        <v>2719006.2</v>
      </c>
      <c r="AN88" s="581">
        <f t="shared" si="36"/>
        <v>2719006.2</v>
      </c>
      <c r="AO88" s="581">
        <f t="shared" si="36"/>
        <v>2719006.2</v>
      </c>
      <c r="AP88" s="581">
        <f t="shared" si="36"/>
        <v>2719006.2</v>
      </c>
      <c r="AQ88" s="581">
        <f t="shared" si="36"/>
        <v>2719006.2</v>
      </c>
      <c r="AR88" s="581">
        <f t="shared" si="36"/>
        <v>2719006.2</v>
      </c>
      <c r="AS88" s="581">
        <f t="shared" si="36"/>
        <v>2719006.2</v>
      </c>
      <c r="AT88" s="581">
        <f t="shared" si="37"/>
        <v>2719006.2</v>
      </c>
      <c r="AU88" s="581">
        <f t="shared" si="37"/>
        <v>2719006.2</v>
      </c>
      <c r="AV88" s="581">
        <f t="shared" si="37"/>
        <v>2719006.2</v>
      </c>
      <c r="AW88" s="581">
        <f t="shared" si="37"/>
        <v>2719006.2</v>
      </c>
      <c r="AX88" s="581">
        <f t="shared" si="37"/>
        <v>2719006.2</v>
      </c>
      <c r="AY88" s="581">
        <f t="shared" si="37"/>
        <v>2719006.2</v>
      </c>
      <c r="AZ88" s="581">
        <f t="shared" si="37"/>
        <v>2719006.2</v>
      </c>
      <c r="BA88" s="581">
        <f t="shared" si="37"/>
        <v>2719006.2</v>
      </c>
      <c r="BB88" s="581">
        <f t="shared" si="37"/>
        <v>2719006.2</v>
      </c>
      <c r="BC88" s="581">
        <f t="shared" si="37"/>
        <v>2719006.2</v>
      </c>
      <c r="BD88" s="581">
        <f t="shared" si="37"/>
        <v>2719006.2</v>
      </c>
      <c r="BE88" s="581">
        <f t="shared" si="37"/>
        <v>2719006.2</v>
      </c>
      <c r="BF88" s="581">
        <f t="shared" si="37"/>
        <v>2719006.2</v>
      </c>
      <c r="BG88" s="581">
        <f t="shared" si="37"/>
        <v>2719006.2</v>
      </c>
    </row>
    <row r="89" spans="1:59" x14ac:dyDescent="0.2">
      <c r="A89" s="559" t="str">
        <f>A79</f>
        <v>URE MARÍLIA - GÁS</v>
      </c>
      <c r="C89" s="558" t="s">
        <v>487</v>
      </c>
      <c r="F89" s="593">
        <v>3</v>
      </c>
      <c r="G89" s="580">
        <f>SUM(Z89:BG89)</f>
        <v>149528534.40000001</v>
      </c>
      <c r="Z89" s="581">
        <f t="shared" si="35"/>
        <v>174720</v>
      </c>
      <c r="AA89" s="581">
        <f t="shared" si="35"/>
        <v>873600</v>
      </c>
      <c r="AB89" s="581">
        <f t="shared" si="35"/>
        <v>4640006.7</v>
      </c>
      <c r="AC89" s="581">
        <f t="shared" si="35"/>
        <v>4640006.7</v>
      </c>
      <c r="AD89" s="581">
        <f t="shared" si="35"/>
        <v>4640006.7</v>
      </c>
      <c r="AE89" s="581">
        <f t="shared" si="35"/>
        <v>4640006.7</v>
      </c>
      <c r="AF89" s="581">
        <f t="shared" si="35"/>
        <v>4640006.7</v>
      </c>
      <c r="AG89" s="581">
        <f t="shared" si="35"/>
        <v>4640006.7</v>
      </c>
      <c r="AH89" s="581">
        <f t="shared" si="35"/>
        <v>4640006.7</v>
      </c>
      <c r="AI89" s="581">
        <f t="shared" si="35"/>
        <v>4640006.7</v>
      </c>
      <c r="AJ89" s="581">
        <f t="shared" si="36"/>
        <v>4640006.7</v>
      </c>
      <c r="AK89" s="581">
        <f t="shared" si="36"/>
        <v>4640006.7</v>
      </c>
      <c r="AL89" s="581">
        <f t="shared" si="36"/>
        <v>4640006.7</v>
      </c>
      <c r="AM89" s="581">
        <f t="shared" si="36"/>
        <v>4640006.7</v>
      </c>
      <c r="AN89" s="581">
        <f t="shared" si="36"/>
        <v>4640006.7</v>
      </c>
      <c r="AO89" s="581">
        <f t="shared" si="36"/>
        <v>4640006.7</v>
      </c>
      <c r="AP89" s="581">
        <f t="shared" si="36"/>
        <v>4640006.7</v>
      </c>
      <c r="AQ89" s="581">
        <f t="shared" si="36"/>
        <v>4640006.7</v>
      </c>
      <c r="AR89" s="581">
        <f t="shared" si="36"/>
        <v>4640006.7</v>
      </c>
      <c r="AS89" s="581">
        <f t="shared" si="36"/>
        <v>4640006.7</v>
      </c>
      <c r="AT89" s="581">
        <f t="shared" si="37"/>
        <v>4640006.7</v>
      </c>
      <c r="AU89" s="581">
        <f t="shared" si="37"/>
        <v>4640006.7</v>
      </c>
      <c r="AV89" s="581">
        <f t="shared" si="37"/>
        <v>4640006.7</v>
      </c>
      <c r="AW89" s="581">
        <f t="shared" si="37"/>
        <v>4640006.7</v>
      </c>
      <c r="AX89" s="581">
        <f t="shared" si="37"/>
        <v>4640006.7</v>
      </c>
      <c r="AY89" s="581">
        <f t="shared" si="37"/>
        <v>4640006.7</v>
      </c>
      <c r="AZ89" s="581">
        <f t="shared" si="37"/>
        <v>4640006.7</v>
      </c>
      <c r="BA89" s="581">
        <f t="shared" si="37"/>
        <v>4640006.7</v>
      </c>
      <c r="BB89" s="581">
        <f t="shared" si="37"/>
        <v>4640006.7</v>
      </c>
      <c r="BC89" s="581">
        <f t="shared" si="37"/>
        <v>4640006.7</v>
      </c>
      <c r="BD89" s="581">
        <f t="shared" si="37"/>
        <v>4640006.7</v>
      </c>
      <c r="BE89" s="581">
        <f t="shared" si="37"/>
        <v>4640006.7</v>
      </c>
      <c r="BF89" s="581">
        <f t="shared" si="37"/>
        <v>4640006.7</v>
      </c>
      <c r="BG89" s="581">
        <f t="shared" si="37"/>
        <v>4640006.7</v>
      </c>
    </row>
    <row r="91" spans="1:59" x14ac:dyDescent="0.2">
      <c r="Z91" s="560"/>
    </row>
  </sheetData>
  <sortState xmlns:xlrd2="http://schemas.microsoft.com/office/spreadsheetml/2017/richdata2" ref="Z10:BH12">
    <sortCondition descending="1" ref="Z9:Z12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2">
    <tabColor theme="9" tint="0.39997558519241921"/>
    <outlinePr summaryBelow="0" summaryRight="0"/>
  </sheetPr>
  <dimension ref="B1:BX31"/>
  <sheetViews>
    <sheetView showGridLines="0" zoomScale="80" zoomScaleNormal="80" workbookViewId="0">
      <pane xSplit="3" ySplit="3" topLeftCell="BP4" activePane="bottomRight" state="frozen"/>
      <selection activeCell="BR41" sqref="BR41"/>
      <selection pane="topRight" activeCell="BR41" sqref="BR41"/>
      <selection pane="bottomLeft" activeCell="BR41" sqref="BR41"/>
      <selection pane="bottomRight" activeCell="BR41" sqref="BR41"/>
    </sheetView>
  </sheetViews>
  <sheetFormatPr defaultColWidth="19.28515625" defaultRowHeight="12.75" outlineLevelRow="2" outlineLevelCol="2" x14ac:dyDescent="0.2"/>
  <cols>
    <col min="1" max="1" width="1.140625" style="506" customWidth="1"/>
    <col min="2" max="2" width="19.140625" style="506" customWidth="1"/>
    <col min="3" max="3" width="63.42578125" style="506" customWidth="1"/>
    <col min="4" max="4" width="11.28515625" style="506" bestFit="1" customWidth="1" outlineLevel="1"/>
    <col min="5" max="5" width="15.28515625" style="506" bestFit="1" customWidth="1" outlineLevel="1"/>
    <col min="6" max="6" width="26.5703125" style="506" bestFit="1" customWidth="1" outlineLevel="1"/>
    <col min="7" max="7" width="24.85546875" style="506" bestFit="1" customWidth="1" outlineLevel="1"/>
    <col min="8" max="8" width="26.5703125" style="506" bestFit="1" customWidth="1" outlineLevel="2"/>
    <col min="9" max="9" width="26.42578125" style="506" bestFit="1" customWidth="1" outlineLevel="1"/>
    <col min="10" max="10" width="26.5703125" style="506" bestFit="1" customWidth="1" outlineLevel="2"/>
    <col min="11" max="11" width="26.42578125" style="506" bestFit="1" customWidth="1" outlineLevel="1"/>
    <col min="12" max="12" width="26.5703125" style="506" bestFit="1" customWidth="1" outlineLevel="2"/>
    <col min="13" max="13" width="26.42578125" style="506" bestFit="1" customWidth="1" outlineLevel="1"/>
    <col min="14" max="14" width="26.5703125" style="506" bestFit="1" customWidth="1" outlineLevel="2"/>
    <col min="15" max="15" width="26.42578125" style="506" bestFit="1" customWidth="1" outlineLevel="1"/>
    <col min="16" max="16" width="26.5703125" style="506" bestFit="1" customWidth="1" outlineLevel="2"/>
    <col min="17" max="17" width="26.42578125" style="506" bestFit="1" customWidth="1" outlineLevel="1"/>
    <col min="18" max="18" width="26.5703125" style="506" bestFit="1" customWidth="1" outlineLevel="2"/>
    <col min="19" max="19" width="26.42578125" style="506" bestFit="1" customWidth="1" outlineLevel="1"/>
    <col min="20" max="20" width="26.5703125" style="506" bestFit="1" customWidth="1" outlineLevel="2"/>
    <col min="21" max="21" width="26.42578125" style="506" bestFit="1" customWidth="1" outlineLevel="1"/>
    <col min="22" max="22" width="26.5703125" style="506" bestFit="1" customWidth="1" outlineLevel="2"/>
    <col min="23" max="23" width="26.42578125" style="506" bestFit="1" customWidth="1" outlineLevel="1"/>
    <col min="24" max="24" width="28.42578125" style="506" bestFit="1" customWidth="1" outlineLevel="2"/>
    <col min="25" max="25" width="26.42578125" style="506" bestFit="1" customWidth="1" outlineLevel="1"/>
    <col min="26" max="26" width="28.42578125" style="506" bestFit="1" customWidth="1" outlineLevel="2"/>
    <col min="27" max="27" width="26.42578125" style="506" bestFit="1" customWidth="1" outlineLevel="1"/>
    <col min="28" max="28" width="28.42578125" style="506" bestFit="1" customWidth="1" outlineLevel="2"/>
    <col min="29" max="29" width="26.42578125" style="506" bestFit="1" customWidth="1" outlineLevel="1"/>
    <col min="30" max="30" width="28.42578125" style="506" bestFit="1" customWidth="1" outlineLevel="2"/>
    <col min="31" max="31" width="26.42578125" style="506" bestFit="1" customWidth="1" outlineLevel="1"/>
    <col min="32" max="32" width="28.42578125" style="506" bestFit="1" customWidth="1" outlineLevel="2"/>
    <col min="33" max="33" width="26.42578125" style="506" bestFit="1" customWidth="1" outlineLevel="1"/>
    <col min="34" max="34" width="28.42578125" style="506" bestFit="1" customWidth="1" outlineLevel="2"/>
    <col min="35" max="35" width="26.42578125" style="506" bestFit="1" customWidth="1" outlineLevel="1"/>
    <col min="36" max="36" width="28.42578125" style="506" bestFit="1" customWidth="1" outlineLevel="2"/>
    <col min="37" max="37" width="26.42578125" style="506" bestFit="1" customWidth="1" outlineLevel="1"/>
    <col min="38" max="38" width="28.42578125" style="506" bestFit="1" customWidth="1" outlineLevel="2"/>
    <col min="39" max="39" width="26.42578125" style="506" bestFit="1" customWidth="1" outlineLevel="1"/>
    <col min="40" max="40" width="28.42578125" style="506" bestFit="1" customWidth="1" outlineLevel="2"/>
    <col min="41" max="41" width="26.42578125" style="506" bestFit="1" customWidth="1" outlineLevel="1"/>
    <col min="42" max="42" width="28.42578125" style="506" bestFit="1" customWidth="1" outlineLevel="2"/>
    <col min="43" max="43" width="26.42578125" style="506" bestFit="1" customWidth="1" outlineLevel="1"/>
    <col min="44" max="44" width="28.42578125" style="506" bestFit="1" customWidth="1" outlineLevel="2"/>
    <col min="45" max="45" width="26.42578125" style="506" bestFit="1" customWidth="1" outlineLevel="1"/>
    <col min="46" max="46" width="28.42578125" style="506" bestFit="1" customWidth="1" outlineLevel="2"/>
    <col min="47" max="47" width="26.42578125" style="506" bestFit="1" customWidth="1" outlineLevel="1"/>
    <col min="48" max="48" width="28.42578125" style="506" bestFit="1" customWidth="1" outlineLevel="2"/>
    <col min="49" max="49" width="26.42578125" style="506" bestFit="1" customWidth="1" outlineLevel="1"/>
    <col min="50" max="50" width="28.42578125" style="506" bestFit="1" customWidth="1" outlineLevel="2"/>
    <col min="51" max="51" width="26.42578125" style="506" bestFit="1" customWidth="1" outlineLevel="1"/>
    <col min="52" max="52" width="28.42578125" style="506" bestFit="1" customWidth="1" outlineLevel="2"/>
    <col min="53" max="53" width="26.42578125" style="506" bestFit="1" customWidth="1" outlineLevel="1"/>
    <col min="54" max="54" width="28.42578125" style="506" bestFit="1" customWidth="1" outlineLevel="2"/>
    <col min="55" max="55" width="26.42578125" style="506" bestFit="1" customWidth="1" outlineLevel="1"/>
    <col min="56" max="56" width="28.42578125" style="506" bestFit="1" customWidth="1" outlineLevel="2"/>
    <col min="57" max="57" width="26.42578125" style="506" bestFit="1" customWidth="1" outlineLevel="1"/>
    <col min="58" max="58" width="28.42578125" style="506" bestFit="1" customWidth="1" outlineLevel="2"/>
    <col min="59" max="59" width="26.42578125" style="506" bestFit="1" customWidth="1" outlineLevel="1"/>
    <col min="60" max="60" width="28.42578125" style="506" bestFit="1" customWidth="1" outlineLevel="2"/>
    <col min="61" max="61" width="26.42578125" style="506" bestFit="1" customWidth="1" outlineLevel="1"/>
    <col min="62" max="62" width="28.42578125" style="506" bestFit="1" customWidth="1" outlineLevel="2"/>
    <col min="63" max="63" width="26.42578125" style="506" bestFit="1" customWidth="1" outlineLevel="1"/>
    <col min="64" max="64" width="28.42578125" style="506" bestFit="1" customWidth="1" outlineLevel="2"/>
    <col min="65" max="65" width="26.42578125" style="506" bestFit="1" customWidth="1" outlineLevel="1"/>
    <col min="66" max="66" width="28.42578125" style="506" bestFit="1" customWidth="1" outlineLevel="2"/>
    <col min="67" max="67" width="26.42578125" style="506" bestFit="1" customWidth="1" outlineLevel="1"/>
    <col min="68" max="68" width="28.42578125" style="506" bestFit="1" customWidth="1" outlineLevel="2"/>
    <col min="69" max="69" width="26.42578125" style="506" bestFit="1" customWidth="1" outlineLevel="1"/>
    <col min="70" max="70" width="28.42578125" style="506" bestFit="1" customWidth="1" outlineLevel="2"/>
    <col min="71" max="71" width="26.42578125" style="506" bestFit="1" customWidth="1" outlineLevel="1"/>
    <col min="72" max="72" width="28.42578125" style="506" bestFit="1" customWidth="1" outlineLevel="2"/>
    <col min="73" max="73" width="26.42578125" style="506" bestFit="1" customWidth="1" outlineLevel="1"/>
    <col min="74" max="74" width="2.5703125" style="506" customWidth="1" outlineLevel="1"/>
    <col min="75" max="75" width="26.42578125" style="506" bestFit="1" customWidth="1"/>
    <col min="76" max="76" width="30.140625" style="506" bestFit="1" customWidth="1"/>
    <col min="77" max="16384" width="19.28515625" style="506"/>
  </cols>
  <sheetData>
    <row r="1" spans="2:76" x14ac:dyDescent="0.2">
      <c r="F1" s="506">
        <v>3</v>
      </c>
    </row>
    <row r="2" spans="2:76" ht="18" x14ac:dyDescent="0.25">
      <c r="B2" s="507" t="s">
        <v>729</v>
      </c>
      <c r="F2" s="508"/>
      <c r="G2" s="509">
        <v>1</v>
      </c>
      <c r="H2" s="510"/>
      <c r="I2" s="509">
        <v>2</v>
      </c>
      <c r="J2" s="509">
        <v>1</v>
      </c>
      <c r="K2" s="509">
        <v>3</v>
      </c>
      <c r="L2" s="509">
        <v>2</v>
      </c>
      <c r="M2" s="509">
        <v>4</v>
      </c>
      <c r="N2" s="509">
        <v>3</v>
      </c>
      <c r="O2" s="509">
        <v>5</v>
      </c>
      <c r="P2" s="509">
        <v>4</v>
      </c>
      <c r="Q2" s="509">
        <v>6</v>
      </c>
      <c r="R2" s="509">
        <v>5</v>
      </c>
      <c r="S2" s="509">
        <v>7</v>
      </c>
      <c r="T2" s="509">
        <v>6</v>
      </c>
      <c r="U2" s="509">
        <v>8</v>
      </c>
      <c r="V2" s="509">
        <v>7</v>
      </c>
      <c r="W2" s="509">
        <v>9</v>
      </c>
      <c r="X2" s="509">
        <v>8</v>
      </c>
      <c r="Y2" s="509">
        <v>10</v>
      </c>
      <c r="Z2" s="509">
        <v>9</v>
      </c>
      <c r="AA2" s="509">
        <v>11</v>
      </c>
      <c r="AB2" s="509">
        <v>10</v>
      </c>
      <c r="AC2" s="509">
        <v>12</v>
      </c>
      <c r="AD2" s="509">
        <v>11</v>
      </c>
      <c r="AE2" s="509">
        <v>13</v>
      </c>
      <c r="AF2" s="509">
        <v>12</v>
      </c>
      <c r="AG2" s="509">
        <v>14</v>
      </c>
      <c r="AH2" s="509">
        <v>13</v>
      </c>
      <c r="AI2" s="509">
        <v>15</v>
      </c>
      <c r="AJ2" s="509">
        <v>14</v>
      </c>
      <c r="AK2" s="509">
        <v>16</v>
      </c>
      <c r="AL2" s="509">
        <v>15</v>
      </c>
      <c r="AM2" s="509">
        <v>17</v>
      </c>
      <c r="AN2" s="509">
        <v>16</v>
      </c>
      <c r="AO2" s="509">
        <v>18</v>
      </c>
      <c r="AP2" s="509">
        <v>17</v>
      </c>
      <c r="AQ2" s="509">
        <v>19</v>
      </c>
      <c r="AR2" s="509">
        <v>18</v>
      </c>
      <c r="AS2" s="509">
        <v>20</v>
      </c>
      <c r="AT2" s="509">
        <v>19</v>
      </c>
      <c r="AU2" s="509">
        <v>21</v>
      </c>
      <c r="AV2" s="509">
        <v>20</v>
      </c>
      <c r="AW2" s="509">
        <v>22</v>
      </c>
      <c r="AX2" s="509">
        <v>21</v>
      </c>
      <c r="AY2" s="509">
        <v>23</v>
      </c>
      <c r="AZ2" s="509">
        <v>22</v>
      </c>
      <c r="BA2" s="509">
        <v>24</v>
      </c>
      <c r="BB2" s="509">
        <v>23</v>
      </c>
      <c r="BC2" s="509">
        <v>25</v>
      </c>
      <c r="BD2" s="509">
        <v>24</v>
      </c>
      <c r="BE2" s="509">
        <v>26</v>
      </c>
      <c r="BF2" s="509">
        <v>25</v>
      </c>
      <c r="BG2" s="509">
        <v>27</v>
      </c>
      <c r="BH2" s="509">
        <v>26</v>
      </c>
      <c r="BI2" s="509">
        <v>28</v>
      </c>
      <c r="BJ2" s="509">
        <v>27</v>
      </c>
      <c r="BK2" s="509">
        <v>29</v>
      </c>
      <c r="BL2" s="509">
        <v>28</v>
      </c>
      <c r="BM2" s="509">
        <v>30</v>
      </c>
      <c r="BN2" s="509">
        <v>29</v>
      </c>
      <c r="BO2" s="509">
        <v>31</v>
      </c>
      <c r="BP2" s="509">
        <v>30</v>
      </c>
      <c r="BQ2" s="509">
        <v>32</v>
      </c>
      <c r="BR2" s="509">
        <v>31</v>
      </c>
      <c r="BS2" s="509">
        <v>33</v>
      </c>
      <c r="BT2" s="509">
        <v>32</v>
      </c>
      <c r="BU2" s="509">
        <v>34</v>
      </c>
    </row>
    <row r="3" spans="2:76" ht="14.25" x14ac:dyDescent="0.2">
      <c r="B3" s="511" t="s">
        <v>278</v>
      </c>
      <c r="C3" s="512" t="s">
        <v>279</v>
      </c>
      <c r="D3" s="512" t="s">
        <v>88</v>
      </c>
      <c r="E3" s="512" t="s">
        <v>280</v>
      </c>
      <c r="F3" s="512" t="s">
        <v>414</v>
      </c>
      <c r="G3" s="512" t="s">
        <v>316</v>
      </c>
      <c r="H3" s="512" t="s">
        <v>415</v>
      </c>
      <c r="I3" s="513" t="s">
        <v>317</v>
      </c>
      <c r="J3" s="512" t="s">
        <v>416</v>
      </c>
      <c r="K3" s="513" t="s">
        <v>318</v>
      </c>
      <c r="L3" s="512" t="s">
        <v>417</v>
      </c>
      <c r="M3" s="513" t="s">
        <v>319</v>
      </c>
      <c r="N3" s="512" t="s">
        <v>418</v>
      </c>
      <c r="O3" s="513" t="s">
        <v>320</v>
      </c>
      <c r="P3" s="512" t="s">
        <v>419</v>
      </c>
      <c r="Q3" s="513" t="s">
        <v>321</v>
      </c>
      <c r="R3" s="512" t="s">
        <v>420</v>
      </c>
      <c r="S3" s="513" t="s">
        <v>322</v>
      </c>
      <c r="T3" s="512" t="s">
        <v>421</v>
      </c>
      <c r="U3" s="513" t="s">
        <v>323</v>
      </c>
      <c r="V3" s="512" t="s">
        <v>422</v>
      </c>
      <c r="W3" s="513" t="s">
        <v>324</v>
      </c>
      <c r="X3" s="512" t="s">
        <v>423</v>
      </c>
      <c r="Y3" s="513" t="s">
        <v>325</v>
      </c>
      <c r="Z3" s="512" t="s">
        <v>424</v>
      </c>
      <c r="AA3" s="513" t="s">
        <v>326</v>
      </c>
      <c r="AB3" s="512" t="s">
        <v>425</v>
      </c>
      <c r="AC3" s="513" t="s">
        <v>327</v>
      </c>
      <c r="AD3" s="512" t="s">
        <v>426</v>
      </c>
      <c r="AE3" s="513" t="s">
        <v>328</v>
      </c>
      <c r="AF3" s="512" t="s">
        <v>427</v>
      </c>
      <c r="AG3" s="513" t="s">
        <v>329</v>
      </c>
      <c r="AH3" s="512" t="s">
        <v>428</v>
      </c>
      <c r="AI3" s="513" t="s">
        <v>330</v>
      </c>
      <c r="AJ3" s="512" t="s">
        <v>429</v>
      </c>
      <c r="AK3" s="513" t="s">
        <v>331</v>
      </c>
      <c r="AL3" s="512" t="s">
        <v>430</v>
      </c>
      <c r="AM3" s="513" t="s">
        <v>332</v>
      </c>
      <c r="AN3" s="512" t="s">
        <v>431</v>
      </c>
      <c r="AO3" s="513" t="s">
        <v>333</v>
      </c>
      <c r="AP3" s="512" t="s">
        <v>432</v>
      </c>
      <c r="AQ3" s="513" t="s">
        <v>334</v>
      </c>
      <c r="AR3" s="512" t="s">
        <v>433</v>
      </c>
      <c r="AS3" s="513" t="s">
        <v>335</v>
      </c>
      <c r="AT3" s="512" t="s">
        <v>434</v>
      </c>
      <c r="AU3" s="513" t="s">
        <v>336</v>
      </c>
      <c r="AV3" s="512" t="s">
        <v>435</v>
      </c>
      <c r="AW3" s="513" t="s">
        <v>337</v>
      </c>
      <c r="AX3" s="512" t="s">
        <v>436</v>
      </c>
      <c r="AY3" s="513" t="s">
        <v>338</v>
      </c>
      <c r="AZ3" s="512" t="s">
        <v>437</v>
      </c>
      <c r="BA3" s="513" t="s">
        <v>339</v>
      </c>
      <c r="BB3" s="512" t="s">
        <v>438</v>
      </c>
      <c r="BC3" s="513" t="s">
        <v>340</v>
      </c>
      <c r="BD3" s="512" t="s">
        <v>439</v>
      </c>
      <c r="BE3" s="513" t="s">
        <v>341</v>
      </c>
      <c r="BF3" s="512" t="s">
        <v>440</v>
      </c>
      <c r="BG3" s="513" t="s">
        <v>342</v>
      </c>
      <c r="BH3" s="512" t="s">
        <v>441</v>
      </c>
      <c r="BI3" s="513" t="s">
        <v>343</v>
      </c>
      <c r="BJ3" s="512" t="s">
        <v>442</v>
      </c>
      <c r="BK3" s="513" t="s">
        <v>344</v>
      </c>
      <c r="BL3" s="512" t="s">
        <v>443</v>
      </c>
      <c r="BM3" s="513" t="s">
        <v>345</v>
      </c>
      <c r="BN3" s="512" t="s">
        <v>737</v>
      </c>
      <c r="BO3" s="513" t="s">
        <v>738</v>
      </c>
      <c r="BP3" s="512" t="s">
        <v>739</v>
      </c>
      <c r="BQ3" s="513" t="s">
        <v>740</v>
      </c>
      <c r="BR3" s="512" t="s">
        <v>741</v>
      </c>
      <c r="BS3" s="513" t="s">
        <v>742</v>
      </c>
      <c r="BT3" s="512" t="s">
        <v>743</v>
      </c>
      <c r="BU3" s="513" t="s">
        <v>744</v>
      </c>
      <c r="BW3" s="512" t="s">
        <v>444</v>
      </c>
      <c r="BX3" s="512" t="s">
        <v>445</v>
      </c>
    </row>
    <row r="4" spans="2:76" ht="14.25" x14ac:dyDescent="0.2">
      <c r="B4" s="514">
        <v>1</v>
      </c>
      <c r="C4" s="515" t="s">
        <v>585</v>
      </c>
      <c r="D4" s="516"/>
      <c r="E4" s="517"/>
      <c r="F4" s="518"/>
      <c r="G4" s="519"/>
      <c r="H4" s="518"/>
      <c r="I4" s="519"/>
      <c r="J4" s="518"/>
      <c r="K4" s="519"/>
      <c r="L4" s="518"/>
      <c r="M4" s="519"/>
      <c r="N4" s="518"/>
      <c r="O4" s="519"/>
      <c r="P4" s="518"/>
      <c r="Q4" s="519"/>
      <c r="R4" s="518"/>
      <c r="S4" s="519"/>
      <c r="T4" s="518"/>
      <c r="U4" s="519"/>
      <c r="V4" s="518"/>
      <c r="W4" s="519"/>
      <c r="X4" s="518"/>
      <c r="Y4" s="519"/>
      <c r="Z4" s="518"/>
      <c r="AA4" s="519"/>
      <c r="AB4" s="518"/>
      <c r="AC4" s="519"/>
      <c r="AD4" s="518"/>
      <c r="AE4" s="519"/>
      <c r="AF4" s="518"/>
      <c r="AG4" s="519"/>
      <c r="AH4" s="518"/>
      <c r="AI4" s="519"/>
      <c r="AJ4" s="518"/>
      <c r="AK4" s="519"/>
      <c r="AL4" s="518"/>
      <c r="AM4" s="519"/>
      <c r="AN4" s="518"/>
      <c r="AO4" s="519"/>
      <c r="AP4" s="518"/>
      <c r="AQ4" s="519"/>
      <c r="AR4" s="518"/>
      <c r="AS4" s="519"/>
      <c r="AT4" s="518"/>
      <c r="AU4" s="519"/>
      <c r="AV4" s="518"/>
      <c r="AW4" s="519"/>
      <c r="AX4" s="518"/>
      <c r="AY4" s="519"/>
      <c r="AZ4" s="518"/>
      <c r="BA4" s="519"/>
      <c r="BB4" s="518"/>
      <c r="BC4" s="519"/>
      <c r="BD4" s="518"/>
      <c r="BE4" s="519"/>
      <c r="BF4" s="518"/>
      <c r="BG4" s="519"/>
      <c r="BH4" s="518"/>
      <c r="BI4" s="519"/>
      <c r="BJ4" s="518"/>
      <c r="BK4" s="519"/>
      <c r="BL4" s="518"/>
      <c r="BM4" s="518"/>
      <c r="BN4" s="518"/>
      <c r="BO4" s="518"/>
      <c r="BP4" s="518"/>
      <c r="BQ4" s="518"/>
      <c r="BR4" s="518"/>
      <c r="BS4" s="518"/>
      <c r="BT4" s="518"/>
      <c r="BU4" s="518"/>
      <c r="BW4" s="519"/>
      <c r="BX4" s="520"/>
    </row>
    <row r="5" spans="2:76" ht="14.25" outlineLevel="1" x14ac:dyDescent="0.2">
      <c r="B5" s="521" t="s">
        <v>264</v>
      </c>
      <c r="C5" s="522" t="s">
        <v>586</v>
      </c>
      <c r="D5" s="523"/>
      <c r="E5" s="524"/>
      <c r="F5" s="525">
        <v>-1</v>
      </c>
      <c r="G5" s="526">
        <f>SUBTOTAL(9,G6:G13)</f>
        <v>2907320.128</v>
      </c>
      <c r="H5" s="527"/>
      <c r="I5" s="526">
        <f>SUBTOTAL(9,I6:I13)</f>
        <v>10233163.800000001</v>
      </c>
      <c r="J5" s="527"/>
      <c r="K5" s="526">
        <f t="shared" ref="K5" si="0">SUBTOTAL(9,K6:K13)</f>
        <v>10396951.800000001</v>
      </c>
      <c r="L5" s="527"/>
      <c r="M5" s="526">
        <f t="shared" ref="M5" si="1">SUBTOTAL(9,M6:M13)</f>
        <v>10396951.800000001</v>
      </c>
      <c r="N5" s="527"/>
      <c r="O5" s="526">
        <f t="shared" ref="O5" si="2">SUBTOTAL(9,O6:O13)</f>
        <v>10396951.800000001</v>
      </c>
      <c r="P5" s="527"/>
      <c r="Q5" s="526">
        <f t="shared" ref="Q5" si="3">SUBTOTAL(9,Q6:Q13)</f>
        <v>10396951.800000001</v>
      </c>
      <c r="R5" s="527"/>
      <c r="S5" s="526">
        <f t="shared" ref="S5" si="4">SUBTOTAL(9,S6:S13)</f>
        <v>10396951.800000001</v>
      </c>
      <c r="T5" s="527"/>
      <c r="U5" s="526">
        <f t="shared" ref="U5" si="5">SUBTOTAL(9,U6:U13)</f>
        <v>10396951.800000001</v>
      </c>
      <c r="V5" s="527"/>
      <c r="W5" s="526">
        <f t="shared" ref="W5" si="6">SUBTOTAL(9,W6:W13)</f>
        <v>10396951.800000001</v>
      </c>
      <c r="X5" s="527"/>
      <c r="Y5" s="526">
        <f t="shared" ref="Y5" si="7">SUBTOTAL(9,Y6:Y13)</f>
        <v>10396951.800000001</v>
      </c>
      <c r="Z5" s="527"/>
      <c r="AA5" s="526">
        <f t="shared" ref="AA5" si="8">SUBTOTAL(9,AA6:AA13)</f>
        <v>10396951.800000001</v>
      </c>
      <c r="AB5" s="527"/>
      <c r="AC5" s="526">
        <f t="shared" ref="AC5" si="9">SUBTOTAL(9,AC6:AC13)</f>
        <v>10396951.800000001</v>
      </c>
      <c r="AD5" s="527"/>
      <c r="AE5" s="526">
        <f t="shared" ref="AE5" si="10">SUBTOTAL(9,AE6:AE13)</f>
        <v>10396951.800000001</v>
      </c>
      <c r="AF5" s="527"/>
      <c r="AG5" s="526">
        <f t="shared" ref="AG5" si="11">SUBTOTAL(9,AG6:AG13)</f>
        <v>10396951.800000001</v>
      </c>
      <c r="AH5" s="527"/>
      <c r="AI5" s="526">
        <f t="shared" ref="AI5" si="12">SUBTOTAL(9,AI6:AI13)</f>
        <v>10396951.800000001</v>
      </c>
      <c r="AJ5" s="527"/>
      <c r="AK5" s="526">
        <f t="shared" ref="AK5" si="13">SUBTOTAL(9,AK6:AK13)</f>
        <v>10396951.800000001</v>
      </c>
      <c r="AL5" s="527"/>
      <c r="AM5" s="526">
        <f t="shared" ref="AM5" si="14">SUBTOTAL(9,AM6:AM13)</f>
        <v>10396951.800000001</v>
      </c>
      <c r="AN5" s="527"/>
      <c r="AO5" s="526">
        <f t="shared" ref="AO5" si="15">SUBTOTAL(9,AO6:AO13)</f>
        <v>10396951.800000001</v>
      </c>
      <c r="AP5" s="527"/>
      <c r="AQ5" s="526">
        <f t="shared" ref="AQ5" si="16">SUBTOTAL(9,AQ6:AQ13)</f>
        <v>10396951.800000001</v>
      </c>
      <c r="AR5" s="527"/>
      <c r="AS5" s="526">
        <f t="shared" ref="AS5" si="17">SUBTOTAL(9,AS6:AS13)</f>
        <v>10396951.800000001</v>
      </c>
      <c r="AT5" s="527"/>
      <c r="AU5" s="526">
        <f t="shared" ref="AU5" si="18">SUBTOTAL(9,AU6:AU13)</f>
        <v>10396951.800000001</v>
      </c>
      <c r="AV5" s="527"/>
      <c r="AW5" s="526">
        <f t="shared" ref="AW5" si="19">SUBTOTAL(9,AW6:AW13)</f>
        <v>10396951.800000001</v>
      </c>
      <c r="AX5" s="527"/>
      <c r="AY5" s="526">
        <f t="shared" ref="AY5" si="20">SUBTOTAL(9,AY6:AY13)</f>
        <v>10396951.800000001</v>
      </c>
      <c r="AZ5" s="527"/>
      <c r="BA5" s="526">
        <f t="shared" ref="BA5" si="21">SUBTOTAL(9,BA6:BA13)</f>
        <v>10396951.800000001</v>
      </c>
      <c r="BB5" s="527"/>
      <c r="BC5" s="526">
        <f t="shared" ref="BC5" si="22">SUBTOTAL(9,BC6:BC13)</f>
        <v>10396951.800000001</v>
      </c>
      <c r="BD5" s="527"/>
      <c r="BE5" s="526">
        <f t="shared" ref="BE5" si="23">SUBTOTAL(9,BE6:BE13)</f>
        <v>10396951.800000001</v>
      </c>
      <c r="BF5" s="527"/>
      <c r="BG5" s="526">
        <f t="shared" ref="BG5" si="24">SUBTOTAL(9,BG6:BG13)</f>
        <v>10396951.800000001</v>
      </c>
      <c r="BH5" s="527"/>
      <c r="BI5" s="526">
        <f t="shared" ref="BI5" si="25">SUBTOTAL(9,BI6:BI13)</f>
        <v>10396951.800000001</v>
      </c>
      <c r="BJ5" s="527"/>
      <c r="BK5" s="526">
        <f t="shared" ref="BK5" si="26">SUBTOTAL(9,BK6:BK13)</f>
        <v>10396951.800000001</v>
      </c>
      <c r="BL5" s="527"/>
      <c r="BM5" s="526">
        <f t="shared" ref="BM5" si="27">SUBTOTAL(9,BM6:BM13)</f>
        <v>10396951.800000001</v>
      </c>
      <c r="BN5" s="527"/>
      <c r="BO5" s="526">
        <f t="shared" ref="BO5" si="28">SUBTOTAL(9,BO6:BO13)</f>
        <v>10396951.800000001</v>
      </c>
      <c r="BP5" s="527"/>
      <c r="BQ5" s="526">
        <f t="shared" ref="BQ5" si="29">SUBTOTAL(9,BQ6:BQ13)</f>
        <v>10396951.800000001</v>
      </c>
      <c r="BR5" s="527"/>
      <c r="BS5" s="526">
        <f t="shared" ref="BS5" si="30">SUBTOTAL(9,BS6:BS13)</f>
        <v>10396951.800000001</v>
      </c>
      <c r="BT5" s="527"/>
      <c r="BU5" s="526">
        <f t="shared" ref="BU5" si="31">SUBTOTAL(9,BU6:BU13)</f>
        <v>10396951.800000001</v>
      </c>
      <c r="BW5" s="526">
        <f>SUM(G5,I5,K5,M5,O5,Q5,S5,U5,W5,Y5,AA5,AC5,AE5,AG5,AI5,AK5,AM5,AO5,AQ5,AS5,AU5,AW5,AY5,BA5,BC5,BE5,BG5,BI5,BK5,BM5,BO5,BQ5,BS5,BU5)/35</f>
        <v>9881226.9008000046</v>
      </c>
      <c r="BX5" s="528">
        <f>ROUND(SUBTOTAL(9,BX6:BX13),2)</f>
        <v>0.49</v>
      </c>
    </row>
    <row r="6" spans="2:76" outlineLevel="2" x14ac:dyDescent="0.2">
      <c r="B6" s="529" t="s">
        <v>265</v>
      </c>
      <c r="C6" s="530" t="s">
        <v>735</v>
      </c>
      <c r="D6" s="531" t="s">
        <v>346</v>
      </c>
      <c r="E6" s="532">
        <v>35</v>
      </c>
      <c r="F6" s="533">
        <f>'DRE_URE MARÍLIA-BIO+GAS'!E23</f>
        <v>0</v>
      </c>
      <c r="G6" s="533">
        <f>F6</f>
        <v>0</v>
      </c>
      <c r="H6" s="533">
        <f>'DRE_URE MARÍLIA-BIO+GAS'!F23*$F$5</f>
        <v>190270.80000000002</v>
      </c>
      <c r="I6" s="533">
        <f>H6</f>
        <v>190270.80000000002</v>
      </c>
      <c r="J6" s="533">
        <f>'DRE_URE MARÍLIA-BIO+GAS'!G23*$F$5</f>
        <v>299462.8</v>
      </c>
      <c r="K6" s="533">
        <f>J6</f>
        <v>299462.8</v>
      </c>
      <c r="L6" s="533">
        <f>$J6</f>
        <v>299462.8</v>
      </c>
      <c r="M6" s="533">
        <f t="shared" ref="M6" si="32">L6</f>
        <v>299462.8</v>
      </c>
      <c r="N6" s="533">
        <f>$J6</f>
        <v>299462.8</v>
      </c>
      <c r="O6" s="533">
        <f t="shared" ref="O6" si="33">N6</f>
        <v>299462.8</v>
      </c>
      <c r="P6" s="533">
        <f t="shared" ref="P6:P7" si="34">$J6</f>
        <v>299462.8</v>
      </c>
      <c r="Q6" s="533">
        <f t="shared" ref="Q6:Q7" si="35">P6</f>
        <v>299462.8</v>
      </c>
      <c r="R6" s="533">
        <f t="shared" ref="R6:R7" si="36">$J6</f>
        <v>299462.8</v>
      </c>
      <c r="S6" s="533">
        <f t="shared" ref="S6:S7" si="37">R6</f>
        <v>299462.8</v>
      </c>
      <c r="T6" s="533">
        <f t="shared" ref="T6:T7" si="38">$J6</f>
        <v>299462.8</v>
      </c>
      <c r="U6" s="533">
        <f t="shared" ref="U6:U7" si="39">T6</f>
        <v>299462.8</v>
      </c>
      <c r="V6" s="533">
        <f t="shared" ref="V6:V7" si="40">$J6</f>
        <v>299462.8</v>
      </c>
      <c r="W6" s="533">
        <f t="shared" ref="W6:W7" si="41">V6</f>
        <v>299462.8</v>
      </c>
      <c r="X6" s="533">
        <f t="shared" ref="X6:X7" si="42">$J6</f>
        <v>299462.8</v>
      </c>
      <c r="Y6" s="533">
        <f t="shared" ref="Y6:Y7" si="43">X6</f>
        <v>299462.8</v>
      </c>
      <c r="Z6" s="533">
        <f t="shared" ref="Z6:Z7" si="44">$J6</f>
        <v>299462.8</v>
      </c>
      <c r="AA6" s="533">
        <f t="shared" ref="AA6:AA7" si="45">Z6</f>
        <v>299462.8</v>
      </c>
      <c r="AB6" s="533">
        <f t="shared" ref="AB6:AB7" si="46">$J6</f>
        <v>299462.8</v>
      </c>
      <c r="AC6" s="533">
        <f t="shared" ref="AC6:AC7" si="47">AB6</f>
        <v>299462.8</v>
      </c>
      <c r="AD6" s="533">
        <f t="shared" ref="AD6:AD7" si="48">$J6</f>
        <v>299462.8</v>
      </c>
      <c r="AE6" s="533">
        <f t="shared" ref="AE6:AE7" si="49">AD6</f>
        <v>299462.8</v>
      </c>
      <c r="AF6" s="533">
        <f t="shared" ref="AF6:AF7" si="50">$J6</f>
        <v>299462.8</v>
      </c>
      <c r="AG6" s="533">
        <f t="shared" ref="AG6:AG7" si="51">AF6</f>
        <v>299462.8</v>
      </c>
      <c r="AH6" s="533">
        <f t="shared" ref="AH6:AH7" si="52">$J6</f>
        <v>299462.8</v>
      </c>
      <c r="AI6" s="533">
        <f t="shared" ref="AI6:AI7" si="53">AH6</f>
        <v>299462.8</v>
      </c>
      <c r="AJ6" s="533">
        <f t="shared" ref="AJ6:AJ7" si="54">$J6</f>
        <v>299462.8</v>
      </c>
      <c r="AK6" s="533">
        <f t="shared" ref="AK6:AK7" si="55">AJ6</f>
        <v>299462.8</v>
      </c>
      <c r="AL6" s="533">
        <f t="shared" ref="AL6:AL7" si="56">$J6</f>
        <v>299462.8</v>
      </c>
      <c r="AM6" s="533">
        <f t="shared" ref="AM6:AM7" si="57">AL6</f>
        <v>299462.8</v>
      </c>
      <c r="AN6" s="533">
        <f t="shared" ref="AN6:AN7" si="58">$J6</f>
        <v>299462.8</v>
      </c>
      <c r="AO6" s="533">
        <f t="shared" ref="AO6:AO7" si="59">AN6</f>
        <v>299462.8</v>
      </c>
      <c r="AP6" s="533">
        <f t="shared" ref="AP6:AP7" si="60">$J6</f>
        <v>299462.8</v>
      </c>
      <c r="AQ6" s="533">
        <f t="shared" ref="AQ6:AQ7" si="61">AP6</f>
        <v>299462.8</v>
      </c>
      <c r="AR6" s="533">
        <f t="shared" ref="AR6:AR7" si="62">$J6</f>
        <v>299462.8</v>
      </c>
      <c r="AS6" s="533">
        <f t="shared" ref="AS6:AS7" si="63">AR6</f>
        <v>299462.8</v>
      </c>
      <c r="AT6" s="533">
        <f t="shared" ref="AT6:AT7" si="64">$J6</f>
        <v>299462.8</v>
      </c>
      <c r="AU6" s="533">
        <f t="shared" ref="AU6:AU7" si="65">AT6</f>
        <v>299462.8</v>
      </c>
      <c r="AV6" s="533">
        <f t="shared" ref="AV6:AV7" si="66">$J6</f>
        <v>299462.8</v>
      </c>
      <c r="AW6" s="533">
        <f t="shared" ref="AW6:AW7" si="67">AV6</f>
        <v>299462.8</v>
      </c>
      <c r="AX6" s="533">
        <f t="shared" ref="AX6:AX7" si="68">$J6</f>
        <v>299462.8</v>
      </c>
      <c r="AY6" s="533">
        <f t="shared" ref="AY6:AY7" si="69">AX6</f>
        <v>299462.8</v>
      </c>
      <c r="AZ6" s="533">
        <f t="shared" ref="AZ6:AZ7" si="70">$J6</f>
        <v>299462.8</v>
      </c>
      <c r="BA6" s="533">
        <f t="shared" ref="BA6:BA7" si="71">AZ6</f>
        <v>299462.8</v>
      </c>
      <c r="BB6" s="533">
        <f t="shared" ref="BB6:BB7" si="72">$J6</f>
        <v>299462.8</v>
      </c>
      <c r="BC6" s="533">
        <f t="shared" ref="BC6:BC7" si="73">BB6</f>
        <v>299462.8</v>
      </c>
      <c r="BD6" s="533">
        <f t="shared" ref="BD6:BD7" si="74">$J6</f>
        <v>299462.8</v>
      </c>
      <c r="BE6" s="533">
        <f t="shared" ref="BE6:BE7" si="75">BD6</f>
        <v>299462.8</v>
      </c>
      <c r="BF6" s="533">
        <f t="shared" ref="BF6:BF7" si="76">$J6</f>
        <v>299462.8</v>
      </c>
      <c r="BG6" s="533">
        <f t="shared" ref="BG6:BG7" si="77">BF6</f>
        <v>299462.8</v>
      </c>
      <c r="BH6" s="533">
        <f t="shared" ref="BH6:BH7" si="78">$J6</f>
        <v>299462.8</v>
      </c>
      <c r="BI6" s="533">
        <f t="shared" ref="BI6:BI7" si="79">BH6</f>
        <v>299462.8</v>
      </c>
      <c r="BJ6" s="533">
        <f t="shared" ref="BJ6:BJ7" si="80">$J6</f>
        <v>299462.8</v>
      </c>
      <c r="BK6" s="533">
        <f t="shared" ref="BK6:BK7" si="81">BJ6</f>
        <v>299462.8</v>
      </c>
      <c r="BL6" s="533">
        <f t="shared" ref="BL6:BT7" si="82">$J6</f>
        <v>299462.8</v>
      </c>
      <c r="BM6" s="533">
        <f t="shared" ref="BM6:BM7" si="83">BL6</f>
        <v>299462.8</v>
      </c>
      <c r="BN6" s="533">
        <f t="shared" si="82"/>
        <v>299462.8</v>
      </c>
      <c r="BO6" s="533">
        <f t="shared" ref="BO6:BO13" si="84">BN6</f>
        <v>299462.8</v>
      </c>
      <c r="BP6" s="533">
        <f t="shared" si="82"/>
        <v>299462.8</v>
      </c>
      <c r="BQ6" s="533">
        <f t="shared" ref="BQ6:BQ13" si="85">BP6</f>
        <v>299462.8</v>
      </c>
      <c r="BR6" s="533">
        <f t="shared" si="82"/>
        <v>299462.8</v>
      </c>
      <c r="BS6" s="533">
        <f t="shared" ref="BS6:BS13" si="86">BR6</f>
        <v>299462.8</v>
      </c>
      <c r="BT6" s="533">
        <f t="shared" si="82"/>
        <v>299462.8</v>
      </c>
      <c r="BU6" s="533">
        <f t="shared" ref="BU6:BU13" si="87">BT6</f>
        <v>299462.8</v>
      </c>
      <c r="BW6" s="534">
        <f>SUM(G6,I6,K6,M6,O6,Q6,S6,U6,W6,Y6,AA6,AC6,AE6,AG6,AI6,AK6,AM6,AO6,AQ6,AS6,AU6,AW6,AY6,BA6,BC6,BE6,BG6,BI6,BK6,BM6,BO6,BQ6,BS6,BU6)/35</f>
        <v>279230.86857142858</v>
      </c>
      <c r="BX6" s="535">
        <f t="shared" ref="BX6:BX13" si="88">BW6/$BW$31</f>
        <v>1.3959911823188601E-2</v>
      </c>
    </row>
    <row r="7" spans="2:76" outlineLevel="2" x14ac:dyDescent="0.2">
      <c r="B7" s="529" t="s">
        <v>266</v>
      </c>
      <c r="C7" s="530" t="s">
        <v>736</v>
      </c>
      <c r="D7" s="531" t="s">
        <v>346</v>
      </c>
      <c r="E7" s="532">
        <v>35</v>
      </c>
      <c r="F7" s="533">
        <f>'DRE_URE MARÍLIA-BIO+GAS'!E24</f>
        <v>0</v>
      </c>
      <c r="G7" s="533">
        <f>F7</f>
        <v>0</v>
      </c>
      <c r="H7" s="533">
        <f>'DRE_URE MARÍLIA-BIO+GAS'!F24*$F$5</f>
        <v>95135.400000000009</v>
      </c>
      <c r="I7" s="533">
        <f>H7</f>
        <v>95135.400000000009</v>
      </c>
      <c r="J7" s="533">
        <f>'DRE_URE MARÍLIA-BIO+GAS'!G24*$F$5</f>
        <v>149731.4</v>
      </c>
      <c r="K7" s="533">
        <f>J7</f>
        <v>149731.4</v>
      </c>
      <c r="L7" s="533">
        <f>$J7</f>
        <v>149731.4</v>
      </c>
      <c r="M7" s="533">
        <f t="shared" ref="M7" si="89">L7</f>
        <v>149731.4</v>
      </c>
      <c r="N7" s="533">
        <f>$J7</f>
        <v>149731.4</v>
      </c>
      <c r="O7" s="533">
        <f t="shared" ref="O7" si="90">N7</f>
        <v>149731.4</v>
      </c>
      <c r="P7" s="533">
        <f t="shared" si="34"/>
        <v>149731.4</v>
      </c>
      <c r="Q7" s="533">
        <f t="shared" si="35"/>
        <v>149731.4</v>
      </c>
      <c r="R7" s="533">
        <f t="shared" si="36"/>
        <v>149731.4</v>
      </c>
      <c r="S7" s="533">
        <f t="shared" si="37"/>
        <v>149731.4</v>
      </c>
      <c r="T7" s="533">
        <f t="shared" si="38"/>
        <v>149731.4</v>
      </c>
      <c r="U7" s="533">
        <f t="shared" si="39"/>
        <v>149731.4</v>
      </c>
      <c r="V7" s="533">
        <f t="shared" si="40"/>
        <v>149731.4</v>
      </c>
      <c r="W7" s="533">
        <f t="shared" si="41"/>
        <v>149731.4</v>
      </c>
      <c r="X7" s="533">
        <f t="shared" si="42"/>
        <v>149731.4</v>
      </c>
      <c r="Y7" s="533">
        <f t="shared" si="43"/>
        <v>149731.4</v>
      </c>
      <c r="Z7" s="533">
        <f t="shared" si="44"/>
        <v>149731.4</v>
      </c>
      <c r="AA7" s="533">
        <f t="shared" si="45"/>
        <v>149731.4</v>
      </c>
      <c r="AB7" s="533">
        <f t="shared" si="46"/>
        <v>149731.4</v>
      </c>
      <c r="AC7" s="533">
        <f t="shared" si="47"/>
        <v>149731.4</v>
      </c>
      <c r="AD7" s="533">
        <f t="shared" si="48"/>
        <v>149731.4</v>
      </c>
      <c r="AE7" s="533">
        <f t="shared" si="49"/>
        <v>149731.4</v>
      </c>
      <c r="AF7" s="533">
        <f t="shared" si="50"/>
        <v>149731.4</v>
      </c>
      <c r="AG7" s="533">
        <f t="shared" si="51"/>
        <v>149731.4</v>
      </c>
      <c r="AH7" s="533">
        <f t="shared" si="52"/>
        <v>149731.4</v>
      </c>
      <c r="AI7" s="533">
        <f t="shared" si="53"/>
        <v>149731.4</v>
      </c>
      <c r="AJ7" s="533">
        <f t="shared" si="54"/>
        <v>149731.4</v>
      </c>
      <c r="AK7" s="533">
        <f t="shared" si="55"/>
        <v>149731.4</v>
      </c>
      <c r="AL7" s="533">
        <f t="shared" si="56"/>
        <v>149731.4</v>
      </c>
      <c r="AM7" s="533">
        <f t="shared" si="57"/>
        <v>149731.4</v>
      </c>
      <c r="AN7" s="533">
        <f t="shared" si="58"/>
        <v>149731.4</v>
      </c>
      <c r="AO7" s="533">
        <f t="shared" si="59"/>
        <v>149731.4</v>
      </c>
      <c r="AP7" s="533">
        <f t="shared" si="60"/>
        <v>149731.4</v>
      </c>
      <c r="AQ7" s="533">
        <f t="shared" si="61"/>
        <v>149731.4</v>
      </c>
      <c r="AR7" s="533">
        <f t="shared" si="62"/>
        <v>149731.4</v>
      </c>
      <c r="AS7" s="533">
        <f t="shared" si="63"/>
        <v>149731.4</v>
      </c>
      <c r="AT7" s="533">
        <f t="shared" si="64"/>
        <v>149731.4</v>
      </c>
      <c r="AU7" s="533">
        <f t="shared" si="65"/>
        <v>149731.4</v>
      </c>
      <c r="AV7" s="533">
        <f t="shared" si="66"/>
        <v>149731.4</v>
      </c>
      <c r="AW7" s="533">
        <f t="shared" si="67"/>
        <v>149731.4</v>
      </c>
      <c r="AX7" s="533">
        <f t="shared" si="68"/>
        <v>149731.4</v>
      </c>
      <c r="AY7" s="533">
        <f t="shared" si="69"/>
        <v>149731.4</v>
      </c>
      <c r="AZ7" s="533">
        <f t="shared" si="70"/>
        <v>149731.4</v>
      </c>
      <c r="BA7" s="533">
        <f t="shared" si="71"/>
        <v>149731.4</v>
      </c>
      <c r="BB7" s="533">
        <f t="shared" si="72"/>
        <v>149731.4</v>
      </c>
      <c r="BC7" s="533">
        <f t="shared" si="73"/>
        <v>149731.4</v>
      </c>
      <c r="BD7" s="533">
        <f t="shared" si="74"/>
        <v>149731.4</v>
      </c>
      <c r="BE7" s="533">
        <f t="shared" si="75"/>
        <v>149731.4</v>
      </c>
      <c r="BF7" s="533">
        <f t="shared" si="76"/>
        <v>149731.4</v>
      </c>
      <c r="BG7" s="533">
        <f t="shared" si="77"/>
        <v>149731.4</v>
      </c>
      <c r="BH7" s="533">
        <f t="shared" si="78"/>
        <v>149731.4</v>
      </c>
      <c r="BI7" s="533">
        <f t="shared" si="79"/>
        <v>149731.4</v>
      </c>
      <c r="BJ7" s="533">
        <f t="shared" si="80"/>
        <v>149731.4</v>
      </c>
      <c r="BK7" s="533">
        <f t="shared" si="81"/>
        <v>149731.4</v>
      </c>
      <c r="BL7" s="533">
        <f t="shared" si="82"/>
        <v>149731.4</v>
      </c>
      <c r="BM7" s="533">
        <f t="shared" si="83"/>
        <v>149731.4</v>
      </c>
      <c r="BN7" s="533">
        <f t="shared" si="82"/>
        <v>149731.4</v>
      </c>
      <c r="BO7" s="533">
        <f t="shared" si="84"/>
        <v>149731.4</v>
      </c>
      <c r="BP7" s="533">
        <f t="shared" si="82"/>
        <v>149731.4</v>
      </c>
      <c r="BQ7" s="533">
        <f t="shared" si="85"/>
        <v>149731.4</v>
      </c>
      <c r="BR7" s="533">
        <f t="shared" si="82"/>
        <v>149731.4</v>
      </c>
      <c r="BS7" s="533">
        <f t="shared" si="86"/>
        <v>149731.4</v>
      </c>
      <c r="BT7" s="533">
        <f t="shared" si="82"/>
        <v>149731.4</v>
      </c>
      <c r="BU7" s="533">
        <f t="shared" si="87"/>
        <v>149731.4</v>
      </c>
      <c r="BW7" s="534">
        <f t="shared" ref="BW7:BW13" si="91">SUM(G7,I7,K7,M7,O7,Q7,S7,U7,W7,Y7,AA7,AC7,AE7,AG7,AI7,AK7,AM7,AO7,AQ7,AS7,AU7,AW7,AY7,BA7,BC7,BE7,BG7,BI7,BK7,BM7,BO7,BQ7,BS7,BU7)/35</f>
        <v>139615.43428571429</v>
      </c>
      <c r="BX7" s="535">
        <f t="shared" si="88"/>
        <v>6.9799559115943004E-3</v>
      </c>
    </row>
    <row r="8" spans="2:76" outlineLevel="2" x14ac:dyDescent="0.2">
      <c r="B8" s="529" t="s">
        <v>267</v>
      </c>
      <c r="C8" s="530" t="s">
        <v>642</v>
      </c>
      <c r="D8" s="531" t="s">
        <v>346</v>
      </c>
      <c r="E8" s="532">
        <v>35</v>
      </c>
      <c r="F8" s="533">
        <f>'DRE_URE MARÍLIA-BIO+GAS'!E27*$F$5</f>
        <v>436800</v>
      </c>
      <c r="G8" s="533">
        <f>F8</f>
        <v>436800</v>
      </c>
      <c r="H8" s="533">
        <f>'DRE_URE MARÍLIA-BIO+GAS'!G27*$F$5</f>
        <v>2184000</v>
      </c>
      <c r="I8" s="533">
        <f>H8</f>
        <v>2184000</v>
      </c>
      <c r="J8" s="533">
        <f>$H8</f>
        <v>2184000</v>
      </c>
      <c r="K8" s="533">
        <f>J8</f>
        <v>2184000</v>
      </c>
      <c r="L8" s="533">
        <f t="shared" ref="L8" si="92">$H8</f>
        <v>2184000</v>
      </c>
      <c r="M8" s="533">
        <f t="shared" ref="M8" si="93">L8</f>
        <v>2184000</v>
      </c>
      <c r="N8" s="533">
        <f t="shared" ref="N8" si="94">$H8</f>
        <v>2184000</v>
      </c>
      <c r="O8" s="533">
        <f t="shared" ref="O8" si="95">N8</f>
        <v>2184000</v>
      </c>
      <c r="P8" s="533">
        <f t="shared" ref="P8" si="96">$H8</f>
        <v>2184000</v>
      </c>
      <c r="Q8" s="533">
        <f t="shared" ref="Q8" si="97">P8</f>
        <v>2184000</v>
      </c>
      <c r="R8" s="533">
        <f t="shared" ref="R8" si="98">$H8</f>
        <v>2184000</v>
      </c>
      <c r="S8" s="533">
        <f t="shared" ref="S8" si="99">R8</f>
        <v>2184000</v>
      </c>
      <c r="T8" s="533">
        <f t="shared" ref="T8" si="100">$H8</f>
        <v>2184000</v>
      </c>
      <c r="U8" s="533">
        <f t="shared" ref="U8" si="101">T8</f>
        <v>2184000</v>
      </c>
      <c r="V8" s="533">
        <f t="shared" ref="V8" si="102">$H8</f>
        <v>2184000</v>
      </c>
      <c r="W8" s="533">
        <f t="shared" ref="W8" si="103">V8</f>
        <v>2184000</v>
      </c>
      <c r="X8" s="533">
        <f t="shared" ref="X8" si="104">$H8</f>
        <v>2184000</v>
      </c>
      <c r="Y8" s="533">
        <f t="shared" ref="Y8" si="105">X8</f>
        <v>2184000</v>
      </c>
      <c r="Z8" s="533">
        <f t="shared" ref="Z8:BT9" si="106">$H8</f>
        <v>2184000</v>
      </c>
      <c r="AA8" s="533">
        <f t="shared" ref="AA8" si="107">Z8</f>
        <v>2184000</v>
      </c>
      <c r="AB8" s="533">
        <f t="shared" ref="AB8" si="108">$H8</f>
        <v>2184000</v>
      </c>
      <c r="AC8" s="533">
        <f t="shared" ref="AC8" si="109">AB8</f>
        <v>2184000</v>
      </c>
      <c r="AD8" s="533">
        <f t="shared" ref="AD8" si="110">$H8</f>
        <v>2184000</v>
      </c>
      <c r="AE8" s="533">
        <f t="shared" ref="AE8" si="111">AD8</f>
        <v>2184000</v>
      </c>
      <c r="AF8" s="533">
        <f t="shared" ref="AF8" si="112">$H8</f>
        <v>2184000</v>
      </c>
      <c r="AG8" s="533">
        <f t="shared" ref="AG8" si="113">AF8</f>
        <v>2184000</v>
      </c>
      <c r="AH8" s="533">
        <f t="shared" ref="AH8" si="114">$H8</f>
        <v>2184000</v>
      </c>
      <c r="AI8" s="533">
        <f t="shared" ref="AI8" si="115">AH8</f>
        <v>2184000</v>
      </c>
      <c r="AJ8" s="533">
        <f t="shared" ref="AJ8" si="116">$H8</f>
        <v>2184000</v>
      </c>
      <c r="AK8" s="533">
        <f t="shared" ref="AK8" si="117">AJ8</f>
        <v>2184000</v>
      </c>
      <c r="AL8" s="533">
        <f t="shared" ref="AL8" si="118">$H8</f>
        <v>2184000</v>
      </c>
      <c r="AM8" s="533">
        <f t="shared" ref="AM8" si="119">AL8</f>
        <v>2184000</v>
      </c>
      <c r="AN8" s="533">
        <f t="shared" ref="AN8" si="120">$H8</f>
        <v>2184000</v>
      </c>
      <c r="AO8" s="533">
        <f t="shared" ref="AO8" si="121">AN8</f>
        <v>2184000</v>
      </c>
      <c r="AP8" s="533">
        <f t="shared" ref="AP8" si="122">$H8</f>
        <v>2184000</v>
      </c>
      <c r="AQ8" s="533">
        <f t="shared" ref="AQ8" si="123">AP8</f>
        <v>2184000</v>
      </c>
      <c r="AR8" s="533">
        <f t="shared" ref="AR8" si="124">$H8</f>
        <v>2184000</v>
      </c>
      <c r="AS8" s="533">
        <f t="shared" ref="AS8" si="125">AR8</f>
        <v>2184000</v>
      </c>
      <c r="AT8" s="533">
        <f t="shared" ref="AT8" si="126">$H8</f>
        <v>2184000</v>
      </c>
      <c r="AU8" s="533">
        <f t="shared" ref="AU8" si="127">AT8</f>
        <v>2184000</v>
      </c>
      <c r="AV8" s="533">
        <f t="shared" ref="AV8" si="128">$H8</f>
        <v>2184000</v>
      </c>
      <c r="AW8" s="533">
        <f t="shared" ref="AW8" si="129">AV8</f>
        <v>2184000</v>
      </c>
      <c r="AX8" s="533">
        <f t="shared" ref="AX8" si="130">$H8</f>
        <v>2184000</v>
      </c>
      <c r="AY8" s="533">
        <f t="shared" ref="AY8" si="131">AX8</f>
        <v>2184000</v>
      </c>
      <c r="AZ8" s="533">
        <f t="shared" ref="AZ8" si="132">$H8</f>
        <v>2184000</v>
      </c>
      <c r="BA8" s="533">
        <f t="shared" ref="BA8" si="133">AZ8</f>
        <v>2184000</v>
      </c>
      <c r="BB8" s="533">
        <f t="shared" ref="BB8" si="134">$H8</f>
        <v>2184000</v>
      </c>
      <c r="BC8" s="533">
        <f t="shared" ref="BC8" si="135">BB8</f>
        <v>2184000</v>
      </c>
      <c r="BD8" s="533">
        <f t="shared" ref="BD8" si="136">$H8</f>
        <v>2184000</v>
      </c>
      <c r="BE8" s="533">
        <f t="shared" ref="BE8" si="137">BD8</f>
        <v>2184000</v>
      </c>
      <c r="BF8" s="533">
        <f t="shared" ref="BF8" si="138">$H8</f>
        <v>2184000</v>
      </c>
      <c r="BG8" s="533">
        <f t="shared" ref="BG8" si="139">BF8</f>
        <v>2184000</v>
      </c>
      <c r="BH8" s="533">
        <f t="shared" ref="BH8" si="140">$H8</f>
        <v>2184000</v>
      </c>
      <c r="BI8" s="533">
        <f t="shared" ref="BI8" si="141">BH8</f>
        <v>2184000</v>
      </c>
      <c r="BJ8" s="533">
        <f t="shared" ref="BJ8" si="142">$H8</f>
        <v>2184000</v>
      </c>
      <c r="BK8" s="533">
        <f t="shared" ref="BK8" si="143">BJ8</f>
        <v>2184000</v>
      </c>
      <c r="BL8" s="533">
        <f t="shared" ref="BL8:BT8" si="144">$H8</f>
        <v>2184000</v>
      </c>
      <c r="BM8" s="533">
        <f t="shared" ref="BM8" si="145">BL8</f>
        <v>2184000</v>
      </c>
      <c r="BN8" s="533">
        <f t="shared" si="144"/>
        <v>2184000</v>
      </c>
      <c r="BO8" s="533">
        <f t="shared" si="84"/>
        <v>2184000</v>
      </c>
      <c r="BP8" s="533">
        <f t="shared" si="144"/>
        <v>2184000</v>
      </c>
      <c r="BQ8" s="533">
        <f t="shared" si="85"/>
        <v>2184000</v>
      </c>
      <c r="BR8" s="533">
        <f t="shared" si="144"/>
        <v>2184000</v>
      </c>
      <c r="BS8" s="533">
        <f t="shared" si="86"/>
        <v>2184000</v>
      </c>
      <c r="BT8" s="533">
        <f t="shared" si="144"/>
        <v>2184000</v>
      </c>
      <c r="BU8" s="533">
        <f t="shared" si="87"/>
        <v>2184000</v>
      </c>
      <c r="BW8" s="534">
        <f t="shared" si="91"/>
        <v>2071680</v>
      </c>
      <c r="BX8" s="535">
        <f t="shared" si="88"/>
        <v>0.10357189473292551</v>
      </c>
    </row>
    <row r="9" spans="2:76" outlineLevel="2" x14ac:dyDescent="0.2">
      <c r="B9" s="529" t="s">
        <v>495</v>
      </c>
      <c r="C9" s="530" t="s">
        <v>643</v>
      </c>
      <c r="D9" s="531" t="s">
        <v>346</v>
      </c>
      <c r="E9" s="532">
        <v>35</v>
      </c>
      <c r="F9" s="533">
        <f>'DRE_URE MARÍLIA-BIO+GAS'!E28*$F$5</f>
        <v>249600</v>
      </c>
      <c r="G9" s="533">
        <f t="shared" ref="G9:I13" si="146">F9</f>
        <v>249600</v>
      </c>
      <c r="H9" s="533">
        <f>'DRE_URE MARÍLIA-BIO+GAS'!G28*$F$5</f>
        <v>1248000</v>
      </c>
      <c r="I9" s="533">
        <f t="shared" si="146"/>
        <v>1248000</v>
      </c>
      <c r="J9" s="533">
        <f t="shared" ref="J9:X13" si="147">$H9</f>
        <v>1248000</v>
      </c>
      <c r="K9" s="533">
        <f t="shared" ref="K9:BM9" si="148">J9</f>
        <v>1248000</v>
      </c>
      <c r="L9" s="533">
        <f t="shared" si="147"/>
        <v>1248000</v>
      </c>
      <c r="M9" s="533">
        <f t="shared" si="148"/>
        <v>1248000</v>
      </c>
      <c r="N9" s="533">
        <f t="shared" si="147"/>
        <v>1248000</v>
      </c>
      <c r="O9" s="533">
        <f t="shared" si="148"/>
        <v>1248000</v>
      </c>
      <c r="P9" s="533">
        <f t="shared" si="147"/>
        <v>1248000</v>
      </c>
      <c r="Q9" s="533">
        <f t="shared" si="148"/>
        <v>1248000</v>
      </c>
      <c r="R9" s="533">
        <f t="shared" si="147"/>
        <v>1248000</v>
      </c>
      <c r="S9" s="533">
        <f t="shared" si="148"/>
        <v>1248000</v>
      </c>
      <c r="T9" s="533">
        <f t="shared" si="147"/>
        <v>1248000</v>
      </c>
      <c r="U9" s="533">
        <f t="shared" si="148"/>
        <v>1248000</v>
      </c>
      <c r="V9" s="533">
        <f t="shared" si="147"/>
        <v>1248000</v>
      </c>
      <c r="W9" s="533">
        <f t="shared" si="148"/>
        <v>1248000</v>
      </c>
      <c r="X9" s="533">
        <f t="shared" si="147"/>
        <v>1248000</v>
      </c>
      <c r="Y9" s="533">
        <f t="shared" si="148"/>
        <v>1248000</v>
      </c>
      <c r="Z9" s="533">
        <f t="shared" si="106"/>
        <v>1248000</v>
      </c>
      <c r="AA9" s="533">
        <f t="shared" si="148"/>
        <v>1248000</v>
      </c>
      <c r="AB9" s="533">
        <f t="shared" si="106"/>
        <v>1248000</v>
      </c>
      <c r="AC9" s="533">
        <f t="shared" si="148"/>
        <v>1248000</v>
      </c>
      <c r="AD9" s="533">
        <f t="shared" si="106"/>
        <v>1248000</v>
      </c>
      <c r="AE9" s="533">
        <f t="shared" si="148"/>
        <v>1248000</v>
      </c>
      <c r="AF9" s="533">
        <f t="shared" si="106"/>
        <v>1248000</v>
      </c>
      <c r="AG9" s="533">
        <f t="shared" si="148"/>
        <v>1248000</v>
      </c>
      <c r="AH9" s="533">
        <f t="shared" si="106"/>
        <v>1248000</v>
      </c>
      <c r="AI9" s="533">
        <f t="shared" si="148"/>
        <v>1248000</v>
      </c>
      <c r="AJ9" s="533">
        <f t="shared" si="106"/>
        <v>1248000</v>
      </c>
      <c r="AK9" s="533">
        <f t="shared" si="148"/>
        <v>1248000</v>
      </c>
      <c r="AL9" s="533">
        <f t="shared" si="106"/>
        <v>1248000</v>
      </c>
      <c r="AM9" s="533">
        <f t="shared" si="148"/>
        <v>1248000</v>
      </c>
      <c r="AN9" s="533">
        <f t="shared" si="106"/>
        <v>1248000</v>
      </c>
      <c r="AO9" s="533">
        <f t="shared" si="148"/>
        <v>1248000</v>
      </c>
      <c r="AP9" s="533">
        <f t="shared" si="106"/>
        <v>1248000</v>
      </c>
      <c r="AQ9" s="533">
        <f t="shared" si="148"/>
        <v>1248000</v>
      </c>
      <c r="AR9" s="533">
        <f t="shared" si="106"/>
        <v>1248000</v>
      </c>
      <c r="AS9" s="533">
        <f t="shared" si="148"/>
        <v>1248000</v>
      </c>
      <c r="AT9" s="533">
        <f t="shared" si="106"/>
        <v>1248000</v>
      </c>
      <c r="AU9" s="533">
        <f t="shared" si="148"/>
        <v>1248000</v>
      </c>
      <c r="AV9" s="533">
        <f t="shared" si="106"/>
        <v>1248000</v>
      </c>
      <c r="AW9" s="533">
        <f t="shared" si="148"/>
        <v>1248000</v>
      </c>
      <c r="AX9" s="533">
        <f t="shared" si="106"/>
        <v>1248000</v>
      </c>
      <c r="AY9" s="533">
        <f t="shared" si="148"/>
        <v>1248000</v>
      </c>
      <c r="AZ9" s="533">
        <f t="shared" si="106"/>
        <v>1248000</v>
      </c>
      <c r="BA9" s="533">
        <f t="shared" si="148"/>
        <v>1248000</v>
      </c>
      <c r="BB9" s="533">
        <f t="shared" si="106"/>
        <v>1248000</v>
      </c>
      <c r="BC9" s="533">
        <f t="shared" si="148"/>
        <v>1248000</v>
      </c>
      <c r="BD9" s="533">
        <f t="shared" si="106"/>
        <v>1248000</v>
      </c>
      <c r="BE9" s="533">
        <f t="shared" si="148"/>
        <v>1248000</v>
      </c>
      <c r="BF9" s="533">
        <f t="shared" si="106"/>
        <v>1248000</v>
      </c>
      <c r="BG9" s="533">
        <f t="shared" si="148"/>
        <v>1248000</v>
      </c>
      <c r="BH9" s="533">
        <f t="shared" si="106"/>
        <v>1248000</v>
      </c>
      <c r="BI9" s="533">
        <f t="shared" si="148"/>
        <v>1248000</v>
      </c>
      <c r="BJ9" s="533">
        <f t="shared" si="106"/>
        <v>1248000</v>
      </c>
      <c r="BK9" s="533">
        <f t="shared" si="148"/>
        <v>1248000</v>
      </c>
      <c r="BL9" s="533">
        <f t="shared" si="106"/>
        <v>1248000</v>
      </c>
      <c r="BM9" s="533">
        <f t="shared" si="148"/>
        <v>1248000</v>
      </c>
      <c r="BN9" s="533">
        <f t="shared" si="106"/>
        <v>1248000</v>
      </c>
      <c r="BO9" s="533">
        <f t="shared" si="84"/>
        <v>1248000</v>
      </c>
      <c r="BP9" s="533">
        <f t="shared" si="106"/>
        <v>1248000</v>
      </c>
      <c r="BQ9" s="533">
        <f t="shared" si="85"/>
        <v>1248000</v>
      </c>
      <c r="BR9" s="533">
        <f t="shared" si="106"/>
        <v>1248000</v>
      </c>
      <c r="BS9" s="533">
        <f t="shared" si="86"/>
        <v>1248000</v>
      </c>
      <c r="BT9" s="533">
        <f t="shared" si="106"/>
        <v>1248000</v>
      </c>
      <c r="BU9" s="533">
        <f t="shared" si="87"/>
        <v>1248000</v>
      </c>
      <c r="BW9" s="534">
        <f t="shared" si="91"/>
        <v>1183817.142857143</v>
      </c>
      <c r="BX9" s="535">
        <f t="shared" si="88"/>
        <v>5.9183939847386013E-2</v>
      </c>
    </row>
    <row r="10" spans="2:76" outlineLevel="2" x14ac:dyDescent="0.2">
      <c r="B10" s="529" t="s">
        <v>496</v>
      </c>
      <c r="C10" s="530" t="s">
        <v>644</v>
      </c>
      <c r="D10" s="531" t="s">
        <v>346</v>
      </c>
      <c r="E10" s="532">
        <v>35</v>
      </c>
      <c r="F10" s="533">
        <f>'DRE_URE MARÍLIA-BIO+GAS'!E29*$F$5</f>
        <v>268320</v>
      </c>
      <c r="G10" s="533">
        <f t="shared" si="146"/>
        <v>268320</v>
      </c>
      <c r="H10" s="533">
        <f>'DRE_URE MARÍLIA-BIO+GAS'!G29*$F$5</f>
        <v>1341600</v>
      </c>
      <c r="I10" s="533">
        <f t="shared" si="146"/>
        <v>1341600</v>
      </c>
      <c r="J10" s="533">
        <f t="shared" si="147"/>
        <v>1341600</v>
      </c>
      <c r="K10" s="533">
        <f t="shared" ref="K10:BM10" si="149">J10</f>
        <v>1341600</v>
      </c>
      <c r="L10" s="533">
        <f t="shared" ref="L10:BT13" si="150">$H10</f>
        <v>1341600</v>
      </c>
      <c r="M10" s="533">
        <f t="shared" si="149"/>
        <v>1341600</v>
      </c>
      <c r="N10" s="533">
        <f t="shared" si="150"/>
        <v>1341600</v>
      </c>
      <c r="O10" s="533">
        <f t="shared" si="149"/>
        <v>1341600</v>
      </c>
      <c r="P10" s="533">
        <f t="shared" si="150"/>
        <v>1341600</v>
      </c>
      <c r="Q10" s="533">
        <f t="shared" si="149"/>
        <v>1341600</v>
      </c>
      <c r="R10" s="533">
        <f t="shared" si="150"/>
        <v>1341600</v>
      </c>
      <c r="S10" s="533">
        <f t="shared" si="149"/>
        <v>1341600</v>
      </c>
      <c r="T10" s="533">
        <f t="shared" si="150"/>
        <v>1341600</v>
      </c>
      <c r="U10" s="533">
        <f t="shared" si="149"/>
        <v>1341600</v>
      </c>
      <c r="V10" s="533">
        <f t="shared" si="150"/>
        <v>1341600</v>
      </c>
      <c r="W10" s="533">
        <f t="shared" si="149"/>
        <v>1341600</v>
      </c>
      <c r="X10" s="533">
        <f t="shared" si="150"/>
        <v>1341600</v>
      </c>
      <c r="Y10" s="533">
        <f t="shared" si="149"/>
        <v>1341600</v>
      </c>
      <c r="Z10" s="533">
        <f t="shared" si="150"/>
        <v>1341600</v>
      </c>
      <c r="AA10" s="533">
        <f t="shared" si="149"/>
        <v>1341600</v>
      </c>
      <c r="AB10" s="533">
        <f t="shared" si="150"/>
        <v>1341600</v>
      </c>
      <c r="AC10" s="533">
        <f t="shared" si="149"/>
        <v>1341600</v>
      </c>
      <c r="AD10" s="533">
        <f t="shared" si="150"/>
        <v>1341600</v>
      </c>
      <c r="AE10" s="533">
        <f t="shared" si="149"/>
        <v>1341600</v>
      </c>
      <c r="AF10" s="533">
        <f t="shared" si="150"/>
        <v>1341600</v>
      </c>
      <c r="AG10" s="533">
        <f t="shared" si="149"/>
        <v>1341600</v>
      </c>
      <c r="AH10" s="533">
        <f t="shared" si="150"/>
        <v>1341600</v>
      </c>
      <c r="AI10" s="533">
        <f t="shared" si="149"/>
        <v>1341600</v>
      </c>
      <c r="AJ10" s="533">
        <f t="shared" si="150"/>
        <v>1341600</v>
      </c>
      <c r="AK10" s="533">
        <f t="shared" si="149"/>
        <v>1341600</v>
      </c>
      <c r="AL10" s="533">
        <f t="shared" si="150"/>
        <v>1341600</v>
      </c>
      <c r="AM10" s="533">
        <f t="shared" si="149"/>
        <v>1341600</v>
      </c>
      <c r="AN10" s="533">
        <f t="shared" si="150"/>
        <v>1341600</v>
      </c>
      <c r="AO10" s="533">
        <f t="shared" si="149"/>
        <v>1341600</v>
      </c>
      <c r="AP10" s="533">
        <f t="shared" si="150"/>
        <v>1341600</v>
      </c>
      <c r="AQ10" s="533">
        <f t="shared" si="149"/>
        <v>1341600</v>
      </c>
      <c r="AR10" s="533">
        <f t="shared" si="150"/>
        <v>1341600</v>
      </c>
      <c r="AS10" s="533">
        <f t="shared" si="149"/>
        <v>1341600</v>
      </c>
      <c r="AT10" s="533">
        <f t="shared" si="150"/>
        <v>1341600</v>
      </c>
      <c r="AU10" s="533">
        <f t="shared" si="149"/>
        <v>1341600</v>
      </c>
      <c r="AV10" s="533">
        <f t="shared" si="150"/>
        <v>1341600</v>
      </c>
      <c r="AW10" s="533">
        <f t="shared" si="149"/>
        <v>1341600</v>
      </c>
      <c r="AX10" s="533">
        <f t="shared" si="150"/>
        <v>1341600</v>
      </c>
      <c r="AY10" s="533">
        <f t="shared" si="149"/>
        <v>1341600</v>
      </c>
      <c r="AZ10" s="533">
        <f t="shared" si="150"/>
        <v>1341600</v>
      </c>
      <c r="BA10" s="533">
        <f t="shared" si="149"/>
        <v>1341600</v>
      </c>
      <c r="BB10" s="533">
        <f t="shared" si="150"/>
        <v>1341600</v>
      </c>
      <c r="BC10" s="533">
        <f t="shared" si="149"/>
        <v>1341600</v>
      </c>
      <c r="BD10" s="533">
        <f t="shared" si="150"/>
        <v>1341600</v>
      </c>
      <c r="BE10" s="533">
        <f t="shared" si="149"/>
        <v>1341600</v>
      </c>
      <c r="BF10" s="533">
        <f t="shared" si="150"/>
        <v>1341600</v>
      </c>
      <c r="BG10" s="533">
        <f t="shared" si="149"/>
        <v>1341600</v>
      </c>
      <c r="BH10" s="533">
        <f t="shared" si="150"/>
        <v>1341600</v>
      </c>
      <c r="BI10" s="533">
        <f t="shared" si="149"/>
        <v>1341600</v>
      </c>
      <c r="BJ10" s="533">
        <f t="shared" si="150"/>
        <v>1341600</v>
      </c>
      <c r="BK10" s="533">
        <f t="shared" si="149"/>
        <v>1341600</v>
      </c>
      <c r="BL10" s="533">
        <f t="shared" si="150"/>
        <v>1341600</v>
      </c>
      <c r="BM10" s="533">
        <f t="shared" si="149"/>
        <v>1341600</v>
      </c>
      <c r="BN10" s="533">
        <f t="shared" si="150"/>
        <v>1341600</v>
      </c>
      <c r="BO10" s="533">
        <f t="shared" si="84"/>
        <v>1341600</v>
      </c>
      <c r="BP10" s="533">
        <f t="shared" si="150"/>
        <v>1341600</v>
      </c>
      <c r="BQ10" s="533">
        <f t="shared" si="85"/>
        <v>1341600</v>
      </c>
      <c r="BR10" s="533">
        <f t="shared" si="150"/>
        <v>1341600</v>
      </c>
      <c r="BS10" s="533">
        <f t="shared" si="86"/>
        <v>1341600</v>
      </c>
      <c r="BT10" s="533">
        <f t="shared" si="150"/>
        <v>1341600</v>
      </c>
      <c r="BU10" s="533">
        <f t="shared" si="87"/>
        <v>1341600</v>
      </c>
      <c r="BW10" s="534">
        <f t="shared" si="91"/>
        <v>1272603.4285714286</v>
      </c>
      <c r="BX10" s="535">
        <f t="shared" si="88"/>
        <v>6.3622735335939956E-2</v>
      </c>
    </row>
    <row r="11" spans="2:76" outlineLevel="2" x14ac:dyDescent="0.2">
      <c r="B11" s="529" t="s">
        <v>497</v>
      </c>
      <c r="C11" s="530" t="s">
        <v>645</v>
      </c>
      <c r="D11" s="531" t="s">
        <v>346</v>
      </c>
      <c r="E11" s="532">
        <v>35</v>
      </c>
      <c r="F11" s="533">
        <f>'DRE_URE MARÍLIA-BIO+GAS'!E30*$F$5</f>
        <v>212160</v>
      </c>
      <c r="G11" s="533">
        <f t="shared" si="146"/>
        <v>212160</v>
      </c>
      <c r="H11" s="533">
        <f>'DRE_URE MARÍLIA-BIO+GAS'!G30*$F$5</f>
        <v>1060800</v>
      </c>
      <c r="I11" s="533">
        <f t="shared" si="146"/>
        <v>1060800</v>
      </c>
      <c r="J11" s="533">
        <f t="shared" si="147"/>
        <v>1060800</v>
      </c>
      <c r="K11" s="533">
        <f t="shared" ref="K11:BM11" si="151">J11</f>
        <v>1060800</v>
      </c>
      <c r="L11" s="533">
        <f t="shared" si="150"/>
        <v>1060800</v>
      </c>
      <c r="M11" s="533">
        <f t="shared" si="151"/>
        <v>1060800</v>
      </c>
      <c r="N11" s="533">
        <f t="shared" si="150"/>
        <v>1060800</v>
      </c>
      <c r="O11" s="533">
        <f t="shared" si="151"/>
        <v>1060800</v>
      </c>
      <c r="P11" s="533">
        <f t="shared" si="150"/>
        <v>1060800</v>
      </c>
      <c r="Q11" s="533">
        <f t="shared" si="151"/>
        <v>1060800</v>
      </c>
      <c r="R11" s="533">
        <f t="shared" si="150"/>
        <v>1060800</v>
      </c>
      <c r="S11" s="533">
        <f t="shared" si="151"/>
        <v>1060800</v>
      </c>
      <c r="T11" s="533">
        <f t="shared" si="150"/>
        <v>1060800</v>
      </c>
      <c r="U11" s="533">
        <f t="shared" si="151"/>
        <v>1060800</v>
      </c>
      <c r="V11" s="533">
        <f t="shared" si="150"/>
        <v>1060800</v>
      </c>
      <c r="W11" s="533">
        <f t="shared" si="151"/>
        <v>1060800</v>
      </c>
      <c r="X11" s="533">
        <f t="shared" si="150"/>
        <v>1060800</v>
      </c>
      <c r="Y11" s="533">
        <f t="shared" si="151"/>
        <v>1060800</v>
      </c>
      <c r="Z11" s="533">
        <f t="shared" si="150"/>
        <v>1060800</v>
      </c>
      <c r="AA11" s="533">
        <f t="shared" si="151"/>
        <v>1060800</v>
      </c>
      <c r="AB11" s="533">
        <f t="shared" si="150"/>
        <v>1060800</v>
      </c>
      <c r="AC11" s="533">
        <f t="shared" si="151"/>
        <v>1060800</v>
      </c>
      <c r="AD11" s="533">
        <f t="shared" si="150"/>
        <v>1060800</v>
      </c>
      <c r="AE11" s="533">
        <f t="shared" si="151"/>
        <v>1060800</v>
      </c>
      <c r="AF11" s="533">
        <f t="shared" si="150"/>
        <v>1060800</v>
      </c>
      <c r="AG11" s="533">
        <f t="shared" si="151"/>
        <v>1060800</v>
      </c>
      <c r="AH11" s="533">
        <f t="shared" si="150"/>
        <v>1060800</v>
      </c>
      <c r="AI11" s="533">
        <f t="shared" si="151"/>
        <v>1060800</v>
      </c>
      <c r="AJ11" s="533">
        <f t="shared" si="150"/>
        <v>1060800</v>
      </c>
      <c r="AK11" s="533">
        <f t="shared" si="151"/>
        <v>1060800</v>
      </c>
      <c r="AL11" s="533">
        <f t="shared" si="150"/>
        <v>1060800</v>
      </c>
      <c r="AM11" s="533">
        <f t="shared" si="151"/>
        <v>1060800</v>
      </c>
      <c r="AN11" s="533">
        <f t="shared" si="150"/>
        <v>1060800</v>
      </c>
      <c r="AO11" s="533">
        <f t="shared" si="151"/>
        <v>1060800</v>
      </c>
      <c r="AP11" s="533">
        <f t="shared" si="150"/>
        <v>1060800</v>
      </c>
      <c r="AQ11" s="533">
        <f t="shared" si="151"/>
        <v>1060800</v>
      </c>
      <c r="AR11" s="533">
        <f t="shared" si="150"/>
        <v>1060800</v>
      </c>
      <c r="AS11" s="533">
        <f t="shared" si="151"/>
        <v>1060800</v>
      </c>
      <c r="AT11" s="533">
        <f t="shared" si="150"/>
        <v>1060800</v>
      </c>
      <c r="AU11" s="533">
        <f t="shared" si="151"/>
        <v>1060800</v>
      </c>
      <c r="AV11" s="533">
        <f t="shared" si="150"/>
        <v>1060800</v>
      </c>
      <c r="AW11" s="533">
        <f t="shared" si="151"/>
        <v>1060800</v>
      </c>
      <c r="AX11" s="533">
        <f t="shared" si="150"/>
        <v>1060800</v>
      </c>
      <c r="AY11" s="533">
        <f t="shared" si="151"/>
        <v>1060800</v>
      </c>
      <c r="AZ11" s="533">
        <f t="shared" si="150"/>
        <v>1060800</v>
      </c>
      <c r="BA11" s="533">
        <f t="shared" si="151"/>
        <v>1060800</v>
      </c>
      <c r="BB11" s="533">
        <f t="shared" si="150"/>
        <v>1060800</v>
      </c>
      <c r="BC11" s="533">
        <f t="shared" si="151"/>
        <v>1060800</v>
      </c>
      <c r="BD11" s="533">
        <f t="shared" si="150"/>
        <v>1060800</v>
      </c>
      <c r="BE11" s="533">
        <f t="shared" si="151"/>
        <v>1060800</v>
      </c>
      <c r="BF11" s="533">
        <f t="shared" si="150"/>
        <v>1060800</v>
      </c>
      <c r="BG11" s="533">
        <f t="shared" si="151"/>
        <v>1060800</v>
      </c>
      <c r="BH11" s="533">
        <f t="shared" si="150"/>
        <v>1060800</v>
      </c>
      <c r="BI11" s="533">
        <f t="shared" si="151"/>
        <v>1060800</v>
      </c>
      <c r="BJ11" s="533">
        <f t="shared" si="150"/>
        <v>1060800</v>
      </c>
      <c r="BK11" s="533">
        <f t="shared" si="151"/>
        <v>1060800</v>
      </c>
      <c r="BL11" s="533">
        <f t="shared" si="150"/>
        <v>1060800</v>
      </c>
      <c r="BM11" s="533">
        <f t="shared" si="151"/>
        <v>1060800</v>
      </c>
      <c r="BN11" s="533">
        <f t="shared" si="150"/>
        <v>1060800</v>
      </c>
      <c r="BO11" s="533">
        <f t="shared" si="84"/>
        <v>1060800</v>
      </c>
      <c r="BP11" s="533">
        <f t="shared" si="150"/>
        <v>1060800</v>
      </c>
      <c r="BQ11" s="533">
        <f t="shared" si="85"/>
        <v>1060800</v>
      </c>
      <c r="BR11" s="533">
        <f t="shared" si="150"/>
        <v>1060800</v>
      </c>
      <c r="BS11" s="533">
        <f t="shared" si="86"/>
        <v>1060800</v>
      </c>
      <c r="BT11" s="533">
        <f t="shared" si="150"/>
        <v>1060800</v>
      </c>
      <c r="BU11" s="533">
        <f t="shared" si="87"/>
        <v>1060800</v>
      </c>
      <c r="BW11" s="534">
        <f t="shared" si="91"/>
        <v>1006244.5714285715</v>
      </c>
      <c r="BX11" s="535">
        <f t="shared" si="88"/>
        <v>5.0306348870278107E-2</v>
      </c>
    </row>
    <row r="12" spans="2:76" outlineLevel="2" x14ac:dyDescent="0.2">
      <c r="B12" s="529" t="s">
        <v>498</v>
      </c>
      <c r="C12" s="530" t="s">
        <v>646</v>
      </c>
      <c r="D12" s="531" t="s">
        <v>346</v>
      </c>
      <c r="E12" s="532">
        <v>35</v>
      </c>
      <c r="F12" s="533">
        <f>'DRE_URE MARÍLIA-BIO+GAS'!E31*$F$5</f>
        <v>725440.12800000003</v>
      </c>
      <c r="G12" s="533">
        <f t="shared" si="146"/>
        <v>725440.12800000003</v>
      </c>
      <c r="H12" s="533">
        <f>'DRE_URE MARÍLIA-BIO+GAS'!G31*$F$5</f>
        <v>2590857.6000000006</v>
      </c>
      <c r="I12" s="533">
        <f t="shared" si="146"/>
        <v>2590857.6000000006</v>
      </c>
      <c r="J12" s="533">
        <f t="shared" si="147"/>
        <v>2590857.6000000006</v>
      </c>
      <c r="K12" s="533">
        <f t="shared" ref="K12:BM12" si="152">J12</f>
        <v>2590857.6000000006</v>
      </c>
      <c r="L12" s="533">
        <f t="shared" si="150"/>
        <v>2590857.6000000006</v>
      </c>
      <c r="M12" s="533">
        <f t="shared" si="152"/>
        <v>2590857.6000000006</v>
      </c>
      <c r="N12" s="533">
        <f t="shared" si="150"/>
        <v>2590857.6000000006</v>
      </c>
      <c r="O12" s="533">
        <f t="shared" si="152"/>
        <v>2590857.6000000006</v>
      </c>
      <c r="P12" s="533">
        <f t="shared" si="150"/>
        <v>2590857.6000000006</v>
      </c>
      <c r="Q12" s="533">
        <f t="shared" si="152"/>
        <v>2590857.6000000006</v>
      </c>
      <c r="R12" s="533">
        <f t="shared" si="150"/>
        <v>2590857.6000000006</v>
      </c>
      <c r="S12" s="533">
        <f t="shared" si="152"/>
        <v>2590857.6000000006</v>
      </c>
      <c r="T12" s="533">
        <f t="shared" si="150"/>
        <v>2590857.6000000006</v>
      </c>
      <c r="U12" s="533">
        <f t="shared" si="152"/>
        <v>2590857.6000000006</v>
      </c>
      <c r="V12" s="533">
        <f t="shared" si="150"/>
        <v>2590857.6000000006</v>
      </c>
      <c r="W12" s="533">
        <f t="shared" si="152"/>
        <v>2590857.6000000006</v>
      </c>
      <c r="X12" s="533">
        <f t="shared" si="150"/>
        <v>2590857.6000000006</v>
      </c>
      <c r="Y12" s="533">
        <f t="shared" si="152"/>
        <v>2590857.6000000006</v>
      </c>
      <c r="Z12" s="533">
        <f t="shared" si="150"/>
        <v>2590857.6000000006</v>
      </c>
      <c r="AA12" s="533">
        <f t="shared" si="152"/>
        <v>2590857.6000000006</v>
      </c>
      <c r="AB12" s="533">
        <f t="shared" si="150"/>
        <v>2590857.6000000006</v>
      </c>
      <c r="AC12" s="533">
        <f t="shared" si="152"/>
        <v>2590857.6000000006</v>
      </c>
      <c r="AD12" s="533">
        <f t="shared" si="150"/>
        <v>2590857.6000000006</v>
      </c>
      <c r="AE12" s="533">
        <f t="shared" si="152"/>
        <v>2590857.6000000006</v>
      </c>
      <c r="AF12" s="533">
        <f t="shared" si="150"/>
        <v>2590857.6000000006</v>
      </c>
      <c r="AG12" s="533">
        <f t="shared" si="152"/>
        <v>2590857.6000000006</v>
      </c>
      <c r="AH12" s="533">
        <f t="shared" si="150"/>
        <v>2590857.6000000006</v>
      </c>
      <c r="AI12" s="533">
        <f t="shared" si="152"/>
        <v>2590857.6000000006</v>
      </c>
      <c r="AJ12" s="533">
        <f t="shared" si="150"/>
        <v>2590857.6000000006</v>
      </c>
      <c r="AK12" s="533">
        <f t="shared" si="152"/>
        <v>2590857.6000000006</v>
      </c>
      <c r="AL12" s="533">
        <f t="shared" si="150"/>
        <v>2590857.6000000006</v>
      </c>
      <c r="AM12" s="533">
        <f t="shared" si="152"/>
        <v>2590857.6000000006</v>
      </c>
      <c r="AN12" s="533">
        <f t="shared" si="150"/>
        <v>2590857.6000000006</v>
      </c>
      <c r="AO12" s="533">
        <f t="shared" si="152"/>
        <v>2590857.6000000006</v>
      </c>
      <c r="AP12" s="533">
        <f t="shared" si="150"/>
        <v>2590857.6000000006</v>
      </c>
      <c r="AQ12" s="533">
        <f t="shared" si="152"/>
        <v>2590857.6000000006</v>
      </c>
      <c r="AR12" s="533">
        <f t="shared" si="150"/>
        <v>2590857.6000000006</v>
      </c>
      <c r="AS12" s="533">
        <f t="shared" si="152"/>
        <v>2590857.6000000006</v>
      </c>
      <c r="AT12" s="533">
        <f t="shared" si="150"/>
        <v>2590857.6000000006</v>
      </c>
      <c r="AU12" s="533">
        <f t="shared" si="152"/>
        <v>2590857.6000000006</v>
      </c>
      <c r="AV12" s="533">
        <f t="shared" si="150"/>
        <v>2590857.6000000006</v>
      </c>
      <c r="AW12" s="533">
        <f t="shared" si="152"/>
        <v>2590857.6000000006</v>
      </c>
      <c r="AX12" s="533">
        <f t="shared" si="150"/>
        <v>2590857.6000000006</v>
      </c>
      <c r="AY12" s="533">
        <f t="shared" si="152"/>
        <v>2590857.6000000006</v>
      </c>
      <c r="AZ12" s="533">
        <f t="shared" si="150"/>
        <v>2590857.6000000006</v>
      </c>
      <c r="BA12" s="533">
        <f t="shared" si="152"/>
        <v>2590857.6000000006</v>
      </c>
      <c r="BB12" s="533">
        <f t="shared" si="150"/>
        <v>2590857.6000000006</v>
      </c>
      <c r="BC12" s="533">
        <f t="shared" si="152"/>
        <v>2590857.6000000006</v>
      </c>
      <c r="BD12" s="533">
        <f t="shared" si="150"/>
        <v>2590857.6000000006</v>
      </c>
      <c r="BE12" s="533">
        <f t="shared" si="152"/>
        <v>2590857.6000000006</v>
      </c>
      <c r="BF12" s="533">
        <f t="shared" si="150"/>
        <v>2590857.6000000006</v>
      </c>
      <c r="BG12" s="533">
        <f t="shared" si="152"/>
        <v>2590857.6000000006</v>
      </c>
      <c r="BH12" s="533">
        <f t="shared" si="150"/>
        <v>2590857.6000000006</v>
      </c>
      <c r="BI12" s="533">
        <f t="shared" si="152"/>
        <v>2590857.6000000006</v>
      </c>
      <c r="BJ12" s="533">
        <f t="shared" si="150"/>
        <v>2590857.6000000006</v>
      </c>
      <c r="BK12" s="533">
        <f t="shared" si="152"/>
        <v>2590857.6000000006</v>
      </c>
      <c r="BL12" s="533">
        <f t="shared" si="150"/>
        <v>2590857.6000000006</v>
      </c>
      <c r="BM12" s="533">
        <f t="shared" si="152"/>
        <v>2590857.6000000006</v>
      </c>
      <c r="BN12" s="533">
        <f t="shared" si="150"/>
        <v>2590857.6000000006</v>
      </c>
      <c r="BO12" s="533">
        <f t="shared" si="84"/>
        <v>2590857.6000000006</v>
      </c>
      <c r="BP12" s="533">
        <f t="shared" si="150"/>
        <v>2590857.6000000006</v>
      </c>
      <c r="BQ12" s="533">
        <f t="shared" si="85"/>
        <v>2590857.6000000006</v>
      </c>
      <c r="BR12" s="533">
        <f t="shared" si="150"/>
        <v>2590857.6000000006</v>
      </c>
      <c r="BS12" s="533">
        <f t="shared" si="86"/>
        <v>2590857.6000000006</v>
      </c>
      <c r="BT12" s="533">
        <f t="shared" si="150"/>
        <v>2590857.6000000006</v>
      </c>
      <c r="BU12" s="533">
        <f t="shared" si="87"/>
        <v>2590857.6000000006</v>
      </c>
      <c r="BW12" s="534">
        <f t="shared" si="91"/>
        <v>2463535.4550857139</v>
      </c>
      <c r="BX12" s="535">
        <f t="shared" si="88"/>
        <v>0.1231623777924039</v>
      </c>
    </row>
    <row r="13" spans="2:76" outlineLevel="2" x14ac:dyDescent="0.2">
      <c r="B13" s="529" t="s">
        <v>499</v>
      </c>
      <c r="C13" s="530" t="s">
        <v>647</v>
      </c>
      <c r="D13" s="531" t="s">
        <v>346</v>
      </c>
      <c r="E13" s="532">
        <v>35</v>
      </c>
      <c r="F13" s="533">
        <f>'DRE_URE MARÍLIA-BIO+GAS'!E32*$F$5</f>
        <v>1015000</v>
      </c>
      <c r="G13" s="533">
        <f t="shared" si="146"/>
        <v>1015000</v>
      </c>
      <c r="H13" s="533">
        <f>'DRE_URE MARÍLIA-BIO+GAS'!G32*$F$5</f>
        <v>1522500</v>
      </c>
      <c r="I13" s="533">
        <f t="shared" si="146"/>
        <v>1522500</v>
      </c>
      <c r="J13" s="533">
        <f t="shared" si="147"/>
        <v>1522500</v>
      </c>
      <c r="K13" s="533">
        <f t="shared" ref="K13:BM13" si="153">J13</f>
        <v>1522500</v>
      </c>
      <c r="L13" s="533">
        <f t="shared" si="150"/>
        <v>1522500</v>
      </c>
      <c r="M13" s="533">
        <f t="shared" si="153"/>
        <v>1522500</v>
      </c>
      <c r="N13" s="533">
        <f t="shared" si="150"/>
        <v>1522500</v>
      </c>
      <c r="O13" s="533">
        <f t="shared" si="153"/>
        <v>1522500</v>
      </c>
      <c r="P13" s="533">
        <f t="shared" si="150"/>
        <v>1522500</v>
      </c>
      <c r="Q13" s="533">
        <f t="shared" si="153"/>
        <v>1522500</v>
      </c>
      <c r="R13" s="533">
        <f t="shared" si="150"/>
        <v>1522500</v>
      </c>
      <c r="S13" s="533">
        <f t="shared" si="153"/>
        <v>1522500</v>
      </c>
      <c r="T13" s="533">
        <f t="shared" si="150"/>
        <v>1522500</v>
      </c>
      <c r="U13" s="533">
        <f t="shared" si="153"/>
        <v>1522500</v>
      </c>
      <c r="V13" s="533">
        <f t="shared" si="150"/>
        <v>1522500</v>
      </c>
      <c r="W13" s="533">
        <f t="shared" si="153"/>
        <v>1522500</v>
      </c>
      <c r="X13" s="533">
        <f t="shared" si="150"/>
        <v>1522500</v>
      </c>
      <c r="Y13" s="533">
        <f t="shared" si="153"/>
        <v>1522500</v>
      </c>
      <c r="Z13" s="533">
        <f t="shared" si="150"/>
        <v>1522500</v>
      </c>
      <c r="AA13" s="533">
        <f t="shared" si="153"/>
        <v>1522500</v>
      </c>
      <c r="AB13" s="533">
        <f t="shared" si="150"/>
        <v>1522500</v>
      </c>
      <c r="AC13" s="533">
        <f t="shared" si="153"/>
        <v>1522500</v>
      </c>
      <c r="AD13" s="533">
        <f t="shared" si="150"/>
        <v>1522500</v>
      </c>
      <c r="AE13" s="533">
        <f t="shared" si="153"/>
        <v>1522500</v>
      </c>
      <c r="AF13" s="533">
        <f t="shared" si="150"/>
        <v>1522500</v>
      </c>
      <c r="AG13" s="533">
        <f t="shared" si="153"/>
        <v>1522500</v>
      </c>
      <c r="AH13" s="533">
        <f t="shared" si="150"/>
        <v>1522500</v>
      </c>
      <c r="AI13" s="533">
        <f t="shared" si="153"/>
        <v>1522500</v>
      </c>
      <c r="AJ13" s="533">
        <f t="shared" si="150"/>
        <v>1522500</v>
      </c>
      <c r="AK13" s="533">
        <f t="shared" si="153"/>
        <v>1522500</v>
      </c>
      <c r="AL13" s="533">
        <f t="shared" si="150"/>
        <v>1522500</v>
      </c>
      <c r="AM13" s="533">
        <f t="shared" si="153"/>
        <v>1522500</v>
      </c>
      <c r="AN13" s="533">
        <f t="shared" si="150"/>
        <v>1522500</v>
      </c>
      <c r="AO13" s="533">
        <f t="shared" si="153"/>
        <v>1522500</v>
      </c>
      <c r="AP13" s="533">
        <f t="shared" si="150"/>
        <v>1522500</v>
      </c>
      <c r="AQ13" s="533">
        <f t="shared" si="153"/>
        <v>1522500</v>
      </c>
      <c r="AR13" s="533">
        <f t="shared" si="150"/>
        <v>1522500</v>
      </c>
      <c r="AS13" s="533">
        <f t="shared" si="153"/>
        <v>1522500</v>
      </c>
      <c r="AT13" s="533">
        <f t="shared" si="150"/>
        <v>1522500</v>
      </c>
      <c r="AU13" s="533">
        <f t="shared" si="153"/>
        <v>1522500</v>
      </c>
      <c r="AV13" s="533">
        <f t="shared" si="150"/>
        <v>1522500</v>
      </c>
      <c r="AW13" s="533">
        <f t="shared" si="153"/>
        <v>1522500</v>
      </c>
      <c r="AX13" s="533">
        <f t="shared" si="150"/>
        <v>1522500</v>
      </c>
      <c r="AY13" s="533">
        <f t="shared" si="153"/>
        <v>1522500</v>
      </c>
      <c r="AZ13" s="533">
        <f t="shared" si="150"/>
        <v>1522500</v>
      </c>
      <c r="BA13" s="533">
        <f t="shared" si="153"/>
        <v>1522500</v>
      </c>
      <c r="BB13" s="533">
        <f t="shared" si="150"/>
        <v>1522500</v>
      </c>
      <c r="BC13" s="533">
        <f t="shared" si="153"/>
        <v>1522500</v>
      </c>
      <c r="BD13" s="533">
        <f t="shared" si="150"/>
        <v>1522500</v>
      </c>
      <c r="BE13" s="533">
        <f t="shared" si="153"/>
        <v>1522500</v>
      </c>
      <c r="BF13" s="533">
        <f t="shared" si="150"/>
        <v>1522500</v>
      </c>
      <c r="BG13" s="533">
        <f t="shared" si="153"/>
        <v>1522500</v>
      </c>
      <c r="BH13" s="533">
        <f t="shared" si="150"/>
        <v>1522500</v>
      </c>
      <c r="BI13" s="533">
        <f t="shared" si="153"/>
        <v>1522500</v>
      </c>
      <c r="BJ13" s="533">
        <f t="shared" si="150"/>
        <v>1522500</v>
      </c>
      <c r="BK13" s="533">
        <f t="shared" si="153"/>
        <v>1522500</v>
      </c>
      <c r="BL13" s="533">
        <f t="shared" si="150"/>
        <v>1522500</v>
      </c>
      <c r="BM13" s="533">
        <f t="shared" si="153"/>
        <v>1522500</v>
      </c>
      <c r="BN13" s="533">
        <f t="shared" si="150"/>
        <v>1522500</v>
      </c>
      <c r="BO13" s="533">
        <f t="shared" si="84"/>
        <v>1522500</v>
      </c>
      <c r="BP13" s="533">
        <f t="shared" si="150"/>
        <v>1522500</v>
      </c>
      <c r="BQ13" s="533">
        <f t="shared" si="85"/>
        <v>1522500</v>
      </c>
      <c r="BR13" s="533">
        <f t="shared" si="150"/>
        <v>1522500</v>
      </c>
      <c r="BS13" s="533">
        <f t="shared" si="86"/>
        <v>1522500</v>
      </c>
      <c r="BT13" s="533">
        <f t="shared" si="150"/>
        <v>1522500</v>
      </c>
      <c r="BU13" s="533">
        <f t="shared" si="87"/>
        <v>1522500</v>
      </c>
      <c r="BW13" s="534">
        <f t="shared" si="91"/>
        <v>1464500</v>
      </c>
      <c r="BX13" s="535">
        <f t="shared" si="88"/>
        <v>7.3216442614867844E-2</v>
      </c>
    </row>
    <row r="14" spans="2:76" ht="14.25" x14ac:dyDescent="0.2">
      <c r="B14" s="514">
        <v>2</v>
      </c>
      <c r="C14" s="515" t="s">
        <v>722</v>
      </c>
      <c r="D14" s="516"/>
      <c r="E14" s="517"/>
      <c r="F14" s="518"/>
      <c r="G14" s="519"/>
      <c r="H14" s="518"/>
      <c r="I14" s="519"/>
      <c r="J14" s="518"/>
      <c r="K14" s="519"/>
      <c r="L14" s="518"/>
      <c r="M14" s="519"/>
      <c r="N14" s="518"/>
      <c r="O14" s="519"/>
      <c r="P14" s="518"/>
      <c r="Q14" s="519"/>
      <c r="R14" s="518"/>
      <c r="S14" s="519"/>
      <c r="T14" s="518"/>
      <c r="U14" s="519"/>
      <c r="V14" s="518"/>
      <c r="W14" s="519"/>
      <c r="X14" s="518"/>
      <c r="Y14" s="519"/>
      <c r="Z14" s="518"/>
      <c r="AA14" s="519"/>
      <c r="AB14" s="518"/>
      <c r="AC14" s="519"/>
      <c r="AD14" s="518"/>
      <c r="AE14" s="519"/>
      <c r="AF14" s="518"/>
      <c r="AG14" s="519"/>
      <c r="AH14" s="518"/>
      <c r="AI14" s="519"/>
      <c r="AJ14" s="518"/>
      <c r="AK14" s="519"/>
      <c r="AL14" s="518"/>
      <c r="AM14" s="519"/>
      <c r="AN14" s="518"/>
      <c r="AO14" s="519"/>
      <c r="AP14" s="518"/>
      <c r="AQ14" s="519"/>
      <c r="AR14" s="518"/>
      <c r="AS14" s="519"/>
      <c r="AT14" s="518"/>
      <c r="AU14" s="519"/>
      <c r="AV14" s="518"/>
      <c r="AW14" s="519"/>
      <c r="AX14" s="518"/>
      <c r="AY14" s="519"/>
      <c r="AZ14" s="518"/>
      <c r="BA14" s="519"/>
      <c r="BB14" s="518"/>
      <c r="BC14" s="519"/>
      <c r="BD14" s="518"/>
      <c r="BE14" s="519"/>
      <c r="BF14" s="518"/>
      <c r="BG14" s="519"/>
      <c r="BH14" s="518"/>
      <c r="BI14" s="519"/>
      <c r="BJ14" s="518"/>
      <c r="BK14" s="519"/>
      <c r="BL14" s="518"/>
      <c r="BM14" s="518"/>
      <c r="BN14" s="518"/>
      <c r="BO14" s="518"/>
      <c r="BP14" s="518"/>
      <c r="BQ14" s="518"/>
      <c r="BR14" s="518"/>
      <c r="BS14" s="518"/>
      <c r="BT14" s="518"/>
      <c r="BU14" s="518"/>
      <c r="BW14" s="519"/>
      <c r="BX14" s="520"/>
    </row>
    <row r="15" spans="2:76" ht="14.25" outlineLevel="1" x14ac:dyDescent="0.2">
      <c r="B15" s="521" t="s">
        <v>268</v>
      </c>
      <c r="C15" s="522" t="s">
        <v>586</v>
      </c>
      <c r="D15" s="523"/>
      <c r="E15" s="524"/>
      <c r="F15" s="525">
        <v>-1</v>
      </c>
      <c r="G15" s="526">
        <f>SUBTOTAL(9,G16:G22)</f>
        <v>1172620.08</v>
      </c>
      <c r="H15" s="527"/>
      <c r="I15" s="526">
        <f>SUBTOTAL(9,I16:I22)</f>
        <v>4246935</v>
      </c>
      <c r="J15" s="527"/>
      <c r="K15" s="526">
        <f t="shared" ref="K15" si="154">SUBTOTAL(9,K16:K22)</f>
        <v>4246935</v>
      </c>
      <c r="L15" s="527"/>
      <c r="M15" s="526">
        <f t="shared" ref="M15" si="155">SUBTOTAL(9,M16:M22)</f>
        <v>4246935</v>
      </c>
      <c r="N15" s="527"/>
      <c r="O15" s="526">
        <f t="shared" ref="O15" si="156">SUBTOTAL(9,O16:O22)</f>
        <v>4246935</v>
      </c>
      <c r="P15" s="527"/>
      <c r="Q15" s="526">
        <f t="shared" ref="Q15" si="157">SUBTOTAL(9,Q16:Q22)</f>
        <v>4246935</v>
      </c>
      <c r="R15" s="527"/>
      <c r="S15" s="526">
        <f t="shared" ref="S15" si="158">SUBTOTAL(9,S16:S22)</f>
        <v>4246935</v>
      </c>
      <c r="T15" s="527"/>
      <c r="U15" s="526">
        <f t="shared" ref="U15" si="159">SUBTOTAL(9,U16:U22)</f>
        <v>4246935</v>
      </c>
      <c r="V15" s="527"/>
      <c r="W15" s="526">
        <f t="shared" ref="W15" si="160">SUBTOTAL(9,W16:W22)</f>
        <v>4246935</v>
      </c>
      <c r="X15" s="527"/>
      <c r="Y15" s="526">
        <f t="shared" ref="Y15" si="161">SUBTOTAL(9,Y16:Y22)</f>
        <v>4246935</v>
      </c>
      <c r="Z15" s="527"/>
      <c r="AA15" s="526">
        <f t="shared" ref="AA15" si="162">SUBTOTAL(9,AA16:AA22)</f>
        <v>4246935</v>
      </c>
      <c r="AB15" s="527"/>
      <c r="AC15" s="526">
        <f t="shared" ref="AC15" si="163">SUBTOTAL(9,AC16:AC22)</f>
        <v>4246935</v>
      </c>
      <c r="AD15" s="527"/>
      <c r="AE15" s="526">
        <f t="shared" ref="AE15" si="164">SUBTOTAL(9,AE16:AE22)</f>
        <v>4246935</v>
      </c>
      <c r="AF15" s="527"/>
      <c r="AG15" s="526">
        <f t="shared" ref="AG15" si="165">SUBTOTAL(9,AG16:AG22)</f>
        <v>4246935</v>
      </c>
      <c r="AH15" s="527"/>
      <c r="AI15" s="526">
        <f t="shared" ref="AI15" si="166">SUBTOTAL(9,AI16:AI22)</f>
        <v>4246935</v>
      </c>
      <c r="AJ15" s="527"/>
      <c r="AK15" s="526">
        <f t="shared" ref="AK15" si="167">SUBTOTAL(9,AK16:AK22)</f>
        <v>4246935</v>
      </c>
      <c r="AL15" s="527"/>
      <c r="AM15" s="526">
        <f t="shared" ref="AM15" si="168">SUBTOTAL(9,AM16:AM22)</f>
        <v>4246935</v>
      </c>
      <c r="AN15" s="527"/>
      <c r="AO15" s="526">
        <f t="shared" ref="AO15" si="169">SUBTOTAL(9,AO16:AO22)</f>
        <v>4246935</v>
      </c>
      <c r="AP15" s="527"/>
      <c r="AQ15" s="526">
        <f t="shared" ref="AQ15" si="170">SUBTOTAL(9,AQ16:AQ22)</f>
        <v>4246935</v>
      </c>
      <c r="AR15" s="527"/>
      <c r="AS15" s="526">
        <f t="shared" ref="AS15" si="171">SUBTOTAL(9,AS16:AS22)</f>
        <v>4246935</v>
      </c>
      <c r="AT15" s="527"/>
      <c r="AU15" s="526">
        <f t="shared" ref="AU15" si="172">SUBTOTAL(9,AU16:AU22)</f>
        <v>4246935</v>
      </c>
      <c r="AV15" s="527"/>
      <c r="AW15" s="526">
        <f t="shared" ref="AW15" si="173">SUBTOTAL(9,AW16:AW22)</f>
        <v>4246935</v>
      </c>
      <c r="AX15" s="527"/>
      <c r="AY15" s="526">
        <f t="shared" ref="AY15" si="174">SUBTOTAL(9,AY16:AY22)</f>
        <v>4246935</v>
      </c>
      <c r="AZ15" s="527"/>
      <c r="BA15" s="526">
        <f t="shared" ref="BA15" si="175">SUBTOTAL(9,BA16:BA22)</f>
        <v>4246935</v>
      </c>
      <c r="BB15" s="527"/>
      <c r="BC15" s="526">
        <f t="shared" ref="BC15" si="176">SUBTOTAL(9,BC16:BC22)</f>
        <v>4246935</v>
      </c>
      <c r="BD15" s="527"/>
      <c r="BE15" s="526">
        <f t="shared" ref="BE15" si="177">SUBTOTAL(9,BE16:BE22)</f>
        <v>4246935</v>
      </c>
      <c r="BF15" s="527"/>
      <c r="BG15" s="526">
        <f t="shared" ref="BG15" si="178">SUBTOTAL(9,BG16:BG22)</f>
        <v>4246935</v>
      </c>
      <c r="BH15" s="527"/>
      <c r="BI15" s="526">
        <f t="shared" ref="BI15" si="179">SUBTOTAL(9,BI16:BI22)</f>
        <v>4246935</v>
      </c>
      <c r="BJ15" s="527"/>
      <c r="BK15" s="526">
        <f t="shared" ref="BK15" si="180">SUBTOTAL(9,BK16:BK22)</f>
        <v>4246935</v>
      </c>
      <c r="BL15" s="527"/>
      <c r="BM15" s="526">
        <f t="shared" ref="BM15" si="181">SUBTOTAL(9,BM16:BM22)</f>
        <v>4246935</v>
      </c>
      <c r="BN15" s="527"/>
      <c r="BO15" s="526">
        <f t="shared" ref="BO15" si="182">SUBTOTAL(9,BO16:BO22)</f>
        <v>4246935</v>
      </c>
      <c r="BP15" s="527"/>
      <c r="BQ15" s="526">
        <f t="shared" ref="BQ15" si="183">SUBTOTAL(9,BQ16:BQ22)</f>
        <v>4246935</v>
      </c>
      <c r="BR15" s="527"/>
      <c r="BS15" s="526">
        <f t="shared" ref="BS15" si="184">SUBTOTAL(9,BS16:BS22)</f>
        <v>4246935</v>
      </c>
      <c r="BT15" s="527"/>
      <c r="BU15" s="526">
        <f t="shared" ref="BU15" si="185">SUBTOTAL(9,BU16:BU22)</f>
        <v>4246935</v>
      </c>
      <c r="BW15" s="526">
        <f>SUM(G15,I15,K15,M15,O15,Q15,S15,U15,W15,Y15,AA15,AC15,AE15,AG15,AI15,AK15,AM15,AO15,AQ15,AS15,AU15,AW15,AY15,BA15,BC15,BE15,BG15,BI15,BK15,BM15,BO15,BQ15,BS15,BU15)/35</f>
        <v>4037756.4308571424</v>
      </c>
      <c r="BX15" s="528">
        <f>ROUND(SUBTOTAL(9,BX16:BX22),2)</f>
        <v>0.2</v>
      </c>
    </row>
    <row r="16" spans="2:76" outlineLevel="2" x14ac:dyDescent="0.2">
      <c r="B16" s="529" t="s">
        <v>269</v>
      </c>
      <c r="C16" s="530" t="str">
        <f>C6</f>
        <v xml:space="preserve">   Receitas acessórias</v>
      </c>
      <c r="D16" s="531" t="s">
        <v>346</v>
      </c>
      <c r="E16" s="532">
        <v>35</v>
      </c>
      <c r="F16" s="533">
        <f>'DRE_URE MARÍLIA-BIO'!E23</f>
        <v>0</v>
      </c>
      <c r="G16" s="533">
        <f>F16</f>
        <v>0</v>
      </c>
      <c r="H16" s="533">
        <f>'DRE_URE MARÍLIA-BIO'!F23*$F$5</f>
        <v>190270.80000000002</v>
      </c>
      <c r="I16" s="533">
        <f>H16</f>
        <v>190270.80000000002</v>
      </c>
      <c r="J16" s="533">
        <f>$H16</f>
        <v>190270.80000000002</v>
      </c>
      <c r="K16" s="533">
        <f>J16</f>
        <v>190270.80000000002</v>
      </c>
      <c r="L16" s="533">
        <f t="shared" ref="L16:L18" si="186">$H16</f>
        <v>190270.80000000002</v>
      </c>
      <c r="M16" s="533">
        <f t="shared" ref="M16" si="187">L16</f>
        <v>190270.80000000002</v>
      </c>
      <c r="N16" s="533">
        <f t="shared" ref="N16:N18" si="188">$H16</f>
        <v>190270.80000000002</v>
      </c>
      <c r="O16" s="533">
        <f t="shared" ref="O16" si="189">N16</f>
        <v>190270.80000000002</v>
      </c>
      <c r="P16" s="533">
        <f t="shared" ref="P16:P18" si="190">$H16</f>
        <v>190270.80000000002</v>
      </c>
      <c r="Q16" s="533">
        <f t="shared" ref="Q16" si="191">P16</f>
        <v>190270.80000000002</v>
      </c>
      <c r="R16" s="533">
        <f t="shared" ref="R16:R18" si="192">$H16</f>
        <v>190270.80000000002</v>
      </c>
      <c r="S16" s="533">
        <f t="shared" ref="S16" si="193">R16</f>
        <v>190270.80000000002</v>
      </c>
      <c r="T16" s="533">
        <f t="shared" ref="T16:T18" si="194">$H16</f>
        <v>190270.80000000002</v>
      </c>
      <c r="U16" s="533">
        <f t="shared" ref="U16" si="195">T16</f>
        <v>190270.80000000002</v>
      </c>
      <c r="V16" s="533">
        <f t="shared" ref="V16:V18" si="196">$H16</f>
        <v>190270.80000000002</v>
      </c>
      <c r="W16" s="533">
        <f t="shared" ref="W16" si="197">V16</f>
        <v>190270.80000000002</v>
      </c>
      <c r="X16" s="533">
        <f t="shared" ref="X16:X18" si="198">$H16</f>
        <v>190270.80000000002</v>
      </c>
      <c r="Y16" s="533">
        <f t="shared" ref="Y16" si="199">X16</f>
        <v>190270.80000000002</v>
      </c>
      <c r="Z16" s="533">
        <f t="shared" ref="Z16:BT22" si="200">$H16</f>
        <v>190270.80000000002</v>
      </c>
      <c r="AA16" s="533">
        <f t="shared" ref="AA16" si="201">Z16</f>
        <v>190270.80000000002</v>
      </c>
      <c r="AB16" s="533">
        <f t="shared" ref="AB16:AB18" si="202">$H16</f>
        <v>190270.80000000002</v>
      </c>
      <c r="AC16" s="533">
        <f t="shared" ref="AC16" si="203">AB16</f>
        <v>190270.80000000002</v>
      </c>
      <c r="AD16" s="533">
        <f t="shared" ref="AD16:AD18" si="204">$H16</f>
        <v>190270.80000000002</v>
      </c>
      <c r="AE16" s="533">
        <f t="shared" ref="AE16" si="205">AD16</f>
        <v>190270.80000000002</v>
      </c>
      <c r="AF16" s="533">
        <f t="shared" ref="AF16:AF18" si="206">$H16</f>
        <v>190270.80000000002</v>
      </c>
      <c r="AG16" s="533">
        <f t="shared" ref="AG16" si="207">AF16</f>
        <v>190270.80000000002</v>
      </c>
      <c r="AH16" s="533">
        <f t="shared" ref="AH16:AH18" si="208">$H16</f>
        <v>190270.80000000002</v>
      </c>
      <c r="AI16" s="533">
        <f t="shared" ref="AI16" si="209">AH16</f>
        <v>190270.80000000002</v>
      </c>
      <c r="AJ16" s="533">
        <f t="shared" ref="AJ16:AJ18" si="210">$H16</f>
        <v>190270.80000000002</v>
      </c>
      <c r="AK16" s="533">
        <f t="shared" ref="AK16" si="211">AJ16</f>
        <v>190270.80000000002</v>
      </c>
      <c r="AL16" s="533">
        <f t="shared" ref="AL16:AL18" si="212">$H16</f>
        <v>190270.80000000002</v>
      </c>
      <c r="AM16" s="533">
        <f t="shared" ref="AM16" si="213">AL16</f>
        <v>190270.80000000002</v>
      </c>
      <c r="AN16" s="533">
        <f t="shared" ref="AN16:AN18" si="214">$H16</f>
        <v>190270.80000000002</v>
      </c>
      <c r="AO16" s="533">
        <f t="shared" ref="AO16" si="215">AN16</f>
        <v>190270.80000000002</v>
      </c>
      <c r="AP16" s="533">
        <f t="shared" ref="AP16:AP18" si="216">$H16</f>
        <v>190270.80000000002</v>
      </c>
      <c r="AQ16" s="533">
        <f t="shared" ref="AQ16" si="217">AP16</f>
        <v>190270.80000000002</v>
      </c>
      <c r="AR16" s="533">
        <f t="shared" ref="AR16:AR18" si="218">$H16</f>
        <v>190270.80000000002</v>
      </c>
      <c r="AS16" s="533">
        <f t="shared" ref="AS16" si="219">AR16</f>
        <v>190270.80000000002</v>
      </c>
      <c r="AT16" s="533">
        <f t="shared" ref="AT16:AT18" si="220">$H16</f>
        <v>190270.80000000002</v>
      </c>
      <c r="AU16" s="533">
        <f t="shared" ref="AU16" si="221">AT16</f>
        <v>190270.80000000002</v>
      </c>
      <c r="AV16" s="533">
        <f t="shared" ref="AV16:AV18" si="222">$H16</f>
        <v>190270.80000000002</v>
      </c>
      <c r="AW16" s="533">
        <f t="shared" ref="AW16" si="223">AV16</f>
        <v>190270.80000000002</v>
      </c>
      <c r="AX16" s="533">
        <f t="shared" ref="AX16:AX18" si="224">$H16</f>
        <v>190270.80000000002</v>
      </c>
      <c r="AY16" s="533">
        <f t="shared" ref="AY16" si="225">AX16</f>
        <v>190270.80000000002</v>
      </c>
      <c r="AZ16" s="533">
        <f t="shared" ref="AZ16:AZ18" si="226">$H16</f>
        <v>190270.80000000002</v>
      </c>
      <c r="BA16" s="533">
        <f t="shared" ref="BA16" si="227">AZ16</f>
        <v>190270.80000000002</v>
      </c>
      <c r="BB16" s="533">
        <f t="shared" ref="BB16:BB18" si="228">$H16</f>
        <v>190270.80000000002</v>
      </c>
      <c r="BC16" s="533">
        <f t="shared" ref="BC16" si="229">BB16</f>
        <v>190270.80000000002</v>
      </c>
      <c r="BD16" s="533">
        <f t="shared" ref="BD16:BD18" si="230">$H16</f>
        <v>190270.80000000002</v>
      </c>
      <c r="BE16" s="533">
        <f t="shared" ref="BE16" si="231">BD16</f>
        <v>190270.80000000002</v>
      </c>
      <c r="BF16" s="533">
        <f t="shared" ref="BF16:BF18" si="232">$H16</f>
        <v>190270.80000000002</v>
      </c>
      <c r="BG16" s="533">
        <f t="shared" ref="BG16" si="233">BF16</f>
        <v>190270.80000000002</v>
      </c>
      <c r="BH16" s="533">
        <f t="shared" ref="BH16:BH18" si="234">$H16</f>
        <v>190270.80000000002</v>
      </c>
      <c r="BI16" s="533">
        <f t="shared" ref="BI16" si="235">BH16</f>
        <v>190270.80000000002</v>
      </c>
      <c r="BJ16" s="533">
        <f t="shared" ref="BJ16:BJ18" si="236">$H16</f>
        <v>190270.80000000002</v>
      </c>
      <c r="BK16" s="533">
        <f t="shared" ref="BK16" si="237">BJ16</f>
        <v>190270.80000000002</v>
      </c>
      <c r="BL16" s="533">
        <f t="shared" ref="BL16:BT18" si="238">$H16</f>
        <v>190270.80000000002</v>
      </c>
      <c r="BM16" s="533">
        <f t="shared" ref="BM16" si="239">BL16</f>
        <v>190270.80000000002</v>
      </c>
      <c r="BN16" s="533">
        <f t="shared" si="238"/>
        <v>190270.80000000002</v>
      </c>
      <c r="BO16" s="533">
        <f t="shared" ref="BO16:BO22" si="240">BN16</f>
        <v>190270.80000000002</v>
      </c>
      <c r="BP16" s="533">
        <f t="shared" si="238"/>
        <v>190270.80000000002</v>
      </c>
      <c r="BQ16" s="533">
        <f t="shared" ref="BQ16:BQ22" si="241">BP16</f>
        <v>190270.80000000002</v>
      </c>
      <c r="BR16" s="533">
        <f t="shared" si="238"/>
        <v>190270.80000000002</v>
      </c>
      <c r="BS16" s="533">
        <f t="shared" ref="BS16:BS22" si="242">BR16</f>
        <v>190270.80000000002</v>
      </c>
      <c r="BT16" s="533">
        <f t="shared" si="238"/>
        <v>190270.80000000002</v>
      </c>
      <c r="BU16" s="533">
        <f t="shared" ref="BU16:BU22" si="243">BT16</f>
        <v>190270.80000000002</v>
      </c>
      <c r="BW16" s="534">
        <f>SUM(G16,I16,K16,M16,O16,Q16,S16,U16,W16,Y16,AA16,AC16,AE16,AG16,AI16,AK16,AM16,AO16,AQ16,AS16,AU16,AW16,AY16,BA16,BC16,BE16,BG16,BI16,BK16,BM16,BO16,BQ16,BS16,BU16)/35</f>
        <v>179398.18285714276</v>
      </c>
      <c r="BX16" s="535">
        <f t="shared" ref="BX16:BX22" si="244">BW16/$BW$31</f>
        <v>8.968860881100417E-3</v>
      </c>
    </row>
    <row r="17" spans="2:76" outlineLevel="2" x14ac:dyDescent="0.2">
      <c r="B17" s="529" t="s">
        <v>270</v>
      </c>
      <c r="C17" s="530" t="str">
        <f>C7</f>
        <v xml:space="preserve">   Agência reguladora</v>
      </c>
      <c r="D17" s="531" t="s">
        <v>346</v>
      </c>
      <c r="E17" s="532">
        <v>35</v>
      </c>
      <c r="F17" s="533">
        <f>'DRE_URE MARÍLIA-BIO'!E24</f>
        <v>0</v>
      </c>
      <c r="G17" s="533">
        <f>F17</f>
        <v>0</v>
      </c>
      <c r="H17" s="533">
        <f>'DRE_URE MARÍLIA-BIO'!F24*$F$5</f>
        <v>95135.400000000009</v>
      </c>
      <c r="I17" s="533">
        <f>H17</f>
        <v>95135.400000000009</v>
      </c>
      <c r="J17" s="533">
        <f>$H17</f>
        <v>95135.400000000009</v>
      </c>
      <c r="K17" s="533">
        <f>J17</f>
        <v>95135.400000000009</v>
      </c>
      <c r="L17" s="533">
        <f t="shared" si="186"/>
        <v>95135.400000000009</v>
      </c>
      <c r="M17" s="533">
        <f t="shared" ref="M17" si="245">L17</f>
        <v>95135.400000000009</v>
      </c>
      <c r="N17" s="533">
        <f t="shared" si="188"/>
        <v>95135.400000000009</v>
      </c>
      <c r="O17" s="533">
        <f t="shared" ref="O17" si="246">N17</f>
        <v>95135.400000000009</v>
      </c>
      <c r="P17" s="533">
        <f t="shared" si="190"/>
        <v>95135.400000000009</v>
      </c>
      <c r="Q17" s="533">
        <f t="shared" ref="Q17" si="247">P17</f>
        <v>95135.400000000009</v>
      </c>
      <c r="R17" s="533">
        <f t="shared" si="192"/>
        <v>95135.400000000009</v>
      </c>
      <c r="S17" s="533">
        <f t="shared" ref="S17" si="248">R17</f>
        <v>95135.400000000009</v>
      </c>
      <c r="T17" s="533">
        <f t="shared" si="194"/>
        <v>95135.400000000009</v>
      </c>
      <c r="U17" s="533">
        <f t="shared" ref="U17" si="249">T17</f>
        <v>95135.400000000009</v>
      </c>
      <c r="V17" s="533">
        <f t="shared" si="196"/>
        <v>95135.400000000009</v>
      </c>
      <c r="W17" s="533">
        <f t="shared" ref="W17" si="250">V17</f>
        <v>95135.400000000009</v>
      </c>
      <c r="X17" s="533">
        <f t="shared" si="198"/>
        <v>95135.400000000009</v>
      </c>
      <c r="Y17" s="533">
        <f t="shared" ref="Y17" si="251">X17</f>
        <v>95135.400000000009</v>
      </c>
      <c r="Z17" s="533">
        <f t="shared" si="200"/>
        <v>95135.400000000009</v>
      </c>
      <c r="AA17" s="533">
        <f t="shared" ref="AA17" si="252">Z17</f>
        <v>95135.400000000009</v>
      </c>
      <c r="AB17" s="533">
        <f t="shared" si="202"/>
        <v>95135.400000000009</v>
      </c>
      <c r="AC17" s="533">
        <f t="shared" ref="AC17" si="253">AB17</f>
        <v>95135.400000000009</v>
      </c>
      <c r="AD17" s="533">
        <f t="shared" si="204"/>
        <v>95135.400000000009</v>
      </c>
      <c r="AE17" s="533">
        <f t="shared" ref="AE17" si="254">AD17</f>
        <v>95135.400000000009</v>
      </c>
      <c r="AF17" s="533">
        <f t="shared" si="206"/>
        <v>95135.400000000009</v>
      </c>
      <c r="AG17" s="533">
        <f t="shared" ref="AG17" si="255">AF17</f>
        <v>95135.400000000009</v>
      </c>
      <c r="AH17" s="533">
        <f t="shared" si="208"/>
        <v>95135.400000000009</v>
      </c>
      <c r="AI17" s="533">
        <f t="shared" ref="AI17" si="256">AH17</f>
        <v>95135.400000000009</v>
      </c>
      <c r="AJ17" s="533">
        <f t="shared" si="210"/>
        <v>95135.400000000009</v>
      </c>
      <c r="AK17" s="533">
        <f t="shared" ref="AK17" si="257">AJ17</f>
        <v>95135.400000000009</v>
      </c>
      <c r="AL17" s="533">
        <f t="shared" si="212"/>
        <v>95135.400000000009</v>
      </c>
      <c r="AM17" s="533">
        <f t="shared" ref="AM17" si="258">AL17</f>
        <v>95135.400000000009</v>
      </c>
      <c r="AN17" s="533">
        <f t="shared" si="214"/>
        <v>95135.400000000009</v>
      </c>
      <c r="AO17" s="533">
        <f t="shared" ref="AO17" si="259">AN17</f>
        <v>95135.400000000009</v>
      </c>
      <c r="AP17" s="533">
        <f t="shared" si="216"/>
        <v>95135.400000000009</v>
      </c>
      <c r="AQ17" s="533">
        <f t="shared" ref="AQ17" si="260">AP17</f>
        <v>95135.400000000009</v>
      </c>
      <c r="AR17" s="533">
        <f t="shared" si="218"/>
        <v>95135.400000000009</v>
      </c>
      <c r="AS17" s="533">
        <f t="shared" ref="AS17" si="261">AR17</f>
        <v>95135.400000000009</v>
      </c>
      <c r="AT17" s="533">
        <f t="shared" si="220"/>
        <v>95135.400000000009</v>
      </c>
      <c r="AU17" s="533">
        <f t="shared" ref="AU17" si="262">AT17</f>
        <v>95135.400000000009</v>
      </c>
      <c r="AV17" s="533">
        <f t="shared" si="222"/>
        <v>95135.400000000009</v>
      </c>
      <c r="AW17" s="533">
        <f t="shared" ref="AW17" si="263">AV17</f>
        <v>95135.400000000009</v>
      </c>
      <c r="AX17" s="533">
        <f t="shared" si="224"/>
        <v>95135.400000000009</v>
      </c>
      <c r="AY17" s="533">
        <f t="shared" ref="AY17" si="264">AX17</f>
        <v>95135.400000000009</v>
      </c>
      <c r="AZ17" s="533">
        <f t="shared" si="226"/>
        <v>95135.400000000009</v>
      </c>
      <c r="BA17" s="533">
        <f t="shared" ref="BA17" si="265">AZ17</f>
        <v>95135.400000000009</v>
      </c>
      <c r="BB17" s="533">
        <f t="shared" si="228"/>
        <v>95135.400000000009</v>
      </c>
      <c r="BC17" s="533">
        <f t="shared" ref="BC17" si="266">BB17</f>
        <v>95135.400000000009</v>
      </c>
      <c r="BD17" s="533">
        <f t="shared" si="230"/>
        <v>95135.400000000009</v>
      </c>
      <c r="BE17" s="533">
        <f t="shared" ref="BE17" si="267">BD17</f>
        <v>95135.400000000009</v>
      </c>
      <c r="BF17" s="533">
        <f t="shared" si="232"/>
        <v>95135.400000000009</v>
      </c>
      <c r="BG17" s="533">
        <f t="shared" ref="BG17" si="268">BF17</f>
        <v>95135.400000000009</v>
      </c>
      <c r="BH17" s="533">
        <f t="shared" si="234"/>
        <v>95135.400000000009</v>
      </c>
      <c r="BI17" s="533">
        <f t="shared" ref="BI17" si="269">BH17</f>
        <v>95135.400000000009</v>
      </c>
      <c r="BJ17" s="533">
        <f t="shared" si="236"/>
        <v>95135.400000000009</v>
      </c>
      <c r="BK17" s="533">
        <f t="shared" ref="BK17" si="270">BJ17</f>
        <v>95135.400000000009</v>
      </c>
      <c r="BL17" s="533">
        <f t="shared" si="238"/>
        <v>95135.400000000009</v>
      </c>
      <c r="BM17" s="533">
        <f t="shared" ref="BM17" si="271">BL17</f>
        <v>95135.400000000009</v>
      </c>
      <c r="BN17" s="533">
        <f t="shared" si="238"/>
        <v>95135.400000000009</v>
      </c>
      <c r="BO17" s="533">
        <f t="shared" si="240"/>
        <v>95135.400000000009</v>
      </c>
      <c r="BP17" s="533">
        <f t="shared" si="238"/>
        <v>95135.400000000009</v>
      </c>
      <c r="BQ17" s="533">
        <f t="shared" si="241"/>
        <v>95135.400000000009</v>
      </c>
      <c r="BR17" s="533">
        <f t="shared" si="238"/>
        <v>95135.400000000009</v>
      </c>
      <c r="BS17" s="533">
        <f t="shared" si="242"/>
        <v>95135.400000000009</v>
      </c>
      <c r="BT17" s="533">
        <f t="shared" si="238"/>
        <v>95135.400000000009</v>
      </c>
      <c r="BU17" s="533">
        <f t="shared" si="243"/>
        <v>95135.400000000009</v>
      </c>
      <c r="BW17" s="534">
        <f t="shared" ref="BW17:BW22" si="272">SUM(G17,I17,K17,M17,O17,Q17,S17,U17,W17,Y17,AA17,AC17,AE17,AG17,AI17,AK17,AM17,AO17,AQ17,AS17,AU17,AW17,AY17,BA17,BC17,BE17,BG17,BI17,BK17,BM17,BO17,BQ17,BS17,BU17)/35</f>
        <v>89699.091428571381</v>
      </c>
      <c r="BX17" s="535">
        <f t="shared" si="244"/>
        <v>4.4844304405502085E-3</v>
      </c>
    </row>
    <row r="18" spans="2:76" outlineLevel="2" x14ac:dyDescent="0.2">
      <c r="B18" s="529" t="s">
        <v>500</v>
      </c>
      <c r="C18" s="530" t="s">
        <v>643</v>
      </c>
      <c r="D18" s="531" t="s">
        <v>346</v>
      </c>
      <c r="E18" s="532">
        <v>35</v>
      </c>
      <c r="F18" s="533">
        <f>'DRE_URE MARÍLIA-BIO'!E28*$F$5</f>
        <v>187200</v>
      </c>
      <c r="G18" s="533">
        <f>F18</f>
        <v>187200</v>
      </c>
      <c r="H18" s="533">
        <f>'DRE_URE MARÍLIA-BIO'!F28*$F$5</f>
        <v>936000</v>
      </c>
      <c r="I18" s="533">
        <f>H18</f>
        <v>936000</v>
      </c>
      <c r="J18" s="533">
        <f>$H18</f>
        <v>936000</v>
      </c>
      <c r="K18" s="533">
        <f>J18</f>
        <v>936000</v>
      </c>
      <c r="L18" s="533">
        <f t="shared" si="186"/>
        <v>936000</v>
      </c>
      <c r="M18" s="533">
        <f t="shared" ref="M18" si="273">L18</f>
        <v>936000</v>
      </c>
      <c r="N18" s="533">
        <f t="shared" si="188"/>
        <v>936000</v>
      </c>
      <c r="O18" s="533">
        <f t="shared" ref="O18" si="274">N18</f>
        <v>936000</v>
      </c>
      <c r="P18" s="533">
        <f t="shared" si="190"/>
        <v>936000</v>
      </c>
      <c r="Q18" s="533">
        <f t="shared" ref="Q18" si="275">P18</f>
        <v>936000</v>
      </c>
      <c r="R18" s="533">
        <f t="shared" si="192"/>
        <v>936000</v>
      </c>
      <c r="S18" s="533">
        <f t="shared" ref="S18" si="276">R18</f>
        <v>936000</v>
      </c>
      <c r="T18" s="533">
        <f t="shared" si="194"/>
        <v>936000</v>
      </c>
      <c r="U18" s="533">
        <f t="shared" ref="U18" si="277">T18</f>
        <v>936000</v>
      </c>
      <c r="V18" s="533">
        <f t="shared" si="196"/>
        <v>936000</v>
      </c>
      <c r="W18" s="533">
        <f t="shared" ref="W18" si="278">V18</f>
        <v>936000</v>
      </c>
      <c r="X18" s="533">
        <f t="shared" si="198"/>
        <v>936000</v>
      </c>
      <c r="Y18" s="533">
        <f t="shared" ref="Y18" si="279">X18</f>
        <v>936000</v>
      </c>
      <c r="Z18" s="533">
        <f t="shared" si="200"/>
        <v>936000</v>
      </c>
      <c r="AA18" s="533">
        <f t="shared" ref="AA18" si="280">Z18</f>
        <v>936000</v>
      </c>
      <c r="AB18" s="533">
        <f t="shared" si="202"/>
        <v>936000</v>
      </c>
      <c r="AC18" s="533">
        <f t="shared" ref="AC18" si="281">AB18</f>
        <v>936000</v>
      </c>
      <c r="AD18" s="533">
        <f t="shared" si="204"/>
        <v>936000</v>
      </c>
      <c r="AE18" s="533">
        <f t="shared" ref="AE18" si="282">AD18</f>
        <v>936000</v>
      </c>
      <c r="AF18" s="533">
        <f t="shared" si="206"/>
        <v>936000</v>
      </c>
      <c r="AG18" s="533">
        <f t="shared" ref="AG18" si="283">AF18</f>
        <v>936000</v>
      </c>
      <c r="AH18" s="533">
        <f t="shared" si="208"/>
        <v>936000</v>
      </c>
      <c r="AI18" s="533">
        <f t="shared" ref="AI18" si="284">AH18</f>
        <v>936000</v>
      </c>
      <c r="AJ18" s="533">
        <f t="shared" si="210"/>
        <v>936000</v>
      </c>
      <c r="AK18" s="533">
        <f t="shared" ref="AK18" si="285">AJ18</f>
        <v>936000</v>
      </c>
      <c r="AL18" s="533">
        <f t="shared" si="212"/>
        <v>936000</v>
      </c>
      <c r="AM18" s="533">
        <f t="shared" ref="AM18" si="286">AL18</f>
        <v>936000</v>
      </c>
      <c r="AN18" s="533">
        <f t="shared" si="214"/>
        <v>936000</v>
      </c>
      <c r="AO18" s="533">
        <f t="shared" ref="AO18" si="287">AN18</f>
        <v>936000</v>
      </c>
      <c r="AP18" s="533">
        <f t="shared" si="216"/>
        <v>936000</v>
      </c>
      <c r="AQ18" s="533">
        <f t="shared" ref="AQ18" si="288">AP18</f>
        <v>936000</v>
      </c>
      <c r="AR18" s="533">
        <f t="shared" si="218"/>
        <v>936000</v>
      </c>
      <c r="AS18" s="533">
        <f t="shared" ref="AS18" si="289">AR18</f>
        <v>936000</v>
      </c>
      <c r="AT18" s="533">
        <f t="shared" si="220"/>
        <v>936000</v>
      </c>
      <c r="AU18" s="533">
        <f t="shared" ref="AU18" si="290">AT18</f>
        <v>936000</v>
      </c>
      <c r="AV18" s="533">
        <f t="shared" si="222"/>
        <v>936000</v>
      </c>
      <c r="AW18" s="533">
        <f t="shared" ref="AW18" si="291">AV18</f>
        <v>936000</v>
      </c>
      <c r="AX18" s="533">
        <f t="shared" si="224"/>
        <v>936000</v>
      </c>
      <c r="AY18" s="533">
        <f t="shared" ref="AY18" si="292">AX18</f>
        <v>936000</v>
      </c>
      <c r="AZ18" s="533">
        <f t="shared" si="226"/>
        <v>936000</v>
      </c>
      <c r="BA18" s="533">
        <f t="shared" ref="BA18" si="293">AZ18</f>
        <v>936000</v>
      </c>
      <c r="BB18" s="533">
        <f t="shared" si="228"/>
        <v>936000</v>
      </c>
      <c r="BC18" s="533">
        <f t="shared" ref="BC18" si="294">BB18</f>
        <v>936000</v>
      </c>
      <c r="BD18" s="533">
        <f t="shared" si="230"/>
        <v>936000</v>
      </c>
      <c r="BE18" s="533">
        <f t="shared" ref="BE18" si="295">BD18</f>
        <v>936000</v>
      </c>
      <c r="BF18" s="533">
        <f t="shared" si="232"/>
        <v>936000</v>
      </c>
      <c r="BG18" s="533">
        <f t="shared" ref="BG18" si="296">BF18</f>
        <v>936000</v>
      </c>
      <c r="BH18" s="533">
        <f t="shared" si="234"/>
        <v>936000</v>
      </c>
      <c r="BI18" s="533">
        <f t="shared" ref="BI18" si="297">BH18</f>
        <v>936000</v>
      </c>
      <c r="BJ18" s="533">
        <f t="shared" si="236"/>
        <v>936000</v>
      </c>
      <c r="BK18" s="533">
        <f t="shared" ref="BK18" si="298">BJ18</f>
        <v>936000</v>
      </c>
      <c r="BL18" s="533">
        <f t="shared" si="238"/>
        <v>936000</v>
      </c>
      <c r="BM18" s="533">
        <f t="shared" ref="BM18" si="299">BL18</f>
        <v>936000</v>
      </c>
      <c r="BN18" s="533">
        <f t="shared" si="238"/>
        <v>936000</v>
      </c>
      <c r="BO18" s="533">
        <f t="shared" si="240"/>
        <v>936000</v>
      </c>
      <c r="BP18" s="533">
        <f t="shared" si="238"/>
        <v>936000</v>
      </c>
      <c r="BQ18" s="533">
        <f t="shared" si="241"/>
        <v>936000</v>
      </c>
      <c r="BR18" s="533">
        <f t="shared" si="238"/>
        <v>936000</v>
      </c>
      <c r="BS18" s="533">
        <f t="shared" si="242"/>
        <v>936000</v>
      </c>
      <c r="BT18" s="533">
        <f t="shared" si="238"/>
        <v>936000</v>
      </c>
      <c r="BU18" s="533">
        <f t="shared" si="243"/>
        <v>936000</v>
      </c>
      <c r="BW18" s="534">
        <f t="shared" si="272"/>
        <v>887862.85714285716</v>
      </c>
      <c r="BX18" s="535">
        <f t="shared" si="244"/>
        <v>4.4387954885539503E-2</v>
      </c>
    </row>
    <row r="19" spans="2:76" outlineLevel="2" x14ac:dyDescent="0.2">
      <c r="B19" s="529" t="s">
        <v>724</v>
      </c>
      <c r="C19" s="530" t="s">
        <v>644</v>
      </c>
      <c r="D19" s="531" t="s">
        <v>346</v>
      </c>
      <c r="E19" s="532">
        <v>35</v>
      </c>
      <c r="F19" s="533">
        <f>'DRE_URE MARÍLIA-BIO'!E29*$F$5</f>
        <v>212160</v>
      </c>
      <c r="G19" s="533">
        <f t="shared" ref="G19" si="300">F19</f>
        <v>212160</v>
      </c>
      <c r="H19" s="533">
        <f>'DRE_URE MARÍLIA-BIO'!F29*$F$5</f>
        <v>1060800</v>
      </c>
      <c r="I19" s="533">
        <f t="shared" ref="I19" si="301">H19</f>
        <v>1060800</v>
      </c>
      <c r="J19" s="533">
        <f t="shared" ref="J19:X22" si="302">$H19</f>
        <v>1060800</v>
      </c>
      <c r="K19" s="533">
        <f t="shared" ref="K19" si="303">J19</f>
        <v>1060800</v>
      </c>
      <c r="L19" s="533">
        <f t="shared" si="302"/>
        <v>1060800</v>
      </c>
      <c r="M19" s="533">
        <f t="shared" ref="M19" si="304">L19</f>
        <v>1060800</v>
      </c>
      <c r="N19" s="533">
        <f t="shared" si="302"/>
        <v>1060800</v>
      </c>
      <c r="O19" s="533">
        <f t="shared" ref="O19" si="305">N19</f>
        <v>1060800</v>
      </c>
      <c r="P19" s="533">
        <f t="shared" si="302"/>
        <v>1060800</v>
      </c>
      <c r="Q19" s="533">
        <f t="shared" ref="Q19" si="306">P19</f>
        <v>1060800</v>
      </c>
      <c r="R19" s="533">
        <f t="shared" si="302"/>
        <v>1060800</v>
      </c>
      <c r="S19" s="533">
        <f t="shared" ref="S19" si="307">R19</f>
        <v>1060800</v>
      </c>
      <c r="T19" s="533">
        <f t="shared" si="302"/>
        <v>1060800</v>
      </c>
      <c r="U19" s="533">
        <f t="shared" ref="U19" si="308">T19</f>
        <v>1060800</v>
      </c>
      <c r="V19" s="533">
        <f t="shared" si="302"/>
        <v>1060800</v>
      </c>
      <c r="W19" s="533">
        <f t="shared" ref="W19" si="309">V19</f>
        <v>1060800</v>
      </c>
      <c r="X19" s="533">
        <f t="shared" si="302"/>
        <v>1060800</v>
      </c>
      <c r="Y19" s="533">
        <f t="shared" ref="Y19" si="310">X19</f>
        <v>1060800</v>
      </c>
      <c r="Z19" s="533">
        <f t="shared" si="200"/>
        <v>1060800</v>
      </c>
      <c r="AA19" s="533">
        <f t="shared" ref="AA19" si="311">Z19</f>
        <v>1060800</v>
      </c>
      <c r="AB19" s="533">
        <f t="shared" si="200"/>
        <v>1060800</v>
      </c>
      <c r="AC19" s="533">
        <f t="shared" ref="AC19" si="312">AB19</f>
        <v>1060800</v>
      </c>
      <c r="AD19" s="533">
        <f t="shared" si="200"/>
        <v>1060800</v>
      </c>
      <c r="AE19" s="533">
        <f t="shared" ref="AE19" si="313">AD19</f>
        <v>1060800</v>
      </c>
      <c r="AF19" s="533">
        <f t="shared" si="200"/>
        <v>1060800</v>
      </c>
      <c r="AG19" s="533">
        <f t="shared" ref="AG19" si="314">AF19</f>
        <v>1060800</v>
      </c>
      <c r="AH19" s="533">
        <f t="shared" si="200"/>
        <v>1060800</v>
      </c>
      <c r="AI19" s="533">
        <f t="shared" ref="AI19" si="315">AH19</f>
        <v>1060800</v>
      </c>
      <c r="AJ19" s="533">
        <f t="shared" si="200"/>
        <v>1060800</v>
      </c>
      <c r="AK19" s="533">
        <f t="shared" ref="AK19" si="316">AJ19</f>
        <v>1060800</v>
      </c>
      <c r="AL19" s="533">
        <f t="shared" si="200"/>
        <v>1060800</v>
      </c>
      <c r="AM19" s="533">
        <f t="shared" ref="AM19" si="317">AL19</f>
        <v>1060800</v>
      </c>
      <c r="AN19" s="533">
        <f t="shared" si="200"/>
        <v>1060800</v>
      </c>
      <c r="AO19" s="533">
        <f t="shared" ref="AO19" si="318">AN19</f>
        <v>1060800</v>
      </c>
      <c r="AP19" s="533">
        <f t="shared" si="200"/>
        <v>1060800</v>
      </c>
      <c r="AQ19" s="533">
        <f t="shared" ref="AQ19" si="319">AP19</f>
        <v>1060800</v>
      </c>
      <c r="AR19" s="533">
        <f t="shared" si="200"/>
        <v>1060800</v>
      </c>
      <c r="AS19" s="533">
        <f t="shared" ref="AS19" si="320">AR19</f>
        <v>1060800</v>
      </c>
      <c r="AT19" s="533">
        <f t="shared" si="200"/>
        <v>1060800</v>
      </c>
      <c r="AU19" s="533">
        <f t="shared" ref="AU19" si="321">AT19</f>
        <v>1060800</v>
      </c>
      <c r="AV19" s="533">
        <f t="shared" si="200"/>
        <v>1060800</v>
      </c>
      <c r="AW19" s="533">
        <f t="shared" ref="AW19" si="322">AV19</f>
        <v>1060800</v>
      </c>
      <c r="AX19" s="533">
        <f t="shared" si="200"/>
        <v>1060800</v>
      </c>
      <c r="AY19" s="533">
        <f t="shared" ref="AY19" si="323">AX19</f>
        <v>1060800</v>
      </c>
      <c r="AZ19" s="533">
        <f t="shared" si="200"/>
        <v>1060800</v>
      </c>
      <c r="BA19" s="533">
        <f t="shared" ref="BA19" si="324">AZ19</f>
        <v>1060800</v>
      </c>
      <c r="BB19" s="533">
        <f t="shared" si="200"/>
        <v>1060800</v>
      </c>
      <c r="BC19" s="533">
        <f t="shared" ref="BC19" si="325">BB19</f>
        <v>1060800</v>
      </c>
      <c r="BD19" s="533">
        <f t="shared" si="200"/>
        <v>1060800</v>
      </c>
      <c r="BE19" s="533">
        <f t="shared" ref="BE19" si="326">BD19</f>
        <v>1060800</v>
      </c>
      <c r="BF19" s="533">
        <f t="shared" si="200"/>
        <v>1060800</v>
      </c>
      <c r="BG19" s="533">
        <f t="shared" ref="BG19" si="327">BF19</f>
        <v>1060800</v>
      </c>
      <c r="BH19" s="533">
        <f t="shared" si="200"/>
        <v>1060800</v>
      </c>
      <c r="BI19" s="533">
        <f t="shared" ref="BI19" si="328">BH19</f>
        <v>1060800</v>
      </c>
      <c r="BJ19" s="533">
        <f t="shared" si="200"/>
        <v>1060800</v>
      </c>
      <c r="BK19" s="533">
        <f t="shared" ref="BK19" si="329">BJ19</f>
        <v>1060800</v>
      </c>
      <c r="BL19" s="533">
        <f t="shared" si="200"/>
        <v>1060800</v>
      </c>
      <c r="BM19" s="533">
        <f t="shared" ref="BM19" si="330">BL19</f>
        <v>1060800</v>
      </c>
      <c r="BN19" s="533">
        <f t="shared" si="200"/>
        <v>1060800</v>
      </c>
      <c r="BO19" s="533">
        <f t="shared" si="240"/>
        <v>1060800</v>
      </c>
      <c r="BP19" s="533">
        <f t="shared" si="200"/>
        <v>1060800</v>
      </c>
      <c r="BQ19" s="533">
        <f t="shared" si="241"/>
        <v>1060800</v>
      </c>
      <c r="BR19" s="533">
        <f t="shared" si="200"/>
        <v>1060800</v>
      </c>
      <c r="BS19" s="533">
        <f t="shared" si="242"/>
        <v>1060800</v>
      </c>
      <c r="BT19" s="533">
        <f t="shared" si="200"/>
        <v>1060800</v>
      </c>
      <c r="BU19" s="533">
        <f t="shared" si="243"/>
        <v>1060800</v>
      </c>
      <c r="BW19" s="534">
        <f t="shared" si="272"/>
        <v>1006244.5714285715</v>
      </c>
      <c r="BX19" s="535">
        <f t="shared" si="244"/>
        <v>5.0306348870278107E-2</v>
      </c>
    </row>
    <row r="20" spans="2:76" outlineLevel="2" x14ac:dyDescent="0.2">
      <c r="B20" s="529" t="s">
        <v>730</v>
      </c>
      <c r="C20" s="530" t="s">
        <v>645</v>
      </c>
      <c r="D20" s="531" t="s">
        <v>346</v>
      </c>
      <c r="E20" s="532">
        <v>35</v>
      </c>
      <c r="F20" s="533">
        <f>'DRE_URE MARÍLIA-BIO'!E30*$F$5</f>
        <v>87360</v>
      </c>
      <c r="G20" s="533">
        <f t="shared" ref="G20" si="331">F20</f>
        <v>87360</v>
      </c>
      <c r="H20" s="533">
        <f>'DRE_URE MARÍLIA-BIO'!F30*$F$5</f>
        <v>436800</v>
      </c>
      <c r="I20" s="533">
        <f t="shared" ref="I20" si="332">H20</f>
        <v>436800</v>
      </c>
      <c r="J20" s="533">
        <f t="shared" si="302"/>
        <v>436800</v>
      </c>
      <c r="K20" s="533">
        <f t="shared" ref="K20" si="333">J20</f>
        <v>436800</v>
      </c>
      <c r="L20" s="533">
        <f t="shared" si="302"/>
        <v>436800</v>
      </c>
      <c r="M20" s="533">
        <f t="shared" ref="M20" si="334">L20</f>
        <v>436800</v>
      </c>
      <c r="N20" s="533">
        <f t="shared" si="302"/>
        <v>436800</v>
      </c>
      <c r="O20" s="533">
        <f t="shared" ref="O20" si="335">N20</f>
        <v>436800</v>
      </c>
      <c r="P20" s="533">
        <f t="shared" si="302"/>
        <v>436800</v>
      </c>
      <c r="Q20" s="533">
        <f t="shared" ref="Q20" si="336">P20</f>
        <v>436800</v>
      </c>
      <c r="R20" s="533">
        <f t="shared" si="302"/>
        <v>436800</v>
      </c>
      <c r="S20" s="533">
        <f t="shared" ref="S20" si="337">R20</f>
        <v>436800</v>
      </c>
      <c r="T20" s="533">
        <f t="shared" si="302"/>
        <v>436800</v>
      </c>
      <c r="U20" s="533">
        <f t="shared" ref="U20" si="338">T20</f>
        <v>436800</v>
      </c>
      <c r="V20" s="533">
        <f t="shared" si="302"/>
        <v>436800</v>
      </c>
      <c r="W20" s="533">
        <f t="shared" ref="W20" si="339">V20</f>
        <v>436800</v>
      </c>
      <c r="X20" s="533">
        <f t="shared" si="302"/>
        <v>436800</v>
      </c>
      <c r="Y20" s="533">
        <f t="shared" ref="Y20" si="340">X20</f>
        <v>436800</v>
      </c>
      <c r="Z20" s="533">
        <f t="shared" si="200"/>
        <v>436800</v>
      </c>
      <c r="AA20" s="533">
        <f t="shared" ref="AA20" si="341">Z20</f>
        <v>436800</v>
      </c>
      <c r="AB20" s="533">
        <f t="shared" si="200"/>
        <v>436800</v>
      </c>
      <c r="AC20" s="533">
        <f t="shared" ref="AC20" si="342">AB20</f>
        <v>436800</v>
      </c>
      <c r="AD20" s="533">
        <f t="shared" si="200"/>
        <v>436800</v>
      </c>
      <c r="AE20" s="533">
        <f t="shared" ref="AE20" si="343">AD20</f>
        <v>436800</v>
      </c>
      <c r="AF20" s="533">
        <f t="shared" si="200"/>
        <v>436800</v>
      </c>
      <c r="AG20" s="533">
        <f t="shared" ref="AG20" si="344">AF20</f>
        <v>436800</v>
      </c>
      <c r="AH20" s="533">
        <f t="shared" si="200"/>
        <v>436800</v>
      </c>
      <c r="AI20" s="533">
        <f t="shared" ref="AI20" si="345">AH20</f>
        <v>436800</v>
      </c>
      <c r="AJ20" s="533">
        <f t="shared" si="200"/>
        <v>436800</v>
      </c>
      <c r="AK20" s="533">
        <f t="shared" ref="AK20" si="346">AJ20</f>
        <v>436800</v>
      </c>
      <c r="AL20" s="533">
        <f t="shared" si="200"/>
        <v>436800</v>
      </c>
      <c r="AM20" s="533">
        <f t="shared" ref="AM20" si="347">AL20</f>
        <v>436800</v>
      </c>
      <c r="AN20" s="533">
        <f t="shared" si="200"/>
        <v>436800</v>
      </c>
      <c r="AO20" s="533">
        <f t="shared" ref="AO20" si="348">AN20</f>
        <v>436800</v>
      </c>
      <c r="AP20" s="533">
        <f t="shared" si="200"/>
        <v>436800</v>
      </c>
      <c r="AQ20" s="533">
        <f t="shared" ref="AQ20" si="349">AP20</f>
        <v>436800</v>
      </c>
      <c r="AR20" s="533">
        <f t="shared" si="200"/>
        <v>436800</v>
      </c>
      <c r="AS20" s="533">
        <f t="shared" ref="AS20" si="350">AR20</f>
        <v>436800</v>
      </c>
      <c r="AT20" s="533">
        <f t="shared" si="200"/>
        <v>436800</v>
      </c>
      <c r="AU20" s="533">
        <f t="shared" ref="AU20" si="351">AT20</f>
        <v>436800</v>
      </c>
      <c r="AV20" s="533">
        <f t="shared" si="200"/>
        <v>436800</v>
      </c>
      <c r="AW20" s="533">
        <f t="shared" ref="AW20" si="352">AV20</f>
        <v>436800</v>
      </c>
      <c r="AX20" s="533">
        <f t="shared" si="200"/>
        <v>436800</v>
      </c>
      <c r="AY20" s="533">
        <f t="shared" ref="AY20" si="353">AX20</f>
        <v>436800</v>
      </c>
      <c r="AZ20" s="533">
        <f t="shared" si="200"/>
        <v>436800</v>
      </c>
      <c r="BA20" s="533">
        <f t="shared" ref="BA20" si="354">AZ20</f>
        <v>436800</v>
      </c>
      <c r="BB20" s="533">
        <f t="shared" si="200"/>
        <v>436800</v>
      </c>
      <c r="BC20" s="533">
        <f t="shared" ref="BC20" si="355">BB20</f>
        <v>436800</v>
      </c>
      <c r="BD20" s="533">
        <f t="shared" si="200"/>
        <v>436800</v>
      </c>
      <c r="BE20" s="533">
        <f t="shared" ref="BE20" si="356">BD20</f>
        <v>436800</v>
      </c>
      <c r="BF20" s="533">
        <f t="shared" si="200"/>
        <v>436800</v>
      </c>
      <c r="BG20" s="533">
        <f t="shared" ref="BG20" si="357">BF20</f>
        <v>436800</v>
      </c>
      <c r="BH20" s="533">
        <f t="shared" si="200"/>
        <v>436800</v>
      </c>
      <c r="BI20" s="533">
        <f t="shared" ref="BI20" si="358">BH20</f>
        <v>436800</v>
      </c>
      <c r="BJ20" s="533">
        <f t="shared" si="200"/>
        <v>436800</v>
      </c>
      <c r="BK20" s="533">
        <f t="shared" ref="BK20" si="359">BJ20</f>
        <v>436800</v>
      </c>
      <c r="BL20" s="533">
        <f t="shared" si="200"/>
        <v>436800</v>
      </c>
      <c r="BM20" s="533">
        <f t="shared" ref="BM20" si="360">BL20</f>
        <v>436800</v>
      </c>
      <c r="BN20" s="533">
        <f t="shared" si="200"/>
        <v>436800</v>
      </c>
      <c r="BO20" s="533">
        <f t="shared" si="240"/>
        <v>436800</v>
      </c>
      <c r="BP20" s="533">
        <f t="shared" si="200"/>
        <v>436800</v>
      </c>
      <c r="BQ20" s="533">
        <f t="shared" si="241"/>
        <v>436800</v>
      </c>
      <c r="BR20" s="533">
        <f t="shared" si="200"/>
        <v>436800</v>
      </c>
      <c r="BS20" s="533">
        <f t="shared" si="242"/>
        <v>436800</v>
      </c>
      <c r="BT20" s="533">
        <f t="shared" si="200"/>
        <v>436800</v>
      </c>
      <c r="BU20" s="533">
        <f t="shared" si="243"/>
        <v>436800</v>
      </c>
      <c r="BW20" s="534">
        <f t="shared" si="272"/>
        <v>414336</v>
      </c>
      <c r="BX20" s="535">
        <f t="shared" si="244"/>
        <v>2.0714378946585104E-2</v>
      </c>
    </row>
    <row r="21" spans="2:76" outlineLevel="2" x14ac:dyDescent="0.2">
      <c r="B21" s="529" t="s">
        <v>731</v>
      </c>
      <c r="C21" s="530" t="s">
        <v>646</v>
      </c>
      <c r="D21" s="531" t="s">
        <v>346</v>
      </c>
      <c r="E21" s="532">
        <v>35</v>
      </c>
      <c r="F21" s="533">
        <f>'DRE_URE MARÍLIA-BIO'!E31*$F$5</f>
        <v>453400.08000000007</v>
      </c>
      <c r="G21" s="533">
        <f t="shared" ref="G21" si="361">F21</f>
        <v>453400.08000000007</v>
      </c>
      <c r="H21" s="533">
        <f>'DRE_URE MARÍLIA-BIO'!F31*$F$5</f>
        <v>1295428.8000000003</v>
      </c>
      <c r="I21" s="533">
        <f t="shared" ref="I21" si="362">H21</f>
        <v>1295428.8000000003</v>
      </c>
      <c r="J21" s="533">
        <f t="shared" si="302"/>
        <v>1295428.8000000003</v>
      </c>
      <c r="K21" s="533">
        <f t="shared" ref="K21" si="363">J21</f>
        <v>1295428.8000000003</v>
      </c>
      <c r="L21" s="533">
        <f t="shared" si="302"/>
        <v>1295428.8000000003</v>
      </c>
      <c r="M21" s="533">
        <f t="shared" ref="M21" si="364">L21</f>
        <v>1295428.8000000003</v>
      </c>
      <c r="N21" s="533">
        <f t="shared" si="302"/>
        <v>1295428.8000000003</v>
      </c>
      <c r="O21" s="533">
        <f t="shared" ref="O21" si="365">N21</f>
        <v>1295428.8000000003</v>
      </c>
      <c r="P21" s="533">
        <f t="shared" si="302"/>
        <v>1295428.8000000003</v>
      </c>
      <c r="Q21" s="533">
        <f t="shared" ref="Q21" si="366">P21</f>
        <v>1295428.8000000003</v>
      </c>
      <c r="R21" s="533">
        <f t="shared" si="302"/>
        <v>1295428.8000000003</v>
      </c>
      <c r="S21" s="533">
        <f t="shared" ref="S21" si="367">R21</f>
        <v>1295428.8000000003</v>
      </c>
      <c r="T21" s="533">
        <f t="shared" si="302"/>
        <v>1295428.8000000003</v>
      </c>
      <c r="U21" s="533">
        <f t="shared" ref="U21" si="368">T21</f>
        <v>1295428.8000000003</v>
      </c>
      <c r="V21" s="533">
        <f t="shared" si="302"/>
        <v>1295428.8000000003</v>
      </c>
      <c r="W21" s="533">
        <f t="shared" ref="W21" si="369">V21</f>
        <v>1295428.8000000003</v>
      </c>
      <c r="X21" s="533">
        <f t="shared" si="302"/>
        <v>1295428.8000000003</v>
      </c>
      <c r="Y21" s="533">
        <f t="shared" ref="Y21" si="370">X21</f>
        <v>1295428.8000000003</v>
      </c>
      <c r="Z21" s="533">
        <f t="shared" si="200"/>
        <v>1295428.8000000003</v>
      </c>
      <c r="AA21" s="533">
        <f t="shared" ref="AA21" si="371">Z21</f>
        <v>1295428.8000000003</v>
      </c>
      <c r="AB21" s="533">
        <f t="shared" si="200"/>
        <v>1295428.8000000003</v>
      </c>
      <c r="AC21" s="533">
        <f t="shared" ref="AC21" si="372">AB21</f>
        <v>1295428.8000000003</v>
      </c>
      <c r="AD21" s="533">
        <f t="shared" si="200"/>
        <v>1295428.8000000003</v>
      </c>
      <c r="AE21" s="533">
        <f t="shared" ref="AE21" si="373">AD21</f>
        <v>1295428.8000000003</v>
      </c>
      <c r="AF21" s="533">
        <f t="shared" si="200"/>
        <v>1295428.8000000003</v>
      </c>
      <c r="AG21" s="533">
        <f t="shared" ref="AG21" si="374">AF21</f>
        <v>1295428.8000000003</v>
      </c>
      <c r="AH21" s="533">
        <f t="shared" si="200"/>
        <v>1295428.8000000003</v>
      </c>
      <c r="AI21" s="533">
        <f t="shared" ref="AI21" si="375">AH21</f>
        <v>1295428.8000000003</v>
      </c>
      <c r="AJ21" s="533">
        <f t="shared" si="200"/>
        <v>1295428.8000000003</v>
      </c>
      <c r="AK21" s="533">
        <f t="shared" ref="AK21" si="376">AJ21</f>
        <v>1295428.8000000003</v>
      </c>
      <c r="AL21" s="533">
        <f t="shared" si="200"/>
        <v>1295428.8000000003</v>
      </c>
      <c r="AM21" s="533">
        <f t="shared" ref="AM21" si="377">AL21</f>
        <v>1295428.8000000003</v>
      </c>
      <c r="AN21" s="533">
        <f t="shared" si="200"/>
        <v>1295428.8000000003</v>
      </c>
      <c r="AO21" s="533">
        <f t="shared" ref="AO21" si="378">AN21</f>
        <v>1295428.8000000003</v>
      </c>
      <c r="AP21" s="533">
        <f t="shared" si="200"/>
        <v>1295428.8000000003</v>
      </c>
      <c r="AQ21" s="533">
        <f t="shared" ref="AQ21" si="379">AP21</f>
        <v>1295428.8000000003</v>
      </c>
      <c r="AR21" s="533">
        <f t="shared" si="200"/>
        <v>1295428.8000000003</v>
      </c>
      <c r="AS21" s="533">
        <f t="shared" ref="AS21" si="380">AR21</f>
        <v>1295428.8000000003</v>
      </c>
      <c r="AT21" s="533">
        <f t="shared" si="200"/>
        <v>1295428.8000000003</v>
      </c>
      <c r="AU21" s="533">
        <f t="shared" ref="AU21" si="381">AT21</f>
        <v>1295428.8000000003</v>
      </c>
      <c r="AV21" s="533">
        <f t="shared" si="200"/>
        <v>1295428.8000000003</v>
      </c>
      <c r="AW21" s="533">
        <f t="shared" ref="AW21" si="382">AV21</f>
        <v>1295428.8000000003</v>
      </c>
      <c r="AX21" s="533">
        <f t="shared" si="200"/>
        <v>1295428.8000000003</v>
      </c>
      <c r="AY21" s="533">
        <f t="shared" ref="AY21" si="383">AX21</f>
        <v>1295428.8000000003</v>
      </c>
      <c r="AZ21" s="533">
        <f t="shared" si="200"/>
        <v>1295428.8000000003</v>
      </c>
      <c r="BA21" s="533">
        <f t="shared" ref="BA21" si="384">AZ21</f>
        <v>1295428.8000000003</v>
      </c>
      <c r="BB21" s="533">
        <f t="shared" si="200"/>
        <v>1295428.8000000003</v>
      </c>
      <c r="BC21" s="533">
        <f t="shared" ref="BC21" si="385">BB21</f>
        <v>1295428.8000000003</v>
      </c>
      <c r="BD21" s="533">
        <f t="shared" si="200"/>
        <v>1295428.8000000003</v>
      </c>
      <c r="BE21" s="533">
        <f t="shared" ref="BE21" si="386">BD21</f>
        <v>1295428.8000000003</v>
      </c>
      <c r="BF21" s="533">
        <f t="shared" si="200"/>
        <v>1295428.8000000003</v>
      </c>
      <c r="BG21" s="533">
        <f t="shared" ref="BG21" si="387">BF21</f>
        <v>1295428.8000000003</v>
      </c>
      <c r="BH21" s="533">
        <f t="shared" si="200"/>
        <v>1295428.8000000003</v>
      </c>
      <c r="BI21" s="533">
        <f t="shared" ref="BI21" si="388">BH21</f>
        <v>1295428.8000000003</v>
      </c>
      <c r="BJ21" s="533">
        <f t="shared" si="200"/>
        <v>1295428.8000000003</v>
      </c>
      <c r="BK21" s="533">
        <f t="shared" ref="BK21" si="389">BJ21</f>
        <v>1295428.8000000003</v>
      </c>
      <c r="BL21" s="533">
        <f t="shared" si="200"/>
        <v>1295428.8000000003</v>
      </c>
      <c r="BM21" s="533">
        <f t="shared" ref="BM21" si="390">BL21</f>
        <v>1295428.8000000003</v>
      </c>
      <c r="BN21" s="533">
        <f t="shared" si="200"/>
        <v>1295428.8000000003</v>
      </c>
      <c r="BO21" s="533">
        <f t="shared" si="240"/>
        <v>1295428.8000000003</v>
      </c>
      <c r="BP21" s="533">
        <f t="shared" si="200"/>
        <v>1295428.8000000003</v>
      </c>
      <c r="BQ21" s="533">
        <f t="shared" si="241"/>
        <v>1295428.8000000003</v>
      </c>
      <c r="BR21" s="533">
        <f t="shared" si="200"/>
        <v>1295428.8000000003</v>
      </c>
      <c r="BS21" s="533">
        <f t="shared" si="242"/>
        <v>1295428.8000000003</v>
      </c>
      <c r="BT21" s="533">
        <f t="shared" si="200"/>
        <v>1295428.8000000003</v>
      </c>
      <c r="BU21" s="533">
        <f t="shared" si="243"/>
        <v>1295428.8000000003</v>
      </c>
      <c r="BW21" s="534">
        <f t="shared" si="272"/>
        <v>1234358.5851428572</v>
      </c>
      <c r="BX21" s="535">
        <f t="shared" si="244"/>
        <v>6.1710716637269694E-2</v>
      </c>
    </row>
    <row r="22" spans="2:76" outlineLevel="2" x14ac:dyDescent="0.2">
      <c r="B22" s="529" t="s">
        <v>734</v>
      </c>
      <c r="C22" s="530" t="s">
        <v>647</v>
      </c>
      <c r="D22" s="531" t="s">
        <v>346</v>
      </c>
      <c r="E22" s="532">
        <v>35</v>
      </c>
      <c r="F22" s="533">
        <f>'DRE_URE MARÍLIA-BIO'!E32*$F$5</f>
        <v>232500</v>
      </c>
      <c r="G22" s="533">
        <f t="shared" ref="G22" si="391">F22</f>
        <v>232500</v>
      </c>
      <c r="H22" s="533">
        <f>'DRE_URE MARÍLIA-BIO'!F32*$F$5</f>
        <v>232500</v>
      </c>
      <c r="I22" s="533">
        <f t="shared" ref="I22" si="392">H22</f>
        <v>232500</v>
      </c>
      <c r="J22" s="533">
        <f t="shared" si="302"/>
        <v>232500</v>
      </c>
      <c r="K22" s="533">
        <f t="shared" ref="K22" si="393">J22</f>
        <v>232500</v>
      </c>
      <c r="L22" s="533">
        <f t="shared" si="302"/>
        <v>232500</v>
      </c>
      <c r="M22" s="533">
        <f t="shared" ref="M22" si="394">L22</f>
        <v>232500</v>
      </c>
      <c r="N22" s="533">
        <f t="shared" si="302"/>
        <v>232500</v>
      </c>
      <c r="O22" s="533">
        <f t="shared" ref="O22" si="395">N22</f>
        <v>232500</v>
      </c>
      <c r="P22" s="533">
        <f t="shared" si="302"/>
        <v>232500</v>
      </c>
      <c r="Q22" s="533">
        <f t="shared" ref="Q22" si="396">P22</f>
        <v>232500</v>
      </c>
      <c r="R22" s="533">
        <f t="shared" si="302"/>
        <v>232500</v>
      </c>
      <c r="S22" s="533">
        <f t="shared" ref="S22" si="397">R22</f>
        <v>232500</v>
      </c>
      <c r="T22" s="533">
        <f t="shared" si="302"/>
        <v>232500</v>
      </c>
      <c r="U22" s="533">
        <f t="shared" ref="U22" si="398">T22</f>
        <v>232500</v>
      </c>
      <c r="V22" s="533">
        <f t="shared" si="302"/>
        <v>232500</v>
      </c>
      <c r="W22" s="533">
        <f t="shared" ref="W22" si="399">V22</f>
        <v>232500</v>
      </c>
      <c r="X22" s="533">
        <f t="shared" si="302"/>
        <v>232500</v>
      </c>
      <c r="Y22" s="533">
        <f t="shared" ref="Y22" si="400">X22</f>
        <v>232500</v>
      </c>
      <c r="Z22" s="533">
        <f t="shared" si="200"/>
        <v>232500</v>
      </c>
      <c r="AA22" s="533">
        <f t="shared" ref="AA22" si="401">Z22</f>
        <v>232500</v>
      </c>
      <c r="AB22" s="533">
        <f t="shared" si="200"/>
        <v>232500</v>
      </c>
      <c r="AC22" s="533">
        <f t="shared" ref="AC22" si="402">AB22</f>
        <v>232500</v>
      </c>
      <c r="AD22" s="533">
        <f t="shared" si="200"/>
        <v>232500</v>
      </c>
      <c r="AE22" s="533">
        <f t="shared" ref="AE22" si="403">AD22</f>
        <v>232500</v>
      </c>
      <c r="AF22" s="533">
        <f t="shared" si="200"/>
        <v>232500</v>
      </c>
      <c r="AG22" s="533">
        <f t="shared" ref="AG22" si="404">AF22</f>
        <v>232500</v>
      </c>
      <c r="AH22" s="533">
        <f t="shared" si="200"/>
        <v>232500</v>
      </c>
      <c r="AI22" s="533">
        <f t="shared" ref="AI22" si="405">AH22</f>
        <v>232500</v>
      </c>
      <c r="AJ22" s="533">
        <f t="shared" si="200"/>
        <v>232500</v>
      </c>
      <c r="AK22" s="533">
        <f t="shared" ref="AK22" si="406">AJ22</f>
        <v>232500</v>
      </c>
      <c r="AL22" s="533">
        <f t="shared" si="200"/>
        <v>232500</v>
      </c>
      <c r="AM22" s="533">
        <f t="shared" ref="AM22" si="407">AL22</f>
        <v>232500</v>
      </c>
      <c r="AN22" s="533">
        <f t="shared" si="200"/>
        <v>232500</v>
      </c>
      <c r="AO22" s="533">
        <f t="shared" ref="AO22" si="408">AN22</f>
        <v>232500</v>
      </c>
      <c r="AP22" s="533">
        <f t="shared" si="200"/>
        <v>232500</v>
      </c>
      <c r="AQ22" s="533">
        <f t="shared" ref="AQ22" si="409">AP22</f>
        <v>232500</v>
      </c>
      <c r="AR22" s="533">
        <f t="shared" si="200"/>
        <v>232500</v>
      </c>
      <c r="AS22" s="533">
        <f t="shared" ref="AS22" si="410">AR22</f>
        <v>232500</v>
      </c>
      <c r="AT22" s="533">
        <f t="shared" si="200"/>
        <v>232500</v>
      </c>
      <c r="AU22" s="533">
        <f t="shared" ref="AU22" si="411">AT22</f>
        <v>232500</v>
      </c>
      <c r="AV22" s="533">
        <f t="shared" si="200"/>
        <v>232500</v>
      </c>
      <c r="AW22" s="533">
        <f t="shared" ref="AW22" si="412">AV22</f>
        <v>232500</v>
      </c>
      <c r="AX22" s="533">
        <f t="shared" si="200"/>
        <v>232500</v>
      </c>
      <c r="AY22" s="533">
        <f t="shared" ref="AY22" si="413">AX22</f>
        <v>232500</v>
      </c>
      <c r="AZ22" s="533">
        <f t="shared" si="200"/>
        <v>232500</v>
      </c>
      <c r="BA22" s="533">
        <f t="shared" ref="BA22" si="414">AZ22</f>
        <v>232500</v>
      </c>
      <c r="BB22" s="533">
        <f t="shared" si="200"/>
        <v>232500</v>
      </c>
      <c r="BC22" s="533">
        <f t="shared" ref="BC22" si="415">BB22</f>
        <v>232500</v>
      </c>
      <c r="BD22" s="533">
        <f t="shared" si="200"/>
        <v>232500</v>
      </c>
      <c r="BE22" s="533">
        <f t="shared" ref="BE22" si="416">BD22</f>
        <v>232500</v>
      </c>
      <c r="BF22" s="533">
        <f t="shared" si="200"/>
        <v>232500</v>
      </c>
      <c r="BG22" s="533">
        <f t="shared" ref="BG22" si="417">BF22</f>
        <v>232500</v>
      </c>
      <c r="BH22" s="533">
        <f t="shared" si="200"/>
        <v>232500</v>
      </c>
      <c r="BI22" s="533">
        <f t="shared" ref="BI22" si="418">BH22</f>
        <v>232500</v>
      </c>
      <c r="BJ22" s="533">
        <f t="shared" si="200"/>
        <v>232500</v>
      </c>
      <c r="BK22" s="533">
        <f t="shared" ref="BK22" si="419">BJ22</f>
        <v>232500</v>
      </c>
      <c r="BL22" s="533">
        <f t="shared" si="200"/>
        <v>232500</v>
      </c>
      <c r="BM22" s="533">
        <f t="shared" ref="BM22" si="420">BL22</f>
        <v>232500</v>
      </c>
      <c r="BN22" s="533">
        <f t="shared" si="200"/>
        <v>232500</v>
      </c>
      <c r="BO22" s="533">
        <f t="shared" si="240"/>
        <v>232500</v>
      </c>
      <c r="BP22" s="533">
        <f t="shared" si="200"/>
        <v>232500</v>
      </c>
      <c r="BQ22" s="533">
        <f t="shared" si="241"/>
        <v>232500</v>
      </c>
      <c r="BR22" s="533">
        <f t="shared" si="200"/>
        <v>232500</v>
      </c>
      <c r="BS22" s="533">
        <f t="shared" si="242"/>
        <v>232500</v>
      </c>
      <c r="BT22" s="533">
        <f t="shared" si="200"/>
        <v>232500</v>
      </c>
      <c r="BU22" s="533">
        <f t="shared" si="243"/>
        <v>232500</v>
      </c>
      <c r="BW22" s="534">
        <f t="shared" si="272"/>
        <v>225857.14285714287</v>
      </c>
      <c r="BX22" s="535">
        <f t="shared" si="244"/>
        <v>1.1291537411511102E-2</v>
      </c>
    </row>
    <row r="23" spans="2:76" ht="14.25" x14ac:dyDescent="0.2">
      <c r="B23" s="514">
        <v>3</v>
      </c>
      <c r="C23" s="515" t="s">
        <v>723</v>
      </c>
      <c r="D23" s="516"/>
      <c r="E23" s="517"/>
      <c r="F23" s="518"/>
      <c r="G23" s="519"/>
      <c r="H23" s="518"/>
      <c r="I23" s="519"/>
      <c r="J23" s="518"/>
      <c r="K23" s="519"/>
      <c r="L23" s="518"/>
      <c r="M23" s="519"/>
      <c r="N23" s="518"/>
      <c r="O23" s="519"/>
      <c r="P23" s="518"/>
      <c r="Q23" s="519"/>
      <c r="R23" s="518"/>
      <c r="S23" s="519"/>
      <c r="T23" s="518"/>
      <c r="U23" s="519"/>
      <c r="V23" s="518"/>
      <c r="W23" s="519"/>
      <c r="X23" s="518"/>
      <c r="Y23" s="519"/>
      <c r="Z23" s="518"/>
      <c r="AA23" s="519"/>
      <c r="AB23" s="518"/>
      <c r="AC23" s="519"/>
      <c r="AD23" s="518"/>
      <c r="AE23" s="519"/>
      <c r="AF23" s="518"/>
      <c r="AG23" s="519"/>
      <c r="AH23" s="518"/>
      <c r="AI23" s="519"/>
      <c r="AJ23" s="518"/>
      <c r="AK23" s="519"/>
      <c r="AL23" s="518"/>
      <c r="AM23" s="519"/>
      <c r="AN23" s="518"/>
      <c r="AO23" s="519"/>
      <c r="AP23" s="518"/>
      <c r="AQ23" s="519"/>
      <c r="AR23" s="518"/>
      <c r="AS23" s="519"/>
      <c r="AT23" s="518"/>
      <c r="AU23" s="519"/>
      <c r="AV23" s="518"/>
      <c r="AW23" s="519"/>
      <c r="AX23" s="518"/>
      <c r="AY23" s="519"/>
      <c r="AZ23" s="518"/>
      <c r="BA23" s="519"/>
      <c r="BB23" s="518"/>
      <c r="BC23" s="519"/>
      <c r="BD23" s="518"/>
      <c r="BE23" s="519"/>
      <c r="BF23" s="518"/>
      <c r="BG23" s="519"/>
      <c r="BH23" s="518"/>
      <c r="BI23" s="519"/>
      <c r="BJ23" s="518"/>
      <c r="BK23" s="519"/>
      <c r="BL23" s="518"/>
      <c r="BM23" s="518"/>
      <c r="BN23" s="518"/>
      <c r="BO23" s="518"/>
      <c r="BP23" s="518"/>
      <c r="BQ23" s="518"/>
      <c r="BR23" s="518"/>
      <c r="BS23" s="518"/>
      <c r="BT23" s="518"/>
      <c r="BU23" s="518"/>
      <c r="BW23" s="519"/>
      <c r="BX23" s="520"/>
    </row>
    <row r="24" spans="2:76" ht="14.25" outlineLevel="1" x14ac:dyDescent="0.2">
      <c r="B24" s="521" t="s">
        <v>271</v>
      </c>
      <c r="C24" s="522" t="s">
        <v>586</v>
      </c>
      <c r="D24" s="523"/>
      <c r="E24" s="524"/>
      <c r="F24" s="525">
        <v>-1</v>
      </c>
      <c r="G24" s="526">
        <f>SUBTOTAL(9,G25:G30)</f>
        <v>202336.0128</v>
      </c>
      <c r="H24" s="527"/>
      <c r="I24" s="526">
        <f>SUBTOTAL(9,I25:I30)</f>
        <v>1160728.608</v>
      </c>
      <c r="J24" s="527"/>
      <c r="K24" s="526">
        <f t="shared" ref="K24" si="421">SUBTOTAL(9,K25:K30)</f>
        <v>6075649.7400000002</v>
      </c>
      <c r="L24" s="527"/>
      <c r="M24" s="526">
        <f t="shared" ref="M24" si="422">SUBTOTAL(9,M25:M30)</f>
        <v>6075649.7400000002</v>
      </c>
      <c r="N24" s="527"/>
      <c r="O24" s="526">
        <f t="shared" ref="O24" si="423">SUBTOTAL(9,O25:O30)</f>
        <v>6075649.7400000002</v>
      </c>
      <c r="P24" s="527"/>
      <c r="Q24" s="526">
        <f t="shared" ref="Q24" si="424">SUBTOTAL(9,Q25:Q30)</f>
        <v>6075649.7400000002</v>
      </c>
      <c r="R24" s="527"/>
      <c r="S24" s="526">
        <f t="shared" ref="S24" si="425">SUBTOTAL(9,S25:S30)</f>
        <v>6075649.7400000002</v>
      </c>
      <c r="T24" s="527"/>
      <c r="U24" s="526">
        <f t="shared" ref="U24" si="426">SUBTOTAL(9,U25:U30)</f>
        <v>6075649.7400000002</v>
      </c>
      <c r="V24" s="527"/>
      <c r="W24" s="526">
        <f t="shared" ref="W24" si="427">SUBTOTAL(9,W25:W30)</f>
        <v>6075649.7400000002</v>
      </c>
      <c r="X24" s="527"/>
      <c r="Y24" s="526">
        <f t="shared" ref="Y24" si="428">SUBTOTAL(9,Y25:Y30)</f>
        <v>6075649.7400000002</v>
      </c>
      <c r="Z24" s="527"/>
      <c r="AA24" s="526">
        <f t="shared" ref="AA24" si="429">SUBTOTAL(9,AA25:AA30)</f>
        <v>6075649.7400000002</v>
      </c>
      <c r="AB24" s="527"/>
      <c r="AC24" s="526">
        <f t="shared" ref="AC24" si="430">SUBTOTAL(9,AC25:AC30)</f>
        <v>6075649.7400000002</v>
      </c>
      <c r="AD24" s="527"/>
      <c r="AE24" s="526">
        <f t="shared" ref="AE24" si="431">SUBTOTAL(9,AE25:AE30)</f>
        <v>6075649.7400000002</v>
      </c>
      <c r="AF24" s="527"/>
      <c r="AG24" s="526">
        <f t="shared" ref="AG24" si="432">SUBTOTAL(9,AG25:AG30)</f>
        <v>6075649.7400000002</v>
      </c>
      <c r="AH24" s="527"/>
      <c r="AI24" s="526">
        <f t="shared" ref="AI24" si="433">SUBTOTAL(9,AI25:AI30)</f>
        <v>6075649.7400000002</v>
      </c>
      <c r="AJ24" s="527"/>
      <c r="AK24" s="526">
        <f t="shared" ref="AK24" si="434">SUBTOTAL(9,AK25:AK30)</f>
        <v>6075649.7400000002</v>
      </c>
      <c r="AL24" s="527"/>
      <c r="AM24" s="526">
        <f t="shared" ref="AM24" si="435">SUBTOTAL(9,AM25:AM30)</f>
        <v>6075649.7400000002</v>
      </c>
      <c r="AN24" s="527"/>
      <c r="AO24" s="526">
        <f t="shared" ref="AO24" si="436">SUBTOTAL(9,AO25:AO30)</f>
        <v>6075649.7400000002</v>
      </c>
      <c r="AP24" s="527"/>
      <c r="AQ24" s="526">
        <f t="shared" ref="AQ24" si="437">SUBTOTAL(9,AQ25:AQ30)</f>
        <v>6075649.7400000002</v>
      </c>
      <c r="AR24" s="527"/>
      <c r="AS24" s="526">
        <f t="shared" ref="AS24" si="438">SUBTOTAL(9,AS25:AS30)</f>
        <v>6075649.7400000002</v>
      </c>
      <c r="AT24" s="527"/>
      <c r="AU24" s="526">
        <f t="shared" ref="AU24" si="439">SUBTOTAL(9,AU25:AU30)</f>
        <v>6075649.7400000002</v>
      </c>
      <c r="AV24" s="527"/>
      <c r="AW24" s="526">
        <f t="shared" ref="AW24" si="440">SUBTOTAL(9,AW25:AW30)</f>
        <v>6075649.7400000002</v>
      </c>
      <c r="AX24" s="527"/>
      <c r="AY24" s="526">
        <f t="shared" ref="AY24" si="441">SUBTOTAL(9,AY25:AY30)</f>
        <v>6075649.7400000002</v>
      </c>
      <c r="AZ24" s="527"/>
      <c r="BA24" s="526">
        <f t="shared" ref="BA24" si="442">SUBTOTAL(9,BA25:BA30)</f>
        <v>6075649.7400000002</v>
      </c>
      <c r="BB24" s="527"/>
      <c r="BC24" s="526">
        <f t="shared" ref="BC24" si="443">SUBTOTAL(9,BC25:BC30)</f>
        <v>6075649.7400000002</v>
      </c>
      <c r="BD24" s="527"/>
      <c r="BE24" s="526">
        <f t="shared" ref="BE24" si="444">SUBTOTAL(9,BE25:BE30)</f>
        <v>6075649.7400000002</v>
      </c>
      <c r="BF24" s="527"/>
      <c r="BG24" s="526">
        <f t="shared" ref="BG24" si="445">SUBTOTAL(9,BG25:BG30)</f>
        <v>6075649.7400000002</v>
      </c>
      <c r="BH24" s="527"/>
      <c r="BI24" s="526">
        <f t="shared" ref="BI24" si="446">SUBTOTAL(9,BI25:BI30)</f>
        <v>6075649.7400000002</v>
      </c>
      <c r="BJ24" s="527"/>
      <c r="BK24" s="526">
        <f t="shared" ref="BK24" si="447">SUBTOTAL(9,BK25:BK30)</f>
        <v>6075649.7400000002</v>
      </c>
      <c r="BL24" s="527"/>
      <c r="BM24" s="526">
        <f t="shared" ref="BM24" si="448">SUBTOTAL(9,BM25:BM30)</f>
        <v>6075649.7400000002</v>
      </c>
      <c r="BN24" s="527"/>
      <c r="BO24" s="526">
        <f t="shared" ref="BO24" si="449">SUBTOTAL(9,BO25:BO30)</f>
        <v>6075649.7400000002</v>
      </c>
      <c r="BP24" s="527"/>
      <c r="BQ24" s="526">
        <f t="shared" ref="BQ24" si="450">SUBTOTAL(9,BQ25:BQ30)</f>
        <v>6075649.7400000002</v>
      </c>
      <c r="BR24" s="527"/>
      <c r="BS24" s="526">
        <f t="shared" ref="BS24" si="451">SUBTOTAL(9,BS25:BS30)</f>
        <v>6075649.7400000002</v>
      </c>
      <c r="BT24" s="527"/>
      <c r="BU24" s="526">
        <f t="shared" ref="BU24" si="452">SUBTOTAL(9,BU25:BU30)</f>
        <v>6075649.7400000002</v>
      </c>
      <c r="BW24" s="526">
        <f>SUM(G24,I24,K24,M24,O24,Q24,S24,U24,W24,Y24,AA24,AC24,AE24,AG24,AI24,AK24,AM24,AO24,AQ24,AS24,AU24,AW24,AY24,BA24,BC24,BE24,BG24,BI24,BK24,BM24,BO24,BQ24,BS24,BU24)/35</f>
        <v>5593824.4657371445</v>
      </c>
      <c r="BX24" s="528">
        <f>ROUND(SUBTOTAL(9,BX25:BX30),2)</f>
        <v>0.28000000000000003</v>
      </c>
    </row>
    <row r="25" spans="2:76" outlineLevel="2" x14ac:dyDescent="0.2">
      <c r="B25" s="529" t="s">
        <v>272</v>
      </c>
      <c r="C25" s="530" t="str">
        <f>C6</f>
        <v xml:space="preserve">   Receitas acessórias</v>
      </c>
      <c r="D25" s="531" t="s">
        <v>346</v>
      </c>
      <c r="E25" s="532">
        <v>35</v>
      </c>
      <c r="F25" s="533">
        <f>'DRE_URE MARÍLIA-GAS'!E23</f>
        <v>0</v>
      </c>
      <c r="G25" s="533">
        <f>F25</f>
        <v>0</v>
      </c>
      <c r="H25" s="533">
        <f>'DRE_URE MARÍLIA-GAS'!F23</f>
        <v>0</v>
      </c>
      <c r="I25" s="533">
        <f>H25</f>
        <v>0</v>
      </c>
      <c r="J25" s="533">
        <f>'DRE_URE MARÍLIA-GAS'!G23*$F$5</f>
        <v>181337.80000000002</v>
      </c>
      <c r="K25" s="533">
        <f>J25</f>
        <v>181337.80000000002</v>
      </c>
      <c r="L25" s="533">
        <f>'DRE_URE MARÍLIA-GAS'!I23*$F$5</f>
        <v>181337.80000000002</v>
      </c>
      <c r="M25" s="533">
        <f t="shared" ref="M25" si="453">L25</f>
        <v>181337.80000000002</v>
      </c>
      <c r="N25" s="533">
        <f>$L$25</f>
        <v>181337.80000000002</v>
      </c>
      <c r="O25" s="533">
        <f t="shared" ref="O25" si="454">N25</f>
        <v>181337.80000000002</v>
      </c>
      <c r="P25" s="533">
        <f t="shared" ref="P25" si="455">$L$25</f>
        <v>181337.80000000002</v>
      </c>
      <c r="Q25" s="533">
        <f t="shared" ref="Q25:Q26" si="456">P25</f>
        <v>181337.80000000002</v>
      </c>
      <c r="R25" s="533">
        <f t="shared" ref="R25" si="457">$L$25</f>
        <v>181337.80000000002</v>
      </c>
      <c r="S25" s="533">
        <f t="shared" ref="S25:S26" si="458">R25</f>
        <v>181337.80000000002</v>
      </c>
      <c r="T25" s="533">
        <f t="shared" ref="T25" si="459">$L$25</f>
        <v>181337.80000000002</v>
      </c>
      <c r="U25" s="533">
        <f t="shared" ref="U25:U26" si="460">T25</f>
        <v>181337.80000000002</v>
      </c>
      <c r="V25" s="533">
        <f t="shared" ref="V25" si="461">$L$25</f>
        <v>181337.80000000002</v>
      </c>
      <c r="W25" s="533">
        <f t="shared" ref="W25:W26" si="462">V25</f>
        <v>181337.80000000002</v>
      </c>
      <c r="X25" s="533">
        <f t="shared" ref="X25" si="463">$L$25</f>
        <v>181337.80000000002</v>
      </c>
      <c r="Y25" s="533">
        <f t="shared" ref="Y25:Y26" si="464">X25</f>
        <v>181337.80000000002</v>
      </c>
      <c r="Z25" s="533">
        <f t="shared" ref="Z25" si="465">$L$25</f>
        <v>181337.80000000002</v>
      </c>
      <c r="AA25" s="533">
        <f t="shared" ref="AA25:AA26" si="466">Z25</f>
        <v>181337.80000000002</v>
      </c>
      <c r="AB25" s="533">
        <f t="shared" ref="AB25" si="467">$L$25</f>
        <v>181337.80000000002</v>
      </c>
      <c r="AC25" s="533">
        <f t="shared" ref="AC25:AC26" si="468">AB25</f>
        <v>181337.80000000002</v>
      </c>
      <c r="AD25" s="533">
        <f t="shared" ref="AD25" si="469">$L$25</f>
        <v>181337.80000000002</v>
      </c>
      <c r="AE25" s="533">
        <f t="shared" ref="AE25:AE26" si="470">AD25</f>
        <v>181337.80000000002</v>
      </c>
      <c r="AF25" s="533">
        <f t="shared" ref="AF25" si="471">$L$25</f>
        <v>181337.80000000002</v>
      </c>
      <c r="AG25" s="533">
        <f t="shared" ref="AG25:AG26" si="472">AF25</f>
        <v>181337.80000000002</v>
      </c>
      <c r="AH25" s="533">
        <f t="shared" ref="AH25" si="473">$L$25</f>
        <v>181337.80000000002</v>
      </c>
      <c r="AI25" s="533">
        <f t="shared" ref="AI25:AI26" si="474">AH25</f>
        <v>181337.80000000002</v>
      </c>
      <c r="AJ25" s="533">
        <f t="shared" ref="AJ25" si="475">$L$25</f>
        <v>181337.80000000002</v>
      </c>
      <c r="AK25" s="533">
        <f t="shared" ref="AK25:AK26" si="476">AJ25</f>
        <v>181337.80000000002</v>
      </c>
      <c r="AL25" s="533">
        <f t="shared" ref="AL25" si="477">$L$25</f>
        <v>181337.80000000002</v>
      </c>
      <c r="AM25" s="533">
        <f t="shared" ref="AM25:AM26" si="478">AL25</f>
        <v>181337.80000000002</v>
      </c>
      <c r="AN25" s="533">
        <f t="shared" ref="AN25" si="479">$L$25</f>
        <v>181337.80000000002</v>
      </c>
      <c r="AO25" s="533">
        <f t="shared" ref="AO25:AO26" si="480">AN25</f>
        <v>181337.80000000002</v>
      </c>
      <c r="AP25" s="533">
        <f t="shared" ref="AP25" si="481">$L$25</f>
        <v>181337.80000000002</v>
      </c>
      <c r="AQ25" s="533">
        <f t="shared" ref="AQ25:AQ26" si="482">AP25</f>
        <v>181337.80000000002</v>
      </c>
      <c r="AR25" s="533">
        <f t="shared" ref="AR25" si="483">$L$25</f>
        <v>181337.80000000002</v>
      </c>
      <c r="AS25" s="533">
        <f t="shared" ref="AS25:AS26" si="484">AR25</f>
        <v>181337.80000000002</v>
      </c>
      <c r="AT25" s="533">
        <f t="shared" ref="AT25" si="485">$L$25</f>
        <v>181337.80000000002</v>
      </c>
      <c r="AU25" s="533">
        <f t="shared" ref="AU25:AU26" si="486">AT25</f>
        <v>181337.80000000002</v>
      </c>
      <c r="AV25" s="533">
        <f t="shared" ref="AV25" si="487">$L$25</f>
        <v>181337.80000000002</v>
      </c>
      <c r="AW25" s="533">
        <f t="shared" ref="AW25:AW26" si="488">AV25</f>
        <v>181337.80000000002</v>
      </c>
      <c r="AX25" s="533">
        <f t="shared" ref="AX25" si="489">$L$25</f>
        <v>181337.80000000002</v>
      </c>
      <c r="AY25" s="533">
        <f t="shared" ref="AY25:AY26" si="490">AX25</f>
        <v>181337.80000000002</v>
      </c>
      <c r="AZ25" s="533">
        <f t="shared" ref="AZ25" si="491">$L$25</f>
        <v>181337.80000000002</v>
      </c>
      <c r="BA25" s="533">
        <f t="shared" ref="BA25:BA26" si="492">AZ25</f>
        <v>181337.80000000002</v>
      </c>
      <c r="BB25" s="533">
        <f t="shared" ref="BB25" si="493">$L$25</f>
        <v>181337.80000000002</v>
      </c>
      <c r="BC25" s="533">
        <f t="shared" ref="BC25:BC26" si="494">BB25</f>
        <v>181337.80000000002</v>
      </c>
      <c r="BD25" s="533">
        <f t="shared" ref="BD25" si="495">$L$25</f>
        <v>181337.80000000002</v>
      </c>
      <c r="BE25" s="533">
        <f t="shared" ref="BE25:BE26" si="496">BD25</f>
        <v>181337.80000000002</v>
      </c>
      <c r="BF25" s="533">
        <f t="shared" ref="BF25" si="497">$L$25</f>
        <v>181337.80000000002</v>
      </c>
      <c r="BG25" s="533">
        <f t="shared" ref="BG25:BG26" si="498">BF25</f>
        <v>181337.80000000002</v>
      </c>
      <c r="BH25" s="533">
        <f t="shared" ref="BH25" si="499">$L$25</f>
        <v>181337.80000000002</v>
      </c>
      <c r="BI25" s="533">
        <f t="shared" ref="BI25:BI26" si="500">BH25</f>
        <v>181337.80000000002</v>
      </c>
      <c r="BJ25" s="533">
        <f t="shared" ref="BJ25" si="501">$L$25</f>
        <v>181337.80000000002</v>
      </c>
      <c r="BK25" s="533">
        <f t="shared" ref="BK25:BK26" si="502">BJ25</f>
        <v>181337.80000000002</v>
      </c>
      <c r="BL25" s="533">
        <f t="shared" ref="BL25" si="503">$L$25</f>
        <v>181337.80000000002</v>
      </c>
      <c r="BM25" s="533">
        <f t="shared" ref="BM25:BM26" si="504">BL25</f>
        <v>181337.80000000002</v>
      </c>
      <c r="BN25" s="533">
        <f t="shared" ref="BN25" si="505">$L$25</f>
        <v>181337.80000000002</v>
      </c>
      <c r="BO25" s="533">
        <f t="shared" ref="BO25:BO26" si="506">BN25</f>
        <v>181337.80000000002</v>
      </c>
      <c r="BP25" s="533">
        <f t="shared" ref="BP25" si="507">$L$25</f>
        <v>181337.80000000002</v>
      </c>
      <c r="BQ25" s="533">
        <f t="shared" ref="BQ25:BQ26" si="508">BP25</f>
        <v>181337.80000000002</v>
      </c>
      <c r="BR25" s="533">
        <f t="shared" ref="BR25" si="509">$L$25</f>
        <v>181337.80000000002</v>
      </c>
      <c r="BS25" s="533">
        <f t="shared" ref="BS25:BS26" si="510">BR25</f>
        <v>181337.80000000002</v>
      </c>
      <c r="BT25" s="533">
        <f t="shared" ref="BT25" si="511">$L$25</f>
        <v>181337.80000000002</v>
      </c>
      <c r="BU25" s="533">
        <f t="shared" ref="BU25:BU26" si="512">BT25</f>
        <v>181337.80000000002</v>
      </c>
      <c r="BW25" s="534">
        <f t="shared" ref="BW25:BW30" si="513">SUM(G25,I25,K25,M25,O25,Q25,S25,U25,W25,Y25,AA25,AC25,AE25,AG25,AI25,AK25,AM25,AO25,AQ25,AS25,AU25,AW25,AY25,BA25,BC25,BE25,BG25,BI25,BK25,BM25,BO25,BQ25,BS25,BU25)/35</f>
        <v>165794.55999999991</v>
      </c>
      <c r="BX25" s="535">
        <f t="shared" ref="BX25:BX26" si="514">BW25/$BW$31</f>
        <v>8.2887592271063543E-3</v>
      </c>
    </row>
    <row r="26" spans="2:76" outlineLevel="2" x14ac:dyDescent="0.2">
      <c r="B26" s="529" t="s">
        <v>725</v>
      </c>
      <c r="C26" s="530" t="str">
        <f>C7</f>
        <v xml:space="preserve">   Agência reguladora</v>
      </c>
      <c r="D26" s="531" t="s">
        <v>346</v>
      </c>
      <c r="E26" s="532">
        <v>35</v>
      </c>
      <c r="F26" s="533">
        <f>'DRE_URE MARÍLIA-GAS'!E24</f>
        <v>0</v>
      </c>
      <c r="G26" s="533">
        <f>F26</f>
        <v>0</v>
      </c>
      <c r="H26" s="533">
        <f>'DRE_URE MARÍLIA-GAS'!F24</f>
        <v>0</v>
      </c>
      <c r="I26" s="533">
        <f>H26</f>
        <v>0</v>
      </c>
      <c r="J26" s="533">
        <f>'DRE_URE MARÍLIA-GAS'!G24*$F$5</f>
        <v>90668.900000000009</v>
      </c>
      <c r="K26" s="533">
        <f>J26</f>
        <v>90668.900000000009</v>
      </c>
      <c r="L26" s="533">
        <f>'DRE_URE MARÍLIA-GAS'!I24*$F$5</f>
        <v>90668.900000000009</v>
      </c>
      <c r="M26" s="533">
        <f t="shared" ref="M26" si="515">L26</f>
        <v>90668.900000000009</v>
      </c>
      <c r="N26" s="533">
        <f>$L$26</f>
        <v>90668.900000000009</v>
      </c>
      <c r="O26" s="533">
        <f t="shared" ref="O26" si="516">N26</f>
        <v>90668.900000000009</v>
      </c>
      <c r="P26" s="533">
        <f t="shared" ref="P26" si="517">$L$26</f>
        <v>90668.900000000009</v>
      </c>
      <c r="Q26" s="533">
        <f t="shared" si="456"/>
        <v>90668.900000000009</v>
      </c>
      <c r="R26" s="533">
        <f t="shared" ref="R26" si="518">$L$26</f>
        <v>90668.900000000009</v>
      </c>
      <c r="S26" s="533">
        <f t="shared" si="458"/>
        <v>90668.900000000009</v>
      </c>
      <c r="T26" s="533">
        <f t="shared" ref="T26" si="519">$L$26</f>
        <v>90668.900000000009</v>
      </c>
      <c r="U26" s="533">
        <f t="shared" si="460"/>
        <v>90668.900000000009</v>
      </c>
      <c r="V26" s="533">
        <f t="shared" ref="V26" si="520">$L$26</f>
        <v>90668.900000000009</v>
      </c>
      <c r="W26" s="533">
        <f t="shared" si="462"/>
        <v>90668.900000000009</v>
      </c>
      <c r="X26" s="533">
        <f t="shared" ref="X26" si="521">$L$26</f>
        <v>90668.900000000009</v>
      </c>
      <c r="Y26" s="533">
        <f t="shared" si="464"/>
        <v>90668.900000000009</v>
      </c>
      <c r="Z26" s="533">
        <f t="shared" ref="Z26" si="522">$L$26</f>
        <v>90668.900000000009</v>
      </c>
      <c r="AA26" s="533">
        <f t="shared" si="466"/>
        <v>90668.900000000009</v>
      </c>
      <c r="AB26" s="533">
        <f t="shared" ref="AB26" si="523">$L$26</f>
        <v>90668.900000000009</v>
      </c>
      <c r="AC26" s="533">
        <f t="shared" si="468"/>
        <v>90668.900000000009</v>
      </c>
      <c r="AD26" s="533">
        <f t="shared" ref="AD26" si="524">$L$26</f>
        <v>90668.900000000009</v>
      </c>
      <c r="AE26" s="533">
        <f t="shared" si="470"/>
        <v>90668.900000000009</v>
      </c>
      <c r="AF26" s="533">
        <f t="shared" ref="AF26" si="525">$L$26</f>
        <v>90668.900000000009</v>
      </c>
      <c r="AG26" s="533">
        <f t="shared" si="472"/>
        <v>90668.900000000009</v>
      </c>
      <c r="AH26" s="533">
        <f t="shared" ref="AH26" si="526">$L$26</f>
        <v>90668.900000000009</v>
      </c>
      <c r="AI26" s="533">
        <f t="shared" si="474"/>
        <v>90668.900000000009</v>
      </c>
      <c r="AJ26" s="533">
        <f t="shared" ref="AJ26" si="527">$L$26</f>
        <v>90668.900000000009</v>
      </c>
      <c r="AK26" s="533">
        <f t="shared" si="476"/>
        <v>90668.900000000009</v>
      </c>
      <c r="AL26" s="533">
        <f t="shared" ref="AL26" si="528">$L$26</f>
        <v>90668.900000000009</v>
      </c>
      <c r="AM26" s="533">
        <f t="shared" si="478"/>
        <v>90668.900000000009</v>
      </c>
      <c r="AN26" s="533">
        <f t="shared" ref="AN26" si="529">$L$26</f>
        <v>90668.900000000009</v>
      </c>
      <c r="AO26" s="533">
        <f t="shared" si="480"/>
        <v>90668.900000000009</v>
      </c>
      <c r="AP26" s="533">
        <f t="shared" ref="AP26" si="530">$L$26</f>
        <v>90668.900000000009</v>
      </c>
      <c r="AQ26" s="533">
        <f t="shared" si="482"/>
        <v>90668.900000000009</v>
      </c>
      <c r="AR26" s="533">
        <f t="shared" ref="AR26" si="531">$L$26</f>
        <v>90668.900000000009</v>
      </c>
      <c r="AS26" s="533">
        <f t="shared" si="484"/>
        <v>90668.900000000009</v>
      </c>
      <c r="AT26" s="533">
        <f t="shared" ref="AT26" si="532">$L$26</f>
        <v>90668.900000000009</v>
      </c>
      <c r="AU26" s="533">
        <f t="shared" si="486"/>
        <v>90668.900000000009</v>
      </c>
      <c r="AV26" s="533">
        <f t="shared" ref="AV26" si="533">$L$26</f>
        <v>90668.900000000009</v>
      </c>
      <c r="AW26" s="533">
        <f t="shared" si="488"/>
        <v>90668.900000000009</v>
      </c>
      <c r="AX26" s="533">
        <f t="shared" ref="AX26" si="534">$L$26</f>
        <v>90668.900000000009</v>
      </c>
      <c r="AY26" s="533">
        <f t="shared" si="490"/>
        <v>90668.900000000009</v>
      </c>
      <c r="AZ26" s="533">
        <f t="shared" ref="AZ26" si="535">$L$26</f>
        <v>90668.900000000009</v>
      </c>
      <c r="BA26" s="533">
        <f t="shared" si="492"/>
        <v>90668.900000000009</v>
      </c>
      <c r="BB26" s="533">
        <f t="shared" ref="BB26" si="536">$L$26</f>
        <v>90668.900000000009</v>
      </c>
      <c r="BC26" s="533">
        <f t="shared" si="494"/>
        <v>90668.900000000009</v>
      </c>
      <c r="BD26" s="533">
        <f t="shared" ref="BD26" si="537">$L$26</f>
        <v>90668.900000000009</v>
      </c>
      <c r="BE26" s="533">
        <f t="shared" si="496"/>
        <v>90668.900000000009</v>
      </c>
      <c r="BF26" s="533">
        <f t="shared" ref="BF26" si="538">$L$26</f>
        <v>90668.900000000009</v>
      </c>
      <c r="BG26" s="533">
        <f t="shared" si="498"/>
        <v>90668.900000000009</v>
      </c>
      <c r="BH26" s="533">
        <f t="shared" ref="BH26" si="539">$L$26</f>
        <v>90668.900000000009</v>
      </c>
      <c r="BI26" s="533">
        <f t="shared" si="500"/>
        <v>90668.900000000009</v>
      </c>
      <c r="BJ26" s="533">
        <f t="shared" ref="BJ26" si="540">$L$26</f>
        <v>90668.900000000009</v>
      </c>
      <c r="BK26" s="533">
        <f t="shared" si="502"/>
        <v>90668.900000000009</v>
      </c>
      <c r="BL26" s="533">
        <f t="shared" ref="BL26" si="541">$L$26</f>
        <v>90668.900000000009</v>
      </c>
      <c r="BM26" s="533">
        <f t="shared" si="504"/>
        <v>90668.900000000009</v>
      </c>
      <c r="BN26" s="533">
        <f t="shared" ref="BN26" si="542">$L$26</f>
        <v>90668.900000000009</v>
      </c>
      <c r="BO26" s="533">
        <f t="shared" si="506"/>
        <v>90668.900000000009</v>
      </c>
      <c r="BP26" s="533">
        <f t="shared" ref="BP26" si="543">$L$26</f>
        <v>90668.900000000009</v>
      </c>
      <c r="BQ26" s="533">
        <f t="shared" si="508"/>
        <v>90668.900000000009</v>
      </c>
      <c r="BR26" s="533">
        <f t="shared" ref="BR26" si="544">$L$26</f>
        <v>90668.900000000009</v>
      </c>
      <c r="BS26" s="533">
        <f t="shared" si="510"/>
        <v>90668.900000000009</v>
      </c>
      <c r="BT26" s="533">
        <f t="shared" ref="BT26" si="545">$L$26</f>
        <v>90668.900000000009</v>
      </c>
      <c r="BU26" s="533">
        <f t="shared" si="512"/>
        <v>90668.900000000009</v>
      </c>
      <c r="BW26" s="534">
        <f t="shared" si="513"/>
        <v>82897.279999999955</v>
      </c>
      <c r="BX26" s="535">
        <f t="shared" si="514"/>
        <v>4.1443796135531771E-3</v>
      </c>
    </row>
    <row r="27" spans="2:76" outlineLevel="2" x14ac:dyDescent="0.2">
      <c r="B27" s="529" t="s">
        <v>726</v>
      </c>
      <c r="C27" s="530" t="s">
        <v>643</v>
      </c>
      <c r="D27" s="531" t="s">
        <v>346</v>
      </c>
      <c r="E27" s="532">
        <v>35</v>
      </c>
      <c r="F27" s="533">
        <f>'DRE_URE MARÍLIA-GAS'!E27</f>
        <v>87360</v>
      </c>
      <c r="G27" s="533">
        <f>F27</f>
        <v>87360</v>
      </c>
      <c r="H27" s="533">
        <f>'DRE_URE MARÍLIA-GAS'!F27</f>
        <v>436800</v>
      </c>
      <c r="I27" s="533">
        <f>H27</f>
        <v>436800</v>
      </c>
      <c r="J27" s="533">
        <f>'DRE_URE MARÍLIA-GAS'!G27*$F$5</f>
        <v>2184000</v>
      </c>
      <c r="K27" s="533">
        <f>J27</f>
        <v>2184000</v>
      </c>
      <c r="L27" s="533">
        <f>J27</f>
        <v>2184000</v>
      </c>
      <c r="M27" s="533">
        <f t="shared" ref="M27" si="546">L27</f>
        <v>2184000</v>
      </c>
      <c r="N27" s="533">
        <f>L27</f>
        <v>2184000</v>
      </c>
      <c r="O27" s="533">
        <f t="shared" ref="O27" si="547">N27</f>
        <v>2184000</v>
      </c>
      <c r="P27" s="533">
        <f>N27</f>
        <v>2184000</v>
      </c>
      <c r="Q27" s="533">
        <f t="shared" ref="Q27" si="548">P27</f>
        <v>2184000</v>
      </c>
      <c r="R27" s="533">
        <f t="shared" ref="R27:R30" si="549">P27</f>
        <v>2184000</v>
      </c>
      <c r="S27" s="533">
        <f t="shared" ref="S27:S30" si="550">R27</f>
        <v>2184000</v>
      </c>
      <c r="T27" s="533">
        <f t="shared" ref="T27:T30" si="551">R27</f>
        <v>2184000</v>
      </c>
      <c r="U27" s="533">
        <f t="shared" ref="U27:U30" si="552">T27</f>
        <v>2184000</v>
      </c>
      <c r="V27" s="533">
        <f t="shared" ref="V27:V30" si="553">T27</f>
        <v>2184000</v>
      </c>
      <c r="W27" s="533">
        <f t="shared" ref="W27:W30" si="554">V27</f>
        <v>2184000</v>
      </c>
      <c r="X27" s="533">
        <f t="shared" ref="X27:X30" si="555">V27</f>
        <v>2184000</v>
      </c>
      <c r="Y27" s="533">
        <f t="shared" ref="Y27:Y30" si="556">X27</f>
        <v>2184000</v>
      </c>
      <c r="Z27" s="533">
        <f t="shared" ref="Z27:Z30" si="557">X27</f>
        <v>2184000</v>
      </c>
      <c r="AA27" s="533">
        <f t="shared" ref="AA27:AA30" si="558">Z27</f>
        <v>2184000</v>
      </c>
      <c r="AB27" s="533">
        <f t="shared" ref="AB27:AB30" si="559">Z27</f>
        <v>2184000</v>
      </c>
      <c r="AC27" s="533">
        <f t="shared" ref="AC27:AC30" si="560">AB27</f>
        <v>2184000</v>
      </c>
      <c r="AD27" s="533">
        <f t="shared" ref="AD27:AD30" si="561">AB27</f>
        <v>2184000</v>
      </c>
      <c r="AE27" s="533">
        <f t="shared" ref="AE27:AE30" si="562">AD27</f>
        <v>2184000</v>
      </c>
      <c r="AF27" s="533">
        <f t="shared" ref="AF27:AF30" si="563">AD27</f>
        <v>2184000</v>
      </c>
      <c r="AG27" s="533">
        <f t="shared" ref="AG27:AG30" si="564">AF27</f>
        <v>2184000</v>
      </c>
      <c r="AH27" s="533">
        <f t="shared" ref="AH27:AH30" si="565">AF27</f>
        <v>2184000</v>
      </c>
      <c r="AI27" s="533">
        <f t="shared" ref="AI27:AI30" si="566">AH27</f>
        <v>2184000</v>
      </c>
      <c r="AJ27" s="533">
        <f t="shared" ref="AJ27:AJ30" si="567">AH27</f>
        <v>2184000</v>
      </c>
      <c r="AK27" s="533">
        <f t="shared" ref="AK27:AK30" si="568">AJ27</f>
        <v>2184000</v>
      </c>
      <c r="AL27" s="533">
        <f t="shared" ref="AL27:AL30" si="569">AJ27</f>
        <v>2184000</v>
      </c>
      <c r="AM27" s="533">
        <f t="shared" ref="AM27:AM30" si="570">AL27</f>
        <v>2184000</v>
      </c>
      <c r="AN27" s="533">
        <f t="shared" ref="AN27:AN30" si="571">AL27</f>
        <v>2184000</v>
      </c>
      <c r="AO27" s="533">
        <f t="shared" ref="AO27:AO30" si="572">AN27</f>
        <v>2184000</v>
      </c>
      <c r="AP27" s="533">
        <f t="shared" ref="AP27:AP30" si="573">AN27</f>
        <v>2184000</v>
      </c>
      <c r="AQ27" s="533">
        <f t="shared" ref="AQ27:AQ30" si="574">AP27</f>
        <v>2184000</v>
      </c>
      <c r="AR27" s="533">
        <f t="shared" ref="AR27:AR30" si="575">AP27</f>
        <v>2184000</v>
      </c>
      <c r="AS27" s="533">
        <f t="shared" ref="AS27:AS30" si="576">AR27</f>
        <v>2184000</v>
      </c>
      <c r="AT27" s="533">
        <f t="shared" ref="AT27:AT30" si="577">AR27</f>
        <v>2184000</v>
      </c>
      <c r="AU27" s="533">
        <f t="shared" ref="AU27:AU30" si="578">AT27</f>
        <v>2184000</v>
      </c>
      <c r="AV27" s="533">
        <f t="shared" ref="AV27:AV30" si="579">AT27</f>
        <v>2184000</v>
      </c>
      <c r="AW27" s="533">
        <f t="shared" ref="AW27:AW30" si="580">AV27</f>
        <v>2184000</v>
      </c>
      <c r="AX27" s="533">
        <f t="shared" ref="AX27:AX30" si="581">AV27</f>
        <v>2184000</v>
      </c>
      <c r="AY27" s="533">
        <f t="shared" ref="AY27:AY30" si="582">AX27</f>
        <v>2184000</v>
      </c>
      <c r="AZ27" s="533">
        <f t="shared" ref="AZ27:AZ30" si="583">AX27</f>
        <v>2184000</v>
      </c>
      <c r="BA27" s="533">
        <f t="shared" ref="BA27:BA30" si="584">AZ27</f>
        <v>2184000</v>
      </c>
      <c r="BB27" s="533">
        <f t="shared" ref="BB27:BB30" si="585">AZ27</f>
        <v>2184000</v>
      </c>
      <c r="BC27" s="533">
        <f t="shared" ref="BC27:BC30" si="586">BB27</f>
        <v>2184000</v>
      </c>
      <c r="BD27" s="533">
        <f t="shared" ref="BD27:BD30" si="587">BB27</f>
        <v>2184000</v>
      </c>
      <c r="BE27" s="533">
        <f t="shared" ref="BE27:BE30" si="588">BD27</f>
        <v>2184000</v>
      </c>
      <c r="BF27" s="533">
        <f t="shared" ref="BF27:BF30" si="589">BD27</f>
        <v>2184000</v>
      </c>
      <c r="BG27" s="533">
        <f t="shared" ref="BG27:BG30" si="590">BF27</f>
        <v>2184000</v>
      </c>
      <c r="BH27" s="533">
        <f t="shared" ref="BH27:BH30" si="591">BF27</f>
        <v>2184000</v>
      </c>
      <c r="BI27" s="533">
        <f t="shared" ref="BI27:BI30" si="592">BH27</f>
        <v>2184000</v>
      </c>
      <c r="BJ27" s="533">
        <f t="shared" ref="BJ27:BJ30" si="593">BH27</f>
        <v>2184000</v>
      </c>
      <c r="BK27" s="533">
        <f t="shared" ref="BK27:BK30" si="594">BJ27</f>
        <v>2184000</v>
      </c>
      <c r="BL27" s="533">
        <f t="shared" ref="BL27:BL30" si="595">BJ27</f>
        <v>2184000</v>
      </c>
      <c r="BM27" s="533">
        <f t="shared" ref="BM27:BM30" si="596">BL27</f>
        <v>2184000</v>
      </c>
      <c r="BN27" s="533">
        <f t="shared" ref="BN27:BN30" si="597">BL27</f>
        <v>2184000</v>
      </c>
      <c r="BO27" s="533">
        <f t="shared" ref="BO27:BO30" si="598">BN27</f>
        <v>2184000</v>
      </c>
      <c r="BP27" s="533">
        <f t="shared" ref="BP27:BP30" si="599">BN27</f>
        <v>2184000</v>
      </c>
      <c r="BQ27" s="533">
        <f t="shared" ref="BQ27:BQ30" si="600">BP27</f>
        <v>2184000</v>
      </c>
      <c r="BR27" s="533">
        <f t="shared" ref="BR27:BR30" si="601">BP27</f>
        <v>2184000</v>
      </c>
      <c r="BS27" s="533">
        <f t="shared" ref="BS27:BS30" si="602">BR27</f>
        <v>2184000</v>
      </c>
      <c r="BT27" s="533">
        <f t="shared" ref="BT27:BT30" si="603">BR27</f>
        <v>2184000</v>
      </c>
      <c r="BU27" s="533">
        <f t="shared" ref="BU27:BU30" si="604">BT27</f>
        <v>2184000</v>
      </c>
      <c r="BW27" s="534">
        <f t="shared" si="513"/>
        <v>2011776</v>
      </c>
      <c r="BX27" s="535">
        <f t="shared" ref="BX27:BX30" si="605">BW27/$BW$31</f>
        <v>0.10057704476474454</v>
      </c>
    </row>
    <row r="28" spans="2:76" outlineLevel="2" x14ac:dyDescent="0.2">
      <c r="B28" s="529" t="s">
        <v>727</v>
      </c>
      <c r="C28" s="530" t="s">
        <v>645</v>
      </c>
      <c r="D28" s="531" t="s">
        <v>346</v>
      </c>
      <c r="E28" s="532">
        <v>35</v>
      </c>
      <c r="F28" s="533">
        <f>'DRE_URE MARÍLIA-GAS'!E30</f>
        <v>42432</v>
      </c>
      <c r="G28" s="533">
        <f t="shared" ref="G28" si="606">F28</f>
        <v>42432</v>
      </c>
      <c r="H28" s="533">
        <f>'DRE_URE MARÍLIA-GAS'!F30</f>
        <v>212160</v>
      </c>
      <c r="I28" s="533">
        <f t="shared" ref="I28" si="607">H28</f>
        <v>212160</v>
      </c>
      <c r="J28" s="533">
        <f>'DRE_URE MARÍLIA-GAS'!G30*$F$5</f>
        <v>1060800</v>
      </c>
      <c r="K28" s="533">
        <f t="shared" ref="K28" si="608">J28</f>
        <v>1060800</v>
      </c>
      <c r="L28" s="533">
        <f t="shared" ref="L28:P30" si="609">J28</f>
        <v>1060800</v>
      </c>
      <c r="M28" s="533">
        <f t="shared" ref="M28" si="610">L28</f>
        <v>1060800</v>
      </c>
      <c r="N28" s="533">
        <f t="shared" si="609"/>
        <v>1060800</v>
      </c>
      <c r="O28" s="533">
        <f t="shared" ref="O28" si="611">N28</f>
        <v>1060800</v>
      </c>
      <c r="P28" s="533">
        <f t="shared" si="609"/>
        <v>1060800</v>
      </c>
      <c r="Q28" s="533">
        <f t="shared" ref="Q28" si="612">P28</f>
        <v>1060800</v>
      </c>
      <c r="R28" s="533">
        <f t="shared" si="549"/>
        <v>1060800</v>
      </c>
      <c r="S28" s="533">
        <f t="shared" si="550"/>
        <v>1060800</v>
      </c>
      <c r="T28" s="533">
        <f t="shared" si="551"/>
        <v>1060800</v>
      </c>
      <c r="U28" s="533">
        <f t="shared" si="552"/>
        <v>1060800</v>
      </c>
      <c r="V28" s="533">
        <f t="shared" si="553"/>
        <v>1060800</v>
      </c>
      <c r="W28" s="533">
        <f t="shared" si="554"/>
        <v>1060800</v>
      </c>
      <c r="X28" s="533">
        <f t="shared" si="555"/>
        <v>1060800</v>
      </c>
      <c r="Y28" s="533">
        <f t="shared" si="556"/>
        <v>1060800</v>
      </c>
      <c r="Z28" s="533">
        <f t="shared" si="557"/>
        <v>1060800</v>
      </c>
      <c r="AA28" s="533">
        <f t="shared" si="558"/>
        <v>1060800</v>
      </c>
      <c r="AB28" s="533">
        <f t="shared" si="559"/>
        <v>1060800</v>
      </c>
      <c r="AC28" s="533">
        <f t="shared" si="560"/>
        <v>1060800</v>
      </c>
      <c r="AD28" s="533">
        <f t="shared" si="561"/>
        <v>1060800</v>
      </c>
      <c r="AE28" s="533">
        <f t="shared" si="562"/>
        <v>1060800</v>
      </c>
      <c r="AF28" s="533">
        <f t="shared" si="563"/>
        <v>1060800</v>
      </c>
      <c r="AG28" s="533">
        <f t="shared" si="564"/>
        <v>1060800</v>
      </c>
      <c r="AH28" s="533">
        <f t="shared" si="565"/>
        <v>1060800</v>
      </c>
      <c r="AI28" s="533">
        <f t="shared" si="566"/>
        <v>1060800</v>
      </c>
      <c r="AJ28" s="533">
        <f t="shared" si="567"/>
        <v>1060800</v>
      </c>
      <c r="AK28" s="533">
        <f t="shared" si="568"/>
        <v>1060800</v>
      </c>
      <c r="AL28" s="533">
        <f t="shared" si="569"/>
        <v>1060800</v>
      </c>
      <c r="AM28" s="533">
        <f t="shared" si="570"/>
        <v>1060800</v>
      </c>
      <c r="AN28" s="533">
        <f t="shared" si="571"/>
        <v>1060800</v>
      </c>
      <c r="AO28" s="533">
        <f t="shared" si="572"/>
        <v>1060800</v>
      </c>
      <c r="AP28" s="533">
        <f t="shared" si="573"/>
        <v>1060800</v>
      </c>
      <c r="AQ28" s="533">
        <f t="shared" si="574"/>
        <v>1060800</v>
      </c>
      <c r="AR28" s="533">
        <f t="shared" si="575"/>
        <v>1060800</v>
      </c>
      <c r="AS28" s="533">
        <f t="shared" si="576"/>
        <v>1060800</v>
      </c>
      <c r="AT28" s="533">
        <f t="shared" si="577"/>
        <v>1060800</v>
      </c>
      <c r="AU28" s="533">
        <f t="shared" si="578"/>
        <v>1060800</v>
      </c>
      <c r="AV28" s="533">
        <f t="shared" si="579"/>
        <v>1060800</v>
      </c>
      <c r="AW28" s="533">
        <f t="shared" si="580"/>
        <v>1060800</v>
      </c>
      <c r="AX28" s="533">
        <f t="shared" si="581"/>
        <v>1060800</v>
      </c>
      <c r="AY28" s="533">
        <f t="shared" si="582"/>
        <v>1060800</v>
      </c>
      <c r="AZ28" s="533">
        <f t="shared" si="583"/>
        <v>1060800</v>
      </c>
      <c r="BA28" s="533">
        <f t="shared" si="584"/>
        <v>1060800</v>
      </c>
      <c r="BB28" s="533">
        <f t="shared" si="585"/>
        <v>1060800</v>
      </c>
      <c r="BC28" s="533">
        <f t="shared" si="586"/>
        <v>1060800</v>
      </c>
      <c r="BD28" s="533">
        <f t="shared" si="587"/>
        <v>1060800</v>
      </c>
      <c r="BE28" s="533">
        <f t="shared" si="588"/>
        <v>1060800</v>
      </c>
      <c r="BF28" s="533">
        <f t="shared" si="589"/>
        <v>1060800</v>
      </c>
      <c r="BG28" s="533">
        <f t="shared" si="590"/>
        <v>1060800</v>
      </c>
      <c r="BH28" s="533">
        <f t="shared" si="591"/>
        <v>1060800</v>
      </c>
      <c r="BI28" s="533">
        <f t="shared" si="592"/>
        <v>1060800</v>
      </c>
      <c r="BJ28" s="533">
        <f t="shared" si="593"/>
        <v>1060800</v>
      </c>
      <c r="BK28" s="533">
        <f t="shared" si="594"/>
        <v>1060800</v>
      </c>
      <c r="BL28" s="533">
        <f t="shared" si="595"/>
        <v>1060800</v>
      </c>
      <c r="BM28" s="533">
        <f t="shared" si="596"/>
        <v>1060800</v>
      </c>
      <c r="BN28" s="533">
        <f t="shared" si="597"/>
        <v>1060800</v>
      </c>
      <c r="BO28" s="533">
        <f t="shared" si="598"/>
        <v>1060800</v>
      </c>
      <c r="BP28" s="533">
        <f t="shared" si="599"/>
        <v>1060800</v>
      </c>
      <c r="BQ28" s="533">
        <f t="shared" si="600"/>
        <v>1060800</v>
      </c>
      <c r="BR28" s="533">
        <f t="shared" si="601"/>
        <v>1060800</v>
      </c>
      <c r="BS28" s="533">
        <f t="shared" si="602"/>
        <v>1060800</v>
      </c>
      <c r="BT28" s="533">
        <f t="shared" si="603"/>
        <v>1060800</v>
      </c>
      <c r="BU28" s="533">
        <f t="shared" si="604"/>
        <v>1060800</v>
      </c>
      <c r="BW28" s="534">
        <f t="shared" si="513"/>
        <v>977148.34285714291</v>
      </c>
      <c r="BX28" s="535">
        <f t="shared" si="605"/>
        <v>4.8851707457161636E-2</v>
      </c>
    </row>
    <row r="29" spans="2:76" outlineLevel="2" x14ac:dyDescent="0.2">
      <c r="B29" s="529" t="s">
        <v>732</v>
      </c>
      <c r="C29" s="530" t="s">
        <v>646</v>
      </c>
      <c r="D29" s="531" t="s">
        <v>346</v>
      </c>
      <c r="E29" s="532">
        <v>35</v>
      </c>
      <c r="F29" s="533">
        <f>'DRE_URE MARÍLIA-GAS'!E31</f>
        <v>72544.012799999997</v>
      </c>
      <c r="G29" s="533">
        <f t="shared" ref="G29" si="613">F29</f>
        <v>72544.012799999997</v>
      </c>
      <c r="H29" s="533">
        <f>'DRE_URE MARÍLIA-GAS'!F31</f>
        <v>207268.60800000001</v>
      </c>
      <c r="I29" s="533">
        <f t="shared" ref="I29" si="614">H29</f>
        <v>207268.60800000001</v>
      </c>
      <c r="J29" s="533">
        <f>'DRE_URE MARÍLIA-GAS'!G31*$F$5</f>
        <v>1036343.04</v>
      </c>
      <c r="K29" s="533">
        <f t="shared" ref="K29" si="615">J29</f>
        <v>1036343.04</v>
      </c>
      <c r="L29" s="533">
        <f t="shared" si="609"/>
        <v>1036343.04</v>
      </c>
      <c r="M29" s="533">
        <f t="shared" ref="M29" si="616">L29</f>
        <v>1036343.04</v>
      </c>
      <c r="N29" s="533">
        <f t="shared" si="609"/>
        <v>1036343.04</v>
      </c>
      <c r="O29" s="533">
        <f t="shared" ref="O29" si="617">N29</f>
        <v>1036343.04</v>
      </c>
      <c r="P29" s="533">
        <f t="shared" si="609"/>
        <v>1036343.04</v>
      </c>
      <c r="Q29" s="533">
        <f t="shared" ref="Q29" si="618">P29</f>
        <v>1036343.04</v>
      </c>
      <c r="R29" s="533">
        <f t="shared" si="549"/>
        <v>1036343.04</v>
      </c>
      <c r="S29" s="533">
        <f t="shared" si="550"/>
        <v>1036343.04</v>
      </c>
      <c r="T29" s="533">
        <f t="shared" si="551"/>
        <v>1036343.04</v>
      </c>
      <c r="U29" s="533">
        <f t="shared" si="552"/>
        <v>1036343.04</v>
      </c>
      <c r="V29" s="533">
        <f t="shared" si="553"/>
        <v>1036343.04</v>
      </c>
      <c r="W29" s="533">
        <f t="shared" si="554"/>
        <v>1036343.04</v>
      </c>
      <c r="X29" s="533">
        <f t="shared" si="555"/>
        <v>1036343.04</v>
      </c>
      <c r="Y29" s="533">
        <f t="shared" si="556"/>
        <v>1036343.04</v>
      </c>
      <c r="Z29" s="533">
        <f t="shared" si="557"/>
        <v>1036343.04</v>
      </c>
      <c r="AA29" s="533">
        <f t="shared" si="558"/>
        <v>1036343.04</v>
      </c>
      <c r="AB29" s="533">
        <f t="shared" si="559"/>
        <v>1036343.04</v>
      </c>
      <c r="AC29" s="533">
        <f t="shared" si="560"/>
        <v>1036343.04</v>
      </c>
      <c r="AD29" s="533">
        <f t="shared" si="561"/>
        <v>1036343.04</v>
      </c>
      <c r="AE29" s="533">
        <f t="shared" si="562"/>
        <v>1036343.04</v>
      </c>
      <c r="AF29" s="533">
        <f t="shared" si="563"/>
        <v>1036343.04</v>
      </c>
      <c r="AG29" s="533">
        <f t="shared" si="564"/>
        <v>1036343.04</v>
      </c>
      <c r="AH29" s="533">
        <f t="shared" si="565"/>
        <v>1036343.04</v>
      </c>
      <c r="AI29" s="533">
        <f t="shared" si="566"/>
        <v>1036343.04</v>
      </c>
      <c r="AJ29" s="533">
        <f t="shared" si="567"/>
        <v>1036343.04</v>
      </c>
      <c r="AK29" s="533">
        <f t="shared" si="568"/>
        <v>1036343.04</v>
      </c>
      <c r="AL29" s="533">
        <f t="shared" si="569"/>
        <v>1036343.04</v>
      </c>
      <c r="AM29" s="533">
        <f t="shared" si="570"/>
        <v>1036343.04</v>
      </c>
      <c r="AN29" s="533">
        <f t="shared" si="571"/>
        <v>1036343.04</v>
      </c>
      <c r="AO29" s="533">
        <f t="shared" si="572"/>
        <v>1036343.04</v>
      </c>
      <c r="AP29" s="533">
        <f t="shared" si="573"/>
        <v>1036343.04</v>
      </c>
      <c r="AQ29" s="533">
        <f t="shared" si="574"/>
        <v>1036343.04</v>
      </c>
      <c r="AR29" s="533">
        <f t="shared" si="575"/>
        <v>1036343.04</v>
      </c>
      <c r="AS29" s="533">
        <f t="shared" si="576"/>
        <v>1036343.04</v>
      </c>
      <c r="AT29" s="533">
        <f t="shared" si="577"/>
        <v>1036343.04</v>
      </c>
      <c r="AU29" s="533">
        <f t="shared" si="578"/>
        <v>1036343.04</v>
      </c>
      <c r="AV29" s="533">
        <f t="shared" si="579"/>
        <v>1036343.04</v>
      </c>
      <c r="AW29" s="533">
        <f t="shared" si="580"/>
        <v>1036343.04</v>
      </c>
      <c r="AX29" s="533">
        <f t="shared" si="581"/>
        <v>1036343.04</v>
      </c>
      <c r="AY29" s="533">
        <f t="shared" si="582"/>
        <v>1036343.04</v>
      </c>
      <c r="AZ29" s="533">
        <f t="shared" si="583"/>
        <v>1036343.04</v>
      </c>
      <c r="BA29" s="533">
        <f t="shared" si="584"/>
        <v>1036343.04</v>
      </c>
      <c r="BB29" s="533">
        <f t="shared" si="585"/>
        <v>1036343.04</v>
      </c>
      <c r="BC29" s="533">
        <f t="shared" si="586"/>
        <v>1036343.04</v>
      </c>
      <c r="BD29" s="533">
        <f t="shared" si="587"/>
        <v>1036343.04</v>
      </c>
      <c r="BE29" s="533">
        <f t="shared" si="588"/>
        <v>1036343.04</v>
      </c>
      <c r="BF29" s="533">
        <f t="shared" si="589"/>
        <v>1036343.04</v>
      </c>
      <c r="BG29" s="533">
        <f t="shared" si="590"/>
        <v>1036343.04</v>
      </c>
      <c r="BH29" s="533">
        <f t="shared" si="591"/>
        <v>1036343.04</v>
      </c>
      <c r="BI29" s="533">
        <f t="shared" si="592"/>
        <v>1036343.04</v>
      </c>
      <c r="BJ29" s="533">
        <f t="shared" si="593"/>
        <v>1036343.04</v>
      </c>
      <c r="BK29" s="533">
        <f t="shared" si="594"/>
        <v>1036343.04</v>
      </c>
      <c r="BL29" s="533">
        <f t="shared" si="595"/>
        <v>1036343.04</v>
      </c>
      <c r="BM29" s="533">
        <f t="shared" si="596"/>
        <v>1036343.04</v>
      </c>
      <c r="BN29" s="533">
        <f t="shared" si="597"/>
        <v>1036343.04</v>
      </c>
      <c r="BO29" s="533">
        <f t="shared" si="598"/>
        <v>1036343.04</v>
      </c>
      <c r="BP29" s="533">
        <f t="shared" si="599"/>
        <v>1036343.04</v>
      </c>
      <c r="BQ29" s="533">
        <f t="shared" si="600"/>
        <v>1036343.04</v>
      </c>
      <c r="BR29" s="533">
        <f t="shared" si="601"/>
        <v>1036343.04</v>
      </c>
      <c r="BS29" s="533">
        <f t="shared" si="602"/>
        <v>1036343.04</v>
      </c>
      <c r="BT29" s="533">
        <f t="shared" si="603"/>
        <v>1036343.04</v>
      </c>
      <c r="BU29" s="533">
        <f t="shared" si="604"/>
        <v>1036343.04</v>
      </c>
      <c r="BW29" s="534">
        <f t="shared" si="513"/>
        <v>955508.28287999937</v>
      </c>
      <c r="BX29" s="535">
        <f t="shared" si="605"/>
        <v>4.7769830905779707E-2</v>
      </c>
    </row>
    <row r="30" spans="2:76" outlineLevel="2" x14ac:dyDescent="0.2">
      <c r="B30" s="529" t="s">
        <v>733</v>
      </c>
      <c r="C30" s="530" t="s">
        <v>647</v>
      </c>
      <c r="D30" s="531" t="s">
        <v>346</v>
      </c>
      <c r="E30" s="532">
        <v>35</v>
      </c>
      <c r="F30" s="533">
        <f>'DRE_URE MARÍLIA-GAS'!E32</f>
        <v>0</v>
      </c>
      <c r="G30" s="533">
        <f t="shared" ref="G30" si="619">F30</f>
        <v>0</v>
      </c>
      <c r="H30" s="533">
        <f>'DRE_URE MARÍLIA-GAS'!F32</f>
        <v>304500</v>
      </c>
      <c r="I30" s="533">
        <f t="shared" ref="I30" si="620">H30</f>
        <v>304500</v>
      </c>
      <c r="J30" s="533">
        <f>'DRE_URE MARÍLIA-GAS'!G32*$F$5</f>
        <v>1522500</v>
      </c>
      <c r="K30" s="533">
        <f t="shared" ref="K30" si="621">J30</f>
        <v>1522500</v>
      </c>
      <c r="L30" s="533">
        <f t="shared" si="609"/>
        <v>1522500</v>
      </c>
      <c r="M30" s="533">
        <f t="shared" ref="M30" si="622">L30</f>
        <v>1522500</v>
      </c>
      <c r="N30" s="533">
        <f t="shared" si="609"/>
        <v>1522500</v>
      </c>
      <c r="O30" s="533">
        <f t="shared" ref="O30" si="623">N30</f>
        <v>1522500</v>
      </c>
      <c r="P30" s="533">
        <f t="shared" si="609"/>
        <v>1522500</v>
      </c>
      <c r="Q30" s="533">
        <f t="shared" ref="Q30" si="624">P30</f>
        <v>1522500</v>
      </c>
      <c r="R30" s="533">
        <f t="shared" si="549"/>
        <v>1522500</v>
      </c>
      <c r="S30" s="533">
        <f t="shared" si="550"/>
        <v>1522500</v>
      </c>
      <c r="T30" s="533">
        <f t="shared" si="551"/>
        <v>1522500</v>
      </c>
      <c r="U30" s="533">
        <f t="shared" si="552"/>
        <v>1522500</v>
      </c>
      <c r="V30" s="533">
        <f t="shared" si="553"/>
        <v>1522500</v>
      </c>
      <c r="W30" s="533">
        <f t="shared" si="554"/>
        <v>1522500</v>
      </c>
      <c r="X30" s="533">
        <f t="shared" si="555"/>
        <v>1522500</v>
      </c>
      <c r="Y30" s="533">
        <f t="shared" si="556"/>
        <v>1522500</v>
      </c>
      <c r="Z30" s="533">
        <f t="shared" si="557"/>
        <v>1522500</v>
      </c>
      <c r="AA30" s="533">
        <f t="shared" si="558"/>
        <v>1522500</v>
      </c>
      <c r="AB30" s="533">
        <f t="shared" si="559"/>
        <v>1522500</v>
      </c>
      <c r="AC30" s="533">
        <f t="shared" si="560"/>
        <v>1522500</v>
      </c>
      <c r="AD30" s="533">
        <f t="shared" si="561"/>
        <v>1522500</v>
      </c>
      <c r="AE30" s="533">
        <f t="shared" si="562"/>
        <v>1522500</v>
      </c>
      <c r="AF30" s="533">
        <f t="shared" si="563"/>
        <v>1522500</v>
      </c>
      <c r="AG30" s="533">
        <f t="shared" si="564"/>
        <v>1522500</v>
      </c>
      <c r="AH30" s="533">
        <f t="shared" si="565"/>
        <v>1522500</v>
      </c>
      <c r="AI30" s="533">
        <f t="shared" si="566"/>
        <v>1522500</v>
      </c>
      <c r="AJ30" s="533">
        <f t="shared" si="567"/>
        <v>1522500</v>
      </c>
      <c r="AK30" s="533">
        <f t="shared" si="568"/>
        <v>1522500</v>
      </c>
      <c r="AL30" s="533">
        <f t="shared" si="569"/>
        <v>1522500</v>
      </c>
      <c r="AM30" s="533">
        <f t="shared" si="570"/>
        <v>1522500</v>
      </c>
      <c r="AN30" s="533">
        <f t="shared" si="571"/>
        <v>1522500</v>
      </c>
      <c r="AO30" s="533">
        <f t="shared" si="572"/>
        <v>1522500</v>
      </c>
      <c r="AP30" s="533">
        <f t="shared" si="573"/>
        <v>1522500</v>
      </c>
      <c r="AQ30" s="533">
        <f t="shared" si="574"/>
        <v>1522500</v>
      </c>
      <c r="AR30" s="533">
        <f t="shared" si="575"/>
        <v>1522500</v>
      </c>
      <c r="AS30" s="533">
        <f t="shared" si="576"/>
        <v>1522500</v>
      </c>
      <c r="AT30" s="533">
        <f t="shared" si="577"/>
        <v>1522500</v>
      </c>
      <c r="AU30" s="533">
        <f t="shared" si="578"/>
        <v>1522500</v>
      </c>
      <c r="AV30" s="533">
        <f t="shared" si="579"/>
        <v>1522500</v>
      </c>
      <c r="AW30" s="533">
        <f t="shared" si="580"/>
        <v>1522500</v>
      </c>
      <c r="AX30" s="533">
        <f t="shared" si="581"/>
        <v>1522500</v>
      </c>
      <c r="AY30" s="533">
        <f t="shared" si="582"/>
        <v>1522500</v>
      </c>
      <c r="AZ30" s="533">
        <f t="shared" si="583"/>
        <v>1522500</v>
      </c>
      <c r="BA30" s="533">
        <f t="shared" si="584"/>
        <v>1522500</v>
      </c>
      <c r="BB30" s="533">
        <f t="shared" si="585"/>
        <v>1522500</v>
      </c>
      <c r="BC30" s="533">
        <f t="shared" si="586"/>
        <v>1522500</v>
      </c>
      <c r="BD30" s="533">
        <f t="shared" si="587"/>
        <v>1522500</v>
      </c>
      <c r="BE30" s="533">
        <f t="shared" si="588"/>
        <v>1522500</v>
      </c>
      <c r="BF30" s="533">
        <f t="shared" si="589"/>
        <v>1522500</v>
      </c>
      <c r="BG30" s="533">
        <f t="shared" si="590"/>
        <v>1522500</v>
      </c>
      <c r="BH30" s="533">
        <f t="shared" si="591"/>
        <v>1522500</v>
      </c>
      <c r="BI30" s="533">
        <f t="shared" si="592"/>
        <v>1522500</v>
      </c>
      <c r="BJ30" s="533">
        <f t="shared" si="593"/>
        <v>1522500</v>
      </c>
      <c r="BK30" s="533">
        <f t="shared" si="594"/>
        <v>1522500</v>
      </c>
      <c r="BL30" s="533">
        <f t="shared" si="595"/>
        <v>1522500</v>
      </c>
      <c r="BM30" s="533">
        <f t="shared" si="596"/>
        <v>1522500</v>
      </c>
      <c r="BN30" s="533">
        <f t="shared" si="597"/>
        <v>1522500</v>
      </c>
      <c r="BO30" s="533">
        <f t="shared" si="598"/>
        <v>1522500</v>
      </c>
      <c r="BP30" s="533">
        <f t="shared" si="599"/>
        <v>1522500</v>
      </c>
      <c r="BQ30" s="533">
        <f t="shared" si="600"/>
        <v>1522500</v>
      </c>
      <c r="BR30" s="533">
        <f t="shared" si="601"/>
        <v>1522500</v>
      </c>
      <c r="BS30" s="533">
        <f t="shared" si="602"/>
        <v>1522500</v>
      </c>
      <c r="BT30" s="533">
        <f t="shared" si="603"/>
        <v>1522500</v>
      </c>
      <c r="BU30" s="533">
        <f t="shared" si="604"/>
        <v>1522500</v>
      </c>
      <c r="BW30" s="534">
        <f t="shared" si="513"/>
        <v>1400700</v>
      </c>
      <c r="BX30" s="535">
        <f t="shared" si="605"/>
        <v>7.0026815411843898E-2</v>
      </c>
    </row>
    <row r="31" spans="2:76" ht="14.25" x14ac:dyDescent="0.2">
      <c r="B31" s="536"/>
      <c r="C31" s="537"/>
      <c r="D31" s="538"/>
      <c r="E31" s="539" t="s">
        <v>446</v>
      </c>
      <c r="F31" s="540"/>
      <c r="G31" s="541">
        <f>SUBTOTAL(9,G5:G30)</f>
        <v>4282276.2208000002</v>
      </c>
      <c r="H31" s="540"/>
      <c r="I31" s="541">
        <f>SUBTOTAL(9,I5:I30)</f>
        <v>15640827.408000004</v>
      </c>
      <c r="J31" s="540"/>
      <c r="K31" s="541">
        <f>SUBTOTAL(9,K5:K30)</f>
        <v>20719536.540000003</v>
      </c>
      <c r="L31" s="540"/>
      <c r="M31" s="541">
        <f>SUBTOTAL(9,M5:M30)</f>
        <v>20719536.540000003</v>
      </c>
      <c r="N31" s="540"/>
      <c r="O31" s="541">
        <f>SUBTOTAL(9,O5:O30)</f>
        <v>20719536.540000003</v>
      </c>
      <c r="P31" s="540"/>
      <c r="Q31" s="541">
        <f>SUBTOTAL(9,Q5:Q30)</f>
        <v>20719536.540000003</v>
      </c>
      <c r="R31" s="540"/>
      <c r="S31" s="541">
        <f>SUBTOTAL(9,S5:S30)</f>
        <v>20719536.540000003</v>
      </c>
      <c r="T31" s="540"/>
      <c r="U31" s="541">
        <f>SUBTOTAL(9,U5:U30)</f>
        <v>20719536.540000003</v>
      </c>
      <c r="V31" s="540"/>
      <c r="W31" s="541">
        <f>SUBTOTAL(9,W5:W30)</f>
        <v>20719536.540000003</v>
      </c>
      <c r="X31" s="540"/>
      <c r="Y31" s="541">
        <f>SUBTOTAL(9,Y5:Y30)</f>
        <v>20719536.540000003</v>
      </c>
      <c r="Z31" s="540"/>
      <c r="AA31" s="541">
        <f>SUBTOTAL(9,AA5:AA30)</f>
        <v>20719536.540000003</v>
      </c>
      <c r="AB31" s="540"/>
      <c r="AC31" s="541">
        <f>SUBTOTAL(9,AC5:AC30)</f>
        <v>20719536.540000003</v>
      </c>
      <c r="AD31" s="540"/>
      <c r="AE31" s="541">
        <f>SUBTOTAL(9,AE5:AE30)</f>
        <v>20719536.540000003</v>
      </c>
      <c r="AF31" s="540"/>
      <c r="AG31" s="541">
        <f>SUBTOTAL(9,AG5:AG30)</f>
        <v>20719536.540000003</v>
      </c>
      <c r="AH31" s="540"/>
      <c r="AI31" s="541">
        <f>SUBTOTAL(9,AI5:AI30)</f>
        <v>20719536.540000003</v>
      </c>
      <c r="AJ31" s="540"/>
      <c r="AK31" s="541">
        <f>SUBTOTAL(9,AK5:AK30)</f>
        <v>20719536.540000003</v>
      </c>
      <c r="AL31" s="540"/>
      <c r="AM31" s="541">
        <f>SUBTOTAL(9,AM5:AM30)</f>
        <v>20719536.540000003</v>
      </c>
      <c r="AN31" s="540"/>
      <c r="AO31" s="541">
        <f>SUBTOTAL(9,AO5:AO30)</f>
        <v>20719536.540000003</v>
      </c>
      <c r="AP31" s="540"/>
      <c r="AQ31" s="541">
        <f>SUBTOTAL(9,AQ5:AQ30)</f>
        <v>20719536.540000003</v>
      </c>
      <c r="AR31" s="540"/>
      <c r="AS31" s="541">
        <f>SUBTOTAL(9,AS5:AS30)</f>
        <v>20719536.540000003</v>
      </c>
      <c r="AT31" s="540"/>
      <c r="AU31" s="541">
        <f>SUBTOTAL(9,AU5:AU30)</f>
        <v>20719536.540000003</v>
      </c>
      <c r="AV31" s="540"/>
      <c r="AW31" s="541">
        <f>SUBTOTAL(9,AW5:AW30)</f>
        <v>20719536.540000003</v>
      </c>
      <c r="AX31" s="540"/>
      <c r="AY31" s="541">
        <f>SUBTOTAL(9,AY5:AY30)</f>
        <v>20719536.540000003</v>
      </c>
      <c r="AZ31" s="540"/>
      <c r="BA31" s="541">
        <f>SUBTOTAL(9,BA5:BA30)</f>
        <v>20719536.540000003</v>
      </c>
      <c r="BB31" s="540"/>
      <c r="BC31" s="541">
        <f>SUBTOTAL(9,BC5:BC30)</f>
        <v>20719536.540000003</v>
      </c>
      <c r="BD31" s="540"/>
      <c r="BE31" s="541">
        <f>SUBTOTAL(9,BE5:BE30)</f>
        <v>20719536.540000003</v>
      </c>
      <c r="BF31" s="540"/>
      <c r="BG31" s="541">
        <f>SUBTOTAL(9,BG5:BG30)</f>
        <v>20719536.540000003</v>
      </c>
      <c r="BH31" s="540"/>
      <c r="BI31" s="541">
        <f>SUBTOTAL(9,BI5:BI30)</f>
        <v>20719536.540000003</v>
      </c>
      <c r="BJ31" s="540"/>
      <c r="BK31" s="541">
        <f>SUBTOTAL(9,BK5:BK30)</f>
        <v>20719536.540000003</v>
      </c>
      <c r="BL31" s="540"/>
      <c r="BM31" s="541">
        <f>SUBTOTAL(9,BM5:BM30)</f>
        <v>20719536.540000003</v>
      </c>
      <c r="BN31" s="540"/>
      <c r="BO31" s="541">
        <f>SUBTOTAL(9,BO5:BO30)</f>
        <v>20719536.540000003</v>
      </c>
      <c r="BP31" s="540"/>
      <c r="BQ31" s="541">
        <f>SUBTOTAL(9,BQ5:BQ30)</f>
        <v>20719536.540000003</v>
      </c>
      <c r="BR31" s="540"/>
      <c r="BS31" s="541">
        <f>SUBTOTAL(9,BS5:BS30)</f>
        <v>20719536.540000003</v>
      </c>
      <c r="BT31" s="540"/>
      <c r="BU31" s="541">
        <f>SUBTOTAL(9,BU5:BU30)</f>
        <v>20719536.540000003</v>
      </c>
      <c r="BW31" s="541">
        <f>SUM(G31:BM31)/30</f>
        <v>20002337.558293339</v>
      </c>
      <c r="BX31" s="542">
        <f>ROUND(SUM(BX24,BX15,BX5),)</f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H6:H24 H27:H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4">
    <tabColor rgb="FF00CC99"/>
    <outlinePr summaryBelow="0" summaryRight="0"/>
  </sheetPr>
  <dimension ref="A1:OE92"/>
  <sheetViews>
    <sheetView showGridLines="0" zoomScale="80" zoomScaleNormal="80" workbookViewId="0">
      <pane xSplit="1" ySplit="1" topLeftCell="B2" activePane="bottomRight" state="frozen"/>
      <selection activeCell="D11" sqref="D11"/>
      <selection pane="topRight" activeCell="D11" sqref="D11"/>
      <selection pane="bottomLeft" activeCell="D11" sqref="D11"/>
      <selection pane="bottomRight" activeCell="I1" sqref="I1"/>
    </sheetView>
  </sheetViews>
  <sheetFormatPr defaultColWidth="9.140625" defaultRowHeight="12.75" outlineLevelRow="2" x14ac:dyDescent="0.2"/>
  <cols>
    <col min="1" max="1" width="36.28515625" customWidth="1"/>
    <col min="2" max="2" width="11" customWidth="1"/>
    <col min="3" max="3" width="17.5703125" customWidth="1"/>
    <col min="4" max="4" width="20.5703125" customWidth="1"/>
    <col min="5" max="5" width="14" bestFit="1" customWidth="1"/>
    <col min="8" max="395" width="11.28515625" bestFit="1" customWidth="1"/>
  </cols>
  <sheetData>
    <row r="1" spans="1:64" x14ac:dyDescent="0.2">
      <c r="A1" s="26"/>
      <c r="B1" s="26" t="s">
        <v>20</v>
      </c>
      <c r="C1" s="26" t="s">
        <v>21</v>
      </c>
      <c r="D1" s="26"/>
      <c r="E1" s="26" t="s">
        <v>90</v>
      </c>
      <c r="F1" s="26" t="s">
        <v>91</v>
      </c>
      <c r="G1" s="26" t="s">
        <v>21</v>
      </c>
      <c r="H1" s="26"/>
      <c r="I1" s="28">
        <v>2025</v>
      </c>
      <c r="J1" s="29">
        <f>Premissas!D3</f>
        <v>2026</v>
      </c>
      <c r="K1" s="26">
        <f t="shared" ref="K1:BL1" si="0">J1+1</f>
        <v>2027</v>
      </c>
      <c r="L1" s="26">
        <f t="shared" si="0"/>
        <v>2028</v>
      </c>
      <c r="M1" s="26">
        <f t="shared" si="0"/>
        <v>2029</v>
      </c>
      <c r="N1" s="26">
        <f t="shared" si="0"/>
        <v>2030</v>
      </c>
      <c r="O1" s="26">
        <f t="shared" si="0"/>
        <v>2031</v>
      </c>
      <c r="P1" s="26">
        <f t="shared" si="0"/>
        <v>2032</v>
      </c>
      <c r="Q1" s="26">
        <f t="shared" si="0"/>
        <v>2033</v>
      </c>
      <c r="R1" s="26">
        <f t="shared" si="0"/>
        <v>2034</v>
      </c>
      <c r="S1" s="26">
        <f t="shared" si="0"/>
        <v>2035</v>
      </c>
      <c r="T1" s="26">
        <f t="shared" si="0"/>
        <v>2036</v>
      </c>
      <c r="U1" s="26">
        <f t="shared" si="0"/>
        <v>2037</v>
      </c>
      <c r="V1" s="26">
        <f t="shared" si="0"/>
        <v>2038</v>
      </c>
      <c r="W1" s="26">
        <f t="shared" si="0"/>
        <v>2039</v>
      </c>
      <c r="X1" s="26">
        <f t="shared" si="0"/>
        <v>2040</v>
      </c>
      <c r="Y1" s="26">
        <f t="shared" si="0"/>
        <v>2041</v>
      </c>
      <c r="Z1" s="26">
        <f t="shared" si="0"/>
        <v>2042</v>
      </c>
      <c r="AA1" s="26">
        <f t="shared" si="0"/>
        <v>2043</v>
      </c>
      <c r="AB1" s="26">
        <f t="shared" si="0"/>
        <v>2044</v>
      </c>
      <c r="AC1" s="26">
        <f t="shared" si="0"/>
        <v>2045</v>
      </c>
      <c r="AD1" s="26">
        <f t="shared" si="0"/>
        <v>2046</v>
      </c>
      <c r="AE1" s="26">
        <f t="shared" si="0"/>
        <v>2047</v>
      </c>
      <c r="AF1" s="26">
        <f t="shared" si="0"/>
        <v>2048</v>
      </c>
      <c r="AG1" s="26">
        <f t="shared" si="0"/>
        <v>2049</v>
      </c>
      <c r="AH1" s="26">
        <f t="shared" si="0"/>
        <v>2050</v>
      </c>
      <c r="AI1" s="26">
        <f t="shared" si="0"/>
        <v>2051</v>
      </c>
      <c r="AJ1" s="26">
        <f t="shared" si="0"/>
        <v>2052</v>
      </c>
      <c r="AK1" s="26">
        <f t="shared" si="0"/>
        <v>2053</v>
      </c>
      <c r="AL1" s="26">
        <f t="shared" si="0"/>
        <v>2054</v>
      </c>
      <c r="AM1" s="26">
        <f t="shared" si="0"/>
        <v>2055</v>
      </c>
      <c r="AN1" s="26">
        <f t="shared" si="0"/>
        <v>2056</v>
      </c>
      <c r="AO1" s="26">
        <f t="shared" si="0"/>
        <v>2057</v>
      </c>
      <c r="AP1" s="26">
        <f t="shared" si="0"/>
        <v>2058</v>
      </c>
      <c r="AQ1" s="26">
        <f t="shared" si="0"/>
        <v>2059</v>
      </c>
      <c r="AR1" s="26">
        <f t="shared" si="0"/>
        <v>2060</v>
      </c>
      <c r="AS1" s="26">
        <f t="shared" si="0"/>
        <v>2061</v>
      </c>
      <c r="AT1" s="26">
        <f t="shared" si="0"/>
        <v>2062</v>
      </c>
      <c r="AU1" s="26">
        <f t="shared" si="0"/>
        <v>2063</v>
      </c>
      <c r="AV1" s="26">
        <f t="shared" si="0"/>
        <v>2064</v>
      </c>
      <c r="AW1" s="26">
        <f t="shared" si="0"/>
        <v>2065</v>
      </c>
      <c r="AX1" s="26">
        <f t="shared" si="0"/>
        <v>2066</v>
      </c>
      <c r="AY1" s="26">
        <f t="shared" si="0"/>
        <v>2067</v>
      </c>
      <c r="AZ1" s="26">
        <f t="shared" si="0"/>
        <v>2068</v>
      </c>
      <c r="BA1" s="26">
        <f t="shared" si="0"/>
        <v>2069</v>
      </c>
      <c r="BB1" s="26">
        <f t="shared" si="0"/>
        <v>2070</v>
      </c>
      <c r="BC1" s="26">
        <f t="shared" si="0"/>
        <v>2071</v>
      </c>
      <c r="BD1" s="26">
        <f t="shared" si="0"/>
        <v>2072</v>
      </c>
      <c r="BE1" s="26">
        <f t="shared" si="0"/>
        <v>2073</v>
      </c>
      <c r="BF1" s="26">
        <f t="shared" si="0"/>
        <v>2074</v>
      </c>
      <c r="BG1" s="26">
        <f t="shared" si="0"/>
        <v>2075</v>
      </c>
      <c r="BH1" s="26">
        <f t="shared" si="0"/>
        <v>2076</v>
      </c>
      <c r="BI1" s="26">
        <f t="shared" si="0"/>
        <v>2077</v>
      </c>
      <c r="BJ1" s="26">
        <f t="shared" si="0"/>
        <v>2078</v>
      </c>
      <c r="BK1" s="26">
        <f t="shared" si="0"/>
        <v>2079</v>
      </c>
      <c r="BL1" s="26">
        <f t="shared" si="0"/>
        <v>2080</v>
      </c>
    </row>
    <row r="3" spans="1:64" s="95" customFormat="1" x14ac:dyDescent="0.2">
      <c r="A3" s="95" t="s">
        <v>92</v>
      </c>
      <c r="E3" s="96">
        <f>Premissas!D8</f>
        <v>1</v>
      </c>
      <c r="F3" s="95" t="s">
        <v>93</v>
      </c>
    </row>
    <row r="4" spans="1:64" outlineLevel="1" x14ac:dyDescent="0.2">
      <c r="A4" t="s">
        <v>65</v>
      </c>
      <c r="B4" t="str">
        <f>B18</f>
        <v>% a.a.</v>
      </c>
      <c r="H4" s="97">
        <f t="shared" ref="H4:AM4" si="1">CHOOSE($E$3,H18,H30)</f>
        <v>0.18</v>
      </c>
      <c r="I4" s="97">
        <f t="shared" si="1"/>
        <v>0.13250000000000001</v>
      </c>
      <c r="J4" s="97">
        <f t="shared" si="1"/>
        <v>0.1125</v>
      </c>
      <c r="K4" s="97">
        <f t="shared" si="1"/>
        <v>0.13750000000000001</v>
      </c>
      <c r="L4" s="97">
        <f t="shared" si="1"/>
        <v>8.7499999999999994E-2</v>
      </c>
      <c r="M4" s="97">
        <f t="shared" si="1"/>
        <v>0.1075</v>
      </c>
      <c r="N4" s="97">
        <f t="shared" si="1"/>
        <v>0.11</v>
      </c>
      <c r="O4" s="97">
        <f t="shared" si="1"/>
        <v>7.2499999999999995E-2</v>
      </c>
      <c r="P4" s="97">
        <f t="shared" si="1"/>
        <v>0.1</v>
      </c>
      <c r="Q4" s="97">
        <f t="shared" si="1"/>
        <v>0.11749999999999999</v>
      </c>
      <c r="R4" s="97">
        <f t="shared" si="1"/>
        <v>0.14249999999999999</v>
      </c>
      <c r="S4" s="97">
        <f t="shared" si="1"/>
        <v>0.13750000000000001</v>
      </c>
      <c r="T4" s="36">
        <f t="shared" si="1"/>
        <v>7.0000000000000007E-2</v>
      </c>
      <c r="U4" s="36">
        <f t="shared" si="1"/>
        <v>6.5000000000000002E-2</v>
      </c>
      <c r="V4" s="36">
        <f t="shared" si="1"/>
        <v>4.4999999999999998E-2</v>
      </c>
      <c r="W4" s="36">
        <f t="shared" si="1"/>
        <v>0.02</v>
      </c>
      <c r="X4" s="36">
        <f t="shared" si="1"/>
        <v>9.2499999999999999E-2</v>
      </c>
      <c r="Y4" s="36">
        <f t="shared" si="1"/>
        <v>0.13750000000000001</v>
      </c>
      <c r="Z4" s="97">
        <f t="shared" si="1"/>
        <v>0.1125</v>
      </c>
      <c r="AA4" s="97">
        <f t="shared" si="1"/>
        <v>0.08</v>
      </c>
      <c r="AB4" s="97">
        <f t="shared" si="1"/>
        <v>7.7499999999999999E-2</v>
      </c>
      <c r="AC4" s="97">
        <f t="shared" si="1"/>
        <v>7.7499999999999999E-2</v>
      </c>
      <c r="AD4" s="97">
        <f t="shared" si="1"/>
        <v>7.7499999999999999E-2</v>
      </c>
      <c r="AE4" s="97">
        <f t="shared" si="1"/>
        <v>7.7499999999999999E-2</v>
      </c>
      <c r="AF4" s="97">
        <f t="shared" si="1"/>
        <v>7.7499999999999999E-2</v>
      </c>
      <c r="AG4" s="97">
        <f t="shared" si="1"/>
        <v>7.7499999999999999E-2</v>
      </c>
      <c r="AH4" s="97">
        <f t="shared" si="1"/>
        <v>7.7499999999999999E-2</v>
      </c>
      <c r="AI4" s="97">
        <f t="shared" si="1"/>
        <v>7.7499999999999999E-2</v>
      </c>
      <c r="AJ4" s="97">
        <f t="shared" si="1"/>
        <v>7.7499999999999999E-2</v>
      </c>
      <c r="AK4" s="97">
        <f t="shared" si="1"/>
        <v>7.7499999999999999E-2</v>
      </c>
      <c r="AL4" s="97">
        <f t="shared" si="1"/>
        <v>7.7499999999999999E-2</v>
      </c>
      <c r="AM4" s="97">
        <f t="shared" si="1"/>
        <v>7.7499999999999999E-2</v>
      </c>
      <c r="AN4" s="97">
        <f t="shared" ref="AN4:BL4" si="2">CHOOSE($E$3,AN18,AN30)</f>
        <v>7.7499999999999999E-2</v>
      </c>
      <c r="AO4" s="97">
        <f t="shared" si="2"/>
        <v>7.7499999999999999E-2</v>
      </c>
      <c r="AP4" s="97">
        <f t="shared" si="2"/>
        <v>7.7499999999999999E-2</v>
      </c>
      <c r="AQ4" s="97">
        <f t="shared" si="2"/>
        <v>7.7499999999999999E-2</v>
      </c>
      <c r="AR4" s="97">
        <f t="shared" si="2"/>
        <v>7.7499999999999999E-2</v>
      </c>
      <c r="AS4" s="97">
        <f t="shared" si="2"/>
        <v>7.7499999999999999E-2</v>
      </c>
      <c r="AT4" s="97">
        <f t="shared" si="2"/>
        <v>7.7499999999999999E-2</v>
      </c>
      <c r="AU4" s="97">
        <f t="shared" si="2"/>
        <v>7.7499999999999999E-2</v>
      </c>
      <c r="AV4" s="97">
        <f t="shared" si="2"/>
        <v>7.7499999999999999E-2</v>
      </c>
      <c r="AW4" s="97">
        <f t="shared" si="2"/>
        <v>7.7499999999999999E-2</v>
      </c>
      <c r="AX4" s="97">
        <f t="shared" si="2"/>
        <v>7.7499999999999999E-2</v>
      </c>
      <c r="AY4" s="97">
        <f t="shared" si="2"/>
        <v>7.7499999999999999E-2</v>
      </c>
      <c r="AZ4" s="97">
        <f t="shared" si="2"/>
        <v>7.7499999999999999E-2</v>
      </c>
      <c r="BA4" s="97">
        <f t="shared" si="2"/>
        <v>7.7499999999999999E-2</v>
      </c>
      <c r="BB4" s="97">
        <f t="shared" si="2"/>
        <v>7.7499999999999999E-2</v>
      </c>
      <c r="BC4" s="97">
        <f t="shared" si="2"/>
        <v>7.7499999999999999E-2</v>
      </c>
      <c r="BD4" s="97">
        <f t="shared" si="2"/>
        <v>7.7499999999999999E-2</v>
      </c>
      <c r="BE4" s="97">
        <f t="shared" si="2"/>
        <v>7.7499999999999999E-2</v>
      </c>
      <c r="BF4" s="97">
        <f t="shared" si="2"/>
        <v>7.7499999999999999E-2</v>
      </c>
      <c r="BG4" s="97">
        <f t="shared" si="2"/>
        <v>7.7499999999999999E-2</v>
      </c>
      <c r="BH4" s="97">
        <f t="shared" si="2"/>
        <v>7.7499999999999999E-2</v>
      </c>
      <c r="BI4" s="97">
        <f t="shared" si="2"/>
        <v>7.7499999999999999E-2</v>
      </c>
      <c r="BJ4" s="97">
        <f t="shared" si="2"/>
        <v>7.7499999999999999E-2</v>
      </c>
      <c r="BK4" s="97">
        <f t="shared" si="2"/>
        <v>7.7499999999999999E-2</v>
      </c>
      <c r="BL4" s="97">
        <f t="shared" si="2"/>
        <v>7.7499999999999999E-2</v>
      </c>
    </row>
    <row r="5" spans="1:64" outlineLevel="1" x14ac:dyDescent="0.2">
      <c r="A5" t="s">
        <v>502</v>
      </c>
      <c r="B5" t="str">
        <f>B19</f>
        <v>% a.a.</v>
      </c>
      <c r="H5" s="97">
        <f t="shared" ref="H5:AM5" si="3">CHOOSE($E$3,H19,H31)</f>
        <v>9.7500000000000003E-2</v>
      </c>
      <c r="I5" s="97">
        <f t="shared" si="3"/>
        <v>7.8749999999999973E-2</v>
      </c>
      <c r="J5" s="97">
        <f t="shared" si="3"/>
        <v>6.3750000000000001E-2</v>
      </c>
      <c r="K5" s="97">
        <f t="shared" si="3"/>
        <v>6.25E-2</v>
      </c>
      <c r="L5" s="97">
        <f t="shared" si="3"/>
        <v>6.1249999999999999E-2</v>
      </c>
      <c r="M5" s="97">
        <f t="shared" si="3"/>
        <v>0.06</v>
      </c>
      <c r="N5" s="97">
        <f t="shared" si="3"/>
        <v>0.06</v>
      </c>
      <c r="O5" s="97">
        <f t="shared" si="3"/>
        <v>5.7500000000000002E-2</v>
      </c>
      <c r="P5" s="97">
        <f t="shared" si="3"/>
        <v>0.05</v>
      </c>
      <c r="Q5" s="97">
        <f t="shared" si="3"/>
        <v>0.05</v>
      </c>
      <c r="R5" s="97">
        <f t="shared" si="3"/>
        <v>6.25E-2</v>
      </c>
      <c r="S5" s="97">
        <f t="shared" si="3"/>
        <v>7.4999999999999997E-2</v>
      </c>
      <c r="T5" s="97">
        <f t="shared" si="3"/>
        <v>7.1249999999999994E-2</v>
      </c>
      <c r="U5" s="97">
        <f t="shared" si="3"/>
        <v>6.7225000000000007E-2</v>
      </c>
      <c r="V5" s="97">
        <f t="shared" si="3"/>
        <v>6.2025000000000004E-2</v>
      </c>
      <c r="W5" s="97">
        <f t="shared" si="3"/>
        <v>4.8725000000000004E-2</v>
      </c>
      <c r="X5" s="97">
        <f t="shared" si="3"/>
        <v>4.8000000000000001E-2</v>
      </c>
      <c r="Y5" s="97">
        <f t="shared" si="3"/>
        <v>6.7750000000000005E-2</v>
      </c>
      <c r="Z5" s="97">
        <f t="shared" si="3"/>
        <v>7.3700000000000002E-2</v>
      </c>
      <c r="AA5" s="97">
        <f t="shared" si="3"/>
        <v>7.3700000000000002E-2</v>
      </c>
      <c r="AB5" s="97">
        <f t="shared" si="3"/>
        <v>7.3700000000000002E-2</v>
      </c>
      <c r="AC5" s="97">
        <f t="shared" si="3"/>
        <v>7.3700000000000002E-2</v>
      </c>
      <c r="AD5" s="97">
        <f t="shared" si="3"/>
        <v>7.3700000000000002E-2</v>
      </c>
      <c r="AE5" s="97">
        <f t="shared" si="3"/>
        <v>7.3700000000000002E-2</v>
      </c>
      <c r="AF5" s="97">
        <f t="shared" si="3"/>
        <v>7.3700000000000002E-2</v>
      </c>
      <c r="AG5" s="97">
        <f t="shared" si="3"/>
        <v>7.3700000000000002E-2</v>
      </c>
      <c r="AH5" s="97">
        <f t="shared" si="3"/>
        <v>7.3700000000000002E-2</v>
      </c>
      <c r="AI5" s="97">
        <f t="shared" si="3"/>
        <v>7.3700000000000002E-2</v>
      </c>
      <c r="AJ5" s="97">
        <f t="shared" si="3"/>
        <v>7.3700000000000002E-2</v>
      </c>
      <c r="AK5" s="97">
        <f t="shared" si="3"/>
        <v>7.3700000000000002E-2</v>
      </c>
      <c r="AL5" s="97">
        <f t="shared" si="3"/>
        <v>7.3700000000000002E-2</v>
      </c>
      <c r="AM5" s="97">
        <f t="shared" si="3"/>
        <v>7.3700000000000002E-2</v>
      </c>
      <c r="AN5" s="97">
        <f t="shared" ref="AN5:BL5" si="4">CHOOSE($E$3,AN19,AN31)</f>
        <v>7.3700000000000002E-2</v>
      </c>
      <c r="AO5" s="97">
        <f t="shared" si="4"/>
        <v>7.3700000000000002E-2</v>
      </c>
      <c r="AP5" s="97">
        <f t="shared" si="4"/>
        <v>7.3700000000000002E-2</v>
      </c>
      <c r="AQ5" s="97">
        <f t="shared" si="4"/>
        <v>7.3700000000000002E-2</v>
      </c>
      <c r="AR5" s="97">
        <f t="shared" si="4"/>
        <v>7.3700000000000002E-2</v>
      </c>
      <c r="AS5" s="97">
        <f t="shared" si="4"/>
        <v>7.3700000000000002E-2</v>
      </c>
      <c r="AT5" s="97">
        <f t="shared" si="4"/>
        <v>7.3700000000000002E-2</v>
      </c>
      <c r="AU5" s="97">
        <f t="shared" si="4"/>
        <v>7.3700000000000002E-2</v>
      </c>
      <c r="AV5" s="97">
        <f t="shared" si="4"/>
        <v>7.3700000000000002E-2</v>
      </c>
      <c r="AW5" s="97">
        <f t="shared" si="4"/>
        <v>7.3700000000000002E-2</v>
      </c>
      <c r="AX5" s="97">
        <f t="shared" si="4"/>
        <v>7.3700000000000002E-2</v>
      </c>
      <c r="AY5" s="97">
        <f t="shared" si="4"/>
        <v>7.3700000000000002E-2</v>
      </c>
      <c r="AZ5" s="97">
        <f t="shared" si="4"/>
        <v>7.3700000000000002E-2</v>
      </c>
      <c r="BA5" s="97">
        <f t="shared" si="4"/>
        <v>7.3700000000000002E-2</v>
      </c>
      <c r="BB5" s="97">
        <f t="shared" si="4"/>
        <v>7.3700000000000002E-2</v>
      </c>
      <c r="BC5" s="97">
        <f t="shared" si="4"/>
        <v>7.3700000000000002E-2</v>
      </c>
      <c r="BD5" s="97">
        <f t="shared" si="4"/>
        <v>7.3700000000000002E-2</v>
      </c>
      <c r="BE5" s="97">
        <f t="shared" si="4"/>
        <v>7.3700000000000002E-2</v>
      </c>
      <c r="BF5" s="97">
        <f t="shared" si="4"/>
        <v>7.3700000000000002E-2</v>
      </c>
      <c r="BG5" s="97">
        <f t="shared" si="4"/>
        <v>7.3700000000000002E-2</v>
      </c>
      <c r="BH5" s="97">
        <f t="shared" si="4"/>
        <v>7.3700000000000002E-2</v>
      </c>
      <c r="BI5" s="97">
        <f t="shared" si="4"/>
        <v>7.3700000000000002E-2</v>
      </c>
      <c r="BJ5" s="97">
        <f t="shared" si="4"/>
        <v>7.3700000000000002E-2</v>
      </c>
      <c r="BK5" s="97">
        <f t="shared" si="4"/>
        <v>7.3700000000000002E-2</v>
      </c>
      <c r="BL5" s="97">
        <f t="shared" si="4"/>
        <v>7.3700000000000002E-2</v>
      </c>
    </row>
    <row r="6" spans="1:64" outlineLevel="1" x14ac:dyDescent="0.2">
      <c r="A6" t="s">
        <v>71</v>
      </c>
      <c r="B6" t="str">
        <f>B20</f>
        <v>% a.a.</v>
      </c>
      <c r="H6" s="97">
        <f t="shared" ref="H6:K7" si="5">CHOOSE($E$3,H20,H32)</f>
        <v>5.6892268187350714E-2</v>
      </c>
      <c r="I6" s="97">
        <f t="shared" si="5"/>
        <v>3.1415161315768936E-2</v>
      </c>
      <c r="J6" s="97">
        <f t="shared" si="5"/>
        <v>4.4576585533737445E-2</v>
      </c>
      <c r="K6" s="97">
        <f t="shared" si="5"/>
        <v>5.90272439065469E-2</v>
      </c>
      <c r="L6" s="97">
        <f t="shared" ref="L6:BL6" si="6">CHOOSE($E$3,L20,L32)</f>
        <v>4.3116500625678622E-2</v>
      </c>
      <c r="M6" s="97">
        <f t="shared" si="6"/>
        <v>5.9086887217945083E-2</v>
      </c>
      <c r="N6" s="97">
        <f t="shared" si="6"/>
        <v>6.5033527436802352E-2</v>
      </c>
      <c r="O6" s="97">
        <f t="shared" si="6"/>
        <v>5.8385947181474274E-2</v>
      </c>
      <c r="P6" s="97">
        <f t="shared" si="6"/>
        <v>5.910683255331084E-2</v>
      </c>
      <c r="Q6" s="97">
        <f t="shared" si="6"/>
        <v>6.4074707959081545E-2</v>
      </c>
      <c r="R6" s="97">
        <f t="shared" si="6"/>
        <v>0.10673028133975082</v>
      </c>
      <c r="S6" s="97">
        <f t="shared" si="6"/>
        <v>6.2879882132213849E-2</v>
      </c>
      <c r="T6" s="97">
        <f t="shared" si="6"/>
        <v>2.9474213204347288E-2</v>
      </c>
      <c r="U6" s="97">
        <f t="shared" si="6"/>
        <v>3.7455811701915254E-2</v>
      </c>
      <c r="V6" s="97">
        <f t="shared" si="6"/>
        <v>4.306151617159526E-2</v>
      </c>
      <c r="W6" s="97">
        <f t="shared" si="6"/>
        <v>4.517456886424509E-2</v>
      </c>
      <c r="X6" s="97">
        <f t="shared" si="6"/>
        <v>0.10060982737443336</v>
      </c>
      <c r="Y6" s="97">
        <f t="shared" si="6"/>
        <v>5.7850929078894664E-2</v>
      </c>
      <c r="Z6" s="97">
        <f t="shared" si="6"/>
        <v>4.9399999999999999E-2</v>
      </c>
      <c r="AA6" s="97">
        <f t="shared" si="6"/>
        <v>3.5000000000000003E-2</v>
      </c>
      <c r="AB6" s="97">
        <f t="shared" si="6"/>
        <v>0.03</v>
      </c>
      <c r="AC6" s="97">
        <f t="shared" si="6"/>
        <v>0.03</v>
      </c>
      <c r="AD6" s="97">
        <f t="shared" si="6"/>
        <v>0.03</v>
      </c>
      <c r="AE6" s="97">
        <f t="shared" si="6"/>
        <v>0.03</v>
      </c>
      <c r="AF6" s="97">
        <f t="shared" si="6"/>
        <v>0.03</v>
      </c>
      <c r="AG6" s="97">
        <f t="shared" si="6"/>
        <v>0.03</v>
      </c>
      <c r="AH6" s="97">
        <f t="shared" si="6"/>
        <v>0.03</v>
      </c>
      <c r="AI6" s="97">
        <f t="shared" si="6"/>
        <v>0.03</v>
      </c>
      <c r="AJ6" s="97">
        <f t="shared" si="6"/>
        <v>0.03</v>
      </c>
      <c r="AK6" s="97">
        <f t="shared" si="6"/>
        <v>0.03</v>
      </c>
      <c r="AL6" s="97">
        <f t="shared" si="6"/>
        <v>0.03</v>
      </c>
      <c r="AM6" s="97">
        <f t="shared" si="6"/>
        <v>0.03</v>
      </c>
      <c r="AN6" s="97">
        <f t="shared" si="6"/>
        <v>0.03</v>
      </c>
      <c r="AO6" s="97">
        <f t="shared" si="6"/>
        <v>0.03</v>
      </c>
      <c r="AP6" s="97">
        <f t="shared" si="6"/>
        <v>0.03</v>
      </c>
      <c r="AQ6" s="97">
        <f t="shared" si="6"/>
        <v>0.03</v>
      </c>
      <c r="AR6" s="97">
        <f t="shared" si="6"/>
        <v>0.03</v>
      </c>
      <c r="AS6" s="97">
        <f t="shared" si="6"/>
        <v>0.03</v>
      </c>
      <c r="AT6" s="97">
        <f t="shared" si="6"/>
        <v>0.03</v>
      </c>
      <c r="AU6" s="97">
        <f t="shared" si="6"/>
        <v>0.03</v>
      </c>
      <c r="AV6" s="97">
        <f t="shared" si="6"/>
        <v>0.03</v>
      </c>
      <c r="AW6" s="97">
        <f t="shared" si="6"/>
        <v>0.03</v>
      </c>
      <c r="AX6" s="97">
        <f t="shared" si="6"/>
        <v>0.03</v>
      </c>
      <c r="AY6" s="97">
        <f t="shared" si="6"/>
        <v>0.03</v>
      </c>
      <c r="AZ6" s="97">
        <f t="shared" si="6"/>
        <v>0.03</v>
      </c>
      <c r="BA6" s="97">
        <f t="shared" si="6"/>
        <v>0.03</v>
      </c>
      <c r="BB6" s="97">
        <f t="shared" si="6"/>
        <v>0.03</v>
      </c>
      <c r="BC6" s="97">
        <f t="shared" si="6"/>
        <v>0.03</v>
      </c>
      <c r="BD6" s="97">
        <f t="shared" si="6"/>
        <v>0.03</v>
      </c>
      <c r="BE6" s="97">
        <f t="shared" si="6"/>
        <v>0.03</v>
      </c>
      <c r="BF6" s="97">
        <f t="shared" si="6"/>
        <v>0.03</v>
      </c>
      <c r="BG6" s="97">
        <f t="shared" si="6"/>
        <v>0.03</v>
      </c>
      <c r="BH6" s="97">
        <f t="shared" si="6"/>
        <v>0.03</v>
      </c>
      <c r="BI6" s="97">
        <f t="shared" si="6"/>
        <v>0.03</v>
      </c>
      <c r="BJ6" s="97">
        <f t="shared" si="6"/>
        <v>0.03</v>
      </c>
      <c r="BK6" s="97">
        <f t="shared" si="6"/>
        <v>0.03</v>
      </c>
      <c r="BL6" s="97">
        <f t="shared" si="6"/>
        <v>0.03</v>
      </c>
    </row>
    <row r="7" spans="1:64" outlineLevel="1" x14ac:dyDescent="0.2">
      <c r="A7" t="s">
        <v>95</v>
      </c>
      <c r="B7" t="str">
        <f>B21</f>
        <v>% a.a.</v>
      </c>
      <c r="H7" s="97">
        <f t="shared" si="5"/>
        <v>3.4156594850236477E-2</v>
      </c>
      <c r="I7" s="97">
        <f t="shared" si="5"/>
        <v>2.5406504065040636E-2</v>
      </c>
      <c r="J7" s="97">
        <f t="shared" si="5"/>
        <v>4.0812685827551931E-2</v>
      </c>
      <c r="K7" s="97">
        <f t="shared" si="5"/>
        <v>9.1412900645604367E-4</v>
      </c>
      <c r="L7" s="97">
        <f t="shared" ref="L7:BL7" si="7">CHOOSE($E$3,L21,L33)</f>
        <v>2.7213311262058282E-2</v>
      </c>
      <c r="M7" s="97">
        <f t="shared" si="7"/>
        <v>1.4957235273143077E-2</v>
      </c>
      <c r="N7" s="97">
        <f t="shared" si="7"/>
        <v>2.9624188448710953E-2</v>
      </c>
      <c r="O7" s="97">
        <f t="shared" si="7"/>
        <v>1.7410223687475579E-2</v>
      </c>
      <c r="P7" s="97">
        <f t="shared" si="7"/>
        <v>1.501735619618394E-2</v>
      </c>
      <c r="Q7" s="97">
        <f t="shared" si="7"/>
        <v>7.564932696557447E-3</v>
      </c>
      <c r="R7" s="97">
        <f t="shared" si="7"/>
        <v>7.2951978604158807E-3</v>
      </c>
      <c r="S7" s="97">
        <f t="shared" si="7"/>
        <v>2.074622132966919E-2</v>
      </c>
      <c r="T7" s="97">
        <f t="shared" si="7"/>
        <v>2.1090824745684245E-2</v>
      </c>
      <c r="U7" s="97">
        <f t="shared" si="7"/>
        <v>1.9101588486313714E-2</v>
      </c>
      <c r="V7" s="97">
        <f t="shared" si="7"/>
        <v>2.2851297401217163E-2</v>
      </c>
      <c r="W7" s="97">
        <f t="shared" si="7"/>
        <v>1.3620054947193205E-2</v>
      </c>
      <c r="X7" s="97">
        <f t="shared" si="7"/>
        <v>7.6798169539063377E-2</v>
      </c>
      <c r="Y7" s="97">
        <f t="shared" si="7"/>
        <v>2.8548906710535338E-2</v>
      </c>
      <c r="Z7" s="97">
        <f t="shared" si="7"/>
        <v>2.259171637066415E-2</v>
      </c>
      <c r="AA7" s="97">
        <f t="shared" si="7"/>
        <v>2.0039753657662418E-2</v>
      </c>
      <c r="AB7" s="97">
        <f t="shared" si="7"/>
        <v>2.0039753657662418E-2</v>
      </c>
      <c r="AC7" s="97">
        <f t="shared" si="7"/>
        <v>2.0039753657662418E-2</v>
      </c>
      <c r="AD7" s="97">
        <f t="shared" si="7"/>
        <v>2.0039753657662418E-2</v>
      </c>
      <c r="AE7" s="97">
        <f t="shared" si="7"/>
        <v>2.0039753657662418E-2</v>
      </c>
      <c r="AF7" s="97">
        <f t="shared" si="7"/>
        <v>2.0039753657662418E-2</v>
      </c>
      <c r="AG7" s="97">
        <f t="shared" si="7"/>
        <v>2.0039753657662418E-2</v>
      </c>
      <c r="AH7" s="97">
        <f t="shared" si="7"/>
        <v>2.0039753657662418E-2</v>
      </c>
      <c r="AI7" s="97">
        <f t="shared" si="7"/>
        <v>2.0039753657662418E-2</v>
      </c>
      <c r="AJ7" s="97">
        <f t="shared" si="7"/>
        <v>2.0039753657662418E-2</v>
      </c>
      <c r="AK7" s="97">
        <f t="shared" si="7"/>
        <v>2.0039753657662418E-2</v>
      </c>
      <c r="AL7" s="97">
        <f t="shared" si="7"/>
        <v>2.0039753657662418E-2</v>
      </c>
      <c r="AM7" s="97">
        <f t="shared" si="7"/>
        <v>2.0039753657662418E-2</v>
      </c>
      <c r="AN7" s="97">
        <f t="shared" si="7"/>
        <v>2.0039753657662418E-2</v>
      </c>
      <c r="AO7" s="97">
        <f t="shared" si="7"/>
        <v>2.0039753657662418E-2</v>
      </c>
      <c r="AP7" s="97">
        <f t="shared" si="7"/>
        <v>2.0039753657662418E-2</v>
      </c>
      <c r="AQ7" s="97">
        <f t="shared" si="7"/>
        <v>2.0039753657662418E-2</v>
      </c>
      <c r="AR7" s="97">
        <f t="shared" si="7"/>
        <v>2.0039753657662418E-2</v>
      </c>
      <c r="AS7" s="97">
        <f t="shared" si="7"/>
        <v>2.0039753657662418E-2</v>
      </c>
      <c r="AT7" s="97">
        <f t="shared" si="7"/>
        <v>2.0039753657662418E-2</v>
      </c>
      <c r="AU7" s="97">
        <f t="shared" si="7"/>
        <v>2.0039753657662418E-2</v>
      </c>
      <c r="AV7" s="97">
        <f t="shared" si="7"/>
        <v>2.0039753657662418E-2</v>
      </c>
      <c r="AW7" s="97">
        <f t="shared" si="7"/>
        <v>2.0039753657662418E-2</v>
      </c>
      <c r="AX7" s="97">
        <f t="shared" si="7"/>
        <v>2.0039753657662418E-2</v>
      </c>
      <c r="AY7" s="97">
        <f t="shared" si="7"/>
        <v>2.0039753657662418E-2</v>
      </c>
      <c r="AZ7" s="97">
        <f t="shared" si="7"/>
        <v>2.0039753657662418E-2</v>
      </c>
      <c r="BA7" s="97">
        <f t="shared" si="7"/>
        <v>2.0039753657662418E-2</v>
      </c>
      <c r="BB7" s="97">
        <f t="shared" si="7"/>
        <v>2.0039753657662418E-2</v>
      </c>
      <c r="BC7" s="97">
        <f t="shared" si="7"/>
        <v>2.0039753657662418E-2</v>
      </c>
      <c r="BD7" s="97">
        <f t="shared" si="7"/>
        <v>2.0039753657662418E-2</v>
      </c>
      <c r="BE7" s="97">
        <f t="shared" si="7"/>
        <v>2.0039753657662418E-2</v>
      </c>
      <c r="BF7" s="97">
        <f t="shared" si="7"/>
        <v>2.0039753657662418E-2</v>
      </c>
      <c r="BG7" s="97">
        <f t="shared" si="7"/>
        <v>2.0039753657662418E-2</v>
      </c>
      <c r="BH7" s="97">
        <f t="shared" si="7"/>
        <v>2.0039753657662418E-2</v>
      </c>
      <c r="BI7" s="97">
        <f t="shared" si="7"/>
        <v>2.0039753657662418E-2</v>
      </c>
      <c r="BJ7" s="97">
        <f t="shared" si="7"/>
        <v>2.0039753657662418E-2</v>
      </c>
      <c r="BK7" s="97">
        <f t="shared" si="7"/>
        <v>2.0039753657662418E-2</v>
      </c>
      <c r="BL7" s="97">
        <f t="shared" si="7"/>
        <v>2.0039753657662418E-2</v>
      </c>
    </row>
    <row r="8" spans="1:64" outlineLevel="1" x14ac:dyDescent="0.2">
      <c r="A8" t="s">
        <v>29</v>
      </c>
      <c r="B8" s="165">
        <f>A58</f>
        <v>44985</v>
      </c>
      <c r="H8" s="60">
        <f t="shared" ref="H8:AM8" si="8">CHOOSE($E$3,H46,H47)</f>
        <v>0.38631225532724989</v>
      </c>
      <c r="I8" s="60">
        <f t="shared" si="8"/>
        <v>0.39844931706461373</v>
      </c>
      <c r="J8" s="60">
        <f t="shared" si="8"/>
        <v>0.41620951973516296</v>
      </c>
      <c r="K8" s="60">
        <f t="shared" si="8"/>
        <v>0.44077551006351001</v>
      </c>
      <c r="L8" s="60">
        <f t="shared" si="8"/>
        <v>0.45978187492778416</v>
      </c>
      <c r="M8" s="60">
        <f t="shared" si="8"/>
        <v>0.48695070016560921</v>
      </c>
      <c r="N8" s="60">
        <f t="shared" si="8"/>
        <v>0.5186176351714844</v>
      </c>
      <c r="O8" s="60">
        <f t="shared" si="8"/>
        <v>0.54889748363489588</v>
      </c>
      <c r="P8" s="60">
        <f t="shared" si="8"/>
        <v>0.58134181533832796</v>
      </c>
      <c r="Q8" s="60">
        <f t="shared" si="8"/>
        <v>0.618591969979713</v>
      </c>
      <c r="R8" s="60">
        <f t="shared" si="8"/>
        <v>0.68461737149657442</v>
      </c>
      <c r="S8" s="60">
        <f>CHOOSE($E$3,S46,S47)</f>
        <v>0.72766648872706374</v>
      </c>
      <c r="T8" s="60">
        <f t="shared" si="8"/>
        <v>0.74911336631562475</v>
      </c>
      <c r="U8" s="60">
        <f t="shared" si="8"/>
        <v>0.77717127352319593</v>
      </c>
      <c r="V8" s="60">
        <f t="shared" si="8"/>
        <v>0.81063657930614608</v>
      </c>
      <c r="W8" s="60">
        <f t="shared" si="8"/>
        <v>0.847255801921456</v>
      </c>
      <c r="X8" s="60">
        <f t="shared" si="8"/>
        <v>0.93249867323908586</v>
      </c>
      <c r="Y8" s="60">
        <f>CHOOSE($E$3,Y46,Y47)</f>
        <v>0.98644232043845348</v>
      </c>
      <c r="Z8" s="60">
        <f t="shared" si="8"/>
        <v>1.035172571068113</v>
      </c>
      <c r="AA8" s="60">
        <f t="shared" si="8"/>
        <v>1.071403611055497</v>
      </c>
      <c r="AB8" s="60">
        <f t="shared" si="8"/>
        <v>1.1035457193871618</v>
      </c>
      <c r="AC8" s="60">
        <f t="shared" si="8"/>
        <v>1.1366520909687767</v>
      </c>
      <c r="AD8" s="60">
        <f t="shared" si="8"/>
        <v>1.17075165369784</v>
      </c>
      <c r="AE8" s="60">
        <f t="shared" si="8"/>
        <v>1.2058742033087753</v>
      </c>
      <c r="AF8" s="60">
        <f t="shared" si="8"/>
        <v>1.2420504294080386</v>
      </c>
      <c r="AG8" s="60">
        <f t="shared" si="8"/>
        <v>1.2793119422902797</v>
      </c>
      <c r="AH8" s="60">
        <f t="shared" si="8"/>
        <v>1.3176913005589881</v>
      </c>
      <c r="AI8" s="60">
        <f t="shared" si="8"/>
        <v>1.3572220395757577</v>
      </c>
      <c r="AJ8" s="60">
        <f t="shared" si="8"/>
        <v>1.3979387007630304</v>
      </c>
      <c r="AK8" s="60">
        <f t="shared" si="8"/>
        <v>1.4398768617859214</v>
      </c>
      <c r="AL8" s="60">
        <f t="shared" si="8"/>
        <v>1.483073167639499</v>
      </c>
      <c r="AM8" s="60">
        <f t="shared" si="8"/>
        <v>1.527565362668684</v>
      </c>
      <c r="AN8" s="60">
        <f t="shared" ref="AN8:BL8" si="9">CHOOSE($E$3,AN46,AN47)</f>
        <v>1.5733923235487446</v>
      </c>
      <c r="AO8" s="60">
        <f t="shared" si="9"/>
        <v>1.620594093255207</v>
      </c>
      <c r="AP8" s="60">
        <f t="shared" si="9"/>
        <v>1.6692119160528633</v>
      </c>
      <c r="AQ8" s="60">
        <f t="shared" si="9"/>
        <v>1.7192882735344492</v>
      </c>
      <c r="AR8" s="60">
        <f t="shared" si="9"/>
        <v>1.7708669217404827</v>
      </c>
      <c r="AS8" s="60">
        <f t="shared" si="9"/>
        <v>1.8239929293926971</v>
      </c>
      <c r="AT8" s="60">
        <f t="shared" si="9"/>
        <v>1.878712717274478</v>
      </c>
      <c r="AU8" s="60">
        <f t="shared" si="9"/>
        <v>1.9350740987927124</v>
      </c>
      <c r="AV8" s="60">
        <f t="shared" si="9"/>
        <v>1.9931263217564938</v>
      </c>
      <c r="AW8" s="60">
        <f t="shared" si="9"/>
        <v>2.0529201114091888</v>
      </c>
      <c r="AX8" s="60">
        <f t="shared" si="9"/>
        <v>2.1145077147514644</v>
      </c>
      <c r="AY8" s="60">
        <f>CHOOSE($E$3,AY46,AY47)</f>
        <v>2.1779429461940083</v>
      </c>
      <c r="AZ8" s="60">
        <f t="shared" si="9"/>
        <v>2.2432812345798285</v>
      </c>
      <c r="BA8" s="60">
        <f t="shared" si="9"/>
        <v>2.3105796716172233</v>
      </c>
      <c r="BB8" s="60">
        <f t="shared" si="9"/>
        <v>2.3798970617657402</v>
      </c>
      <c r="BC8" s="60">
        <f t="shared" si="9"/>
        <v>2.4512939736187125</v>
      </c>
      <c r="BD8" s="60">
        <f t="shared" si="9"/>
        <v>2.524832792827274</v>
      </c>
      <c r="BE8" s="60">
        <f t="shared" si="9"/>
        <v>2.6005777766120923</v>
      </c>
      <c r="BF8" s="60">
        <f t="shared" si="9"/>
        <v>2.678595109910455</v>
      </c>
      <c r="BG8" s="60">
        <f t="shared" si="9"/>
        <v>2.7589529632077689</v>
      </c>
      <c r="BH8" s="60">
        <f t="shared" si="9"/>
        <v>2.8417215521040022</v>
      </c>
      <c r="BI8" s="60">
        <f t="shared" si="9"/>
        <v>2.9269731986671226</v>
      </c>
      <c r="BJ8" s="60">
        <f t="shared" si="9"/>
        <v>3.0147823946271362</v>
      </c>
      <c r="BK8" s="60">
        <f t="shared" si="9"/>
        <v>3.1052258664659504</v>
      </c>
      <c r="BL8" s="60">
        <f t="shared" si="9"/>
        <v>3.1983826424599289</v>
      </c>
    </row>
    <row r="9" spans="1:64" outlineLevel="1" x14ac:dyDescent="0.2">
      <c r="A9" t="s">
        <v>96</v>
      </c>
      <c r="B9" t="str">
        <f>B24</f>
        <v>[2026 =1,00]</v>
      </c>
      <c r="H9" s="37">
        <f>CHOOSE($E$3,H24,H36)</f>
        <v>0.9369822316174371</v>
      </c>
      <c r="I9" s="37">
        <f t="shared" ref="I9:BL9" si="10">CHOOSE($E$3,I24,I36)</f>
        <v>0.96078767449389635</v>
      </c>
      <c r="J9" s="37">
        <f t="shared" si="10"/>
        <v>1</v>
      </c>
      <c r="K9" s="37">
        <f t="shared" si="10"/>
        <v>1.000914129006456</v>
      </c>
      <c r="L9" s="37">
        <f t="shared" si="10"/>
        <v>1.0281523167457007</v>
      </c>
      <c r="M9" s="37">
        <f t="shared" si="10"/>
        <v>1.0435306328438934</v>
      </c>
      <c r="N9" s="37">
        <f t="shared" si="10"/>
        <v>1.0744443809632636</v>
      </c>
      <c r="O9" s="37">
        <f t="shared" si="10"/>
        <v>1.0931506979755852</v>
      </c>
      <c r="P9" s="37">
        <f t="shared" si="10"/>
        <v>1.1095669313831917</v>
      </c>
      <c r="Q9" s="37">
        <f t="shared" si="10"/>
        <v>1.1179607305414314</v>
      </c>
      <c r="R9" s="37">
        <f t="shared" si="10"/>
        <v>1.1261164752709063</v>
      </c>
      <c r="S9" s="37">
        <f t="shared" si="10"/>
        <v>1.1494791369098634</v>
      </c>
      <c r="T9" s="37">
        <f t="shared" si="10"/>
        <v>1.1737225999352496</v>
      </c>
      <c r="U9" s="37">
        <f t="shared" si="10"/>
        <v>1.196142566036299</v>
      </c>
      <c r="V9" s="37">
        <f t="shared" si="10"/>
        <v>1.2234759755470495</v>
      </c>
      <c r="W9" s="37">
        <f t="shared" si="10"/>
        <v>1.2401397855605711</v>
      </c>
      <c r="X9" s="37">
        <f t="shared" si="10"/>
        <v>1.3353802510641897</v>
      </c>
      <c r="Y9" s="37">
        <f t="shared" si="10"/>
        <v>1.3735038972749125</v>
      </c>
      <c r="Z9" s="37">
        <f t="shared" si="10"/>
        <v>1.4045337077561491</v>
      </c>
      <c r="AA9" s="37">
        <f t="shared" si="10"/>
        <v>1.4326802172634654</v>
      </c>
      <c r="AB9" s="37">
        <f t="shared" si="10"/>
        <v>1.4613907758876314</v>
      </c>
      <c r="AC9" s="37">
        <f t="shared" si="10"/>
        <v>1.4906766870339998</v>
      </c>
      <c r="AD9" s="37">
        <f t="shared" si="10"/>
        <v>1.5205494806253814</v>
      </c>
      <c r="AE9" s="37">
        <f t="shared" si="10"/>
        <v>1.5510209176414007</v>
      </c>
      <c r="AF9" s="37">
        <f t="shared" si="10"/>
        <v>1.5821029947488159</v>
      </c>
      <c r="AG9" s="37">
        <f t="shared" si="10"/>
        <v>1.6138079490246322</v>
      </c>
      <c r="AH9" s="37">
        <f t="shared" si="10"/>
        <v>1.6461482627738633</v>
      </c>
      <c r="AI9" s="37">
        <f t="shared" si="10"/>
        <v>1.6791366684438405</v>
      </c>
      <c r="AJ9" s="37">
        <f t="shared" si="10"/>
        <v>1.712786153637003</v>
      </c>
      <c r="AK9" s="37">
        <f t="shared" si="10"/>
        <v>1.7471099662241436</v>
      </c>
      <c r="AL9" s="37">
        <f t="shared" si="10"/>
        <v>1.7821216195601224</v>
      </c>
      <c r="AM9" s="37">
        <f t="shared" si="10"/>
        <v>1.8178348978041017</v>
      </c>
      <c r="AN9" s="37">
        <f t="shared" si="10"/>
        <v>1.8542638613463978</v>
      </c>
      <c r="AO9" s="37">
        <f t="shared" si="10"/>
        <v>1.8914228523440855</v>
      </c>
      <c r="AP9" s="37">
        <f t="shared" si="10"/>
        <v>1.9293265003675342</v>
      </c>
      <c r="AQ9" s="37">
        <f t="shared" si="10"/>
        <v>1.9679897281600995</v>
      </c>
      <c r="AR9" s="37">
        <f t="shared" si="10"/>
        <v>2.0074277575132378</v>
      </c>
      <c r="AS9" s="37">
        <f t="shared" si="10"/>
        <v>2.0476561152593566</v>
      </c>
      <c r="AT9" s="37">
        <f t="shared" si="10"/>
        <v>2.08869063938476</v>
      </c>
      <c r="AU9" s="37">
        <f t="shared" si="10"/>
        <v>2.1305474852650961</v>
      </c>
      <c r="AV9" s="37">
        <f t="shared" si="10"/>
        <v>2.1732431320257608</v>
      </c>
      <c r="AW9" s="37">
        <f t="shared" si="10"/>
        <v>2.2167943890297637</v>
      </c>
      <c r="AX9" s="37">
        <f t="shared" si="10"/>
        <v>2.2612184024956083</v>
      </c>
      <c r="AY9" s="37">
        <f t="shared" si="10"/>
        <v>2.3065326622477933</v>
      </c>
      <c r="AZ9" s="37">
        <f t="shared" si="10"/>
        <v>2.3527550086025912</v>
      </c>
      <c r="BA9" s="37">
        <f t="shared" si="10"/>
        <v>2.3999036393918187</v>
      </c>
      <c r="BB9" s="37">
        <f t="shared" si="10"/>
        <v>2.4479971171273585</v>
      </c>
      <c r="BC9" s="37">
        <f t="shared" si="10"/>
        <v>2.4970543763092583</v>
      </c>
      <c r="BD9" s="37">
        <f t="shared" si="10"/>
        <v>2.5470947308802838</v>
      </c>
      <c r="BE9" s="37">
        <f t="shared" si="10"/>
        <v>2.5981378818298548</v>
      </c>
      <c r="BF9" s="37">
        <f t="shared" si="10"/>
        <v>2.6502039249503659</v>
      </c>
      <c r="BG9" s="37">
        <f t="shared" si="10"/>
        <v>2.7033133587489413</v>
      </c>
      <c r="BH9" s="37">
        <f t="shared" si="10"/>
        <v>2.7574870925177382</v>
      </c>
      <c r="BI9" s="37">
        <f t="shared" si="10"/>
        <v>2.8127464545659775</v>
      </c>
      <c r="BJ9" s="37">
        <f t="shared" si="10"/>
        <v>2.8691132006169431</v>
      </c>
      <c r="BK9" s="37">
        <f t="shared" si="10"/>
        <v>2.926609522373254</v>
      </c>
      <c r="BL9" s="37">
        <f t="shared" si="10"/>
        <v>2.9852580562537829</v>
      </c>
    </row>
    <row r="10" spans="1:64" outlineLevel="1" x14ac:dyDescent="0.2">
      <c r="A10" t="s">
        <v>248</v>
      </c>
      <c r="B10" t="str">
        <f>B25</f>
        <v>[2026 =1,00]</v>
      </c>
      <c r="H10" s="37">
        <f>CHOOSE($E$3,H25,H37)</f>
        <v>0.95156793273922002</v>
      </c>
      <c r="I10" s="37">
        <f t="shared" ref="I10:BL10" si="11">CHOOSE($E$3,I25,I37)</f>
        <v>0.96983803704781313</v>
      </c>
      <c r="J10" s="37">
        <f t="shared" si="11"/>
        <v>1</v>
      </c>
      <c r="K10" s="37">
        <f t="shared" si="11"/>
        <v>1.0093000000000001</v>
      </c>
      <c r="L10" s="37">
        <f t="shared" si="11"/>
        <v>1.0317064600000001</v>
      </c>
      <c r="M10" s="37">
        <f t="shared" si="11"/>
        <v>1.0600783876500002</v>
      </c>
      <c r="N10" s="37">
        <f t="shared" si="11"/>
        <v>1.0836121278558302</v>
      </c>
      <c r="O10" s="37">
        <f t="shared" si="11"/>
        <v>1.0928228309426047</v>
      </c>
      <c r="P10" s="37">
        <f t="shared" si="11"/>
        <v>1.0909650321300022</v>
      </c>
      <c r="Q10" s="37">
        <f t="shared" si="11"/>
        <v>1.0919469006589191</v>
      </c>
      <c r="R10" s="37">
        <f t="shared" si="11"/>
        <v>1.1039583165661671</v>
      </c>
      <c r="S10" s="37">
        <f t="shared" si="11"/>
        <v>1.1187513580081538</v>
      </c>
      <c r="T10" s="37">
        <f t="shared" si="11"/>
        <v>1.1357563786498779</v>
      </c>
      <c r="U10" s="37">
        <f t="shared" si="11"/>
        <v>1.1508619384859213</v>
      </c>
      <c r="V10" s="37">
        <f t="shared" si="11"/>
        <v>1.1477546112520094</v>
      </c>
      <c r="W10" s="37">
        <f t="shared" si="11"/>
        <v>1.2046832399701091</v>
      </c>
      <c r="X10" s="37">
        <f t="shared" si="11"/>
        <v>1.3022625824076879</v>
      </c>
      <c r="Y10" s="37">
        <f t="shared" si="11"/>
        <v>1.3738870244401107</v>
      </c>
      <c r="Z10" s="37">
        <f t="shared" si="11"/>
        <v>1.4054864260022331</v>
      </c>
      <c r="AA10" s="37">
        <f t="shared" si="11"/>
        <v>1.4378126138002842</v>
      </c>
      <c r="AB10" s="37">
        <f t="shared" si="11"/>
        <v>1.4708823039176906</v>
      </c>
      <c r="AC10" s="37">
        <f t="shared" si="11"/>
        <v>1.5047125969077972</v>
      </c>
      <c r="AD10" s="37">
        <f t="shared" si="11"/>
        <v>1.5393209866366764</v>
      </c>
      <c r="AE10" s="37">
        <f t="shared" si="11"/>
        <v>1.5747253693293197</v>
      </c>
      <c r="AF10" s="37">
        <f t="shared" si="11"/>
        <v>1.6109440528238939</v>
      </c>
      <c r="AG10" s="37">
        <f t="shared" si="11"/>
        <v>1.6479957660388433</v>
      </c>
      <c r="AH10" s="37">
        <f t="shared" si="11"/>
        <v>1.6858996686577365</v>
      </c>
      <c r="AI10" s="37">
        <f t="shared" si="11"/>
        <v>1.7246753610368644</v>
      </c>
      <c r="AJ10" s="37">
        <f t="shared" si="11"/>
        <v>1.764342894340712</v>
      </c>
      <c r="AK10" s="37">
        <f t="shared" si="11"/>
        <v>1.8049227809105481</v>
      </c>
      <c r="AL10" s="37">
        <f t="shared" si="11"/>
        <v>1.8464360048714905</v>
      </c>
      <c r="AM10" s="37">
        <f t="shared" si="11"/>
        <v>1.8889040329835347</v>
      </c>
      <c r="AN10" s="37">
        <f t="shared" si="11"/>
        <v>1.9323488257421559</v>
      </c>
      <c r="AO10" s="37">
        <f t="shared" si="11"/>
        <v>1.9767928487342254</v>
      </c>
      <c r="AP10" s="37">
        <f t="shared" si="11"/>
        <v>2.0222590842551122</v>
      </c>
      <c r="AQ10" s="37">
        <f t="shared" si="11"/>
        <v>2.0687710431929798</v>
      </c>
      <c r="AR10" s="37">
        <f t="shared" si="11"/>
        <v>2.1163527771864183</v>
      </c>
      <c r="AS10" s="37">
        <f t="shared" si="11"/>
        <v>2.1650288910617057</v>
      </c>
      <c r="AT10" s="37">
        <f t="shared" si="11"/>
        <v>2.2148245555561248</v>
      </c>
      <c r="AU10" s="37">
        <f t="shared" si="11"/>
        <v>2.2657655203339155</v>
      </c>
      <c r="AV10" s="37">
        <f t="shared" si="11"/>
        <v>2.3178781273015954</v>
      </c>
      <c r="AW10" s="37">
        <f t="shared" si="11"/>
        <v>2.3711893242295319</v>
      </c>
      <c r="AX10" s="37">
        <f t="shared" si="11"/>
        <v>2.4257266786868108</v>
      </c>
      <c r="AY10" s="37">
        <f t="shared" si="11"/>
        <v>2.4815183922966071</v>
      </c>
      <c r="AZ10" s="37">
        <f t="shared" si="11"/>
        <v>2.5385933153194289</v>
      </c>
      <c r="BA10" s="37">
        <f t="shared" si="11"/>
        <v>2.5969809615717754</v>
      </c>
      <c r="BB10" s="37">
        <f t="shared" si="11"/>
        <v>2.656711523687926</v>
      </c>
      <c r="BC10" s="37">
        <f t="shared" si="11"/>
        <v>2.7178158887327482</v>
      </c>
      <c r="BD10" s="37">
        <f t="shared" si="11"/>
        <v>2.780325654173601</v>
      </c>
      <c r="BE10" s="37">
        <f t="shared" si="11"/>
        <v>2.8442731442195934</v>
      </c>
      <c r="BF10" s="37">
        <f t="shared" si="11"/>
        <v>2.9096914265366438</v>
      </c>
      <c r="BG10" s="37">
        <f t="shared" si="11"/>
        <v>2.9766143293469862</v>
      </c>
      <c r="BH10" s="37">
        <f t="shared" si="11"/>
        <v>3.0450764589219665</v>
      </c>
      <c r="BI10" s="37">
        <f t="shared" si="11"/>
        <v>3.1151132174771714</v>
      </c>
      <c r="BJ10" s="37">
        <f t="shared" si="11"/>
        <v>3.1867608214791461</v>
      </c>
      <c r="BK10" s="37">
        <f t="shared" si="11"/>
        <v>3.2600563203731663</v>
      </c>
      <c r="BL10" s="37">
        <f t="shared" si="11"/>
        <v>3.2600563203731663</v>
      </c>
    </row>
    <row r="11" spans="1:64" outlineLevel="1" x14ac:dyDescent="0.2">
      <c r="A11" s="98" t="str">
        <f>CHOOSE($E$3,A26,A38)</f>
        <v>Câmbio (nominal) (média do período)</v>
      </c>
      <c r="B11" s="98" t="str">
        <f>CHOOSE($E$3,B26,B38)</f>
        <v>R$/US$</v>
      </c>
      <c r="H11" s="37">
        <f t="shared" ref="H11:AM11" si="12">CHOOSE($E$3,H26,H38)</f>
        <v>2.4351916666666664</v>
      </c>
      <c r="I11" s="37">
        <f t="shared" si="12"/>
        <v>2.1761250000000003</v>
      </c>
      <c r="J11" s="37">
        <f t="shared" si="12"/>
        <v>1.9478583333333332</v>
      </c>
      <c r="K11" s="37">
        <f t="shared" si="12"/>
        <v>1.8345666666666667</v>
      </c>
      <c r="L11" s="37">
        <f t="shared" si="12"/>
        <v>1.997583333333333</v>
      </c>
      <c r="M11" s="37">
        <f t="shared" si="12"/>
        <v>1.7601333333333331</v>
      </c>
      <c r="N11" s="37">
        <f t="shared" si="12"/>
        <v>1.6749666666666669</v>
      </c>
      <c r="O11" s="37">
        <f t="shared" si="12"/>
        <v>1.9545833333333329</v>
      </c>
      <c r="P11" s="37">
        <f t="shared" si="12"/>
        <v>2.1576249999999999</v>
      </c>
      <c r="Q11" s="37">
        <f t="shared" si="12"/>
        <v>2.353566666666667</v>
      </c>
      <c r="R11" s="37">
        <f t="shared" si="12"/>
        <v>3.3315333333333328</v>
      </c>
      <c r="S11" s="37">
        <f t="shared" si="12"/>
        <v>3.4901166666666668</v>
      </c>
      <c r="T11" s="37">
        <f t="shared" si="12"/>
        <v>3.1920083333333333</v>
      </c>
      <c r="U11" s="37">
        <f t="shared" si="12"/>
        <v>3.6544500000000006</v>
      </c>
      <c r="V11" s="37">
        <f t="shared" si="12"/>
        <v>3.9450833333333328</v>
      </c>
      <c r="W11" s="37">
        <f t="shared" si="12"/>
        <v>5.1558416666666664</v>
      </c>
      <c r="X11" s="37">
        <f t="shared" si="12"/>
        <v>5.3950249999999995</v>
      </c>
      <c r="Y11" s="37">
        <f t="shared" si="12"/>
        <v>5.1647666666666661</v>
      </c>
      <c r="Z11" s="37">
        <f>CHOOSE($E$3,Z26,Z38)</f>
        <v>5.2</v>
      </c>
      <c r="AA11" s="37">
        <f>CHOOSE($E$3,AA26,AA38)</f>
        <v>5.0999999999999996</v>
      </c>
      <c r="AB11" s="37">
        <f t="shared" si="12"/>
        <v>5.15</v>
      </c>
      <c r="AC11" s="37">
        <f t="shared" si="12"/>
        <v>5.2002875191668805</v>
      </c>
      <c r="AD11" s="37">
        <f>CHOOSE($E$3,AD26,AD38)</f>
        <v>5.2510660741753057</v>
      </c>
      <c r="AE11" s="37">
        <f t="shared" si="12"/>
        <v>5.3023404597775654</v>
      </c>
      <c r="AF11" s="37">
        <f t="shared" si="12"/>
        <v>5.3541155175446304</v>
      </c>
      <c r="AG11" s="37">
        <f t="shared" si="12"/>
        <v>5.4063961363233126</v>
      </c>
      <c r="AH11" s="37">
        <f t="shared" si="12"/>
        <v>5.4591872526978955</v>
      </c>
      <c r="AI11" s="37">
        <f t="shared" si="12"/>
        <v>5.51249385145627</v>
      </c>
      <c r="AJ11" s="37">
        <f t="shared" si="12"/>
        <v>5.5663209660606219</v>
      </c>
      <c r="AK11" s="37">
        <f t="shared" si="12"/>
        <v>5.6206736791227145</v>
      </c>
      <c r="AL11" s="37">
        <f t="shared" si="12"/>
        <v>5.6755571228838138</v>
      </c>
      <c r="AM11" s="37">
        <f t="shared" si="12"/>
        <v>5.7309764796992964</v>
      </c>
      <c r="AN11" s="37">
        <f t="shared" ref="AN11:BL11" si="13">CHOOSE($E$3,AN26,AN38)</f>
        <v>5.7869369825279975</v>
      </c>
      <c r="AO11" s="37">
        <f t="shared" si="13"/>
        <v>5.8434439154263274</v>
      </c>
      <c r="AP11" s="37">
        <f t="shared" si="13"/>
        <v>5.9005026140472179</v>
      </c>
      <c r="AQ11" s="37">
        <f t="shared" si="13"/>
        <v>5.958118466143941</v>
      </c>
      <c r="AR11" s="37">
        <f t="shared" si="13"/>
        <v>6.016296912078845</v>
      </c>
      <c r="AS11" s="37">
        <f t="shared" si="13"/>
        <v>6.0750434453370588</v>
      </c>
      <c r="AT11" s="37">
        <f t="shared" si="13"/>
        <v>6.1343636130452168</v>
      </c>
      <c r="AU11" s="37">
        <f t="shared" si="13"/>
        <v>6.1942630164952401</v>
      </c>
      <c r="AV11" s="37">
        <f t="shared" si="13"/>
        <v>6.2547473116732393</v>
      </c>
      <c r="AW11" s="37">
        <f t="shared" si="13"/>
        <v>6.3158222097935806</v>
      </c>
      <c r="AX11" s="37">
        <f t="shared" si="13"/>
        <v>6.3774934778381622</v>
      </c>
      <c r="AY11" s="37">
        <f t="shared" si="13"/>
        <v>6.4397669391009655</v>
      </c>
      <c r="AZ11" s="37">
        <f t="shared" si="13"/>
        <v>6.5026484737379127</v>
      </c>
      <c r="BA11" s="37">
        <f t="shared" si="13"/>
        <v>6.5661440193221026</v>
      </c>
      <c r="BB11" s="37">
        <f t="shared" si="13"/>
        <v>6.6302595714044612</v>
      </c>
      <c r="BC11" s="37">
        <f t="shared" si="13"/>
        <v>6.6950011840798762</v>
      </c>
      <c r="BD11" s="37">
        <f t="shared" si="13"/>
        <v>6.7603749705588463</v>
      </c>
      <c r="BE11" s="37">
        <f t="shared" si="13"/>
        <v>6.8263871037447243</v>
      </c>
      <c r="BF11" s="37">
        <f t="shared" si="13"/>
        <v>6.8930438168165882</v>
      </c>
      <c r="BG11" s="37">
        <f t="shared" si="13"/>
        <v>6.9603514038178123</v>
      </c>
      <c r="BH11" s="37">
        <f t="shared" si="13"/>
        <v>7.0283162202503764</v>
      </c>
      <c r="BI11" s="37">
        <f t="shared" si="13"/>
        <v>7.0969446836749839</v>
      </c>
      <c r="BJ11" s="37">
        <f t="shared" si="13"/>
        <v>7.1662432743170399</v>
      </c>
      <c r="BK11" s="37">
        <f t="shared" si="13"/>
        <v>7.2362185356785425</v>
      </c>
      <c r="BL11" s="37">
        <f t="shared" si="13"/>
        <v>7.3068770751559526</v>
      </c>
    </row>
    <row r="12" spans="1:64" outlineLevel="1" x14ac:dyDescent="0.2">
      <c r="A12" s="98" t="str">
        <f>CHOOSE($E$3,A27,A39)</f>
        <v>Câmbio (nominal) (média do período)</v>
      </c>
      <c r="B12" s="98" t="str">
        <f>CHOOSE($E$3,B27,B39)</f>
        <v>R$/Euro</v>
      </c>
      <c r="H12" s="37">
        <f t="shared" ref="H12:AM12" si="14">CHOOSE($E$3,H27,H39)</f>
        <v>0</v>
      </c>
      <c r="I12" s="37">
        <f t="shared" si="14"/>
        <v>0</v>
      </c>
      <c r="J12" s="37">
        <f t="shared" si="14"/>
        <v>0</v>
      </c>
      <c r="K12" s="37">
        <f t="shared" si="14"/>
        <v>2.6733583333333333</v>
      </c>
      <c r="L12" s="37">
        <f t="shared" si="14"/>
        <v>2.7691750000000002</v>
      </c>
      <c r="M12" s="37">
        <f t="shared" si="14"/>
        <v>2.3352083333333331</v>
      </c>
      <c r="N12" s="37">
        <f t="shared" si="14"/>
        <v>2.328183333333333</v>
      </c>
      <c r="O12" s="37">
        <f t="shared" si="14"/>
        <v>2.5115583333333338</v>
      </c>
      <c r="P12" s="37">
        <f t="shared" si="14"/>
        <v>2.8676666666666666</v>
      </c>
      <c r="Q12" s="37">
        <f t="shared" si="14"/>
        <v>3.1220666666666665</v>
      </c>
      <c r="R12" s="37">
        <f t="shared" si="14"/>
        <v>3.6929500000000002</v>
      </c>
      <c r="S12" s="37">
        <f t="shared" si="14"/>
        <v>3.8615416666666671</v>
      </c>
      <c r="T12" s="37">
        <f t="shared" si="14"/>
        <v>3.6071083333333331</v>
      </c>
      <c r="U12" s="37">
        <f t="shared" si="14"/>
        <v>4.3091749999999998</v>
      </c>
      <c r="V12" s="37">
        <f t="shared" si="14"/>
        <v>4.4155249999999997</v>
      </c>
      <c r="W12" s="37">
        <f t="shared" si="14"/>
        <v>5.8921666666666672</v>
      </c>
      <c r="X12" s="37">
        <f t="shared" si="14"/>
        <v>6.3812749999999996</v>
      </c>
      <c r="Y12" s="37">
        <f t="shared" si="14"/>
        <v>5.4441416666666669</v>
      </c>
      <c r="Z12" s="37">
        <f t="shared" si="14"/>
        <v>5.4330660287081294</v>
      </c>
      <c r="AA12" s="37">
        <f t="shared" si="14"/>
        <v>5.4967970085170226</v>
      </c>
      <c r="AB12" s="37">
        <f t="shared" si="14"/>
        <v>5.5344095002664062</v>
      </c>
      <c r="AC12" s="37">
        <f t="shared" si="14"/>
        <v>5.5722793599945257</v>
      </c>
      <c r="AD12" s="37">
        <f t="shared" si="14"/>
        <v>5.6104083487725926</v>
      </c>
      <c r="AE12" s="37">
        <f t="shared" si="14"/>
        <v>5.6487982397221614</v>
      </c>
      <c r="AF12" s="37">
        <f t="shared" si="14"/>
        <v>5.6874508180975827</v>
      </c>
      <c r="AG12" s="37">
        <f t="shared" si="14"/>
        <v>5.7263678813690229</v>
      </c>
      <c r="AH12" s="37">
        <f t="shared" si="14"/>
        <v>5.7655512393060544</v>
      </c>
      <c r="AI12" s="37">
        <f t="shared" si="14"/>
        <v>5.805002714061815</v>
      </c>
      <c r="AJ12" s="37">
        <f t="shared" si="14"/>
        <v>5.8447241402577417</v>
      </c>
      <c r="AK12" s="37">
        <f t="shared" si="14"/>
        <v>5.88471736506889</v>
      </c>
      <c r="AL12" s="37">
        <f t="shared" si="14"/>
        <v>5.9249842483098307</v>
      </c>
      <c r="AM12" s="37">
        <f t="shared" si="14"/>
        <v>5.9655266625211407</v>
      </c>
      <c r="AN12" s="37">
        <f t="shared" ref="AN12:BL12" si="15">CHOOSE($E$3,AN27,AN39)</f>
        <v>6.0063464930564763</v>
      </c>
      <c r="AO12" s="37">
        <f t="shared" si="15"/>
        <v>6.047445638170255</v>
      </c>
      <c r="AP12" s="37">
        <f t="shared" si="15"/>
        <v>6.0888260091059276</v>
      </c>
      <c r="AQ12" s="37">
        <f t="shared" si="15"/>
        <v>6.1304895301848541</v>
      </c>
      <c r="AR12" s="37">
        <f t="shared" si="15"/>
        <v>6.1724381388957967</v>
      </c>
      <c r="AS12" s="37">
        <f t="shared" si="15"/>
        <v>6.2146737859850161</v>
      </c>
      <c r="AT12" s="37">
        <f t="shared" si="15"/>
        <v>6.2571984355469867</v>
      </c>
      <c r="AU12" s="37">
        <f t="shared" si="15"/>
        <v>6.300014065115735</v>
      </c>
      <c r="AV12" s="37">
        <f t="shared" si="15"/>
        <v>6.3431226657568009</v>
      </c>
      <c r="AW12" s="37">
        <f t="shared" si="15"/>
        <v>6.3865262421598299</v>
      </c>
      <c r="AX12" s="37">
        <f t="shared" si="15"/>
        <v>6.4302268127317941</v>
      </c>
      <c r="AY12" s="37">
        <f t="shared" si="15"/>
        <v>6.4742264096908588</v>
      </c>
      <c r="AZ12" s="37">
        <f t="shared" si="15"/>
        <v>6.5185270791608847</v>
      </c>
      <c r="BA12" s="37">
        <f t="shared" si="15"/>
        <v>6.5631308812665807</v>
      </c>
      <c r="BB12" s="37">
        <f t="shared" si="15"/>
        <v>6.6080398902293052</v>
      </c>
      <c r="BC12" s="37">
        <f t="shared" si="15"/>
        <v>6.6532561944635242</v>
      </c>
      <c r="BD12" s="37">
        <f t="shared" si="15"/>
        <v>6.6987818966739301</v>
      </c>
      <c r="BE12" s="37">
        <f t="shared" si="15"/>
        <v>6.7446191139532248</v>
      </c>
      <c r="BF12" s="37">
        <f t="shared" si="15"/>
        <v>6.7907699778805695</v>
      </c>
      <c r="BG12" s="37">
        <f t="shared" si="15"/>
        <v>6.8372366346207114</v>
      </c>
      <c r="BH12" s="37">
        <f t="shared" si="15"/>
        <v>6.8840212450237859</v>
      </c>
      <c r="BI12" s="37">
        <f t="shared" si="15"/>
        <v>6.9311259847258064</v>
      </c>
      <c r="BJ12" s="37">
        <f t="shared" si="15"/>
        <v>6.9785530442498347</v>
      </c>
      <c r="BK12" s="37">
        <f t="shared" si="15"/>
        <v>7.0263046291078499</v>
      </c>
      <c r="BL12" s="37">
        <f t="shared" si="15"/>
        <v>7.0743829599033106</v>
      </c>
    </row>
    <row r="13" spans="1:64" outlineLevel="1" x14ac:dyDescent="0.2">
      <c r="A13" t="s">
        <v>87</v>
      </c>
      <c r="B13" t="s">
        <v>32</v>
      </c>
      <c r="C13" s="124" t="s">
        <v>503</v>
      </c>
      <c r="E13" t="s">
        <v>97</v>
      </c>
      <c r="H13" s="99"/>
      <c r="I13" s="67">
        <v>4.670714285714285E-2</v>
      </c>
      <c r="J13" s="67">
        <v>4.5265714285714284E-2</v>
      </c>
      <c r="K13" s="67">
        <v>2.884304347826086E-2</v>
      </c>
      <c r="L13" s="67">
        <v>4.4800869565217394E-2</v>
      </c>
      <c r="M13" s="67">
        <v>4.4116086956521729E-2</v>
      </c>
      <c r="N13" s="67">
        <v>3.0029090909090905E-2</v>
      </c>
      <c r="O13" s="67">
        <v>2.8743499999999998E-2</v>
      </c>
      <c r="P13" s="67">
        <v>3.8817619047619059E-2</v>
      </c>
      <c r="Q13" s="67">
        <v>2.8389545454545459E-2</v>
      </c>
      <c r="R13" s="67">
        <v>2.9641363636363639E-2</v>
      </c>
      <c r="S13" s="67">
        <v>3.1115238095238092E-2</v>
      </c>
      <c r="T13" s="67">
        <v>2.7770999999999997E-2</v>
      </c>
      <c r="U13" s="67">
        <v>3.1252999999999989E-2</v>
      </c>
      <c r="V13" s="67">
        <v>2.2878095238095236E-2</v>
      </c>
      <c r="W13" s="67">
        <v>1.6638636363636359E-2</v>
      </c>
      <c r="X13" s="67">
        <v>1.8425454545454543E-2</v>
      </c>
      <c r="Y13" s="67">
        <v>3.6487619047619047E-2</v>
      </c>
      <c r="Z13" s="35">
        <f t="shared" ref="Z13:BL15" si="16">Y13</f>
        <v>3.6487619047619047E-2</v>
      </c>
      <c r="AA13" s="35">
        <f t="shared" si="16"/>
        <v>3.6487619047619047E-2</v>
      </c>
      <c r="AB13" s="35">
        <f t="shared" si="16"/>
        <v>3.6487619047619047E-2</v>
      </c>
      <c r="AC13" s="35">
        <f t="shared" si="16"/>
        <v>3.6487619047619047E-2</v>
      </c>
      <c r="AD13" s="35">
        <f t="shared" si="16"/>
        <v>3.6487619047619047E-2</v>
      </c>
      <c r="AE13" s="35">
        <f t="shared" si="16"/>
        <v>3.6487619047619047E-2</v>
      </c>
      <c r="AF13" s="35">
        <f t="shared" si="16"/>
        <v>3.6487619047619047E-2</v>
      </c>
      <c r="AG13" s="35">
        <f t="shared" si="16"/>
        <v>3.6487619047619047E-2</v>
      </c>
      <c r="AH13" s="35">
        <f t="shared" si="16"/>
        <v>3.6487619047619047E-2</v>
      </c>
      <c r="AI13" s="35">
        <f t="shared" si="16"/>
        <v>3.6487619047619047E-2</v>
      </c>
      <c r="AJ13" s="35">
        <f t="shared" si="16"/>
        <v>3.6487619047619047E-2</v>
      </c>
      <c r="AK13" s="35">
        <f t="shared" si="16"/>
        <v>3.6487619047619047E-2</v>
      </c>
      <c r="AL13" s="35">
        <f t="shared" si="16"/>
        <v>3.6487619047619047E-2</v>
      </c>
      <c r="AM13" s="35">
        <f t="shared" si="16"/>
        <v>3.6487619047619047E-2</v>
      </c>
      <c r="AN13" s="35">
        <f t="shared" si="16"/>
        <v>3.6487619047619047E-2</v>
      </c>
      <c r="AO13" s="35">
        <f t="shared" si="16"/>
        <v>3.6487619047619047E-2</v>
      </c>
      <c r="AP13" s="35">
        <f t="shared" si="16"/>
        <v>3.6487619047619047E-2</v>
      </c>
      <c r="AQ13" s="35">
        <f t="shared" si="16"/>
        <v>3.6487619047619047E-2</v>
      </c>
      <c r="AR13" s="35">
        <f t="shared" si="16"/>
        <v>3.6487619047619047E-2</v>
      </c>
      <c r="AS13" s="35">
        <f t="shared" si="16"/>
        <v>3.6487619047619047E-2</v>
      </c>
      <c r="AT13" s="35">
        <f t="shared" si="16"/>
        <v>3.6487619047619047E-2</v>
      </c>
      <c r="AU13" s="35">
        <f t="shared" si="16"/>
        <v>3.6487619047619047E-2</v>
      </c>
      <c r="AV13" s="35">
        <f t="shared" si="16"/>
        <v>3.6487619047619047E-2</v>
      </c>
      <c r="AW13" s="35">
        <f t="shared" si="16"/>
        <v>3.6487619047619047E-2</v>
      </c>
      <c r="AX13" s="35">
        <f t="shared" si="16"/>
        <v>3.6487619047619047E-2</v>
      </c>
      <c r="AY13" s="35">
        <f t="shared" si="16"/>
        <v>3.6487619047619047E-2</v>
      </c>
      <c r="AZ13" s="35">
        <f t="shared" si="16"/>
        <v>3.6487619047619047E-2</v>
      </c>
      <c r="BA13" s="35">
        <f t="shared" si="16"/>
        <v>3.6487619047619047E-2</v>
      </c>
      <c r="BB13" s="35">
        <f t="shared" si="16"/>
        <v>3.6487619047619047E-2</v>
      </c>
      <c r="BC13" s="35">
        <f t="shared" si="16"/>
        <v>3.6487619047619047E-2</v>
      </c>
      <c r="BD13" s="35">
        <f t="shared" si="16"/>
        <v>3.6487619047619047E-2</v>
      </c>
      <c r="BE13" s="35">
        <f t="shared" si="16"/>
        <v>3.6487619047619047E-2</v>
      </c>
      <c r="BF13" s="35">
        <f t="shared" si="16"/>
        <v>3.6487619047619047E-2</v>
      </c>
      <c r="BG13" s="35">
        <f t="shared" si="16"/>
        <v>3.6487619047619047E-2</v>
      </c>
      <c r="BH13" s="35">
        <f t="shared" si="16"/>
        <v>3.6487619047619047E-2</v>
      </c>
      <c r="BI13" s="35">
        <f t="shared" si="16"/>
        <v>3.6487619047619047E-2</v>
      </c>
      <c r="BJ13" s="35">
        <f t="shared" si="16"/>
        <v>3.6487619047619047E-2</v>
      </c>
      <c r="BK13" s="35">
        <f t="shared" si="16"/>
        <v>3.6487619047619047E-2</v>
      </c>
      <c r="BL13" s="35">
        <f t="shared" si="16"/>
        <v>3.6487619047619047E-2</v>
      </c>
    </row>
    <row r="14" spans="1:64" outlineLevel="1" x14ac:dyDescent="0.2">
      <c r="A14" t="s">
        <v>98</v>
      </c>
      <c r="B14" t="s">
        <v>32</v>
      </c>
      <c r="C14" s="124" t="s">
        <v>503</v>
      </c>
      <c r="E14" t="s">
        <v>97</v>
      </c>
      <c r="H14" s="99"/>
      <c r="I14" s="67">
        <v>4.5491428571428558E-2</v>
      </c>
      <c r="J14" s="67">
        <v>4.0870952380952383E-2</v>
      </c>
      <c r="K14" s="67">
        <v>2.4197826086956517E-2</v>
      </c>
      <c r="L14" s="67">
        <v>3.5559130434782607E-2</v>
      </c>
      <c r="M14" s="67">
        <v>3.2612608695652169E-2</v>
      </c>
      <c r="N14" s="67">
        <v>1.9886818181818186E-2</v>
      </c>
      <c r="O14" s="67">
        <v>1.6965500000000001E-2</v>
      </c>
      <c r="P14" s="67">
        <v>2.8791428571428569E-2</v>
      </c>
      <c r="Q14" s="67">
        <v>2.2029545454545458E-2</v>
      </c>
      <c r="R14" s="67">
        <v>2.2349545454545459E-2</v>
      </c>
      <c r="S14" s="67">
        <v>2.4856666666666666E-2</v>
      </c>
      <c r="T14" s="67">
        <v>2.4087999999999998E-2</v>
      </c>
      <c r="U14" s="67">
        <v>2.8584736842105267E-2</v>
      </c>
      <c r="V14" s="67">
        <v>1.8546190476190477E-2</v>
      </c>
      <c r="W14" s="67">
        <v>9.2359090909090898E-3</v>
      </c>
      <c r="X14" s="67">
        <v>1.4590454545454545E-2</v>
      </c>
      <c r="Y14" s="67">
        <v>3.6045238095238089E-2</v>
      </c>
      <c r="Z14" s="35">
        <f t="shared" si="16"/>
        <v>3.6045238095238089E-2</v>
      </c>
      <c r="AA14" s="35">
        <f t="shared" si="16"/>
        <v>3.6045238095238089E-2</v>
      </c>
      <c r="AB14" s="35">
        <f t="shared" si="16"/>
        <v>3.6045238095238089E-2</v>
      </c>
      <c r="AC14" s="35">
        <f t="shared" si="16"/>
        <v>3.6045238095238089E-2</v>
      </c>
      <c r="AD14" s="35">
        <f t="shared" si="16"/>
        <v>3.6045238095238089E-2</v>
      </c>
      <c r="AE14" s="35">
        <f t="shared" si="16"/>
        <v>3.6045238095238089E-2</v>
      </c>
      <c r="AF14" s="35">
        <f t="shared" si="16"/>
        <v>3.6045238095238089E-2</v>
      </c>
      <c r="AG14" s="35">
        <f t="shared" si="16"/>
        <v>3.6045238095238089E-2</v>
      </c>
      <c r="AH14" s="35">
        <f t="shared" si="16"/>
        <v>3.6045238095238089E-2</v>
      </c>
      <c r="AI14" s="35">
        <f t="shared" si="16"/>
        <v>3.6045238095238089E-2</v>
      </c>
      <c r="AJ14" s="35">
        <f t="shared" si="16"/>
        <v>3.6045238095238089E-2</v>
      </c>
      <c r="AK14" s="35">
        <f t="shared" si="16"/>
        <v>3.6045238095238089E-2</v>
      </c>
      <c r="AL14" s="35">
        <f t="shared" si="16"/>
        <v>3.6045238095238089E-2</v>
      </c>
      <c r="AM14" s="35">
        <f t="shared" si="16"/>
        <v>3.6045238095238089E-2</v>
      </c>
      <c r="AN14" s="35">
        <f t="shared" si="16"/>
        <v>3.6045238095238089E-2</v>
      </c>
      <c r="AO14" s="35">
        <f t="shared" si="16"/>
        <v>3.6045238095238089E-2</v>
      </c>
      <c r="AP14" s="35">
        <f t="shared" si="16"/>
        <v>3.6045238095238089E-2</v>
      </c>
      <c r="AQ14" s="35">
        <f t="shared" si="16"/>
        <v>3.6045238095238089E-2</v>
      </c>
      <c r="AR14" s="35">
        <f t="shared" si="16"/>
        <v>3.6045238095238089E-2</v>
      </c>
      <c r="AS14" s="35">
        <f t="shared" si="16"/>
        <v>3.6045238095238089E-2</v>
      </c>
      <c r="AT14" s="35">
        <f t="shared" si="16"/>
        <v>3.6045238095238089E-2</v>
      </c>
      <c r="AU14" s="35">
        <f t="shared" si="16"/>
        <v>3.6045238095238089E-2</v>
      </c>
      <c r="AV14" s="35">
        <f t="shared" si="16"/>
        <v>3.6045238095238089E-2</v>
      </c>
      <c r="AW14" s="35">
        <f t="shared" si="16"/>
        <v>3.6045238095238089E-2</v>
      </c>
      <c r="AX14" s="35">
        <f t="shared" si="16"/>
        <v>3.6045238095238089E-2</v>
      </c>
      <c r="AY14" s="35">
        <f t="shared" si="16"/>
        <v>3.6045238095238089E-2</v>
      </c>
      <c r="AZ14" s="35">
        <f t="shared" si="16"/>
        <v>3.6045238095238089E-2</v>
      </c>
      <c r="BA14" s="35">
        <f t="shared" si="16"/>
        <v>3.6045238095238089E-2</v>
      </c>
      <c r="BB14" s="35">
        <f t="shared" si="16"/>
        <v>3.6045238095238089E-2</v>
      </c>
      <c r="BC14" s="35">
        <f t="shared" si="16"/>
        <v>3.6045238095238089E-2</v>
      </c>
      <c r="BD14" s="35">
        <f t="shared" si="16"/>
        <v>3.6045238095238089E-2</v>
      </c>
      <c r="BE14" s="35">
        <f t="shared" si="16"/>
        <v>3.6045238095238089E-2</v>
      </c>
      <c r="BF14" s="35">
        <f t="shared" si="16"/>
        <v>3.6045238095238089E-2</v>
      </c>
      <c r="BG14" s="35">
        <f t="shared" si="16"/>
        <v>3.6045238095238089E-2</v>
      </c>
      <c r="BH14" s="35">
        <f t="shared" si="16"/>
        <v>3.6045238095238089E-2</v>
      </c>
      <c r="BI14" s="35">
        <f t="shared" si="16"/>
        <v>3.6045238095238089E-2</v>
      </c>
      <c r="BJ14" s="35">
        <f t="shared" si="16"/>
        <v>3.6045238095238089E-2</v>
      </c>
      <c r="BK14" s="35">
        <f t="shared" si="16"/>
        <v>3.6045238095238089E-2</v>
      </c>
      <c r="BL14" s="35">
        <f t="shared" si="16"/>
        <v>3.6045238095238089E-2</v>
      </c>
    </row>
    <row r="15" spans="1:64" outlineLevel="1" x14ac:dyDescent="0.2">
      <c r="A15" t="s">
        <v>99</v>
      </c>
      <c r="B15" t="s">
        <v>32</v>
      </c>
      <c r="C15" s="124" t="s">
        <v>504</v>
      </c>
      <c r="E15" t="s">
        <v>97</v>
      </c>
      <c r="H15" s="67">
        <v>0</v>
      </c>
      <c r="I15" s="67">
        <v>3.9864540513833979E-2</v>
      </c>
      <c r="J15" s="67">
        <v>2.3531571852060982E-2</v>
      </c>
      <c r="K15" s="67">
        <v>1.807509042286216E-2</v>
      </c>
      <c r="L15" s="67">
        <v>3.0134246333059264E-2</v>
      </c>
      <c r="M15" s="67">
        <v>3.0712875807767107E-2</v>
      </c>
      <c r="N15" s="67">
        <v>2.0370968342298432E-2</v>
      </c>
      <c r="O15" s="67">
        <v>1.9350612099253407E-2</v>
      </c>
      <c r="P15" s="67">
        <v>1.8383111158165506E-2</v>
      </c>
      <c r="Q15" s="67">
        <v>2.0468422658259613E-2</v>
      </c>
      <c r="R15" s="67">
        <v>2.3088324863542255E-2</v>
      </c>
      <c r="S15" s="67">
        <v>3.4547290215822826E-2</v>
      </c>
      <c r="T15" s="67">
        <v>3.8320921795595708E-2</v>
      </c>
      <c r="U15" s="67">
        <v>2.6795072793974396E-2</v>
      </c>
      <c r="V15" s="67">
        <v>2.7210705993409079E-2</v>
      </c>
      <c r="W15" s="67">
        <v>2.4145589042599912E-2</v>
      </c>
      <c r="X15" s="67">
        <v>3.2100648801681411E-2</v>
      </c>
      <c r="Y15" s="67">
        <v>3.0055752478198128E-2</v>
      </c>
      <c r="Z15" s="35">
        <f>Y15</f>
        <v>3.0055752478198128E-2</v>
      </c>
      <c r="AA15" s="35">
        <f t="shared" si="16"/>
        <v>3.0055752478198128E-2</v>
      </c>
      <c r="AB15" s="35">
        <f t="shared" si="16"/>
        <v>3.0055752478198128E-2</v>
      </c>
      <c r="AC15" s="35">
        <f t="shared" si="16"/>
        <v>3.0055752478198128E-2</v>
      </c>
      <c r="AD15" s="35">
        <f t="shared" si="16"/>
        <v>3.0055752478198128E-2</v>
      </c>
      <c r="AE15" s="35">
        <f t="shared" si="16"/>
        <v>3.0055752478198128E-2</v>
      </c>
      <c r="AF15" s="35">
        <f t="shared" si="16"/>
        <v>3.0055752478198128E-2</v>
      </c>
      <c r="AG15" s="35">
        <f t="shared" si="16"/>
        <v>3.0055752478198128E-2</v>
      </c>
      <c r="AH15" s="35">
        <f t="shared" si="16"/>
        <v>3.0055752478198128E-2</v>
      </c>
      <c r="AI15" s="35">
        <f t="shared" si="16"/>
        <v>3.0055752478198128E-2</v>
      </c>
      <c r="AJ15" s="35">
        <f t="shared" si="16"/>
        <v>3.0055752478198128E-2</v>
      </c>
      <c r="AK15" s="35">
        <f t="shared" si="16"/>
        <v>3.0055752478198128E-2</v>
      </c>
      <c r="AL15" s="35">
        <f t="shared" si="16"/>
        <v>3.0055752478198128E-2</v>
      </c>
      <c r="AM15" s="35">
        <f t="shared" si="16"/>
        <v>3.0055752478198128E-2</v>
      </c>
      <c r="AN15" s="35">
        <f t="shared" si="16"/>
        <v>3.0055752478198128E-2</v>
      </c>
      <c r="AO15" s="35">
        <f t="shared" si="16"/>
        <v>3.0055752478198128E-2</v>
      </c>
      <c r="AP15" s="35">
        <f t="shared" si="16"/>
        <v>3.0055752478198128E-2</v>
      </c>
      <c r="AQ15" s="35">
        <f t="shared" si="16"/>
        <v>3.0055752478198128E-2</v>
      </c>
      <c r="AR15" s="35">
        <f t="shared" si="16"/>
        <v>3.0055752478198128E-2</v>
      </c>
      <c r="AS15" s="35">
        <f t="shared" si="16"/>
        <v>3.0055752478198128E-2</v>
      </c>
      <c r="AT15" s="35">
        <f t="shared" si="16"/>
        <v>3.0055752478198128E-2</v>
      </c>
      <c r="AU15" s="35">
        <f t="shared" si="16"/>
        <v>3.0055752478198128E-2</v>
      </c>
      <c r="AV15" s="35">
        <f t="shared" si="16"/>
        <v>3.0055752478198128E-2</v>
      </c>
      <c r="AW15" s="35">
        <f t="shared" si="16"/>
        <v>3.0055752478198128E-2</v>
      </c>
      <c r="AX15" s="35">
        <f t="shared" si="16"/>
        <v>3.0055752478198128E-2</v>
      </c>
      <c r="AY15" s="35">
        <f t="shared" si="16"/>
        <v>3.0055752478198128E-2</v>
      </c>
      <c r="AZ15" s="35">
        <f t="shared" si="16"/>
        <v>3.0055752478198128E-2</v>
      </c>
      <c r="BA15" s="35">
        <f t="shared" si="16"/>
        <v>3.0055752478198128E-2</v>
      </c>
      <c r="BB15" s="35">
        <f t="shared" si="16"/>
        <v>3.0055752478198128E-2</v>
      </c>
      <c r="BC15" s="35">
        <f t="shared" si="16"/>
        <v>3.0055752478198128E-2</v>
      </c>
      <c r="BD15" s="35">
        <f t="shared" si="16"/>
        <v>3.0055752478198128E-2</v>
      </c>
      <c r="BE15" s="35">
        <f t="shared" si="16"/>
        <v>3.0055752478198128E-2</v>
      </c>
      <c r="BF15" s="35">
        <f t="shared" si="16"/>
        <v>3.0055752478198128E-2</v>
      </c>
      <c r="BG15" s="35">
        <f t="shared" si="16"/>
        <v>3.0055752478198128E-2</v>
      </c>
      <c r="BH15" s="35">
        <f t="shared" si="16"/>
        <v>3.0055752478198128E-2</v>
      </c>
      <c r="BI15" s="35">
        <f t="shared" si="16"/>
        <v>3.0055752478198128E-2</v>
      </c>
      <c r="BJ15" s="35">
        <f t="shared" si="16"/>
        <v>3.0055752478198128E-2</v>
      </c>
      <c r="BK15" s="35">
        <f t="shared" si="16"/>
        <v>3.0055752478198128E-2</v>
      </c>
      <c r="BL15" s="35">
        <f t="shared" si="16"/>
        <v>3.0055752478198128E-2</v>
      </c>
    </row>
    <row r="16" spans="1:64" outlineLevel="1" x14ac:dyDescent="0.2"/>
    <row r="17" spans="1:64" s="83" customFormat="1" outlineLevel="1" x14ac:dyDescent="0.2">
      <c r="A17" s="83" t="s">
        <v>100</v>
      </c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 spans="1:64" outlineLevel="2" x14ac:dyDescent="0.2">
      <c r="A18" t="s">
        <v>101</v>
      </c>
      <c r="B18" t="s">
        <v>32</v>
      </c>
      <c r="C18" s="124" t="s">
        <v>505</v>
      </c>
      <c r="H18" s="73">
        <v>0.18</v>
      </c>
      <c r="I18" s="73">
        <v>0.13250000000000001</v>
      </c>
      <c r="J18" s="73">
        <v>0.1125</v>
      </c>
      <c r="K18" s="73">
        <v>0.13750000000000001</v>
      </c>
      <c r="L18" s="73">
        <v>8.7499999999999994E-2</v>
      </c>
      <c r="M18" s="73">
        <v>0.1075</v>
      </c>
      <c r="N18" s="73">
        <v>0.11</v>
      </c>
      <c r="O18" s="73">
        <v>7.2499999999999995E-2</v>
      </c>
      <c r="P18" s="73">
        <v>0.1</v>
      </c>
      <c r="Q18" s="73">
        <v>0.11749999999999999</v>
      </c>
      <c r="R18" s="73">
        <v>0.14249999999999999</v>
      </c>
      <c r="S18" s="73">
        <v>0.13750000000000001</v>
      </c>
      <c r="T18" s="73">
        <v>7.0000000000000007E-2</v>
      </c>
      <c r="U18" s="73">
        <v>6.5000000000000002E-2</v>
      </c>
      <c r="V18" s="73">
        <v>4.4999999999999998E-2</v>
      </c>
      <c r="W18" s="73">
        <v>0.02</v>
      </c>
      <c r="X18" s="73">
        <v>9.2499999999999999E-2</v>
      </c>
      <c r="Y18" s="73">
        <v>0.13750000000000001</v>
      </c>
      <c r="Z18" s="73">
        <v>0.1125</v>
      </c>
      <c r="AA18" s="73">
        <v>0.08</v>
      </c>
      <c r="AB18" s="73">
        <v>7.7499999999999999E-2</v>
      </c>
      <c r="AC18" s="76">
        <f t="shared" ref="AC18:BL18" si="17">AB18</f>
        <v>7.7499999999999999E-2</v>
      </c>
      <c r="AD18" s="76">
        <f t="shared" si="17"/>
        <v>7.7499999999999999E-2</v>
      </c>
      <c r="AE18" s="76">
        <f t="shared" si="17"/>
        <v>7.7499999999999999E-2</v>
      </c>
      <c r="AF18" s="76">
        <f t="shared" si="17"/>
        <v>7.7499999999999999E-2</v>
      </c>
      <c r="AG18" s="76">
        <f t="shared" si="17"/>
        <v>7.7499999999999999E-2</v>
      </c>
      <c r="AH18" s="76">
        <f t="shared" si="17"/>
        <v>7.7499999999999999E-2</v>
      </c>
      <c r="AI18" s="76">
        <f t="shared" si="17"/>
        <v>7.7499999999999999E-2</v>
      </c>
      <c r="AJ18" s="76">
        <f t="shared" si="17"/>
        <v>7.7499999999999999E-2</v>
      </c>
      <c r="AK18" s="76">
        <f t="shared" si="17"/>
        <v>7.7499999999999999E-2</v>
      </c>
      <c r="AL18" s="76">
        <f t="shared" si="17"/>
        <v>7.7499999999999999E-2</v>
      </c>
      <c r="AM18" s="76">
        <f t="shared" si="17"/>
        <v>7.7499999999999999E-2</v>
      </c>
      <c r="AN18" s="76">
        <f t="shared" si="17"/>
        <v>7.7499999999999999E-2</v>
      </c>
      <c r="AO18" s="76">
        <f t="shared" si="17"/>
        <v>7.7499999999999999E-2</v>
      </c>
      <c r="AP18" s="76">
        <f t="shared" si="17"/>
        <v>7.7499999999999999E-2</v>
      </c>
      <c r="AQ18" s="76">
        <f t="shared" si="17"/>
        <v>7.7499999999999999E-2</v>
      </c>
      <c r="AR18" s="76">
        <f t="shared" si="17"/>
        <v>7.7499999999999999E-2</v>
      </c>
      <c r="AS18" s="76">
        <f t="shared" si="17"/>
        <v>7.7499999999999999E-2</v>
      </c>
      <c r="AT18" s="76">
        <f t="shared" si="17"/>
        <v>7.7499999999999999E-2</v>
      </c>
      <c r="AU18" s="76">
        <f t="shared" si="17"/>
        <v>7.7499999999999999E-2</v>
      </c>
      <c r="AV18" s="76">
        <f t="shared" si="17"/>
        <v>7.7499999999999999E-2</v>
      </c>
      <c r="AW18" s="76">
        <f t="shared" si="17"/>
        <v>7.7499999999999999E-2</v>
      </c>
      <c r="AX18" s="76">
        <f t="shared" si="17"/>
        <v>7.7499999999999999E-2</v>
      </c>
      <c r="AY18" s="76">
        <f t="shared" si="17"/>
        <v>7.7499999999999999E-2</v>
      </c>
      <c r="AZ18" s="76">
        <f t="shared" si="17"/>
        <v>7.7499999999999999E-2</v>
      </c>
      <c r="BA18" s="76">
        <f t="shared" si="17"/>
        <v>7.7499999999999999E-2</v>
      </c>
      <c r="BB18" s="76">
        <f t="shared" si="17"/>
        <v>7.7499999999999999E-2</v>
      </c>
      <c r="BC18" s="76">
        <f t="shared" si="17"/>
        <v>7.7499999999999999E-2</v>
      </c>
      <c r="BD18" s="76">
        <f t="shared" si="17"/>
        <v>7.7499999999999999E-2</v>
      </c>
      <c r="BE18" s="76">
        <f t="shared" si="17"/>
        <v>7.7499999999999999E-2</v>
      </c>
      <c r="BF18" s="76">
        <f t="shared" si="17"/>
        <v>7.7499999999999999E-2</v>
      </c>
      <c r="BG18" s="76">
        <f t="shared" si="17"/>
        <v>7.7499999999999999E-2</v>
      </c>
      <c r="BH18" s="76">
        <f t="shared" si="17"/>
        <v>7.7499999999999999E-2</v>
      </c>
      <c r="BI18" s="76">
        <f t="shared" si="17"/>
        <v>7.7499999999999999E-2</v>
      </c>
      <c r="BJ18" s="76">
        <f t="shared" si="17"/>
        <v>7.7499999999999999E-2</v>
      </c>
      <c r="BK18" s="76">
        <f t="shared" si="17"/>
        <v>7.7499999999999999E-2</v>
      </c>
      <c r="BL18" s="76">
        <f t="shared" si="17"/>
        <v>7.7499999999999999E-2</v>
      </c>
    </row>
    <row r="19" spans="1:64" outlineLevel="2" x14ac:dyDescent="0.2">
      <c r="A19" t="s">
        <v>102</v>
      </c>
      <c r="B19" t="s">
        <v>32</v>
      </c>
      <c r="C19" s="124" t="s">
        <v>506</v>
      </c>
      <c r="H19" s="100">
        <v>9.7500000000000003E-2</v>
      </c>
      <c r="I19" s="100">
        <v>7.8749999999999973E-2</v>
      </c>
      <c r="J19" s="100">
        <v>6.3750000000000001E-2</v>
      </c>
      <c r="K19" s="100">
        <v>6.25E-2</v>
      </c>
      <c r="L19" s="100">
        <v>6.1249999999999999E-2</v>
      </c>
      <c r="M19" s="100">
        <v>0.06</v>
      </c>
      <c r="N19" s="100">
        <v>0.06</v>
      </c>
      <c r="O19" s="100">
        <v>5.7500000000000002E-2</v>
      </c>
      <c r="P19" s="100">
        <v>0.05</v>
      </c>
      <c r="Q19" s="100">
        <v>0.05</v>
      </c>
      <c r="R19" s="100">
        <v>6.25E-2</v>
      </c>
      <c r="S19" s="100">
        <v>7.4999999999999997E-2</v>
      </c>
      <c r="T19" s="100">
        <v>7.1249999999999994E-2</v>
      </c>
      <c r="U19" s="100">
        <v>6.7225000000000007E-2</v>
      </c>
      <c r="V19" s="100">
        <v>6.2025000000000004E-2</v>
      </c>
      <c r="W19" s="100">
        <v>4.8725000000000004E-2</v>
      </c>
      <c r="X19" s="100">
        <v>4.8000000000000001E-2</v>
      </c>
      <c r="Y19" s="99">
        <v>6.7750000000000005E-2</v>
      </c>
      <c r="Z19" s="99">
        <v>7.3700000000000002E-2</v>
      </c>
      <c r="AA19" s="149">
        <f t="shared" ref="AA19:BL19" si="18">Z19</f>
        <v>7.3700000000000002E-2</v>
      </c>
      <c r="AB19" s="149">
        <f t="shared" si="18"/>
        <v>7.3700000000000002E-2</v>
      </c>
      <c r="AC19" s="149">
        <f t="shared" si="18"/>
        <v>7.3700000000000002E-2</v>
      </c>
      <c r="AD19" s="77">
        <f t="shared" si="18"/>
        <v>7.3700000000000002E-2</v>
      </c>
      <c r="AE19" s="77">
        <f t="shared" si="18"/>
        <v>7.3700000000000002E-2</v>
      </c>
      <c r="AF19" s="77">
        <f t="shared" si="18"/>
        <v>7.3700000000000002E-2</v>
      </c>
      <c r="AG19" s="77">
        <f t="shared" si="18"/>
        <v>7.3700000000000002E-2</v>
      </c>
      <c r="AH19" s="77">
        <f t="shared" si="18"/>
        <v>7.3700000000000002E-2</v>
      </c>
      <c r="AI19" s="77">
        <f t="shared" si="18"/>
        <v>7.3700000000000002E-2</v>
      </c>
      <c r="AJ19" s="77">
        <f t="shared" si="18"/>
        <v>7.3700000000000002E-2</v>
      </c>
      <c r="AK19" s="77">
        <f t="shared" si="18"/>
        <v>7.3700000000000002E-2</v>
      </c>
      <c r="AL19" s="77">
        <f t="shared" si="18"/>
        <v>7.3700000000000002E-2</v>
      </c>
      <c r="AM19" s="77">
        <f t="shared" si="18"/>
        <v>7.3700000000000002E-2</v>
      </c>
      <c r="AN19" s="77">
        <f t="shared" si="18"/>
        <v>7.3700000000000002E-2</v>
      </c>
      <c r="AO19" s="77">
        <f t="shared" si="18"/>
        <v>7.3700000000000002E-2</v>
      </c>
      <c r="AP19" s="77">
        <f t="shared" si="18"/>
        <v>7.3700000000000002E-2</v>
      </c>
      <c r="AQ19" s="77">
        <f t="shared" si="18"/>
        <v>7.3700000000000002E-2</v>
      </c>
      <c r="AR19" s="77">
        <f t="shared" si="18"/>
        <v>7.3700000000000002E-2</v>
      </c>
      <c r="AS19" s="77">
        <f t="shared" si="18"/>
        <v>7.3700000000000002E-2</v>
      </c>
      <c r="AT19" s="77">
        <f t="shared" si="18"/>
        <v>7.3700000000000002E-2</v>
      </c>
      <c r="AU19" s="77">
        <f t="shared" si="18"/>
        <v>7.3700000000000002E-2</v>
      </c>
      <c r="AV19" s="77">
        <f t="shared" si="18"/>
        <v>7.3700000000000002E-2</v>
      </c>
      <c r="AW19" s="77">
        <f t="shared" si="18"/>
        <v>7.3700000000000002E-2</v>
      </c>
      <c r="AX19" s="77">
        <f t="shared" si="18"/>
        <v>7.3700000000000002E-2</v>
      </c>
      <c r="AY19" s="77">
        <f t="shared" si="18"/>
        <v>7.3700000000000002E-2</v>
      </c>
      <c r="AZ19" s="77">
        <f t="shared" si="18"/>
        <v>7.3700000000000002E-2</v>
      </c>
      <c r="BA19" s="77">
        <f t="shared" si="18"/>
        <v>7.3700000000000002E-2</v>
      </c>
      <c r="BB19" s="77">
        <f t="shared" si="18"/>
        <v>7.3700000000000002E-2</v>
      </c>
      <c r="BC19" s="77">
        <f t="shared" si="18"/>
        <v>7.3700000000000002E-2</v>
      </c>
      <c r="BD19" s="77">
        <f t="shared" si="18"/>
        <v>7.3700000000000002E-2</v>
      </c>
      <c r="BE19" s="77">
        <f t="shared" si="18"/>
        <v>7.3700000000000002E-2</v>
      </c>
      <c r="BF19" s="77">
        <f t="shared" si="18"/>
        <v>7.3700000000000002E-2</v>
      </c>
      <c r="BG19" s="77">
        <f t="shared" si="18"/>
        <v>7.3700000000000002E-2</v>
      </c>
      <c r="BH19" s="77">
        <f t="shared" si="18"/>
        <v>7.3700000000000002E-2</v>
      </c>
      <c r="BI19" s="77">
        <f t="shared" si="18"/>
        <v>7.3700000000000002E-2</v>
      </c>
      <c r="BJ19" s="77">
        <f t="shared" si="18"/>
        <v>7.3700000000000002E-2</v>
      </c>
      <c r="BK19" s="77">
        <f t="shared" si="18"/>
        <v>7.3700000000000002E-2</v>
      </c>
      <c r="BL19" s="77">
        <f t="shared" si="18"/>
        <v>7.3700000000000002E-2</v>
      </c>
    </row>
    <row r="20" spans="1:64" outlineLevel="2" x14ac:dyDescent="0.2">
      <c r="A20" t="s">
        <v>71</v>
      </c>
      <c r="B20" t="s">
        <v>32</v>
      </c>
      <c r="C20" s="124" t="s">
        <v>507</v>
      </c>
      <c r="H20" s="67">
        <v>5.6892268187350714E-2</v>
      </c>
      <c r="I20" s="67">
        <v>3.1415161315768936E-2</v>
      </c>
      <c r="J20" s="67">
        <v>4.4576585533737445E-2</v>
      </c>
      <c r="K20" s="67">
        <v>5.90272439065469E-2</v>
      </c>
      <c r="L20" s="67">
        <v>4.3116500625678622E-2</v>
      </c>
      <c r="M20" s="67">
        <v>5.9086887217945083E-2</v>
      </c>
      <c r="N20" s="67">
        <v>6.5033527436802352E-2</v>
      </c>
      <c r="O20" s="67">
        <v>5.8385947181474274E-2</v>
      </c>
      <c r="P20" s="67">
        <v>5.910683255331084E-2</v>
      </c>
      <c r="Q20" s="67">
        <v>6.4074707959081545E-2</v>
      </c>
      <c r="R20" s="67">
        <v>0.10673028133975082</v>
      </c>
      <c r="S20" s="67">
        <v>6.2879882132213849E-2</v>
      </c>
      <c r="T20" s="67">
        <v>2.9474213204347288E-2</v>
      </c>
      <c r="U20" s="67">
        <v>3.7455811701915254E-2</v>
      </c>
      <c r="V20" s="67">
        <v>4.306151617159526E-2</v>
      </c>
      <c r="W20" s="67">
        <v>4.517456886424509E-2</v>
      </c>
      <c r="X20" s="73">
        <v>0.10060982737443336</v>
      </c>
      <c r="Y20" s="73">
        <v>5.7850929078894664E-2</v>
      </c>
      <c r="Z20" s="67">
        <v>4.9399999999999999E-2</v>
      </c>
      <c r="AA20" s="67">
        <v>3.5000000000000003E-2</v>
      </c>
      <c r="AB20" s="67">
        <v>0.03</v>
      </c>
      <c r="AC20" s="35">
        <f t="shared" ref="AC20:BL20" si="19">AB20</f>
        <v>0.03</v>
      </c>
      <c r="AD20" s="76">
        <f t="shared" si="19"/>
        <v>0.03</v>
      </c>
      <c r="AE20" s="76">
        <f t="shared" si="19"/>
        <v>0.03</v>
      </c>
      <c r="AF20" s="76">
        <f t="shared" si="19"/>
        <v>0.03</v>
      </c>
      <c r="AG20" s="76">
        <f t="shared" si="19"/>
        <v>0.03</v>
      </c>
      <c r="AH20" s="76">
        <f t="shared" si="19"/>
        <v>0.03</v>
      </c>
      <c r="AI20" s="76">
        <f t="shared" si="19"/>
        <v>0.03</v>
      </c>
      <c r="AJ20" s="76">
        <f t="shared" si="19"/>
        <v>0.03</v>
      </c>
      <c r="AK20" s="76">
        <f t="shared" si="19"/>
        <v>0.03</v>
      </c>
      <c r="AL20" s="76">
        <f t="shared" si="19"/>
        <v>0.03</v>
      </c>
      <c r="AM20" s="76">
        <f t="shared" si="19"/>
        <v>0.03</v>
      </c>
      <c r="AN20" s="76">
        <f t="shared" si="19"/>
        <v>0.03</v>
      </c>
      <c r="AO20" s="76">
        <f t="shared" si="19"/>
        <v>0.03</v>
      </c>
      <c r="AP20" s="76">
        <f t="shared" si="19"/>
        <v>0.03</v>
      </c>
      <c r="AQ20" s="76">
        <f t="shared" si="19"/>
        <v>0.03</v>
      </c>
      <c r="AR20" s="76">
        <f t="shared" si="19"/>
        <v>0.03</v>
      </c>
      <c r="AS20" s="76">
        <f t="shared" si="19"/>
        <v>0.03</v>
      </c>
      <c r="AT20" s="76">
        <f t="shared" si="19"/>
        <v>0.03</v>
      </c>
      <c r="AU20" s="76">
        <f t="shared" si="19"/>
        <v>0.03</v>
      </c>
      <c r="AV20" s="76">
        <f t="shared" si="19"/>
        <v>0.03</v>
      </c>
      <c r="AW20" s="76">
        <f t="shared" si="19"/>
        <v>0.03</v>
      </c>
      <c r="AX20" s="76">
        <f t="shared" si="19"/>
        <v>0.03</v>
      </c>
      <c r="AY20" s="76">
        <f t="shared" si="19"/>
        <v>0.03</v>
      </c>
      <c r="AZ20" s="76">
        <f t="shared" si="19"/>
        <v>0.03</v>
      </c>
      <c r="BA20" s="76">
        <f t="shared" si="19"/>
        <v>0.03</v>
      </c>
      <c r="BB20" s="76">
        <f t="shared" si="19"/>
        <v>0.03</v>
      </c>
      <c r="BC20" s="76">
        <f t="shared" si="19"/>
        <v>0.03</v>
      </c>
      <c r="BD20" s="76">
        <f t="shared" si="19"/>
        <v>0.03</v>
      </c>
      <c r="BE20" s="76">
        <f t="shared" si="19"/>
        <v>0.03</v>
      </c>
      <c r="BF20" s="76">
        <f t="shared" si="19"/>
        <v>0.03</v>
      </c>
      <c r="BG20" s="76">
        <f t="shared" si="19"/>
        <v>0.03</v>
      </c>
      <c r="BH20" s="76">
        <f t="shared" si="19"/>
        <v>0.03</v>
      </c>
      <c r="BI20" s="76">
        <f t="shared" si="19"/>
        <v>0.03</v>
      </c>
      <c r="BJ20" s="76">
        <f t="shared" si="19"/>
        <v>0.03</v>
      </c>
      <c r="BK20" s="76">
        <f t="shared" si="19"/>
        <v>0.03</v>
      </c>
      <c r="BL20" s="76">
        <f t="shared" si="19"/>
        <v>0.03</v>
      </c>
    </row>
    <row r="21" spans="1:64" outlineLevel="2" x14ac:dyDescent="0.2">
      <c r="A21" t="s">
        <v>95</v>
      </c>
      <c r="B21" t="s">
        <v>32</v>
      </c>
      <c r="C21" s="124" t="s">
        <v>508</v>
      </c>
      <c r="F21" t="s">
        <v>485</v>
      </c>
      <c r="H21" s="99">
        <v>3.4156594850236477E-2</v>
      </c>
      <c r="I21" s="99">
        <v>2.5406504065040636E-2</v>
      </c>
      <c r="J21" s="99">
        <v>4.0812685827551931E-2</v>
      </c>
      <c r="K21" s="99">
        <v>9.1412900645604367E-4</v>
      </c>
      <c r="L21" s="99">
        <v>2.7213311262058282E-2</v>
      </c>
      <c r="M21" s="99">
        <v>1.4957235273143077E-2</v>
      </c>
      <c r="N21" s="99">
        <v>2.9624188448710953E-2</v>
      </c>
      <c r="O21" s="99">
        <v>1.7410223687475579E-2</v>
      </c>
      <c r="P21" s="99">
        <v>1.501735619618394E-2</v>
      </c>
      <c r="Q21" s="99">
        <v>7.564932696557447E-3</v>
      </c>
      <c r="R21" s="99">
        <v>7.2951978604158807E-3</v>
      </c>
      <c r="S21" s="99">
        <v>2.074622132966919E-2</v>
      </c>
      <c r="T21" s="99">
        <v>2.1090824745684245E-2</v>
      </c>
      <c r="U21" s="99">
        <v>1.9101588486313714E-2</v>
      </c>
      <c r="V21" s="99">
        <v>2.2851297401217163E-2</v>
      </c>
      <c r="W21" s="99">
        <v>1.3620054947193205E-2</v>
      </c>
      <c r="X21" s="100">
        <v>7.6798169539063377E-2</v>
      </c>
      <c r="Y21" s="99">
        <v>2.8548906710535338E-2</v>
      </c>
      <c r="Z21" s="99">
        <v>2.259171637066415E-2</v>
      </c>
      <c r="AA21" s="99">
        <v>2.0039753657662418E-2</v>
      </c>
      <c r="AB21" s="149">
        <f>AA21</f>
        <v>2.0039753657662418E-2</v>
      </c>
      <c r="AC21" s="149">
        <f t="shared" ref="AC21:BL22" si="20">AB21</f>
        <v>2.0039753657662418E-2</v>
      </c>
      <c r="AD21" s="77">
        <f t="shared" si="20"/>
        <v>2.0039753657662418E-2</v>
      </c>
      <c r="AE21" s="77">
        <f t="shared" si="20"/>
        <v>2.0039753657662418E-2</v>
      </c>
      <c r="AF21" s="77">
        <f t="shared" si="20"/>
        <v>2.0039753657662418E-2</v>
      </c>
      <c r="AG21" s="77">
        <f t="shared" si="20"/>
        <v>2.0039753657662418E-2</v>
      </c>
      <c r="AH21" s="77">
        <f t="shared" si="20"/>
        <v>2.0039753657662418E-2</v>
      </c>
      <c r="AI21" s="77">
        <f t="shared" si="20"/>
        <v>2.0039753657662418E-2</v>
      </c>
      <c r="AJ21" s="77">
        <f t="shared" si="20"/>
        <v>2.0039753657662418E-2</v>
      </c>
      <c r="AK21" s="77">
        <f t="shared" si="20"/>
        <v>2.0039753657662418E-2</v>
      </c>
      <c r="AL21" s="77">
        <f t="shared" si="20"/>
        <v>2.0039753657662418E-2</v>
      </c>
      <c r="AM21" s="77">
        <f t="shared" si="20"/>
        <v>2.0039753657662418E-2</v>
      </c>
      <c r="AN21" s="77">
        <f t="shared" si="20"/>
        <v>2.0039753657662418E-2</v>
      </c>
      <c r="AO21" s="77">
        <f t="shared" si="20"/>
        <v>2.0039753657662418E-2</v>
      </c>
      <c r="AP21" s="77">
        <f t="shared" si="20"/>
        <v>2.0039753657662418E-2</v>
      </c>
      <c r="AQ21" s="77">
        <f t="shared" si="20"/>
        <v>2.0039753657662418E-2</v>
      </c>
      <c r="AR21" s="77">
        <f t="shared" si="20"/>
        <v>2.0039753657662418E-2</v>
      </c>
      <c r="AS21" s="77">
        <f t="shared" si="20"/>
        <v>2.0039753657662418E-2</v>
      </c>
      <c r="AT21" s="77">
        <f t="shared" si="20"/>
        <v>2.0039753657662418E-2</v>
      </c>
      <c r="AU21" s="77">
        <f t="shared" si="20"/>
        <v>2.0039753657662418E-2</v>
      </c>
      <c r="AV21" s="77">
        <f t="shared" si="20"/>
        <v>2.0039753657662418E-2</v>
      </c>
      <c r="AW21" s="77">
        <f t="shared" si="20"/>
        <v>2.0039753657662418E-2</v>
      </c>
      <c r="AX21" s="77">
        <f t="shared" si="20"/>
        <v>2.0039753657662418E-2</v>
      </c>
      <c r="AY21" s="77">
        <f t="shared" si="20"/>
        <v>2.0039753657662418E-2</v>
      </c>
      <c r="AZ21" s="77">
        <f t="shared" si="20"/>
        <v>2.0039753657662418E-2</v>
      </c>
      <c r="BA21" s="77">
        <f t="shared" si="20"/>
        <v>2.0039753657662418E-2</v>
      </c>
      <c r="BB21" s="77">
        <f t="shared" si="20"/>
        <v>2.0039753657662418E-2</v>
      </c>
      <c r="BC21" s="77">
        <f t="shared" si="20"/>
        <v>2.0039753657662418E-2</v>
      </c>
      <c r="BD21" s="77">
        <f t="shared" si="20"/>
        <v>2.0039753657662418E-2</v>
      </c>
      <c r="BE21" s="77">
        <f t="shared" si="20"/>
        <v>2.0039753657662418E-2</v>
      </c>
      <c r="BF21" s="77">
        <f t="shared" si="20"/>
        <v>2.0039753657662418E-2</v>
      </c>
      <c r="BG21" s="77">
        <f t="shared" si="20"/>
        <v>2.0039753657662418E-2</v>
      </c>
      <c r="BH21" s="77">
        <f t="shared" si="20"/>
        <v>2.0039753657662418E-2</v>
      </c>
      <c r="BI21" s="77">
        <f t="shared" si="20"/>
        <v>2.0039753657662418E-2</v>
      </c>
      <c r="BJ21" s="77">
        <f t="shared" si="20"/>
        <v>2.0039753657662418E-2</v>
      </c>
      <c r="BK21" s="77">
        <f t="shared" si="20"/>
        <v>2.0039753657662418E-2</v>
      </c>
      <c r="BL21" s="77">
        <f t="shared" si="20"/>
        <v>2.0039753657662418E-2</v>
      </c>
    </row>
    <row r="22" spans="1:64" outlineLevel="2" x14ac:dyDescent="0.2">
      <c r="A22" t="s">
        <v>409</v>
      </c>
      <c r="B22" t="s">
        <v>32</v>
      </c>
      <c r="C22" s="124" t="s">
        <v>509</v>
      </c>
      <c r="D22" s="124" t="s">
        <v>510</v>
      </c>
      <c r="H22" s="67">
        <v>2.2800000000000001E-2</v>
      </c>
      <c r="I22" s="67">
        <v>1.9199999999999998E-2</v>
      </c>
      <c r="J22" s="67">
        <v>3.1099999999999999E-2</v>
      </c>
      <c r="K22" s="67">
        <v>1.6400000000000001E-2</v>
      </c>
      <c r="L22" s="67">
        <v>9.2999999999999992E-3</v>
      </c>
      <c r="M22" s="67">
        <v>2.2200000000000001E-2</v>
      </c>
      <c r="N22" s="67">
        <v>2.75E-2</v>
      </c>
      <c r="O22" s="67">
        <v>2.2200000000000001E-2</v>
      </c>
      <c r="P22" s="67">
        <v>8.5000000000000006E-3</v>
      </c>
      <c r="Q22" s="67">
        <v>-1.6999999999999999E-3</v>
      </c>
      <c r="R22" s="67">
        <v>8.9999999999999998E-4</v>
      </c>
      <c r="S22" s="67">
        <v>1.1000000000000001E-2</v>
      </c>
      <c r="T22" s="67">
        <v>1.34E-2</v>
      </c>
      <c r="U22" s="67">
        <v>1.52E-2</v>
      </c>
      <c r="V22" s="67">
        <v>1.3299999999999999E-2</v>
      </c>
      <c r="W22" s="67">
        <v>-2.7000000000000001E-3</v>
      </c>
      <c r="X22" s="67">
        <v>4.9599999999999998E-2</v>
      </c>
      <c r="Y22" s="67">
        <v>8.1000000000000003E-2</v>
      </c>
      <c r="Z22" s="67">
        <v>5.5E-2</v>
      </c>
      <c r="AA22" s="67">
        <v>2.3E-2</v>
      </c>
      <c r="AB22" s="149">
        <f>AA22</f>
        <v>2.3E-2</v>
      </c>
      <c r="AC22" s="149">
        <f>AB22</f>
        <v>2.3E-2</v>
      </c>
      <c r="AD22" s="77">
        <f t="shared" si="20"/>
        <v>2.3E-2</v>
      </c>
      <c r="AE22" s="77">
        <f t="shared" si="20"/>
        <v>2.3E-2</v>
      </c>
      <c r="AF22" s="77">
        <f t="shared" si="20"/>
        <v>2.3E-2</v>
      </c>
      <c r="AG22" s="77">
        <f t="shared" si="20"/>
        <v>2.3E-2</v>
      </c>
      <c r="AH22" s="77">
        <f t="shared" si="20"/>
        <v>2.3E-2</v>
      </c>
      <c r="AI22" s="77">
        <f t="shared" si="20"/>
        <v>2.3E-2</v>
      </c>
      <c r="AJ22" s="77">
        <f t="shared" si="20"/>
        <v>2.3E-2</v>
      </c>
      <c r="AK22" s="77">
        <f t="shared" si="20"/>
        <v>2.3E-2</v>
      </c>
      <c r="AL22" s="77">
        <f t="shared" si="20"/>
        <v>2.3E-2</v>
      </c>
      <c r="AM22" s="77">
        <f t="shared" si="20"/>
        <v>2.3E-2</v>
      </c>
      <c r="AN22" s="77">
        <f t="shared" si="20"/>
        <v>2.3E-2</v>
      </c>
      <c r="AO22" s="77">
        <f t="shared" si="20"/>
        <v>2.3E-2</v>
      </c>
      <c r="AP22" s="77">
        <f t="shared" si="20"/>
        <v>2.3E-2</v>
      </c>
      <c r="AQ22" s="77">
        <f t="shared" si="20"/>
        <v>2.3E-2</v>
      </c>
      <c r="AR22" s="77">
        <f t="shared" si="20"/>
        <v>2.3E-2</v>
      </c>
      <c r="AS22" s="77">
        <f t="shared" si="20"/>
        <v>2.3E-2</v>
      </c>
      <c r="AT22" s="77">
        <f t="shared" si="20"/>
        <v>2.3E-2</v>
      </c>
      <c r="AU22" s="77">
        <f t="shared" si="20"/>
        <v>2.3E-2</v>
      </c>
      <c r="AV22" s="77">
        <f t="shared" si="20"/>
        <v>2.3E-2</v>
      </c>
      <c r="AW22" s="77">
        <f t="shared" si="20"/>
        <v>2.3E-2</v>
      </c>
      <c r="AX22" s="77">
        <f t="shared" si="20"/>
        <v>2.3E-2</v>
      </c>
      <c r="AY22" s="77">
        <f t="shared" si="20"/>
        <v>2.3E-2</v>
      </c>
      <c r="AZ22" s="77">
        <f t="shared" si="20"/>
        <v>2.3E-2</v>
      </c>
      <c r="BA22" s="77">
        <f t="shared" si="20"/>
        <v>2.3E-2</v>
      </c>
      <c r="BB22" s="77">
        <f t="shared" si="20"/>
        <v>2.3E-2</v>
      </c>
      <c r="BC22" s="77">
        <f t="shared" si="20"/>
        <v>2.3E-2</v>
      </c>
      <c r="BD22" s="77">
        <f t="shared" si="20"/>
        <v>2.3E-2</v>
      </c>
      <c r="BE22" s="77">
        <f t="shared" si="20"/>
        <v>2.3E-2</v>
      </c>
      <c r="BF22" s="77">
        <f t="shared" si="20"/>
        <v>2.3E-2</v>
      </c>
      <c r="BG22" s="77">
        <f t="shared" si="20"/>
        <v>2.3E-2</v>
      </c>
      <c r="BH22" s="77">
        <f t="shared" si="20"/>
        <v>2.3E-2</v>
      </c>
      <c r="BI22" s="77">
        <f t="shared" si="20"/>
        <v>2.3E-2</v>
      </c>
      <c r="BJ22" s="77">
        <f t="shared" si="20"/>
        <v>2.3E-2</v>
      </c>
      <c r="BK22" s="77">
        <f t="shared" si="20"/>
        <v>2.3E-2</v>
      </c>
      <c r="BL22" s="77">
        <f t="shared" si="20"/>
        <v>2.3E-2</v>
      </c>
    </row>
    <row r="23" spans="1:64" outlineLevel="2" x14ac:dyDescent="0.2">
      <c r="A23" t="s">
        <v>29</v>
      </c>
      <c r="B23" t="str">
        <f>"["&amp;$E23&amp;" =1,00]"</f>
        <v>[2026 =1,00]</v>
      </c>
      <c r="E23" s="101">
        <f>Premissas!$D$4</f>
        <v>2026</v>
      </c>
      <c r="F23" t="s">
        <v>103</v>
      </c>
      <c r="H23" s="102">
        <f t="shared" ref="H23:J25" si="21">IF(H$1=$E23,1,IF(H$1&lt;$E23,I23/(1+I20),G23*(1+I20)))</f>
        <v>0.92816716820055467</v>
      </c>
      <c r="I23" s="102">
        <f t="shared" si="21"/>
        <v>0.95732568951757557</v>
      </c>
      <c r="J23" s="102">
        <f t="shared" si="21"/>
        <v>1</v>
      </c>
      <c r="K23" s="102">
        <f t="shared" ref="K23:AP23" si="22">IF(K$1=$E23,1,IF(K$1&lt;$E23,L23/(1+K20),J23*(1+K20)))</f>
        <v>1.0590272439065469</v>
      </c>
      <c r="L23" s="102">
        <f t="shared" si="22"/>
        <v>1.1046887927310542</v>
      </c>
      <c r="M23" s="102">
        <f t="shared" si="22"/>
        <v>1.1699614148380819</v>
      </c>
      <c r="N23" s="102">
        <f t="shared" si="22"/>
        <v>1.2460481326099544</v>
      </c>
      <c r="O23" s="102">
        <f t="shared" si="22"/>
        <v>1.3187998330660939</v>
      </c>
      <c r="P23" s="102">
        <f t="shared" si="22"/>
        <v>1.3967499139704658</v>
      </c>
      <c r="Q23" s="102">
        <f>IF(Q$1=$E23,1,IF(Q$1&lt;$E23,R23/(1+Q20),P23*(1+Q20)))</f>
        <v>1.4862462567999957</v>
      </c>
      <c r="R23" s="102">
        <f t="shared" si="22"/>
        <v>1.6448737379284109</v>
      </c>
      <c r="S23" s="102">
        <f t="shared" si="22"/>
        <v>1.7483032046917233</v>
      </c>
      <c r="T23" s="102">
        <f t="shared" si="22"/>
        <v>1.7998330660926507</v>
      </c>
      <c r="U23" s="102">
        <f t="shared" si="22"/>
        <v>1.8672472745110977</v>
      </c>
      <c r="V23" s="102">
        <f t="shared" si="22"/>
        <v>1.9476537732188246</v>
      </c>
      <c r="W23" s="102">
        <f t="shared" si="22"/>
        <v>2.0356381927208052</v>
      </c>
      <c r="X23" s="102">
        <f t="shared" si="22"/>
        <v>2.2404433998872491</v>
      </c>
      <c r="Y23" s="102">
        <f t="shared" si="22"/>
        <v>2.3700551321194041</v>
      </c>
      <c r="Z23" s="102">
        <f t="shared" si="22"/>
        <v>2.4871358556461023</v>
      </c>
      <c r="AA23" s="102">
        <f t="shared" si="22"/>
        <v>2.5741856105937155</v>
      </c>
      <c r="AB23" s="102">
        <f t="shared" si="22"/>
        <v>2.6514111789115269</v>
      </c>
      <c r="AC23" s="102">
        <f t="shared" si="22"/>
        <v>2.7309535142788728</v>
      </c>
      <c r="AD23" s="102">
        <f t="shared" si="22"/>
        <v>2.8128821197072389</v>
      </c>
      <c r="AE23" s="102">
        <f t="shared" si="22"/>
        <v>2.8972685832984562</v>
      </c>
      <c r="AF23" s="102">
        <f t="shared" si="22"/>
        <v>2.98418664079741</v>
      </c>
      <c r="AG23" s="102">
        <f t="shared" si="22"/>
        <v>3.0737122400213326</v>
      </c>
      <c r="AH23" s="102">
        <f t="shared" si="22"/>
        <v>3.1659236072219725</v>
      </c>
      <c r="AI23" s="102">
        <f t="shared" si="22"/>
        <v>3.2609013154386317</v>
      </c>
      <c r="AJ23" s="102">
        <f t="shared" si="22"/>
        <v>3.3587283549017908</v>
      </c>
      <c r="AK23" s="102">
        <f t="shared" si="22"/>
        <v>3.4594902055488448</v>
      </c>
      <c r="AL23" s="102">
        <f t="shared" si="22"/>
        <v>3.5632749117153102</v>
      </c>
      <c r="AM23" s="102">
        <f t="shared" si="22"/>
        <v>3.6701731590667697</v>
      </c>
      <c r="AN23" s="102">
        <f t="shared" si="22"/>
        <v>3.780278353838773</v>
      </c>
      <c r="AO23" s="102">
        <f t="shared" si="22"/>
        <v>3.8936867044539363</v>
      </c>
      <c r="AP23" s="102">
        <f t="shared" si="22"/>
        <v>4.0104973055875544</v>
      </c>
      <c r="AQ23" s="102">
        <f t="shared" ref="AQ23:BL23" si="23">IF(AQ$1=$E23,1,IF(AQ$1&lt;$E23,AR23/(1+AQ20),AP23*(1+AQ20)))</f>
        <v>4.1308122247551813</v>
      </c>
      <c r="AR23" s="102">
        <f t="shared" si="23"/>
        <v>4.2547365914978368</v>
      </c>
      <c r="AS23" s="102">
        <f t="shared" si="23"/>
        <v>4.3823786892427723</v>
      </c>
      <c r="AT23" s="102">
        <f t="shared" si="23"/>
        <v>4.5138500499200553</v>
      </c>
      <c r="AU23" s="102">
        <f t="shared" si="23"/>
        <v>4.6492655514176571</v>
      </c>
      <c r="AV23" s="102">
        <f t="shared" si="23"/>
        <v>4.7887435179601869</v>
      </c>
      <c r="AW23" s="102">
        <f t="shared" si="23"/>
        <v>4.9324058234989927</v>
      </c>
      <c r="AX23" s="102">
        <f t="shared" si="23"/>
        <v>5.0803779982039625</v>
      </c>
      <c r="AY23" s="102">
        <f t="shared" si="23"/>
        <v>5.2327893381500816</v>
      </c>
      <c r="AZ23" s="102">
        <f t="shared" si="23"/>
        <v>5.3897730182945844</v>
      </c>
      <c r="BA23" s="102">
        <f t="shared" si="23"/>
        <v>5.5514662088434221</v>
      </c>
      <c r="BB23" s="102">
        <f t="shared" si="23"/>
        <v>5.7180101951087252</v>
      </c>
      <c r="BC23" s="102">
        <f t="shared" si="23"/>
        <v>5.8895505009619873</v>
      </c>
      <c r="BD23" s="102">
        <f t="shared" si="23"/>
        <v>6.066237015990847</v>
      </c>
      <c r="BE23" s="102">
        <f t="shared" si="23"/>
        <v>6.2482241264705722</v>
      </c>
      <c r="BF23" s="102">
        <f t="shared" si="23"/>
        <v>6.4356708502646898</v>
      </c>
      <c r="BG23" s="102">
        <f t="shared" si="23"/>
        <v>6.6287409757726303</v>
      </c>
      <c r="BH23" s="102">
        <f t="shared" si="23"/>
        <v>6.8276032050458095</v>
      </c>
      <c r="BI23" s="102">
        <f t="shared" si="23"/>
        <v>7.0324313011971844</v>
      </c>
      <c r="BJ23" s="102">
        <f t="shared" si="23"/>
        <v>7.2434042402331</v>
      </c>
      <c r="BK23" s="102">
        <f t="shared" si="23"/>
        <v>7.4607063674400935</v>
      </c>
      <c r="BL23" s="102">
        <f t="shared" si="23"/>
        <v>7.6845275584632962</v>
      </c>
    </row>
    <row r="24" spans="1:64" outlineLevel="2" x14ac:dyDescent="0.2">
      <c r="A24" t="s">
        <v>96</v>
      </c>
      <c r="B24" t="str">
        <f>"["&amp;$E24&amp;" =1,00]"</f>
        <v>[2026 =1,00]</v>
      </c>
      <c r="E24" s="101">
        <f>Premissas!$D$4</f>
        <v>2026</v>
      </c>
      <c r="F24" t="s">
        <v>103</v>
      </c>
      <c r="H24" s="102">
        <f t="shared" si="21"/>
        <v>0.9369822316174371</v>
      </c>
      <c r="I24" s="102">
        <f t="shared" si="21"/>
        <v>0.96078767449389635</v>
      </c>
      <c r="J24" s="102">
        <f t="shared" si="21"/>
        <v>1</v>
      </c>
      <c r="K24" s="102">
        <f t="shared" ref="K24:AP24" si="24">IF(K$1=$E24,1,IF(K$1&lt;$E24,L24/(1+K21),J24*(1+K21)))</f>
        <v>1.000914129006456</v>
      </c>
      <c r="L24" s="102">
        <f t="shared" si="24"/>
        <v>1.0281523167457007</v>
      </c>
      <c r="M24" s="102">
        <f t="shared" si="24"/>
        <v>1.0435306328438934</v>
      </c>
      <c r="N24" s="102">
        <f t="shared" si="24"/>
        <v>1.0744443809632636</v>
      </c>
      <c r="O24" s="102">
        <f t="shared" si="24"/>
        <v>1.0931506979755852</v>
      </c>
      <c r="P24" s="102">
        <f t="shared" si="24"/>
        <v>1.1095669313831917</v>
      </c>
      <c r="Q24" s="102">
        <f t="shared" si="24"/>
        <v>1.1179607305414314</v>
      </c>
      <c r="R24" s="102">
        <f t="shared" si="24"/>
        <v>1.1261164752709063</v>
      </c>
      <c r="S24" s="102">
        <f t="shared" si="24"/>
        <v>1.1494791369098634</v>
      </c>
      <c r="T24" s="102">
        <f t="shared" si="24"/>
        <v>1.1737225999352496</v>
      </c>
      <c r="U24" s="102">
        <f t="shared" si="24"/>
        <v>1.196142566036299</v>
      </c>
      <c r="V24" s="102">
        <f t="shared" si="24"/>
        <v>1.2234759755470495</v>
      </c>
      <c r="W24" s="102">
        <f t="shared" si="24"/>
        <v>1.2401397855605711</v>
      </c>
      <c r="X24" s="102">
        <f t="shared" si="24"/>
        <v>1.3353802510641897</v>
      </c>
      <c r="Y24" s="102">
        <f t="shared" si="24"/>
        <v>1.3735038972749125</v>
      </c>
      <c r="Z24" s="102">
        <f t="shared" si="24"/>
        <v>1.4045337077561491</v>
      </c>
      <c r="AA24" s="102">
        <f t="shared" si="24"/>
        <v>1.4326802172634654</v>
      </c>
      <c r="AB24" s="102">
        <f t="shared" si="24"/>
        <v>1.4613907758876314</v>
      </c>
      <c r="AC24" s="102">
        <f t="shared" si="24"/>
        <v>1.4906766870339998</v>
      </c>
      <c r="AD24" s="102">
        <f t="shared" si="24"/>
        <v>1.5205494806253814</v>
      </c>
      <c r="AE24" s="102">
        <f t="shared" si="24"/>
        <v>1.5510209176414007</v>
      </c>
      <c r="AF24" s="102">
        <f t="shared" si="24"/>
        <v>1.5821029947488159</v>
      </c>
      <c r="AG24" s="102">
        <f t="shared" si="24"/>
        <v>1.6138079490246322</v>
      </c>
      <c r="AH24" s="102">
        <f t="shared" si="24"/>
        <v>1.6461482627738633</v>
      </c>
      <c r="AI24" s="102">
        <f t="shared" si="24"/>
        <v>1.6791366684438405</v>
      </c>
      <c r="AJ24" s="102">
        <f t="shared" si="24"/>
        <v>1.712786153637003</v>
      </c>
      <c r="AK24" s="102">
        <f t="shared" si="24"/>
        <v>1.7471099662241436</v>
      </c>
      <c r="AL24" s="102">
        <f t="shared" si="24"/>
        <v>1.7821216195601224</v>
      </c>
      <c r="AM24" s="102">
        <f t="shared" si="24"/>
        <v>1.8178348978041017</v>
      </c>
      <c r="AN24" s="102">
        <f t="shared" si="24"/>
        <v>1.8542638613463978</v>
      </c>
      <c r="AO24" s="102">
        <f t="shared" si="24"/>
        <v>1.8914228523440855</v>
      </c>
      <c r="AP24" s="102">
        <f t="shared" si="24"/>
        <v>1.9293265003675342</v>
      </c>
      <c r="AQ24" s="102">
        <f t="shared" ref="AQ24:BL24" si="25">IF(AQ$1=$E24,1,IF(AQ$1&lt;$E24,AR24/(1+AQ21),AP24*(1+AQ21)))</f>
        <v>1.9679897281600995</v>
      </c>
      <c r="AR24" s="102">
        <f t="shared" si="25"/>
        <v>2.0074277575132378</v>
      </c>
      <c r="AS24" s="102">
        <f t="shared" si="25"/>
        <v>2.0476561152593566</v>
      </c>
      <c r="AT24" s="102">
        <f t="shared" si="25"/>
        <v>2.08869063938476</v>
      </c>
      <c r="AU24" s="102">
        <f t="shared" si="25"/>
        <v>2.1305474852650961</v>
      </c>
      <c r="AV24" s="102">
        <f t="shared" si="25"/>
        <v>2.1732431320257608</v>
      </c>
      <c r="AW24" s="102">
        <f t="shared" si="25"/>
        <v>2.2167943890297637</v>
      </c>
      <c r="AX24" s="102">
        <f t="shared" si="25"/>
        <v>2.2612184024956083</v>
      </c>
      <c r="AY24" s="102">
        <f t="shared" si="25"/>
        <v>2.3065326622477933</v>
      </c>
      <c r="AZ24" s="102">
        <f t="shared" si="25"/>
        <v>2.3527550086025912</v>
      </c>
      <c r="BA24" s="102">
        <f t="shared" si="25"/>
        <v>2.3999036393918187</v>
      </c>
      <c r="BB24" s="102">
        <f t="shared" si="25"/>
        <v>2.4479971171273585</v>
      </c>
      <c r="BC24" s="102">
        <f t="shared" si="25"/>
        <v>2.4970543763092583</v>
      </c>
      <c r="BD24" s="102">
        <f t="shared" si="25"/>
        <v>2.5470947308802838</v>
      </c>
      <c r="BE24" s="102">
        <f t="shared" si="25"/>
        <v>2.5981378818298548</v>
      </c>
      <c r="BF24" s="102">
        <f t="shared" si="25"/>
        <v>2.6502039249503659</v>
      </c>
      <c r="BG24" s="102">
        <f t="shared" si="25"/>
        <v>2.7033133587489413</v>
      </c>
      <c r="BH24" s="102">
        <f t="shared" si="25"/>
        <v>2.7574870925177382</v>
      </c>
      <c r="BI24" s="102">
        <f t="shared" si="25"/>
        <v>2.8127464545659775</v>
      </c>
      <c r="BJ24" s="102">
        <f t="shared" si="25"/>
        <v>2.8691132006169431</v>
      </c>
      <c r="BK24" s="102">
        <f t="shared" si="25"/>
        <v>2.926609522373254</v>
      </c>
      <c r="BL24" s="102">
        <f t="shared" si="25"/>
        <v>2.9852580562537829</v>
      </c>
    </row>
    <row r="25" spans="1:64" outlineLevel="2" x14ac:dyDescent="0.2">
      <c r="A25" t="s">
        <v>248</v>
      </c>
      <c r="B25" t="str">
        <f>"["&amp;$E25&amp;" =1,00]"</f>
        <v>[2026 =1,00]</v>
      </c>
      <c r="E25" s="101">
        <f>Premissas!$D$4</f>
        <v>2026</v>
      </c>
      <c r="F25" t="s">
        <v>103</v>
      </c>
      <c r="H25" s="102">
        <f t="shared" si="21"/>
        <v>0.95156793273922002</v>
      </c>
      <c r="I25" s="102">
        <f t="shared" si="21"/>
        <v>0.96983803704781313</v>
      </c>
      <c r="J25" s="102">
        <f t="shared" si="21"/>
        <v>1</v>
      </c>
      <c r="K25" s="102">
        <f t="shared" ref="K25:AP25" si="26">IF(K$1=$E25,1,IF(K$1&lt;$E25,L25/(1+L22),J25*(1+L22)))</f>
        <v>1.0093000000000001</v>
      </c>
      <c r="L25" s="102">
        <f t="shared" si="26"/>
        <v>1.0317064600000001</v>
      </c>
      <c r="M25" s="102">
        <f t="shared" si="26"/>
        <v>1.0600783876500002</v>
      </c>
      <c r="N25" s="102">
        <f t="shared" si="26"/>
        <v>1.0836121278558302</v>
      </c>
      <c r="O25" s="102">
        <f t="shared" si="26"/>
        <v>1.0928228309426047</v>
      </c>
      <c r="P25" s="102">
        <f t="shared" si="26"/>
        <v>1.0909650321300022</v>
      </c>
      <c r="Q25" s="102">
        <f t="shared" si="26"/>
        <v>1.0919469006589191</v>
      </c>
      <c r="R25" s="102">
        <f t="shared" si="26"/>
        <v>1.1039583165661671</v>
      </c>
      <c r="S25" s="102">
        <f t="shared" si="26"/>
        <v>1.1187513580081538</v>
      </c>
      <c r="T25" s="102">
        <f t="shared" si="26"/>
        <v>1.1357563786498779</v>
      </c>
      <c r="U25" s="102">
        <f t="shared" si="26"/>
        <v>1.1508619384859213</v>
      </c>
      <c r="V25" s="102">
        <f t="shared" si="26"/>
        <v>1.1477546112520094</v>
      </c>
      <c r="W25" s="102">
        <f t="shared" si="26"/>
        <v>1.2046832399701091</v>
      </c>
      <c r="X25" s="102">
        <f t="shared" si="26"/>
        <v>1.3022625824076879</v>
      </c>
      <c r="Y25" s="102">
        <f t="shared" si="26"/>
        <v>1.3738870244401107</v>
      </c>
      <c r="Z25" s="102">
        <f t="shared" si="26"/>
        <v>1.4054864260022331</v>
      </c>
      <c r="AA25" s="102">
        <f t="shared" si="26"/>
        <v>1.4378126138002842</v>
      </c>
      <c r="AB25" s="102">
        <f t="shared" si="26"/>
        <v>1.4708823039176906</v>
      </c>
      <c r="AC25" s="102">
        <f t="shared" si="26"/>
        <v>1.5047125969077972</v>
      </c>
      <c r="AD25" s="102">
        <f t="shared" si="26"/>
        <v>1.5393209866366764</v>
      </c>
      <c r="AE25" s="102">
        <f t="shared" si="26"/>
        <v>1.5747253693293197</v>
      </c>
      <c r="AF25" s="102">
        <f t="shared" si="26"/>
        <v>1.6109440528238939</v>
      </c>
      <c r="AG25" s="102">
        <f t="shared" si="26"/>
        <v>1.6479957660388433</v>
      </c>
      <c r="AH25" s="102">
        <f t="shared" si="26"/>
        <v>1.6858996686577365</v>
      </c>
      <c r="AI25" s="102">
        <f t="shared" si="26"/>
        <v>1.7246753610368644</v>
      </c>
      <c r="AJ25" s="102">
        <f t="shared" si="26"/>
        <v>1.764342894340712</v>
      </c>
      <c r="AK25" s="102">
        <f t="shared" si="26"/>
        <v>1.8049227809105481</v>
      </c>
      <c r="AL25" s="102">
        <f t="shared" si="26"/>
        <v>1.8464360048714905</v>
      </c>
      <c r="AM25" s="102">
        <f t="shared" si="26"/>
        <v>1.8889040329835347</v>
      </c>
      <c r="AN25" s="102">
        <f t="shared" si="26"/>
        <v>1.9323488257421559</v>
      </c>
      <c r="AO25" s="102">
        <f t="shared" si="26"/>
        <v>1.9767928487342254</v>
      </c>
      <c r="AP25" s="102">
        <f t="shared" si="26"/>
        <v>2.0222590842551122</v>
      </c>
      <c r="AQ25" s="102">
        <f t="shared" ref="AQ25:BL25" si="27">IF(AQ$1=$E25,1,IF(AQ$1&lt;$E25,AR25/(1+AR22),AP25*(1+AR22)))</f>
        <v>2.0687710431929798</v>
      </c>
      <c r="AR25" s="102">
        <f t="shared" si="27"/>
        <v>2.1163527771864183</v>
      </c>
      <c r="AS25" s="102">
        <f t="shared" si="27"/>
        <v>2.1650288910617057</v>
      </c>
      <c r="AT25" s="102">
        <f t="shared" si="27"/>
        <v>2.2148245555561248</v>
      </c>
      <c r="AU25" s="102">
        <f t="shared" si="27"/>
        <v>2.2657655203339155</v>
      </c>
      <c r="AV25" s="102">
        <f t="shared" si="27"/>
        <v>2.3178781273015954</v>
      </c>
      <c r="AW25" s="102">
        <f t="shared" si="27"/>
        <v>2.3711893242295319</v>
      </c>
      <c r="AX25" s="102">
        <f t="shared" si="27"/>
        <v>2.4257266786868108</v>
      </c>
      <c r="AY25" s="102">
        <f t="shared" si="27"/>
        <v>2.4815183922966071</v>
      </c>
      <c r="AZ25" s="102">
        <f t="shared" si="27"/>
        <v>2.5385933153194289</v>
      </c>
      <c r="BA25" s="102">
        <f t="shared" si="27"/>
        <v>2.5969809615717754</v>
      </c>
      <c r="BB25" s="102">
        <f t="shared" si="27"/>
        <v>2.656711523687926</v>
      </c>
      <c r="BC25" s="102">
        <f t="shared" si="27"/>
        <v>2.7178158887327482</v>
      </c>
      <c r="BD25" s="102">
        <f t="shared" si="27"/>
        <v>2.780325654173601</v>
      </c>
      <c r="BE25" s="102">
        <f t="shared" si="27"/>
        <v>2.8442731442195934</v>
      </c>
      <c r="BF25" s="102">
        <f t="shared" si="27"/>
        <v>2.9096914265366438</v>
      </c>
      <c r="BG25" s="102">
        <f t="shared" si="27"/>
        <v>2.9766143293469862</v>
      </c>
      <c r="BH25" s="102">
        <f t="shared" si="27"/>
        <v>3.0450764589219665</v>
      </c>
      <c r="BI25" s="102">
        <f t="shared" si="27"/>
        <v>3.1151132174771714</v>
      </c>
      <c r="BJ25" s="102">
        <f t="shared" si="27"/>
        <v>3.1867608214791461</v>
      </c>
      <c r="BK25" s="102">
        <f t="shared" si="27"/>
        <v>3.2600563203731663</v>
      </c>
      <c r="BL25" s="102">
        <f t="shared" si="27"/>
        <v>3.2600563203731663</v>
      </c>
    </row>
    <row r="26" spans="1:64" outlineLevel="2" x14ac:dyDescent="0.2">
      <c r="A26" t="s">
        <v>104</v>
      </c>
      <c r="B26" t="s">
        <v>105</v>
      </c>
      <c r="C26" s="124" t="s">
        <v>505</v>
      </c>
      <c r="D26">
        <v>3696</v>
      </c>
      <c r="H26" s="103">
        <v>2.4351916666666664</v>
      </c>
      <c r="I26" s="103">
        <v>2.1761250000000003</v>
      </c>
      <c r="J26" s="103">
        <v>1.9478583333333332</v>
      </c>
      <c r="K26" s="103">
        <v>1.8345666666666667</v>
      </c>
      <c r="L26" s="103">
        <v>1.997583333333333</v>
      </c>
      <c r="M26" s="103">
        <v>1.7601333333333331</v>
      </c>
      <c r="N26" s="103">
        <v>1.6749666666666669</v>
      </c>
      <c r="O26" s="103">
        <v>1.9545833333333329</v>
      </c>
      <c r="P26" s="103">
        <v>2.1576249999999999</v>
      </c>
      <c r="Q26" s="103">
        <v>2.353566666666667</v>
      </c>
      <c r="R26" s="103">
        <v>3.3315333333333328</v>
      </c>
      <c r="S26" s="103">
        <v>3.4901166666666668</v>
      </c>
      <c r="T26" s="103">
        <v>3.1920083333333333</v>
      </c>
      <c r="U26" s="103">
        <v>3.6544500000000006</v>
      </c>
      <c r="V26" s="103">
        <v>3.9450833333333328</v>
      </c>
      <c r="W26" s="62">
        <v>5.1558416666666664</v>
      </c>
      <c r="X26" s="62">
        <v>5.3950249999999995</v>
      </c>
      <c r="Y26" s="62">
        <v>5.1647666666666661</v>
      </c>
      <c r="Z26" s="62">
        <v>5.2</v>
      </c>
      <c r="AA26" s="62">
        <v>5.0999999999999996</v>
      </c>
      <c r="AB26" s="62">
        <v>5.15</v>
      </c>
      <c r="AC26" s="71">
        <f t="shared" ref="AC26:BL26" si="28">AB26*(1+AC20)/(1+AC21)</f>
        <v>5.2002875191668805</v>
      </c>
      <c r="AD26" s="71">
        <f t="shared" si="28"/>
        <v>5.2510660741753057</v>
      </c>
      <c r="AE26" s="71">
        <f t="shared" si="28"/>
        <v>5.3023404597775654</v>
      </c>
      <c r="AF26" s="71">
        <f t="shared" si="28"/>
        <v>5.3541155175446304</v>
      </c>
      <c r="AG26" s="71">
        <f t="shared" si="28"/>
        <v>5.4063961363233126</v>
      </c>
      <c r="AH26" s="71">
        <f t="shared" si="28"/>
        <v>5.4591872526978955</v>
      </c>
      <c r="AI26" s="71">
        <f t="shared" si="28"/>
        <v>5.51249385145627</v>
      </c>
      <c r="AJ26" s="71">
        <f t="shared" si="28"/>
        <v>5.5663209660606219</v>
      </c>
      <c r="AK26" s="71">
        <f t="shared" si="28"/>
        <v>5.6206736791227145</v>
      </c>
      <c r="AL26" s="71">
        <f t="shared" si="28"/>
        <v>5.6755571228838138</v>
      </c>
      <c r="AM26" s="71">
        <f t="shared" si="28"/>
        <v>5.7309764796992964</v>
      </c>
      <c r="AN26" s="71">
        <f t="shared" si="28"/>
        <v>5.7869369825279975</v>
      </c>
      <c r="AO26" s="71">
        <f t="shared" si="28"/>
        <v>5.8434439154263274</v>
      </c>
      <c r="AP26" s="71">
        <f t="shared" si="28"/>
        <v>5.9005026140472179</v>
      </c>
      <c r="AQ26" s="71">
        <f t="shared" si="28"/>
        <v>5.958118466143941</v>
      </c>
      <c r="AR26" s="71">
        <f t="shared" si="28"/>
        <v>6.016296912078845</v>
      </c>
      <c r="AS26" s="71">
        <f t="shared" si="28"/>
        <v>6.0750434453370588</v>
      </c>
      <c r="AT26" s="71">
        <f t="shared" si="28"/>
        <v>6.1343636130452168</v>
      </c>
      <c r="AU26" s="71">
        <f t="shared" si="28"/>
        <v>6.1942630164952401</v>
      </c>
      <c r="AV26" s="71">
        <f t="shared" si="28"/>
        <v>6.2547473116732393</v>
      </c>
      <c r="AW26" s="71">
        <f t="shared" si="28"/>
        <v>6.3158222097935806</v>
      </c>
      <c r="AX26" s="71">
        <f t="shared" si="28"/>
        <v>6.3774934778381622</v>
      </c>
      <c r="AY26" s="71">
        <f>AX26*(1+AY20)/(1+AY21)</f>
        <v>6.4397669391009655</v>
      </c>
      <c r="AZ26" s="71">
        <f t="shared" si="28"/>
        <v>6.5026484737379127</v>
      </c>
      <c r="BA26" s="71">
        <f t="shared" si="28"/>
        <v>6.5661440193221026</v>
      </c>
      <c r="BB26" s="71">
        <f t="shared" si="28"/>
        <v>6.6302595714044612</v>
      </c>
      <c r="BC26" s="71">
        <f t="shared" si="28"/>
        <v>6.6950011840798762</v>
      </c>
      <c r="BD26" s="71">
        <f t="shared" si="28"/>
        <v>6.7603749705588463</v>
      </c>
      <c r="BE26" s="71">
        <f t="shared" si="28"/>
        <v>6.8263871037447243</v>
      </c>
      <c r="BF26" s="71">
        <f t="shared" si="28"/>
        <v>6.8930438168165882</v>
      </c>
      <c r="BG26" s="71">
        <f t="shared" si="28"/>
        <v>6.9603514038178123</v>
      </c>
      <c r="BH26" s="71">
        <f t="shared" si="28"/>
        <v>7.0283162202503764</v>
      </c>
      <c r="BI26" s="71">
        <f t="shared" si="28"/>
        <v>7.0969446836749839</v>
      </c>
      <c r="BJ26" s="71">
        <f t="shared" si="28"/>
        <v>7.1662432743170399</v>
      </c>
      <c r="BK26" s="71">
        <f t="shared" si="28"/>
        <v>7.2362185356785425</v>
      </c>
      <c r="BL26" s="71">
        <f t="shared" si="28"/>
        <v>7.3068770751559526</v>
      </c>
    </row>
    <row r="27" spans="1:64" outlineLevel="2" x14ac:dyDescent="0.2">
      <c r="A27" t="s">
        <v>104</v>
      </c>
      <c r="B27" t="s">
        <v>408</v>
      </c>
      <c r="C27" s="124" t="s">
        <v>505</v>
      </c>
      <c r="D27">
        <v>1006883</v>
      </c>
      <c r="H27" s="125"/>
      <c r="I27" s="125"/>
      <c r="J27" s="125"/>
      <c r="K27" s="125">
        <v>2.6733583333333333</v>
      </c>
      <c r="L27" s="125">
        <v>2.7691750000000002</v>
      </c>
      <c r="M27" s="125">
        <v>2.3352083333333331</v>
      </c>
      <c r="N27" s="125">
        <v>2.328183333333333</v>
      </c>
      <c r="O27" s="125">
        <v>2.5115583333333338</v>
      </c>
      <c r="P27" s="125">
        <v>2.8676666666666666</v>
      </c>
      <c r="Q27" s="125">
        <v>3.1220666666666665</v>
      </c>
      <c r="R27" s="125">
        <v>3.6929500000000002</v>
      </c>
      <c r="S27" s="125">
        <v>3.8615416666666671</v>
      </c>
      <c r="T27" s="125">
        <v>3.6071083333333331</v>
      </c>
      <c r="U27" s="125">
        <v>4.3091749999999998</v>
      </c>
      <c r="V27" s="125">
        <v>4.4155249999999997</v>
      </c>
      <c r="W27" s="125">
        <v>5.8921666666666672</v>
      </c>
      <c r="X27" s="125">
        <v>6.3812749999999996</v>
      </c>
      <c r="Y27" s="125">
        <v>5.4441416666666669</v>
      </c>
      <c r="Z27" s="125">
        <v>5.4330660287081294</v>
      </c>
      <c r="AA27" s="62">
        <f>Z27*(1+AA20)/(1+AA22)</f>
        <v>5.4967970085170226</v>
      </c>
      <c r="AB27" s="62">
        <f t="shared" ref="AB27:BL27" si="29">AA27*(1+AB20)/(1+AB22)</f>
        <v>5.5344095002664062</v>
      </c>
      <c r="AC27" s="60">
        <f t="shared" si="29"/>
        <v>5.5722793599945257</v>
      </c>
      <c r="AD27" s="60">
        <f t="shared" si="29"/>
        <v>5.6104083487725926</v>
      </c>
      <c r="AE27" s="60">
        <f t="shared" si="29"/>
        <v>5.6487982397221614</v>
      </c>
      <c r="AF27" s="60">
        <f t="shared" si="29"/>
        <v>5.6874508180975827</v>
      </c>
      <c r="AG27" s="60">
        <f t="shared" si="29"/>
        <v>5.7263678813690229</v>
      </c>
      <c r="AH27" s="60">
        <f t="shared" si="29"/>
        <v>5.7655512393060544</v>
      </c>
      <c r="AI27" s="60">
        <f t="shared" si="29"/>
        <v>5.805002714061815</v>
      </c>
      <c r="AJ27" s="60">
        <f t="shared" si="29"/>
        <v>5.8447241402577417</v>
      </c>
      <c r="AK27" s="60">
        <f t="shared" si="29"/>
        <v>5.88471736506889</v>
      </c>
      <c r="AL27" s="60">
        <f t="shared" si="29"/>
        <v>5.9249842483098307</v>
      </c>
      <c r="AM27" s="60">
        <f t="shared" si="29"/>
        <v>5.9655266625211407</v>
      </c>
      <c r="AN27" s="60">
        <f t="shared" si="29"/>
        <v>6.0063464930564763</v>
      </c>
      <c r="AO27" s="60">
        <f t="shared" si="29"/>
        <v>6.047445638170255</v>
      </c>
      <c r="AP27" s="60">
        <f t="shared" si="29"/>
        <v>6.0888260091059276</v>
      </c>
      <c r="AQ27" s="60">
        <f t="shared" si="29"/>
        <v>6.1304895301848541</v>
      </c>
      <c r="AR27" s="60">
        <f t="shared" si="29"/>
        <v>6.1724381388957967</v>
      </c>
      <c r="AS27" s="60">
        <f t="shared" si="29"/>
        <v>6.2146737859850161</v>
      </c>
      <c r="AT27" s="60">
        <f t="shared" si="29"/>
        <v>6.2571984355469867</v>
      </c>
      <c r="AU27" s="60">
        <f t="shared" si="29"/>
        <v>6.300014065115735</v>
      </c>
      <c r="AV27" s="60">
        <f t="shared" si="29"/>
        <v>6.3431226657568009</v>
      </c>
      <c r="AW27" s="60">
        <f t="shared" si="29"/>
        <v>6.3865262421598299</v>
      </c>
      <c r="AX27" s="60">
        <f t="shared" si="29"/>
        <v>6.4302268127317941</v>
      </c>
      <c r="AY27" s="60">
        <f t="shared" si="29"/>
        <v>6.4742264096908588</v>
      </c>
      <c r="AZ27" s="60">
        <f t="shared" si="29"/>
        <v>6.5185270791608847</v>
      </c>
      <c r="BA27" s="60">
        <f t="shared" si="29"/>
        <v>6.5631308812665807</v>
      </c>
      <c r="BB27" s="60">
        <f t="shared" si="29"/>
        <v>6.6080398902293052</v>
      </c>
      <c r="BC27" s="60">
        <f t="shared" si="29"/>
        <v>6.6532561944635242</v>
      </c>
      <c r="BD27" s="60">
        <f t="shared" si="29"/>
        <v>6.6987818966739301</v>
      </c>
      <c r="BE27" s="60">
        <f t="shared" si="29"/>
        <v>6.7446191139532248</v>
      </c>
      <c r="BF27" s="60">
        <f t="shared" si="29"/>
        <v>6.7907699778805695</v>
      </c>
      <c r="BG27" s="60">
        <f t="shared" si="29"/>
        <v>6.8372366346207114</v>
      </c>
      <c r="BH27" s="60">
        <f t="shared" si="29"/>
        <v>6.8840212450237859</v>
      </c>
      <c r="BI27" s="60">
        <f t="shared" si="29"/>
        <v>6.9311259847258064</v>
      </c>
      <c r="BJ27" s="60">
        <f t="shared" si="29"/>
        <v>6.9785530442498347</v>
      </c>
      <c r="BK27" s="60">
        <f t="shared" si="29"/>
        <v>7.0263046291078499</v>
      </c>
      <c r="BL27" s="60">
        <f t="shared" si="29"/>
        <v>7.0743829599033106</v>
      </c>
    </row>
    <row r="28" spans="1:64" outlineLevel="1" x14ac:dyDescent="0.2"/>
    <row r="29" spans="1:64" s="83" customFormat="1" outlineLevel="1" x14ac:dyDescent="0.2">
      <c r="A29" s="83" t="s">
        <v>106</v>
      </c>
    </row>
    <row r="30" spans="1:64" outlineLevel="2" x14ac:dyDescent="0.2">
      <c r="A30" t="s">
        <v>65</v>
      </c>
      <c r="B30" t="s">
        <v>32</v>
      </c>
      <c r="H30" s="36">
        <f t="shared" ref="H30:AM30" si="30">(1+H18)/(1+H$20)-1</f>
        <v>0.11648087086850212</v>
      </c>
      <c r="I30" s="36">
        <f t="shared" si="30"/>
        <v>9.8005965469111223E-2</v>
      </c>
      <c r="J30" s="36">
        <f t="shared" si="30"/>
        <v>6.5024829588302913E-2</v>
      </c>
      <c r="K30" s="36">
        <f t="shared" si="30"/>
        <v>7.40989021245404E-2</v>
      </c>
      <c r="L30" s="36">
        <f t="shared" si="30"/>
        <v>4.2548938059842056E-2</v>
      </c>
      <c r="M30" s="36">
        <f t="shared" si="30"/>
        <v>4.5712125573784013E-2</v>
      </c>
      <c r="N30" s="36">
        <f t="shared" si="30"/>
        <v>4.2220710808436035E-2</v>
      </c>
      <c r="O30" s="36">
        <f t="shared" si="30"/>
        <v>1.3335449942539324E-2</v>
      </c>
      <c r="P30" s="36">
        <f t="shared" si="30"/>
        <v>3.8610993895774826E-2</v>
      </c>
      <c r="Q30" s="36">
        <f t="shared" si="30"/>
        <v>5.0208215307916859E-2</v>
      </c>
      <c r="R30" s="36">
        <f t="shared" si="30"/>
        <v>3.2320177068750899E-2</v>
      </c>
      <c r="S30" s="36">
        <f t="shared" si="30"/>
        <v>7.0205598132211167E-2</v>
      </c>
      <c r="T30" s="36">
        <f t="shared" si="30"/>
        <v>3.9365519093005785E-2</v>
      </c>
      <c r="U30" s="36">
        <f t="shared" si="30"/>
        <v>2.6549746010771536E-2</v>
      </c>
      <c r="V30" s="36">
        <f t="shared" si="30"/>
        <v>1.8584558996286304E-3</v>
      </c>
      <c r="W30" s="36">
        <f t="shared" si="30"/>
        <v>-2.4086472838313888E-2</v>
      </c>
      <c r="X30" s="36">
        <f t="shared" si="30"/>
        <v>-7.3684853366972058E-3</v>
      </c>
      <c r="Y30" s="36">
        <f t="shared" si="30"/>
        <v>7.5293284461600107E-2</v>
      </c>
      <c r="Z30" s="36">
        <f t="shared" si="30"/>
        <v>6.0129597865447026E-2</v>
      </c>
      <c r="AA30" s="36">
        <f t="shared" si="30"/>
        <v>4.347826086956541E-2</v>
      </c>
      <c r="AB30" s="36">
        <f t="shared" si="30"/>
        <v>4.6116504854368801E-2</v>
      </c>
      <c r="AC30" s="36">
        <f>(1+AC18)/(1+AC$20)-1</f>
        <v>4.6116504854368801E-2</v>
      </c>
      <c r="AD30" s="36">
        <f t="shared" si="30"/>
        <v>4.6116504854368801E-2</v>
      </c>
      <c r="AE30" s="36">
        <f t="shared" si="30"/>
        <v>4.6116504854368801E-2</v>
      </c>
      <c r="AF30" s="36">
        <f t="shared" si="30"/>
        <v>4.6116504854368801E-2</v>
      </c>
      <c r="AG30" s="36">
        <f t="shared" si="30"/>
        <v>4.6116504854368801E-2</v>
      </c>
      <c r="AH30" s="36">
        <f t="shared" si="30"/>
        <v>4.6116504854368801E-2</v>
      </c>
      <c r="AI30" s="36">
        <f t="shared" si="30"/>
        <v>4.6116504854368801E-2</v>
      </c>
      <c r="AJ30" s="36">
        <f t="shared" si="30"/>
        <v>4.6116504854368801E-2</v>
      </c>
      <c r="AK30" s="36">
        <f t="shared" si="30"/>
        <v>4.6116504854368801E-2</v>
      </c>
      <c r="AL30" s="36">
        <f t="shared" si="30"/>
        <v>4.6116504854368801E-2</v>
      </c>
      <c r="AM30" s="36">
        <f t="shared" si="30"/>
        <v>4.6116504854368801E-2</v>
      </c>
      <c r="AN30" s="36">
        <f t="shared" ref="AN30:BL30" si="31">(1+AN18)/(1+AN$20)-1</f>
        <v>4.6116504854368801E-2</v>
      </c>
      <c r="AO30" s="36">
        <f t="shared" si="31"/>
        <v>4.6116504854368801E-2</v>
      </c>
      <c r="AP30" s="36">
        <f t="shared" si="31"/>
        <v>4.6116504854368801E-2</v>
      </c>
      <c r="AQ30" s="36">
        <f t="shared" si="31"/>
        <v>4.6116504854368801E-2</v>
      </c>
      <c r="AR30" s="36">
        <f t="shared" si="31"/>
        <v>4.6116504854368801E-2</v>
      </c>
      <c r="AS30" s="36">
        <f t="shared" si="31"/>
        <v>4.6116504854368801E-2</v>
      </c>
      <c r="AT30" s="36">
        <f t="shared" si="31"/>
        <v>4.6116504854368801E-2</v>
      </c>
      <c r="AU30" s="36">
        <f t="shared" si="31"/>
        <v>4.6116504854368801E-2</v>
      </c>
      <c r="AV30" s="36">
        <f t="shared" si="31"/>
        <v>4.6116504854368801E-2</v>
      </c>
      <c r="AW30" s="36">
        <f t="shared" si="31"/>
        <v>4.6116504854368801E-2</v>
      </c>
      <c r="AX30" s="36">
        <f t="shared" si="31"/>
        <v>4.6116504854368801E-2</v>
      </c>
      <c r="AY30" s="36">
        <f t="shared" si="31"/>
        <v>4.6116504854368801E-2</v>
      </c>
      <c r="AZ30" s="36">
        <f t="shared" si="31"/>
        <v>4.6116504854368801E-2</v>
      </c>
      <c r="BA30" s="36">
        <f t="shared" si="31"/>
        <v>4.6116504854368801E-2</v>
      </c>
      <c r="BB30" s="36">
        <f t="shared" si="31"/>
        <v>4.6116504854368801E-2</v>
      </c>
      <c r="BC30" s="36">
        <f t="shared" si="31"/>
        <v>4.6116504854368801E-2</v>
      </c>
      <c r="BD30" s="36">
        <f t="shared" si="31"/>
        <v>4.6116504854368801E-2</v>
      </c>
      <c r="BE30" s="36">
        <f t="shared" si="31"/>
        <v>4.6116504854368801E-2</v>
      </c>
      <c r="BF30" s="36">
        <f t="shared" si="31"/>
        <v>4.6116504854368801E-2</v>
      </c>
      <c r="BG30" s="36">
        <f t="shared" si="31"/>
        <v>4.6116504854368801E-2</v>
      </c>
      <c r="BH30" s="36">
        <f t="shared" si="31"/>
        <v>4.6116504854368801E-2</v>
      </c>
      <c r="BI30" s="36">
        <f t="shared" si="31"/>
        <v>4.6116504854368801E-2</v>
      </c>
      <c r="BJ30" s="36">
        <f t="shared" si="31"/>
        <v>4.6116504854368801E-2</v>
      </c>
      <c r="BK30" s="36">
        <f t="shared" si="31"/>
        <v>4.6116504854368801E-2</v>
      </c>
      <c r="BL30" s="36">
        <f t="shared" si="31"/>
        <v>4.6116504854368801E-2</v>
      </c>
    </row>
    <row r="31" spans="1:64" outlineLevel="2" x14ac:dyDescent="0.2">
      <c r="A31" t="s">
        <v>94</v>
      </c>
      <c r="B31" t="s">
        <v>32</v>
      </c>
      <c r="H31" s="36">
        <f t="shared" ref="H31:AM31" si="32">(1+H19)/(1+H$20)-1</f>
        <v>3.8421826930661984E-2</v>
      </c>
      <c r="I31" s="36">
        <f t="shared" si="32"/>
        <v>4.5893099558325545E-2</v>
      </c>
      <c r="J31" s="36">
        <f t="shared" si="32"/>
        <v>1.8355202224320966E-2</v>
      </c>
      <c r="K31" s="36">
        <f t="shared" si="32"/>
        <v>3.2791942921532868E-3</v>
      </c>
      <c r="L31" s="36">
        <f t="shared" si="32"/>
        <v>1.7383963692880533E-2</v>
      </c>
      <c r="M31" s="36">
        <f t="shared" si="32"/>
        <v>8.6216984940068464E-4</v>
      </c>
      <c r="N31" s="36">
        <f t="shared" si="32"/>
        <v>-4.7261680568089215E-3</v>
      </c>
      <c r="O31" s="36">
        <f t="shared" si="32"/>
        <v>-8.3707383288056381E-4</v>
      </c>
      <c r="P31" s="36">
        <f t="shared" si="32"/>
        <v>-8.5985967358513937E-3</v>
      </c>
      <c r="Q31" s="36">
        <f t="shared" si="32"/>
        <v>-1.3227180247594728E-2</v>
      </c>
      <c r="R31" s="36">
        <f t="shared" si="32"/>
        <v>-3.9964824389017273E-2</v>
      </c>
      <c r="S31" s="36">
        <f t="shared" si="32"/>
        <v>1.1403092740331466E-2</v>
      </c>
      <c r="T31" s="36">
        <f t="shared" si="32"/>
        <v>4.0579731148020937E-2</v>
      </c>
      <c r="U31" s="36">
        <f t="shared" si="32"/>
        <v>2.8694415667930295E-2</v>
      </c>
      <c r="V31" s="36">
        <f t="shared" si="32"/>
        <v>1.8180599642873885E-2</v>
      </c>
      <c r="W31" s="36">
        <f t="shared" si="32"/>
        <v>3.396974286901111E-3</v>
      </c>
      <c r="X31" s="36">
        <f t="shared" si="32"/>
        <v>-4.7800615682250469E-2</v>
      </c>
      <c r="Y31" s="36">
        <f t="shared" si="32"/>
        <v>9.3577182275812465E-3</v>
      </c>
      <c r="Z31" s="36">
        <f t="shared" si="32"/>
        <v>2.3156089193825169E-2</v>
      </c>
      <c r="AA31" s="36">
        <f t="shared" si="32"/>
        <v>3.7391304347826226E-2</v>
      </c>
      <c r="AB31" s="36">
        <f t="shared" si="32"/>
        <v>4.2427184466019563E-2</v>
      </c>
      <c r="AC31" s="36">
        <f t="shared" si="32"/>
        <v>4.2427184466019563E-2</v>
      </c>
      <c r="AD31" s="36">
        <f t="shared" si="32"/>
        <v>4.2427184466019563E-2</v>
      </c>
      <c r="AE31" s="36">
        <f t="shared" si="32"/>
        <v>4.2427184466019563E-2</v>
      </c>
      <c r="AF31" s="36">
        <f t="shared" si="32"/>
        <v>4.2427184466019563E-2</v>
      </c>
      <c r="AG31" s="36">
        <f t="shared" si="32"/>
        <v>4.2427184466019563E-2</v>
      </c>
      <c r="AH31" s="36">
        <f t="shared" si="32"/>
        <v>4.2427184466019563E-2</v>
      </c>
      <c r="AI31" s="36">
        <f t="shared" si="32"/>
        <v>4.2427184466019563E-2</v>
      </c>
      <c r="AJ31" s="36">
        <f t="shared" si="32"/>
        <v>4.2427184466019563E-2</v>
      </c>
      <c r="AK31" s="36">
        <f t="shared" si="32"/>
        <v>4.2427184466019563E-2</v>
      </c>
      <c r="AL31" s="36">
        <f t="shared" si="32"/>
        <v>4.2427184466019563E-2</v>
      </c>
      <c r="AM31" s="36">
        <f t="shared" si="32"/>
        <v>4.2427184466019563E-2</v>
      </c>
      <c r="AN31" s="36">
        <f t="shared" ref="AN31:BL31" si="33">(1+AN19)/(1+AN$20)-1</f>
        <v>4.2427184466019563E-2</v>
      </c>
      <c r="AO31" s="36">
        <f t="shared" si="33"/>
        <v>4.2427184466019563E-2</v>
      </c>
      <c r="AP31" s="36">
        <f t="shared" si="33"/>
        <v>4.2427184466019563E-2</v>
      </c>
      <c r="AQ31" s="36">
        <f t="shared" si="33"/>
        <v>4.2427184466019563E-2</v>
      </c>
      <c r="AR31" s="36">
        <f t="shared" si="33"/>
        <v>4.2427184466019563E-2</v>
      </c>
      <c r="AS31" s="36">
        <f t="shared" si="33"/>
        <v>4.2427184466019563E-2</v>
      </c>
      <c r="AT31" s="36">
        <f t="shared" si="33"/>
        <v>4.2427184466019563E-2</v>
      </c>
      <c r="AU31" s="36">
        <f t="shared" si="33"/>
        <v>4.2427184466019563E-2</v>
      </c>
      <c r="AV31" s="36">
        <f t="shared" si="33"/>
        <v>4.2427184466019563E-2</v>
      </c>
      <c r="AW31" s="36">
        <f t="shared" si="33"/>
        <v>4.2427184466019563E-2</v>
      </c>
      <c r="AX31" s="36">
        <f t="shared" si="33"/>
        <v>4.2427184466019563E-2</v>
      </c>
      <c r="AY31" s="36">
        <f t="shared" si="33"/>
        <v>4.2427184466019563E-2</v>
      </c>
      <c r="AZ31" s="36">
        <f t="shared" si="33"/>
        <v>4.2427184466019563E-2</v>
      </c>
      <c r="BA31" s="36">
        <f t="shared" si="33"/>
        <v>4.2427184466019563E-2</v>
      </c>
      <c r="BB31" s="36">
        <f t="shared" si="33"/>
        <v>4.2427184466019563E-2</v>
      </c>
      <c r="BC31" s="36">
        <f t="shared" si="33"/>
        <v>4.2427184466019563E-2</v>
      </c>
      <c r="BD31" s="36">
        <f t="shared" si="33"/>
        <v>4.2427184466019563E-2</v>
      </c>
      <c r="BE31" s="36">
        <f t="shared" si="33"/>
        <v>4.2427184466019563E-2</v>
      </c>
      <c r="BF31" s="36">
        <f t="shared" si="33"/>
        <v>4.2427184466019563E-2</v>
      </c>
      <c r="BG31" s="36">
        <f t="shared" si="33"/>
        <v>4.2427184466019563E-2</v>
      </c>
      <c r="BH31" s="36">
        <f t="shared" si="33"/>
        <v>4.2427184466019563E-2</v>
      </c>
      <c r="BI31" s="36">
        <f t="shared" si="33"/>
        <v>4.2427184466019563E-2</v>
      </c>
      <c r="BJ31" s="36">
        <f t="shared" si="33"/>
        <v>4.2427184466019563E-2</v>
      </c>
      <c r="BK31" s="36">
        <f t="shared" si="33"/>
        <v>4.2427184466019563E-2</v>
      </c>
      <c r="BL31" s="36">
        <f t="shared" si="33"/>
        <v>4.2427184466019563E-2</v>
      </c>
    </row>
    <row r="32" spans="1:64" outlineLevel="2" x14ac:dyDescent="0.2">
      <c r="A32" t="s">
        <v>71</v>
      </c>
      <c r="B32" t="s">
        <v>32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100">
        <v>0</v>
      </c>
      <c r="S32" s="100">
        <v>0</v>
      </c>
      <c r="T32" s="100">
        <v>0</v>
      </c>
      <c r="U32" s="100">
        <v>0</v>
      </c>
      <c r="V32" s="100">
        <v>0</v>
      </c>
      <c r="W32" s="100">
        <v>0</v>
      </c>
      <c r="X32" s="100">
        <v>0</v>
      </c>
      <c r="Y32" s="100">
        <v>0</v>
      </c>
      <c r="Z32" s="100">
        <v>0</v>
      </c>
      <c r="AA32" s="100">
        <v>0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0</v>
      </c>
      <c r="AI32" s="100">
        <v>0</v>
      </c>
      <c r="AJ32" s="100">
        <v>0</v>
      </c>
      <c r="AK32" s="100">
        <v>0</v>
      </c>
      <c r="AL32" s="100">
        <v>0</v>
      </c>
      <c r="AM32" s="100">
        <v>0</v>
      </c>
      <c r="AN32" s="100">
        <v>0</v>
      </c>
      <c r="AO32" s="100">
        <v>0</v>
      </c>
      <c r="AP32" s="100">
        <v>0</v>
      </c>
      <c r="AQ32" s="100">
        <v>0</v>
      </c>
      <c r="AR32" s="100">
        <v>0</v>
      </c>
      <c r="AS32" s="100">
        <v>0</v>
      </c>
      <c r="AT32" s="100">
        <v>0</v>
      </c>
      <c r="AU32" s="100">
        <v>0</v>
      </c>
      <c r="AV32" s="100">
        <v>0</v>
      </c>
      <c r="AW32" s="100">
        <v>0</v>
      </c>
      <c r="AX32" s="100">
        <v>0</v>
      </c>
      <c r="AY32" s="100">
        <v>0</v>
      </c>
      <c r="AZ32" s="100">
        <v>0</v>
      </c>
      <c r="BA32" s="100">
        <v>0</v>
      </c>
      <c r="BB32" s="100">
        <v>0</v>
      </c>
      <c r="BC32" s="100">
        <v>0</v>
      </c>
      <c r="BD32" s="100">
        <v>0</v>
      </c>
      <c r="BE32" s="100">
        <v>0</v>
      </c>
      <c r="BF32" s="100">
        <v>0</v>
      </c>
      <c r="BG32" s="100">
        <v>0</v>
      </c>
      <c r="BH32" s="100">
        <v>0</v>
      </c>
      <c r="BI32" s="100">
        <v>0</v>
      </c>
      <c r="BJ32" s="100">
        <v>0</v>
      </c>
      <c r="BK32" s="100">
        <v>0</v>
      </c>
      <c r="BL32" s="100">
        <v>0</v>
      </c>
    </row>
    <row r="33" spans="1:345" outlineLevel="2" x14ac:dyDescent="0.2">
      <c r="A33" t="s">
        <v>95</v>
      </c>
      <c r="B33" t="s">
        <v>32</v>
      </c>
      <c r="H33" s="100">
        <v>0</v>
      </c>
      <c r="I33" s="100">
        <v>0</v>
      </c>
      <c r="J33" s="100">
        <v>0</v>
      </c>
      <c r="K33" s="100">
        <v>0</v>
      </c>
      <c r="L33" s="100">
        <v>0</v>
      </c>
      <c r="M33" s="100">
        <v>0</v>
      </c>
      <c r="N33" s="100">
        <v>0</v>
      </c>
      <c r="O33" s="100">
        <v>0</v>
      </c>
      <c r="P33" s="100">
        <v>0</v>
      </c>
      <c r="Q33" s="100">
        <v>0</v>
      </c>
      <c r="R33" s="100">
        <v>0</v>
      </c>
      <c r="S33" s="100">
        <v>0</v>
      </c>
      <c r="T33" s="100">
        <v>0</v>
      </c>
      <c r="U33" s="100">
        <v>0</v>
      </c>
      <c r="V33" s="100">
        <v>0</v>
      </c>
      <c r="W33" s="100">
        <v>0</v>
      </c>
      <c r="X33" s="100">
        <v>0</v>
      </c>
      <c r="Y33" s="100">
        <v>0</v>
      </c>
      <c r="Z33" s="100">
        <v>0</v>
      </c>
      <c r="AA33" s="10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0">
        <v>0</v>
      </c>
      <c r="AI33" s="100">
        <v>0</v>
      </c>
      <c r="AJ33" s="100">
        <v>0</v>
      </c>
      <c r="AK33" s="100">
        <v>0</v>
      </c>
      <c r="AL33" s="100">
        <v>0</v>
      </c>
      <c r="AM33" s="100">
        <v>0</v>
      </c>
      <c r="AN33" s="100">
        <v>0</v>
      </c>
      <c r="AO33" s="100">
        <v>0</v>
      </c>
      <c r="AP33" s="100">
        <v>0</v>
      </c>
      <c r="AQ33" s="100">
        <v>0</v>
      </c>
      <c r="AR33" s="100">
        <v>0</v>
      </c>
      <c r="AS33" s="100">
        <v>0</v>
      </c>
      <c r="AT33" s="100">
        <v>0</v>
      </c>
      <c r="AU33" s="100">
        <v>0</v>
      </c>
      <c r="AV33" s="100">
        <v>0</v>
      </c>
      <c r="AW33" s="100">
        <v>0</v>
      </c>
      <c r="AX33" s="100">
        <v>0</v>
      </c>
      <c r="AY33" s="100">
        <v>0</v>
      </c>
      <c r="AZ33" s="100">
        <v>0</v>
      </c>
      <c r="BA33" s="100">
        <v>0</v>
      </c>
      <c r="BB33" s="100">
        <v>0</v>
      </c>
      <c r="BC33" s="100">
        <v>0</v>
      </c>
      <c r="BD33" s="100">
        <v>0</v>
      </c>
      <c r="BE33" s="100">
        <v>0</v>
      </c>
      <c r="BF33" s="100">
        <v>0</v>
      </c>
      <c r="BG33" s="100">
        <v>0</v>
      </c>
      <c r="BH33" s="100">
        <v>0</v>
      </c>
      <c r="BI33" s="100">
        <v>0</v>
      </c>
      <c r="BJ33" s="100">
        <v>0</v>
      </c>
      <c r="BK33" s="100">
        <v>0</v>
      </c>
      <c r="BL33" s="100">
        <v>0</v>
      </c>
    </row>
    <row r="34" spans="1:345" outlineLevel="2" x14ac:dyDescent="0.2">
      <c r="A34" t="s">
        <v>365</v>
      </c>
      <c r="B34" t="s">
        <v>32</v>
      </c>
      <c r="C34" t="s">
        <v>366</v>
      </c>
      <c r="U34" s="146">
        <v>1.7836667548653873E-2</v>
      </c>
      <c r="V34" s="146">
        <v>1.2207778311196904E-2</v>
      </c>
      <c r="W34" s="146">
        <v>-3.8786763342576247E-2</v>
      </c>
      <c r="X34" s="146">
        <v>4.6194216206420613E-2</v>
      </c>
      <c r="Y34" s="67">
        <v>2.7799999999999998E-2</v>
      </c>
      <c r="Z34" s="225">
        <v>1.034E-2</v>
      </c>
      <c r="AA34" s="225">
        <v>1.9060000000000001E-2</v>
      </c>
      <c r="AB34" s="225">
        <v>1.9900000000000001E-2</v>
      </c>
      <c r="AC34" s="225">
        <v>1.966E-2</v>
      </c>
      <c r="AD34" s="35">
        <f t="shared" ref="AD34:BL34" si="34">AC34</f>
        <v>1.966E-2</v>
      </c>
      <c r="AE34" s="35">
        <f t="shared" si="34"/>
        <v>1.966E-2</v>
      </c>
      <c r="AF34" s="35">
        <f t="shared" si="34"/>
        <v>1.966E-2</v>
      </c>
      <c r="AG34" s="35">
        <f t="shared" si="34"/>
        <v>1.966E-2</v>
      </c>
      <c r="AH34" s="35">
        <f t="shared" si="34"/>
        <v>1.966E-2</v>
      </c>
      <c r="AI34" s="35">
        <f t="shared" si="34"/>
        <v>1.966E-2</v>
      </c>
      <c r="AJ34" s="35">
        <f t="shared" si="34"/>
        <v>1.966E-2</v>
      </c>
      <c r="AK34" s="35">
        <f t="shared" si="34"/>
        <v>1.966E-2</v>
      </c>
      <c r="AL34" s="35">
        <f t="shared" si="34"/>
        <v>1.966E-2</v>
      </c>
      <c r="AM34" s="35">
        <f t="shared" si="34"/>
        <v>1.966E-2</v>
      </c>
      <c r="AN34" s="35">
        <f t="shared" si="34"/>
        <v>1.966E-2</v>
      </c>
      <c r="AO34" s="35">
        <f t="shared" si="34"/>
        <v>1.966E-2</v>
      </c>
      <c r="AP34" s="35">
        <f t="shared" si="34"/>
        <v>1.966E-2</v>
      </c>
      <c r="AQ34" s="35">
        <f t="shared" si="34"/>
        <v>1.966E-2</v>
      </c>
      <c r="AR34" s="35">
        <f t="shared" si="34"/>
        <v>1.966E-2</v>
      </c>
      <c r="AS34" s="35">
        <f t="shared" si="34"/>
        <v>1.966E-2</v>
      </c>
      <c r="AT34" s="35">
        <f t="shared" si="34"/>
        <v>1.966E-2</v>
      </c>
      <c r="AU34" s="35">
        <f t="shared" si="34"/>
        <v>1.966E-2</v>
      </c>
      <c r="AV34" s="35">
        <f t="shared" si="34"/>
        <v>1.966E-2</v>
      </c>
      <c r="AW34" s="35">
        <f t="shared" si="34"/>
        <v>1.966E-2</v>
      </c>
      <c r="AX34" s="35">
        <f t="shared" si="34"/>
        <v>1.966E-2</v>
      </c>
      <c r="AY34" s="35">
        <f t="shared" si="34"/>
        <v>1.966E-2</v>
      </c>
      <c r="AZ34" s="35">
        <f t="shared" si="34"/>
        <v>1.966E-2</v>
      </c>
      <c r="BA34" s="35">
        <f t="shared" si="34"/>
        <v>1.966E-2</v>
      </c>
      <c r="BB34" s="35">
        <f t="shared" si="34"/>
        <v>1.966E-2</v>
      </c>
      <c r="BC34" s="35">
        <f t="shared" si="34"/>
        <v>1.966E-2</v>
      </c>
      <c r="BD34" s="35">
        <f t="shared" si="34"/>
        <v>1.966E-2</v>
      </c>
      <c r="BE34" s="35">
        <f t="shared" si="34"/>
        <v>1.966E-2</v>
      </c>
      <c r="BF34" s="35">
        <f t="shared" si="34"/>
        <v>1.966E-2</v>
      </c>
      <c r="BG34" s="35">
        <f t="shared" si="34"/>
        <v>1.966E-2</v>
      </c>
      <c r="BH34" s="35">
        <f t="shared" si="34"/>
        <v>1.966E-2</v>
      </c>
      <c r="BI34" s="35">
        <f t="shared" si="34"/>
        <v>1.966E-2</v>
      </c>
      <c r="BJ34" s="35">
        <f t="shared" si="34"/>
        <v>1.966E-2</v>
      </c>
      <c r="BK34" s="35">
        <f t="shared" si="34"/>
        <v>1.966E-2</v>
      </c>
      <c r="BL34" s="35">
        <f t="shared" si="34"/>
        <v>1.966E-2</v>
      </c>
    </row>
    <row r="35" spans="1:345" outlineLevel="2" x14ac:dyDescent="0.2">
      <c r="A35" t="s">
        <v>29</v>
      </c>
      <c r="B35" t="s">
        <v>32</v>
      </c>
      <c r="E35" s="101">
        <f>Premissas!$D$4</f>
        <v>2026</v>
      </c>
      <c r="F35" t="s">
        <v>103</v>
      </c>
      <c r="H35" s="161">
        <f t="shared" ref="H35:I37" si="35">IF(H$1=$E35,1,IF(H$1&lt;$E35,I35/(1+I32),"ERRO-Checar datas"))</f>
        <v>1</v>
      </c>
      <c r="I35" s="161">
        <f t="shared" si="35"/>
        <v>1</v>
      </c>
      <c r="J35" s="102">
        <f>IF(J$1=$E35,1,IF(J$1&lt;$E35,K35/(1+K32),I35*(1+K32)))</f>
        <v>1</v>
      </c>
      <c r="K35" s="102">
        <f t="shared" ref="K35:BL37" si="36">IF(K$1=$E35,1,IF(K$1&lt;$E35,L35/(1+K32),J35*(1+K32)))</f>
        <v>1</v>
      </c>
      <c r="L35" s="102">
        <f t="shared" si="36"/>
        <v>1</v>
      </c>
      <c r="M35" s="102">
        <f t="shared" si="36"/>
        <v>1</v>
      </c>
      <c r="N35" s="102">
        <f t="shared" si="36"/>
        <v>1</v>
      </c>
      <c r="O35" s="102">
        <f t="shared" si="36"/>
        <v>1</v>
      </c>
      <c r="P35" s="102">
        <f t="shared" si="36"/>
        <v>1</v>
      </c>
      <c r="Q35" s="102">
        <f t="shared" si="36"/>
        <v>1</v>
      </c>
      <c r="R35" s="102">
        <f t="shared" si="36"/>
        <v>1</v>
      </c>
      <c r="S35" s="102">
        <f t="shared" si="36"/>
        <v>1</v>
      </c>
      <c r="T35" s="102">
        <f t="shared" si="36"/>
        <v>1</v>
      </c>
      <c r="U35" s="102">
        <f t="shared" si="36"/>
        <v>1</v>
      </c>
      <c r="V35" s="102">
        <f t="shared" si="36"/>
        <v>1</v>
      </c>
      <c r="W35" s="102">
        <f t="shared" si="36"/>
        <v>1</v>
      </c>
      <c r="X35" s="102">
        <f t="shared" si="36"/>
        <v>1</v>
      </c>
      <c r="Y35" s="102">
        <f t="shared" si="36"/>
        <v>1</v>
      </c>
      <c r="Z35" s="102">
        <f t="shared" si="36"/>
        <v>1</v>
      </c>
      <c r="AA35" s="102">
        <f t="shared" si="36"/>
        <v>1</v>
      </c>
      <c r="AB35" s="102">
        <f t="shared" si="36"/>
        <v>1</v>
      </c>
      <c r="AC35" s="102">
        <f t="shared" si="36"/>
        <v>1</v>
      </c>
      <c r="AD35" s="102">
        <f t="shared" si="36"/>
        <v>1</v>
      </c>
      <c r="AE35" s="102">
        <f t="shared" si="36"/>
        <v>1</v>
      </c>
      <c r="AF35" s="102">
        <f t="shared" si="36"/>
        <v>1</v>
      </c>
      <c r="AG35" s="102">
        <f t="shared" si="36"/>
        <v>1</v>
      </c>
      <c r="AH35" s="102">
        <f t="shared" si="36"/>
        <v>1</v>
      </c>
      <c r="AI35" s="102">
        <f t="shared" si="36"/>
        <v>1</v>
      </c>
      <c r="AJ35" s="102">
        <f t="shared" si="36"/>
        <v>1</v>
      </c>
      <c r="AK35" s="102">
        <f t="shared" si="36"/>
        <v>1</v>
      </c>
      <c r="AL35" s="102">
        <f t="shared" si="36"/>
        <v>1</v>
      </c>
      <c r="AM35" s="102">
        <f t="shared" si="36"/>
        <v>1</v>
      </c>
      <c r="AN35" s="102">
        <f t="shared" si="36"/>
        <v>1</v>
      </c>
      <c r="AO35" s="102">
        <f t="shared" si="36"/>
        <v>1</v>
      </c>
      <c r="AP35" s="102">
        <f t="shared" si="36"/>
        <v>1</v>
      </c>
      <c r="AQ35" s="102">
        <f t="shared" si="36"/>
        <v>1</v>
      </c>
      <c r="AR35" s="102">
        <f t="shared" si="36"/>
        <v>1</v>
      </c>
      <c r="AS35" s="102">
        <f t="shared" si="36"/>
        <v>1</v>
      </c>
      <c r="AT35" s="102">
        <f t="shared" si="36"/>
        <v>1</v>
      </c>
      <c r="AU35" s="102">
        <f t="shared" si="36"/>
        <v>1</v>
      </c>
      <c r="AV35" s="102">
        <f t="shared" si="36"/>
        <v>1</v>
      </c>
      <c r="AW35" s="102">
        <f t="shared" si="36"/>
        <v>1</v>
      </c>
      <c r="AX35" s="102">
        <f t="shared" si="36"/>
        <v>1</v>
      </c>
      <c r="AY35" s="102">
        <f t="shared" si="36"/>
        <v>1</v>
      </c>
      <c r="AZ35" s="102">
        <f t="shared" si="36"/>
        <v>1</v>
      </c>
      <c r="BA35" s="102">
        <f t="shared" si="36"/>
        <v>1</v>
      </c>
      <c r="BB35" s="102">
        <f t="shared" si="36"/>
        <v>1</v>
      </c>
      <c r="BC35" s="102">
        <f t="shared" si="36"/>
        <v>1</v>
      </c>
      <c r="BD35" s="102">
        <f t="shared" si="36"/>
        <v>1</v>
      </c>
      <c r="BE35" s="102">
        <f t="shared" si="36"/>
        <v>1</v>
      </c>
      <c r="BF35" s="102">
        <f t="shared" si="36"/>
        <v>1</v>
      </c>
      <c r="BG35" s="102">
        <f t="shared" si="36"/>
        <v>1</v>
      </c>
      <c r="BH35" s="102">
        <f t="shared" si="36"/>
        <v>1</v>
      </c>
      <c r="BI35" s="102">
        <f t="shared" si="36"/>
        <v>1</v>
      </c>
      <c r="BJ35" s="102">
        <f t="shared" si="36"/>
        <v>1</v>
      </c>
      <c r="BK35" s="102">
        <f t="shared" si="36"/>
        <v>1</v>
      </c>
      <c r="BL35" s="102">
        <f t="shared" si="36"/>
        <v>1</v>
      </c>
    </row>
    <row r="36" spans="1:345" outlineLevel="2" x14ac:dyDescent="0.2">
      <c r="A36" t="s">
        <v>96</v>
      </c>
      <c r="B36" t="s">
        <v>32</v>
      </c>
      <c r="E36" s="101">
        <f>Premissas!$D$4</f>
        <v>2026</v>
      </c>
      <c r="F36" t="s">
        <v>103</v>
      </c>
      <c r="H36" s="161">
        <f t="shared" si="35"/>
        <v>1</v>
      </c>
      <c r="I36" s="161">
        <f t="shared" si="35"/>
        <v>1</v>
      </c>
      <c r="J36" s="102">
        <f>IF(J$1=$E36,1,IF(J$1&lt;$E36,K36/(1+K33),I36*(1+K33)))</f>
        <v>1</v>
      </c>
      <c r="K36" s="102">
        <f t="shared" si="36"/>
        <v>1</v>
      </c>
      <c r="L36" s="102">
        <f t="shared" si="36"/>
        <v>1</v>
      </c>
      <c r="M36" s="102">
        <f t="shared" si="36"/>
        <v>1</v>
      </c>
      <c r="N36" s="102">
        <f t="shared" si="36"/>
        <v>1</v>
      </c>
      <c r="O36" s="102">
        <f t="shared" si="36"/>
        <v>1</v>
      </c>
      <c r="P36" s="102">
        <f t="shared" si="36"/>
        <v>1</v>
      </c>
      <c r="Q36" s="102">
        <f t="shared" si="36"/>
        <v>1</v>
      </c>
      <c r="R36" s="102">
        <f t="shared" si="36"/>
        <v>1</v>
      </c>
      <c r="S36" s="102">
        <f t="shared" si="36"/>
        <v>1</v>
      </c>
      <c r="T36" s="102">
        <f t="shared" si="36"/>
        <v>1</v>
      </c>
      <c r="U36" s="102">
        <f t="shared" si="36"/>
        <v>1</v>
      </c>
      <c r="V36" s="102">
        <f t="shared" si="36"/>
        <v>1</v>
      </c>
      <c r="W36" s="102">
        <f t="shared" si="36"/>
        <v>1</v>
      </c>
      <c r="X36" s="102">
        <f t="shared" si="36"/>
        <v>1</v>
      </c>
      <c r="Y36" s="102">
        <f t="shared" si="36"/>
        <v>1</v>
      </c>
      <c r="Z36" s="102">
        <f t="shared" si="36"/>
        <v>1</v>
      </c>
      <c r="AA36" s="102">
        <f t="shared" si="36"/>
        <v>1</v>
      </c>
      <c r="AB36" s="102">
        <f t="shared" si="36"/>
        <v>1</v>
      </c>
      <c r="AC36" s="102">
        <f t="shared" si="36"/>
        <v>1</v>
      </c>
      <c r="AD36" s="102">
        <f t="shared" si="36"/>
        <v>1</v>
      </c>
      <c r="AE36" s="102">
        <f t="shared" si="36"/>
        <v>1</v>
      </c>
      <c r="AF36" s="102">
        <f t="shared" si="36"/>
        <v>1</v>
      </c>
      <c r="AG36" s="102">
        <f t="shared" si="36"/>
        <v>1</v>
      </c>
      <c r="AH36" s="102">
        <f t="shared" si="36"/>
        <v>1</v>
      </c>
      <c r="AI36" s="102">
        <f t="shared" si="36"/>
        <v>1</v>
      </c>
      <c r="AJ36" s="102">
        <f t="shared" si="36"/>
        <v>1</v>
      </c>
      <c r="AK36" s="102">
        <f t="shared" si="36"/>
        <v>1</v>
      </c>
      <c r="AL36" s="102">
        <f t="shared" si="36"/>
        <v>1</v>
      </c>
      <c r="AM36" s="102">
        <f t="shared" si="36"/>
        <v>1</v>
      </c>
      <c r="AN36" s="102">
        <f t="shared" si="36"/>
        <v>1</v>
      </c>
      <c r="AO36" s="102">
        <f t="shared" si="36"/>
        <v>1</v>
      </c>
      <c r="AP36" s="102">
        <f t="shared" si="36"/>
        <v>1</v>
      </c>
      <c r="AQ36" s="102">
        <f t="shared" si="36"/>
        <v>1</v>
      </c>
      <c r="AR36" s="102">
        <f t="shared" si="36"/>
        <v>1</v>
      </c>
      <c r="AS36" s="102">
        <f t="shared" si="36"/>
        <v>1</v>
      </c>
      <c r="AT36" s="102">
        <f t="shared" si="36"/>
        <v>1</v>
      </c>
      <c r="AU36" s="102">
        <f t="shared" si="36"/>
        <v>1</v>
      </c>
      <c r="AV36" s="102">
        <f t="shared" si="36"/>
        <v>1</v>
      </c>
      <c r="AW36" s="102">
        <f t="shared" si="36"/>
        <v>1</v>
      </c>
      <c r="AX36" s="102">
        <f t="shared" si="36"/>
        <v>1</v>
      </c>
      <c r="AY36" s="102">
        <f t="shared" si="36"/>
        <v>1</v>
      </c>
      <c r="AZ36" s="102">
        <f t="shared" si="36"/>
        <v>1</v>
      </c>
      <c r="BA36" s="102">
        <f t="shared" si="36"/>
        <v>1</v>
      </c>
      <c r="BB36" s="102">
        <f t="shared" si="36"/>
        <v>1</v>
      </c>
      <c r="BC36" s="102">
        <f t="shared" si="36"/>
        <v>1</v>
      </c>
      <c r="BD36" s="102">
        <f t="shared" si="36"/>
        <v>1</v>
      </c>
      <c r="BE36" s="102">
        <f t="shared" si="36"/>
        <v>1</v>
      </c>
      <c r="BF36" s="102">
        <f t="shared" si="36"/>
        <v>1</v>
      </c>
      <c r="BG36" s="102">
        <f t="shared" si="36"/>
        <v>1</v>
      </c>
      <c r="BH36" s="102">
        <f t="shared" si="36"/>
        <v>1</v>
      </c>
      <c r="BI36" s="102">
        <f t="shared" si="36"/>
        <v>1</v>
      </c>
      <c r="BJ36" s="102">
        <f t="shared" si="36"/>
        <v>1</v>
      </c>
      <c r="BK36" s="102">
        <f t="shared" si="36"/>
        <v>1</v>
      </c>
      <c r="BL36" s="102">
        <f t="shared" si="36"/>
        <v>1</v>
      </c>
    </row>
    <row r="37" spans="1:345" outlineLevel="2" x14ac:dyDescent="0.2">
      <c r="A37" t="s">
        <v>248</v>
      </c>
      <c r="B37" t="str">
        <f>"["&amp;$E37&amp;" =1,00]"</f>
        <v>[2026 =1,00]</v>
      </c>
      <c r="E37" s="101">
        <f>Premissas!$D$4</f>
        <v>2026</v>
      </c>
      <c r="F37" t="s">
        <v>103</v>
      </c>
      <c r="H37" s="161">
        <f t="shared" si="35"/>
        <v>1</v>
      </c>
      <c r="I37" s="161">
        <f t="shared" si="35"/>
        <v>1</v>
      </c>
      <c r="J37" s="102">
        <f>IF(J$1=$E37,1,IF(J$1&lt;$E37,K37/(1+K34),I37*(1+K34)))</f>
        <v>1</v>
      </c>
      <c r="K37" s="102">
        <f t="shared" si="36"/>
        <v>1</v>
      </c>
      <c r="L37" s="102">
        <f t="shared" si="36"/>
        <v>1</v>
      </c>
      <c r="M37" s="102">
        <f t="shared" si="36"/>
        <v>1</v>
      </c>
      <c r="N37" s="102">
        <f t="shared" si="36"/>
        <v>1</v>
      </c>
      <c r="O37" s="102">
        <f t="shared" si="36"/>
        <v>1</v>
      </c>
      <c r="P37" s="102">
        <f t="shared" si="36"/>
        <v>1</v>
      </c>
      <c r="Q37" s="102">
        <f t="shared" si="36"/>
        <v>1</v>
      </c>
      <c r="R37" s="102">
        <f t="shared" si="36"/>
        <v>1</v>
      </c>
      <c r="S37" s="102">
        <f t="shared" si="36"/>
        <v>1</v>
      </c>
      <c r="T37" s="102">
        <f t="shared" si="36"/>
        <v>1</v>
      </c>
      <c r="U37" s="102">
        <f t="shared" si="36"/>
        <v>1.0178366675486539</v>
      </c>
      <c r="V37" s="102">
        <f t="shared" si="36"/>
        <v>1.0302621919430952</v>
      </c>
      <c r="W37" s="102">
        <f t="shared" si="36"/>
        <v>0.99030165612339449</v>
      </c>
      <c r="X37" s="102">
        <f t="shared" si="36"/>
        <v>1.036047864935935</v>
      </c>
      <c r="Y37" s="102">
        <f t="shared" si="36"/>
        <v>1.0648499955811541</v>
      </c>
      <c r="Z37" s="102">
        <f t="shared" si="36"/>
        <v>1.0758605445354632</v>
      </c>
      <c r="AA37" s="102">
        <f t="shared" si="36"/>
        <v>1.0963664465143093</v>
      </c>
      <c r="AB37" s="102">
        <f t="shared" si="36"/>
        <v>1.118184138799944</v>
      </c>
      <c r="AC37" s="102">
        <f t="shared" si="36"/>
        <v>1.140167638968751</v>
      </c>
      <c r="AD37" s="102">
        <f t="shared" si="36"/>
        <v>1.1625833347508767</v>
      </c>
      <c r="AE37" s="102">
        <f t="shared" si="36"/>
        <v>1.185439723112079</v>
      </c>
      <c r="AF37" s="102">
        <f t="shared" si="36"/>
        <v>1.2087454680684624</v>
      </c>
      <c r="AG37" s="102">
        <f t="shared" si="36"/>
        <v>1.2325094039706883</v>
      </c>
      <c r="AH37" s="102">
        <f t="shared" si="36"/>
        <v>1.2567405388527522</v>
      </c>
      <c r="AI37" s="102">
        <f t="shared" si="36"/>
        <v>1.2814480578465972</v>
      </c>
      <c r="AJ37" s="102">
        <f t="shared" si="36"/>
        <v>1.3066413266638612</v>
      </c>
      <c r="AK37" s="102">
        <f t="shared" si="36"/>
        <v>1.3323298951460727</v>
      </c>
      <c r="AL37" s="102">
        <f t="shared" si="36"/>
        <v>1.3585235008846446</v>
      </c>
      <c r="AM37" s="102">
        <f t="shared" si="36"/>
        <v>1.3852320729120366</v>
      </c>
      <c r="AN37" s="102">
        <f t="shared" si="36"/>
        <v>1.4124657354654873</v>
      </c>
      <c r="AO37" s="102">
        <f t="shared" si="36"/>
        <v>1.4402348118247388</v>
      </c>
      <c r="AP37" s="102">
        <f t="shared" si="36"/>
        <v>1.4685498282252132</v>
      </c>
      <c r="AQ37" s="102">
        <f t="shared" si="36"/>
        <v>1.4974215178481209</v>
      </c>
      <c r="AR37" s="102">
        <f t="shared" si="36"/>
        <v>1.526860824889015</v>
      </c>
      <c r="AS37" s="102">
        <f t="shared" si="36"/>
        <v>1.5568789087063331</v>
      </c>
      <c r="AT37" s="102">
        <f t="shared" si="36"/>
        <v>1.5874871480514996</v>
      </c>
      <c r="AU37" s="102">
        <f t="shared" si="36"/>
        <v>1.6186971453821921</v>
      </c>
      <c r="AV37" s="102">
        <f t="shared" si="36"/>
        <v>1.650520731260406</v>
      </c>
      <c r="AW37" s="102">
        <f t="shared" si="36"/>
        <v>1.6829699688369857</v>
      </c>
      <c r="AX37" s="102">
        <f t="shared" si="36"/>
        <v>1.7160571584243209</v>
      </c>
      <c r="AY37" s="102">
        <f t="shared" si="36"/>
        <v>1.7497948421589431</v>
      </c>
      <c r="AZ37" s="102">
        <f t="shared" si="36"/>
        <v>1.7841958087557879</v>
      </c>
      <c r="BA37" s="102">
        <f t="shared" si="36"/>
        <v>1.8192730983559267</v>
      </c>
      <c r="BB37" s="102">
        <f t="shared" si="36"/>
        <v>1.8550400074696043</v>
      </c>
      <c r="BC37" s="102">
        <f t="shared" si="36"/>
        <v>1.8915100940164566</v>
      </c>
      <c r="BD37" s="102">
        <f t="shared" si="36"/>
        <v>1.9286971824648202</v>
      </c>
      <c r="BE37" s="102">
        <f t="shared" si="36"/>
        <v>1.9666153690720787</v>
      </c>
      <c r="BF37" s="102">
        <f t="shared" si="36"/>
        <v>2.0052790272280356</v>
      </c>
      <c r="BG37" s="102">
        <f t="shared" si="36"/>
        <v>2.0447028129033389</v>
      </c>
      <c r="BH37" s="102">
        <f t="shared" si="36"/>
        <v>2.0849016702050185</v>
      </c>
      <c r="BI37" s="102">
        <f t="shared" si="36"/>
        <v>2.1258908370412493</v>
      </c>
      <c r="BJ37" s="102">
        <f t="shared" si="36"/>
        <v>2.1676858508974801</v>
      </c>
      <c r="BK37" s="102">
        <f t="shared" si="36"/>
        <v>2.2103025547261246</v>
      </c>
    </row>
    <row r="38" spans="1:345" outlineLevel="2" x14ac:dyDescent="0.2">
      <c r="A38" t="s">
        <v>107</v>
      </c>
      <c r="B38" t="str">
        <f>B26</f>
        <v>R$/US$</v>
      </c>
      <c r="H38" s="37">
        <f t="shared" ref="H38:AC38" si="37">H26/H$8</f>
        <v>6.3036873231054642</v>
      </c>
      <c r="I38" s="37">
        <f t="shared" si="37"/>
        <v>5.4614850792857892</v>
      </c>
      <c r="J38" s="37">
        <f t="shared" si="37"/>
        <v>4.6799946684851639</v>
      </c>
      <c r="K38" s="37">
        <f t="shared" si="37"/>
        <v>4.1621338408804283</v>
      </c>
      <c r="L38" s="37">
        <f t="shared" si="37"/>
        <v>4.3446326231260954</v>
      </c>
      <c r="M38" s="37">
        <f t="shared" si="37"/>
        <v>3.6146027364468756</v>
      </c>
      <c r="N38" s="37">
        <f t="shared" si="37"/>
        <v>3.2296754932231102</v>
      </c>
      <c r="O38" s="37">
        <f t="shared" si="37"/>
        <v>3.5609260228152944</v>
      </c>
      <c r="P38" s="37">
        <f t="shared" si="37"/>
        <v>3.711456742096404</v>
      </c>
      <c r="Q38" s="37">
        <f t="shared" si="37"/>
        <v>3.8047158399806795</v>
      </c>
      <c r="R38" s="37">
        <f t="shared" si="37"/>
        <v>4.8662705213725399</v>
      </c>
      <c r="S38" s="37">
        <f t="shared" si="37"/>
        <v>4.7963135869731586</v>
      </c>
      <c r="T38" s="37">
        <f t="shared" si="37"/>
        <v>4.2610484298693461</v>
      </c>
      <c r="U38" s="37">
        <f t="shared" si="37"/>
        <v>4.7022453408925795</v>
      </c>
      <c r="V38" s="37">
        <f t="shared" si="37"/>
        <v>4.8666485500938981</v>
      </c>
      <c r="W38" s="37">
        <f t="shared" si="37"/>
        <v>6.0853424136771315</v>
      </c>
      <c r="X38" s="37">
        <f t="shared" si="37"/>
        <v>5.7855578295463745</v>
      </c>
      <c r="Y38" s="37">
        <f t="shared" si="37"/>
        <v>5.2357513051255067</v>
      </c>
      <c r="Z38" s="37">
        <f t="shared" si="37"/>
        <v>5.0233170249425463</v>
      </c>
      <c r="AA38" s="37">
        <f t="shared" si="37"/>
        <v>4.760110893200852</v>
      </c>
      <c r="AB38" s="37">
        <f t="shared" si="37"/>
        <v>4.6667753854910323</v>
      </c>
      <c r="AC38" s="37">
        <f t="shared" si="37"/>
        <v>4.575091675355683</v>
      </c>
      <c r="AD38" s="37">
        <f>AD26/AD$8</f>
        <v>4.4852091881226217</v>
      </c>
      <c r="AE38" s="37">
        <f t="shared" ref="AE38:BL38" si="38">AE26/AE$8</f>
        <v>4.3970925368737257</v>
      </c>
      <c r="AF38" s="37">
        <f t="shared" si="38"/>
        <v>4.3107070299040942</v>
      </c>
      <c r="AG38" s="37">
        <f t="shared" si="38"/>
        <v>4.2260186570638494</v>
      </c>
      <c r="AH38" s="37">
        <f t="shared" si="38"/>
        <v>4.1429940763682751</v>
      </c>
      <c r="AI38" s="37">
        <f t="shared" si="38"/>
        <v>4.0616006008710066</v>
      </c>
      <c r="AJ38" s="37">
        <f t="shared" si="38"/>
        <v>3.9818061857951159</v>
      </c>
      <c r="AK38" s="37">
        <f t="shared" si="38"/>
        <v>3.903579415917017</v>
      </c>
      <c r="AL38" s="37">
        <f t="shared" si="38"/>
        <v>3.8268894931982285</v>
      </c>
      <c r="AM38" s="37">
        <f t="shared" si="38"/>
        <v>3.7517062246601207</v>
      </c>
      <c r="AN38" s="37">
        <f t="shared" si="38"/>
        <v>3.6780000104968829</v>
      </c>
      <c r="AO38" s="37">
        <f t="shared" si="38"/>
        <v>3.6057418324220172</v>
      </c>
      <c r="AP38" s="37">
        <f t="shared" si="38"/>
        <v>3.5349032422437792</v>
      </c>
      <c r="AQ38" s="37">
        <f t="shared" si="38"/>
        <v>3.46545635066507</v>
      </c>
      <c r="AR38" s="37">
        <f t="shared" si="38"/>
        <v>3.3973738163033587</v>
      </c>
      <c r="AS38" s="37">
        <f t="shared" si="38"/>
        <v>3.330628834926328</v>
      </c>
      <c r="AT38" s="37">
        <f t="shared" si="38"/>
        <v>3.2651951288989931</v>
      </c>
      <c r="AU38" s="37">
        <f t="shared" si="38"/>
        <v>3.201046936838142</v>
      </c>
      <c r="AV38" s="37">
        <f t="shared" si="38"/>
        <v>3.1381590034700273</v>
      </c>
      <c r="AW38" s="37">
        <f t="shared" si="38"/>
        <v>3.0765065696873131</v>
      </c>
      <c r="AX38" s="37">
        <f t="shared" si="38"/>
        <v>3.0160653628013656</v>
      </c>
      <c r="AY38" s="37">
        <f t="shared" si="38"/>
        <v>2.9568115869860438</v>
      </c>
      <c r="AZ38" s="37">
        <f t="shared" si="38"/>
        <v>2.8987219139092351</v>
      </c>
      <c r="BA38" s="37">
        <f t="shared" si="38"/>
        <v>2.8417734735484452</v>
      </c>
      <c r="BB38" s="37">
        <f t="shared" si="38"/>
        <v>2.7859438451868201</v>
      </c>
      <c r="BC38" s="37">
        <f t="shared" si="38"/>
        <v>2.7312110485860694</v>
      </c>
      <c r="BD38" s="37">
        <f t="shared" si="38"/>
        <v>2.6775535353327968</v>
      </c>
      <c r="BE38" s="37">
        <f t="shared" si="38"/>
        <v>2.6249501803548489</v>
      </c>
      <c r="BF38" s="37">
        <f t="shared" si="38"/>
        <v>2.5733802736043305</v>
      </c>
      <c r="BG38" s="37">
        <f t="shared" si="38"/>
        <v>2.522823511904015</v>
      </c>
      <c r="BH38" s="37">
        <f t="shared" si="38"/>
        <v>2.4732599909539457</v>
      </c>
      <c r="BI38" s="37">
        <f t="shared" si="38"/>
        <v>2.4246701974950682</v>
      </c>
      <c r="BJ38" s="37">
        <f t="shared" si="38"/>
        <v>2.3770350016268256</v>
      </c>
      <c r="BK38" s="37">
        <f t="shared" si="38"/>
        <v>2.3303356492756722</v>
      </c>
      <c r="BL38" s="37">
        <f t="shared" si="38"/>
        <v>2.2845537548115611</v>
      </c>
    </row>
    <row r="39" spans="1:345" outlineLevel="2" x14ac:dyDescent="0.2">
      <c r="A39" t="s">
        <v>451</v>
      </c>
      <c r="B39" t="s">
        <v>408</v>
      </c>
      <c r="H39" s="37">
        <f t="shared" ref="H39:AC39" si="39">H27/H$8</f>
        <v>0</v>
      </c>
      <c r="I39" s="37">
        <f t="shared" si="39"/>
        <v>0</v>
      </c>
      <c r="J39" s="37">
        <f t="shared" si="39"/>
        <v>0</v>
      </c>
      <c r="K39" s="37">
        <f t="shared" si="39"/>
        <v>6.0651244733359553</v>
      </c>
      <c r="L39" s="37">
        <f t="shared" si="39"/>
        <v>6.0228015739744896</v>
      </c>
      <c r="M39" s="37">
        <f t="shared" si="39"/>
        <v>4.7955744442694952</v>
      </c>
      <c r="N39" s="37">
        <f t="shared" si="39"/>
        <v>4.489209728788925</v>
      </c>
      <c r="O39" s="37">
        <f t="shared" si="39"/>
        <v>4.5756419153196912</v>
      </c>
      <c r="P39" s="37">
        <f t="shared" si="39"/>
        <v>4.9328408709044069</v>
      </c>
      <c r="Q39" s="37">
        <f t="shared" si="39"/>
        <v>5.0470533375482649</v>
      </c>
      <c r="R39" s="37">
        <f t="shared" si="39"/>
        <v>5.3941809742969378</v>
      </c>
      <c r="S39" s="37">
        <f t="shared" si="39"/>
        <v>5.3067466023092766</v>
      </c>
      <c r="T39" s="37">
        <f t="shared" si="39"/>
        <v>4.8151701671994278</v>
      </c>
      <c r="U39" s="37">
        <f t="shared" si="39"/>
        <v>5.5446915587409258</v>
      </c>
      <c r="V39" s="37">
        <f t="shared" si="39"/>
        <v>5.4469846448076789</v>
      </c>
      <c r="W39" s="37">
        <f t="shared" si="39"/>
        <v>6.9544128860540928</v>
      </c>
      <c r="X39" s="37">
        <f t="shared" si="39"/>
        <v>6.8432000850299195</v>
      </c>
      <c r="Y39" s="37">
        <f t="shared" si="39"/>
        <v>5.5189660397445817</v>
      </c>
      <c r="Z39" s="37">
        <f t="shared" si="39"/>
        <v>5.2484640537781795</v>
      </c>
      <c r="AA39" s="37">
        <f t="shared" si="39"/>
        <v>5.1304633956775954</v>
      </c>
      <c r="AB39" s="37">
        <f t="shared" si="39"/>
        <v>5.015115733800191</v>
      </c>
      <c r="AC39" s="37">
        <f t="shared" si="39"/>
        <v>4.9023614211145574</v>
      </c>
      <c r="AD39" s="37">
        <f>AD27/AD$8</f>
        <v>4.7921421516271341</v>
      </c>
      <c r="AE39" s="37">
        <f t="shared" ref="AE39:BL39" si="40">AE27/AE$8</f>
        <v>4.6844009302318028</v>
      </c>
      <c r="AF39" s="37">
        <f t="shared" si="40"/>
        <v>4.5790820432373449</v>
      </c>
      <c r="AG39" s="37">
        <f t="shared" si="40"/>
        <v>4.4761310295575223</v>
      </c>
      <c r="AH39" s="37">
        <f t="shared" si="40"/>
        <v>4.3754946525488974</v>
      </c>
      <c r="AI39" s="37">
        <f t="shared" si="40"/>
        <v>4.2771208724818166</v>
      </c>
      <c r="AJ39" s="37">
        <f t="shared" si="40"/>
        <v>4.1809588196303196</v>
      </c>
      <c r="AK39" s="37">
        <f t="shared" si="40"/>
        <v>4.0869587679670767</v>
      </c>
      <c r="AL39" s="37">
        <f t="shared" si="40"/>
        <v>3.9950721094497328</v>
      </c>
      <c r="AM39" s="37">
        <f t="shared" si="40"/>
        <v>3.9052513288853703</v>
      </c>
      <c r="AN39" s="37">
        <f t="shared" si="40"/>
        <v>3.817449979360088</v>
      </c>
      <c r="AO39" s="37">
        <f t="shared" si="40"/>
        <v>3.731622658221005</v>
      </c>
      <c r="AP39" s="37">
        <f t="shared" si="40"/>
        <v>3.6477249835982462</v>
      </c>
      <c r="AQ39" s="37">
        <f t="shared" si="40"/>
        <v>3.5657135714547858</v>
      </c>
      <c r="AR39" s="37">
        <f t="shared" si="40"/>
        <v>3.485546013152284</v>
      </c>
      <c r="AS39" s="37">
        <f t="shared" si="40"/>
        <v>3.4071808535212944</v>
      </c>
      <c r="AT39" s="37">
        <f t="shared" si="40"/>
        <v>3.330577569424531</v>
      </c>
      <c r="AU39" s="37">
        <f t="shared" si="40"/>
        <v>3.2556965488020833</v>
      </c>
      <c r="AV39" s="37">
        <f t="shared" si="40"/>
        <v>3.1824990701877645</v>
      </c>
      <c r="AW39" s="37">
        <f t="shared" si="40"/>
        <v>3.110947282685987</v>
      </c>
      <c r="AX39" s="37">
        <f t="shared" si="40"/>
        <v>3.0410041863988146</v>
      </c>
      <c r="AY39" s="37">
        <f t="shared" si="40"/>
        <v>2.9726336132930746</v>
      </c>
      <c r="AZ39" s="37">
        <f t="shared" si="40"/>
        <v>2.9058002084976291</v>
      </c>
      <c r="BA39" s="37">
        <f t="shared" si="40"/>
        <v>2.8404694120211431</v>
      </c>
      <c r="BB39" s="37">
        <f t="shared" si="40"/>
        <v>2.7766074408808832</v>
      </c>
      <c r="BC39" s="37">
        <f t="shared" si="40"/>
        <v>2.7141812716333171</v>
      </c>
      <c r="BD39" s="37">
        <f t="shared" si="40"/>
        <v>2.6531586232974753</v>
      </c>
      <c r="BE39" s="37">
        <f t="shared" si="40"/>
        <v>2.5935079406622439</v>
      </c>
      <c r="BF39" s="37">
        <f t="shared" si="40"/>
        <v>2.5351983779689586</v>
      </c>
      <c r="BG39" s="37">
        <f t="shared" si="40"/>
        <v>2.4781997829608589</v>
      </c>
      <c r="BH39" s="37">
        <f t="shared" si="40"/>
        <v>2.4224826812911622</v>
      </c>
      <c r="BI39" s="37">
        <f t="shared" si="40"/>
        <v>2.3680182612816831</v>
      </c>
      <c r="BJ39" s="37">
        <f t="shared" si="40"/>
        <v>2.3147783590241287</v>
      </c>
      <c r="BK39" s="37">
        <f t="shared" si="40"/>
        <v>2.2627354438163523</v>
      </c>
      <c r="BL39" s="37">
        <f t="shared" si="40"/>
        <v>2.2118626039260536</v>
      </c>
    </row>
    <row r="41" spans="1:345" x14ac:dyDescent="0.2">
      <c r="A41" s="26" t="str">
        <f>"Auxiliar - índice "&amp;TEXT(A58,"mmm/aaaa")</f>
        <v>Auxiliar - índice fev/2023</v>
      </c>
      <c r="B41" s="26"/>
      <c r="C41" s="26" t="s">
        <v>108</v>
      </c>
      <c r="D41" s="26"/>
      <c r="E41" s="26"/>
      <c r="F41" s="26"/>
      <c r="G41" s="26"/>
      <c r="H41" s="26">
        <v>2005</v>
      </c>
      <c r="I41" s="26">
        <f>H41+1</f>
        <v>2006</v>
      </c>
      <c r="J41" s="26">
        <f t="shared" ref="J41:BL41" si="41">I41+1</f>
        <v>2007</v>
      </c>
      <c r="K41" s="26">
        <f t="shared" si="41"/>
        <v>2008</v>
      </c>
      <c r="L41" s="26">
        <f t="shared" si="41"/>
        <v>2009</v>
      </c>
      <c r="M41" s="26">
        <f t="shared" si="41"/>
        <v>2010</v>
      </c>
      <c r="N41" s="26">
        <f t="shared" si="41"/>
        <v>2011</v>
      </c>
      <c r="O41" s="26">
        <f t="shared" si="41"/>
        <v>2012</v>
      </c>
      <c r="P41" s="26">
        <f t="shared" si="41"/>
        <v>2013</v>
      </c>
      <c r="Q41" s="26">
        <f t="shared" si="41"/>
        <v>2014</v>
      </c>
      <c r="R41" s="26">
        <f t="shared" si="41"/>
        <v>2015</v>
      </c>
      <c r="S41" s="26">
        <f t="shared" si="41"/>
        <v>2016</v>
      </c>
      <c r="T41" s="26">
        <f t="shared" si="41"/>
        <v>2017</v>
      </c>
      <c r="U41" s="26">
        <f t="shared" si="41"/>
        <v>2018</v>
      </c>
      <c r="V41" s="26">
        <f t="shared" si="41"/>
        <v>2019</v>
      </c>
      <c r="W41" s="26">
        <f t="shared" si="41"/>
        <v>2020</v>
      </c>
      <c r="X41" s="26">
        <f t="shared" si="41"/>
        <v>2021</v>
      </c>
      <c r="Y41" s="26">
        <f t="shared" si="41"/>
        <v>2022</v>
      </c>
      <c r="Z41" s="26">
        <f t="shared" si="41"/>
        <v>2023</v>
      </c>
      <c r="AA41" s="26">
        <f t="shared" si="41"/>
        <v>2024</v>
      </c>
      <c r="AB41" s="26">
        <f t="shared" si="41"/>
        <v>2025</v>
      </c>
      <c r="AC41" s="26">
        <f t="shared" si="41"/>
        <v>2026</v>
      </c>
      <c r="AD41" s="26">
        <f t="shared" si="41"/>
        <v>2027</v>
      </c>
      <c r="AE41" s="26">
        <f t="shared" si="41"/>
        <v>2028</v>
      </c>
      <c r="AF41" s="26">
        <f t="shared" si="41"/>
        <v>2029</v>
      </c>
      <c r="AG41" s="26">
        <f t="shared" si="41"/>
        <v>2030</v>
      </c>
      <c r="AH41" s="26">
        <f t="shared" si="41"/>
        <v>2031</v>
      </c>
      <c r="AI41" s="26">
        <f t="shared" si="41"/>
        <v>2032</v>
      </c>
      <c r="AJ41" s="26">
        <f t="shared" si="41"/>
        <v>2033</v>
      </c>
      <c r="AK41" s="26">
        <f t="shared" si="41"/>
        <v>2034</v>
      </c>
      <c r="AL41" s="26">
        <f t="shared" si="41"/>
        <v>2035</v>
      </c>
      <c r="AM41" s="26">
        <f t="shared" si="41"/>
        <v>2036</v>
      </c>
      <c r="AN41" s="26">
        <f t="shared" si="41"/>
        <v>2037</v>
      </c>
      <c r="AO41" s="26">
        <f t="shared" si="41"/>
        <v>2038</v>
      </c>
      <c r="AP41" s="26">
        <f t="shared" si="41"/>
        <v>2039</v>
      </c>
      <c r="AQ41" s="26">
        <f t="shared" si="41"/>
        <v>2040</v>
      </c>
      <c r="AR41" s="26">
        <f t="shared" si="41"/>
        <v>2041</v>
      </c>
      <c r="AS41" s="26">
        <f t="shared" si="41"/>
        <v>2042</v>
      </c>
      <c r="AT41" s="26">
        <f t="shared" si="41"/>
        <v>2043</v>
      </c>
      <c r="AU41" s="26">
        <f t="shared" si="41"/>
        <v>2044</v>
      </c>
      <c r="AV41" s="26">
        <f t="shared" si="41"/>
        <v>2045</v>
      </c>
      <c r="AW41" s="26">
        <f t="shared" si="41"/>
        <v>2046</v>
      </c>
      <c r="AX41" s="26">
        <f t="shared" si="41"/>
        <v>2047</v>
      </c>
      <c r="AY41" s="26">
        <f t="shared" si="41"/>
        <v>2048</v>
      </c>
      <c r="AZ41" s="26">
        <f t="shared" si="41"/>
        <v>2049</v>
      </c>
      <c r="BA41" s="26">
        <f t="shared" si="41"/>
        <v>2050</v>
      </c>
      <c r="BB41" s="26">
        <f t="shared" si="41"/>
        <v>2051</v>
      </c>
      <c r="BC41" s="26">
        <f t="shared" si="41"/>
        <v>2052</v>
      </c>
      <c r="BD41" s="26">
        <f t="shared" si="41"/>
        <v>2053</v>
      </c>
      <c r="BE41" s="26">
        <f t="shared" si="41"/>
        <v>2054</v>
      </c>
      <c r="BF41" s="26">
        <f t="shared" si="41"/>
        <v>2055</v>
      </c>
      <c r="BG41" s="26">
        <f t="shared" si="41"/>
        <v>2056</v>
      </c>
      <c r="BH41" s="26">
        <f t="shared" si="41"/>
        <v>2057</v>
      </c>
      <c r="BI41" s="26">
        <f t="shared" si="41"/>
        <v>2058</v>
      </c>
      <c r="BJ41" s="26">
        <f t="shared" si="41"/>
        <v>2059</v>
      </c>
      <c r="BK41" s="26">
        <f t="shared" si="41"/>
        <v>2060</v>
      </c>
      <c r="BL41" s="26">
        <f t="shared" si="41"/>
        <v>2061</v>
      </c>
      <c r="BM41" s="26"/>
      <c r="BN41" s="26"/>
      <c r="BO41" s="26"/>
      <c r="BP41" s="26"/>
      <c r="BQ41" s="26"/>
      <c r="BR41" s="26"/>
    </row>
    <row r="42" spans="1:345" s="104" customFormat="1" ht="15" x14ac:dyDescent="0.25">
      <c r="H42" s="105">
        <f>DATE(H41,12,31)</f>
        <v>38717</v>
      </c>
      <c r="I42" s="105">
        <f t="shared" ref="I42:BK42" si="42">DATE(I41,12,31)</f>
        <v>39082</v>
      </c>
      <c r="J42" s="105">
        <f t="shared" si="42"/>
        <v>39447</v>
      </c>
      <c r="K42" s="105">
        <f t="shared" si="42"/>
        <v>39813</v>
      </c>
      <c r="L42" s="105">
        <f t="shared" si="42"/>
        <v>40178</v>
      </c>
      <c r="M42" s="105">
        <f t="shared" si="42"/>
        <v>40543</v>
      </c>
      <c r="N42" s="105">
        <f t="shared" si="42"/>
        <v>40908</v>
      </c>
      <c r="O42" s="105">
        <f t="shared" si="42"/>
        <v>41274</v>
      </c>
      <c r="P42" s="105">
        <f t="shared" si="42"/>
        <v>41639</v>
      </c>
      <c r="Q42" s="105">
        <f t="shared" si="42"/>
        <v>42004</v>
      </c>
      <c r="R42" s="105">
        <f t="shared" si="42"/>
        <v>42369</v>
      </c>
      <c r="S42" s="105">
        <f t="shared" si="42"/>
        <v>42735</v>
      </c>
      <c r="T42" s="105">
        <f t="shared" si="42"/>
        <v>43100</v>
      </c>
      <c r="U42" s="105">
        <f t="shared" si="42"/>
        <v>43465</v>
      </c>
      <c r="V42" s="105">
        <f t="shared" si="42"/>
        <v>43830</v>
      </c>
      <c r="W42" s="105">
        <f t="shared" si="42"/>
        <v>44196</v>
      </c>
      <c r="X42" s="105">
        <f t="shared" si="42"/>
        <v>44561</v>
      </c>
      <c r="Y42" s="105">
        <f t="shared" si="42"/>
        <v>44926</v>
      </c>
      <c r="Z42" s="105">
        <f t="shared" si="42"/>
        <v>45291</v>
      </c>
      <c r="AA42" s="105">
        <f t="shared" si="42"/>
        <v>45657</v>
      </c>
      <c r="AB42" s="105">
        <f t="shared" si="42"/>
        <v>46022</v>
      </c>
      <c r="AC42" s="105">
        <f t="shared" si="42"/>
        <v>46387</v>
      </c>
      <c r="AD42" s="105">
        <f t="shared" si="42"/>
        <v>46752</v>
      </c>
      <c r="AE42" s="105">
        <f t="shared" si="42"/>
        <v>47118</v>
      </c>
      <c r="AF42" s="105">
        <f t="shared" si="42"/>
        <v>47483</v>
      </c>
      <c r="AG42" s="105">
        <f t="shared" si="42"/>
        <v>47848</v>
      </c>
      <c r="AH42" s="105">
        <f t="shared" si="42"/>
        <v>48213</v>
      </c>
      <c r="AI42" s="105">
        <f t="shared" si="42"/>
        <v>48579</v>
      </c>
      <c r="AJ42" s="105">
        <f t="shared" si="42"/>
        <v>48944</v>
      </c>
      <c r="AK42" s="105">
        <f t="shared" si="42"/>
        <v>49309</v>
      </c>
      <c r="AL42" s="105">
        <f t="shared" si="42"/>
        <v>49674</v>
      </c>
      <c r="AM42" s="105">
        <f t="shared" si="42"/>
        <v>50040</v>
      </c>
      <c r="AN42" s="105">
        <f t="shared" si="42"/>
        <v>50405</v>
      </c>
      <c r="AO42" s="105">
        <f t="shared" si="42"/>
        <v>50770</v>
      </c>
      <c r="AP42" s="105">
        <f t="shared" si="42"/>
        <v>51135</v>
      </c>
      <c r="AQ42" s="105">
        <f t="shared" si="42"/>
        <v>51501</v>
      </c>
      <c r="AR42" s="105">
        <f t="shared" si="42"/>
        <v>51866</v>
      </c>
      <c r="AS42" s="105">
        <f t="shared" si="42"/>
        <v>52231</v>
      </c>
      <c r="AT42" s="105">
        <f t="shared" si="42"/>
        <v>52596</v>
      </c>
      <c r="AU42" s="105">
        <f t="shared" si="42"/>
        <v>52962</v>
      </c>
      <c r="AV42" s="105">
        <f t="shared" si="42"/>
        <v>53327</v>
      </c>
      <c r="AW42" s="105">
        <f t="shared" si="42"/>
        <v>53692</v>
      </c>
      <c r="AX42" s="105">
        <f t="shared" si="42"/>
        <v>54057</v>
      </c>
      <c r="AY42" s="105">
        <f t="shared" si="42"/>
        <v>54423</v>
      </c>
      <c r="AZ42" s="105">
        <f t="shared" si="42"/>
        <v>54788</v>
      </c>
      <c r="BA42" s="105">
        <f t="shared" si="42"/>
        <v>55153</v>
      </c>
      <c r="BB42" s="105">
        <f t="shared" si="42"/>
        <v>55518</v>
      </c>
      <c r="BC42" s="105">
        <f t="shared" si="42"/>
        <v>55884</v>
      </c>
      <c r="BD42" s="105">
        <f t="shared" si="42"/>
        <v>56249</v>
      </c>
      <c r="BE42" s="105">
        <f t="shared" si="42"/>
        <v>56614</v>
      </c>
      <c r="BF42" s="105">
        <f t="shared" si="42"/>
        <v>56979</v>
      </c>
      <c r="BG42" s="105">
        <f t="shared" si="42"/>
        <v>57345</v>
      </c>
      <c r="BH42" s="105">
        <f t="shared" si="42"/>
        <v>57710</v>
      </c>
      <c r="BI42" s="105">
        <f t="shared" si="42"/>
        <v>58075</v>
      </c>
      <c r="BJ42" s="105">
        <f t="shared" si="42"/>
        <v>58440</v>
      </c>
      <c r="BK42" s="105">
        <f t="shared" si="42"/>
        <v>58806</v>
      </c>
      <c r="BL42" s="105">
        <f>DATE(BL41,12,31)</f>
        <v>59171</v>
      </c>
    </row>
    <row r="43" spans="1:345" s="104" customFormat="1" ht="15" x14ac:dyDescent="0.25">
      <c r="A43" s="104" t="s">
        <v>109</v>
      </c>
      <c r="E43" s="129"/>
      <c r="F43" s="129"/>
      <c r="G43" s="129"/>
      <c r="H43" s="130" cm="1">
        <f t="array" aca="1" ref="H43" ca="1">PRODUCT(OFFSET($G$54,0,(H$41-1994)*12-4,1,12)+1)-1</f>
        <v>5.6897333458586496E-2</v>
      </c>
      <c r="I43" s="130" cm="1">
        <f t="array" aca="1" ref="I43" ca="1">PRODUCT(OFFSET($G$54,0,(I$41-1994)*12-4,1,12)+1)-1</f>
        <v>3.1417749683044116E-2</v>
      </c>
      <c r="J43" s="130" cm="1">
        <f t="array" aca="1" ref="J43" ca="1">PRODUCT(OFFSET($G$54,0,(J$41-1994)*12-4,1,12)+1)-1</f>
        <v>4.4573304332378161E-2</v>
      </c>
      <c r="K43" s="130" cm="1">
        <f t="array" aca="1" ref="K43" ca="1">PRODUCT(OFFSET($G$54,0,(K$41-1994)*12-4,1,12)+1)-1</f>
        <v>5.9023134175254732E-2</v>
      </c>
      <c r="L43" s="130" cm="1">
        <f t="array" aca="1" ref="L43" ca="1">PRODUCT(OFFSET($G$54,0,(L$41-1994)*12-4,1,12)+1)-1</f>
        <v>4.3120283296899764E-2</v>
      </c>
      <c r="M43" s="130" cm="1">
        <f t="array" aca="1" ref="M43" ca="1">PRODUCT(OFFSET($G$54,0,(M$41-1994)*12-4,1,12)+1)-1</f>
        <v>5.9090683472662109E-2</v>
      </c>
      <c r="N43" s="130" cm="1">
        <f t="array" aca="1" ref="N43" ca="1">PRODUCT(OFFSET($G$54,0,(N$41-1994)*12-4,1,12)+1)-1</f>
        <v>6.5031090406288294E-2</v>
      </c>
      <c r="O43" s="130" cm="1">
        <f t="array" aca="1" ref="O43" ca="1">PRODUCT(OFFSET($G$54,0,(O$41-1994)*12-4,1,12)+1)-1</f>
        <v>5.8385689976391708E-2</v>
      </c>
      <c r="P43" s="130" cm="1">
        <f t="array" aca="1" ref="P43" ca="1">PRODUCT(OFFSET($G$54,0,(P$41-1994)*12-4,1,12)+1)-1</f>
        <v>5.9108180800137466E-2</v>
      </c>
      <c r="Q43" s="130" cm="1">
        <f t="array" aca="1" ref="Q43" ca="1">PRODUCT(OFFSET($G$54,0,(Q$41-1994)*12-4,1,12)+1)-1</f>
        <v>6.407616596391974E-2</v>
      </c>
      <c r="R43" s="130" cm="1">
        <f t="array" aca="1" ref="R43" ca="1">PRODUCT(OFFSET($G$54,0,(R$41-1994)*12-4,1,12)+1)-1</f>
        <v>0.10673497995621717</v>
      </c>
      <c r="S43" s="130" cm="1">
        <f t="array" aca="1" ref="S43" ca="1">PRODUCT(OFFSET($G$54,0,(S$41-1994)*12-4,1,12)+1)-1</f>
        <v>6.2880550542244729E-2</v>
      </c>
      <c r="T43" s="130" cm="1">
        <f t="array" aca="1" ref="T43" ca="1">PRODUCT(OFFSET($G$54,0,(T$41-1994)*12-4,1,12)+1)-1</f>
        <v>2.9473499083459087E-2</v>
      </c>
      <c r="U43" s="130" cm="1">
        <f t="array" aca="1" ref="U43" ca="1">PRODUCT(OFFSET($G$54,0,(U$41-1994)*12-4,1,12)+1)-1</f>
        <v>3.7454821218273482E-2</v>
      </c>
      <c r="V43" s="130" cm="1">
        <f t="array" aca="1" ref="V43" ca="1">PRODUCT(OFFSET($G$54,0,(V$41-1994)*12-4,1,12)+1)-1</f>
        <v>4.3060399841131858E-2</v>
      </c>
      <c r="W43" s="130" cm="1">
        <f t="array" aca="1" ref="W43" ca="1">PRODUCT(OFFSET($G$54,0,(W$41-1994)*12-4,1,12)+1)-1</f>
        <v>4.517341500509886E-2</v>
      </c>
      <c r="X43" s="77">
        <f>X20</f>
        <v>0.10060982737443336</v>
      </c>
      <c r="Y43" s="77">
        <f>Y20</f>
        <v>5.7850929078894664E-2</v>
      </c>
      <c r="Z43" s="77">
        <f>Z20</f>
        <v>4.9399999999999999E-2</v>
      </c>
      <c r="AA43" s="106">
        <f t="shared" ref="AA43:BL43" si="43">Z43</f>
        <v>4.9399999999999999E-2</v>
      </c>
      <c r="AB43" s="106">
        <f t="shared" si="43"/>
        <v>4.9399999999999999E-2</v>
      </c>
      <c r="AC43" s="106">
        <f t="shared" si="43"/>
        <v>4.9399999999999999E-2</v>
      </c>
      <c r="AD43" s="106">
        <f t="shared" si="43"/>
        <v>4.9399999999999999E-2</v>
      </c>
      <c r="AE43" s="106">
        <f t="shared" si="43"/>
        <v>4.9399999999999999E-2</v>
      </c>
      <c r="AF43" s="106">
        <f t="shared" si="43"/>
        <v>4.9399999999999999E-2</v>
      </c>
      <c r="AG43" s="106">
        <f t="shared" si="43"/>
        <v>4.9399999999999999E-2</v>
      </c>
      <c r="AH43" s="106">
        <f t="shared" si="43"/>
        <v>4.9399999999999999E-2</v>
      </c>
      <c r="AI43" s="106">
        <f t="shared" si="43"/>
        <v>4.9399999999999999E-2</v>
      </c>
      <c r="AJ43" s="106">
        <f t="shared" si="43"/>
        <v>4.9399999999999999E-2</v>
      </c>
      <c r="AK43" s="106">
        <f t="shared" si="43"/>
        <v>4.9399999999999999E-2</v>
      </c>
      <c r="AL43" s="106">
        <f t="shared" si="43"/>
        <v>4.9399999999999999E-2</v>
      </c>
      <c r="AM43" s="106">
        <f t="shared" si="43"/>
        <v>4.9399999999999999E-2</v>
      </c>
      <c r="AN43" s="106">
        <f t="shared" si="43"/>
        <v>4.9399999999999999E-2</v>
      </c>
      <c r="AO43" s="106">
        <f t="shared" si="43"/>
        <v>4.9399999999999999E-2</v>
      </c>
      <c r="AP43" s="106">
        <f t="shared" si="43"/>
        <v>4.9399999999999999E-2</v>
      </c>
      <c r="AQ43" s="106">
        <f t="shared" si="43"/>
        <v>4.9399999999999999E-2</v>
      </c>
      <c r="AR43" s="106">
        <f t="shared" si="43"/>
        <v>4.9399999999999999E-2</v>
      </c>
      <c r="AS43" s="106">
        <f t="shared" si="43"/>
        <v>4.9399999999999999E-2</v>
      </c>
      <c r="AT43" s="106">
        <f t="shared" si="43"/>
        <v>4.9399999999999999E-2</v>
      </c>
      <c r="AU43" s="106">
        <f t="shared" si="43"/>
        <v>4.9399999999999999E-2</v>
      </c>
      <c r="AV43" s="106">
        <f t="shared" si="43"/>
        <v>4.9399999999999999E-2</v>
      </c>
      <c r="AW43" s="106">
        <f t="shared" si="43"/>
        <v>4.9399999999999999E-2</v>
      </c>
      <c r="AX43" s="106">
        <f t="shared" si="43"/>
        <v>4.9399999999999999E-2</v>
      </c>
      <c r="AY43" s="106">
        <f t="shared" si="43"/>
        <v>4.9399999999999999E-2</v>
      </c>
      <c r="AZ43" s="106">
        <f t="shared" si="43"/>
        <v>4.9399999999999999E-2</v>
      </c>
      <c r="BA43" s="106">
        <f t="shared" si="43"/>
        <v>4.9399999999999999E-2</v>
      </c>
      <c r="BB43" s="106">
        <f t="shared" si="43"/>
        <v>4.9399999999999999E-2</v>
      </c>
      <c r="BC43" s="106">
        <f t="shared" si="43"/>
        <v>4.9399999999999999E-2</v>
      </c>
      <c r="BD43" s="106">
        <f t="shared" si="43"/>
        <v>4.9399999999999999E-2</v>
      </c>
      <c r="BE43" s="106">
        <f t="shared" si="43"/>
        <v>4.9399999999999999E-2</v>
      </c>
      <c r="BF43" s="106">
        <f t="shared" si="43"/>
        <v>4.9399999999999999E-2</v>
      </c>
      <c r="BG43" s="106">
        <f t="shared" si="43"/>
        <v>4.9399999999999999E-2</v>
      </c>
      <c r="BH43" s="106">
        <f t="shared" si="43"/>
        <v>4.9399999999999999E-2</v>
      </c>
      <c r="BI43" s="106">
        <f t="shared" si="43"/>
        <v>4.9399999999999999E-2</v>
      </c>
      <c r="BJ43" s="106">
        <f t="shared" si="43"/>
        <v>4.9399999999999999E-2</v>
      </c>
      <c r="BK43" s="106">
        <f t="shared" si="43"/>
        <v>4.9399999999999999E-2</v>
      </c>
      <c r="BL43" s="106">
        <f t="shared" si="43"/>
        <v>4.9399999999999999E-2</v>
      </c>
    </row>
    <row r="44" spans="1:345" s="104" customFormat="1" ht="15" x14ac:dyDescent="0.25">
      <c r="A44" s="104" t="str">
        <f>"índice (Dez/"&amp;TEXT(A58,"aaaa")&amp;" = 1)"</f>
        <v>índice (Dez/2023 = 1)</v>
      </c>
      <c r="H44" s="107">
        <f t="shared" ref="H44:AM44" si="44">HLOOKUP(H$42,$I$50:$OE$56,6,FALSE)</f>
        <v>0.38631225532724989</v>
      </c>
      <c r="I44" s="107">
        <f t="shared" si="44"/>
        <v>0.39844931706461373</v>
      </c>
      <c r="J44" s="107">
        <f t="shared" si="44"/>
        <v>0.41620951973516296</v>
      </c>
      <c r="K44" s="107">
        <f t="shared" si="44"/>
        <v>0.44077551006351001</v>
      </c>
      <c r="L44" s="107">
        <f t="shared" si="44"/>
        <v>0.45978187492778416</v>
      </c>
      <c r="M44" s="107">
        <f t="shared" si="44"/>
        <v>0.48695070016560921</v>
      </c>
      <c r="N44" s="107">
        <f t="shared" si="44"/>
        <v>0.5186176351714844</v>
      </c>
      <c r="O44" s="107">
        <f t="shared" si="44"/>
        <v>0.54889748363489588</v>
      </c>
      <c r="P44" s="107">
        <f t="shared" si="44"/>
        <v>0.58134181533832796</v>
      </c>
      <c r="Q44" s="107">
        <f t="shared" si="44"/>
        <v>0.618591969979713</v>
      </c>
      <c r="R44" s="107">
        <f t="shared" si="44"/>
        <v>0.68461737149657442</v>
      </c>
      <c r="S44" s="107">
        <f t="shared" si="44"/>
        <v>0.72766648872706374</v>
      </c>
      <c r="T44" s="107">
        <f t="shared" si="44"/>
        <v>0.74911336631562475</v>
      </c>
      <c r="U44" s="107">
        <f t="shared" si="44"/>
        <v>0.77717127352319593</v>
      </c>
      <c r="V44" s="107">
        <f t="shared" si="44"/>
        <v>0.81063657930614608</v>
      </c>
      <c r="W44" s="107">
        <f t="shared" si="44"/>
        <v>0.847255801921456</v>
      </c>
      <c r="X44" s="107">
        <f t="shared" si="44"/>
        <v>0.93249867323908586</v>
      </c>
      <c r="Y44" s="107">
        <f t="shared" si="44"/>
        <v>0.98644232043845348</v>
      </c>
      <c r="Z44" s="107">
        <f t="shared" si="44"/>
        <v>1.035172571068113</v>
      </c>
      <c r="AA44" s="107">
        <f t="shared" si="44"/>
        <v>1.071403611055497</v>
      </c>
      <c r="AB44" s="107">
        <f t="shared" si="44"/>
        <v>1.1035457193871618</v>
      </c>
      <c r="AC44" s="107">
        <f t="shared" si="44"/>
        <v>1.1366520909687767</v>
      </c>
      <c r="AD44" s="107">
        <f t="shared" si="44"/>
        <v>1.17075165369784</v>
      </c>
      <c r="AE44" s="107">
        <f t="shared" si="44"/>
        <v>1.2058742033087753</v>
      </c>
      <c r="AF44" s="107">
        <f t="shared" si="44"/>
        <v>1.2420504294080386</v>
      </c>
      <c r="AG44" s="107">
        <f t="shared" si="44"/>
        <v>1.2793119422902797</v>
      </c>
      <c r="AH44" s="107">
        <f t="shared" si="44"/>
        <v>1.3176913005589881</v>
      </c>
      <c r="AI44" s="107">
        <f t="shared" si="44"/>
        <v>1.3572220395757577</v>
      </c>
      <c r="AJ44" s="107">
        <f t="shared" si="44"/>
        <v>1.3979387007630304</v>
      </c>
      <c r="AK44" s="107">
        <f t="shared" si="44"/>
        <v>1.4398768617859214</v>
      </c>
      <c r="AL44" s="107">
        <f t="shared" si="44"/>
        <v>1.483073167639499</v>
      </c>
      <c r="AM44" s="107">
        <f t="shared" si="44"/>
        <v>1.527565362668684</v>
      </c>
      <c r="AN44" s="107">
        <f t="shared" ref="AN44:BL44" si="45">HLOOKUP(AN$42,$I$50:$OE$56,6,FALSE)</f>
        <v>1.5733923235487446</v>
      </c>
      <c r="AO44" s="107">
        <f t="shared" si="45"/>
        <v>1.620594093255207</v>
      </c>
      <c r="AP44" s="107">
        <f t="shared" si="45"/>
        <v>1.6692119160528633</v>
      </c>
      <c r="AQ44" s="107">
        <f t="shared" si="45"/>
        <v>1.7192882735344492</v>
      </c>
      <c r="AR44" s="107">
        <f t="shared" si="45"/>
        <v>1.7708669217404827</v>
      </c>
      <c r="AS44" s="107">
        <f t="shared" si="45"/>
        <v>1.8239929293926971</v>
      </c>
      <c r="AT44" s="107">
        <f t="shared" si="45"/>
        <v>1.878712717274478</v>
      </c>
      <c r="AU44" s="107">
        <f t="shared" si="45"/>
        <v>1.9350740987927124</v>
      </c>
      <c r="AV44" s="107">
        <f t="shared" si="45"/>
        <v>1.9931263217564938</v>
      </c>
      <c r="AW44" s="107">
        <f t="shared" si="45"/>
        <v>2.0529201114091888</v>
      </c>
      <c r="AX44" s="107">
        <f t="shared" si="45"/>
        <v>2.1145077147514644</v>
      </c>
      <c r="AY44" s="107">
        <f t="shared" si="45"/>
        <v>2.1779429461940083</v>
      </c>
      <c r="AZ44" s="107">
        <f t="shared" si="45"/>
        <v>2.2432812345798285</v>
      </c>
      <c r="BA44" s="107">
        <f t="shared" si="45"/>
        <v>2.3105796716172233</v>
      </c>
      <c r="BB44" s="107">
        <f t="shared" si="45"/>
        <v>2.3798970617657402</v>
      </c>
      <c r="BC44" s="107">
        <f t="shared" si="45"/>
        <v>2.4512939736187125</v>
      </c>
      <c r="BD44" s="107">
        <f t="shared" si="45"/>
        <v>2.524832792827274</v>
      </c>
      <c r="BE44" s="107">
        <f t="shared" si="45"/>
        <v>2.6005777766120923</v>
      </c>
      <c r="BF44" s="107">
        <f t="shared" si="45"/>
        <v>2.678595109910455</v>
      </c>
      <c r="BG44" s="107">
        <f t="shared" si="45"/>
        <v>2.7589529632077689</v>
      </c>
      <c r="BH44" s="107">
        <f t="shared" si="45"/>
        <v>2.8417215521040022</v>
      </c>
      <c r="BI44" s="107">
        <f t="shared" si="45"/>
        <v>2.9269731986671226</v>
      </c>
      <c r="BJ44" s="107">
        <f t="shared" si="45"/>
        <v>3.0147823946271362</v>
      </c>
      <c r="BK44" s="107">
        <f t="shared" si="45"/>
        <v>3.1052258664659504</v>
      </c>
      <c r="BL44" s="107">
        <f t="shared" si="45"/>
        <v>3.1983826424599289</v>
      </c>
      <c r="LW44" s="155"/>
      <c r="MG44" s="104">
        <v>100</v>
      </c>
    </row>
    <row r="45" spans="1:345" x14ac:dyDescent="0.2">
      <c r="LW45" s="155"/>
    </row>
    <row r="46" spans="1:345" ht="15" x14ac:dyDescent="0.25">
      <c r="A46" s="104" t="str">
        <f>"índice (Dez/"&amp;TEXT(A58,"aaaa")&amp;" = 1) nominal"</f>
        <v>índice (Dez/2023 = 1) nominal</v>
      </c>
      <c r="H46" s="108">
        <f>H44</f>
        <v>0.38631225532724989</v>
      </c>
      <c r="I46" s="108">
        <f>I44</f>
        <v>0.39844931706461373</v>
      </c>
      <c r="J46" s="108">
        <f t="shared" ref="J46:U46" si="46">J44</f>
        <v>0.41620951973516296</v>
      </c>
      <c r="K46" s="108">
        <f t="shared" si="46"/>
        <v>0.44077551006351001</v>
      </c>
      <c r="L46" s="108">
        <f t="shared" si="46"/>
        <v>0.45978187492778416</v>
      </c>
      <c r="M46" s="108">
        <f t="shared" si="46"/>
        <v>0.48695070016560921</v>
      </c>
      <c r="N46" s="108">
        <f t="shared" si="46"/>
        <v>0.5186176351714844</v>
      </c>
      <c r="O46" s="108">
        <f t="shared" si="46"/>
        <v>0.54889748363489588</v>
      </c>
      <c r="P46" s="108">
        <f t="shared" si="46"/>
        <v>0.58134181533832796</v>
      </c>
      <c r="Q46" s="108">
        <f t="shared" si="46"/>
        <v>0.618591969979713</v>
      </c>
      <c r="R46" s="108">
        <f t="shared" si="46"/>
        <v>0.68461737149657442</v>
      </c>
      <c r="S46" s="108">
        <f t="shared" si="46"/>
        <v>0.72766648872706374</v>
      </c>
      <c r="T46" s="108">
        <f t="shared" si="46"/>
        <v>0.74911336631562475</v>
      </c>
      <c r="U46" s="108">
        <f t="shared" si="46"/>
        <v>0.77717127352319593</v>
      </c>
      <c r="V46" s="108">
        <f>V44</f>
        <v>0.81063657930614608</v>
      </c>
      <c r="W46" s="108">
        <f>W44</f>
        <v>0.847255801921456</v>
      </c>
      <c r="X46" s="108">
        <f t="shared" ref="X46:BK46" si="47">X44</f>
        <v>0.93249867323908586</v>
      </c>
      <c r="Y46" s="108">
        <f>Y44</f>
        <v>0.98644232043845348</v>
      </c>
      <c r="Z46" s="108">
        <f>Z44</f>
        <v>1.035172571068113</v>
      </c>
      <c r="AA46" s="108">
        <f t="shared" si="47"/>
        <v>1.071403611055497</v>
      </c>
      <c r="AB46" s="108">
        <f t="shared" si="47"/>
        <v>1.1035457193871618</v>
      </c>
      <c r="AC46" s="108">
        <f t="shared" si="47"/>
        <v>1.1366520909687767</v>
      </c>
      <c r="AD46" s="108">
        <f t="shared" si="47"/>
        <v>1.17075165369784</v>
      </c>
      <c r="AE46" s="108">
        <f t="shared" si="47"/>
        <v>1.2058742033087753</v>
      </c>
      <c r="AF46" s="108">
        <f t="shared" si="47"/>
        <v>1.2420504294080386</v>
      </c>
      <c r="AG46" s="108">
        <f t="shared" si="47"/>
        <v>1.2793119422902797</v>
      </c>
      <c r="AH46" s="108">
        <f t="shared" si="47"/>
        <v>1.3176913005589881</v>
      </c>
      <c r="AI46" s="108">
        <f t="shared" si="47"/>
        <v>1.3572220395757577</v>
      </c>
      <c r="AJ46" s="108">
        <f t="shared" si="47"/>
        <v>1.3979387007630304</v>
      </c>
      <c r="AK46" s="108">
        <f t="shared" si="47"/>
        <v>1.4398768617859214</v>
      </c>
      <c r="AL46" s="108">
        <f t="shared" si="47"/>
        <v>1.483073167639499</v>
      </c>
      <c r="AM46" s="108">
        <f t="shared" si="47"/>
        <v>1.527565362668684</v>
      </c>
      <c r="AN46" s="108">
        <f t="shared" si="47"/>
        <v>1.5733923235487446</v>
      </c>
      <c r="AO46" s="108">
        <f t="shared" si="47"/>
        <v>1.620594093255207</v>
      </c>
      <c r="AP46" s="108">
        <f t="shared" si="47"/>
        <v>1.6692119160528633</v>
      </c>
      <c r="AQ46" s="108">
        <f t="shared" si="47"/>
        <v>1.7192882735344492</v>
      </c>
      <c r="AR46" s="108">
        <f t="shared" si="47"/>
        <v>1.7708669217404827</v>
      </c>
      <c r="AS46" s="108">
        <f t="shared" si="47"/>
        <v>1.8239929293926971</v>
      </c>
      <c r="AT46" s="108">
        <f t="shared" si="47"/>
        <v>1.878712717274478</v>
      </c>
      <c r="AU46" s="108">
        <f t="shared" si="47"/>
        <v>1.9350740987927124</v>
      </c>
      <c r="AV46" s="108">
        <f t="shared" si="47"/>
        <v>1.9931263217564938</v>
      </c>
      <c r="AW46" s="108">
        <f t="shared" si="47"/>
        <v>2.0529201114091888</v>
      </c>
      <c r="AX46" s="108">
        <f t="shared" si="47"/>
        <v>2.1145077147514644</v>
      </c>
      <c r="AY46" s="108">
        <f t="shared" si="47"/>
        <v>2.1779429461940083</v>
      </c>
      <c r="AZ46" s="108">
        <f t="shared" si="47"/>
        <v>2.2432812345798285</v>
      </c>
      <c r="BA46" s="108">
        <f t="shared" si="47"/>
        <v>2.3105796716172233</v>
      </c>
      <c r="BB46" s="108">
        <f t="shared" si="47"/>
        <v>2.3798970617657402</v>
      </c>
      <c r="BC46" s="108">
        <f t="shared" si="47"/>
        <v>2.4512939736187125</v>
      </c>
      <c r="BD46" s="108">
        <f t="shared" si="47"/>
        <v>2.524832792827274</v>
      </c>
      <c r="BE46" s="108">
        <f t="shared" si="47"/>
        <v>2.6005777766120923</v>
      </c>
      <c r="BF46" s="108">
        <f t="shared" si="47"/>
        <v>2.678595109910455</v>
      </c>
      <c r="BG46" s="108">
        <f t="shared" si="47"/>
        <v>2.7589529632077689</v>
      </c>
      <c r="BH46" s="108">
        <f t="shared" si="47"/>
        <v>2.8417215521040022</v>
      </c>
      <c r="BI46" s="108">
        <f t="shared" si="47"/>
        <v>2.9269731986671226</v>
      </c>
      <c r="BJ46" s="108">
        <f t="shared" si="47"/>
        <v>3.0147823946271362</v>
      </c>
      <c r="BK46" s="108">
        <f t="shared" si="47"/>
        <v>3.1052258664659504</v>
      </c>
      <c r="BL46" s="108">
        <f>BL44</f>
        <v>3.1983826424599289</v>
      </c>
      <c r="LW46" s="155"/>
    </row>
    <row r="47" spans="1:345" ht="15" x14ac:dyDescent="0.25">
      <c r="A47" s="104" t="str">
        <f>"índice (Dez/"&amp;TEXT(A59,"aaaa")&amp;" = 1) real"</f>
        <v>índice (Dez/1900 = 1) real</v>
      </c>
      <c r="H47" s="108">
        <v>1</v>
      </c>
      <c r="I47" s="108">
        <v>1</v>
      </c>
      <c r="J47" s="108">
        <v>1</v>
      </c>
      <c r="K47" s="108">
        <v>1</v>
      </c>
      <c r="L47" s="108">
        <v>1</v>
      </c>
      <c r="M47" s="108">
        <v>1</v>
      </c>
      <c r="N47" s="108">
        <v>1</v>
      </c>
      <c r="O47" s="108">
        <v>1</v>
      </c>
      <c r="P47" s="108">
        <v>1</v>
      </c>
      <c r="Q47" s="108">
        <v>1</v>
      </c>
      <c r="R47" s="108">
        <v>1</v>
      </c>
      <c r="S47" s="108">
        <v>1</v>
      </c>
      <c r="T47" s="108">
        <v>1</v>
      </c>
      <c r="U47" s="108">
        <v>1</v>
      </c>
      <c r="V47" s="108">
        <v>1</v>
      </c>
      <c r="W47" s="108">
        <v>1</v>
      </c>
      <c r="X47" s="108">
        <v>1</v>
      </c>
      <c r="Y47" s="108">
        <v>1</v>
      </c>
      <c r="Z47" s="108">
        <v>1</v>
      </c>
      <c r="AA47" s="108">
        <v>1</v>
      </c>
      <c r="AB47" s="108">
        <v>1</v>
      </c>
      <c r="AC47" s="108">
        <v>1</v>
      </c>
      <c r="AD47" s="108">
        <v>1</v>
      </c>
      <c r="AE47" s="108">
        <v>1</v>
      </c>
      <c r="AF47" s="108">
        <v>1</v>
      </c>
      <c r="AG47" s="108">
        <v>1</v>
      </c>
      <c r="AH47" s="108">
        <v>1</v>
      </c>
      <c r="AI47" s="108">
        <v>1</v>
      </c>
      <c r="AJ47" s="108">
        <v>1</v>
      </c>
      <c r="AK47" s="108">
        <v>1</v>
      </c>
      <c r="AL47" s="108">
        <v>1</v>
      </c>
      <c r="AM47" s="108">
        <v>1</v>
      </c>
      <c r="AN47" s="108">
        <v>1</v>
      </c>
      <c r="AO47" s="108">
        <v>1</v>
      </c>
      <c r="AP47" s="108">
        <v>1</v>
      </c>
      <c r="AQ47" s="108">
        <v>1</v>
      </c>
      <c r="AR47" s="108">
        <v>1</v>
      </c>
      <c r="AS47" s="108">
        <v>1</v>
      </c>
      <c r="AT47" s="108">
        <v>1</v>
      </c>
      <c r="AU47" s="108">
        <v>1</v>
      </c>
      <c r="AV47" s="108">
        <v>1</v>
      </c>
      <c r="AW47" s="108">
        <v>1</v>
      </c>
      <c r="AX47" s="108">
        <v>1</v>
      </c>
      <c r="AY47" s="108">
        <v>1</v>
      </c>
      <c r="AZ47" s="108">
        <v>1</v>
      </c>
      <c r="BA47" s="108">
        <v>1</v>
      </c>
      <c r="BB47" s="108">
        <v>1</v>
      </c>
      <c r="BC47" s="108">
        <v>1</v>
      </c>
      <c r="BD47" s="108">
        <v>1</v>
      </c>
      <c r="BE47" s="108">
        <v>1</v>
      </c>
      <c r="BF47" s="108">
        <v>1</v>
      </c>
      <c r="BG47" s="108">
        <v>1</v>
      </c>
      <c r="BH47" s="108">
        <v>1</v>
      </c>
      <c r="BI47" s="108">
        <v>1</v>
      </c>
      <c r="BJ47" s="108">
        <v>1</v>
      </c>
      <c r="BK47" s="108">
        <v>1</v>
      </c>
      <c r="BL47" s="108">
        <v>1</v>
      </c>
    </row>
    <row r="49" spans="1:395" s="84" customFormat="1" x14ac:dyDescent="0.2">
      <c r="A49" s="84" t="s">
        <v>110</v>
      </c>
      <c r="MA49"/>
      <c r="MB49"/>
    </row>
    <row r="50" spans="1:395" s="84" customFormat="1" x14ac:dyDescent="0.2">
      <c r="I50" s="105">
        <v>34546</v>
      </c>
      <c r="J50" s="105">
        <f t="shared" ref="J50:BU50" si="48">EOMONTH(EDATE(I50,1),0)</f>
        <v>34577</v>
      </c>
      <c r="K50" s="105">
        <f t="shared" si="48"/>
        <v>34607</v>
      </c>
      <c r="L50" s="105">
        <f t="shared" si="48"/>
        <v>34638</v>
      </c>
      <c r="M50" s="105">
        <f t="shared" si="48"/>
        <v>34668</v>
      </c>
      <c r="N50" s="105">
        <f t="shared" si="48"/>
        <v>34699</v>
      </c>
      <c r="O50" s="105">
        <f t="shared" si="48"/>
        <v>34730</v>
      </c>
      <c r="P50" s="105">
        <f t="shared" si="48"/>
        <v>34758</v>
      </c>
      <c r="Q50" s="105">
        <f t="shared" si="48"/>
        <v>34789</v>
      </c>
      <c r="R50" s="105">
        <f t="shared" si="48"/>
        <v>34819</v>
      </c>
      <c r="S50" s="105">
        <f t="shared" si="48"/>
        <v>34850</v>
      </c>
      <c r="T50" s="105">
        <f t="shared" si="48"/>
        <v>34880</v>
      </c>
      <c r="U50" s="105">
        <f t="shared" si="48"/>
        <v>34911</v>
      </c>
      <c r="V50" s="105">
        <f t="shared" si="48"/>
        <v>34942</v>
      </c>
      <c r="W50" s="105">
        <f t="shared" si="48"/>
        <v>34972</v>
      </c>
      <c r="X50" s="105">
        <f t="shared" si="48"/>
        <v>35003</v>
      </c>
      <c r="Y50" s="105">
        <f t="shared" si="48"/>
        <v>35033</v>
      </c>
      <c r="Z50" s="105">
        <f t="shared" si="48"/>
        <v>35064</v>
      </c>
      <c r="AA50" s="105">
        <f t="shared" si="48"/>
        <v>35095</v>
      </c>
      <c r="AB50" s="105">
        <f t="shared" si="48"/>
        <v>35124</v>
      </c>
      <c r="AC50" s="105">
        <f t="shared" si="48"/>
        <v>35155</v>
      </c>
      <c r="AD50" s="105">
        <f t="shared" si="48"/>
        <v>35185</v>
      </c>
      <c r="AE50" s="105">
        <f t="shared" si="48"/>
        <v>35216</v>
      </c>
      <c r="AF50" s="105">
        <f t="shared" si="48"/>
        <v>35246</v>
      </c>
      <c r="AG50" s="105">
        <f t="shared" si="48"/>
        <v>35277</v>
      </c>
      <c r="AH50" s="105">
        <f t="shared" si="48"/>
        <v>35308</v>
      </c>
      <c r="AI50" s="105">
        <f t="shared" si="48"/>
        <v>35338</v>
      </c>
      <c r="AJ50" s="105">
        <f t="shared" si="48"/>
        <v>35369</v>
      </c>
      <c r="AK50" s="105">
        <f t="shared" si="48"/>
        <v>35399</v>
      </c>
      <c r="AL50" s="105">
        <f t="shared" si="48"/>
        <v>35430</v>
      </c>
      <c r="AM50" s="105">
        <f t="shared" si="48"/>
        <v>35461</v>
      </c>
      <c r="AN50" s="105">
        <f t="shared" si="48"/>
        <v>35489</v>
      </c>
      <c r="AO50" s="105">
        <f t="shared" si="48"/>
        <v>35520</v>
      </c>
      <c r="AP50" s="105">
        <f t="shared" si="48"/>
        <v>35550</v>
      </c>
      <c r="AQ50" s="105">
        <f t="shared" si="48"/>
        <v>35581</v>
      </c>
      <c r="AR50" s="105">
        <f t="shared" si="48"/>
        <v>35611</v>
      </c>
      <c r="AS50" s="105">
        <f t="shared" si="48"/>
        <v>35642</v>
      </c>
      <c r="AT50" s="105">
        <f t="shared" si="48"/>
        <v>35673</v>
      </c>
      <c r="AU50" s="105">
        <f t="shared" si="48"/>
        <v>35703</v>
      </c>
      <c r="AV50" s="105">
        <f t="shared" si="48"/>
        <v>35734</v>
      </c>
      <c r="AW50" s="105">
        <f t="shared" si="48"/>
        <v>35764</v>
      </c>
      <c r="AX50" s="105">
        <f t="shared" si="48"/>
        <v>35795</v>
      </c>
      <c r="AY50" s="105">
        <f t="shared" si="48"/>
        <v>35826</v>
      </c>
      <c r="AZ50" s="105">
        <f t="shared" si="48"/>
        <v>35854</v>
      </c>
      <c r="BA50" s="105">
        <f t="shared" si="48"/>
        <v>35885</v>
      </c>
      <c r="BB50" s="105">
        <f t="shared" si="48"/>
        <v>35915</v>
      </c>
      <c r="BC50" s="105">
        <f t="shared" si="48"/>
        <v>35946</v>
      </c>
      <c r="BD50" s="105">
        <f t="shared" si="48"/>
        <v>35976</v>
      </c>
      <c r="BE50" s="105">
        <f t="shared" si="48"/>
        <v>36007</v>
      </c>
      <c r="BF50" s="105">
        <f t="shared" si="48"/>
        <v>36038</v>
      </c>
      <c r="BG50" s="105">
        <f t="shared" si="48"/>
        <v>36068</v>
      </c>
      <c r="BH50" s="105">
        <f t="shared" si="48"/>
        <v>36099</v>
      </c>
      <c r="BI50" s="105">
        <f t="shared" si="48"/>
        <v>36129</v>
      </c>
      <c r="BJ50" s="105">
        <f t="shared" si="48"/>
        <v>36160</v>
      </c>
      <c r="BK50" s="105">
        <f t="shared" si="48"/>
        <v>36191</v>
      </c>
      <c r="BL50" s="105">
        <f t="shared" si="48"/>
        <v>36219</v>
      </c>
      <c r="BM50" s="105">
        <f t="shared" si="48"/>
        <v>36250</v>
      </c>
      <c r="BN50" s="105">
        <f t="shared" si="48"/>
        <v>36280</v>
      </c>
      <c r="BO50" s="105">
        <f t="shared" si="48"/>
        <v>36311</v>
      </c>
      <c r="BP50" s="105">
        <f t="shared" si="48"/>
        <v>36341</v>
      </c>
      <c r="BQ50" s="105">
        <f t="shared" si="48"/>
        <v>36372</v>
      </c>
      <c r="BR50" s="105">
        <f t="shared" si="48"/>
        <v>36403</v>
      </c>
      <c r="BS50" s="105">
        <f t="shared" si="48"/>
        <v>36433</v>
      </c>
      <c r="BT50" s="105">
        <f t="shared" si="48"/>
        <v>36464</v>
      </c>
      <c r="BU50" s="105">
        <f t="shared" si="48"/>
        <v>36494</v>
      </c>
      <c r="BV50" s="105">
        <f t="shared" ref="BV50:EG50" si="49">EOMONTH(EDATE(BU50,1),0)</f>
        <v>36525</v>
      </c>
      <c r="BW50" s="105">
        <f t="shared" si="49"/>
        <v>36556</v>
      </c>
      <c r="BX50" s="105">
        <f t="shared" si="49"/>
        <v>36585</v>
      </c>
      <c r="BY50" s="105">
        <f t="shared" si="49"/>
        <v>36616</v>
      </c>
      <c r="BZ50" s="105">
        <f t="shared" si="49"/>
        <v>36646</v>
      </c>
      <c r="CA50" s="105">
        <f t="shared" si="49"/>
        <v>36677</v>
      </c>
      <c r="CB50" s="105">
        <f t="shared" si="49"/>
        <v>36707</v>
      </c>
      <c r="CC50" s="105">
        <f t="shared" si="49"/>
        <v>36738</v>
      </c>
      <c r="CD50" s="105">
        <f t="shared" si="49"/>
        <v>36769</v>
      </c>
      <c r="CE50" s="105">
        <f t="shared" si="49"/>
        <v>36799</v>
      </c>
      <c r="CF50" s="105">
        <f t="shared" si="49"/>
        <v>36830</v>
      </c>
      <c r="CG50" s="105">
        <f t="shared" si="49"/>
        <v>36860</v>
      </c>
      <c r="CH50" s="105">
        <f t="shared" si="49"/>
        <v>36891</v>
      </c>
      <c r="CI50" s="105">
        <f t="shared" si="49"/>
        <v>36922</v>
      </c>
      <c r="CJ50" s="105">
        <f t="shared" si="49"/>
        <v>36950</v>
      </c>
      <c r="CK50" s="105">
        <f t="shared" si="49"/>
        <v>36981</v>
      </c>
      <c r="CL50" s="105">
        <f t="shared" si="49"/>
        <v>37011</v>
      </c>
      <c r="CM50" s="105">
        <f t="shared" si="49"/>
        <v>37042</v>
      </c>
      <c r="CN50" s="105">
        <f t="shared" si="49"/>
        <v>37072</v>
      </c>
      <c r="CO50" s="105">
        <f t="shared" si="49"/>
        <v>37103</v>
      </c>
      <c r="CP50" s="105">
        <f t="shared" si="49"/>
        <v>37134</v>
      </c>
      <c r="CQ50" s="105">
        <f t="shared" si="49"/>
        <v>37164</v>
      </c>
      <c r="CR50" s="105">
        <f t="shared" si="49"/>
        <v>37195</v>
      </c>
      <c r="CS50" s="105">
        <f t="shared" si="49"/>
        <v>37225</v>
      </c>
      <c r="CT50" s="105">
        <f t="shared" si="49"/>
        <v>37256</v>
      </c>
      <c r="CU50" s="105">
        <f t="shared" si="49"/>
        <v>37287</v>
      </c>
      <c r="CV50" s="105">
        <f t="shared" si="49"/>
        <v>37315</v>
      </c>
      <c r="CW50" s="105">
        <f t="shared" si="49"/>
        <v>37346</v>
      </c>
      <c r="CX50" s="105">
        <f t="shared" si="49"/>
        <v>37376</v>
      </c>
      <c r="CY50" s="105">
        <f t="shared" si="49"/>
        <v>37407</v>
      </c>
      <c r="CZ50" s="105">
        <f t="shared" si="49"/>
        <v>37437</v>
      </c>
      <c r="DA50" s="105">
        <f t="shared" si="49"/>
        <v>37468</v>
      </c>
      <c r="DB50" s="105">
        <f t="shared" si="49"/>
        <v>37499</v>
      </c>
      <c r="DC50" s="105">
        <f t="shared" si="49"/>
        <v>37529</v>
      </c>
      <c r="DD50" s="105">
        <f t="shared" si="49"/>
        <v>37560</v>
      </c>
      <c r="DE50" s="105">
        <f t="shared" si="49"/>
        <v>37590</v>
      </c>
      <c r="DF50" s="105">
        <f t="shared" si="49"/>
        <v>37621</v>
      </c>
      <c r="DG50" s="105">
        <f t="shared" si="49"/>
        <v>37652</v>
      </c>
      <c r="DH50" s="105">
        <f t="shared" si="49"/>
        <v>37680</v>
      </c>
      <c r="DI50" s="105">
        <f t="shared" si="49"/>
        <v>37711</v>
      </c>
      <c r="DJ50" s="105">
        <f t="shared" si="49"/>
        <v>37741</v>
      </c>
      <c r="DK50" s="105">
        <f t="shared" si="49"/>
        <v>37772</v>
      </c>
      <c r="DL50" s="105">
        <f t="shared" si="49"/>
        <v>37802</v>
      </c>
      <c r="DM50" s="105">
        <f t="shared" si="49"/>
        <v>37833</v>
      </c>
      <c r="DN50" s="105">
        <f t="shared" si="49"/>
        <v>37864</v>
      </c>
      <c r="DO50" s="105">
        <f t="shared" si="49"/>
        <v>37894</v>
      </c>
      <c r="DP50" s="105">
        <f t="shared" si="49"/>
        <v>37925</v>
      </c>
      <c r="DQ50" s="105">
        <f t="shared" si="49"/>
        <v>37955</v>
      </c>
      <c r="DR50" s="105">
        <f t="shared" si="49"/>
        <v>37986</v>
      </c>
      <c r="DS50" s="105">
        <f t="shared" si="49"/>
        <v>38017</v>
      </c>
      <c r="DT50" s="105">
        <f t="shared" si="49"/>
        <v>38046</v>
      </c>
      <c r="DU50" s="105">
        <f t="shared" si="49"/>
        <v>38077</v>
      </c>
      <c r="DV50" s="105">
        <f t="shared" si="49"/>
        <v>38107</v>
      </c>
      <c r="DW50" s="105">
        <f t="shared" si="49"/>
        <v>38138</v>
      </c>
      <c r="DX50" s="105">
        <f t="shared" si="49"/>
        <v>38168</v>
      </c>
      <c r="DY50" s="105">
        <f t="shared" si="49"/>
        <v>38199</v>
      </c>
      <c r="DZ50" s="105">
        <f t="shared" si="49"/>
        <v>38230</v>
      </c>
      <c r="EA50" s="105">
        <f t="shared" si="49"/>
        <v>38260</v>
      </c>
      <c r="EB50" s="105">
        <f t="shared" si="49"/>
        <v>38291</v>
      </c>
      <c r="EC50" s="105">
        <f t="shared" si="49"/>
        <v>38321</v>
      </c>
      <c r="ED50" s="105">
        <f t="shared" si="49"/>
        <v>38352</v>
      </c>
      <c r="EE50" s="105">
        <f t="shared" si="49"/>
        <v>38383</v>
      </c>
      <c r="EF50" s="105">
        <f t="shared" si="49"/>
        <v>38411</v>
      </c>
      <c r="EG50" s="105">
        <f t="shared" si="49"/>
        <v>38442</v>
      </c>
      <c r="EH50" s="105">
        <f t="shared" ref="EH50:GS50" si="50">EOMONTH(EDATE(EG50,1),0)</f>
        <v>38472</v>
      </c>
      <c r="EI50" s="105">
        <f t="shared" si="50"/>
        <v>38503</v>
      </c>
      <c r="EJ50" s="105">
        <f t="shared" si="50"/>
        <v>38533</v>
      </c>
      <c r="EK50" s="105">
        <f t="shared" si="50"/>
        <v>38564</v>
      </c>
      <c r="EL50" s="105">
        <f t="shared" si="50"/>
        <v>38595</v>
      </c>
      <c r="EM50" s="105">
        <f t="shared" si="50"/>
        <v>38625</v>
      </c>
      <c r="EN50" s="105">
        <f t="shared" si="50"/>
        <v>38656</v>
      </c>
      <c r="EO50" s="105">
        <f t="shared" si="50"/>
        <v>38686</v>
      </c>
      <c r="EP50" s="105">
        <f t="shared" si="50"/>
        <v>38717</v>
      </c>
      <c r="EQ50" s="105">
        <f t="shared" si="50"/>
        <v>38748</v>
      </c>
      <c r="ER50" s="105">
        <f t="shared" si="50"/>
        <v>38776</v>
      </c>
      <c r="ES50" s="105">
        <f t="shared" si="50"/>
        <v>38807</v>
      </c>
      <c r="ET50" s="105">
        <f t="shared" si="50"/>
        <v>38837</v>
      </c>
      <c r="EU50" s="105">
        <f t="shared" si="50"/>
        <v>38868</v>
      </c>
      <c r="EV50" s="105">
        <f t="shared" si="50"/>
        <v>38898</v>
      </c>
      <c r="EW50" s="105">
        <f t="shared" si="50"/>
        <v>38929</v>
      </c>
      <c r="EX50" s="105">
        <f t="shared" si="50"/>
        <v>38960</v>
      </c>
      <c r="EY50" s="105">
        <f t="shared" si="50"/>
        <v>38990</v>
      </c>
      <c r="EZ50" s="105">
        <f t="shared" si="50"/>
        <v>39021</v>
      </c>
      <c r="FA50" s="105">
        <f t="shared" si="50"/>
        <v>39051</v>
      </c>
      <c r="FB50" s="105">
        <f t="shared" si="50"/>
        <v>39082</v>
      </c>
      <c r="FC50" s="105">
        <f t="shared" si="50"/>
        <v>39113</v>
      </c>
      <c r="FD50" s="105">
        <f t="shared" si="50"/>
        <v>39141</v>
      </c>
      <c r="FE50" s="105">
        <f t="shared" si="50"/>
        <v>39172</v>
      </c>
      <c r="FF50" s="105">
        <f t="shared" si="50"/>
        <v>39202</v>
      </c>
      <c r="FG50" s="105">
        <f t="shared" si="50"/>
        <v>39233</v>
      </c>
      <c r="FH50" s="105">
        <f t="shared" si="50"/>
        <v>39263</v>
      </c>
      <c r="FI50" s="105">
        <f t="shared" si="50"/>
        <v>39294</v>
      </c>
      <c r="FJ50" s="105">
        <f t="shared" si="50"/>
        <v>39325</v>
      </c>
      <c r="FK50" s="105">
        <f t="shared" si="50"/>
        <v>39355</v>
      </c>
      <c r="FL50" s="105">
        <f t="shared" si="50"/>
        <v>39386</v>
      </c>
      <c r="FM50" s="105">
        <f t="shared" si="50"/>
        <v>39416</v>
      </c>
      <c r="FN50" s="105">
        <f t="shared" si="50"/>
        <v>39447</v>
      </c>
      <c r="FO50" s="105">
        <f t="shared" si="50"/>
        <v>39478</v>
      </c>
      <c r="FP50" s="105">
        <f t="shared" si="50"/>
        <v>39507</v>
      </c>
      <c r="FQ50" s="105">
        <f t="shared" si="50"/>
        <v>39538</v>
      </c>
      <c r="FR50" s="105">
        <f t="shared" si="50"/>
        <v>39568</v>
      </c>
      <c r="FS50" s="105">
        <f t="shared" si="50"/>
        <v>39599</v>
      </c>
      <c r="FT50" s="105">
        <f t="shared" si="50"/>
        <v>39629</v>
      </c>
      <c r="FU50" s="105">
        <f t="shared" si="50"/>
        <v>39660</v>
      </c>
      <c r="FV50" s="105">
        <f t="shared" si="50"/>
        <v>39691</v>
      </c>
      <c r="FW50" s="105">
        <f t="shared" si="50"/>
        <v>39721</v>
      </c>
      <c r="FX50" s="105">
        <f t="shared" si="50"/>
        <v>39752</v>
      </c>
      <c r="FY50" s="105">
        <f t="shared" si="50"/>
        <v>39782</v>
      </c>
      <c r="FZ50" s="105">
        <f t="shared" si="50"/>
        <v>39813</v>
      </c>
      <c r="GA50" s="105">
        <f t="shared" si="50"/>
        <v>39844</v>
      </c>
      <c r="GB50" s="105">
        <f t="shared" si="50"/>
        <v>39872</v>
      </c>
      <c r="GC50" s="105">
        <f t="shared" si="50"/>
        <v>39903</v>
      </c>
      <c r="GD50" s="105">
        <f t="shared" si="50"/>
        <v>39933</v>
      </c>
      <c r="GE50" s="105">
        <f t="shared" si="50"/>
        <v>39964</v>
      </c>
      <c r="GF50" s="105">
        <f t="shared" si="50"/>
        <v>39994</v>
      </c>
      <c r="GG50" s="105">
        <f t="shared" si="50"/>
        <v>40025</v>
      </c>
      <c r="GH50" s="105">
        <f t="shared" si="50"/>
        <v>40056</v>
      </c>
      <c r="GI50" s="105">
        <f t="shared" si="50"/>
        <v>40086</v>
      </c>
      <c r="GJ50" s="105">
        <f t="shared" si="50"/>
        <v>40117</v>
      </c>
      <c r="GK50" s="105">
        <f t="shared" si="50"/>
        <v>40147</v>
      </c>
      <c r="GL50" s="105">
        <f t="shared" si="50"/>
        <v>40178</v>
      </c>
      <c r="GM50" s="105">
        <f t="shared" si="50"/>
        <v>40209</v>
      </c>
      <c r="GN50" s="105">
        <f t="shared" si="50"/>
        <v>40237</v>
      </c>
      <c r="GO50" s="105">
        <f t="shared" si="50"/>
        <v>40268</v>
      </c>
      <c r="GP50" s="105">
        <f t="shared" si="50"/>
        <v>40298</v>
      </c>
      <c r="GQ50" s="105">
        <f t="shared" si="50"/>
        <v>40329</v>
      </c>
      <c r="GR50" s="105">
        <f t="shared" si="50"/>
        <v>40359</v>
      </c>
      <c r="GS50" s="105">
        <f t="shared" si="50"/>
        <v>40390</v>
      </c>
      <c r="GT50" s="105">
        <f t="shared" ref="GT50:JE50" si="51">EOMONTH(EDATE(GS50,1),0)</f>
        <v>40421</v>
      </c>
      <c r="GU50" s="105">
        <f t="shared" si="51"/>
        <v>40451</v>
      </c>
      <c r="GV50" s="105">
        <f t="shared" si="51"/>
        <v>40482</v>
      </c>
      <c r="GW50" s="105">
        <f t="shared" si="51"/>
        <v>40512</v>
      </c>
      <c r="GX50" s="105">
        <f t="shared" si="51"/>
        <v>40543</v>
      </c>
      <c r="GY50" s="105">
        <f t="shared" si="51"/>
        <v>40574</v>
      </c>
      <c r="GZ50" s="105">
        <f t="shared" si="51"/>
        <v>40602</v>
      </c>
      <c r="HA50" s="105">
        <f t="shared" si="51"/>
        <v>40633</v>
      </c>
      <c r="HB50" s="105">
        <f t="shared" si="51"/>
        <v>40663</v>
      </c>
      <c r="HC50" s="105">
        <f t="shared" si="51"/>
        <v>40694</v>
      </c>
      <c r="HD50" s="105">
        <f t="shared" si="51"/>
        <v>40724</v>
      </c>
      <c r="HE50" s="105">
        <f t="shared" si="51"/>
        <v>40755</v>
      </c>
      <c r="HF50" s="105">
        <f t="shared" si="51"/>
        <v>40786</v>
      </c>
      <c r="HG50" s="105">
        <f t="shared" si="51"/>
        <v>40816</v>
      </c>
      <c r="HH50" s="105">
        <f t="shared" si="51"/>
        <v>40847</v>
      </c>
      <c r="HI50" s="105">
        <f t="shared" si="51"/>
        <v>40877</v>
      </c>
      <c r="HJ50" s="105">
        <f t="shared" si="51"/>
        <v>40908</v>
      </c>
      <c r="HK50" s="105">
        <f t="shared" si="51"/>
        <v>40939</v>
      </c>
      <c r="HL50" s="105">
        <f t="shared" si="51"/>
        <v>40968</v>
      </c>
      <c r="HM50" s="105">
        <f t="shared" si="51"/>
        <v>40999</v>
      </c>
      <c r="HN50" s="105">
        <f t="shared" si="51"/>
        <v>41029</v>
      </c>
      <c r="HO50" s="105">
        <f t="shared" si="51"/>
        <v>41060</v>
      </c>
      <c r="HP50" s="105">
        <f t="shared" si="51"/>
        <v>41090</v>
      </c>
      <c r="HQ50" s="105">
        <f t="shared" si="51"/>
        <v>41121</v>
      </c>
      <c r="HR50" s="105">
        <f t="shared" si="51"/>
        <v>41152</v>
      </c>
      <c r="HS50" s="105">
        <f t="shared" si="51"/>
        <v>41182</v>
      </c>
      <c r="HT50" s="105">
        <f t="shared" si="51"/>
        <v>41213</v>
      </c>
      <c r="HU50" s="105">
        <f t="shared" si="51"/>
        <v>41243</v>
      </c>
      <c r="HV50" s="105">
        <f t="shared" si="51"/>
        <v>41274</v>
      </c>
      <c r="HW50" s="105">
        <f t="shared" si="51"/>
        <v>41305</v>
      </c>
      <c r="HX50" s="105">
        <f t="shared" si="51"/>
        <v>41333</v>
      </c>
      <c r="HY50" s="105">
        <f t="shared" si="51"/>
        <v>41364</v>
      </c>
      <c r="HZ50" s="105">
        <f t="shared" si="51"/>
        <v>41394</v>
      </c>
      <c r="IA50" s="105">
        <f t="shared" si="51"/>
        <v>41425</v>
      </c>
      <c r="IB50" s="105">
        <f t="shared" si="51"/>
        <v>41455</v>
      </c>
      <c r="IC50" s="105">
        <f t="shared" si="51"/>
        <v>41486</v>
      </c>
      <c r="ID50" s="105">
        <f t="shared" si="51"/>
        <v>41517</v>
      </c>
      <c r="IE50" s="105">
        <f t="shared" si="51"/>
        <v>41547</v>
      </c>
      <c r="IF50" s="105">
        <f t="shared" si="51"/>
        <v>41578</v>
      </c>
      <c r="IG50" s="105">
        <f t="shared" si="51"/>
        <v>41608</v>
      </c>
      <c r="IH50" s="105">
        <f t="shared" si="51"/>
        <v>41639</v>
      </c>
      <c r="II50" s="105">
        <f t="shared" si="51"/>
        <v>41670</v>
      </c>
      <c r="IJ50" s="105">
        <f t="shared" si="51"/>
        <v>41698</v>
      </c>
      <c r="IK50" s="105">
        <f t="shared" si="51"/>
        <v>41729</v>
      </c>
      <c r="IL50" s="105">
        <f t="shared" si="51"/>
        <v>41759</v>
      </c>
      <c r="IM50" s="105">
        <f t="shared" si="51"/>
        <v>41790</v>
      </c>
      <c r="IN50" s="105">
        <f t="shared" si="51"/>
        <v>41820</v>
      </c>
      <c r="IO50" s="105">
        <f t="shared" si="51"/>
        <v>41851</v>
      </c>
      <c r="IP50" s="105">
        <f t="shared" si="51"/>
        <v>41882</v>
      </c>
      <c r="IQ50" s="105">
        <f t="shared" si="51"/>
        <v>41912</v>
      </c>
      <c r="IR50" s="105">
        <f t="shared" si="51"/>
        <v>41943</v>
      </c>
      <c r="IS50" s="105">
        <f t="shared" si="51"/>
        <v>41973</v>
      </c>
      <c r="IT50" s="105">
        <f t="shared" si="51"/>
        <v>42004</v>
      </c>
      <c r="IU50" s="105">
        <f t="shared" si="51"/>
        <v>42035</v>
      </c>
      <c r="IV50" s="105">
        <f t="shared" si="51"/>
        <v>42063</v>
      </c>
      <c r="IW50" s="105">
        <f t="shared" si="51"/>
        <v>42094</v>
      </c>
      <c r="IX50" s="105">
        <f t="shared" si="51"/>
        <v>42124</v>
      </c>
      <c r="IY50" s="105">
        <f t="shared" si="51"/>
        <v>42155</v>
      </c>
      <c r="IZ50" s="105">
        <f t="shared" si="51"/>
        <v>42185</v>
      </c>
      <c r="JA50" s="105">
        <f t="shared" si="51"/>
        <v>42216</v>
      </c>
      <c r="JB50" s="105">
        <f t="shared" si="51"/>
        <v>42247</v>
      </c>
      <c r="JC50" s="105">
        <f t="shared" si="51"/>
        <v>42277</v>
      </c>
      <c r="JD50" s="105">
        <f t="shared" si="51"/>
        <v>42308</v>
      </c>
      <c r="JE50" s="105">
        <f t="shared" si="51"/>
        <v>42338</v>
      </c>
      <c r="JF50" s="105">
        <f t="shared" ref="JF50:LQ50" si="52">EOMONTH(EDATE(JE50,1),0)</f>
        <v>42369</v>
      </c>
      <c r="JG50" s="105">
        <f t="shared" si="52"/>
        <v>42400</v>
      </c>
      <c r="JH50" s="105">
        <f t="shared" si="52"/>
        <v>42429</v>
      </c>
      <c r="JI50" s="105">
        <f t="shared" si="52"/>
        <v>42460</v>
      </c>
      <c r="JJ50" s="105">
        <f t="shared" si="52"/>
        <v>42490</v>
      </c>
      <c r="JK50" s="105">
        <f t="shared" si="52"/>
        <v>42521</v>
      </c>
      <c r="JL50" s="105">
        <f t="shared" si="52"/>
        <v>42551</v>
      </c>
      <c r="JM50" s="105">
        <f t="shared" si="52"/>
        <v>42582</v>
      </c>
      <c r="JN50" s="105">
        <f t="shared" si="52"/>
        <v>42613</v>
      </c>
      <c r="JO50" s="105">
        <f t="shared" si="52"/>
        <v>42643</v>
      </c>
      <c r="JP50" s="105">
        <f t="shared" si="52"/>
        <v>42674</v>
      </c>
      <c r="JQ50" s="105">
        <f t="shared" si="52"/>
        <v>42704</v>
      </c>
      <c r="JR50" s="105">
        <f t="shared" si="52"/>
        <v>42735</v>
      </c>
      <c r="JS50" s="105">
        <f t="shared" si="52"/>
        <v>42766</v>
      </c>
      <c r="JT50" s="105">
        <f t="shared" si="52"/>
        <v>42794</v>
      </c>
      <c r="JU50" s="105">
        <f t="shared" si="52"/>
        <v>42825</v>
      </c>
      <c r="JV50" s="105">
        <f t="shared" si="52"/>
        <v>42855</v>
      </c>
      <c r="JW50" s="105">
        <f t="shared" si="52"/>
        <v>42886</v>
      </c>
      <c r="JX50" s="105">
        <f t="shared" si="52"/>
        <v>42916</v>
      </c>
      <c r="JY50" s="105">
        <f t="shared" si="52"/>
        <v>42947</v>
      </c>
      <c r="JZ50" s="105">
        <f t="shared" si="52"/>
        <v>42978</v>
      </c>
      <c r="KA50" s="105">
        <f t="shared" si="52"/>
        <v>43008</v>
      </c>
      <c r="KB50" s="105">
        <f t="shared" si="52"/>
        <v>43039</v>
      </c>
      <c r="KC50" s="105">
        <f t="shared" si="52"/>
        <v>43069</v>
      </c>
      <c r="KD50" s="105">
        <f t="shared" si="52"/>
        <v>43100</v>
      </c>
      <c r="KE50" s="105">
        <f t="shared" si="52"/>
        <v>43131</v>
      </c>
      <c r="KF50" s="105">
        <f t="shared" si="52"/>
        <v>43159</v>
      </c>
      <c r="KG50" s="105">
        <f t="shared" si="52"/>
        <v>43190</v>
      </c>
      <c r="KH50" s="105">
        <f t="shared" si="52"/>
        <v>43220</v>
      </c>
      <c r="KI50" s="105">
        <f t="shared" si="52"/>
        <v>43251</v>
      </c>
      <c r="KJ50" s="105">
        <f t="shared" si="52"/>
        <v>43281</v>
      </c>
      <c r="KK50" s="105">
        <f t="shared" si="52"/>
        <v>43312</v>
      </c>
      <c r="KL50" s="105">
        <f t="shared" si="52"/>
        <v>43343</v>
      </c>
      <c r="KM50" s="105">
        <f t="shared" si="52"/>
        <v>43373</v>
      </c>
      <c r="KN50" s="105">
        <f t="shared" si="52"/>
        <v>43404</v>
      </c>
      <c r="KO50" s="105">
        <f t="shared" si="52"/>
        <v>43434</v>
      </c>
      <c r="KP50" s="105">
        <f t="shared" si="52"/>
        <v>43465</v>
      </c>
      <c r="KQ50" s="105">
        <f t="shared" si="52"/>
        <v>43496</v>
      </c>
      <c r="KR50" s="105">
        <f t="shared" si="52"/>
        <v>43524</v>
      </c>
      <c r="KS50" s="105">
        <f t="shared" si="52"/>
        <v>43555</v>
      </c>
      <c r="KT50" s="105">
        <f t="shared" si="52"/>
        <v>43585</v>
      </c>
      <c r="KU50" s="105">
        <f t="shared" si="52"/>
        <v>43616</v>
      </c>
      <c r="KV50" s="105">
        <f t="shared" si="52"/>
        <v>43646</v>
      </c>
      <c r="KW50" s="105">
        <f t="shared" si="52"/>
        <v>43677</v>
      </c>
      <c r="KX50" s="105">
        <f t="shared" si="52"/>
        <v>43708</v>
      </c>
      <c r="KY50" s="105">
        <f t="shared" si="52"/>
        <v>43738</v>
      </c>
      <c r="KZ50" s="105">
        <f t="shared" si="52"/>
        <v>43769</v>
      </c>
      <c r="LA50" s="105">
        <f t="shared" si="52"/>
        <v>43799</v>
      </c>
      <c r="LB50" s="105">
        <f t="shared" si="52"/>
        <v>43830</v>
      </c>
      <c r="LC50" s="105">
        <f t="shared" si="52"/>
        <v>43861</v>
      </c>
      <c r="LD50" s="105">
        <f t="shared" si="52"/>
        <v>43890</v>
      </c>
      <c r="LE50" s="105">
        <f t="shared" si="52"/>
        <v>43921</v>
      </c>
      <c r="LF50" s="105">
        <f t="shared" si="52"/>
        <v>43951</v>
      </c>
      <c r="LG50" s="105">
        <f t="shared" si="52"/>
        <v>43982</v>
      </c>
      <c r="LH50" s="105">
        <f t="shared" si="52"/>
        <v>44012</v>
      </c>
      <c r="LI50" s="105">
        <f t="shared" si="52"/>
        <v>44043</v>
      </c>
      <c r="LJ50" s="105">
        <f t="shared" si="52"/>
        <v>44074</v>
      </c>
      <c r="LK50" s="105">
        <f t="shared" si="52"/>
        <v>44104</v>
      </c>
      <c r="LL50" s="105">
        <f t="shared" si="52"/>
        <v>44135</v>
      </c>
      <c r="LM50" s="105">
        <f t="shared" si="52"/>
        <v>44165</v>
      </c>
      <c r="LN50" s="105">
        <f t="shared" si="52"/>
        <v>44196</v>
      </c>
      <c r="LO50" s="105">
        <f t="shared" si="52"/>
        <v>44227</v>
      </c>
      <c r="LP50" s="105">
        <f t="shared" si="52"/>
        <v>44255</v>
      </c>
      <c r="LQ50" s="105">
        <f t="shared" si="52"/>
        <v>44286</v>
      </c>
      <c r="LR50" s="105">
        <f t="shared" ref="LR50:LZ50" si="53">EOMONTH(EDATE(LQ50,1),0)</f>
        <v>44316</v>
      </c>
      <c r="LS50" s="105">
        <f t="shared" si="53"/>
        <v>44347</v>
      </c>
      <c r="LT50" s="105">
        <f t="shared" si="53"/>
        <v>44377</v>
      </c>
      <c r="LU50" s="105">
        <f t="shared" si="53"/>
        <v>44408</v>
      </c>
      <c r="LV50" s="105">
        <f t="shared" si="53"/>
        <v>44439</v>
      </c>
      <c r="LW50" s="105">
        <f t="shared" si="53"/>
        <v>44469</v>
      </c>
      <c r="LX50" s="105">
        <f t="shared" si="53"/>
        <v>44500</v>
      </c>
      <c r="LY50" s="105">
        <f t="shared" si="53"/>
        <v>44530</v>
      </c>
      <c r="LZ50" s="105">
        <f t="shared" si="53"/>
        <v>44561</v>
      </c>
      <c r="MA50" s="105">
        <f t="shared" ref="MA50:MN50" si="54">EOMONTH(EDATE(LZ50,1),0)</f>
        <v>44592</v>
      </c>
      <c r="MB50" s="105">
        <f t="shared" si="54"/>
        <v>44620</v>
      </c>
      <c r="MC50" s="105">
        <f t="shared" si="54"/>
        <v>44651</v>
      </c>
      <c r="MD50" s="105">
        <f t="shared" si="54"/>
        <v>44681</v>
      </c>
      <c r="ME50" s="105">
        <f t="shared" si="54"/>
        <v>44712</v>
      </c>
      <c r="MF50" s="105">
        <f t="shared" si="54"/>
        <v>44742</v>
      </c>
      <c r="MG50" s="105">
        <f t="shared" si="54"/>
        <v>44773</v>
      </c>
      <c r="MH50" s="105">
        <f t="shared" si="54"/>
        <v>44804</v>
      </c>
      <c r="MI50" s="105">
        <f t="shared" si="54"/>
        <v>44834</v>
      </c>
      <c r="MJ50" s="105">
        <f t="shared" si="54"/>
        <v>44865</v>
      </c>
      <c r="MK50" s="105">
        <f t="shared" si="54"/>
        <v>44895</v>
      </c>
      <c r="ML50" s="105">
        <f t="shared" si="54"/>
        <v>44926</v>
      </c>
      <c r="MM50" s="105">
        <f t="shared" si="54"/>
        <v>44957</v>
      </c>
      <c r="MN50" s="105">
        <f t="shared" si="54"/>
        <v>44985</v>
      </c>
      <c r="MO50" s="105">
        <v>45291</v>
      </c>
      <c r="MP50" s="105">
        <v>45657</v>
      </c>
      <c r="MQ50" s="105">
        <v>46022</v>
      </c>
      <c r="MR50" s="105">
        <v>46387</v>
      </c>
      <c r="MS50" s="105">
        <v>46752</v>
      </c>
      <c r="MT50" s="105">
        <v>47118</v>
      </c>
      <c r="MU50" s="105">
        <v>47483</v>
      </c>
      <c r="MV50" s="105">
        <v>47848</v>
      </c>
      <c r="MW50" s="105">
        <v>48213</v>
      </c>
      <c r="MX50" s="105">
        <v>48579</v>
      </c>
      <c r="MY50" s="105">
        <v>48944</v>
      </c>
      <c r="MZ50" s="105">
        <v>49309</v>
      </c>
      <c r="NA50" s="105">
        <v>49674</v>
      </c>
      <c r="NB50" s="105">
        <v>50040</v>
      </c>
      <c r="NC50" s="105">
        <v>50405</v>
      </c>
      <c r="ND50" s="105">
        <v>50770</v>
      </c>
      <c r="NE50" s="105">
        <v>51135</v>
      </c>
      <c r="NF50" s="105">
        <v>51501</v>
      </c>
      <c r="NG50" s="105">
        <v>51866</v>
      </c>
      <c r="NH50" s="105">
        <v>52231</v>
      </c>
      <c r="NI50" s="105">
        <v>52596</v>
      </c>
      <c r="NJ50" s="105">
        <v>52962</v>
      </c>
      <c r="NK50" s="105">
        <v>53327</v>
      </c>
      <c r="NL50" s="105">
        <v>53692</v>
      </c>
      <c r="NM50" s="105">
        <v>54057</v>
      </c>
      <c r="NN50" s="105">
        <v>54423</v>
      </c>
      <c r="NO50" s="105">
        <v>54788</v>
      </c>
      <c r="NP50" s="105">
        <v>55153</v>
      </c>
      <c r="NQ50" s="105">
        <v>55518</v>
      </c>
      <c r="NR50" s="105">
        <v>55884</v>
      </c>
      <c r="NS50" s="105">
        <v>56249</v>
      </c>
      <c r="NT50" s="105">
        <v>56614</v>
      </c>
      <c r="NU50" s="105">
        <v>56979</v>
      </c>
      <c r="NV50" s="105">
        <v>57345</v>
      </c>
      <c r="NW50" s="105">
        <v>57710</v>
      </c>
      <c r="NX50" s="105">
        <v>58075</v>
      </c>
      <c r="NY50" s="105">
        <v>58440</v>
      </c>
      <c r="NZ50" s="105">
        <v>58806</v>
      </c>
      <c r="OA50" s="105">
        <v>59171</v>
      </c>
      <c r="OB50" s="105">
        <v>59536</v>
      </c>
      <c r="OC50" s="105">
        <v>59901</v>
      </c>
      <c r="OD50" s="105">
        <v>60267</v>
      </c>
      <c r="OE50" s="105">
        <v>60632</v>
      </c>
    </row>
    <row r="51" spans="1:395" s="109" customFormat="1" ht="23.25" customHeight="1" x14ac:dyDescent="0.2">
      <c r="I51" s="127">
        <v>34516</v>
      </c>
      <c r="J51" s="127">
        <v>34547</v>
      </c>
      <c r="K51" s="127">
        <v>34578</v>
      </c>
      <c r="L51" s="127">
        <v>34608</v>
      </c>
      <c r="M51" s="127">
        <v>34639</v>
      </c>
      <c r="N51" s="127">
        <v>34669</v>
      </c>
      <c r="O51" s="127">
        <v>34700</v>
      </c>
      <c r="P51" s="127">
        <v>34731</v>
      </c>
      <c r="Q51" s="127">
        <v>34759</v>
      </c>
      <c r="R51" s="127">
        <v>34790</v>
      </c>
      <c r="S51" s="127">
        <v>34820</v>
      </c>
      <c r="T51" s="127">
        <v>34851</v>
      </c>
      <c r="U51" s="127">
        <v>34881</v>
      </c>
      <c r="V51" s="127">
        <v>34912</v>
      </c>
      <c r="W51" s="127">
        <v>34943</v>
      </c>
      <c r="X51" s="127">
        <v>34973</v>
      </c>
      <c r="Y51" s="127">
        <v>35004</v>
      </c>
      <c r="Z51" s="127">
        <v>35034</v>
      </c>
      <c r="AA51" s="127">
        <v>35065</v>
      </c>
      <c r="AB51" s="127">
        <v>35096</v>
      </c>
      <c r="AC51" s="127">
        <v>35125</v>
      </c>
      <c r="AD51" s="127">
        <v>35156</v>
      </c>
      <c r="AE51" s="127">
        <v>35186</v>
      </c>
      <c r="AF51" s="127">
        <v>35217</v>
      </c>
      <c r="AG51" s="127">
        <v>35247</v>
      </c>
      <c r="AH51" s="127">
        <v>35278</v>
      </c>
      <c r="AI51" s="127">
        <v>35309</v>
      </c>
      <c r="AJ51" s="127">
        <v>35339</v>
      </c>
      <c r="AK51" s="127">
        <v>35370</v>
      </c>
      <c r="AL51" s="127">
        <v>35400</v>
      </c>
      <c r="AM51" s="127">
        <v>35431</v>
      </c>
      <c r="AN51" s="127">
        <v>35462</v>
      </c>
      <c r="AO51" s="127">
        <v>35490</v>
      </c>
      <c r="AP51" s="127">
        <v>35521</v>
      </c>
      <c r="AQ51" s="127">
        <v>35551</v>
      </c>
      <c r="AR51" s="127">
        <v>35582</v>
      </c>
      <c r="AS51" s="127">
        <v>35612</v>
      </c>
      <c r="AT51" s="127">
        <v>35643</v>
      </c>
      <c r="AU51" s="127">
        <v>35674</v>
      </c>
      <c r="AV51" s="127">
        <v>35704</v>
      </c>
      <c r="AW51" s="127">
        <v>35735</v>
      </c>
      <c r="AX51" s="127">
        <v>35765</v>
      </c>
      <c r="AY51" s="127">
        <v>35796</v>
      </c>
      <c r="AZ51" s="127">
        <v>35827</v>
      </c>
      <c r="BA51" s="127">
        <v>35855</v>
      </c>
      <c r="BB51" s="127">
        <v>35886</v>
      </c>
      <c r="BC51" s="127">
        <v>35916</v>
      </c>
      <c r="BD51" s="127">
        <v>35947</v>
      </c>
      <c r="BE51" s="127">
        <v>35977</v>
      </c>
      <c r="BF51" s="127">
        <v>36008</v>
      </c>
      <c r="BG51" s="127">
        <v>36039</v>
      </c>
      <c r="BH51" s="127">
        <v>36069</v>
      </c>
      <c r="BI51" s="127">
        <v>36100</v>
      </c>
      <c r="BJ51" s="127">
        <v>36130</v>
      </c>
      <c r="BK51" s="127">
        <v>36161</v>
      </c>
      <c r="BL51" s="127">
        <v>36192</v>
      </c>
      <c r="BM51" s="127">
        <v>36220</v>
      </c>
      <c r="BN51" s="127">
        <v>36251</v>
      </c>
      <c r="BO51" s="127">
        <v>36281</v>
      </c>
      <c r="BP51" s="127">
        <v>36312</v>
      </c>
      <c r="BQ51" s="127">
        <v>36342</v>
      </c>
      <c r="BR51" s="127">
        <v>36373</v>
      </c>
      <c r="BS51" s="127">
        <v>36404</v>
      </c>
      <c r="BT51" s="127">
        <v>36434</v>
      </c>
      <c r="BU51" s="127">
        <v>36465</v>
      </c>
      <c r="BV51" s="127">
        <v>36495</v>
      </c>
      <c r="BW51" s="127">
        <v>36526</v>
      </c>
      <c r="BX51" s="127">
        <v>36557</v>
      </c>
      <c r="BY51" s="127">
        <v>36586</v>
      </c>
      <c r="BZ51" s="127">
        <v>36617</v>
      </c>
      <c r="CA51" s="127">
        <v>36647</v>
      </c>
      <c r="CB51" s="127">
        <v>36678</v>
      </c>
      <c r="CC51" s="127">
        <v>36708</v>
      </c>
      <c r="CD51" s="127">
        <v>36739</v>
      </c>
      <c r="CE51" s="127">
        <v>36770</v>
      </c>
      <c r="CF51" s="127">
        <v>36800</v>
      </c>
      <c r="CG51" s="127">
        <v>36831</v>
      </c>
      <c r="CH51" s="127">
        <v>36861</v>
      </c>
      <c r="CI51" s="127">
        <v>36892</v>
      </c>
      <c r="CJ51" s="127">
        <v>36923</v>
      </c>
      <c r="CK51" s="127">
        <v>36951</v>
      </c>
      <c r="CL51" s="127">
        <v>36982</v>
      </c>
      <c r="CM51" s="127">
        <v>37012</v>
      </c>
      <c r="CN51" s="127">
        <v>37043</v>
      </c>
      <c r="CO51" s="127">
        <v>37073</v>
      </c>
      <c r="CP51" s="127">
        <v>37104</v>
      </c>
      <c r="CQ51" s="127">
        <v>37135</v>
      </c>
      <c r="CR51" s="127">
        <v>37165</v>
      </c>
      <c r="CS51" s="127">
        <v>37196</v>
      </c>
      <c r="CT51" s="127">
        <v>37226</v>
      </c>
      <c r="CU51" s="127">
        <v>37257</v>
      </c>
      <c r="CV51" s="127">
        <v>37288</v>
      </c>
      <c r="CW51" s="127">
        <v>37316</v>
      </c>
      <c r="CX51" s="127">
        <v>37347</v>
      </c>
      <c r="CY51" s="127">
        <v>37377</v>
      </c>
      <c r="CZ51" s="127">
        <v>37408</v>
      </c>
      <c r="DA51" s="127">
        <v>37438</v>
      </c>
      <c r="DB51" s="127">
        <v>37469</v>
      </c>
      <c r="DC51" s="127">
        <v>37500</v>
      </c>
      <c r="DD51" s="127">
        <v>37530</v>
      </c>
      <c r="DE51" s="127">
        <v>37561</v>
      </c>
      <c r="DF51" s="127">
        <v>37591</v>
      </c>
      <c r="DG51" s="127">
        <v>37622</v>
      </c>
      <c r="DH51" s="127">
        <v>37653</v>
      </c>
      <c r="DI51" s="127">
        <v>37681</v>
      </c>
      <c r="DJ51" s="127">
        <v>37712</v>
      </c>
      <c r="DK51" s="127">
        <v>37742</v>
      </c>
      <c r="DL51" s="127">
        <v>37773</v>
      </c>
      <c r="DM51" s="127">
        <v>37803</v>
      </c>
      <c r="DN51" s="127">
        <v>37834</v>
      </c>
      <c r="DO51" s="127">
        <v>37865</v>
      </c>
      <c r="DP51" s="127">
        <v>37895</v>
      </c>
      <c r="DQ51" s="127">
        <v>37926</v>
      </c>
      <c r="DR51" s="127">
        <v>37956</v>
      </c>
      <c r="DS51" s="127">
        <v>37987</v>
      </c>
      <c r="DT51" s="127">
        <v>38018</v>
      </c>
      <c r="DU51" s="127">
        <v>38047</v>
      </c>
      <c r="DV51" s="127">
        <v>38078</v>
      </c>
      <c r="DW51" s="127">
        <v>38108</v>
      </c>
      <c r="DX51" s="127">
        <v>38139</v>
      </c>
      <c r="DY51" s="127">
        <v>38169</v>
      </c>
      <c r="DZ51" s="127">
        <v>38200</v>
      </c>
      <c r="EA51" s="127">
        <v>38231</v>
      </c>
      <c r="EB51" s="127">
        <v>38261</v>
      </c>
      <c r="EC51" s="127">
        <v>38292</v>
      </c>
      <c r="ED51" s="127">
        <v>38322</v>
      </c>
      <c r="EE51" s="127">
        <v>38353</v>
      </c>
      <c r="EF51" s="127">
        <v>38384</v>
      </c>
      <c r="EG51" s="127">
        <v>38412</v>
      </c>
      <c r="EH51" s="127">
        <v>38443</v>
      </c>
      <c r="EI51" s="127">
        <v>38473</v>
      </c>
      <c r="EJ51" s="127">
        <v>38504</v>
      </c>
      <c r="EK51" s="127">
        <v>38534</v>
      </c>
      <c r="EL51" s="127">
        <v>38565</v>
      </c>
      <c r="EM51" s="127">
        <v>38596</v>
      </c>
      <c r="EN51" s="127">
        <v>38626</v>
      </c>
      <c r="EO51" s="127">
        <v>38657</v>
      </c>
      <c r="EP51" s="127">
        <v>38687</v>
      </c>
      <c r="EQ51" s="127">
        <v>38718</v>
      </c>
      <c r="ER51" s="127">
        <v>38749</v>
      </c>
      <c r="ES51" s="127">
        <v>38777</v>
      </c>
      <c r="ET51" s="127">
        <v>38808</v>
      </c>
      <c r="EU51" s="127">
        <v>38838</v>
      </c>
      <c r="EV51" s="127">
        <v>38869</v>
      </c>
      <c r="EW51" s="127">
        <v>38899</v>
      </c>
      <c r="EX51" s="127">
        <v>38930</v>
      </c>
      <c r="EY51" s="127">
        <v>38961</v>
      </c>
      <c r="EZ51" s="127">
        <v>38991</v>
      </c>
      <c r="FA51" s="127">
        <v>39022</v>
      </c>
      <c r="FB51" s="127">
        <v>39052</v>
      </c>
      <c r="FC51" s="127">
        <v>39083</v>
      </c>
      <c r="FD51" s="127">
        <v>39114</v>
      </c>
      <c r="FE51" s="127">
        <v>39142</v>
      </c>
      <c r="FF51" s="127">
        <v>39173</v>
      </c>
      <c r="FG51" s="127">
        <v>39203</v>
      </c>
      <c r="FH51" s="127">
        <v>39234</v>
      </c>
      <c r="FI51" s="127">
        <v>39264</v>
      </c>
      <c r="FJ51" s="127">
        <v>39295</v>
      </c>
      <c r="FK51" s="127">
        <v>39326</v>
      </c>
      <c r="FL51" s="127">
        <v>39356</v>
      </c>
      <c r="FM51" s="127">
        <v>39387</v>
      </c>
      <c r="FN51" s="127">
        <v>39417</v>
      </c>
      <c r="FO51" s="127">
        <v>39448</v>
      </c>
      <c r="FP51" s="127">
        <v>39479</v>
      </c>
      <c r="FQ51" s="127">
        <v>39508</v>
      </c>
      <c r="FR51" s="127">
        <v>39539</v>
      </c>
      <c r="FS51" s="127">
        <v>39569</v>
      </c>
      <c r="FT51" s="127">
        <v>39600</v>
      </c>
      <c r="FU51" s="127">
        <v>39630</v>
      </c>
      <c r="FV51" s="127">
        <v>39661</v>
      </c>
      <c r="FW51" s="127">
        <v>39692</v>
      </c>
      <c r="FX51" s="127">
        <v>39722</v>
      </c>
      <c r="FY51" s="127">
        <v>39753</v>
      </c>
      <c r="FZ51" s="127">
        <v>39783</v>
      </c>
      <c r="GA51" s="127">
        <v>39814</v>
      </c>
      <c r="GB51" s="127">
        <v>39845</v>
      </c>
      <c r="GC51" s="127">
        <v>39873</v>
      </c>
      <c r="GD51" s="127">
        <v>39904</v>
      </c>
      <c r="GE51" s="127">
        <v>39934</v>
      </c>
      <c r="GF51" s="127">
        <v>39965</v>
      </c>
      <c r="GG51" s="127">
        <v>39995</v>
      </c>
      <c r="GH51" s="127">
        <v>40026</v>
      </c>
      <c r="GI51" s="127">
        <v>40057</v>
      </c>
      <c r="GJ51" s="127">
        <v>40087</v>
      </c>
      <c r="GK51" s="127">
        <v>40118</v>
      </c>
      <c r="GL51" s="127">
        <v>40148</v>
      </c>
      <c r="GM51" s="127">
        <v>40179</v>
      </c>
      <c r="GN51" s="127">
        <v>40210</v>
      </c>
      <c r="GO51" s="127">
        <v>40238</v>
      </c>
      <c r="GP51" s="127">
        <v>40269</v>
      </c>
      <c r="GQ51" s="127">
        <v>40299</v>
      </c>
      <c r="GR51" s="127">
        <v>40330</v>
      </c>
      <c r="GS51" s="127">
        <v>40360</v>
      </c>
      <c r="GT51" s="127">
        <v>40391</v>
      </c>
      <c r="GU51" s="127">
        <v>40422</v>
      </c>
      <c r="GV51" s="127">
        <v>40452</v>
      </c>
      <c r="GW51" s="127">
        <v>40483</v>
      </c>
      <c r="GX51" s="127">
        <v>40513</v>
      </c>
      <c r="GY51" s="127">
        <v>40544</v>
      </c>
      <c r="GZ51" s="127">
        <v>40575</v>
      </c>
      <c r="HA51" s="127">
        <v>40603</v>
      </c>
      <c r="HB51" s="127">
        <v>40634</v>
      </c>
      <c r="HC51" s="127">
        <v>40664</v>
      </c>
      <c r="HD51" s="127">
        <v>40695</v>
      </c>
      <c r="HE51" s="127">
        <v>40725</v>
      </c>
      <c r="HF51" s="127">
        <v>40756</v>
      </c>
      <c r="HG51" s="127">
        <v>40787</v>
      </c>
      <c r="HH51" s="127">
        <v>40817</v>
      </c>
      <c r="HI51" s="127">
        <v>40848</v>
      </c>
      <c r="HJ51" s="127">
        <v>40878</v>
      </c>
      <c r="HK51" s="127">
        <v>40909</v>
      </c>
      <c r="HL51" s="127">
        <v>40940</v>
      </c>
      <c r="HM51" s="127">
        <v>40969</v>
      </c>
      <c r="HN51" s="127">
        <v>41000</v>
      </c>
      <c r="HO51" s="127">
        <v>41030</v>
      </c>
      <c r="HP51" s="127">
        <v>41061</v>
      </c>
      <c r="HQ51" s="127">
        <v>41091</v>
      </c>
      <c r="HR51" s="127">
        <v>41122</v>
      </c>
      <c r="HS51" s="127">
        <v>41153</v>
      </c>
      <c r="HT51" s="127">
        <v>41183</v>
      </c>
      <c r="HU51" s="127">
        <v>41214</v>
      </c>
      <c r="HV51" s="127">
        <v>41244</v>
      </c>
      <c r="HW51" s="127">
        <v>41275</v>
      </c>
      <c r="HX51" s="127">
        <v>41306</v>
      </c>
      <c r="HY51" s="127">
        <v>41334</v>
      </c>
      <c r="HZ51" s="127">
        <v>41365</v>
      </c>
      <c r="IA51" s="127">
        <v>41395</v>
      </c>
      <c r="IB51" s="127">
        <v>41426</v>
      </c>
      <c r="IC51" s="127">
        <v>41456</v>
      </c>
      <c r="ID51" s="127">
        <v>41487</v>
      </c>
      <c r="IE51" s="127">
        <v>41518</v>
      </c>
      <c r="IF51" s="127">
        <v>41548</v>
      </c>
      <c r="IG51" s="127">
        <v>41579</v>
      </c>
      <c r="IH51" s="127">
        <v>41609</v>
      </c>
      <c r="II51" s="127">
        <v>41640</v>
      </c>
      <c r="IJ51" s="127">
        <v>41671</v>
      </c>
      <c r="IK51" s="127">
        <v>41699</v>
      </c>
      <c r="IL51" s="127">
        <v>41730</v>
      </c>
      <c r="IM51" s="127">
        <v>41760</v>
      </c>
      <c r="IN51" s="127">
        <v>41791</v>
      </c>
      <c r="IO51" s="127">
        <v>41821</v>
      </c>
      <c r="IP51" s="127">
        <v>41852</v>
      </c>
      <c r="IQ51" s="127">
        <v>41883</v>
      </c>
      <c r="IR51" s="127">
        <v>41913</v>
      </c>
      <c r="IS51" s="127">
        <v>41944</v>
      </c>
      <c r="IT51" s="127">
        <v>41974</v>
      </c>
      <c r="IU51" s="127">
        <v>42005</v>
      </c>
      <c r="IV51" s="127">
        <v>42036</v>
      </c>
      <c r="IW51" s="127">
        <v>42064</v>
      </c>
      <c r="IX51" s="127">
        <v>42095</v>
      </c>
      <c r="IY51" s="127">
        <v>42125</v>
      </c>
      <c r="IZ51" s="127">
        <v>42156</v>
      </c>
      <c r="JA51" s="127">
        <v>42186</v>
      </c>
      <c r="JB51" s="127">
        <v>42217</v>
      </c>
      <c r="JC51" s="127">
        <v>42248</v>
      </c>
      <c r="JD51" s="127">
        <v>42278</v>
      </c>
      <c r="JE51" s="127">
        <v>42309</v>
      </c>
      <c r="JF51" s="127">
        <v>42339</v>
      </c>
      <c r="JG51" s="127">
        <v>42370</v>
      </c>
      <c r="JH51" s="127">
        <v>42401</v>
      </c>
      <c r="JI51" s="127">
        <v>42430</v>
      </c>
      <c r="JJ51" s="127">
        <v>42461</v>
      </c>
      <c r="JK51" s="127">
        <v>42491</v>
      </c>
      <c r="JL51" s="127">
        <v>42522</v>
      </c>
      <c r="JM51" s="127">
        <v>42552</v>
      </c>
      <c r="JN51" s="127">
        <v>42583</v>
      </c>
      <c r="JO51" s="127">
        <v>42614</v>
      </c>
      <c r="JP51" s="127">
        <v>42644</v>
      </c>
      <c r="JQ51" s="127">
        <v>42675</v>
      </c>
      <c r="JR51" s="127">
        <v>42705</v>
      </c>
      <c r="JS51" s="127">
        <v>42736</v>
      </c>
      <c r="JT51" s="127">
        <v>42767</v>
      </c>
      <c r="JU51" s="127">
        <v>42795</v>
      </c>
      <c r="JV51" s="127">
        <v>42826</v>
      </c>
      <c r="JW51" s="127">
        <v>42856</v>
      </c>
      <c r="JX51" s="127">
        <v>42887</v>
      </c>
      <c r="JY51" s="127">
        <v>42917</v>
      </c>
      <c r="JZ51" s="127">
        <v>42948</v>
      </c>
      <c r="KA51" s="127">
        <v>42979</v>
      </c>
      <c r="KB51" s="127">
        <v>43009</v>
      </c>
      <c r="KC51" s="127">
        <v>43040</v>
      </c>
      <c r="KD51" s="127">
        <v>43070</v>
      </c>
      <c r="KE51" s="127">
        <v>43101</v>
      </c>
      <c r="KF51" s="127">
        <v>43132</v>
      </c>
      <c r="KG51" s="127">
        <v>43160</v>
      </c>
      <c r="KH51" s="127">
        <v>43191</v>
      </c>
      <c r="KI51" s="127">
        <v>43221</v>
      </c>
      <c r="KJ51" s="127">
        <v>43252</v>
      </c>
      <c r="KK51" s="127">
        <v>43282</v>
      </c>
      <c r="KL51" s="127">
        <v>43313</v>
      </c>
      <c r="KM51" s="127">
        <v>43344</v>
      </c>
      <c r="KN51" s="127">
        <v>43374</v>
      </c>
      <c r="KO51" s="127">
        <v>43405</v>
      </c>
      <c r="KP51" s="127">
        <v>43435</v>
      </c>
      <c r="KQ51" s="127">
        <v>43466</v>
      </c>
      <c r="KR51" s="127">
        <v>43497</v>
      </c>
      <c r="KS51" s="127">
        <v>43525</v>
      </c>
      <c r="KT51" s="127">
        <v>43556</v>
      </c>
      <c r="KU51" s="127">
        <v>43586</v>
      </c>
      <c r="KV51" s="127">
        <v>43617</v>
      </c>
      <c r="KW51" s="127">
        <v>43647</v>
      </c>
      <c r="KX51" s="127">
        <v>43678</v>
      </c>
      <c r="KY51" s="127">
        <v>43709</v>
      </c>
      <c r="KZ51" s="127">
        <v>43739</v>
      </c>
      <c r="LA51" s="127">
        <v>43770</v>
      </c>
      <c r="LB51" s="127">
        <v>43800</v>
      </c>
      <c r="LC51" s="127">
        <v>43831</v>
      </c>
      <c r="LD51" s="127">
        <v>43862</v>
      </c>
      <c r="LE51" s="127">
        <v>43891</v>
      </c>
      <c r="LF51" s="127">
        <v>43922</v>
      </c>
      <c r="LG51" s="127">
        <v>43952</v>
      </c>
      <c r="LH51" s="127">
        <v>43983</v>
      </c>
      <c r="LI51" s="127">
        <v>44013</v>
      </c>
      <c r="LJ51" s="127">
        <v>44044</v>
      </c>
      <c r="LK51" s="127">
        <v>44075</v>
      </c>
      <c r="LL51" s="127">
        <v>44105</v>
      </c>
      <c r="LM51" s="127">
        <v>44136</v>
      </c>
      <c r="LN51" s="127">
        <v>44166</v>
      </c>
      <c r="LO51" s="127">
        <v>44197</v>
      </c>
      <c r="LP51" s="127">
        <v>44228</v>
      </c>
      <c r="LQ51" s="127">
        <v>44256</v>
      </c>
      <c r="LR51" s="127">
        <v>44287</v>
      </c>
      <c r="LS51" s="127">
        <v>44317</v>
      </c>
      <c r="LT51" s="127">
        <v>44348</v>
      </c>
      <c r="LU51" s="127">
        <v>44378</v>
      </c>
      <c r="LV51" s="127">
        <v>44409</v>
      </c>
      <c r="LW51" s="127">
        <v>44440</v>
      </c>
      <c r="LX51" s="127">
        <v>44470</v>
      </c>
      <c r="LY51" s="127">
        <v>44501</v>
      </c>
      <c r="LZ51" s="127">
        <v>44531</v>
      </c>
      <c r="MA51" s="127">
        <v>44562</v>
      </c>
      <c r="MB51" s="127">
        <v>44593</v>
      </c>
      <c r="MC51" s="127">
        <v>44621</v>
      </c>
      <c r="MD51" s="127">
        <v>44652</v>
      </c>
      <c r="ME51" s="127">
        <v>44682</v>
      </c>
      <c r="MF51" s="127">
        <v>44713</v>
      </c>
      <c r="MG51" s="127">
        <v>44743</v>
      </c>
      <c r="MH51" s="127">
        <v>44774</v>
      </c>
      <c r="MI51" s="127">
        <v>44805</v>
      </c>
      <c r="MJ51" s="127">
        <v>44835</v>
      </c>
      <c r="MK51" s="127">
        <v>44866</v>
      </c>
      <c r="ML51" s="127">
        <v>44896</v>
      </c>
      <c r="MM51" s="127">
        <v>44927</v>
      </c>
      <c r="MN51" s="127">
        <v>44958</v>
      </c>
      <c r="MO51" s="127">
        <f>MO50</f>
        <v>45291</v>
      </c>
      <c r="MP51" s="127">
        <f>MP50</f>
        <v>45657</v>
      </c>
      <c r="MQ51" s="127">
        <f t="shared" ref="MQ51:OE51" si="55">MQ50</f>
        <v>46022</v>
      </c>
      <c r="MR51" s="127">
        <f t="shared" si="55"/>
        <v>46387</v>
      </c>
      <c r="MS51" s="127">
        <f t="shared" si="55"/>
        <v>46752</v>
      </c>
      <c r="MT51" s="127">
        <f t="shared" si="55"/>
        <v>47118</v>
      </c>
      <c r="MU51" s="127">
        <f t="shared" si="55"/>
        <v>47483</v>
      </c>
      <c r="MV51" s="127">
        <f t="shared" si="55"/>
        <v>47848</v>
      </c>
      <c r="MW51" s="127">
        <f t="shared" si="55"/>
        <v>48213</v>
      </c>
      <c r="MX51" s="127">
        <f t="shared" si="55"/>
        <v>48579</v>
      </c>
      <c r="MY51" s="127">
        <f t="shared" si="55"/>
        <v>48944</v>
      </c>
      <c r="MZ51" s="127">
        <f t="shared" si="55"/>
        <v>49309</v>
      </c>
      <c r="NA51" s="127">
        <f t="shared" si="55"/>
        <v>49674</v>
      </c>
      <c r="NB51" s="127">
        <f t="shared" si="55"/>
        <v>50040</v>
      </c>
      <c r="NC51" s="127">
        <f t="shared" si="55"/>
        <v>50405</v>
      </c>
      <c r="ND51" s="127">
        <f t="shared" si="55"/>
        <v>50770</v>
      </c>
      <c r="NE51" s="127">
        <f t="shared" si="55"/>
        <v>51135</v>
      </c>
      <c r="NF51" s="127">
        <f t="shared" si="55"/>
        <v>51501</v>
      </c>
      <c r="NG51" s="127">
        <f t="shared" si="55"/>
        <v>51866</v>
      </c>
      <c r="NH51" s="127">
        <f t="shared" si="55"/>
        <v>52231</v>
      </c>
      <c r="NI51" s="127">
        <f t="shared" si="55"/>
        <v>52596</v>
      </c>
      <c r="NJ51" s="127">
        <f t="shared" si="55"/>
        <v>52962</v>
      </c>
      <c r="NK51" s="127">
        <f t="shared" si="55"/>
        <v>53327</v>
      </c>
      <c r="NL51" s="127">
        <f t="shared" si="55"/>
        <v>53692</v>
      </c>
      <c r="NM51" s="127">
        <f t="shared" si="55"/>
        <v>54057</v>
      </c>
      <c r="NN51" s="127">
        <f t="shared" si="55"/>
        <v>54423</v>
      </c>
      <c r="NO51" s="127">
        <f t="shared" si="55"/>
        <v>54788</v>
      </c>
      <c r="NP51" s="127">
        <f t="shared" si="55"/>
        <v>55153</v>
      </c>
      <c r="NQ51" s="127">
        <f t="shared" si="55"/>
        <v>55518</v>
      </c>
      <c r="NR51" s="127">
        <f t="shared" si="55"/>
        <v>55884</v>
      </c>
      <c r="NS51" s="127">
        <f t="shared" si="55"/>
        <v>56249</v>
      </c>
      <c r="NT51" s="127">
        <f t="shared" si="55"/>
        <v>56614</v>
      </c>
      <c r="NU51" s="127">
        <f t="shared" si="55"/>
        <v>56979</v>
      </c>
      <c r="NV51" s="127">
        <f t="shared" si="55"/>
        <v>57345</v>
      </c>
      <c r="NW51" s="127">
        <f t="shared" si="55"/>
        <v>57710</v>
      </c>
      <c r="NX51" s="127">
        <f t="shared" si="55"/>
        <v>58075</v>
      </c>
      <c r="NY51" s="127">
        <f t="shared" si="55"/>
        <v>58440</v>
      </c>
      <c r="NZ51" s="127">
        <f t="shared" si="55"/>
        <v>58806</v>
      </c>
      <c r="OA51" s="127">
        <f t="shared" si="55"/>
        <v>59171</v>
      </c>
      <c r="OB51" s="127">
        <f t="shared" si="55"/>
        <v>59536</v>
      </c>
      <c r="OC51" s="127">
        <f t="shared" si="55"/>
        <v>59901</v>
      </c>
      <c r="OD51" s="127">
        <f t="shared" si="55"/>
        <v>60267</v>
      </c>
      <c r="OE51" s="127">
        <f t="shared" si="55"/>
        <v>60632</v>
      </c>
    </row>
    <row r="52" spans="1:395" s="110" customFormat="1" x14ac:dyDescent="0.2">
      <c r="A52" s="84" t="s">
        <v>109</v>
      </c>
      <c r="B52" s="84"/>
      <c r="C52" s="84"/>
      <c r="D52" s="84"/>
      <c r="E52" s="84"/>
      <c r="F52" s="84"/>
      <c r="G52" s="84"/>
      <c r="H52" s="84"/>
      <c r="I52" s="131">
        <v>6.84</v>
      </c>
      <c r="J52" s="131">
        <v>1.86</v>
      </c>
      <c r="K52" s="131">
        <v>1.53</v>
      </c>
      <c r="L52" s="131">
        <v>2.62</v>
      </c>
      <c r="M52" s="131">
        <v>2.81</v>
      </c>
      <c r="N52" s="131">
        <v>1.71</v>
      </c>
      <c r="O52" s="131">
        <v>1.7</v>
      </c>
      <c r="P52" s="131">
        <v>1.02</v>
      </c>
      <c r="Q52" s="131">
        <v>1.55</v>
      </c>
      <c r="R52" s="131">
        <v>2.4300000000000002</v>
      </c>
      <c r="S52" s="131">
        <v>2.67</v>
      </c>
      <c r="T52" s="131">
        <v>2.2599999999999998</v>
      </c>
      <c r="U52" s="131">
        <v>2.36</v>
      </c>
      <c r="V52" s="131">
        <v>0.99</v>
      </c>
      <c r="W52" s="131">
        <v>0.99</v>
      </c>
      <c r="X52" s="131">
        <v>1.41</v>
      </c>
      <c r="Y52" s="131">
        <v>1.47</v>
      </c>
      <c r="Z52" s="131">
        <v>1.56</v>
      </c>
      <c r="AA52" s="131">
        <v>1.34</v>
      </c>
      <c r="AB52" s="131">
        <v>1.03</v>
      </c>
      <c r="AC52" s="131">
        <v>0.35</v>
      </c>
      <c r="AD52" s="131">
        <v>1.26</v>
      </c>
      <c r="AE52" s="131">
        <v>1.22</v>
      </c>
      <c r="AF52" s="131">
        <v>1.19</v>
      </c>
      <c r="AG52" s="131">
        <v>1.1100000000000001</v>
      </c>
      <c r="AH52" s="131">
        <v>0.44</v>
      </c>
      <c r="AI52" s="131">
        <v>0.15</v>
      </c>
      <c r="AJ52" s="131">
        <v>0.3</v>
      </c>
      <c r="AK52" s="131">
        <v>0.32</v>
      </c>
      <c r="AL52" s="131">
        <v>0.47</v>
      </c>
      <c r="AM52" s="131">
        <v>1.18</v>
      </c>
      <c r="AN52" s="131">
        <v>0.5</v>
      </c>
      <c r="AO52" s="131">
        <v>0.51</v>
      </c>
      <c r="AP52" s="131">
        <v>0.88</v>
      </c>
      <c r="AQ52" s="131">
        <v>0.41</v>
      </c>
      <c r="AR52" s="131">
        <v>0.54</v>
      </c>
      <c r="AS52" s="131">
        <v>0.22</v>
      </c>
      <c r="AT52" s="131">
        <v>-0.02</v>
      </c>
      <c r="AU52" s="131">
        <v>0.06</v>
      </c>
      <c r="AV52" s="131">
        <v>0.23</v>
      </c>
      <c r="AW52" s="131">
        <v>0.17</v>
      </c>
      <c r="AX52" s="131">
        <v>0.43</v>
      </c>
      <c r="AY52" s="131">
        <v>0.71</v>
      </c>
      <c r="AZ52" s="131">
        <v>0.46</v>
      </c>
      <c r="BA52" s="131">
        <v>0.34</v>
      </c>
      <c r="BB52" s="131">
        <v>0.24</v>
      </c>
      <c r="BC52" s="131">
        <v>0.5</v>
      </c>
      <c r="BD52" s="131">
        <v>0.02</v>
      </c>
      <c r="BE52" s="131">
        <v>-0.12</v>
      </c>
      <c r="BF52" s="131">
        <v>-0.51</v>
      </c>
      <c r="BG52" s="131">
        <v>-0.22</v>
      </c>
      <c r="BH52" s="131">
        <v>0.02</v>
      </c>
      <c r="BI52" s="131">
        <v>-0.12</v>
      </c>
      <c r="BJ52" s="131">
        <v>0.33</v>
      </c>
      <c r="BK52" s="131">
        <v>0.7</v>
      </c>
      <c r="BL52" s="131">
        <v>1.05</v>
      </c>
      <c r="BM52" s="131">
        <v>1.1000000000000001</v>
      </c>
      <c r="BN52" s="131">
        <v>0.56000000000000005</v>
      </c>
      <c r="BO52" s="131">
        <v>0.3</v>
      </c>
      <c r="BP52" s="131">
        <v>0.19</v>
      </c>
      <c r="BQ52" s="131">
        <v>1.0900000000000001</v>
      </c>
      <c r="BR52" s="131">
        <v>0.56000000000000005</v>
      </c>
      <c r="BS52" s="131">
        <v>0.31</v>
      </c>
      <c r="BT52" s="131">
        <v>1.19</v>
      </c>
      <c r="BU52" s="131">
        <v>0.95</v>
      </c>
      <c r="BV52" s="131">
        <v>0.6</v>
      </c>
      <c r="BW52" s="131">
        <v>0.62</v>
      </c>
      <c r="BX52" s="131">
        <v>0.13</v>
      </c>
      <c r="BY52" s="131">
        <v>0.22</v>
      </c>
      <c r="BZ52" s="131">
        <v>0.42</v>
      </c>
      <c r="CA52" s="131">
        <v>0.01</v>
      </c>
      <c r="CB52" s="131">
        <v>0.23</v>
      </c>
      <c r="CC52" s="131">
        <v>1.61</v>
      </c>
      <c r="CD52" s="131">
        <v>1.31</v>
      </c>
      <c r="CE52" s="131">
        <v>0.23</v>
      </c>
      <c r="CF52" s="131">
        <v>0.14000000000000001</v>
      </c>
      <c r="CG52" s="131">
        <v>0.32</v>
      </c>
      <c r="CH52" s="131">
        <v>0.59</v>
      </c>
      <c r="CI52" s="131">
        <v>0.56999999999999995</v>
      </c>
      <c r="CJ52" s="131">
        <v>0.46</v>
      </c>
      <c r="CK52" s="131">
        <v>0.38</v>
      </c>
      <c r="CL52" s="131">
        <v>0.57999999999999996</v>
      </c>
      <c r="CM52" s="131">
        <v>0.41</v>
      </c>
      <c r="CN52" s="131">
        <v>0.52</v>
      </c>
      <c r="CO52" s="131">
        <v>1.33</v>
      </c>
      <c r="CP52" s="131">
        <v>0.7</v>
      </c>
      <c r="CQ52" s="131">
        <v>0.28000000000000003</v>
      </c>
      <c r="CR52" s="131">
        <v>0.83</v>
      </c>
      <c r="CS52" s="131">
        <v>0.71</v>
      </c>
      <c r="CT52" s="131">
        <v>0.65</v>
      </c>
      <c r="CU52" s="131">
        <v>0.52</v>
      </c>
      <c r="CV52" s="131">
        <v>0.36</v>
      </c>
      <c r="CW52" s="131">
        <v>0.6</v>
      </c>
      <c r="CX52" s="131">
        <v>0.8</v>
      </c>
      <c r="CY52" s="131">
        <v>0.21</v>
      </c>
      <c r="CZ52" s="131">
        <v>0.42</v>
      </c>
      <c r="DA52" s="131">
        <v>1.19</v>
      </c>
      <c r="DB52" s="131">
        <v>0.65</v>
      </c>
      <c r="DC52" s="131">
        <v>0.72</v>
      </c>
      <c r="DD52" s="131">
        <v>1.31</v>
      </c>
      <c r="DE52" s="131">
        <v>3.02</v>
      </c>
      <c r="DF52" s="131">
        <v>2.1</v>
      </c>
      <c r="DG52" s="131">
        <v>2.25</v>
      </c>
      <c r="DH52" s="131">
        <v>1.57</v>
      </c>
      <c r="DI52" s="131">
        <v>1.23</v>
      </c>
      <c r="DJ52" s="131">
        <v>0.97</v>
      </c>
      <c r="DK52" s="131">
        <v>0.61</v>
      </c>
      <c r="DL52" s="131">
        <v>-0.15</v>
      </c>
      <c r="DM52" s="131">
        <v>0.2</v>
      </c>
      <c r="DN52" s="131">
        <v>0.34</v>
      </c>
      <c r="DO52" s="131">
        <v>0.78</v>
      </c>
      <c r="DP52" s="131">
        <v>0.28999999999999998</v>
      </c>
      <c r="DQ52" s="131">
        <v>0.34</v>
      </c>
      <c r="DR52" s="131">
        <v>0.52</v>
      </c>
      <c r="DS52" s="131">
        <v>0.76</v>
      </c>
      <c r="DT52" s="131">
        <v>0.61</v>
      </c>
      <c r="DU52" s="131">
        <v>0.47</v>
      </c>
      <c r="DV52" s="131">
        <v>0.37</v>
      </c>
      <c r="DW52" s="131">
        <v>0.51</v>
      </c>
      <c r="DX52" s="131">
        <v>0.71</v>
      </c>
      <c r="DY52" s="131">
        <v>0.91</v>
      </c>
      <c r="DZ52" s="131">
        <v>0.69</v>
      </c>
      <c r="EA52" s="131">
        <v>0.33</v>
      </c>
      <c r="EB52" s="131">
        <v>0.44</v>
      </c>
      <c r="EC52" s="131">
        <v>0.69</v>
      </c>
      <c r="ED52" s="131">
        <v>0.86</v>
      </c>
      <c r="EE52" s="131">
        <v>0.57999999999999996</v>
      </c>
      <c r="EF52" s="131">
        <v>0.59</v>
      </c>
      <c r="EG52" s="131">
        <v>0.61</v>
      </c>
      <c r="EH52" s="131">
        <v>0.87</v>
      </c>
      <c r="EI52" s="131">
        <v>0.49</v>
      </c>
      <c r="EJ52" s="131">
        <v>-0.02</v>
      </c>
      <c r="EK52" s="131">
        <v>0.25</v>
      </c>
      <c r="EL52" s="131">
        <v>0.17</v>
      </c>
      <c r="EM52" s="131">
        <v>0.35</v>
      </c>
      <c r="EN52" s="131">
        <v>0.75</v>
      </c>
      <c r="EO52" s="131">
        <v>0.55000000000000004</v>
      </c>
      <c r="EP52" s="131">
        <v>0.36</v>
      </c>
      <c r="EQ52" s="131">
        <v>0.59</v>
      </c>
      <c r="ER52" s="131">
        <v>0.41</v>
      </c>
      <c r="ES52" s="131">
        <v>0.43</v>
      </c>
      <c r="ET52" s="131">
        <v>0.21</v>
      </c>
      <c r="EU52" s="131">
        <v>0.1</v>
      </c>
      <c r="EV52" s="131">
        <v>-0.21</v>
      </c>
      <c r="EW52" s="131">
        <v>0.19</v>
      </c>
      <c r="EX52" s="131">
        <v>0.05</v>
      </c>
      <c r="EY52" s="131">
        <v>0.21</v>
      </c>
      <c r="EZ52" s="131">
        <v>0.33</v>
      </c>
      <c r="FA52" s="131">
        <v>0.31</v>
      </c>
      <c r="FB52" s="131">
        <v>0.48</v>
      </c>
      <c r="FC52" s="131">
        <v>0.44</v>
      </c>
      <c r="FD52" s="131">
        <v>0.44</v>
      </c>
      <c r="FE52" s="131">
        <v>0.37</v>
      </c>
      <c r="FF52" s="131">
        <v>0.25</v>
      </c>
      <c r="FG52" s="131">
        <v>0.28000000000000003</v>
      </c>
      <c r="FH52" s="131">
        <v>0.28000000000000003</v>
      </c>
      <c r="FI52" s="131">
        <v>0.24</v>
      </c>
      <c r="FJ52" s="131">
        <v>0.47</v>
      </c>
      <c r="FK52" s="131">
        <v>0.18</v>
      </c>
      <c r="FL52" s="131">
        <v>0.3</v>
      </c>
      <c r="FM52" s="131">
        <v>0.38</v>
      </c>
      <c r="FN52" s="131">
        <v>0.74</v>
      </c>
      <c r="FO52" s="131">
        <v>0.54</v>
      </c>
      <c r="FP52" s="131">
        <v>0.49</v>
      </c>
      <c r="FQ52" s="131">
        <v>0.48</v>
      </c>
      <c r="FR52" s="131">
        <v>0.55000000000000004</v>
      </c>
      <c r="FS52" s="131">
        <v>0.79</v>
      </c>
      <c r="FT52" s="131">
        <v>0.74</v>
      </c>
      <c r="FU52" s="131">
        <v>0.53</v>
      </c>
      <c r="FV52" s="131">
        <v>0.28000000000000003</v>
      </c>
      <c r="FW52" s="131">
        <v>0.26</v>
      </c>
      <c r="FX52" s="131">
        <v>0.45</v>
      </c>
      <c r="FY52" s="131">
        <v>0.36</v>
      </c>
      <c r="FZ52" s="131">
        <v>0.28000000000000003</v>
      </c>
      <c r="GA52" s="131">
        <v>0.48</v>
      </c>
      <c r="GB52" s="131">
        <v>0.55000000000000004</v>
      </c>
      <c r="GC52" s="131">
        <v>0.2</v>
      </c>
      <c r="GD52" s="131">
        <v>0.48</v>
      </c>
      <c r="GE52" s="131">
        <v>0.47</v>
      </c>
      <c r="GF52" s="131">
        <v>0.36</v>
      </c>
      <c r="GG52" s="131">
        <v>0.24</v>
      </c>
      <c r="GH52" s="131">
        <v>0.15</v>
      </c>
      <c r="GI52" s="131">
        <v>0.24</v>
      </c>
      <c r="GJ52" s="131">
        <v>0.28000000000000003</v>
      </c>
      <c r="GK52" s="131">
        <v>0.41</v>
      </c>
      <c r="GL52" s="131">
        <v>0.37</v>
      </c>
      <c r="GM52" s="131">
        <v>0.75</v>
      </c>
      <c r="GN52" s="131">
        <v>0.78</v>
      </c>
      <c r="GO52" s="131">
        <v>0.52</v>
      </c>
      <c r="GP52" s="131">
        <v>0.56999999999999995</v>
      </c>
      <c r="GQ52" s="131">
        <v>0.43</v>
      </c>
      <c r="GR52" s="131">
        <v>0</v>
      </c>
      <c r="GS52" s="131">
        <v>0.01</v>
      </c>
      <c r="GT52" s="131">
        <v>0.04</v>
      </c>
      <c r="GU52" s="131">
        <v>0.45</v>
      </c>
      <c r="GV52" s="131">
        <v>0.75</v>
      </c>
      <c r="GW52" s="131">
        <v>0.83</v>
      </c>
      <c r="GX52" s="131">
        <v>0.63</v>
      </c>
      <c r="GY52" s="131">
        <v>0.83</v>
      </c>
      <c r="GZ52" s="131">
        <v>0.8</v>
      </c>
      <c r="HA52" s="131">
        <v>0.79</v>
      </c>
      <c r="HB52" s="131">
        <v>0.77</v>
      </c>
      <c r="HC52" s="131">
        <v>0.47</v>
      </c>
      <c r="HD52" s="131">
        <v>0.15</v>
      </c>
      <c r="HE52" s="131">
        <v>0.16</v>
      </c>
      <c r="HF52" s="131">
        <v>0.37</v>
      </c>
      <c r="HG52" s="131">
        <v>0.53</v>
      </c>
      <c r="HH52" s="131">
        <v>0.43</v>
      </c>
      <c r="HI52" s="131">
        <v>0.52</v>
      </c>
      <c r="HJ52" s="131">
        <v>0.5</v>
      </c>
      <c r="HK52" s="131">
        <v>0.56000000000000005</v>
      </c>
      <c r="HL52" s="131">
        <v>0.45</v>
      </c>
      <c r="HM52" s="131">
        <v>0.21</v>
      </c>
      <c r="HN52" s="131">
        <v>0.64</v>
      </c>
      <c r="HO52" s="131">
        <v>0.36</v>
      </c>
      <c r="HP52" s="131">
        <v>0.08</v>
      </c>
      <c r="HQ52" s="131">
        <v>0.43</v>
      </c>
      <c r="HR52" s="131">
        <v>0.41</v>
      </c>
      <c r="HS52" s="131">
        <v>0.56999999999999995</v>
      </c>
      <c r="HT52" s="131">
        <v>0.59</v>
      </c>
      <c r="HU52" s="131">
        <v>0.6</v>
      </c>
      <c r="HV52" s="131">
        <v>0.79</v>
      </c>
      <c r="HW52" s="131">
        <v>0.86</v>
      </c>
      <c r="HX52" s="131">
        <v>0.6</v>
      </c>
      <c r="HY52" s="131">
        <v>0.47</v>
      </c>
      <c r="HZ52" s="131">
        <v>0.55000000000000004</v>
      </c>
      <c r="IA52" s="131">
        <v>0.37</v>
      </c>
      <c r="IB52" s="131">
        <v>0.26</v>
      </c>
      <c r="IC52" s="131">
        <v>0.03</v>
      </c>
      <c r="ID52" s="131">
        <v>0.24</v>
      </c>
      <c r="IE52" s="131">
        <v>0.35</v>
      </c>
      <c r="IF52" s="131">
        <v>0.56999999999999995</v>
      </c>
      <c r="IG52" s="131">
        <v>0.54</v>
      </c>
      <c r="IH52" s="131">
        <v>0.92</v>
      </c>
      <c r="II52" s="131">
        <v>0.55000000000000004</v>
      </c>
      <c r="IJ52" s="131">
        <v>0.69</v>
      </c>
      <c r="IK52" s="131">
        <v>0.92</v>
      </c>
      <c r="IL52" s="131">
        <v>0.67</v>
      </c>
      <c r="IM52" s="131">
        <v>0.46</v>
      </c>
      <c r="IN52" s="131">
        <v>0.4</v>
      </c>
      <c r="IO52" s="131">
        <v>0.01</v>
      </c>
      <c r="IP52" s="131">
        <v>0.25</v>
      </c>
      <c r="IQ52" s="131">
        <v>0.56999999999999995</v>
      </c>
      <c r="IR52" s="131">
        <v>0.42</v>
      </c>
      <c r="IS52" s="131">
        <v>0.51</v>
      </c>
      <c r="IT52" s="131">
        <v>0.78</v>
      </c>
      <c r="IU52" s="131">
        <v>1.24</v>
      </c>
      <c r="IV52" s="131">
        <v>1.22</v>
      </c>
      <c r="IW52" s="131">
        <v>1.32</v>
      </c>
      <c r="IX52" s="131">
        <v>0.71</v>
      </c>
      <c r="IY52" s="131">
        <v>0.74</v>
      </c>
      <c r="IZ52" s="131">
        <v>0.79</v>
      </c>
      <c r="JA52" s="131">
        <v>0.62</v>
      </c>
      <c r="JB52" s="131">
        <v>0.22</v>
      </c>
      <c r="JC52" s="131">
        <v>0.54</v>
      </c>
      <c r="JD52" s="131">
        <v>0.82</v>
      </c>
      <c r="JE52" s="131">
        <v>1.01</v>
      </c>
      <c r="JF52" s="131">
        <v>0.96</v>
      </c>
      <c r="JG52" s="131">
        <v>1.27</v>
      </c>
      <c r="JH52" s="131">
        <v>0.9</v>
      </c>
      <c r="JI52" s="131">
        <v>0.43</v>
      </c>
      <c r="JJ52" s="131">
        <v>0.61</v>
      </c>
      <c r="JK52" s="131">
        <v>0.78</v>
      </c>
      <c r="JL52" s="131">
        <v>0.35</v>
      </c>
      <c r="JM52" s="131">
        <v>0.52</v>
      </c>
      <c r="JN52" s="131">
        <v>0.44</v>
      </c>
      <c r="JO52" s="131">
        <v>0.08</v>
      </c>
      <c r="JP52" s="131">
        <v>0.26</v>
      </c>
      <c r="JQ52" s="131">
        <v>0.18</v>
      </c>
      <c r="JR52" s="131">
        <v>0.3</v>
      </c>
      <c r="JS52" s="131">
        <v>0.38</v>
      </c>
      <c r="JT52" s="131">
        <v>0.33</v>
      </c>
      <c r="JU52" s="131">
        <v>0.25</v>
      </c>
      <c r="JV52" s="131">
        <v>0.14000000000000001</v>
      </c>
      <c r="JW52" s="131">
        <v>0.31</v>
      </c>
      <c r="JX52" s="131">
        <v>-0.23</v>
      </c>
      <c r="JY52" s="131">
        <v>0.24</v>
      </c>
      <c r="JZ52" s="131">
        <v>0.19</v>
      </c>
      <c r="KA52" s="131">
        <v>0.16</v>
      </c>
      <c r="KB52" s="131">
        <v>0.42</v>
      </c>
      <c r="KC52" s="131">
        <v>0.28000000000000003</v>
      </c>
      <c r="KD52" s="131">
        <v>0.44</v>
      </c>
      <c r="KE52" s="131">
        <v>0.28999999999999998</v>
      </c>
      <c r="KF52" s="131">
        <v>0.32</v>
      </c>
      <c r="KG52" s="131">
        <v>0.09</v>
      </c>
      <c r="KH52" s="131">
        <v>0.22</v>
      </c>
      <c r="KI52" s="131">
        <v>0.4</v>
      </c>
      <c r="KJ52" s="131">
        <v>1.26</v>
      </c>
      <c r="KK52" s="131">
        <v>0.33</v>
      </c>
      <c r="KL52" s="131">
        <v>-0.09</v>
      </c>
      <c r="KM52" s="131">
        <v>0.48</v>
      </c>
      <c r="KN52" s="131">
        <v>0.45</v>
      </c>
      <c r="KO52" s="131">
        <v>-0.21</v>
      </c>
      <c r="KP52" s="131">
        <v>0.15</v>
      </c>
      <c r="KQ52" s="131">
        <v>0.32</v>
      </c>
      <c r="KR52" s="131">
        <v>0.43</v>
      </c>
      <c r="KS52" s="131">
        <v>0.75</v>
      </c>
      <c r="KT52" s="131">
        <v>0.56999999999999995</v>
      </c>
      <c r="KU52" s="131">
        <v>0.13</v>
      </c>
      <c r="KV52" s="131">
        <v>0.01</v>
      </c>
      <c r="KW52" s="131">
        <v>0.19</v>
      </c>
      <c r="KX52" s="131">
        <v>0.11</v>
      </c>
      <c r="KY52" s="131">
        <v>-0.04</v>
      </c>
      <c r="KZ52" s="131">
        <v>0.1</v>
      </c>
      <c r="LA52" s="131">
        <v>0.51</v>
      </c>
      <c r="LB52" s="131">
        <v>1.1499999999999999</v>
      </c>
      <c r="LC52" s="131">
        <v>0.21</v>
      </c>
      <c r="LD52" s="131">
        <v>0.25</v>
      </c>
      <c r="LE52" s="131">
        <v>7.0000000000000007E-2</v>
      </c>
      <c r="LF52" s="131">
        <v>-0.31</v>
      </c>
      <c r="LG52" s="131">
        <v>-0.38</v>
      </c>
      <c r="LH52" s="131">
        <v>0.26</v>
      </c>
      <c r="LI52" s="131">
        <v>0.36</v>
      </c>
      <c r="LJ52" s="131">
        <v>0.24</v>
      </c>
      <c r="LK52" s="131">
        <v>0.64</v>
      </c>
      <c r="LL52" s="131">
        <v>0.86</v>
      </c>
      <c r="LM52" s="131">
        <v>0.89</v>
      </c>
      <c r="LN52" s="131">
        <v>1.35</v>
      </c>
      <c r="LO52" s="131">
        <v>0.25</v>
      </c>
      <c r="LP52" s="131">
        <v>0.86</v>
      </c>
      <c r="LQ52" s="131">
        <v>0.93</v>
      </c>
      <c r="LR52" s="131">
        <v>0.31</v>
      </c>
      <c r="LS52" s="150">
        <v>0.83</v>
      </c>
      <c r="LT52" s="150">
        <v>0.53</v>
      </c>
      <c r="LU52" s="150">
        <v>0.96</v>
      </c>
      <c r="LV52" s="150">
        <v>0.87</v>
      </c>
      <c r="LW52" s="150">
        <v>1.1599999999999999</v>
      </c>
      <c r="LX52" s="131">
        <v>1.25</v>
      </c>
      <c r="LY52" s="131">
        <v>0.95</v>
      </c>
      <c r="LZ52" s="131">
        <v>0.73</v>
      </c>
      <c r="MA52" s="131">
        <v>0.54</v>
      </c>
      <c r="MB52" s="131">
        <v>1.01</v>
      </c>
      <c r="MC52" s="131">
        <v>1.62</v>
      </c>
      <c r="MD52" s="131">
        <v>1.06</v>
      </c>
      <c r="ME52" s="131">
        <v>0.47</v>
      </c>
      <c r="MF52" s="131">
        <v>0.67</v>
      </c>
      <c r="MG52" s="131">
        <v>-0.68</v>
      </c>
      <c r="MH52" s="131">
        <v>-0.36</v>
      </c>
      <c r="MI52" s="131">
        <v>-0.28999999999999998</v>
      </c>
      <c r="MJ52" s="226">
        <v>0.59007839455980093</v>
      </c>
      <c r="MK52" s="226">
        <v>0.40996078296735572</v>
      </c>
      <c r="ML52" s="226">
        <v>0.6199682944266538</v>
      </c>
      <c r="MM52" s="226">
        <v>0.52995865055938118</v>
      </c>
      <c r="MN52" s="226">
        <v>0.83999139573474046</v>
      </c>
      <c r="MO52" s="131"/>
      <c r="MP52" s="131"/>
      <c r="MQ52" s="131"/>
      <c r="MR52" s="131"/>
      <c r="MS52" s="131"/>
      <c r="MT52" s="131"/>
      <c r="MU52" s="131"/>
      <c r="MV52" s="131"/>
      <c r="MW52" s="131"/>
      <c r="MX52" s="131"/>
      <c r="MY52" s="131"/>
      <c r="MZ52" s="131"/>
      <c r="NA52" s="131"/>
      <c r="NB52" s="131"/>
      <c r="NC52" s="131"/>
      <c r="ND52" s="131"/>
      <c r="NE52" s="131"/>
      <c r="NF52" s="131"/>
      <c r="NG52" s="131"/>
      <c r="NH52" s="131"/>
      <c r="NI52" s="131"/>
      <c r="NJ52" s="131"/>
      <c r="NK52" s="131"/>
      <c r="NL52" s="131"/>
      <c r="NM52" s="131"/>
      <c r="NN52" s="131"/>
      <c r="NO52" s="131"/>
      <c r="NP52" s="131"/>
      <c r="NQ52" s="131"/>
      <c r="NR52" s="131"/>
      <c r="NS52" s="131"/>
      <c r="NT52" s="131"/>
      <c r="NU52" s="131"/>
      <c r="NV52" s="131"/>
      <c r="NW52" s="131"/>
      <c r="NX52" s="131"/>
      <c r="NY52" s="131"/>
      <c r="NZ52" s="131"/>
      <c r="OA52" s="131"/>
      <c r="OB52" s="131"/>
      <c r="OC52" s="131"/>
      <c r="OD52" s="131"/>
      <c r="OE52" s="131"/>
    </row>
    <row r="53" spans="1:395" s="110" customFormat="1" x14ac:dyDescent="0.2">
      <c r="A53" s="84" t="s">
        <v>355</v>
      </c>
      <c r="B53" s="84"/>
      <c r="C53" s="84"/>
      <c r="D53" s="84"/>
      <c r="E53" s="84"/>
      <c r="F53" s="84"/>
      <c r="G53" s="84"/>
      <c r="H53" s="84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1"/>
      <c r="BN53" s="131"/>
      <c r="BO53" s="131"/>
      <c r="BP53" s="131"/>
      <c r="BQ53" s="131"/>
      <c r="BR53" s="131"/>
      <c r="BS53" s="131"/>
      <c r="BT53" s="131"/>
      <c r="BU53" s="131"/>
      <c r="BV53" s="131"/>
      <c r="BW53" s="131"/>
      <c r="BX53" s="131"/>
      <c r="BY53" s="131"/>
      <c r="BZ53" s="131"/>
      <c r="CA53" s="131"/>
      <c r="CB53" s="131"/>
      <c r="CC53" s="131"/>
      <c r="CD53" s="131"/>
      <c r="CE53" s="131"/>
      <c r="CF53" s="131"/>
      <c r="CG53" s="131"/>
      <c r="CH53" s="131"/>
      <c r="CI53" s="131"/>
      <c r="CJ53" s="131"/>
      <c r="CK53" s="131"/>
      <c r="CL53" s="131"/>
      <c r="CM53" s="131"/>
      <c r="CN53" s="131"/>
      <c r="CO53" s="131"/>
      <c r="CP53" s="131"/>
      <c r="CQ53" s="131"/>
      <c r="CR53" s="131"/>
      <c r="CS53" s="131"/>
      <c r="CT53" s="131"/>
      <c r="CU53" s="131"/>
      <c r="CV53" s="131"/>
      <c r="CW53" s="131"/>
      <c r="CX53" s="131"/>
      <c r="CY53" s="131"/>
      <c r="CZ53" s="131"/>
      <c r="DA53" s="131"/>
      <c r="DB53" s="131"/>
      <c r="DC53" s="131"/>
      <c r="DD53" s="131"/>
      <c r="DE53" s="131"/>
      <c r="DF53" s="131"/>
      <c r="DG53" s="131"/>
      <c r="DH53" s="131"/>
      <c r="DI53" s="131"/>
      <c r="DJ53" s="131"/>
      <c r="DK53" s="131"/>
      <c r="DL53" s="131"/>
      <c r="DM53" s="131"/>
      <c r="DN53" s="131"/>
      <c r="DO53" s="131"/>
      <c r="DP53" s="131"/>
      <c r="DQ53" s="131"/>
      <c r="DR53" s="131"/>
      <c r="DS53" s="131"/>
      <c r="DT53" s="131"/>
      <c r="DU53" s="131"/>
      <c r="DV53" s="131"/>
      <c r="DW53" s="131"/>
      <c r="DX53" s="131"/>
      <c r="DY53" s="131"/>
      <c r="DZ53" s="131"/>
      <c r="EA53" s="131"/>
      <c r="EB53" s="131"/>
      <c r="EC53" s="131"/>
      <c r="ED53" s="131"/>
      <c r="EE53" s="131"/>
      <c r="EF53" s="131"/>
      <c r="EG53" s="131"/>
      <c r="EH53" s="131"/>
      <c r="EI53" s="131"/>
      <c r="EJ53" s="131"/>
      <c r="EK53" s="131"/>
      <c r="EL53" s="131"/>
      <c r="EM53" s="131"/>
      <c r="EN53" s="131"/>
      <c r="EO53" s="131"/>
      <c r="EP53" s="131"/>
      <c r="EQ53" s="131"/>
      <c r="ER53" s="131"/>
      <c r="ES53" s="131"/>
      <c r="ET53" s="131"/>
      <c r="EU53" s="131"/>
      <c r="EV53" s="131"/>
      <c r="EW53" s="131"/>
      <c r="EX53" s="131"/>
      <c r="EY53" s="131"/>
      <c r="EZ53" s="131"/>
      <c r="FA53" s="131"/>
      <c r="FB53" s="131"/>
      <c r="FC53" s="131"/>
      <c r="FD53" s="131"/>
      <c r="FE53" s="131"/>
      <c r="FF53" s="131"/>
      <c r="FG53" s="131"/>
      <c r="FH53" s="131"/>
      <c r="FI53" s="131"/>
      <c r="FJ53" s="131"/>
      <c r="FK53" s="131"/>
      <c r="FL53" s="131"/>
      <c r="FM53" s="131"/>
      <c r="FN53" s="131"/>
      <c r="FO53" s="131"/>
      <c r="FP53" s="131"/>
      <c r="FQ53" s="131"/>
      <c r="FR53" s="131"/>
      <c r="FS53" s="131"/>
      <c r="FT53" s="131"/>
      <c r="FU53" s="131"/>
      <c r="FV53" s="131"/>
      <c r="FW53" s="131"/>
      <c r="FX53" s="131"/>
      <c r="FY53" s="131"/>
      <c r="FZ53" s="131"/>
      <c r="GA53" s="131"/>
      <c r="GB53" s="131"/>
      <c r="GC53" s="131"/>
      <c r="GD53" s="131"/>
      <c r="GE53" s="131"/>
      <c r="GF53" s="131"/>
      <c r="GG53" s="131"/>
      <c r="GH53" s="131"/>
      <c r="GI53" s="131"/>
      <c r="GJ53" s="131"/>
      <c r="GK53" s="131"/>
      <c r="GL53" s="131"/>
      <c r="GM53" s="131"/>
      <c r="GN53" s="131"/>
      <c r="GO53" s="131"/>
      <c r="GP53" s="131"/>
      <c r="GQ53" s="131"/>
      <c r="GR53" s="131"/>
      <c r="GS53" s="131"/>
      <c r="GT53" s="131"/>
      <c r="GU53" s="131"/>
      <c r="GV53" s="131"/>
      <c r="GW53" s="131"/>
      <c r="GX53" s="131"/>
      <c r="GY53" s="131"/>
      <c r="GZ53" s="131"/>
      <c r="HA53" s="131"/>
      <c r="HB53" s="131"/>
      <c r="HC53" s="131"/>
      <c r="HD53" s="131"/>
      <c r="HE53" s="131"/>
      <c r="HF53" s="131"/>
      <c r="HG53" s="131"/>
      <c r="HH53" s="131"/>
      <c r="HI53" s="131"/>
      <c r="HJ53" s="131"/>
      <c r="HK53" s="131"/>
      <c r="HL53" s="131"/>
      <c r="HM53" s="131"/>
      <c r="HN53" s="131"/>
      <c r="HO53" s="131"/>
      <c r="HP53" s="131"/>
      <c r="HQ53" s="131"/>
      <c r="HR53" s="131"/>
      <c r="HS53" s="131"/>
      <c r="HT53" s="131"/>
      <c r="HU53" s="131"/>
      <c r="HV53" s="131"/>
      <c r="HW53" s="131"/>
      <c r="HX53" s="131"/>
      <c r="HY53" s="131"/>
      <c r="HZ53" s="131"/>
      <c r="IA53" s="131"/>
      <c r="IB53" s="131"/>
      <c r="IC53" s="131"/>
      <c r="ID53" s="131"/>
      <c r="IE53" s="131"/>
      <c r="IF53" s="131"/>
      <c r="IG53" s="131"/>
      <c r="IH53" s="131"/>
      <c r="II53" s="131"/>
      <c r="IJ53" s="131"/>
      <c r="IK53" s="131"/>
      <c r="IL53" s="131"/>
      <c r="IM53" s="131"/>
      <c r="IN53" s="131"/>
      <c r="IO53" s="131"/>
      <c r="IP53" s="131"/>
      <c r="IQ53" s="131"/>
      <c r="IR53" s="131"/>
      <c r="IS53" s="131"/>
      <c r="IT53" s="131"/>
      <c r="IU53" s="131"/>
      <c r="IV53" s="131"/>
      <c r="IW53" s="131"/>
      <c r="IX53" s="131"/>
      <c r="IY53" s="131"/>
      <c r="IZ53" s="131"/>
      <c r="JA53" s="131"/>
      <c r="JB53" s="131"/>
      <c r="JC53" s="131"/>
      <c r="JD53" s="131"/>
      <c r="JE53" s="131"/>
      <c r="JF53" s="131"/>
      <c r="JG53" s="131"/>
      <c r="JH53" s="131"/>
      <c r="JI53" s="131"/>
      <c r="JJ53" s="131"/>
      <c r="JK53" s="131"/>
      <c r="JL53" s="131"/>
      <c r="JM53" s="131"/>
      <c r="JN53" s="131"/>
      <c r="JO53" s="131"/>
      <c r="JP53" s="131"/>
      <c r="JQ53" s="131"/>
      <c r="JR53" s="131"/>
      <c r="JS53" s="131"/>
      <c r="JT53" s="131"/>
      <c r="JU53" s="131"/>
      <c r="JV53" s="131"/>
      <c r="JW53" s="131"/>
      <c r="JX53" s="131"/>
      <c r="JY53" s="131"/>
      <c r="JZ53" s="131"/>
      <c r="KA53" s="131"/>
      <c r="KB53" s="131"/>
      <c r="KC53" s="131"/>
      <c r="KD53" s="131"/>
      <c r="KE53" s="131"/>
      <c r="KF53" s="131"/>
      <c r="KG53" s="131"/>
      <c r="KH53" s="131"/>
      <c r="KI53" s="131"/>
      <c r="KJ53" s="131"/>
      <c r="KK53" s="131"/>
      <c r="KL53" s="131"/>
      <c r="KM53" s="131"/>
      <c r="KN53" s="131"/>
      <c r="KO53" s="131"/>
      <c r="KP53" s="131"/>
      <c r="KQ53" s="131"/>
      <c r="KR53" s="131"/>
      <c r="KS53" s="131"/>
      <c r="KT53" s="131"/>
      <c r="KU53" s="131"/>
      <c r="KV53" s="131"/>
      <c r="KW53" s="131"/>
      <c r="KX53" s="131"/>
      <c r="KY53" s="131"/>
      <c r="KZ53" s="131"/>
      <c r="LA53" s="131"/>
      <c r="LB53" s="131"/>
      <c r="LC53" s="131"/>
      <c r="LD53" s="131"/>
      <c r="LE53" s="131"/>
      <c r="LF53" s="131"/>
      <c r="LG53" s="131"/>
      <c r="LH53" s="131"/>
      <c r="LI53" s="131"/>
      <c r="LJ53" s="131"/>
      <c r="LK53" s="131"/>
      <c r="LL53" s="131"/>
      <c r="LM53" s="131"/>
      <c r="LN53" s="131"/>
      <c r="LO53" s="131"/>
      <c r="LP53" s="131"/>
      <c r="LQ53" s="131"/>
      <c r="LR53" s="131"/>
      <c r="LS53" s="131"/>
      <c r="LT53" s="131"/>
      <c r="LU53" s="131"/>
      <c r="LV53" s="131"/>
      <c r="LW53" s="131"/>
      <c r="LX53" s="131"/>
      <c r="LY53" s="131"/>
      <c r="LZ53" s="131"/>
      <c r="MA53" s="131"/>
      <c r="MB53" s="131"/>
      <c r="MC53" s="131"/>
      <c r="MD53" s="131"/>
      <c r="ME53" s="131"/>
      <c r="MF53" s="131"/>
      <c r="MG53" s="131"/>
      <c r="MH53" s="131"/>
      <c r="MI53" s="131"/>
      <c r="MJ53" s="131"/>
      <c r="MK53" s="131"/>
      <c r="ML53" s="131"/>
      <c r="MM53" s="131"/>
      <c r="MN53" s="131"/>
      <c r="MO53" s="224">
        <f t="shared" ref="MO53:OE53" si="56">Z20*100</f>
        <v>4.9399999999999995</v>
      </c>
      <c r="MP53" s="141">
        <f t="shared" si="56"/>
        <v>3.5000000000000004</v>
      </c>
      <c r="MQ53" s="141">
        <f t="shared" si="56"/>
        <v>3</v>
      </c>
      <c r="MR53" s="141">
        <f t="shared" si="56"/>
        <v>3</v>
      </c>
      <c r="MS53" s="141">
        <f t="shared" si="56"/>
        <v>3</v>
      </c>
      <c r="MT53" s="141">
        <f t="shared" si="56"/>
        <v>3</v>
      </c>
      <c r="MU53" s="141">
        <f t="shared" si="56"/>
        <v>3</v>
      </c>
      <c r="MV53" s="141">
        <f t="shared" si="56"/>
        <v>3</v>
      </c>
      <c r="MW53" s="141">
        <f t="shared" si="56"/>
        <v>3</v>
      </c>
      <c r="MX53" s="141">
        <f t="shared" si="56"/>
        <v>3</v>
      </c>
      <c r="MY53" s="141">
        <f t="shared" si="56"/>
        <v>3</v>
      </c>
      <c r="MZ53" s="141">
        <f t="shared" si="56"/>
        <v>3</v>
      </c>
      <c r="NA53" s="141">
        <f t="shared" si="56"/>
        <v>3</v>
      </c>
      <c r="NB53" s="141">
        <f t="shared" si="56"/>
        <v>3</v>
      </c>
      <c r="NC53" s="141">
        <f t="shared" si="56"/>
        <v>3</v>
      </c>
      <c r="ND53" s="141">
        <f t="shared" si="56"/>
        <v>3</v>
      </c>
      <c r="NE53" s="141">
        <f t="shared" si="56"/>
        <v>3</v>
      </c>
      <c r="NF53" s="141">
        <f t="shared" si="56"/>
        <v>3</v>
      </c>
      <c r="NG53" s="141">
        <f t="shared" si="56"/>
        <v>3</v>
      </c>
      <c r="NH53" s="141">
        <f t="shared" si="56"/>
        <v>3</v>
      </c>
      <c r="NI53" s="141">
        <f t="shared" si="56"/>
        <v>3</v>
      </c>
      <c r="NJ53" s="141">
        <f t="shared" si="56"/>
        <v>3</v>
      </c>
      <c r="NK53" s="141">
        <f t="shared" si="56"/>
        <v>3</v>
      </c>
      <c r="NL53" s="141">
        <f t="shared" si="56"/>
        <v>3</v>
      </c>
      <c r="NM53" s="141">
        <f t="shared" si="56"/>
        <v>3</v>
      </c>
      <c r="NN53" s="141">
        <f t="shared" si="56"/>
        <v>3</v>
      </c>
      <c r="NO53" s="141">
        <f t="shared" si="56"/>
        <v>3</v>
      </c>
      <c r="NP53" s="141">
        <f t="shared" si="56"/>
        <v>3</v>
      </c>
      <c r="NQ53" s="141">
        <f t="shared" si="56"/>
        <v>3</v>
      </c>
      <c r="NR53" s="141">
        <f t="shared" si="56"/>
        <v>3</v>
      </c>
      <c r="NS53" s="141">
        <f t="shared" si="56"/>
        <v>3</v>
      </c>
      <c r="NT53" s="141">
        <f t="shared" si="56"/>
        <v>3</v>
      </c>
      <c r="NU53" s="141">
        <f t="shared" si="56"/>
        <v>3</v>
      </c>
      <c r="NV53" s="141">
        <f t="shared" si="56"/>
        <v>3</v>
      </c>
      <c r="NW53" s="141">
        <f t="shared" si="56"/>
        <v>3</v>
      </c>
      <c r="NX53" s="141">
        <f t="shared" si="56"/>
        <v>3</v>
      </c>
      <c r="NY53" s="141">
        <f t="shared" si="56"/>
        <v>3</v>
      </c>
      <c r="NZ53" s="141">
        <f t="shared" si="56"/>
        <v>3</v>
      </c>
      <c r="OA53" s="141">
        <f t="shared" si="56"/>
        <v>3</v>
      </c>
      <c r="OB53" s="141">
        <f t="shared" si="56"/>
        <v>0</v>
      </c>
      <c r="OC53" s="141">
        <f t="shared" si="56"/>
        <v>0</v>
      </c>
      <c r="OD53" s="141">
        <f t="shared" si="56"/>
        <v>0</v>
      </c>
      <c r="OE53" s="141">
        <f t="shared" si="56"/>
        <v>0</v>
      </c>
    </row>
    <row r="54" spans="1:395" s="110" customFormat="1" x14ac:dyDescent="0.2">
      <c r="A54" s="84" t="s">
        <v>226</v>
      </c>
      <c r="B54" s="84"/>
      <c r="C54" s="84"/>
      <c r="D54" s="84"/>
      <c r="E54" s="84"/>
      <c r="F54" s="84"/>
      <c r="G54" s="84"/>
      <c r="H54" s="84"/>
      <c r="I54" s="128">
        <f>SUM(I52,I53)/100</f>
        <v>6.8400000000000002E-2</v>
      </c>
      <c r="J54" s="128">
        <f t="shared" ref="J54:BU54" si="57">SUM(J52,J53)/100</f>
        <v>1.8600000000000002E-2</v>
      </c>
      <c r="K54" s="128">
        <f t="shared" si="57"/>
        <v>1.5300000000000001E-2</v>
      </c>
      <c r="L54" s="128">
        <f t="shared" si="57"/>
        <v>2.6200000000000001E-2</v>
      </c>
      <c r="M54" s="128">
        <f t="shared" si="57"/>
        <v>2.81E-2</v>
      </c>
      <c r="N54" s="128">
        <f t="shared" si="57"/>
        <v>1.7100000000000001E-2</v>
      </c>
      <c r="O54" s="128">
        <f t="shared" si="57"/>
        <v>1.7000000000000001E-2</v>
      </c>
      <c r="P54" s="128">
        <f t="shared" si="57"/>
        <v>1.0200000000000001E-2</v>
      </c>
      <c r="Q54" s="128">
        <f t="shared" si="57"/>
        <v>1.55E-2</v>
      </c>
      <c r="R54" s="128">
        <f t="shared" si="57"/>
        <v>2.4300000000000002E-2</v>
      </c>
      <c r="S54" s="128">
        <f t="shared" si="57"/>
        <v>2.6699999999999998E-2</v>
      </c>
      <c r="T54" s="128">
        <f t="shared" si="57"/>
        <v>2.2599999999999999E-2</v>
      </c>
      <c r="U54" s="128">
        <f t="shared" si="57"/>
        <v>2.3599999999999999E-2</v>
      </c>
      <c r="V54" s="128">
        <f t="shared" si="57"/>
        <v>9.8999999999999991E-3</v>
      </c>
      <c r="W54" s="128">
        <f t="shared" si="57"/>
        <v>9.8999999999999991E-3</v>
      </c>
      <c r="X54" s="128">
        <f t="shared" si="57"/>
        <v>1.41E-2</v>
      </c>
      <c r="Y54" s="128">
        <f t="shared" si="57"/>
        <v>1.47E-2</v>
      </c>
      <c r="Z54" s="128">
        <f t="shared" si="57"/>
        <v>1.5600000000000001E-2</v>
      </c>
      <c r="AA54" s="128">
        <f t="shared" si="57"/>
        <v>1.34E-2</v>
      </c>
      <c r="AB54" s="128">
        <f t="shared" si="57"/>
        <v>1.03E-2</v>
      </c>
      <c r="AC54" s="128">
        <f t="shared" si="57"/>
        <v>3.4999999999999996E-3</v>
      </c>
      <c r="AD54" s="128">
        <f t="shared" si="57"/>
        <v>1.26E-2</v>
      </c>
      <c r="AE54" s="128">
        <f t="shared" si="57"/>
        <v>1.2199999999999999E-2</v>
      </c>
      <c r="AF54" s="128">
        <f t="shared" si="57"/>
        <v>1.1899999999999999E-2</v>
      </c>
      <c r="AG54" s="128">
        <f t="shared" si="57"/>
        <v>1.11E-2</v>
      </c>
      <c r="AH54" s="128">
        <f t="shared" si="57"/>
        <v>4.4000000000000003E-3</v>
      </c>
      <c r="AI54" s="128">
        <f t="shared" si="57"/>
        <v>1.5E-3</v>
      </c>
      <c r="AJ54" s="128">
        <f t="shared" si="57"/>
        <v>3.0000000000000001E-3</v>
      </c>
      <c r="AK54" s="128">
        <f t="shared" si="57"/>
        <v>3.2000000000000002E-3</v>
      </c>
      <c r="AL54" s="128">
        <f t="shared" si="57"/>
        <v>4.6999999999999993E-3</v>
      </c>
      <c r="AM54" s="128">
        <f t="shared" si="57"/>
        <v>1.18E-2</v>
      </c>
      <c r="AN54" s="128">
        <f t="shared" si="57"/>
        <v>5.0000000000000001E-3</v>
      </c>
      <c r="AO54" s="128">
        <f t="shared" si="57"/>
        <v>5.1000000000000004E-3</v>
      </c>
      <c r="AP54" s="128">
        <f t="shared" si="57"/>
        <v>8.8000000000000005E-3</v>
      </c>
      <c r="AQ54" s="128">
        <f t="shared" si="57"/>
        <v>4.0999999999999995E-3</v>
      </c>
      <c r="AR54" s="128">
        <f t="shared" si="57"/>
        <v>5.4000000000000003E-3</v>
      </c>
      <c r="AS54" s="128">
        <f t="shared" si="57"/>
        <v>2.2000000000000001E-3</v>
      </c>
      <c r="AT54" s="128">
        <f t="shared" si="57"/>
        <v>-2.0000000000000001E-4</v>
      </c>
      <c r="AU54" s="128">
        <f t="shared" si="57"/>
        <v>5.9999999999999995E-4</v>
      </c>
      <c r="AV54" s="128">
        <f t="shared" si="57"/>
        <v>2.3E-3</v>
      </c>
      <c r="AW54" s="128">
        <f t="shared" si="57"/>
        <v>1.7000000000000001E-3</v>
      </c>
      <c r="AX54" s="128">
        <f t="shared" si="57"/>
        <v>4.3E-3</v>
      </c>
      <c r="AY54" s="128">
        <f t="shared" si="57"/>
        <v>7.0999999999999995E-3</v>
      </c>
      <c r="AZ54" s="128">
        <f t="shared" si="57"/>
        <v>4.5999999999999999E-3</v>
      </c>
      <c r="BA54" s="128">
        <f t="shared" si="57"/>
        <v>3.4000000000000002E-3</v>
      </c>
      <c r="BB54" s="128">
        <f t="shared" si="57"/>
        <v>2.3999999999999998E-3</v>
      </c>
      <c r="BC54" s="128">
        <f t="shared" si="57"/>
        <v>5.0000000000000001E-3</v>
      </c>
      <c r="BD54" s="128">
        <f t="shared" si="57"/>
        <v>2.0000000000000001E-4</v>
      </c>
      <c r="BE54" s="128">
        <f t="shared" si="57"/>
        <v>-1.1999999999999999E-3</v>
      </c>
      <c r="BF54" s="128">
        <f t="shared" si="57"/>
        <v>-5.1000000000000004E-3</v>
      </c>
      <c r="BG54" s="128">
        <f t="shared" si="57"/>
        <v>-2.2000000000000001E-3</v>
      </c>
      <c r="BH54" s="128">
        <f t="shared" si="57"/>
        <v>2.0000000000000001E-4</v>
      </c>
      <c r="BI54" s="128">
        <f t="shared" si="57"/>
        <v>-1.1999999999999999E-3</v>
      </c>
      <c r="BJ54" s="128">
        <f t="shared" si="57"/>
        <v>3.3E-3</v>
      </c>
      <c r="BK54" s="128">
        <f t="shared" si="57"/>
        <v>6.9999999999999993E-3</v>
      </c>
      <c r="BL54" s="128">
        <f t="shared" si="57"/>
        <v>1.0500000000000001E-2</v>
      </c>
      <c r="BM54" s="128">
        <f t="shared" si="57"/>
        <v>1.1000000000000001E-2</v>
      </c>
      <c r="BN54" s="128">
        <f t="shared" si="57"/>
        <v>5.6000000000000008E-3</v>
      </c>
      <c r="BO54" s="128">
        <f t="shared" si="57"/>
        <v>3.0000000000000001E-3</v>
      </c>
      <c r="BP54" s="128">
        <f t="shared" si="57"/>
        <v>1.9E-3</v>
      </c>
      <c r="BQ54" s="128">
        <f t="shared" si="57"/>
        <v>1.09E-2</v>
      </c>
      <c r="BR54" s="128">
        <f t="shared" si="57"/>
        <v>5.6000000000000008E-3</v>
      </c>
      <c r="BS54" s="128">
        <f t="shared" si="57"/>
        <v>3.0999999999999999E-3</v>
      </c>
      <c r="BT54" s="128">
        <f t="shared" si="57"/>
        <v>1.1899999999999999E-2</v>
      </c>
      <c r="BU54" s="128">
        <f t="shared" si="57"/>
        <v>9.4999999999999998E-3</v>
      </c>
      <c r="BV54" s="128">
        <f t="shared" ref="BV54:EG54" si="58">SUM(BV52,BV53)/100</f>
        <v>6.0000000000000001E-3</v>
      </c>
      <c r="BW54" s="128">
        <f t="shared" si="58"/>
        <v>6.1999999999999998E-3</v>
      </c>
      <c r="BX54" s="128">
        <f t="shared" si="58"/>
        <v>1.2999999999999999E-3</v>
      </c>
      <c r="BY54" s="128">
        <f t="shared" si="58"/>
        <v>2.2000000000000001E-3</v>
      </c>
      <c r="BZ54" s="128">
        <f t="shared" si="58"/>
        <v>4.1999999999999997E-3</v>
      </c>
      <c r="CA54" s="128">
        <f t="shared" si="58"/>
        <v>1E-4</v>
      </c>
      <c r="CB54" s="128">
        <f t="shared" si="58"/>
        <v>2.3E-3</v>
      </c>
      <c r="CC54" s="128">
        <f t="shared" si="58"/>
        <v>1.61E-2</v>
      </c>
      <c r="CD54" s="128">
        <f t="shared" si="58"/>
        <v>1.3100000000000001E-2</v>
      </c>
      <c r="CE54" s="128">
        <f t="shared" si="58"/>
        <v>2.3E-3</v>
      </c>
      <c r="CF54" s="128">
        <f t="shared" si="58"/>
        <v>1.4000000000000002E-3</v>
      </c>
      <c r="CG54" s="128">
        <f t="shared" si="58"/>
        <v>3.2000000000000002E-3</v>
      </c>
      <c r="CH54" s="128">
        <f t="shared" si="58"/>
        <v>5.8999999999999999E-3</v>
      </c>
      <c r="CI54" s="128">
        <f t="shared" si="58"/>
        <v>5.6999999999999993E-3</v>
      </c>
      <c r="CJ54" s="128">
        <f t="shared" si="58"/>
        <v>4.5999999999999999E-3</v>
      </c>
      <c r="CK54" s="128">
        <f t="shared" si="58"/>
        <v>3.8E-3</v>
      </c>
      <c r="CL54" s="128">
        <f t="shared" si="58"/>
        <v>5.7999999999999996E-3</v>
      </c>
      <c r="CM54" s="128">
        <f t="shared" si="58"/>
        <v>4.0999999999999995E-3</v>
      </c>
      <c r="CN54" s="128">
        <f t="shared" si="58"/>
        <v>5.1999999999999998E-3</v>
      </c>
      <c r="CO54" s="128">
        <f t="shared" si="58"/>
        <v>1.3300000000000001E-2</v>
      </c>
      <c r="CP54" s="128">
        <f t="shared" si="58"/>
        <v>6.9999999999999993E-3</v>
      </c>
      <c r="CQ54" s="128">
        <f t="shared" si="58"/>
        <v>2.8000000000000004E-3</v>
      </c>
      <c r="CR54" s="128">
        <f t="shared" si="58"/>
        <v>8.3000000000000001E-3</v>
      </c>
      <c r="CS54" s="128">
        <f t="shared" si="58"/>
        <v>7.0999999999999995E-3</v>
      </c>
      <c r="CT54" s="128">
        <f t="shared" si="58"/>
        <v>6.5000000000000006E-3</v>
      </c>
      <c r="CU54" s="128">
        <f t="shared" si="58"/>
        <v>5.1999999999999998E-3</v>
      </c>
      <c r="CV54" s="128">
        <f t="shared" si="58"/>
        <v>3.5999999999999999E-3</v>
      </c>
      <c r="CW54" s="128">
        <f t="shared" si="58"/>
        <v>6.0000000000000001E-3</v>
      </c>
      <c r="CX54" s="128">
        <f t="shared" si="58"/>
        <v>8.0000000000000002E-3</v>
      </c>
      <c r="CY54" s="128">
        <f t="shared" si="58"/>
        <v>2.0999999999999999E-3</v>
      </c>
      <c r="CZ54" s="128">
        <f t="shared" si="58"/>
        <v>4.1999999999999997E-3</v>
      </c>
      <c r="DA54" s="128">
        <f t="shared" si="58"/>
        <v>1.1899999999999999E-2</v>
      </c>
      <c r="DB54" s="128">
        <f t="shared" si="58"/>
        <v>6.5000000000000006E-3</v>
      </c>
      <c r="DC54" s="128">
        <f t="shared" si="58"/>
        <v>7.1999999999999998E-3</v>
      </c>
      <c r="DD54" s="128">
        <f t="shared" si="58"/>
        <v>1.3100000000000001E-2</v>
      </c>
      <c r="DE54" s="128">
        <f t="shared" si="58"/>
        <v>3.0200000000000001E-2</v>
      </c>
      <c r="DF54" s="128">
        <f t="shared" si="58"/>
        <v>2.1000000000000001E-2</v>
      </c>
      <c r="DG54" s="128">
        <f t="shared" si="58"/>
        <v>2.2499999999999999E-2</v>
      </c>
      <c r="DH54" s="128">
        <f t="shared" si="58"/>
        <v>1.5700000000000002E-2</v>
      </c>
      <c r="DI54" s="128">
        <f t="shared" si="58"/>
        <v>1.23E-2</v>
      </c>
      <c r="DJ54" s="128">
        <f t="shared" si="58"/>
        <v>9.7000000000000003E-3</v>
      </c>
      <c r="DK54" s="128">
        <f t="shared" si="58"/>
        <v>6.0999999999999995E-3</v>
      </c>
      <c r="DL54" s="128">
        <f t="shared" si="58"/>
        <v>-1.5E-3</v>
      </c>
      <c r="DM54" s="128">
        <f t="shared" si="58"/>
        <v>2E-3</v>
      </c>
      <c r="DN54" s="128">
        <f t="shared" si="58"/>
        <v>3.4000000000000002E-3</v>
      </c>
      <c r="DO54" s="128">
        <f t="shared" si="58"/>
        <v>7.8000000000000005E-3</v>
      </c>
      <c r="DP54" s="128">
        <f t="shared" si="58"/>
        <v>2.8999999999999998E-3</v>
      </c>
      <c r="DQ54" s="128">
        <f t="shared" si="58"/>
        <v>3.4000000000000002E-3</v>
      </c>
      <c r="DR54" s="128">
        <f t="shared" si="58"/>
        <v>5.1999999999999998E-3</v>
      </c>
      <c r="DS54" s="128">
        <f t="shared" si="58"/>
        <v>7.6E-3</v>
      </c>
      <c r="DT54" s="128">
        <f t="shared" si="58"/>
        <v>6.0999999999999995E-3</v>
      </c>
      <c r="DU54" s="128">
        <f t="shared" si="58"/>
        <v>4.6999999999999993E-3</v>
      </c>
      <c r="DV54" s="128">
        <f t="shared" si="58"/>
        <v>3.7000000000000002E-3</v>
      </c>
      <c r="DW54" s="128">
        <f t="shared" si="58"/>
        <v>5.1000000000000004E-3</v>
      </c>
      <c r="DX54" s="128">
        <f t="shared" si="58"/>
        <v>7.0999999999999995E-3</v>
      </c>
      <c r="DY54" s="128">
        <f t="shared" si="58"/>
        <v>9.1000000000000004E-3</v>
      </c>
      <c r="DZ54" s="128">
        <f t="shared" si="58"/>
        <v>6.8999999999999999E-3</v>
      </c>
      <c r="EA54" s="128">
        <f t="shared" si="58"/>
        <v>3.3E-3</v>
      </c>
      <c r="EB54" s="128">
        <f t="shared" si="58"/>
        <v>4.4000000000000003E-3</v>
      </c>
      <c r="EC54" s="128">
        <f t="shared" si="58"/>
        <v>6.8999999999999999E-3</v>
      </c>
      <c r="ED54" s="128">
        <f t="shared" si="58"/>
        <v>8.6E-3</v>
      </c>
      <c r="EE54" s="128">
        <f t="shared" si="58"/>
        <v>5.7999999999999996E-3</v>
      </c>
      <c r="EF54" s="128">
        <f t="shared" si="58"/>
        <v>5.8999999999999999E-3</v>
      </c>
      <c r="EG54" s="128">
        <f t="shared" si="58"/>
        <v>6.0999999999999995E-3</v>
      </c>
      <c r="EH54" s="128">
        <f t="shared" ref="EH54:GS54" si="59">SUM(EH52,EH53)/100</f>
        <v>8.6999999999999994E-3</v>
      </c>
      <c r="EI54" s="128">
        <f t="shared" si="59"/>
        <v>4.8999999999999998E-3</v>
      </c>
      <c r="EJ54" s="128">
        <f t="shared" si="59"/>
        <v>-2.0000000000000001E-4</v>
      </c>
      <c r="EK54" s="128">
        <f t="shared" si="59"/>
        <v>2.5000000000000001E-3</v>
      </c>
      <c r="EL54" s="128">
        <f t="shared" si="59"/>
        <v>1.7000000000000001E-3</v>
      </c>
      <c r="EM54" s="128">
        <f t="shared" si="59"/>
        <v>3.4999999999999996E-3</v>
      </c>
      <c r="EN54" s="128">
        <f t="shared" si="59"/>
        <v>7.4999999999999997E-3</v>
      </c>
      <c r="EO54" s="128">
        <f t="shared" si="59"/>
        <v>5.5000000000000005E-3</v>
      </c>
      <c r="EP54" s="128">
        <f t="shared" si="59"/>
        <v>3.5999999999999999E-3</v>
      </c>
      <c r="EQ54" s="128">
        <f t="shared" si="59"/>
        <v>5.8999999999999999E-3</v>
      </c>
      <c r="ER54" s="128">
        <f t="shared" si="59"/>
        <v>4.0999999999999995E-3</v>
      </c>
      <c r="ES54" s="128">
        <f t="shared" si="59"/>
        <v>4.3E-3</v>
      </c>
      <c r="ET54" s="128">
        <f t="shared" si="59"/>
        <v>2.0999999999999999E-3</v>
      </c>
      <c r="EU54" s="128">
        <f t="shared" si="59"/>
        <v>1E-3</v>
      </c>
      <c r="EV54" s="128">
        <f t="shared" si="59"/>
        <v>-2.0999999999999999E-3</v>
      </c>
      <c r="EW54" s="128">
        <f t="shared" si="59"/>
        <v>1.9E-3</v>
      </c>
      <c r="EX54" s="128">
        <f t="shared" si="59"/>
        <v>5.0000000000000001E-4</v>
      </c>
      <c r="EY54" s="128">
        <f t="shared" si="59"/>
        <v>2.0999999999999999E-3</v>
      </c>
      <c r="EZ54" s="128">
        <f t="shared" si="59"/>
        <v>3.3E-3</v>
      </c>
      <c r="FA54" s="128">
        <f t="shared" si="59"/>
        <v>3.0999999999999999E-3</v>
      </c>
      <c r="FB54" s="128">
        <f t="shared" si="59"/>
        <v>4.7999999999999996E-3</v>
      </c>
      <c r="FC54" s="128">
        <f t="shared" si="59"/>
        <v>4.4000000000000003E-3</v>
      </c>
      <c r="FD54" s="128">
        <f t="shared" si="59"/>
        <v>4.4000000000000003E-3</v>
      </c>
      <c r="FE54" s="128">
        <f t="shared" si="59"/>
        <v>3.7000000000000002E-3</v>
      </c>
      <c r="FF54" s="128">
        <f t="shared" si="59"/>
        <v>2.5000000000000001E-3</v>
      </c>
      <c r="FG54" s="128">
        <f t="shared" si="59"/>
        <v>2.8000000000000004E-3</v>
      </c>
      <c r="FH54" s="128">
        <f t="shared" si="59"/>
        <v>2.8000000000000004E-3</v>
      </c>
      <c r="FI54" s="128">
        <f t="shared" si="59"/>
        <v>2.3999999999999998E-3</v>
      </c>
      <c r="FJ54" s="128">
        <f t="shared" si="59"/>
        <v>4.6999999999999993E-3</v>
      </c>
      <c r="FK54" s="128">
        <f t="shared" si="59"/>
        <v>1.8E-3</v>
      </c>
      <c r="FL54" s="128">
        <f t="shared" si="59"/>
        <v>3.0000000000000001E-3</v>
      </c>
      <c r="FM54" s="128">
        <f t="shared" si="59"/>
        <v>3.8E-3</v>
      </c>
      <c r="FN54" s="128">
        <f t="shared" si="59"/>
        <v>7.4000000000000003E-3</v>
      </c>
      <c r="FO54" s="128">
        <f t="shared" si="59"/>
        <v>5.4000000000000003E-3</v>
      </c>
      <c r="FP54" s="128">
        <f t="shared" si="59"/>
        <v>4.8999999999999998E-3</v>
      </c>
      <c r="FQ54" s="128">
        <f t="shared" si="59"/>
        <v>4.7999999999999996E-3</v>
      </c>
      <c r="FR54" s="128">
        <f t="shared" si="59"/>
        <v>5.5000000000000005E-3</v>
      </c>
      <c r="FS54" s="128">
        <f t="shared" si="59"/>
        <v>7.9000000000000008E-3</v>
      </c>
      <c r="FT54" s="128">
        <f t="shared" si="59"/>
        <v>7.4000000000000003E-3</v>
      </c>
      <c r="FU54" s="128">
        <f t="shared" si="59"/>
        <v>5.3E-3</v>
      </c>
      <c r="FV54" s="128">
        <f t="shared" si="59"/>
        <v>2.8000000000000004E-3</v>
      </c>
      <c r="FW54" s="128">
        <f t="shared" si="59"/>
        <v>2.5999999999999999E-3</v>
      </c>
      <c r="FX54" s="128">
        <f t="shared" si="59"/>
        <v>4.5000000000000005E-3</v>
      </c>
      <c r="FY54" s="128">
        <f t="shared" si="59"/>
        <v>3.5999999999999999E-3</v>
      </c>
      <c r="FZ54" s="128">
        <f t="shared" si="59"/>
        <v>2.8000000000000004E-3</v>
      </c>
      <c r="GA54" s="128">
        <f t="shared" si="59"/>
        <v>4.7999999999999996E-3</v>
      </c>
      <c r="GB54" s="128">
        <f t="shared" si="59"/>
        <v>5.5000000000000005E-3</v>
      </c>
      <c r="GC54" s="128">
        <f t="shared" si="59"/>
        <v>2E-3</v>
      </c>
      <c r="GD54" s="128">
        <f t="shared" si="59"/>
        <v>4.7999999999999996E-3</v>
      </c>
      <c r="GE54" s="128">
        <f t="shared" si="59"/>
        <v>4.6999999999999993E-3</v>
      </c>
      <c r="GF54" s="128">
        <f t="shared" si="59"/>
        <v>3.5999999999999999E-3</v>
      </c>
      <c r="GG54" s="128">
        <f t="shared" si="59"/>
        <v>2.3999999999999998E-3</v>
      </c>
      <c r="GH54" s="128">
        <f t="shared" si="59"/>
        <v>1.5E-3</v>
      </c>
      <c r="GI54" s="128">
        <f t="shared" si="59"/>
        <v>2.3999999999999998E-3</v>
      </c>
      <c r="GJ54" s="128">
        <f t="shared" si="59"/>
        <v>2.8000000000000004E-3</v>
      </c>
      <c r="GK54" s="128">
        <f t="shared" si="59"/>
        <v>4.0999999999999995E-3</v>
      </c>
      <c r="GL54" s="128">
        <f t="shared" si="59"/>
        <v>3.7000000000000002E-3</v>
      </c>
      <c r="GM54" s="128">
        <f t="shared" si="59"/>
        <v>7.4999999999999997E-3</v>
      </c>
      <c r="GN54" s="128">
        <f t="shared" si="59"/>
        <v>7.8000000000000005E-3</v>
      </c>
      <c r="GO54" s="128">
        <f t="shared" si="59"/>
        <v>5.1999999999999998E-3</v>
      </c>
      <c r="GP54" s="128">
        <f t="shared" si="59"/>
        <v>5.6999999999999993E-3</v>
      </c>
      <c r="GQ54" s="128">
        <f t="shared" si="59"/>
        <v>4.3E-3</v>
      </c>
      <c r="GR54" s="128">
        <f t="shared" si="59"/>
        <v>0</v>
      </c>
      <c r="GS54" s="128">
        <f t="shared" si="59"/>
        <v>1E-4</v>
      </c>
      <c r="GT54" s="128">
        <f t="shared" ref="GT54:JE54" si="60">SUM(GT52,GT53)/100</f>
        <v>4.0000000000000002E-4</v>
      </c>
      <c r="GU54" s="128">
        <f t="shared" si="60"/>
        <v>4.5000000000000005E-3</v>
      </c>
      <c r="GV54" s="128">
        <f t="shared" si="60"/>
        <v>7.4999999999999997E-3</v>
      </c>
      <c r="GW54" s="128">
        <f t="shared" si="60"/>
        <v>8.3000000000000001E-3</v>
      </c>
      <c r="GX54" s="128">
        <f t="shared" si="60"/>
        <v>6.3E-3</v>
      </c>
      <c r="GY54" s="128">
        <f t="shared" si="60"/>
        <v>8.3000000000000001E-3</v>
      </c>
      <c r="GZ54" s="128">
        <f t="shared" si="60"/>
        <v>8.0000000000000002E-3</v>
      </c>
      <c r="HA54" s="128">
        <f t="shared" si="60"/>
        <v>7.9000000000000008E-3</v>
      </c>
      <c r="HB54" s="128">
        <f t="shared" si="60"/>
        <v>7.7000000000000002E-3</v>
      </c>
      <c r="HC54" s="128">
        <f t="shared" si="60"/>
        <v>4.6999999999999993E-3</v>
      </c>
      <c r="HD54" s="128">
        <f t="shared" si="60"/>
        <v>1.5E-3</v>
      </c>
      <c r="HE54" s="128">
        <f t="shared" si="60"/>
        <v>1.6000000000000001E-3</v>
      </c>
      <c r="HF54" s="128">
        <f t="shared" si="60"/>
        <v>3.7000000000000002E-3</v>
      </c>
      <c r="HG54" s="128">
        <f t="shared" si="60"/>
        <v>5.3E-3</v>
      </c>
      <c r="HH54" s="128">
        <f t="shared" si="60"/>
        <v>4.3E-3</v>
      </c>
      <c r="HI54" s="128">
        <f t="shared" si="60"/>
        <v>5.1999999999999998E-3</v>
      </c>
      <c r="HJ54" s="128">
        <f t="shared" si="60"/>
        <v>5.0000000000000001E-3</v>
      </c>
      <c r="HK54" s="128">
        <f t="shared" si="60"/>
        <v>5.6000000000000008E-3</v>
      </c>
      <c r="HL54" s="128">
        <f t="shared" si="60"/>
        <v>4.5000000000000005E-3</v>
      </c>
      <c r="HM54" s="128">
        <f t="shared" si="60"/>
        <v>2.0999999999999999E-3</v>
      </c>
      <c r="HN54" s="128">
        <f t="shared" si="60"/>
        <v>6.4000000000000003E-3</v>
      </c>
      <c r="HO54" s="128">
        <f t="shared" si="60"/>
        <v>3.5999999999999999E-3</v>
      </c>
      <c r="HP54" s="128">
        <f t="shared" si="60"/>
        <v>8.0000000000000004E-4</v>
      </c>
      <c r="HQ54" s="128">
        <f t="shared" si="60"/>
        <v>4.3E-3</v>
      </c>
      <c r="HR54" s="128">
        <f t="shared" si="60"/>
        <v>4.0999999999999995E-3</v>
      </c>
      <c r="HS54" s="128">
        <f t="shared" si="60"/>
        <v>5.6999999999999993E-3</v>
      </c>
      <c r="HT54" s="128">
        <f t="shared" si="60"/>
        <v>5.8999999999999999E-3</v>
      </c>
      <c r="HU54" s="128">
        <f t="shared" si="60"/>
        <v>6.0000000000000001E-3</v>
      </c>
      <c r="HV54" s="128">
        <f t="shared" si="60"/>
        <v>7.9000000000000008E-3</v>
      </c>
      <c r="HW54" s="128">
        <f t="shared" si="60"/>
        <v>8.6E-3</v>
      </c>
      <c r="HX54" s="128">
        <f t="shared" si="60"/>
        <v>6.0000000000000001E-3</v>
      </c>
      <c r="HY54" s="128">
        <f t="shared" si="60"/>
        <v>4.6999999999999993E-3</v>
      </c>
      <c r="HZ54" s="128">
        <f t="shared" si="60"/>
        <v>5.5000000000000005E-3</v>
      </c>
      <c r="IA54" s="128">
        <f t="shared" si="60"/>
        <v>3.7000000000000002E-3</v>
      </c>
      <c r="IB54" s="128">
        <f t="shared" si="60"/>
        <v>2.5999999999999999E-3</v>
      </c>
      <c r="IC54" s="128">
        <f t="shared" si="60"/>
        <v>2.9999999999999997E-4</v>
      </c>
      <c r="ID54" s="128">
        <f t="shared" si="60"/>
        <v>2.3999999999999998E-3</v>
      </c>
      <c r="IE54" s="128">
        <f t="shared" si="60"/>
        <v>3.4999999999999996E-3</v>
      </c>
      <c r="IF54" s="128">
        <f t="shared" si="60"/>
        <v>5.6999999999999993E-3</v>
      </c>
      <c r="IG54" s="128">
        <f t="shared" si="60"/>
        <v>5.4000000000000003E-3</v>
      </c>
      <c r="IH54" s="128">
        <f t="shared" si="60"/>
        <v>9.1999999999999998E-3</v>
      </c>
      <c r="II54" s="128">
        <f t="shared" si="60"/>
        <v>5.5000000000000005E-3</v>
      </c>
      <c r="IJ54" s="128">
        <f t="shared" si="60"/>
        <v>6.8999999999999999E-3</v>
      </c>
      <c r="IK54" s="128">
        <f t="shared" si="60"/>
        <v>9.1999999999999998E-3</v>
      </c>
      <c r="IL54" s="128">
        <f t="shared" si="60"/>
        <v>6.7000000000000002E-3</v>
      </c>
      <c r="IM54" s="128">
        <f t="shared" si="60"/>
        <v>4.5999999999999999E-3</v>
      </c>
      <c r="IN54" s="128">
        <f t="shared" si="60"/>
        <v>4.0000000000000001E-3</v>
      </c>
      <c r="IO54" s="128">
        <f t="shared" si="60"/>
        <v>1E-4</v>
      </c>
      <c r="IP54" s="128">
        <f t="shared" si="60"/>
        <v>2.5000000000000001E-3</v>
      </c>
      <c r="IQ54" s="128">
        <f t="shared" si="60"/>
        <v>5.6999999999999993E-3</v>
      </c>
      <c r="IR54" s="128">
        <f t="shared" si="60"/>
        <v>4.1999999999999997E-3</v>
      </c>
      <c r="IS54" s="128">
        <f t="shared" si="60"/>
        <v>5.1000000000000004E-3</v>
      </c>
      <c r="IT54" s="128">
        <f t="shared" si="60"/>
        <v>7.8000000000000005E-3</v>
      </c>
      <c r="IU54" s="128">
        <f t="shared" si="60"/>
        <v>1.24E-2</v>
      </c>
      <c r="IV54" s="128">
        <f t="shared" si="60"/>
        <v>1.2199999999999999E-2</v>
      </c>
      <c r="IW54" s="128">
        <f t="shared" si="60"/>
        <v>1.32E-2</v>
      </c>
      <c r="IX54" s="128">
        <f t="shared" si="60"/>
        <v>7.0999999999999995E-3</v>
      </c>
      <c r="IY54" s="128">
        <f t="shared" si="60"/>
        <v>7.4000000000000003E-3</v>
      </c>
      <c r="IZ54" s="128">
        <f t="shared" si="60"/>
        <v>7.9000000000000008E-3</v>
      </c>
      <c r="JA54" s="128">
        <f t="shared" si="60"/>
        <v>6.1999999999999998E-3</v>
      </c>
      <c r="JB54" s="128">
        <f t="shared" si="60"/>
        <v>2.2000000000000001E-3</v>
      </c>
      <c r="JC54" s="128">
        <f t="shared" si="60"/>
        <v>5.4000000000000003E-3</v>
      </c>
      <c r="JD54" s="128">
        <f t="shared" si="60"/>
        <v>8.199999999999999E-3</v>
      </c>
      <c r="JE54" s="128">
        <f t="shared" si="60"/>
        <v>1.01E-2</v>
      </c>
      <c r="JF54" s="128">
        <f t="shared" ref="JF54:LQ54" si="61">SUM(JF52,JF53)/100</f>
        <v>9.5999999999999992E-3</v>
      </c>
      <c r="JG54" s="128">
        <f t="shared" si="61"/>
        <v>1.2699999999999999E-2</v>
      </c>
      <c r="JH54" s="128">
        <f t="shared" si="61"/>
        <v>9.0000000000000011E-3</v>
      </c>
      <c r="JI54" s="128">
        <f t="shared" si="61"/>
        <v>4.3E-3</v>
      </c>
      <c r="JJ54" s="128">
        <f t="shared" si="61"/>
        <v>6.0999999999999995E-3</v>
      </c>
      <c r="JK54" s="128">
        <f t="shared" si="61"/>
        <v>7.8000000000000005E-3</v>
      </c>
      <c r="JL54" s="128">
        <f t="shared" si="61"/>
        <v>3.4999999999999996E-3</v>
      </c>
      <c r="JM54" s="128">
        <f t="shared" si="61"/>
        <v>5.1999999999999998E-3</v>
      </c>
      <c r="JN54" s="128">
        <f t="shared" si="61"/>
        <v>4.4000000000000003E-3</v>
      </c>
      <c r="JO54" s="128">
        <f t="shared" si="61"/>
        <v>8.0000000000000004E-4</v>
      </c>
      <c r="JP54" s="128">
        <f t="shared" si="61"/>
        <v>2.5999999999999999E-3</v>
      </c>
      <c r="JQ54" s="128">
        <f t="shared" si="61"/>
        <v>1.8E-3</v>
      </c>
      <c r="JR54" s="128">
        <f t="shared" si="61"/>
        <v>3.0000000000000001E-3</v>
      </c>
      <c r="JS54" s="128">
        <f t="shared" si="61"/>
        <v>3.8E-3</v>
      </c>
      <c r="JT54" s="128">
        <f t="shared" si="61"/>
        <v>3.3E-3</v>
      </c>
      <c r="JU54" s="128">
        <f t="shared" si="61"/>
        <v>2.5000000000000001E-3</v>
      </c>
      <c r="JV54" s="128">
        <f t="shared" si="61"/>
        <v>1.4000000000000002E-3</v>
      </c>
      <c r="JW54" s="128">
        <f t="shared" si="61"/>
        <v>3.0999999999999999E-3</v>
      </c>
      <c r="JX54" s="128">
        <f t="shared" si="61"/>
        <v>-2.3E-3</v>
      </c>
      <c r="JY54" s="128">
        <f t="shared" si="61"/>
        <v>2.3999999999999998E-3</v>
      </c>
      <c r="JZ54" s="128">
        <f t="shared" si="61"/>
        <v>1.9E-3</v>
      </c>
      <c r="KA54" s="128">
        <f t="shared" si="61"/>
        <v>1.6000000000000001E-3</v>
      </c>
      <c r="KB54" s="128">
        <f t="shared" si="61"/>
        <v>4.1999999999999997E-3</v>
      </c>
      <c r="KC54" s="128">
        <f t="shared" si="61"/>
        <v>2.8000000000000004E-3</v>
      </c>
      <c r="KD54" s="128">
        <f t="shared" si="61"/>
        <v>4.4000000000000003E-3</v>
      </c>
      <c r="KE54" s="128">
        <f t="shared" si="61"/>
        <v>2.8999999999999998E-3</v>
      </c>
      <c r="KF54" s="128">
        <f t="shared" si="61"/>
        <v>3.2000000000000002E-3</v>
      </c>
      <c r="KG54" s="128">
        <f t="shared" si="61"/>
        <v>8.9999999999999998E-4</v>
      </c>
      <c r="KH54" s="128">
        <f t="shared" si="61"/>
        <v>2.2000000000000001E-3</v>
      </c>
      <c r="KI54" s="128">
        <f t="shared" si="61"/>
        <v>4.0000000000000001E-3</v>
      </c>
      <c r="KJ54" s="128">
        <f t="shared" si="61"/>
        <v>1.26E-2</v>
      </c>
      <c r="KK54" s="128">
        <f t="shared" si="61"/>
        <v>3.3E-3</v>
      </c>
      <c r="KL54" s="128">
        <f t="shared" si="61"/>
        <v>-8.9999999999999998E-4</v>
      </c>
      <c r="KM54" s="128">
        <f t="shared" si="61"/>
        <v>4.7999999999999996E-3</v>
      </c>
      <c r="KN54" s="128">
        <f t="shared" si="61"/>
        <v>4.5000000000000005E-3</v>
      </c>
      <c r="KO54" s="128">
        <f t="shared" si="61"/>
        <v>-2.0999999999999999E-3</v>
      </c>
      <c r="KP54" s="128">
        <f t="shared" si="61"/>
        <v>1.5E-3</v>
      </c>
      <c r="KQ54" s="128">
        <f t="shared" si="61"/>
        <v>3.2000000000000002E-3</v>
      </c>
      <c r="KR54" s="128">
        <f t="shared" si="61"/>
        <v>4.3E-3</v>
      </c>
      <c r="KS54" s="128">
        <f t="shared" si="61"/>
        <v>7.4999999999999997E-3</v>
      </c>
      <c r="KT54" s="128">
        <f t="shared" si="61"/>
        <v>5.6999999999999993E-3</v>
      </c>
      <c r="KU54" s="128">
        <f t="shared" si="61"/>
        <v>1.2999999999999999E-3</v>
      </c>
      <c r="KV54" s="128">
        <f t="shared" si="61"/>
        <v>1E-4</v>
      </c>
      <c r="KW54" s="128">
        <f t="shared" si="61"/>
        <v>1.9E-3</v>
      </c>
      <c r="KX54" s="128">
        <f t="shared" si="61"/>
        <v>1.1000000000000001E-3</v>
      </c>
      <c r="KY54" s="128">
        <f t="shared" si="61"/>
        <v>-4.0000000000000002E-4</v>
      </c>
      <c r="KZ54" s="128">
        <f t="shared" si="61"/>
        <v>1E-3</v>
      </c>
      <c r="LA54" s="128">
        <f t="shared" si="61"/>
        <v>5.1000000000000004E-3</v>
      </c>
      <c r="LB54" s="128">
        <f t="shared" si="61"/>
        <v>1.15E-2</v>
      </c>
      <c r="LC54" s="128">
        <f t="shared" si="61"/>
        <v>2.0999999999999999E-3</v>
      </c>
      <c r="LD54" s="128">
        <f t="shared" si="61"/>
        <v>2.5000000000000001E-3</v>
      </c>
      <c r="LE54" s="128">
        <f t="shared" si="61"/>
        <v>7.000000000000001E-4</v>
      </c>
      <c r="LF54" s="128">
        <f t="shared" si="61"/>
        <v>-3.0999999999999999E-3</v>
      </c>
      <c r="LG54" s="128">
        <f t="shared" si="61"/>
        <v>-3.8E-3</v>
      </c>
      <c r="LH54" s="128">
        <f t="shared" si="61"/>
        <v>2.5999999999999999E-3</v>
      </c>
      <c r="LI54" s="128">
        <f t="shared" si="61"/>
        <v>3.5999999999999999E-3</v>
      </c>
      <c r="LJ54" s="128">
        <f t="shared" si="61"/>
        <v>2.3999999999999998E-3</v>
      </c>
      <c r="LK54" s="128">
        <f t="shared" si="61"/>
        <v>6.4000000000000003E-3</v>
      </c>
      <c r="LL54" s="128">
        <f t="shared" si="61"/>
        <v>8.6E-3</v>
      </c>
      <c r="LM54" s="128">
        <f t="shared" si="61"/>
        <v>8.8999999999999999E-3</v>
      </c>
      <c r="LN54" s="128">
        <f t="shared" si="61"/>
        <v>1.3500000000000002E-2</v>
      </c>
      <c r="LO54" s="128">
        <f t="shared" si="61"/>
        <v>2.5000000000000001E-3</v>
      </c>
      <c r="LP54" s="128">
        <f t="shared" si="61"/>
        <v>8.6E-3</v>
      </c>
      <c r="LQ54" s="128">
        <f t="shared" si="61"/>
        <v>9.300000000000001E-3</v>
      </c>
      <c r="LR54" s="128">
        <f t="shared" ref="LR54:OE54" si="62">SUM(LR52,LR53)/100</f>
        <v>3.0999999999999999E-3</v>
      </c>
      <c r="LS54" s="128">
        <f t="shared" si="62"/>
        <v>8.3000000000000001E-3</v>
      </c>
      <c r="LT54" s="128">
        <f t="shared" si="62"/>
        <v>5.3E-3</v>
      </c>
      <c r="LU54" s="128">
        <f t="shared" si="62"/>
        <v>9.5999999999999992E-3</v>
      </c>
      <c r="LV54" s="128">
        <f t="shared" si="62"/>
        <v>8.6999999999999994E-3</v>
      </c>
      <c r="LW54" s="128">
        <f t="shared" si="62"/>
        <v>1.1599999999999999E-2</v>
      </c>
      <c r="LX54" s="128">
        <f t="shared" si="62"/>
        <v>1.2500000000000001E-2</v>
      </c>
      <c r="LY54" s="128">
        <f t="shared" si="62"/>
        <v>9.4999999999999998E-3</v>
      </c>
      <c r="LZ54" s="128">
        <f t="shared" si="62"/>
        <v>7.3000000000000001E-3</v>
      </c>
      <c r="MA54" s="128">
        <f t="shared" si="62"/>
        <v>5.4000000000000003E-3</v>
      </c>
      <c r="MB54" s="128">
        <f t="shared" si="62"/>
        <v>1.01E-2</v>
      </c>
      <c r="MC54" s="128">
        <f t="shared" si="62"/>
        <v>1.6200000000000003E-2</v>
      </c>
      <c r="MD54" s="128">
        <f t="shared" si="62"/>
        <v>1.06E-2</v>
      </c>
      <c r="ME54" s="128">
        <f t="shared" si="62"/>
        <v>4.6999999999999993E-3</v>
      </c>
      <c r="MF54" s="128">
        <f t="shared" si="62"/>
        <v>6.7000000000000002E-3</v>
      </c>
      <c r="MG54" s="128">
        <f t="shared" si="62"/>
        <v>-6.8000000000000005E-3</v>
      </c>
      <c r="MH54" s="128">
        <f>SUM(MH52,MH53)/100</f>
        <v>-3.5999999999999999E-3</v>
      </c>
      <c r="MI54" s="128">
        <f t="shared" ref="MI54:MN54" si="63">SUM(MI52,MI53)/100</f>
        <v>-2.8999999999999998E-3</v>
      </c>
      <c r="MJ54" s="128">
        <f t="shared" si="63"/>
        <v>5.9007839455980093E-3</v>
      </c>
      <c r="MK54" s="128">
        <f t="shared" si="63"/>
        <v>4.0996078296735572E-3</v>
      </c>
      <c r="ML54" s="128">
        <f t="shared" si="63"/>
        <v>6.199682944266538E-3</v>
      </c>
      <c r="MM54" s="128">
        <f t="shared" si="63"/>
        <v>5.2995865055938118E-3</v>
      </c>
      <c r="MN54" s="128">
        <f t="shared" si="63"/>
        <v>8.3999139573474046E-3</v>
      </c>
      <c r="MO54" s="128">
        <f t="shared" si="62"/>
        <v>4.9399999999999993E-2</v>
      </c>
      <c r="MP54" s="128">
        <f t="shared" si="62"/>
        <v>3.5000000000000003E-2</v>
      </c>
      <c r="MQ54" s="128">
        <f t="shared" si="62"/>
        <v>0.03</v>
      </c>
      <c r="MR54" s="128">
        <f t="shared" si="62"/>
        <v>0.03</v>
      </c>
      <c r="MS54" s="128">
        <f t="shared" si="62"/>
        <v>0.03</v>
      </c>
      <c r="MT54" s="128">
        <f t="shared" si="62"/>
        <v>0.03</v>
      </c>
      <c r="MU54" s="128">
        <f t="shared" si="62"/>
        <v>0.03</v>
      </c>
      <c r="MV54" s="128">
        <f t="shared" si="62"/>
        <v>0.03</v>
      </c>
      <c r="MW54" s="128">
        <f t="shared" si="62"/>
        <v>0.03</v>
      </c>
      <c r="MX54" s="128">
        <f t="shared" si="62"/>
        <v>0.03</v>
      </c>
      <c r="MY54" s="128">
        <f t="shared" si="62"/>
        <v>0.03</v>
      </c>
      <c r="MZ54" s="128">
        <f t="shared" si="62"/>
        <v>0.03</v>
      </c>
      <c r="NA54" s="128">
        <f t="shared" si="62"/>
        <v>0.03</v>
      </c>
      <c r="NB54" s="128">
        <f t="shared" si="62"/>
        <v>0.03</v>
      </c>
      <c r="NC54" s="128">
        <f t="shared" si="62"/>
        <v>0.03</v>
      </c>
      <c r="ND54" s="128">
        <f t="shared" si="62"/>
        <v>0.03</v>
      </c>
      <c r="NE54" s="128">
        <f t="shared" si="62"/>
        <v>0.03</v>
      </c>
      <c r="NF54" s="128">
        <f t="shared" si="62"/>
        <v>0.03</v>
      </c>
      <c r="NG54" s="128">
        <f t="shared" si="62"/>
        <v>0.03</v>
      </c>
      <c r="NH54" s="128">
        <f t="shared" si="62"/>
        <v>0.03</v>
      </c>
      <c r="NI54" s="128">
        <f t="shared" si="62"/>
        <v>0.03</v>
      </c>
      <c r="NJ54" s="128">
        <f t="shared" si="62"/>
        <v>0.03</v>
      </c>
      <c r="NK54" s="128">
        <f t="shared" si="62"/>
        <v>0.03</v>
      </c>
      <c r="NL54" s="128">
        <f t="shared" si="62"/>
        <v>0.03</v>
      </c>
      <c r="NM54" s="128">
        <f t="shared" si="62"/>
        <v>0.03</v>
      </c>
      <c r="NN54" s="128">
        <f t="shared" si="62"/>
        <v>0.03</v>
      </c>
      <c r="NO54" s="128">
        <f t="shared" si="62"/>
        <v>0.03</v>
      </c>
      <c r="NP54" s="128">
        <f t="shared" si="62"/>
        <v>0.03</v>
      </c>
      <c r="NQ54" s="128">
        <f t="shared" si="62"/>
        <v>0.03</v>
      </c>
      <c r="NR54" s="128">
        <f t="shared" si="62"/>
        <v>0.03</v>
      </c>
      <c r="NS54" s="128">
        <f t="shared" si="62"/>
        <v>0.03</v>
      </c>
      <c r="NT54" s="128">
        <f t="shared" si="62"/>
        <v>0.03</v>
      </c>
      <c r="NU54" s="128">
        <f t="shared" si="62"/>
        <v>0.03</v>
      </c>
      <c r="NV54" s="128">
        <f t="shared" si="62"/>
        <v>0.03</v>
      </c>
      <c r="NW54" s="128">
        <f t="shared" si="62"/>
        <v>0.03</v>
      </c>
      <c r="NX54" s="128">
        <f t="shared" si="62"/>
        <v>0.03</v>
      </c>
      <c r="NY54" s="128">
        <f t="shared" si="62"/>
        <v>0.03</v>
      </c>
      <c r="NZ54" s="128">
        <f t="shared" si="62"/>
        <v>0.03</v>
      </c>
      <c r="OA54" s="128">
        <f t="shared" si="62"/>
        <v>0.03</v>
      </c>
      <c r="OB54" s="128">
        <f t="shared" si="62"/>
        <v>0</v>
      </c>
      <c r="OC54" s="128">
        <f t="shared" si="62"/>
        <v>0</v>
      </c>
      <c r="OD54" s="128">
        <f t="shared" si="62"/>
        <v>0</v>
      </c>
      <c r="OE54" s="128">
        <f t="shared" si="62"/>
        <v>0</v>
      </c>
    </row>
    <row r="55" spans="1:395" s="111" customFormat="1" x14ac:dyDescent="0.2">
      <c r="A55" s="84" t="str">
        <f>"índice "&amp;TEXT(A58,"mmm/aaaa")&amp;" = 1,00"</f>
        <v>índice fev/2023 = 1,00</v>
      </c>
      <c r="B55" s="84"/>
      <c r="C55" s="84"/>
      <c r="D55" s="84"/>
      <c r="E55" s="84"/>
      <c r="F55" s="84"/>
      <c r="G55" s="84"/>
      <c r="H55" s="84"/>
      <c r="I55" s="132">
        <f>IF(I$50=$A58,1,IF(I$50&lt;$A58,J55/(1+J54),H55*(1+I54)))</f>
        <v>0.13955554281860819</v>
      </c>
      <c r="J55" s="132">
        <f t="shared" ref="J55:BU55" si="64">IF(J$50=$A58,1,IF(J$50&lt;$A58,K55/(1+K54),I55*(1+J54)))</f>
        <v>0.14215127591503429</v>
      </c>
      <c r="K55" s="132">
        <f t="shared" si="64"/>
        <v>0.14432619043653433</v>
      </c>
      <c r="L55" s="132">
        <f t="shared" si="64"/>
        <v>0.14810753662597154</v>
      </c>
      <c r="M55" s="132">
        <f t="shared" si="64"/>
        <v>0.15226935840516134</v>
      </c>
      <c r="N55" s="132">
        <f t="shared" si="64"/>
        <v>0.1548731644338896</v>
      </c>
      <c r="O55" s="132">
        <f t="shared" si="64"/>
        <v>0.15750600822926572</v>
      </c>
      <c r="P55" s="132">
        <f t="shared" si="64"/>
        <v>0.15911256951320424</v>
      </c>
      <c r="Q55" s="132">
        <f t="shared" si="64"/>
        <v>0.16157881434065891</v>
      </c>
      <c r="R55" s="132">
        <f t="shared" si="64"/>
        <v>0.1655051795291369</v>
      </c>
      <c r="S55" s="132">
        <f t="shared" si="64"/>
        <v>0.16992416782256484</v>
      </c>
      <c r="T55" s="132">
        <f t="shared" si="64"/>
        <v>0.17376445401535479</v>
      </c>
      <c r="U55" s="132">
        <f t="shared" si="64"/>
        <v>0.17786529513011717</v>
      </c>
      <c r="V55" s="132">
        <f t="shared" si="64"/>
        <v>0.17962616155190533</v>
      </c>
      <c r="W55" s="132">
        <f t="shared" si="64"/>
        <v>0.18140446055126919</v>
      </c>
      <c r="X55" s="132">
        <f t="shared" si="64"/>
        <v>0.18396226344504207</v>
      </c>
      <c r="Y55" s="132">
        <f t="shared" si="64"/>
        <v>0.18666650871768417</v>
      </c>
      <c r="Z55" s="132">
        <f t="shared" si="64"/>
        <v>0.18957850625368006</v>
      </c>
      <c r="AA55" s="132">
        <f t="shared" si="64"/>
        <v>0.19211885823747937</v>
      </c>
      <c r="AB55" s="132">
        <f t="shared" si="64"/>
        <v>0.1940976824773254</v>
      </c>
      <c r="AC55" s="132">
        <f t="shared" si="64"/>
        <v>0.19477702436599603</v>
      </c>
      <c r="AD55" s="132">
        <f t="shared" si="64"/>
        <v>0.19723121487300757</v>
      </c>
      <c r="AE55" s="132">
        <f t="shared" si="64"/>
        <v>0.19963743569445827</v>
      </c>
      <c r="AF55" s="132">
        <f t="shared" si="64"/>
        <v>0.20201312117922232</v>
      </c>
      <c r="AG55" s="132">
        <f t="shared" si="64"/>
        <v>0.2042554668243117</v>
      </c>
      <c r="AH55" s="132">
        <f t="shared" si="64"/>
        <v>0.20515419087833867</v>
      </c>
      <c r="AI55" s="132">
        <f t="shared" si="64"/>
        <v>0.2054619221646562</v>
      </c>
      <c r="AJ55" s="132">
        <f t="shared" si="64"/>
        <v>0.20607830793115015</v>
      </c>
      <c r="AK55" s="132">
        <f t="shared" si="64"/>
        <v>0.20673775851652984</v>
      </c>
      <c r="AL55" s="132">
        <f t="shared" si="64"/>
        <v>0.20770942598155751</v>
      </c>
      <c r="AM55" s="132">
        <f t="shared" si="64"/>
        <v>0.21016039720813989</v>
      </c>
      <c r="AN55" s="132">
        <f t="shared" si="64"/>
        <v>0.21121119919418058</v>
      </c>
      <c r="AO55" s="132">
        <f t="shared" si="64"/>
        <v>0.21228837631007091</v>
      </c>
      <c r="AP55" s="132">
        <f t="shared" si="64"/>
        <v>0.21415651402159952</v>
      </c>
      <c r="AQ55" s="132">
        <f t="shared" si="64"/>
        <v>0.21503455572908808</v>
      </c>
      <c r="AR55" s="132">
        <f t="shared" si="64"/>
        <v>0.21619574233002517</v>
      </c>
      <c r="AS55" s="132">
        <f t="shared" si="64"/>
        <v>0.21667137296315123</v>
      </c>
      <c r="AT55" s="132">
        <f t="shared" si="64"/>
        <v>0.21662803868855859</v>
      </c>
      <c r="AU55" s="132">
        <f t="shared" si="64"/>
        <v>0.21675801551177171</v>
      </c>
      <c r="AV55" s="132">
        <f t="shared" si="64"/>
        <v>0.21725655894744877</v>
      </c>
      <c r="AW55" s="132">
        <f t="shared" si="64"/>
        <v>0.21762589509765945</v>
      </c>
      <c r="AX55" s="132">
        <f t="shared" si="64"/>
        <v>0.21856168644657939</v>
      </c>
      <c r="AY55" s="132">
        <f t="shared" si="64"/>
        <v>0.22011347442035012</v>
      </c>
      <c r="AZ55" s="132">
        <f t="shared" si="64"/>
        <v>0.22112599640268371</v>
      </c>
      <c r="BA55" s="132">
        <f t="shared" si="64"/>
        <v>0.22187782479045284</v>
      </c>
      <c r="BB55" s="132">
        <f t="shared" si="64"/>
        <v>0.22241033156994991</v>
      </c>
      <c r="BC55" s="132">
        <f t="shared" si="64"/>
        <v>0.22352238322779963</v>
      </c>
      <c r="BD55" s="132">
        <f t="shared" si="64"/>
        <v>0.22356708770444519</v>
      </c>
      <c r="BE55" s="132">
        <f t="shared" si="64"/>
        <v>0.22329880719919987</v>
      </c>
      <c r="BF55" s="132">
        <f t="shared" si="64"/>
        <v>0.22215998328248396</v>
      </c>
      <c r="BG55" s="132">
        <f t="shared" si="64"/>
        <v>0.2216712313192625</v>
      </c>
      <c r="BH55" s="132">
        <f t="shared" si="64"/>
        <v>0.22171556556552635</v>
      </c>
      <c r="BI55" s="132">
        <f t="shared" si="64"/>
        <v>0.22144950688684772</v>
      </c>
      <c r="BJ55" s="132">
        <f t="shared" si="64"/>
        <v>0.22218029025957434</v>
      </c>
      <c r="BK55" s="132">
        <f t="shared" si="64"/>
        <v>0.22373555229139133</v>
      </c>
      <c r="BL55" s="132">
        <f t="shared" si="64"/>
        <v>0.22608477559045093</v>
      </c>
      <c r="BM55" s="132">
        <f t="shared" si="64"/>
        <v>0.22857170812194585</v>
      </c>
      <c r="BN55" s="132">
        <f t="shared" si="64"/>
        <v>0.22985170968742877</v>
      </c>
      <c r="BO55" s="132">
        <f t="shared" si="64"/>
        <v>0.23054126481649104</v>
      </c>
      <c r="BP55" s="132">
        <f t="shared" si="64"/>
        <v>0.23097929321964236</v>
      </c>
      <c r="BQ55" s="132">
        <f t="shared" si="64"/>
        <v>0.23349696751573645</v>
      </c>
      <c r="BR55" s="132">
        <f t="shared" si="64"/>
        <v>0.2348045505338246</v>
      </c>
      <c r="BS55" s="132">
        <f t="shared" si="64"/>
        <v>0.23553244464047948</v>
      </c>
      <c r="BT55" s="132">
        <f t="shared" si="64"/>
        <v>0.23833528073170118</v>
      </c>
      <c r="BU55" s="132">
        <f t="shared" si="64"/>
        <v>0.24059946589865236</v>
      </c>
      <c r="BV55" s="132">
        <f t="shared" ref="BV55:EG55" si="65">IF(BV$50=$A58,1,IF(BV$50&lt;$A58,BW55/(1+BW54),BU55*(1+BV54)))</f>
        <v>0.24204306269404427</v>
      </c>
      <c r="BW55" s="132">
        <f t="shared" si="65"/>
        <v>0.24354372968274735</v>
      </c>
      <c r="BX55" s="132">
        <f t="shared" si="65"/>
        <v>0.24386033653133493</v>
      </c>
      <c r="BY55" s="132">
        <f t="shared" si="65"/>
        <v>0.24439682927170386</v>
      </c>
      <c r="BZ55" s="132">
        <f t="shared" si="65"/>
        <v>0.24542329595464502</v>
      </c>
      <c r="CA55" s="132">
        <f t="shared" si="65"/>
        <v>0.24544783828424047</v>
      </c>
      <c r="CB55" s="132">
        <f t="shared" si="65"/>
        <v>0.2460123683122942</v>
      </c>
      <c r="CC55" s="132">
        <f t="shared" si="65"/>
        <v>0.24997316744212214</v>
      </c>
      <c r="CD55" s="132">
        <f t="shared" si="65"/>
        <v>0.25324781593561396</v>
      </c>
      <c r="CE55" s="132">
        <f t="shared" si="65"/>
        <v>0.25383028591226586</v>
      </c>
      <c r="CF55" s="132">
        <f t="shared" si="65"/>
        <v>0.25418564831254303</v>
      </c>
      <c r="CG55" s="132">
        <f t="shared" si="65"/>
        <v>0.25499904238714322</v>
      </c>
      <c r="CH55" s="132">
        <f t="shared" si="65"/>
        <v>0.25650353673722737</v>
      </c>
      <c r="CI55" s="132">
        <f t="shared" si="65"/>
        <v>0.25796560689662956</v>
      </c>
      <c r="CJ55" s="132">
        <f t="shared" si="65"/>
        <v>0.25915224868835407</v>
      </c>
      <c r="CK55" s="132">
        <f t="shared" si="65"/>
        <v>0.26013702723336984</v>
      </c>
      <c r="CL55" s="132">
        <f t="shared" si="65"/>
        <v>0.26164582199132341</v>
      </c>
      <c r="CM55" s="132">
        <f t="shared" si="65"/>
        <v>0.26271856986148784</v>
      </c>
      <c r="CN55" s="132">
        <f t="shared" si="65"/>
        <v>0.26408470642476761</v>
      </c>
      <c r="CO55" s="132">
        <f t="shared" si="65"/>
        <v>0.26759703302021703</v>
      </c>
      <c r="CP55" s="132">
        <f t="shared" si="65"/>
        <v>0.26947021225135853</v>
      </c>
      <c r="CQ55" s="132">
        <f t="shared" si="65"/>
        <v>0.27022472884566229</v>
      </c>
      <c r="CR55" s="132">
        <f t="shared" si="65"/>
        <v>0.27246759409508126</v>
      </c>
      <c r="CS55" s="132">
        <f t="shared" si="65"/>
        <v>0.27440211401315634</v>
      </c>
      <c r="CT55" s="132">
        <f t="shared" si="65"/>
        <v>0.27618572775424183</v>
      </c>
      <c r="CU55" s="132">
        <f t="shared" si="65"/>
        <v>0.27762189353856392</v>
      </c>
      <c r="CV55" s="132">
        <f t="shared" si="65"/>
        <v>0.27862133235530279</v>
      </c>
      <c r="CW55" s="132">
        <f t="shared" si="65"/>
        <v>0.28029306034943463</v>
      </c>
      <c r="CX55" s="132">
        <f t="shared" si="65"/>
        <v>0.28253540483223011</v>
      </c>
      <c r="CY55" s="132">
        <f t="shared" si="65"/>
        <v>0.2831287291823778</v>
      </c>
      <c r="CZ55" s="132">
        <f t="shared" si="65"/>
        <v>0.28431786984494378</v>
      </c>
      <c r="DA55" s="132">
        <f t="shared" si="65"/>
        <v>0.28770125249609863</v>
      </c>
      <c r="DB55" s="132">
        <f t="shared" si="65"/>
        <v>0.28957131063732328</v>
      </c>
      <c r="DC55" s="132">
        <f t="shared" si="65"/>
        <v>0.29165622407391201</v>
      </c>
      <c r="DD55" s="132">
        <f t="shared" si="65"/>
        <v>0.29547692060928027</v>
      </c>
      <c r="DE55" s="132">
        <f t="shared" si="65"/>
        <v>0.30440032361168051</v>
      </c>
      <c r="DF55" s="132">
        <f t="shared" si="65"/>
        <v>0.31079273040752575</v>
      </c>
      <c r="DG55" s="132">
        <f t="shared" si="65"/>
        <v>0.31778556684169507</v>
      </c>
      <c r="DH55" s="132">
        <f t="shared" si="65"/>
        <v>0.32277480024110972</v>
      </c>
      <c r="DI55" s="132">
        <f t="shared" si="65"/>
        <v>0.32674493028407536</v>
      </c>
      <c r="DJ55" s="132">
        <f t="shared" si="65"/>
        <v>0.32991435610783093</v>
      </c>
      <c r="DK55" s="132">
        <f t="shared" si="65"/>
        <v>0.33192683368008868</v>
      </c>
      <c r="DL55" s="132">
        <f t="shared" si="65"/>
        <v>0.33142894342956858</v>
      </c>
      <c r="DM55" s="132">
        <f t="shared" si="65"/>
        <v>0.33209180131642774</v>
      </c>
      <c r="DN55" s="132">
        <f t="shared" si="65"/>
        <v>0.3332209134409036</v>
      </c>
      <c r="DO55" s="132">
        <f t="shared" si="65"/>
        <v>0.33582003656574266</v>
      </c>
      <c r="DP55" s="132">
        <f t="shared" si="65"/>
        <v>0.33679391467178327</v>
      </c>
      <c r="DQ55" s="132">
        <f t="shared" si="65"/>
        <v>0.33793901398166737</v>
      </c>
      <c r="DR55" s="132">
        <f t="shared" si="65"/>
        <v>0.33969629685437208</v>
      </c>
      <c r="DS55" s="132">
        <f t="shared" si="65"/>
        <v>0.34227798871046533</v>
      </c>
      <c r="DT55" s="132">
        <f t="shared" si="65"/>
        <v>0.34436588444159916</v>
      </c>
      <c r="DU55" s="132">
        <f t="shared" si="65"/>
        <v>0.34598440409847464</v>
      </c>
      <c r="DV55" s="132">
        <f t="shared" si="65"/>
        <v>0.34726454639363902</v>
      </c>
      <c r="DW55" s="132">
        <f t="shared" si="65"/>
        <v>0.3490355955802466</v>
      </c>
      <c r="DX55" s="132">
        <f t="shared" si="65"/>
        <v>0.35151374830886639</v>
      </c>
      <c r="DY55" s="132">
        <f t="shared" si="65"/>
        <v>0.35471252341847709</v>
      </c>
      <c r="DZ55" s="132">
        <f t="shared" si="65"/>
        <v>0.35716003983006456</v>
      </c>
      <c r="EA55" s="132">
        <f t="shared" si="65"/>
        <v>0.35833866796150382</v>
      </c>
      <c r="EB55" s="132">
        <f t="shared" si="65"/>
        <v>0.35991535810053443</v>
      </c>
      <c r="EC55" s="132">
        <f t="shared" si="65"/>
        <v>0.36239877407142806</v>
      </c>
      <c r="ED55" s="132">
        <f t="shared" si="65"/>
        <v>0.36551540352844231</v>
      </c>
      <c r="EE55" s="132">
        <f t="shared" si="65"/>
        <v>0.36763539286890728</v>
      </c>
      <c r="EF55" s="132">
        <f t="shared" si="65"/>
        <v>0.36980444168683385</v>
      </c>
      <c r="EG55" s="132">
        <f t="shared" si="65"/>
        <v>0.37206024878112354</v>
      </c>
      <c r="EH55" s="132">
        <f t="shared" ref="EH55:GS55" si="66">IF(EH$50=$A58,1,IF(EH$50&lt;$A58,EI55/(1+EI54),EG55*(1+EH54)))</f>
        <v>0.37529717294551929</v>
      </c>
      <c r="EI55" s="132">
        <f t="shared" si="66"/>
        <v>0.3771361290929523</v>
      </c>
      <c r="EJ55" s="132">
        <f t="shared" si="66"/>
        <v>0.3770607018671337</v>
      </c>
      <c r="EK55" s="132">
        <f t="shared" si="66"/>
        <v>0.37800335362180149</v>
      </c>
      <c r="EL55" s="132">
        <f t="shared" si="66"/>
        <v>0.37864595932295858</v>
      </c>
      <c r="EM55" s="132">
        <f t="shared" si="66"/>
        <v>0.37997122018058893</v>
      </c>
      <c r="EN55" s="132">
        <f t="shared" si="66"/>
        <v>0.38282100433194338</v>
      </c>
      <c r="EO55" s="132">
        <f t="shared" si="66"/>
        <v>0.38492651985576909</v>
      </c>
      <c r="EP55" s="132">
        <f t="shared" si="66"/>
        <v>0.38631225532724989</v>
      </c>
      <c r="EQ55" s="132">
        <f t="shared" si="66"/>
        <v>0.38859149763368067</v>
      </c>
      <c r="ER55" s="132">
        <f t="shared" si="66"/>
        <v>0.39018472277397875</v>
      </c>
      <c r="ES55" s="132">
        <f t="shared" si="66"/>
        <v>0.39186251708190684</v>
      </c>
      <c r="ET55" s="132">
        <f t="shared" si="66"/>
        <v>0.39268542836777881</v>
      </c>
      <c r="EU55" s="132">
        <f t="shared" si="66"/>
        <v>0.39307811379614654</v>
      </c>
      <c r="EV55" s="132">
        <f t="shared" si="66"/>
        <v>0.39225264975717467</v>
      </c>
      <c r="EW55" s="132">
        <f t="shared" si="66"/>
        <v>0.39299792979171333</v>
      </c>
      <c r="EX55" s="132">
        <f t="shared" si="66"/>
        <v>0.39319442875660915</v>
      </c>
      <c r="EY55" s="132">
        <f t="shared" si="66"/>
        <v>0.39402013705699801</v>
      </c>
      <c r="EZ55" s="132">
        <f t="shared" si="66"/>
        <v>0.39532040350928616</v>
      </c>
      <c r="FA55" s="132">
        <f t="shared" si="66"/>
        <v>0.396545896760165</v>
      </c>
      <c r="FB55" s="132">
        <f t="shared" si="66"/>
        <v>0.39844931706461373</v>
      </c>
      <c r="FC55" s="132">
        <f t="shared" si="66"/>
        <v>0.40020249405969799</v>
      </c>
      <c r="FD55" s="132">
        <f t="shared" si="66"/>
        <v>0.40196338503356066</v>
      </c>
      <c r="FE55" s="132">
        <f t="shared" si="66"/>
        <v>0.40345064955818483</v>
      </c>
      <c r="FF55" s="132">
        <f t="shared" si="66"/>
        <v>0.40445927618208027</v>
      </c>
      <c r="FG55" s="132">
        <f t="shared" si="66"/>
        <v>0.40559176215539006</v>
      </c>
      <c r="FH55" s="132">
        <f t="shared" si="66"/>
        <v>0.40672741908942511</v>
      </c>
      <c r="FI55" s="132">
        <f t="shared" si="66"/>
        <v>0.40770356489523973</v>
      </c>
      <c r="FJ55" s="132">
        <f t="shared" si="66"/>
        <v>0.40961977165024732</v>
      </c>
      <c r="FK55" s="132">
        <f t="shared" si="66"/>
        <v>0.41035708723921777</v>
      </c>
      <c r="FL55" s="132">
        <f t="shared" si="66"/>
        <v>0.41158815850093539</v>
      </c>
      <c r="FM55" s="132">
        <f t="shared" si="66"/>
        <v>0.41315219350323895</v>
      </c>
      <c r="FN55" s="132">
        <f t="shared" si="66"/>
        <v>0.41620951973516296</v>
      </c>
      <c r="FO55" s="132">
        <f t="shared" si="66"/>
        <v>0.41845705114173287</v>
      </c>
      <c r="FP55" s="132">
        <f t="shared" si="66"/>
        <v>0.42050749069232735</v>
      </c>
      <c r="FQ55" s="132">
        <f t="shared" si="66"/>
        <v>0.42252592664765048</v>
      </c>
      <c r="FR55" s="132">
        <f t="shared" si="66"/>
        <v>0.42484981924421261</v>
      </c>
      <c r="FS55" s="132">
        <f t="shared" si="66"/>
        <v>0.42820613281624192</v>
      </c>
      <c r="FT55" s="132">
        <f t="shared" si="66"/>
        <v>0.43137485819908217</v>
      </c>
      <c r="FU55" s="132">
        <f t="shared" si="66"/>
        <v>0.43366114494753732</v>
      </c>
      <c r="FV55" s="132">
        <f t="shared" si="66"/>
        <v>0.43487539615339038</v>
      </c>
      <c r="FW55" s="132">
        <f t="shared" si="66"/>
        <v>0.43600607218338916</v>
      </c>
      <c r="FX55" s="132">
        <f t="shared" si="66"/>
        <v>0.43796809950821441</v>
      </c>
      <c r="FY55" s="132">
        <f t="shared" si="66"/>
        <v>0.43954478466644403</v>
      </c>
      <c r="FZ55" s="132">
        <f t="shared" si="66"/>
        <v>0.44077551006351001</v>
      </c>
      <c r="GA55" s="132">
        <f t="shared" si="66"/>
        <v>0.44289123251181484</v>
      </c>
      <c r="GB55" s="132">
        <f t="shared" si="66"/>
        <v>0.44532713429062987</v>
      </c>
      <c r="GC55" s="132">
        <f t="shared" si="66"/>
        <v>0.44621778855921113</v>
      </c>
      <c r="GD55" s="132">
        <f t="shared" si="66"/>
        <v>0.44835963394429529</v>
      </c>
      <c r="GE55" s="132">
        <f t="shared" si="66"/>
        <v>0.45046692422383344</v>
      </c>
      <c r="GF55" s="132">
        <f t="shared" si="66"/>
        <v>0.45208860515103927</v>
      </c>
      <c r="GG55" s="132">
        <f t="shared" si="66"/>
        <v>0.45317361780340176</v>
      </c>
      <c r="GH55" s="132">
        <f t="shared" si="66"/>
        <v>0.45385337823010691</v>
      </c>
      <c r="GI55" s="132">
        <f t="shared" si="66"/>
        <v>0.45494262633785915</v>
      </c>
      <c r="GJ55" s="132">
        <f t="shared" si="66"/>
        <v>0.45621646569160512</v>
      </c>
      <c r="GK55" s="132">
        <f t="shared" si="66"/>
        <v>0.45808695320094067</v>
      </c>
      <c r="GL55" s="132">
        <f t="shared" si="66"/>
        <v>0.45978187492778416</v>
      </c>
      <c r="GM55" s="132">
        <f t="shared" si="66"/>
        <v>0.46323023898974258</v>
      </c>
      <c r="GN55" s="132">
        <f t="shared" si="66"/>
        <v>0.46684343485386259</v>
      </c>
      <c r="GO55" s="132">
        <f t="shared" si="66"/>
        <v>0.46927102071510274</v>
      </c>
      <c r="GP55" s="132">
        <f t="shared" si="66"/>
        <v>0.47194586553317885</v>
      </c>
      <c r="GQ55" s="132">
        <f t="shared" si="66"/>
        <v>0.4739752327549715</v>
      </c>
      <c r="GR55" s="132">
        <f t="shared" si="66"/>
        <v>0.4739752327549715</v>
      </c>
      <c r="GS55" s="132">
        <f t="shared" si="66"/>
        <v>0.47402263027824698</v>
      </c>
      <c r="GT55" s="132">
        <f t="shared" ref="GT55:JE55" si="67">IF(GT$50=$A58,1,IF(GT$50&lt;$A58,GU55/(1+GU54),GS55*(1+GT54)))</f>
        <v>0.47421223933035828</v>
      </c>
      <c r="GU55" s="132">
        <f t="shared" si="67"/>
        <v>0.47634619440734488</v>
      </c>
      <c r="GV55" s="132">
        <f t="shared" si="67"/>
        <v>0.47991879086540001</v>
      </c>
      <c r="GW55" s="132">
        <f t="shared" si="67"/>
        <v>0.48390211682958284</v>
      </c>
      <c r="GX55" s="132">
        <f t="shared" si="67"/>
        <v>0.48695070016560921</v>
      </c>
      <c r="GY55" s="132">
        <f t="shared" si="67"/>
        <v>0.49099239097698377</v>
      </c>
      <c r="GZ55" s="132">
        <f t="shared" si="67"/>
        <v>0.49492033010479963</v>
      </c>
      <c r="HA55" s="132">
        <f t="shared" si="67"/>
        <v>0.49883020071262757</v>
      </c>
      <c r="HB55" s="132">
        <f t="shared" si="67"/>
        <v>0.50267119325811482</v>
      </c>
      <c r="HC55" s="132">
        <f t="shared" si="67"/>
        <v>0.50503374786642796</v>
      </c>
      <c r="HD55" s="132">
        <f t="shared" si="67"/>
        <v>0.50579129848822768</v>
      </c>
      <c r="HE55" s="132">
        <f t="shared" si="67"/>
        <v>0.50660056456580882</v>
      </c>
      <c r="HF55" s="132">
        <f t="shared" si="67"/>
        <v>0.50847498665470237</v>
      </c>
      <c r="HG55" s="132">
        <f t="shared" si="67"/>
        <v>0.51116990408397234</v>
      </c>
      <c r="HH55" s="132">
        <f t="shared" si="67"/>
        <v>0.51336793467153341</v>
      </c>
      <c r="HI55" s="132">
        <f t="shared" si="67"/>
        <v>0.51603744793182538</v>
      </c>
      <c r="HJ55" s="132">
        <f t="shared" si="67"/>
        <v>0.5186176351714844</v>
      </c>
      <c r="HK55" s="132">
        <f t="shared" si="67"/>
        <v>0.52152189392844472</v>
      </c>
      <c r="HL55" s="132">
        <f t="shared" si="67"/>
        <v>0.52386874245112269</v>
      </c>
      <c r="HM55" s="132">
        <f t="shared" si="67"/>
        <v>0.52496886681027</v>
      </c>
      <c r="HN55" s="132">
        <f t="shared" si="67"/>
        <v>0.52832866755785568</v>
      </c>
      <c r="HO55" s="132">
        <f t="shared" si="67"/>
        <v>0.53023065076106402</v>
      </c>
      <c r="HP55" s="132">
        <f t="shared" si="67"/>
        <v>0.53065483528167279</v>
      </c>
      <c r="HQ55" s="132">
        <f t="shared" si="67"/>
        <v>0.53293665107338395</v>
      </c>
      <c r="HR55" s="132">
        <f t="shared" si="67"/>
        <v>0.53512169134278487</v>
      </c>
      <c r="HS55" s="132">
        <f t="shared" si="67"/>
        <v>0.53817188498343871</v>
      </c>
      <c r="HT55" s="132">
        <f t="shared" si="67"/>
        <v>0.54134709910484102</v>
      </c>
      <c r="HU55" s="132">
        <f t="shared" si="67"/>
        <v>0.54459518169947008</v>
      </c>
      <c r="HV55" s="132">
        <f t="shared" si="67"/>
        <v>0.54889748363489588</v>
      </c>
      <c r="HW55" s="132">
        <f t="shared" si="67"/>
        <v>0.55361800199415589</v>
      </c>
      <c r="HX55" s="132">
        <f t="shared" si="67"/>
        <v>0.55693971000612086</v>
      </c>
      <c r="HY55" s="132">
        <f t="shared" si="67"/>
        <v>0.55955732664314961</v>
      </c>
      <c r="HZ55" s="132">
        <f t="shared" si="67"/>
        <v>0.56263489193968697</v>
      </c>
      <c r="IA55" s="132">
        <f t="shared" si="67"/>
        <v>0.56471664103986385</v>
      </c>
      <c r="IB55" s="132">
        <f t="shared" si="67"/>
        <v>0.56618490430656743</v>
      </c>
      <c r="IC55" s="132">
        <f t="shared" si="67"/>
        <v>0.56635475977785943</v>
      </c>
      <c r="ID55" s="132">
        <f t="shared" si="67"/>
        <v>0.56771401120132625</v>
      </c>
      <c r="IE55" s="132">
        <f t="shared" si="67"/>
        <v>0.56970101024053088</v>
      </c>
      <c r="IF55" s="132">
        <f t="shared" si="67"/>
        <v>0.5729483059989019</v>
      </c>
      <c r="IG55" s="132">
        <f t="shared" si="67"/>
        <v>0.57604222685129602</v>
      </c>
      <c r="IH55" s="132">
        <f t="shared" si="67"/>
        <v>0.58134181533832796</v>
      </c>
      <c r="II55" s="132">
        <f t="shared" si="67"/>
        <v>0.58453919532268883</v>
      </c>
      <c r="IJ55" s="132">
        <f t="shared" si="67"/>
        <v>0.58857251577041536</v>
      </c>
      <c r="IK55" s="132">
        <f t="shared" si="67"/>
        <v>0.59398738291550324</v>
      </c>
      <c r="IL55" s="132">
        <f t="shared" si="67"/>
        <v>0.59796709838103712</v>
      </c>
      <c r="IM55" s="132">
        <f t="shared" si="67"/>
        <v>0.60071774703358982</v>
      </c>
      <c r="IN55" s="132">
        <f t="shared" si="67"/>
        <v>0.60312061802172423</v>
      </c>
      <c r="IO55" s="132">
        <f t="shared" si="67"/>
        <v>0.60318093008352636</v>
      </c>
      <c r="IP55" s="132">
        <f t="shared" si="67"/>
        <v>0.6046888824087352</v>
      </c>
      <c r="IQ55" s="132">
        <f t="shared" si="67"/>
        <v>0.60813560903846497</v>
      </c>
      <c r="IR55" s="132">
        <f t="shared" si="67"/>
        <v>0.61068977859642648</v>
      </c>
      <c r="IS55" s="132">
        <f t="shared" si="67"/>
        <v>0.61380429646726831</v>
      </c>
      <c r="IT55" s="132">
        <f t="shared" si="67"/>
        <v>0.618591969979713</v>
      </c>
      <c r="IU55" s="132">
        <f t="shared" si="67"/>
        <v>0.62626251040746139</v>
      </c>
      <c r="IV55" s="132">
        <f t="shared" si="67"/>
        <v>0.63390291303443236</v>
      </c>
      <c r="IW55" s="132">
        <f t="shared" si="67"/>
        <v>0.64227043148648688</v>
      </c>
      <c r="IX55" s="132">
        <f t="shared" si="67"/>
        <v>0.64683055155004099</v>
      </c>
      <c r="IY55" s="132">
        <f t="shared" si="67"/>
        <v>0.65161709763151132</v>
      </c>
      <c r="IZ55" s="132">
        <f t="shared" si="67"/>
        <v>0.65676487270280026</v>
      </c>
      <c r="JA55" s="132">
        <f t="shared" si="67"/>
        <v>0.66083681491355761</v>
      </c>
      <c r="JB55" s="132">
        <f t="shared" si="67"/>
        <v>0.66229065590636738</v>
      </c>
      <c r="JC55" s="132">
        <f t="shared" si="67"/>
        <v>0.66586702544826182</v>
      </c>
      <c r="JD55" s="132">
        <f t="shared" si="67"/>
        <v>0.67132713505693753</v>
      </c>
      <c r="JE55" s="132">
        <f t="shared" si="67"/>
        <v>0.67810753912101263</v>
      </c>
      <c r="JF55" s="132">
        <f t="shared" ref="JF55:LQ55" si="68">IF(JF$50=$A58,1,IF(JF$50&lt;$A58,JG55/(1+JG54),JE55*(1+JF54)))</f>
        <v>0.68461737149657442</v>
      </c>
      <c r="JG55" s="132">
        <f t="shared" si="68"/>
        <v>0.69331201211458082</v>
      </c>
      <c r="JH55" s="132">
        <f t="shared" si="68"/>
        <v>0.69955182022361195</v>
      </c>
      <c r="JI55" s="132">
        <f t="shared" si="68"/>
        <v>0.70255989305057343</v>
      </c>
      <c r="JJ55" s="132">
        <f t="shared" si="68"/>
        <v>0.70684550839818194</v>
      </c>
      <c r="JK55" s="132">
        <f t="shared" si="68"/>
        <v>0.71235890336368779</v>
      </c>
      <c r="JL55" s="132">
        <f t="shared" si="68"/>
        <v>0.71485215952546077</v>
      </c>
      <c r="JM55" s="132">
        <f t="shared" si="68"/>
        <v>0.71856939075499326</v>
      </c>
      <c r="JN55" s="132">
        <f t="shared" si="68"/>
        <v>0.72173109607431518</v>
      </c>
      <c r="JO55" s="132">
        <f t="shared" si="68"/>
        <v>0.72230848095117461</v>
      </c>
      <c r="JP55" s="132">
        <f t="shared" si="68"/>
        <v>0.72418648300164767</v>
      </c>
      <c r="JQ55" s="132">
        <f t="shared" si="68"/>
        <v>0.72549001867105067</v>
      </c>
      <c r="JR55" s="132">
        <f t="shared" si="68"/>
        <v>0.72766648872706374</v>
      </c>
      <c r="JS55" s="132">
        <f t="shared" si="68"/>
        <v>0.73043162138422657</v>
      </c>
      <c r="JT55" s="132">
        <f t="shared" si="68"/>
        <v>0.73284204573479461</v>
      </c>
      <c r="JU55" s="132">
        <f t="shared" si="68"/>
        <v>0.73467415084913157</v>
      </c>
      <c r="JV55" s="132">
        <f t="shared" si="68"/>
        <v>0.73570269466032046</v>
      </c>
      <c r="JW55" s="132">
        <f t="shared" si="68"/>
        <v>0.73798337301376749</v>
      </c>
      <c r="JX55" s="132">
        <f t="shared" si="68"/>
        <v>0.73628601125583581</v>
      </c>
      <c r="JY55" s="132">
        <f t="shared" si="68"/>
        <v>0.73805309768284977</v>
      </c>
      <c r="JZ55" s="132">
        <f t="shared" si="68"/>
        <v>0.73945539856844722</v>
      </c>
      <c r="KA55" s="132">
        <f t="shared" si="68"/>
        <v>0.74063852720615675</v>
      </c>
      <c r="KB55" s="132">
        <f t="shared" si="68"/>
        <v>0.74374920902042263</v>
      </c>
      <c r="KC55" s="132">
        <f t="shared" si="68"/>
        <v>0.74583170680567978</v>
      </c>
      <c r="KD55" s="132">
        <f t="shared" si="68"/>
        <v>0.74911336631562475</v>
      </c>
      <c r="KE55" s="132">
        <f t="shared" si="68"/>
        <v>0.75128579507794002</v>
      </c>
      <c r="KF55" s="132">
        <f t="shared" si="68"/>
        <v>0.75368990962218951</v>
      </c>
      <c r="KG55" s="132">
        <f t="shared" si="68"/>
        <v>0.75436823054084945</v>
      </c>
      <c r="KH55" s="132">
        <f t="shared" si="68"/>
        <v>0.7560278406480393</v>
      </c>
      <c r="KI55" s="132">
        <f t="shared" si="68"/>
        <v>0.75905195201063147</v>
      </c>
      <c r="KJ55" s="132">
        <f t="shared" si="68"/>
        <v>0.76861600660596541</v>
      </c>
      <c r="KK55" s="132">
        <f t="shared" si="68"/>
        <v>0.77115243942776512</v>
      </c>
      <c r="KL55" s="132">
        <f t="shared" si="68"/>
        <v>0.77045840223228013</v>
      </c>
      <c r="KM55" s="132">
        <f t="shared" si="68"/>
        <v>0.77415660256299501</v>
      </c>
      <c r="KN55" s="132">
        <f t="shared" si="68"/>
        <v>0.77764030727452849</v>
      </c>
      <c r="KO55" s="132">
        <f t="shared" si="68"/>
        <v>0.77600726262925201</v>
      </c>
      <c r="KP55" s="132">
        <f t="shared" si="68"/>
        <v>0.77717127352319593</v>
      </c>
      <c r="KQ55" s="132">
        <f t="shared" si="68"/>
        <v>0.7796582215984702</v>
      </c>
      <c r="KR55" s="132">
        <f t="shared" si="68"/>
        <v>0.78301075195134362</v>
      </c>
      <c r="KS55" s="132">
        <f t="shared" si="68"/>
        <v>0.78888333259097876</v>
      </c>
      <c r="KT55" s="132">
        <f t="shared" si="68"/>
        <v>0.79337996758674734</v>
      </c>
      <c r="KU55" s="132">
        <f t="shared" si="68"/>
        <v>0.79441136154461012</v>
      </c>
      <c r="KV55" s="132">
        <f t="shared" si="68"/>
        <v>0.79449080268076455</v>
      </c>
      <c r="KW55" s="132">
        <f t="shared" si="68"/>
        <v>0.796000335205858</v>
      </c>
      <c r="KX55" s="132">
        <f t="shared" si="68"/>
        <v>0.79687593557458447</v>
      </c>
      <c r="KY55" s="132">
        <f t="shared" si="68"/>
        <v>0.79655718520035468</v>
      </c>
      <c r="KZ55" s="132">
        <f t="shared" si="68"/>
        <v>0.7973537423855549</v>
      </c>
      <c r="LA55" s="132">
        <f t="shared" si="68"/>
        <v>0.80142024647172128</v>
      </c>
      <c r="LB55" s="132">
        <f t="shared" si="68"/>
        <v>0.81063657930614608</v>
      </c>
      <c r="LC55" s="132">
        <f t="shared" si="68"/>
        <v>0.81233891612268894</v>
      </c>
      <c r="LD55" s="132">
        <f t="shared" si="68"/>
        <v>0.81436976341299561</v>
      </c>
      <c r="LE55" s="132">
        <f t="shared" si="68"/>
        <v>0.81493982224738459</v>
      </c>
      <c r="LF55" s="132">
        <f t="shared" si="68"/>
        <v>0.81241350879841767</v>
      </c>
      <c r="LG55" s="132">
        <f t="shared" si="68"/>
        <v>0.80932633746498361</v>
      </c>
      <c r="LH55" s="132">
        <f t="shared" si="68"/>
        <v>0.81143058594239248</v>
      </c>
      <c r="LI55" s="132">
        <f t="shared" si="68"/>
        <v>0.81435173605178512</v>
      </c>
      <c r="LJ55" s="132">
        <f t="shared" si="68"/>
        <v>0.81630618021830936</v>
      </c>
      <c r="LK55" s="132">
        <f t="shared" si="68"/>
        <v>0.82153053977170654</v>
      </c>
      <c r="LL55" s="132">
        <f t="shared" si="68"/>
        <v>0.82859570241374314</v>
      </c>
      <c r="LM55" s="132">
        <f t="shared" si="68"/>
        <v>0.83597020416522538</v>
      </c>
      <c r="LN55" s="132">
        <f t="shared" si="68"/>
        <v>0.847255801921456</v>
      </c>
      <c r="LO55" s="132">
        <f t="shared" si="68"/>
        <v>0.84937394142625955</v>
      </c>
      <c r="LP55" s="132">
        <f t="shared" si="68"/>
        <v>0.85667855732252529</v>
      </c>
      <c r="LQ55" s="132">
        <f t="shared" si="68"/>
        <v>0.8646456679056248</v>
      </c>
      <c r="LR55" s="132">
        <f t="shared" ref="LR55:OE55" si="69">IF(LR$50=$A58,1,IF(LR$50&lt;$A58,LS55/(1+LS54),LQ55*(1+LR54)))</f>
        <v>0.86732606947613233</v>
      </c>
      <c r="LS55" s="132">
        <f t="shared" si="69"/>
        <v>0.87452487585278416</v>
      </c>
      <c r="LT55" s="132">
        <f t="shared" si="69"/>
        <v>0.87915985769480398</v>
      </c>
      <c r="LU55" s="132">
        <f t="shared" si="69"/>
        <v>0.88759979232867414</v>
      </c>
      <c r="LV55" s="132">
        <f t="shared" si="69"/>
        <v>0.89532191052193355</v>
      </c>
      <c r="LW55" s="132">
        <f t="shared" si="69"/>
        <v>0.90570764468398801</v>
      </c>
      <c r="LX55" s="132">
        <f t="shared" si="69"/>
        <v>0.91702899024253781</v>
      </c>
      <c r="LY55" s="132">
        <f t="shared" si="69"/>
        <v>0.92574076564984198</v>
      </c>
      <c r="LZ55" s="132">
        <f t="shared" si="69"/>
        <v>0.93249867323908586</v>
      </c>
      <c r="MA55" s="132">
        <f t="shared" si="69"/>
        <v>0.93753416607457696</v>
      </c>
      <c r="MB55" s="132">
        <f t="shared" si="69"/>
        <v>0.94700326115193023</v>
      </c>
      <c r="MC55" s="132">
        <f t="shared" si="69"/>
        <v>0.96234471398259147</v>
      </c>
      <c r="MD55" s="132">
        <f t="shared" si="69"/>
        <v>0.97254556795080693</v>
      </c>
      <c r="ME55" s="132">
        <f t="shared" si="69"/>
        <v>0.97711653212017568</v>
      </c>
      <c r="MF55" s="132">
        <f t="shared" ref="MF55:MN55" si="70">IF(MF$50=$A58,1,IF(MF$50&lt;$A58,MG55/(1+MG54),ME55*(1+MF54)))</f>
        <v>0.98366321288538083</v>
      </c>
      <c r="MG55" s="132">
        <f t="shared" si="70"/>
        <v>0.97697430303776023</v>
      </c>
      <c r="MH55" s="132">
        <f t="shared" si="70"/>
        <v>0.97345719554682419</v>
      </c>
      <c r="MI55" s="132">
        <f t="shared" si="70"/>
        <v>0.97063416967973837</v>
      </c>
      <c r="MJ55" s="132">
        <f t="shared" si="70"/>
        <v>0.9763616722052334</v>
      </c>
      <c r="MK55" s="132">
        <f t="shared" si="70"/>
        <v>0.98036437216119909</v>
      </c>
      <c r="ML55" s="132">
        <f t="shared" si="70"/>
        <v>0.98644232043845348</v>
      </c>
      <c r="MM55" s="132">
        <f t="shared" si="70"/>
        <v>0.99167005684839571</v>
      </c>
      <c r="MN55" s="132">
        <f t="shared" si="70"/>
        <v>1</v>
      </c>
      <c r="MO55" s="223">
        <f>IF(MO$50=$A58,1,IF(MO$50&lt;$A58,MP55/(1+MP54),ML55*(1+MO54)))</f>
        <v>1.035172571068113</v>
      </c>
      <c r="MP55" s="132">
        <f>IF(MP$50=$A58,1,IF(MP$50&lt;$A58,MQ55/(1+MQ54),MO55*(1+MP54)))</f>
        <v>1.071403611055497</v>
      </c>
      <c r="MQ55" s="132">
        <f t="shared" si="69"/>
        <v>1.1035457193871618</v>
      </c>
      <c r="MR55" s="132">
        <f t="shared" si="69"/>
        <v>1.1366520909687767</v>
      </c>
      <c r="MS55" s="132">
        <f t="shared" si="69"/>
        <v>1.17075165369784</v>
      </c>
      <c r="MT55" s="132">
        <f t="shared" si="69"/>
        <v>1.2058742033087753</v>
      </c>
      <c r="MU55" s="132">
        <f t="shared" si="69"/>
        <v>1.2420504294080386</v>
      </c>
      <c r="MV55" s="132">
        <f t="shared" si="69"/>
        <v>1.2793119422902797</v>
      </c>
      <c r="MW55" s="132">
        <f t="shared" si="69"/>
        <v>1.3176913005589881</v>
      </c>
      <c r="MX55" s="132">
        <f t="shared" si="69"/>
        <v>1.3572220395757577</v>
      </c>
      <c r="MY55" s="132">
        <f t="shared" si="69"/>
        <v>1.3979387007630304</v>
      </c>
      <c r="MZ55" s="132">
        <f t="shared" si="69"/>
        <v>1.4398768617859214</v>
      </c>
      <c r="NA55" s="132">
        <f t="shared" si="69"/>
        <v>1.483073167639499</v>
      </c>
      <c r="NB55" s="132">
        <f t="shared" si="69"/>
        <v>1.527565362668684</v>
      </c>
      <c r="NC55" s="132">
        <f t="shared" si="69"/>
        <v>1.5733923235487446</v>
      </c>
      <c r="ND55" s="132">
        <f t="shared" si="69"/>
        <v>1.620594093255207</v>
      </c>
      <c r="NE55" s="132">
        <f t="shared" si="69"/>
        <v>1.6692119160528633</v>
      </c>
      <c r="NF55" s="132">
        <f t="shared" si="69"/>
        <v>1.7192882735344492</v>
      </c>
      <c r="NG55" s="132">
        <f t="shared" si="69"/>
        <v>1.7708669217404827</v>
      </c>
      <c r="NH55" s="132">
        <f t="shared" si="69"/>
        <v>1.8239929293926971</v>
      </c>
      <c r="NI55" s="132">
        <f t="shared" si="69"/>
        <v>1.878712717274478</v>
      </c>
      <c r="NJ55" s="132">
        <f t="shared" si="69"/>
        <v>1.9350740987927124</v>
      </c>
      <c r="NK55" s="132">
        <f t="shared" si="69"/>
        <v>1.9931263217564938</v>
      </c>
      <c r="NL55" s="132">
        <f t="shared" si="69"/>
        <v>2.0529201114091888</v>
      </c>
      <c r="NM55" s="132">
        <f t="shared" si="69"/>
        <v>2.1145077147514644</v>
      </c>
      <c r="NN55" s="132">
        <f t="shared" si="69"/>
        <v>2.1779429461940083</v>
      </c>
      <c r="NO55" s="132">
        <f t="shared" si="69"/>
        <v>2.2432812345798285</v>
      </c>
      <c r="NP55" s="132">
        <f t="shared" si="69"/>
        <v>2.3105796716172233</v>
      </c>
      <c r="NQ55" s="132">
        <f t="shared" si="69"/>
        <v>2.3798970617657402</v>
      </c>
      <c r="NR55" s="132">
        <f t="shared" si="69"/>
        <v>2.4512939736187125</v>
      </c>
      <c r="NS55" s="132">
        <f t="shared" si="69"/>
        <v>2.524832792827274</v>
      </c>
      <c r="NT55" s="132">
        <f t="shared" si="69"/>
        <v>2.6005777766120923</v>
      </c>
      <c r="NU55" s="132">
        <f t="shared" si="69"/>
        <v>2.678595109910455</v>
      </c>
      <c r="NV55" s="132">
        <f t="shared" si="69"/>
        <v>2.7589529632077689</v>
      </c>
      <c r="NW55" s="132">
        <f t="shared" si="69"/>
        <v>2.8417215521040022</v>
      </c>
      <c r="NX55" s="132">
        <f t="shared" si="69"/>
        <v>2.9269731986671226</v>
      </c>
      <c r="NY55" s="132">
        <f t="shared" si="69"/>
        <v>3.0147823946271362</v>
      </c>
      <c r="NZ55" s="132">
        <f t="shared" si="69"/>
        <v>3.1052258664659504</v>
      </c>
      <c r="OA55" s="132">
        <f t="shared" si="69"/>
        <v>3.1983826424599289</v>
      </c>
      <c r="OB55" s="132">
        <f t="shared" si="69"/>
        <v>3.1983826424599289</v>
      </c>
      <c r="OC55" s="132">
        <f t="shared" si="69"/>
        <v>3.1983826424599289</v>
      </c>
      <c r="OD55" s="132">
        <f t="shared" si="69"/>
        <v>3.1983826424599289</v>
      </c>
      <c r="OE55" s="132">
        <f t="shared" si="69"/>
        <v>3.1983826424599289</v>
      </c>
    </row>
    <row r="56" spans="1:395" s="84" customFormat="1" x14ac:dyDescent="0.2">
      <c r="A56" s="84" t="str">
        <f>"Inflação acumulada do mês até "&amp;TEXT(A58,"mmm/aaaa")</f>
        <v>Inflação acumulada do mês até fev/2023</v>
      </c>
      <c r="I56" s="112">
        <f>1/I55-1</f>
        <v>6.1656057495314407</v>
      </c>
      <c r="J56" s="112">
        <f t="shared" ref="J56:BU56" si="71">1/J55-1</f>
        <v>6.0347592278926383</v>
      </c>
      <c r="K56" s="112">
        <f t="shared" si="71"/>
        <v>5.9287493626441812</v>
      </c>
      <c r="L56" s="112">
        <f t="shared" si="71"/>
        <v>5.7518508698540058</v>
      </c>
      <c r="M56" s="112">
        <f t="shared" si="71"/>
        <v>5.5673094736445927</v>
      </c>
      <c r="N56" s="112">
        <f t="shared" si="71"/>
        <v>5.4568965427633396</v>
      </c>
      <c r="O56" s="112">
        <f t="shared" si="71"/>
        <v>5.3489641521763422</v>
      </c>
      <c r="P56" s="112">
        <f t="shared" si="71"/>
        <v>5.2848585945123165</v>
      </c>
      <c r="Q56" s="112">
        <f t="shared" si="71"/>
        <v>5.1889301767723452</v>
      </c>
      <c r="R56" s="112">
        <f t="shared" si="71"/>
        <v>5.0421069772257594</v>
      </c>
      <c r="S56" s="112">
        <f t="shared" si="71"/>
        <v>4.8849780629451249</v>
      </c>
      <c r="T56" s="112">
        <f t="shared" si="71"/>
        <v>4.7549169400988909</v>
      </c>
      <c r="U56" s="112">
        <f t="shared" si="71"/>
        <v>4.6222322587914126</v>
      </c>
      <c r="V56" s="112">
        <f t="shared" si="71"/>
        <v>4.5671177926442352</v>
      </c>
      <c r="W56" s="112">
        <f t="shared" si="71"/>
        <v>4.512543610896361</v>
      </c>
      <c r="X56" s="112">
        <f t="shared" si="71"/>
        <v>4.4358974567561011</v>
      </c>
      <c r="Y56" s="112">
        <f t="shared" si="71"/>
        <v>4.3571473901213178</v>
      </c>
      <c r="Z56" s="112">
        <f t="shared" si="71"/>
        <v>4.2748595806629748</v>
      </c>
      <c r="AA56" s="112">
        <f t="shared" si="71"/>
        <v>4.2051110920297763</v>
      </c>
      <c r="AB56" s="112">
        <f t="shared" si="71"/>
        <v>4.1520450282389154</v>
      </c>
      <c r="AC56" s="112">
        <f t="shared" si="71"/>
        <v>4.1340757630681768</v>
      </c>
      <c r="AD56" s="112">
        <f t="shared" si="71"/>
        <v>4.070191352032567</v>
      </c>
      <c r="AE56" s="112">
        <f t="shared" si="71"/>
        <v>4.0090805690896731</v>
      </c>
      <c r="AF56" s="112">
        <f t="shared" si="71"/>
        <v>3.950173504387462</v>
      </c>
      <c r="AG56" s="112">
        <f t="shared" si="71"/>
        <v>3.89582979367764</v>
      </c>
      <c r="AH56" s="112">
        <f t="shared" si="71"/>
        <v>3.8743825106308645</v>
      </c>
      <c r="AI56" s="112">
        <f t="shared" si="71"/>
        <v>3.8670818877991655</v>
      </c>
      <c r="AJ56" s="112">
        <f t="shared" si="71"/>
        <v>3.8525243148546018</v>
      </c>
      <c r="AK56" s="112">
        <f t="shared" si="71"/>
        <v>3.8370457683957353</v>
      </c>
      <c r="AL56" s="112">
        <f t="shared" si="71"/>
        <v>3.8144180037779796</v>
      </c>
      <c r="AM56" s="112">
        <f t="shared" si="71"/>
        <v>3.7582704129056914</v>
      </c>
      <c r="AN56" s="112">
        <f t="shared" si="71"/>
        <v>3.7345974257768084</v>
      </c>
      <c r="AO56" s="112">
        <f t="shared" si="71"/>
        <v>3.7105735009221048</v>
      </c>
      <c r="AP56" s="112">
        <f t="shared" si="71"/>
        <v>3.6694820588046246</v>
      </c>
      <c r="AQ56" s="112">
        <f t="shared" si="71"/>
        <v>3.6504153558456576</v>
      </c>
      <c r="AR56" s="112">
        <f t="shared" si="71"/>
        <v>3.6254379906958993</v>
      </c>
      <c r="AS56" s="112">
        <f t="shared" si="71"/>
        <v>3.6152843650926956</v>
      </c>
      <c r="AT56" s="112">
        <f t="shared" si="71"/>
        <v>3.6162076066140179</v>
      </c>
      <c r="AU56" s="112">
        <f t="shared" si="71"/>
        <v>3.6134395428882859</v>
      </c>
      <c r="AV56" s="112">
        <f t="shared" si="71"/>
        <v>3.6028529810319121</v>
      </c>
      <c r="AW56" s="112">
        <f t="shared" si="71"/>
        <v>3.5950414106338346</v>
      </c>
      <c r="AX56" s="112">
        <f t="shared" si="71"/>
        <v>3.5753673311100611</v>
      </c>
      <c r="AY56" s="112">
        <f t="shared" si="71"/>
        <v>3.5431112412968533</v>
      </c>
      <c r="AZ56" s="112">
        <f t="shared" si="71"/>
        <v>3.5223086216373218</v>
      </c>
      <c r="BA56" s="112">
        <f t="shared" si="71"/>
        <v>3.5069848730688875</v>
      </c>
      <c r="BB56" s="112">
        <f t="shared" si="71"/>
        <v>3.4961940074510061</v>
      </c>
      <c r="BC56" s="112">
        <f t="shared" si="71"/>
        <v>3.4738248830358271</v>
      </c>
      <c r="BD56" s="112">
        <f t="shared" si="71"/>
        <v>3.4729302969764317</v>
      </c>
      <c r="BE56" s="112">
        <f t="shared" si="71"/>
        <v>3.4783042620909406</v>
      </c>
      <c r="BF56" s="112">
        <f t="shared" si="71"/>
        <v>3.5012606916181932</v>
      </c>
      <c r="BG56" s="112">
        <f t="shared" si="71"/>
        <v>3.5111852992766019</v>
      </c>
      <c r="BH56" s="112">
        <f t="shared" si="71"/>
        <v>3.5102832426280761</v>
      </c>
      <c r="BI56" s="112">
        <f t="shared" si="71"/>
        <v>3.5157020851302319</v>
      </c>
      <c r="BJ56" s="112">
        <f t="shared" si="71"/>
        <v>3.5008492824979882</v>
      </c>
      <c r="BK56" s="112">
        <f t="shared" si="71"/>
        <v>3.4695623460754605</v>
      </c>
      <c r="BL56" s="112">
        <f t="shared" si="71"/>
        <v>3.4231195903765075</v>
      </c>
      <c r="BM56" s="112">
        <f t="shared" si="71"/>
        <v>3.3749946492349245</v>
      </c>
      <c r="BN56" s="112">
        <f t="shared" si="71"/>
        <v>3.3506311149909749</v>
      </c>
      <c r="BO56" s="112">
        <f t="shared" si="71"/>
        <v>3.3376182602103439</v>
      </c>
      <c r="BP56" s="112">
        <f t="shared" si="71"/>
        <v>3.3293924146225615</v>
      </c>
      <c r="BQ56" s="112">
        <f t="shared" si="71"/>
        <v>3.2827108661811861</v>
      </c>
      <c r="BR56" s="112">
        <f t="shared" si="71"/>
        <v>3.258861243219159</v>
      </c>
      <c r="BS56" s="112">
        <f t="shared" si="71"/>
        <v>3.2456995745380901</v>
      </c>
      <c r="BT56" s="112">
        <f t="shared" si="71"/>
        <v>3.1957699125784069</v>
      </c>
      <c r="BU56" s="112">
        <f t="shared" si="71"/>
        <v>3.1562852031484958</v>
      </c>
      <c r="BV56" s="112">
        <f t="shared" ref="BV56:EG56" si="72">1/BV55-1</f>
        <v>3.1314962257937342</v>
      </c>
      <c r="BW56" s="112">
        <f t="shared" si="72"/>
        <v>3.1060387853247207</v>
      </c>
      <c r="BX56" s="112">
        <f t="shared" si="72"/>
        <v>3.1007078651000901</v>
      </c>
      <c r="BY56" s="112">
        <f t="shared" si="72"/>
        <v>3.0917061116544504</v>
      </c>
      <c r="BZ56" s="112">
        <f t="shared" si="72"/>
        <v>3.0745928218028782</v>
      </c>
      <c r="CA56" s="112">
        <f t="shared" si="72"/>
        <v>3.0741854032625522</v>
      </c>
      <c r="CB56" s="112">
        <f t="shared" si="72"/>
        <v>3.0648362798189694</v>
      </c>
      <c r="CC56" s="112">
        <f t="shared" si="72"/>
        <v>3.0004293670101063</v>
      </c>
      <c r="CD56" s="112">
        <f t="shared" si="72"/>
        <v>2.9487013789459144</v>
      </c>
      <c r="CE56" s="112">
        <f t="shared" si="72"/>
        <v>2.9396402064710312</v>
      </c>
      <c r="CF56" s="112">
        <f t="shared" si="72"/>
        <v>2.9341324210815172</v>
      </c>
      <c r="CG56" s="112">
        <f t="shared" si="72"/>
        <v>2.9215833543476042</v>
      </c>
      <c r="CH56" s="112">
        <f t="shared" si="72"/>
        <v>2.8985817221867025</v>
      </c>
      <c r="CI56" s="112">
        <f t="shared" si="72"/>
        <v>2.876485753392366</v>
      </c>
      <c r="CJ56" s="112">
        <f t="shared" si="72"/>
        <v>2.8587355697714174</v>
      </c>
      <c r="CK56" s="112">
        <f t="shared" si="72"/>
        <v>2.844127883812928</v>
      </c>
      <c r="CL56" s="112">
        <f t="shared" si="72"/>
        <v>2.8219605128384644</v>
      </c>
      <c r="CM56" s="112">
        <f t="shared" si="72"/>
        <v>2.8063544595542917</v>
      </c>
      <c r="CN56" s="112">
        <f t="shared" si="72"/>
        <v>2.7866638077539707</v>
      </c>
      <c r="CO56" s="112">
        <f t="shared" si="72"/>
        <v>2.7369622103562325</v>
      </c>
      <c r="CP56" s="112">
        <f t="shared" si="72"/>
        <v>2.7109853131640844</v>
      </c>
      <c r="CQ56" s="112">
        <f t="shared" si="72"/>
        <v>2.7006235671759922</v>
      </c>
      <c r="CR56" s="112">
        <f t="shared" si="72"/>
        <v>2.6701612289754961</v>
      </c>
      <c r="CS56" s="112">
        <f t="shared" si="72"/>
        <v>2.6442867927469922</v>
      </c>
      <c r="CT56" s="112">
        <f t="shared" si="72"/>
        <v>2.6207519053621389</v>
      </c>
      <c r="CU56" s="112">
        <f t="shared" si="72"/>
        <v>2.6020213941127519</v>
      </c>
      <c r="CV56" s="112">
        <f t="shared" si="72"/>
        <v>2.589100631838134</v>
      </c>
      <c r="CW56" s="112">
        <f t="shared" si="72"/>
        <v>2.5676944650478468</v>
      </c>
      <c r="CX56" s="112">
        <f t="shared" si="72"/>
        <v>2.5393794296109591</v>
      </c>
      <c r="CY56" s="112">
        <f t="shared" si="72"/>
        <v>2.5319623087625573</v>
      </c>
      <c r="CZ56" s="112">
        <f t="shared" si="72"/>
        <v>2.5171901102993006</v>
      </c>
      <c r="DA56" s="112">
        <f t="shared" si="72"/>
        <v>2.475827759955826</v>
      </c>
      <c r="DB56" s="112">
        <f t="shared" si="72"/>
        <v>2.4533807848542732</v>
      </c>
      <c r="DC56" s="112">
        <f t="shared" si="72"/>
        <v>2.4286941867099614</v>
      </c>
      <c r="DD56" s="112">
        <f t="shared" si="72"/>
        <v>2.3843590827262475</v>
      </c>
      <c r="DE56" s="112">
        <f t="shared" si="72"/>
        <v>2.2851476244673341</v>
      </c>
      <c r="DF56" s="112">
        <f t="shared" si="72"/>
        <v>2.2175784764616404</v>
      </c>
      <c r="DG56" s="112">
        <f t="shared" si="72"/>
        <v>2.1467760160994036</v>
      </c>
      <c r="DH56" s="112">
        <f t="shared" si="72"/>
        <v>2.0981352920147716</v>
      </c>
      <c r="DI56" s="112">
        <f t="shared" si="72"/>
        <v>2.0604912496441483</v>
      </c>
      <c r="DJ56" s="112">
        <f t="shared" si="72"/>
        <v>2.0310896797505675</v>
      </c>
      <c r="DK56" s="112">
        <f t="shared" si="72"/>
        <v>2.0127121357226594</v>
      </c>
      <c r="DL56" s="112">
        <f t="shared" si="72"/>
        <v>2.0172379927117268</v>
      </c>
      <c r="DM56" s="112">
        <f t="shared" si="72"/>
        <v>2.0112155615885499</v>
      </c>
      <c r="DN56" s="112">
        <f t="shared" si="72"/>
        <v>2.0010121203792601</v>
      </c>
      <c r="DO56" s="112">
        <f t="shared" si="72"/>
        <v>1.9777853943036914</v>
      </c>
      <c r="DP56" s="112">
        <f t="shared" si="72"/>
        <v>1.9691747874201733</v>
      </c>
      <c r="DQ56" s="112">
        <f t="shared" si="72"/>
        <v>1.9591138004984781</v>
      </c>
      <c r="DR56" s="112">
        <f t="shared" si="72"/>
        <v>1.9438060092503755</v>
      </c>
      <c r="DS56" s="112">
        <f t="shared" si="72"/>
        <v>1.9216018353020798</v>
      </c>
      <c r="DT56" s="112">
        <f t="shared" si="72"/>
        <v>1.9038881177835996</v>
      </c>
      <c r="DU56" s="112">
        <f t="shared" si="72"/>
        <v>1.8903036904385391</v>
      </c>
      <c r="DV56" s="112">
        <f t="shared" si="72"/>
        <v>1.8796489891785781</v>
      </c>
      <c r="DW56" s="112">
        <f t="shared" si="72"/>
        <v>1.8650372989539128</v>
      </c>
      <c r="DX56" s="112">
        <f t="shared" si="72"/>
        <v>1.8448389424624292</v>
      </c>
      <c r="DY56" s="112">
        <f t="shared" si="72"/>
        <v>1.8191843647432653</v>
      </c>
      <c r="DZ56" s="112">
        <f t="shared" si="72"/>
        <v>1.7998652942131947</v>
      </c>
      <c r="EA56" s="112">
        <f t="shared" si="72"/>
        <v>1.7906561289875351</v>
      </c>
      <c r="EB56" s="112">
        <f t="shared" si="72"/>
        <v>1.7784310324447783</v>
      </c>
      <c r="EC56" s="112">
        <f t="shared" si="72"/>
        <v>1.7593912329375101</v>
      </c>
      <c r="ED56" s="112">
        <f t="shared" si="72"/>
        <v>1.7358628127478783</v>
      </c>
      <c r="EE56" s="112">
        <f t="shared" si="72"/>
        <v>1.720086312137481</v>
      </c>
      <c r="EF56" s="112">
        <f t="shared" si="72"/>
        <v>1.7041319337284828</v>
      </c>
      <c r="EG56" s="112">
        <f t="shared" si="72"/>
        <v>1.6877367396168204</v>
      </c>
      <c r="EH56" s="112">
        <f t="shared" ref="EH56:GS56" si="73">1/EH55-1</f>
        <v>1.6645551101584419</v>
      </c>
      <c r="EI56" s="112">
        <f t="shared" si="73"/>
        <v>1.6515624541331895</v>
      </c>
      <c r="EJ56" s="112">
        <f t="shared" si="73"/>
        <v>1.6520928727077311</v>
      </c>
      <c r="EK56" s="112">
        <f t="shared" si="73"/>
        <v>1.6454791747708044</v>
      </c>
      <c r="EL56" s="112">
        <f t="shared" si="73"/>
        <v>1.6409894926333277</v>
      </c>
      <c r="EM56" s="112">
        <f t="shared" si="73"/>
        <v>1.6317782686929023</v>
      </c>
      <c r="EN56" s="112">
        <f t="shared" si="73"/>
        <v>1.612186867188985</v>
      </c>
      <c r="EO56" s="112">
        <f t="shared" si="73"/>
        <v>1.5978984258468274</v>
      </c>
      <c r="EP56" s="112">
        <f t="shared" si="73"/>
        <v>1.5885795395046105</v>
      </c>
      <c r="EQ56" s="112">
        <f t="shared" si="73"/>
        <v>1.5733965001537036</v>
      </c>
      <c r="ER56" s="112">
        <f t="shared" si="73"/>
        <v>1.562888656661392</v>
      </c>
      <c r="ES56" s="112">
        <f t="shared" si="73"/>
        <v>1.5519154203538705</v>
      </c>
      <c r="ET56" s="112">
        <f t="shared" si="73"/>
        <v>1.5465676283343686</v>
      </c>
      <c r="EU56" s="112">
        <f t="shared" si="73"/>
        <v>1.544023604729639</v>
      </c>
      <c r="EV56" s="112">
        <f t="shared" si="73"/>
        <v>1.549377297053451</v>
      </c>
      <c r="EW56" s="112">
        <f t="shared" si="73"/>
        <v>1.5445426659880734</v>
      </c>
      <c r="EX56" s="112">
        <f t="shared" si="73"/>
        <v>1.5432710304728374</v>
      </c>
      <c r="EY56" s="112">
        <f t="shared" si="73"/>
        <v>1.537941353630214</v>
      </c>
      <c r="EZ56" s="112">
        <f t="shared" si="73"/>
        <v>1.5295936944385664</v>
      </c>
      <c r="FA56" s="112">
        <f t="shared" si="73"/>
        <v>1.5217761882549756</v>
      </c>
      <c r="FB56" s="112">
        <f t="shared" si="73"/>
        <v>1.5097294867187263</v>
      </c>
      <c r="FC56" s="112">
        <f t="shared" si="73"/>
        <v>1.4987350524877803</v>
      </c>
      <c r="FD56" s="112">
        <f t="shared" si="73"/>
        <v>1.4877887818476507</v>
      </c>
      <c r="FE56" s="112">
        <f t="shared" si="73"/>
        <v>1.4786178956338056</v>
      </c>
      <c r="FF56" s="112">
        <f t="shared" si="73"/>
        <v>1.4724368036247437</v>
      </c>
      <c r="FG56" s="112">
        <f t="shared" si="73"/>
        <v>1.465533310355748</v>
      </c>
      <c r="FH56" s="112">
        <f t="shared" si="73"/>
        <v>1.4586490928956404</v>
      </c>
      <c r="FI56" s="112">
        <f t="shared" si="73"/>
        <v>1.4527624629844778</v>
      </c>
      <c r="FJ56" s="112">
        <f t="shared" si="73"/>
        <v>1.4412884074693717</v>
      </c>
      <c r="FK56" s="112">
        <f t="shared" si="73"/>
        <v>1.4369019838983546</v>
      </c>
      <c r="FL56" s="112">
        <f t="shared" si="73"/>
        <v>1.4296131444649602</v>
      </c>
      <c r="FM56" s="112">
        <f t="shared" si="73"/>
        <v>1.4204155653167563</v>
      </c>
      <c r="FN56" s="112">
        <f t="shared" si="73"/>
        <v>1.4026360584839748</v>
      </c>
      <c r="FO56" s="112">
        <f t="shared" si="73"/>
        <v>1.3897315083389441</v>
      </c>
      <c r="FP56" s="112">
        <f t="shared" si="73"/>
        <v>1.3780789216229916</v>
      </c>
      <c r="FQ56" s="112">
        <f t="shared" si="73"/>
        <v>1.366718671997404</v>
      </c>
      <c r="FR56" s="112">
        <f t="shared" si="73"/>
        <v>1.3537729209322764</v>
      </c>
      <c r="FS56" s="112">
        <f t="shared" si="73"/>
        <v>1.3353238624191648</v>
      </c>
      <c r="FT56" s="112">
        <f t="shared" si="73"/>
        <v>1.3181694087940885</v>
      </c>
      <c r="FU56" s="112">
        <f t="shared" si="73"/>
        <v>1.3059478850035693</v>
      </c>
      <c r="FV56" s="112">
        <f t="shared" si="73"/>
        <v>1.299509259078151</v>
      </c>
      <c r="FW56" s="112">
        <f t="shared" si="73"/>
        <v>1.2935460393757738</v>
      </c>
      <c r="FX56" s="112">
        <f t="shared" si="73"/>
        <v>1.2832713184427815</v>
      </c>
      <c r="FY56" s="112">
        <f t="shared" si="73"/>
        <v>1.2750810267464936</v>
      </c>
      <c r="FZ56" s="112">
        <f t="shared" si="73"/>
        <v>1.2687285867037237</v>
      </c>
      <c r="GA56" s="112">
        <f t="shared" si="73"/>
        <v>1.2578907112895341</v>
      </c>
      <c r="GB56" s="112">
        <f t="shared" si="73"/>
        <v>1.2455402399697006</v>
      </c>
      <c r="GC56" s="112">
        <f t="shared" si="73"/>
        <v>1.2410581237222558</v>
      </c>
      <c r="GD56" s="112">
        <f t="shared" si="73"/>
        <v>1.2303524320484236</v>
      </c>
      <c r="GE56" s="112">
        <f t="shared" si="73"/>
        <v>1.2199188136243895</v>
      </c>
      <c r="GF56" s="112">
        <f t="shared" si="73"/>
        <v>1.2119557728421575</v>
      </c>
      <c r="GG56" s="112">
        <f t="shared" si="73"/>
        <v>1.2066597893477229</v>
      </c>
      <c r="GH56" s="112">
        <f t="shared" si="73"/>
        <v>1.2033547572119048</v>
      </c>
      <c r="GI56" s="112">
        <f t="shared" si="73"/>
        <v>1.1980793667317489</v>
      </c>
      <c r="GJ56" s="112">
        <f t="shared" si="73"/>
        <v>1.1919419293296261</v>
      </c>
      <c r="GK56" s="112">
        <f t="shared" si="73"/>
        <v>1.1829916635092381</v>
      </c>
      <c r="GL56" s="112">
        <f t="shared" si="73"/>
        <v>1.1749443693426702</v>
      </c>
      <c r="GM56" s="112">
        <f t="shared" si="73"/>
        <v>1.1587537164691515</v>
      </c>
      <c r="GN56" s="112">
        <f t="shared" si="73"/>
        <v>1.1420457595447027</v>
      </c>
      <c r="GO56" s="112">
        <f t="shared" si="73"/>
        <v>1.1309647428817176</v>
      </c>
      <c r="GP56" s="112">
        <f t="shared" si="73"/>
        <v>1.1188870864887317</v>
      </c>
      <c r="GQ56" s="112">
        <f t="shared" si="73"/>
        <v>1.1098148824940073</v>
      </c>
      <c r="GR56" s="112">
        <f t="shared" si="73"/>
        <v>1.1098148824940073</v>
      </c>
      <c r="GS56" s="112">
        <f t="shared" si="73"/>
        <v>1.1096039221017975</v>
      </c>
      <c r="GT56" s="112">
        <f t="shared" ref="GT56:JE56" si="74">1/GT55-1</f>
        <v>1.1087604179346235</v>
      </c>
      <c r="GU56" s="112">
        <f t="shared" si="74"/>
        <v>1.0993135071524374</v>
      </c>
      <c r="GV56" s="112">
        <f t="shared" si="74"/>
        <v>1.0836858631785979</v>
      </c>
      <c r="GW56" s="112">
        <f t="shared" si="74"/>
        <v>1.0665336340162628</v>
      </c>
      <c r="GX56" s="112">
        <f t="shared" si="74"/>
        <v>1.0535959793463805</v>
      </c>
      <c r="GY56" s="112">
        <f t="shared" si="74"/>
        <v>1.036691440391134</v>
      </c>
      <c r="GZ56" s="112">
        <f t="shared" si="74"/>
        <v>1.0205272226102524</v>
      </c>
      <c r="HA56" s="112">
        <f t="shared" si="74"/>
        <v>1.0046901702651576</v>
      </c>
      <c r="HB56" s="112">
        <f t="shared" si="74"/>
        <v>0.98937200582034079</v>
      </c>
      <c r="HC56" s="112">
        <f t="shared" si="74"/>
        <v>0.98006569704423274</v>
      </c>
      <c r="HD56" s="112">
        <f t="shared" si="74"/>
        <v>0.97710004697377184</v>
      </c>
      <c r="HE56" s="112">
        <f t="shared" si="74"/>
        <v>0.97394174018946877</v>
      </c>
      <c r="HF56" s="112">
        <f t="shared" si="74"/>
        <v>0.96666507939570456</v>
      </c>
      <c r="HG56" s="112">
        <f t="shared" si="74"/>
        <v>0.95629670684940238</v>
      </c>
      <c r="HH56" s="112">
        <f t="shared" si="74"/>
        <v>0.94792064806273268</v>
      </c>
      <c r="HI56" s="112">
        <f t="shared" si="74"/>
        <v>0.93784385999078079</v>
      </c>
      <c r="HJ56" s="112">
        <f t="shared" si="74"/>
        <v>0.92820284576197132</v>
      </c>
      <c r="HK56" s="112">
        <f t="shared" si="74"/>
        <v>0.91746504152940656</v>
      </c>
      <c r="HL56" s="112">
        <f t="shared" si="74"/>
        <v>0.90887510356337153</v>
      </c>
      <c r="HM56" s="112">
        <f t="shared" si="74"/>
        <v>0.90487486634404912</v>
      </c>
      <c r="HN56" s="112">
        <f t="shared" si="74"/>
        <v>0.89276119469798232</v>
      </c>
      <c r="HO56" s="112">
        <f t="shared" si="74"/>
        <v>0.8859716965902571</v>
      </c>
      <c r="HP56" s="112">
        <f t="shared" si="74"/>
        <v>0.88446412529002538</v>
      </c>
      <c r="HQ56" s="112">
        <f t="shared" si="74"/>
        <v>0.87639562410636818</v>
      </c>
      <c r="HR56" s="112">
        <f t="shared" si="74"/>
        <v>0.86873381546296979</v>
      </c>
      <c r="HS56" s="112">
        <f t="shared" si="74"/>
        <v>0.85814240376152906</v>
      </c>
      <c r="HT56" s="112">
        <f t="shared" si="74"/>
        <v>0.84724366613135405</v>
      </c>
      <c r="HU56" s="112">
        <f t="shared" si="74"/>
        <v>0.83622630828166411</v>
      </c>
      <c r="HV56" s="112">
        <f t="shared" si="74"/>
        <v>0.82183382109501357</v>
      </c>
      <c r="HW56" s="112">
        <f t="shared" si="74"/>
        <v>0.80629964415527833</v>
      </c>
      <c r="HX56" s="112">
        <f t="shared" si="74"/>
        <v>0.79552648524381531</v>
      </c>
      <c r="HY56" s="112">
        <f t="shared" si="74"/>
        <v>0.78712698839834316</v>
      </c>
      <c r="HZ56" s="112">
        <f t="shared" si="74"/>
        <v>0.77735155484668628</v>
      </c>
      <c r="IA56" s="112">
        <f t="shared" si="74"/>
        <v>0.77079959634022743</v>
      </c>
      <c r="IB56" s="112">
        <f t="shared" si="74"/>
        <v>0.76620745695215198</v>
      </c>
      <c r="IC56" s="112">
        <f t="shared" si="74"/>
        <v>0.76567775362606416</v>
      </c>
      <c r="ID56" s="112">
        <f t="shared" si="74"/>
        <v>0.76145027297093404</v>
      </c>
      <c r="IE56" s="112">
        <f t="shared" si="74"/>
        <v>0.75530669952260499</v>
      </c>
      <c r="IF56" s="112">
        <f t="shared" si="74"/>
        <v>0.74535815802188021</v>
      </c>
      <c r="IG56" s="112">
        <f t="shared" si="74"/>
        <v>0.73598384525748961</v>
      </c>
      <c r="IH56" s="112">
        <f t="shared" si="74"/>
        <v>0.72015838808708832</v>
      </c>
      <c r="II56" s="112">
        <f t="shared" si="74"/>
        <v>0.7107492671179394</v>
      </c>
      <c r="IJ56" s="112">
        <f t="shared" si="74"/>
        <v>0.69902598780210501</v>
      </c>
      <c r="IK56" s="112">
        <f t="shared" si="74"/>
        <v>0.68353744332352839</v>
      </c>
      <c r="IL56" s="112">
        <f t="shared" si="74"/>
        <v>0.67233281347325757</v>
      </c>
      <c r="IM56" s="112">
        <f t="shared" si="74"/>
        <v>0.66467530706077826</v>
      </c>
      <c r="IN56" s="112">
        <f t="shared" si="74"/>
        <v>0.65804313452268737</v>
      </c>
      <c r="IO56" s="112">
        <f t="shared" si="74"/>
        <v>0.65787734678800858</v>
      </c>
      <c r="IP56" s="112">
        <f t="shared" si="74"/>
        <v>0.65374298931472175</v>
      </c>
      <c r="IQ56" s="112">
        <f t="shared" si="74"/>
        <v>0.64437007985952244</v>
      </c>
      <c r="IR56" s="112">
        <f t="shared" si="74"/>
        <v>0.63749261089376885</v>
      </c>
      <c r="IS56" s="112">
        <f t="shared" si="74"/>
        <v>0.62918377364816291</v>
      </c>
      <c r="IT56" s="112">
        <f t="shared" si="74"/>
        <v>0.61657449260583741</v>
      </c>
      <c r="IU56" s="112">
        <f t="shared" si="74"/>
        <v>0.59677448894294516</v>
      </c>
      <c r="IV56" s="112">
        <f t="shared" si="74"/>
        <v>0.57752863954055056</v>
      </c>
      <c r="IW56" s="112">
        <f t="shared" si="74"/>
        <v>0.55697654909252914</v>
      </c>
      <c r="IX56" s="112">
        <f t="shared" si="74"/>
        <v>0.54599994945142383</v>
      </c>
      <c r="IY56" s="112">
        <f t="shared" si="74"/>
        <v>0.53464358690830238</v>
      </c>
      <c r="IZ56" s="112">
        <f t="shared" si="74"/>
        <v>0.52261492896944373</v>
      </c>
      <c r="JA56" s="112">
        <f t="shared" si="74"/>
        <v>0.51323288508193587</v>
      </c>
      <c r="JB56" s="112">
        <f t="shared" si="74"/>
        <v>0.50991108070438629</v>
      </c>
      <c r="JC56" s="112">
        <f t="shared" si="74"/>
        <v>0.50180135339604748</v>
      </c>
      <c r="JD56" s="112">
        <f t="shared" si="74"/>
        <v>0.4895867421107396</v>
      </c>
      <c r="JE56" s="112">
        <f t="shared" si="74"/>
        <v>0.47469234938198146</v>
      </c>
      <c r="JF56" s="112">
        <f t="shared" ref="JF56:LQ56" si="75">1/JF55-1</f>
        <v>0.46066991816757263</v>
      </c>
      <c r="JG56" s="112">
        <f t="shared" si="75"/>
        <v>0.44235204716853249</v>
      </c>
      <c r="JH56" s="112">
        <f t="shared" si="75"/>
        <v>0.42948666716405604</v>
      </c>
      <c r="JI56" s="112">
        <f t="shared" si="75"/>
        <v>0.42336619253615071</v>
      </c>
      <c r="JJ56" s="112">
        <f t="shared" si="75"/>
        <v>0.41473630109944404</v>
      </c>
      <c r="JK56" s="112">
        <f t="shared" si="75"/>
        <v>0.40378676433761074</v>
      </c>
      <c r="JL56" s="112">
        <f t="shared" si="75"/>
        <v>0.39889064707285549</v>
      </c>
      <c r="JM56" s="112">
        <f t="shared" si="75"/>
        <v>0.3916540460334812</v>
      </c>
      <c r="JN56" s="112">
        <f t="shared" si="75"/>
        <v>0.38555759262592737</v>
      </c>
      <c r="JO56" s="112">
        <f t="shared" si="75"/>
        <v>0.38445003259984745</v>
      </c>
      <c r="JP56" s="112">
        <f t="shared" si="75"/>
        <v>0.38085979712731644</v>
      </c>
      <c r="JQ56" s="112">
        <f t="shared" si="75"/>
        <v>0.37837871543952528</v>
      </c>
      <c r="JR56" s="112">
        <f t="shared" si="75"/>
        <v>0.37425594759673508</v>
      </c>
      <c r="JS56" s="112">
        <f t="shared" si="75"/>
        <v>0.36905354412904479</v>
      </c>
      <c r="JT56" s="112">
        <f t="shared" si="75"/>
        <v>0.364550527388662</v>
      </c>
      <c r="JU56" s="112">
        <f t="shared" si="75"/>
        <v>0.36114765824305439</v>
      </c>
      <c r="JV56" s="112">
        <f t="shared" si="75"/>
        <v>0.35924471564115668</v>
      </c>
      <c r="JW56" s="112">
        <f t="shared" si="75"/>
        <v>0.35504407899626811</v>
      </c>
      <c r="JX56" s="112">
        <f t="shared" si="75"/>
        <v>0.35816786508596588</v>
      </c>
      <c r="JY56" s="112">
        <f t="shared" si="75"/>
        <v>0.35491606652630292</v>
      </c>
      <c r="JZ56" s="112">
        <f t="shared" si="75"/>
        <v>0.35234660797115769</v>
      </c>
      <c r="KA56" s="112">
        <f t="shared" si="75"/>
        <v>0.35018630987535704</v>
      </c>
      <c r="KB56" s="112">
        <f t="shared" si="75"/>
        <v>0.34453924504616307</v>
      </c>
      <c r="KC56" s="112">
        <f t="shared" si="75"/>
        <v>0.34078504691480171</v>
      </c>
      <c r="KD56" s="112">
        <f t="shared" si="75"/>
        <v>0.33491143659378908</v>
      </c>
      <c r="KE56" s="112">
        <f t="shared" si="75"/>
        <v>0.33105138756983665</v>
      </c>
      <c r="KF56" s="112">
        <f t="shared" si="75"/>
        <v>0.32680560961905547</v>
      </c>
      <c r="KG56" s="112">
        <f t="shared" si="75"/>
        <v>0.32561255831657054</v>
      </c>
      <c r="KH56" s="112">
        <f t="shared" si="75"/>
        <v>0.32270261256891897</v>
      </c>
      <c r="KI56" s="112">
        <f t="shared" si="75"/>
        <v>0.31743288104473999</v>
      </c>
      <c r="KJ56" s="112">
        <f t="shared" si="75"/>
        <v>0.30103977981902053</v>
      </c>
      <c r="KK56" s="112">
        <f t="shared" si="75"/>
        <v>0.29676047026713892</v>
      </c>
      <c r="KL56" s="112">
        <f t="shared" si="75"/>
        <v>0.29792860601255011</v>
      </c>
      <c r="KM56" s="112">
        <f t="shared" si="75"/>
        <v>0.29172831012395517</v>
      </c>
      <c r="KN56" s="112">
        <f t="shared" si="75"/>
        <v>0.2859415730452517</v>
      </c>
      <c r="KO56" s="112">
        <f t="shared" si="75"/>
        <v>0.28864773328515048</v>
      </c>
      <c r="KP56" s="112">
        <f t="shared" si="75"/>
        <v>0.28671765679995032</v>
      </c>
      <c r="KQ56" s="112">
        <f t="shared" si="75"/>
        <v>0.28261329425832371</v>
      </c>
      <c r="KR56" s="112">
        <f t="shared" si="75"/>
        <v>0.27712167107271113</v>
      </c>
      <c r="KS56" s="112">
        <f t="shared" si="75"/>
        <v>0.26761456185877019</v>
      </c>
      <c r="KT56" s="112">
        <f t="shared" si="75"/>
        <v>0.26043011023045648</v>
      </c>
      <c r="KU56" s="112">
        <f t="shared" si="75"/>
        <v>0.25879367844847345</v>
      </c>
      <c r="KV56" s="112">
        <f t="shared" si="75"/>
        <v>0.2586678116673069</v>
      </c>
      <c r="KW56" s="112">
        <f t="shared" si="75"/>
        <v>0.25628087799910859</v>
      </c>
      <c r="KX56" s="112">
        <f t="shared" si="75"/>
        <v>0.25490048746289928</v>
      </c>
      <c r="KY56" s="112">
        <f t="shared" si="75"/>
        <v>0.25540264852230821</v>
      </c>
      <c r="KZ56" s="112">
        <f t="shared" si="75"/>
        <v>0.25414850002228606</v>
      </c>
      <c r="LA56" s="112">
        <f t="shared" si="75"/>
        <v>0.24778479755475669</v>
      </c>
      <c r="LB56" s="112">
        <f t="shared" si="75"/>
        <v>0.23359841577336304</v>
      </c>
      <c r="LC56" s="112">
        <f t="shared" si="75"/>
        <v>0.23101328786883868</v>
      </c>
      <c r="LD56" s="112">
        <f t="shared" si="75"/>
        <v>0.22794342929559974</v>
      </c>
      <c r="LE56" s="112">
        <f t="shared" si="75"/>
        <v>0.22708447016648337</v>
      </c>
      <c r="LF56" s="112">
        <f t="shared" si="75"/>
        <v>0.23090026097550731</v>
      </c>
      <c r="LG56" s="112">
        <f t="shared" si="75"/>
        <v>0.23559552396658057</v>
      </c>
      <c r="LH56" s="112">
        <f t="shared" si="75"/>
        <v>0.23239130656950002</v>
      </c>
      <c r="LI56" s="112">
        <f t="shared" si="75"/>
        <v>0.22797061236498606</v>
      </c>
      <c r="LJ56" s="112">
        <f t="shared" si="75"/>
        <v>0.22503053907121506</v>
      </c>
      <c r="LK56" s="112">
        <f t="shared" si="75"/>
        <v>0.21724020177982428</v>
      </c>
      <c r="LL56" s="112">
        <f t="shared" si="75"/>
        <v>0.20686119549853688</v>
      </c>
      <c r="LM56" s="112">
        <f t="shared" si="75"/>
        <v>0.19621488303948564</v>
      </c>
      <c r="LN56" s="112">
        <f t="shared" si="75"/>
        <v>0.18028108834680356</v>
      </c>
      <c r="LO56" s="112">
        <f t="shared" si="75"/>
        <v>0.17733774398683666</v>
      </c>
      <c r="LP56" s="112">
        <f t="shared" si="75"/>
        <v>0.16729897282057982</v>
      </c>
      <c r="LQ56" s="112">
        <f t="shared" si="75"/>
        <v>0.15654312178795182</v>
      </c>
      <c r="LR56" s="112">
        <f t="shared" ref="LR56:OE56" si="76">1/LR55-1</f>
        <v>0.15296891814171243</v>
      </c>
      <c r="LS56" s="112">
        <f t="shared" si="76"/>
        <v>0.14347805032402317</v>
      </c>
      <c r="LT56" s="112">
        <f t="shared" si="76"/>
        <v>0.13744956761565996</v>
      </c>
      <c r="LU56" s="112">
        <f t="shared" si="76"/>
        <v>0.1266338823451465</v>
      </c>
      <c r="LV56" s="112">
        <f t="shared" si="76"/>
        <v>0.11691670699429624</v>
      </c>
      <c r="LW56" s="112">
        <f t="shared" si="76"/>
        <v>0.10410904210586813</v>
      </c>
      <c r="LX56" s="112">
        <f t="shared" si="76"/>
        <v>9.0478066277400737E-2</v>
      </c>
      <c r="LY56" s="112">
        <f t="shared" si="76"/>
        <v>8.0216014143041692E-2</v>
      </c>
      <c r="LZ56" s="112">
        <f t="shared" si="76"/>
        <v>7.2387584774190161E-2</v>
      </c>
      <c r="MA56" s="112">
        <f t="shared" si="76"/>
        <v>6.6627794682902364E-2</v>
      </c>
      <c r="MB56" s="112">
        <f t="shared" si="76"/>
        <v>5.5962572698646129E-2</v>
      </c>
      <c r="MC56" s="112">
        <f t="shared" si="76"/>
        <v>3.912868795379465E-2</v>
      </c>
      <c r="MD56" s="112">
        <f t="shared" si="76"/>
        <v>2.8229455723129515E-2</v>
      </c>
      <c r="ME56" s="112">
        <f>1/ME55-1</f>
        <v>2.3419384615436911E-2</v>
      </c>
      <c r="MF56" s="112">
        <f t="shared" si="76"/>
        <v>1.6608110276583821E-2</v>
      </c>
      <c r="MG56" s="112">
        <f t="shared" si="76"/>
        <v>2.3568375228135263E-2</v>
      </c>
      <c r="MH56" s="112">
        <f t="shared" si="76"/>
        <v>2.7266534753247029E-2</v>
      </c>
      <c r="MI56" s="112">
        <f t="shared" ref="MI56:MN56" si="77">1/MI55-1</f>
        <v>3.0254272142460126E-2</v>
      </c>
      <c r="MJ56" s="112">
        <f t="shared" si="77"/>
        <v>2.4210626520576595E-2</v>
      </c>
      <c r="MK56" s="112">
        <f t="shared" si="77"/>
        <v>2.0028908022753367E-2</v>
      </c>
      <c r="ML56" s="112">
        <f t="shared" si="77"/>
        <v>1.3744016533597581E-2</v>
      </c>
      <c r="MM56" s="112">
        <f t="shared" si="77"/>
        <v>8.3999139573474046E-3</v>
      </c>
      <c r="MN56" s="112">
        <f t="shared" si="77"/>
        <v>0</v>
      </c>
      <c r="MO56" s="112">
        <f t="shared" si="76"/>
        <v>-3.3977495203356467E-2</v>
      </c>
      <c r="MP56" s="112">
        <f t="shared" si="76"/>
        <v>-6.6644922901793691E-2</v>
      </c>
      <c r="MQ56" s="112">
        <f t="shared" si="76"/>
        <v>-9.383002223475112E-2</v>
      </c>
      <c r="MR56" s="112">
        <f t="shared" si="76"/>
        <v>-0.12022332255801083</v>
      </c>
      <c r="MS56" s="112">
        <f t="shared" si="76"/>
        <v>-0.14584788597865128</v>
      </c>
      <c r="MT56" s="112">
        <f t="shared" si="76"/>
        <v>-0.17072610289189449</v>
      </c>
      <c r="MU56" s="112">
        <f t="shared" si="76"/>
        <v>-0.19487971154552863</v>
      </c>
      <c r="MV56" s="112">
        <f t="shared" si="76"/>
        <v>-0.21832981703449383</v>
      </c>
      <c r="MW56" s="112">
        <f t="shared" si="76"/>
        <v>-0.24109690974222697</v>
      </c>
      <c r="MX56" s="112">
        <f t="shared" si="76"/>
        <v>-0.26320088324488056</v>
      </c>
      <c r="MY56" s="112">
        <f t="shared" si="76"/>
        <v>-0.28466105169405875</v>
      </c>
      <c r="MZ56" s="112">
        <f t="shared" si="76"/>
        <v>-0.30549616669326107</v>
      </c>
      <c r="NA56" s="112">
        <f t="shared" si="76"/>
        <v>-0.3257244336827777</v>
      </c>
      <c r="NB56" s="112">
        <f t="shared" si="76"/>
        <v>-0.34536352784735702</v>
      </c>
      <c r="NC56" s="112">
        <f t="shared" si="76"/>
        <v>-0.36443060956054074</v>
      </c>
      <c r="ND56" s="112">
        <f t="shared" si="76"/>
        <v>-0.38294233937916577</v>
      </c>
      <c r="NE56" s="112">
        <f t="shared" si="76"/>
        <v>-0.40091489260113189</v>
      </c>
      <c r="NF56" s="112">
        <f t="shared" si="76"/>
        <v>-0.41836397339915721</v>
      </c>
      <c r="NG56" s="112">
        <f t="shared" si="76"/>
        <v>-0.435304828542871</v>
      </c>
      <c r="NH56" s="112">
        <f t="shared" si="76"/>
        <v>-0.45175226072123398</v>
      </c>
      <c r="NI56" s="112">
        <f t="shared" si="76"/>
        <v>-0.46772064147692627</v>
      </c>
      <c r="NJ56" s="112">
        <f t="shared" si="76"/>
        <v>-0.48322392376400602</v>
      </c>
      <c r="NK56" s="112">
        <f t="shared" si="76"/>
        <v>-0.49827565413981179</v>
      </c>
      <c r="NL56" s="112">
        <f t="shared" si="76"/>
        <v>-0.51288898460175902</v>
      </c>
      <c r="NM56" s="112">
        <f t="shared" si="76"/>
        <v>-0.52707668407937769</v>
      </c>
      <c r="NN56" s="112">
        <f t="shared" si="76"/>
        <v>-0.54085114959162883</v>
      </c>
      <c r="NO56" s="112">
        <f t="shared" si="76"/>
        <v>-0.55422441707925119</v>
      </c>
      <c r="NP56" s="112">
        <f t="shared" si="76"/>
        <v>-0.56720817192160311</v>
      </c>
      <c r="NQ56" s="112">
        <f t="shared" si="76"/>
        <v>-0.57981375914718747</v>
      </c>
      <c r="NR56" s="112">
        <f t="shared" si="76"/>
        <v>-0.59205219334678405</v>
      </c>
      <c r="NS56" s="112">
        <f t="shared" si="76"/>
        <v>-0.60393416829784863</v>
      </c>
      <c r="NT56" s="112">
        <f t="shared" si="76"/>
        <v>-0.61547006630859091</v>
      </c>
      <c r="NU56" s="112">
        <f t="shared" si="76"/>
        <v>-0.6266699672898941</v>
      </c>
      <c r="NV56" s="112">
        <f t="shared" si="76"/>
        <v>-0.63754365756300402</v>
      </c>
      <c r="NW56" s="112">
        <f t="shared" si="76"/>
        <v>-0.64810063841068355</v>
      </c>
      <c r="NX56" s="112">
        <f t="shared" si="76"/>
        <v>-0.65835013437930434</v>
      </c>
      <c r="NY56" s="112">
        <f t="shared" si="76"/>
        <v>-0.66830110133913045</v>
      </c>
      <c r="NZ56" s="112">
        <f t="shared" si="76"/>
        <v>-0.67796223430983549</v>
      </c>
      <c r="OA56" s="112">
        <f t="shared" si="76"/>
        <v>-0.68734197505809269</v>
      </c>
      <c r="OB56" s="112">
        <f t="shared" si="76"/>
        <v>-0.68734197505809269</v>
      </c>
      <c r="OC56" s="112">
        <f t="shared" si="76"/>
        <v>-0.68734197505809269</v>
      </c>
      <c r="OD56" s="112">
        <f t="shared" si="76"/>
        <v>-0.68734197505809269</v>
      </c>
      <c r="OE56" s="112">
        <f t="shared" si="76"/>
        <v>-0.68734197505809269</v>
      </c>
    </row>
    <row r="58" spans="1:395" x14ac:dyDescent="0.2">
      <c r="A58" s="133">
        <v>44985</v>
      </c>
    </row>
    <row r="59" spans="1:395" x14ac:dyDescent="0.2">
      <c r="BC59" s="51"/>
      <c r="BD59" s="51"/>
    </row>
    <row r="60" spans="1:395" x14ac:dyDescent="0.2">
      <c r="BC60" s="51"/>
      <c r="BD60" s="51"/>
    </row>
    <row r="61" spans="1:395" x14ac:dyDescent="0.2">
      <c r="BC61" s="51"/>
      <c r="BD61" s="51"/>
    </row>
    <row r="62" spans="1:395" x14ac:dyDescent="0.2">
      <c r="BC62" s="51"/>
      <c r="BD62" s="51"/>
    </row>
    <row r="63" spans="1:395" x14ac:dyDescent="0.2">
      <c r="BC63" s="51"/>
      <c r="BD63" s="51"/>
    </row>
    <row r="64" spans="1:395" x14ac:dyDescent="0.2">
      <c r="BC64" s="51"/>
      <c r="BD64" s="51"/>
    </row>
    <row r="65" spans="55:56" x14ac:dyDescent="0.2">
      <c r="BC65" s="51"/>
      <c r="BD65" s="51"/>
    </row>
    <row r="66" spans="55:56" x14ac:dyDescent="0.2">
      <c r="BC66" s="51"/>
      <c r="BD66" s="51"/>
    </row>
    <row r="67" spans="55:56" x14ac:dyDescent="0.2">
      <c r="BC67" s="51"/>
      <c r="BD67" s="51"/>
    </row>
    <row r="68" spans="55:56" x14ac:dyDescent="0.2">
      <c r="BC68" s="51"/>
      <c r="BD68" s="51"/>
    </row>
    <row r="69" spans="55:56" x14ac:dyDescent="0.2">
      <c r="BC69" s="51"/>
      <c r="BD69" s="51"/>
    </row>
    <row r="70" spans="55:56" x14ac:dyDescent="0.2">
      <c r="BC70" s="51"/>
      <c r="BD70" s="51"/>
    </row>
    <row r="71" spans="55:56" x14ac:dyDescent="0.2">
      <c r="BC71" s="51"/>
      <c r="BD71" s="51"/>
    </row>
    <row r="72" spans="55:56" x14ac:dyDescent="0.2">
      <c r="BC72" s="51"/>
      <c r="BD72" s="51"/>
    </row>
    <row r="73" spans="55:56" x14ac:dyDescent="0.2">
      <c r="BC73" s="51"/>
      <c r="BD73" s="51"/>
    </row>
    <row r="74" spans="55:56" x14ac:dyDescent="0.2">
      <c r="BC74" s="51"/>
      <c r="BD74" s="51"/>
    </row>
    <row r="75" spans="55:56" x14ac:dyDescent="0.2">
      <c r="BC75" s="51"/>
      <c r="BD75" s="51"/>
    </row>
    <row r="76" spans="55:56" x14ac:dyDescent="0.2">
      <c r="BC76" s="51"/>
      <c r="BD76" s="51"/>
    </row>
    <row r="77" spans="55:56" x14ac:dyDescent="0.2">
      <c r="BC77" s="51"/>
      <c r="BD77" s="51"/>
    </row>
    <row r="78" spans="55:56" x14ac:dyDescent="0.2">
      <c r="BC78" s="51"/>
      <c r="BD78" s="51"/>
    </row>
    <row r="79" spans="55:56" x14ac:dyDescent="0.2">
      <c r="BC79" s="51"/>
      <c r="BD79" s="51"/>
    </row>
    <row r="80" spans="55:56" x14ac:dyDescent="0.2">
      <c r="BC80" s="51"/>
      <c r="BD80" s="51"/>
    </row>
    <row r="81" spans="55:56" x14ac:dyDescent="0.2">
      <c r="BC81" s="51"/>
      <c r="BD81" s="51"/>
    </row>
    <row r="82" spans="55:56" x14ac:dyDescent="0.2">
      <c r="BC82" s="51"/>
      <c r="BD82" s="51"/>
    </row>
    <row r="83" spans="55:56" x14ac:dyDescent="0.2">
      <c r="BC83" s="51"/>
      <c r="BD83" s="51"/>
    </row>
    <row r="84" spans="55:56" x14ac:dyDescent="0.2">
      <c r="BC84" s="51"/>
      <c r="BD84" s="51"/>
    </row>
    <row r="85" spans="55:56" x14ac:dyDescent="0.2">
      <c r="BC85" s="51"/>
      <c r="BD85" s="51"/>
    </row>
    <row r="86" spans="55:56" x14ac:dyDescent="0.2">
      <c r="BC86" s="51"/>
      <c r="BD86" s="51"/>
    </row>
    <row r="87" spans="55:56" x14ac:dyDescent="0.2">
      <c r="BC87" s="51"/>
      <c r="BD87" s="51"/>
    </row>
    <row r="88" spans="55:56" x14ac:dyDescent="0.2">
      <c r="BC88" s="51"/>
      <c r="BD88" s="51"/>
    </row>
    <row r="89" spans="55:56" x14ac:dyDescent="0.2">
      <c r="BC89" s="51"/>
      <c r="BD89" s="51"/>
    </row>
    <row r="90" spans="55:56" x14ac:dyDescent="0.2">
      <c r="BC90" s="51"/>
      <c r="BD90" s="51"/>
    </row>
    <row r="91" spans="55:56" x14ac:dyDescent="0.2">
      <c r="BC91" s="51"/>
      <c r="BD91" s="51"/>
    </row>
    <row r="92" spans="55:56" x14ac:dyDescent="0.2">
      <c r="BC92" s="51"/>
      <c r="BD92" s="51"/>
    </row>
  </sheetData>
  <phoneticPr fontId="55" type="noConversion"/>
  <hyperlinks>
    <hyperlink ref="C13" r:id="rId1" xr:uid="{00000000-0004-0000-0F00-000000000000}"/>
    <hyperlink ref="C14" r:id="rId2" display="https://www.wsj.com/market-data/quotes/bond/BX/TMUBMUSD10Y/historical-prices" xr:uid="{00000000-0004-0000-0F00-000001000000}"/>
    <hyperlink ref="C15" r:id="rId3" xr:uid="{00000000-0004-0000-0F00-000002000000}"/>
    <hyperlink ref="C26" r:id="rId4" display="https://www3.bcb.gov.br/sgspub/consultarvalores/consultarValoresSeries.do?method=consultarValores" xr:uid="{00000000-0004-0000-0F00-000003000000}"/>
    <hyperlink ref="C18" r:id="rId5" xr:uid="{00000000-0004-0000-0F00-000004000000}"/>
    <hyperlink ref="C20" r:id="rId6" xr:uid="{00000000-0004-0000-0F00-000005000000}"/>
    <hyperlink ref="C21" r:id="rId7" xr:uid="{00000000-0004-0000-0F00-000006000000}"/>
    <hyperlink ref="D22" r:id="rId8" location="toc7" display="https://www.ecb.europa.eu/pub/projections/html/ecb.projections202209_ecbstaff~3eafaaee1a.en.html#toc7" xr:uid="{00000000-0004-0000-0F00-000007000000}"/>
    <hyperlink ref="C22" r:id="rId9" xr:uid="{00000000-0004-0000-0F00-000008000000}"/>
    <hyperlink ref="C27" r:id="rId10" display="https://www3.bcb.gov.br/sgspub/consultarvalores/consultarValoresSeries.do?method=consultarValores" xr:uid="{00000000-0004-0000-0F00-000009000000}"/>
    <hyperlink ref="C19" r:id="rId11" xr:uid="{00000000-0004-0000-0F00-00000A000000}"/>
  </hyperlinks>
  <pageMargins left="0.511811024" right="0.511811024" top="0.78740157499999996" bottom="0.78740157499999996" header="0.31496062000000002" footer="0.31496062000000002"/>
  <pageSetup paperSize="9" orientation="portrait" r:id="rId12"/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7">
    <tabColor rgb="FF00B0F0"/>
    <outlinePr summaryBelow="0"/>
  </sheetPr>
  <dimension ref="A1:AM222"/>
  <sheetViews>
    <sheetView showGridLines="0" topLeftCell="A118" zoomScale="85" zoomScaleNormal="85" workbookViewId="0">
      <selection activeCell="D110" sqref="D110:AL110"/>
    </sheetView>
  </sheetViews>
  <sheetFormatPr defaultRowHeight="12.75" outlineLevelRow="2" x14ac:dyDescent="0.2"/>
  <cols>
    <col min="1" max="1" width="22.7109375" style="468" customWidth="1"/>
    <col min="2" max="2" width="65.42578125" style="468" bestFit="1" customWidth="1"/>
    <col min="3" max="3" width="62.140625" style="483" bestFit="1" customWidth="1"/>
    <col min="4" max="4" width="36.5703125" style="468" bestFit="1" customWidth="1"/>
    <col min="5" max="5" width="16.7109375" style="468" bestFit="1" customWidth="1"/>
    <col min="6" max="6" width="51" style="468" bestFit="1" customWidth="1"/>
    <col min="7" max="16" width="16.7109375" style="468" bestFit="1" customWidth="1"/>
    <col min="17" max="17" width="39" style="468" bestFit="1" customWidth="1"/>
    <col min="18" max="21" width="16.7109375" style="468" bestFit="1" customWidth="1"/>
    <col min="22" max="22" width="65.42578125" style="468" bestFit="1" customWidth="1"/>
    <col min="23" max="24" width="16.7109375" style="468" bestFit="1" customWidth="1"/>
    <col min="25" max="25" width="30" style="468" bestFit="1" customWidth="1"/>
    <col min="26" max="26" width="20" style="468" bestFit="1" customWidth="1"/>
    <col min="27" max="32" width="16.7109375" style="468" bestFit="1" customWidth="1"/>
    <col min="33" max="33" width="26" style="468" bestFit="1" customWidth="1"/>
    <col min="34" max="38" width="16.7109375" style="468" bestFit="1" customWidth="1"/>
    <col min="39" max="39" width="7.5703125" style="468" bestFit="1" customWidth="1"/>
    <col min="40" max="16384" width="9.140625" style="468"/>
  </cols>
  <sheetData>
    <row r="1" spans="1:38" s="467" customFormat="1" x14ac:dyDescent="0.2">
      <c r="A1" s="680" t="s">
        <v>302</v>
      </c>
      <c r="B1" s="680"/>
      <c r="C1" s="681"/>
      <c r="D1" s="680">
        <v>2024</v>
      </c>
      <c r="E1" s="680">
        <f>D1+1</f>
        <v>2025</v>
      </c>
      <c r="F1" s="680">
        <f t="shared" ref="F1:AL1" si="0">E1+1</f>
        <v>2026</v>
      </c>
      <c r="G1" s="680">
        <f t="shared" si="0"/>
        <v>2027</v>
      </c>
      <c r="H1" s="680">
        <f t="shared" si="0"/>
        <v>2028</v>
      </c>
      <c r="I1" s="680">
        <f t="shared" si="0"/>
        <v>2029</v>
      </c>
      <c r="J1" s="680">
        <f t="shared" si="0"/>
        <v>2030</v>
      </c>
      <c r="K1" s="680">
        <f t="shared" si="0"/>
        <v>2031</v>
      </c>
      <c r="L1" s="680">
        <f t="shared" si="0"/>
        <v>2032</v>
      </c>
      <c r="M1" s="680">
        <f t="shared" si="0"/>
        <v>2033</v>
      </c>
      <c r="N1" s="680">
        <f t="shared" si="0"/>
        <v>2034</v>
      </c>
      <c r="O1" s="680">
        <f t="shared" si="0"/>
        <v>2035</v>
      </c>
      <c r="P1" s="680">
        <f t="shared" si="0"/>
        <v>2036</v>
      </c>
      <c r="Q1" s="680">
        <f t="shared" si="0"/>
        <v>2037</v>
      </c>
      <c r="R1" s="680">
        <f t="shared" si="0"/>
        <v>2038</v>
      </c>
      <c r="S1" s="680">
        <f t="shared" si="0"/>
        <v>2039</v>
      </c>
      <c r="T1" s="680">
        <f t="shared" si="0"/>
        <v>2040</v>
      </c>
      <c r="U1" s="680">
        <f t="shared" si="0"/>
        <v>2041</v>
      </c>
      <c r="V1" s="680">
        <f t="shared" si="0"/>
        <v>2042</v>
      </c>
      <c r="W1" s="680">
        <f t="shared" si="0"/>
        <v>2043</v>
      </c>
      <c r="X1" s="680">
        <f t="shared" si="0"/>
        <v>2044</v>
      </c>
      <c r="Y1" s="680">
        <f t="shared" si="0"/>
        <v>2045</v>
      </c>
      <c r="Z1" s="680">
        <f t="shared" si="0"/>
        <v>2046</v>
      </c>
      <c r="AA1" s="680">
        <f t="shared" si="0"/>
        <v>2047</v>
      </c>
      <c r="AB1" s="680">
        <f t="shared" si="0"/>
        <v>2048</v>
      </c>
      <c r="AC1" s="680">
        <f t="shared" si="0"/>
        <v>2049</v>
      </c>
      <c r="AD1" s="680">
        <f t="shared" si="0"/>
        <v>2050</v>
      </c>
      <c r="AE1" s="680">
        <f t="shared" si="0"/>
        <v>2051</v>
      </c>
      <c r="AF1" s="680">
        <f t="shared" si="0"/>
        <v>2052</v>
      </c>
      <c r="AG1" s="680">
        <f t="shared" si="0"/>
        <v>2053</v>
      </c>
      <c r="AH1" s="680">
        <f t="shared" si="0"/>
        <v>2054</v>
      </c>
      <c r="AI1" s="680">
        <f t="shared" si="0"/>
        <v>2055</v>
      </c>
      <c r="AJ1" s="680">
        <f t="shared" si="0"/>
        <v>2056</v>
      </c>
      <c r="AK1" s="680">
        <f t="shared" si="0"/>
        <v>2057</v>
      </c>
      <c r="AL1" s="680">
        <f t="shared" si="0"/>
        <v>2058</v>
      </c>
    </row>
    <row r="2" spans="1:38" x14ac:dyDescent="0.2">
      <c r="A2" s="543" t="str">
        <f>MacroEco!A$8</f>
        <v>Índice de inflação brasileira (IPCA)</v>
      </c>
      <c r="D2" s="543">
        <f>MacroEco!AA$8</f>
        <v>1.071403611055497</v>
      </c>
      <c r="E2" s="543">
        <f>MacroEco!AB$8</f>
        <v>1.1035457193871618</v>
      </c>
      <c r="F2" s="543">
        <f>MacroEco!AC$8</f>
        <v>1.1366520909687767</v>
      </c>
      <c r="G2" s="543">
        <f>MacroEco!AD$8</f>
        <v>1.17075165369784</v>
      </c>
      <c r="H2" s="543">
        <f>MacroEco!AE$8</f>
        <v>1.2058742033087753</v>
      </c>
      <c r="I2" s="543">
        <f>MacroEco!AF$8</f>
        <v>1.2420504294080386</v>
      </c>
      <c r="J2" s="543">
        <f>MacroEco!AG$8</f>
        <v>1.2793119422902797</v>
      </c>
      <c r="K2" s="543">
        <f>MacroEco!AH$8</f>
        <v>1.3176913005589881</v>
      </c>
      <c r="L2" s="543">
        <f>MacroEco!AI$8</f>
        <v>1.3572220395757577</v>
      </c>
      <c r="M2" s="543">
        <f>MacroEco!AJ$8</f>
        <v>1.3979387007630304</v>
      </c>
      <c r="N2" s="543">
        <f>MacroEco!AK$8</f>
        <v>1.4398768617859214</v>
      </c>
      <c r="O2" s="543">
        <f>MacroEco!AL$8</f>
        <v>1.483073167639499</v>
      </c>
      <c r="P2" s="543">
        <f>MacroEco!AM$8</f>
        <v>1.527565362668684</v>
      </c>
      <c r="Q2" s="543">
        <f>MacroEco!AN$8</f>
        <v>1.5733923235487446</v>
      </c>
      <c r="R2" s="543">
        <f>MacroEco!AO$8</f>
        <v>1.620594093255207</v>
      </c>
      <c r="S2" s="543">
        <f>MacroEco!AP$8</f>
        <v>1.6692119160528633</v>
      </c>
      <c r="T2" s="543">
        <f>MacroEco!AQ$8</f>
        <v>1.7192882735344492</v>
      </c>
      <c r="U2" s="543">
        <f>MacroEco!AR$8</f>
        <v>1.7708669217404827</v>
      </c>
      <c r="V2" s="543">
        <f>MacroEco!AS$8</f>
        <v>1.8239929293926971</v>
      </c>
      <c r="W2" s="543">
        <f>MacroEco!AT$8</f>
        <v>1.878712717274478</v>
      </c>
      <c r="X2" s="543">
        <f>MacroEco!AU$8</f>
        <v>1.9350740987927124</v>
      </c>
      <c r="Y2" s="543">
        <f>MacroEco!AV$8</f>
        <v>1.9931263217564938</v>
      </c>
      <c r="Z2" s="543">
        <f>MacroEco!AW$8</f>
        <v>2.0529201114091888</v>
      </c>
      <c r="AA2" s="543">
        <f>MacroEco!AX$8</f>
        <v>2.1145077147514644</v>
      </c>
      <c r="AB2" s="543">
        <f>MacroEco!AY$8</f>
        <v>2.1779429461940083</v>
      </c>
      <c r="AC2" s="543">
        <f>MacroEco!AZ$8</f>
        <v>2.2432812345798285</v>
      </c>
      <c r="AD2" s="543">
        <f>MacroEco!BA$8</f>
        <v>2.3105796716172233</v>
      </c>
      <c r="AE2" s="543">
        <f>MacroEco!BB$8</f>
        <v>2.3798970617657402</v>
      </c>
      <c r="AF2" s="543">
        <f>MacroEco!BC$8</f>
        <v>2.4512939736187125</v>
      </c>
      <c r="AG2" s="543">
        <f>MacroEco!BD$8</f>
        <v>2.524832792827274</v>
      </c>
      <c r="AH2" s="543">
        <f>MacroEco!BE$8</f>
        <v>2.6005777766120923</v>
      </c>
      <c r="AI2" s="543">
        <f>MacroEco!BF$8</f>
        <v>2.678595109910455</v>
      </c>
      <c r="AJ2" s="543">
        <f>MacroEco!BG$8</f>
        <v>2.7589529632077689</v>
      </c>
      <c r="AK2" s="543">
        <f>MacroEco!BH$8</f>
        <v>2.8417215521040022</v>
      </c>
      <c r="AL2" s="543">
        <f>MacroEco!BI$8</f>
        <v>2.9269731986671226</v>
      </c>
    </row>
    <row r="4" spans="1:38" s="467" customFormat="1" x14ac:dyDescent="0.2">
      <c r="A4" s="680" t="s">
        <v>303</v>
      </c>
      <c r="B4" s="680"/>
      <c r="C4" s="681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  <c r="Y4" s="680"/>
      <c r="Z4" s="680"/>
      <c r="AA4" s="680"/>
      <c r="AB4" s="680"/>
      <c r="AC4" s="680"/>
      <c r="AD4" s="680"/>
      <c r="AE4" s="680"/>
      <c r="AF4" s="680"/>
      <c r="AG4" s="680"/>
      <c r="AH4" s="680"/>
      <c r="AI4" s="680"/>
      <c r="AJ4" s="680"/>
      <c r="AK4" s="680"/>
      <c r="AL4" s="680"/>
    </row>
    <row r="5" spans="1:38" ht="13.5" outlineLevel="1" thickBot="1" x14ac:dyDescent="0.25">
      <c r="B5" s="483"/>
    </row>
    <row r="6" spans="1:38" ht="13.5" outlineLevel="1" thickBot="1" x14ac:dyDescent="0.25">
      <c r="B6" s="635" t="s">
        <v>140</v>
      </c>
      <c r="C6" s="636"/>
      <c r="D6" s="637">
        <v>1</v>
      </c>
      <c r="E6" s="637">
        <f>D6+1</f>
        <v>2</v>
      </c>
      <c r="F6" s="637">
        <f t="shared" ref="F6:AL6" si="1">E6+1</f>
        <v>3</v>
      </c>
      <c r="G6" s="637">
        <f t="shared" si="1"/>
        <v>4</v>
      </c>
      <c r="H6" s="637">
        <f t="shared" si="1"/>
        <v>5</v>
      </c>
      <c r="I6" s="637">
        <f t="shared" si="1"/>
        <v>6</v>
      </c>
      <c r="J6" s="637">
        <f t="shared" si="1"/>
        <v>7</v>
      </c>
      <c r="K6" s="637">
        <f t="shared" si="1"/>
        <v>8</v>
      </c>
      <c r="L6" s="637">
        <f t="shared" si="1"/>
        <v>9</v>
      </c>
      <c r="M6" s="637">
        <f t="shared" si="1"/>
        <v>10</v>
      </c>
      <c r="N6" s="637">
        <f t="shared" si="1"/>
        <v>11</v>
      </c>
      <c r="O6" s="637">
        <f t="shared" si="1"/>
        <v>12</v>
      </c>
      <c r="P6" s="637">
        <f t="shared" si="1"/>
        <v>13</v>
      </c>
      <c r="Q6" s="637">
        <f t="shared" si="1"/>
        <v>14</v>
      </c>
      <c r="R6" s="637">
        <f t="shared" si="1"/>
        <v>15</v>
      </c>
      <c r="S6" s="637">
        <f t="shared" si="1"/>
        <v>16</v>
      </c>
      <c r="T6" s="637">
        <f t="shared" si="1"/>
        <v>17</v>
      </c>
      <c r="U6" s="637">
        <f t="shared" si="1"/>
        <v>18</v>
      </c>
      <c r="V6" s="637">
        <f t="shared" si="1"/>
        <v>19</v>
      </c>
      <c r="W6" s="637">
        <f t="shared" si="1"/>
        <v>20</v>
      </c>
      <c r="X6" s="637">
        <f t="shared" si="1"/>
        <v>21</v>
      </c>
      <c r="Y6" s="637">
        <f t="shared" si="1"/>
        <v>22</v>
      </c>
      <c r="Z6" s="637">
        <f t="shared" si="1"/>
        <v>23</v>
      </c>
      <c r="AA6" s="637">
        <f t="shared" si="1"/>
        <v>24</v>
      </c>
      <c r="AB6" s="637">
        <f t="shared" si="1"/>
        <v>25</v>
      </c>
      <c r="AC6" s="637">
        <f t="shared" si="1"/>
        <v>26</v>
      </c>
      <c r="AD6" s="637">
        <f t="shared" si="1"/>
        <v>27</v>
      </c>
      <c r="AE6" s="637">
        <f t="shared" si="1"/>
        <v>28</v>
      </c>
      <c r="AF6" s="637">
        <f t="shared" si="1"/>
        <v>29</v>
      </c>
      <c r="AG6" s="637">
        <f t="shared" si="1"/>
        <v>30</v>
      </c>
      <c r="AH6" s="637">
        <f t="shared" si="1"/>
        <v>31</v>
      </c>
      <c r="AI6" s="637">
        <f t="shared" si="1"/>
        <v>32</v>
      </c>
      <c r="AJ6" s="637">
        <f t="shared" si="1"/>
        <v>33</v>
      </c>
      <c r="AK6" s="637">
        <f t="shared" si="1"/>
        <v>34</v>
      </c>
      <c r="AL6" s="679">
        <f t="shared" si="1"/>
        <v>35</v>
      </c>
    </row>
    <row r="7" spans="1:38" ht="13.5" outlineLevel="1" thickBot="1" x14ac:dyDescent="0.25">
      <c r="B7" s="638"/>
      <c r="C7" s="639"/>
      <c r="D7" s="637">
        <v>2024</v>
      </c>
      <c r="E7" s="637">
        <f>D7+1</f>
        <v>2025</v>
      </c>
      <c r="F7" s="637">
        <f t="shared" ref="F7:AF7" si="2">E7+1</f>
        <v>2026</v>
      </c>
      <c r="G7" s="637">
        <f t="shared" si="2"/>
        <v>2027</v>
      </c>
      <c r="H7" s="637">
        <f t="shared" si="2"/>
        <v>2028</v>
      </c>
      <c r="I7" s="637">
        <f t="shared" si="2"/>
        <v>2029</v>
      </c>
      <c r="J7" s="637">
        <f t="shared" si="2"/>
        <v>2030</v>
      </c>
      <c r="K7" s="637">
        <f t="shared" si="2"/>
        <v>2031</v>
      </c>
      <c r="L7" s="637">
        <f t="shared" si="2"/>
        <v>2032</v>
      </c>
      <c r="M7" s="637">
        <f t="shared" si="2"/>
        <v>2033</v>
      </c>
      <c r="N7" s="637">
        <f t="shared" si="2"/>
        <v>2034</v>
      </c>
      <c r="O7" s="637">
        <f t="shared" si="2"/>
        <v>2035</v>
      </c>
      <c r="P7" s="637">
        <f t="shared" si="2"/>
        <v>2036</v>
      </c>
      <c r="Q7" s="637">
        <f t="shared" si="2"/>
        <v>2037</v>
      </c>
      <c r="R7" s="637">
        <f t="shared" si="2"/>
        <v>2038</v>
      </c>
      <c r="S7" s="637">
        <f t="shared" si="2"/>
        <v>2039</v>
      </c>
      <c r="T7" s="637">
        <f t="shared" si="2"/>
        <v>2040</v>
      </c>
      <c r="U7" s="637">
        <f t="shared" si="2"/>
        <v>2041</v>
      </c>
      <c r="V7" s="637">
        <f t="shared" si="2"/>
        <v>2042</v>
      </c>
      <c r="W7" s="637">
        <f t="shared" si="2"/>
        <v>2043</v>
      </c>
      <c r="X7" s="637">
        <f t="shared" si="2"/>
        <v>2044</v>
      </c>
      <c r="Y7" s="637">
        <f t="shared" si="2"/>
        <v>2045</v>
      </c>
      <c r="Z7" s="637">
        <f t="shared" si="2"/>
        <v>2046</v>
      </c>
      <c r="AA7" s="637">
        <f t="shared" si="2"/>
        <v>2047</v>
      </c>
      <c r="AB7" s="637">
        <f t="shared" si="2"/>
        <v>2048</v>
      </c>
      <c r="AC7" s="637">
        <f t="shared" si="2"/>
        <v>2049</v>
      </c>
      <c r="AD7" s="637">
        <f t="shared" si="2"/>
        <v>2050</v>
      </c>
      <c r="AE7" s="637">
        <f t="shared" si="2"/>
        <v>2051</v>
      </c>
      <c r="AF7" s="637">
        <f t="shared" si="2"/>
        <v>2052</v>
      </c>
      <c r="AG7" s="637">
        <f t="shared" ref="AG7:AL7" si="3">AF7+1</f>
        <v>2053</v>
      </c>
      <c r="AH7" s="637">
        <f t="shared" si="3"/>
        <v>2054</v>
      </c>
      <c r="AI7" s="637">
        <f t="shared" si="3"/>
        <v>2055</v>
      </c>
      <c r="AJ7" s="637">
        <f t="shared" si="3"/>
        <v>2056</v>
      </c>
      <c r="AK7" s="637">
        <f t="shared" si="3"/>
        <v>2057</v>
      </c>
      <c r="AL7" s="679">
        <f t="shared" si="3"/>
        <v>2058</v>
      </c>
    </row>
    <row r="8" spans="1:38" ht="13.5" outlineLevel="1" thickBot="1" x14ac:dyDescent="0.25">
      <c r="B8" s="640" t="s">
        <v>304</v>
      </c>
      <c r="C8" s="641" t="s">
        <v>32</v>
      </c>
      <c r="D8" s="642">
        <f>MacroEco!AA18</f>
        <v>0.08</v>
      </c>
      <c r="E8" s="642">
        <f>MacroEco!AB18</f>
        <v>7.7499999999999999E-2</v>
      </c>
      <c r="F8" s="642">
        <f>MacroEco!AC18</f>
        <v>7.7499999999999999E-2</v>
      </c>
      <c r="G8" s="642">
        <f>MacroEco!AD18</f>
        <v>7.7499999999999999E-2</v>
      </c>
      <c r="H8" s="642">
        <f>MacroEco!AE18</f>
        <v>7.7499999999999999E-2</v>
      </c>
      <c r="I8" s="642">
        <f>MacroEco!AF18</f>
        <v>7.7499999999999999E-2</v>
      </c>
      <c r="J8" s="642">
        <f>MacroEco!AG18</f>
        <v>7.7499999999999999E-2</v>
      </c>
      <c r="K8" s="642">
        <f>MacroEco!AH18</f>
        <v>7.7499999999999999E-2</v>
      </c>
      <c r="L8" s="642">
        <f>MacroEco!AI18</f>
        <v>7.7499999999999999E-2</v>
      </c>
      <c r="M8" s="642">
        <f>MacroEco!AJ18</f>
        <v>7.7499999999999999E-2</v>
      </c>
      <c r="N8" s="642">
        <f>MacroEco!AK18</f>
        <v>7.7499999999999999E-2</v>
      </c>
      <c r="O8" s="642">
        <f>MacroEco!AL18</f>
        <v>7.7499999999999999E-2</v>
      </c>
      <c r="P8" s="642">
        <f>MacroEco!AM18</f>
        <v>7.7499999999999999E-2</v>
      </c>
      <c r="Q8" s="642">
        <f>MacroEco!AN18</f>
        <v>7.7499999999999999E-2</v>
      </c>
      <c r="R8" s="642">
        <f>MacroEco!AO18</f>
        <v>7.7499999999999999E-2</v>
      </c>
      <c r="S8" s="642">
        <f>MacroEco!AP18</f>
        <v>7.7499999999999999E-2</v>
      </c>
      <c r="T8" s="642">
        <f>MacroEco!AQ18</f>
        <v>7.7499999999999999E-2</v>
      </c>
      <c r="U8" s="642">
        <f>MacroEco!AR18</f>
        <v>7.7499999999999999E-2</v>
      </c>
      <c r="V8" s="642">
        <f>MacroEco!AS18</f>
        <v>7.7499999999999999E-2</v>
      </c>
      <c r="W8" s="642">
        <f>MacroEco!AT18</f>
        <v>7.7499999999999999E-2</v>
      </c>
      <c r="X8" s="642">
        <f>MacroEco!AU18</f>
        <v>7.7499999999999999E-2</v>
      </c>
      <c r="Y8" s="642">
        <f>MacroEco!AV18</f>
        <v>7.7499999999999999E-2</v>
      </c>
      <c r="Z8" s="642">
        <f>MacroEco!AW18</f>
        <v>7.7499999999999999E-2</v>
      </c>
      <c r="AA8" s="642">
        <f>MacroEco!AX18</f>
        <v>7.7499999999999999E-2</v>
      </c>
      <c r="AB8" s="642">
        <f>MacroEco!AY18</f>
        <v>7.7499999999999999E-2</v>
      </c>
      <c r="AC8" s="642">
        <f>MacroEco!AZ18</f>
        <v>7.7499999999999999E-2</v>
      </c>
      <c r="AD8" s="642">
        <f>MacroEco!BA18</f>
        <v>7.7499999999999999E-2</v>
      </c>
      <c r="AE8" s="642">
        <f>MacroEco!BB18</f>
        <v>7.7499999999999999E-2</v>
      </c>
      <c r="AF8" s="642">
        <f>MacroEco!BC18</f>
        <v>7.7499999999999999E-2</v>
      </c>
      <c r="AG8" s="642">
        <f>MacroEco!BD18</f>
        <v>7.7499999999999999E-2</v>
      </c>
      <c r="AH8" s="642">
        <f>MacroEco!BE18</f>
        <v>7.7499999999999999E-2</v>
      </c>
      <c r="AI8" s="642">
        <f>MacroEco!BF18</f>
        <v>7.7499999999999999E-2</v>
      </c>
      <c r="AJ8" s="642">
        <f>MacroEco!BG18</f>
        <v>7.7499999999999999E-2</v>
      </c>
      <c r="AK8" s="642">
        <f>MacroEco!BH18</f>
        <v>7.7499999999999999E-2</v>
      </c>
      <c r="AL8" s="642">
        <f>MacroEco!BI18</f>
        <v>7.7499999999999999E-2</v>
      </c>
    </row>
    <row r="9" spans="1:38" ht="13.5" outlineLevel="1" thickBot="1" x14ac:dyDescent="0.25">
      <c r="B9" s="640" t="s">
        <v>109</v>
      </c>
      <c r="C9" s="641" t="s">
        <v>32</v>
      </c>
      <c r="D9" s="642">
        <f>MacroEco!AA20</f>
        <v>3.5000000000000003E-2</v>
      </c>
      <c r="E9" s="642">
        <f>MacroEco!AB20</f>
        <v>0.03</v>
      </c>
      <c r="F9" s="642">
        <f>MacroEco!AC20</f>
        <v>0.03</v>
      </c>
      <c r="G9" s="642">
        <f>MacroEco!AD20</f>
        <v>0.03</v>
      </c>
      <c r="H9" s="642">
        <f>MacroEco!AE20</f>
        <v>0.03</v>
      </c>
      <c r="I9" s="642">
        <f>MacroEco!AF20</f>
        <v>0.03</v>
      </c>
      <c r="J9" s="642">
        <f>MacroEco!AG20</f>
        <v>0.03</v>
      </c>
      <c r="K9" s="642">
        <f>MacroEco!AH20</f>
        <v>0.03</v>
      </c>
      <c r="L9" s="642">
        <f>MacroEco!AI20</f>
        <v>0.03</v>
      </c>
      <c r="M9" s="642">
        <f>MacroEco!AJ20</f>
        <v>0.03</v>
      </c>
      <c r="N9" s="642">
        <f>MacroEco!AK20</f>
        <v>0.03</v>
      </c>
      <c r="O9" s="642">
        <f>MacroEco!AL20</f>
        <v>0.03</v>
      </c>
      <c r="P9" s="642">
        <f>MacroEco!AM20</f>
        <v>0.03</v>
      </c>
      <c r="Q9" s="642">
        <f>MacroEco!AN20</f>
        <v>0.03</v>
      </c>
      <c r="R9" s="642">
        <f>MacroEco!AO20</f>
        <v>0.03</v>
      </c>
      <c r="S9" s="642">
        <f>MacroEco!AP20</f>
        <v>0.03</v>
      </c>
      <c r="T9" s="642">
        <f>MacroEco!AQ20</f>
        <v>0.03</v>
      </c>
      <c r="U9" s="642">
        <f>MacroEco!AR20</f>
        <v>0.03</v>
      </c>
      <c r="V9" s="642">
        <f>MacroEco!AS20</f>
        <v>0.03</v>
      </c>
      <c r="W9" s="642">
        <f>MacroEco!AT20</f>
        <v>0.03</v>
      </c>
      <c r="X9" s="642">
        <f>MacroEco!AU20</f>
        <v>0.03</v>
      </c>
      <c r="Y9" s="642">
        <f>MacroEco!AV20</f>
        <v>0.03</v>
      </c>
      <c r="Z9" s="642">
        <f>MacroEco!AW20</f>
        <v>0.03</v>
      </c>
      <c r="AA9" s="642">
        <f>MacroEco!AX20</f>
        <v>0.03</v>
      </c>
      <c r="AB9" s="642">
        <f>MacroEco!AY20</f>
        <v>0.03</v>
      </c>
      <c r="AC9" s="642">
        <f>MacroEco!AZ20</f>
        <v>0.03</v>
      </c>
      <c r="AD9" s="642">
        <f>MacroEco!BA20</f>
        <v>0.03</v>
      </c>
      <c r="AE9" s="642">
        <f>MacroEco!BB20</f>
        <v>0.03</v>
      </c>
      <c r="AF9" s="642">
        <f>MacroEco!BC20</f>
        <v>0.03</v>
      </c>
      <c r="AG9" s="642">
        <f>MacroEco!BD20</f>
        <v>0.03</v>
      </c>
      <c r="AH9" s="642">
        <f>MacroEco!BE20</f>
        <v>0.03</v>
      </c>
      <c r="AI9" s="642">
        <f>MacroEco!BF20</f>
        <v>0.03</v>
      </c>
      <c r="AJ9" s="642">
        <f>MacroEco!BG20</f>
        <v>0.03</v>
      </c>
      <c r="AK9" s="642">
        <f>MacroEco!BH20</f>
        <v>0.03</v>
      </c>
      <c r="AL9" s="642">
        <f>MacroEco!BI20</f>
        <v>0.03</v>
      </c>
    </row>
    <row r="10" spans="1:38" ht="13.5" outlineLevel="1" thickBot="1" x14ac:dyDescent="0.25">
      <c r="B10" s="640" t="s">
        <v>365</v>
      </c>
      <c r="C10" s="641" t="s">
        <v>32</v>
      </c>
      <c r="D10" s="642">
        <f>MacroEco!AA34</f>
        <v>1.9060000000000001E-2</v>
      </c>
      <c r="E10" s="642">
        <f>MacroEco!AB34</f>
        <v>1.9900000000000001E-2</v>
      </c>
      <c r="F10" s="642">
        <f>MacroEco!AC34</f>
        <v>1.966E-2</v>
      </c>
      <c r="G10" s="642">
        <f>MacroEco!AD34</f>
        <v>1.966E-2</v>
      </c>
      <c r="H10" s="642">
        <f>MacroEco!AE34</f>
        <v>1.966E-2</v>
      </c>
      <c r="I10" s="642">
        <f>MacroEco!AF34</f>
        <v>1.966E-2</v>
      </c>
      <c r="J10" s="642">
        <f>MacroEco!AG34</f>
        <v>1.966E-2</v>
      </c>
      <c r="K10" s="642">
        <f>MacroEco!AH34</f>
        <v>1.966E-2</v>
      </c>
      <c r="L10" s="642">
        <f>MacroEco!AI34</f>
        <v>1.966E-2</v>
      </c>
      <c r="M10" s="642">
        <f>MacroEco!AJ34</f>
        <v>1.966E-2</v>
      </c>
      <c r="N10" s="642">
        <f>MacroEco!AK34</f>
        <v>1.966E-2</v>
      </c>
      <c r="O10" s="642">
        <f>MacroEco!AL34</f>
        <v>1.966E-2</v>
      </c>
      <c r="P10" s="642">
        <f>MacroEco!AM34</f>
        <v>1.966E-2</v>
      </c>
      <c r="Q10" s="642">
        <f>MacroEco!AN34</f>
        <v>1.966E-2</v>
      </c>
      <c r="R10" s="642">
        <f>MacroEco!AO34</f>
        <v>1.966E-2</v>
      </c>
      <c r="S10" s="642">
        <f>MacroEco!AP34</f>
        <v>1.966E-2</v>
      </c>
      <c r="T10" s="642">
        <f>MacroEco!AQ34</f>
        <v>1.966E-2</v>
      </c>
      <c r="U10" s="642">
        <f>MacroEco!AR34</f>
        <v>1.966E-2</v>
      </c>
      <c r="V10" s="642">
        <f>MacroEco!AS34</f>
        <v>1.966E-2</v>
      </c>
      <c r="W10" s="642">
        <f>MacroEco!AT34</f>
        <v>1.966E-2</v>
      </c>
      <c r="X10" s="642">
        <f>MacroEco!AU34</f>
        <v>1.966E-2</v>
      </c>
      <c r="Y10" s="642">
        <f>MacroEco!AV34</f>
        <v>1.966E-2</v>
      </c>
      <c r="Z10" s="642">
        <f>MacroEco!AW34</f>
        <v>1.966E-2</v>
      </c>
      <c r="AA10" s="642">
        <f>MacroEco!AX34</f>
        <v>1.966E-2</v>
      </c>
      <c r="AB10" s="642">
        <f>MacroEco!AY34</f>
        <v>1.966E-2</v>
      </c>
      <c r="AC10" s="642">
        <f>MacroEco!AZ34</f>
        <v>1.966E-2</v>
      </c>
      <c r="AD10" s="642">
        <f>MacroEco!BA34</f>
        <v>1.966E-2</v>
      </c>
      <c r="AE10" s="642">
        <f>MacroEco!BB34</f>
        <v>1.966E-2</v>
      </c>
      <c r="AF10" s="642">
        <f>MacroEco!BC34</f>
        <v>1.966E-2</v>
      </c>
      <c r="AG10" s="642">
        <f>MacroEco!BD34</f>
        <v>1.966E-2</v>
      </c>
      <c r="AH10" s="642">
        <f>MacroEco!BE34</f>
        <v>1.966E-2</v>
      </c>
      <c r="AI10" s="642">
        <f>MacroEco!BF34</f>
        <v>1.966E-2</v>
      </c>
      <c r="AJ10" s="642">
        <f>MacroEco!BG34</f>
        <v>1.966E-2</v>
      </c>
      <c r="AK10" s="642">
        <f>MacroEco!BH34</f>
        <v>1.966E-2</v>
      </c>
      <c r="AL10" s="642">
        <f>MacroEco!BI34</f>
        <v>1.966E-2</v>
      </c>
    </row>
    <row r="11" spans="1:38" outlineLevel="1" x14ac:dyDescent="0.2"/>
    <row r="13" spans="1:38" s="467" customFormat="1" x14ac:dyDescent="0.2">
      <c r="A13" s="680" t="s">
        <v>300</v>
      </c>
      <c r="B13" s="680"/>
      <c r="C13" s="681"/>
      <c r="D13" s="680"/>
      <c r="E13" s="680"/>
      <c r="F13" s="680"/>
      <c r="G13" s="680"/>
      <c r="H13" s="680"/>
      <c r="I13" s="680"/>
      <c r="J13" s="680"/>
      <c r="K13" s="680"/>
      <c r="L13" s="680"/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  <c r="Y13" s="680"/>
      <c r="Z13" s="680"/>
      <c r="AA13" s="680"/>
      <c r="AB13" s="680"/>
      <c r="AC13" s="680"/>
      <c r="AD13" s="680"/>
      <c r="AE13" s="680"/>
      <c r="AF13" s="680"/>
      <c r="AG13" s="680"/>
      <c r="AH13" s="680"/>
      <c r="AI13" s="680"/>
      <c r="AJ13" s="680"/>
      <c r="AK13" s="680"/>
      <c r="AL13" s="680"/>
    </row>
    <row r="14" spans="1:38" outlineLevel="1" x14ac:dyDescent="0.2"/>
    <row r="15" spans="1:38" s="546" customFormat="1" outlineLevel="1" x14ac:dyDescent="0.2">
      <c r="A15" s="545" t="s">
        <v>305</v>
      </c>
      <c r="B15" s="545"/>
      <c r="C15" s="550"/>
      <c r="D15" s="545"/>
      <c r="E15" s="545"/>
      <c r="F15" s="545"/>
      <c r="G15" s="545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45"/>
      <c r="AG15" s="545"/>
      <c r="AH15" s="545"/>
      <c r="AI15" s="545"/>
      <c r="AJ15" s="545"/>
      <c r="AK15" s="545"/>
      <c r="AL15" s="545"/>
    </row>
    <row r="16" spans="1:38" ht="13.5" outlineLevel="2" thickBot="1" x14ac:dyDescent="0.25"/>
    <row r="17" spans="1:38" ht="13.5" outlineLevel="2" thickBot="1" x14ac:dyDescent="0.25">
      <c r="B17" s="643" t="s">
        <v>140</v>
      </c>
      <c r="C17" s="644"/>
      <c r="D17" s="637">
        <v>1</v>
      </c>
      <c r="E17" s="637">
        <v>2</v>
      </c>
      <c r="F17" s="637">
        <v>3</v>
      </c>
      <c r="G17" s="637">
        <v>4</v>
      </c>
      <c r="H17" s="637">
        <v>5</v>
      </c>
      <c r="I17" s="637">
        <v>6</v>
      </c>
      <c r="J17" s="637">
        <v>7</v>
      </c>
      <c r="K17" s="637">
        <v>8</v>
      </c>
      <c r="L17" s="637">
        <v>9</v>
      </c>
      <c r="M17" s="637">
        <v>10</v>
      </c>
      <c r="N17" s="637">
        <v>11</v>
      </c>
      <c r="O17" s="637">
        <v>12</v>
      </c>
      <c r="P17" s="637">
        <v>13</v>
      </c>
      <c r="Q17" s="637">
        <v>14</v>
      </c>
      <c r="R17" s="637">
        <v>15</v>
      </c>
      <c r="S17" s="637">
        <v>16</v>
      </c>
      <c r="T17" s="637">
        <v>17</v>
      </c>
      <c r="U17" s="637">
        <v>18</v>
      </c>
      <c r="V17" s="637">
        <v>19</v>
      </c>
      <c r="W17" s="637">
        <v>20</v>
      </c>
      <c r="X17" s="637">
        <f t="shared" ref="X17:AG18" si="4">W17+1</f>
        <v>21</v>
      </c>
      <c r="Y17" s="637">
        <f t="shared" si="4"/>
        <v>22</v>
      </c>
      <c r="Z17" s="637">
        <f t="shared" si="4"/>
        <v>23</v>
      </c>
      <c r="AA17" s="637">
        <f t="shared" si="4"/>
        <v>24</v>
      </c>
      <c r="AB17" s="637">
        <f t="shared" si="4"/>
        <v>25</v>
      </c>
      <c r="AC17" s="637">
        <f t="shared" si="4"/>
        <v>26</v>
      </c>
      <c r="AD17" s="637">
        <f t="shared" si="4"/>
        <v>27</v>
      </c>
      <c r="AE17" s="637">
        <f t="shared" si="4"/>
        <v>28</v>
      </c>
      <c r="AF17" s="637">
        <f t="shared" si="4"/>
        <v>29</v>
      </c>
      <c r="AG17" s="637">
        <f t="shared" si="4"/>
        <v>30</v>
      </c>
      <c r="AH17" s="637">
        <f t="shared" ref="AH17:AL18" si="5">AG17+1</f>
        <v>31</v>
      </c>
      <c r="AI17" s="637">
        <f t="shared" si="5"/>
        <v>32</v>
      </c>
      <c r="AJ17" s="637">
        <f t="shared" si="5"/>
        <v>33</v>
      </c>
      <c r="AK17" s="637">
        <f t="shared" si="5"/>
        <v>34</v>
      </c>
      <c r="AL17" s="679">
        <f t="shared" si="5"/>
        <v>35</v>
      </c>
    </row>
    <row r="18" spans="1:38" ht="13.5" outlineLevel="2" thickBot="1" x14ac:dyDescent="0.25">
      <c r="B18" s="645"/>
      <c r="C18" s="646"/>
      <c r="D18" s="637">
        <v>2024</v>
      </c>
      <c r="E18" s="637">
        <f>D18+1</f>
        <v>2025</v>
      </c>
      <c r="F18" s="637">
        <f t="shared" ref="F18:W18" si="6">E18+1</f>
        <v>2026</v>
      </c>
      <c r="G18" s="637">
        <f t="shared" si="6"/>
        <v>2027</v>
      </c>
      <c r="H18" s="637">
        <f t="shared" si="6"/>
        <v>2028</v>
      </c>
      <c r="I18" s="637">
        <f t="shared" si="6"/>
        <v>2029</v>
      </c>
      <c r="J18" s="637">
        <f t="shared" si="6"/>
        <v>2030</v>
      </c>
      <c r="K18" s="637">
        <f t="shared" si="6"/>
        <v>2031</v>
      </c>
      <c r="L18" s="637">
        <f t="shared" si="6"/>
        <v>2032</v>
      </c>
      <c r="M18" s="637">
        <f t="shared" si="6"/>
        <v>2033</v>
      </c>
      <c r="N18" s="637">
        <f t="shared" si="6"/>
        <v>2034</v>
      </c>
      <c r="O18" s="637">
        <f t="shared" si="6"/>
        <v>2035</v>
      </c>
      <c r="P18" s="637">
        <f t="shared" si="6"/>
        <v>2036</v>
      </c>
      <c r="Q18" s="637">
        <f t="shared" si="6"/>
        <v>2037</v>
      </c>
      <c r="R18" s="637">
        <f t="shared" si="6"/>
        <v>2038</v>
      </c>
      <c r="S18" s="637">
        <f t="shared" si="6"/>
        <v>2039</v>
      </c>
      <c r="T18" s="637">
        <f t="shared" si="6"/>
        <v>2040</v>
      </c>
      <c r="U18" s="637">
        <f t="shared" si="6"/>
        <v>2041</v>
      </c>
      <c r="V18" s="637">
        <f t="shared" si="6"/>
        <v>2042</v>
      </c>
      <c r="W18" s="637">
        <f t="shared" si="6"/>
        <v>2043</v>
      </c>
      <c r="X18" s="637">
        <f t="shared" si="4"/>
        <v>2044</v>
      </c>
      <c r="Y18" s="637">
        <f t="shared" si="4"/>
        <v>2045</v>
      </c>
      <c r="Z18" s="637">
        <f t="shared" si="4"/>
        <v>2046</v>
      </c>
      <c r="AA18" s="637">
        <f t="shared" si="4"/>
        <v>2047</v>
      </c>
      <c r="AB18" s="637">
        <f t="shared" si="4"/>
        <v>2048</v>
      </c>
      <c r="AC18" s="637">
        <f t="shared" si="4"/>
        <v>2049</v>
      </c>
      <c r="AD18" s="637">
        <f t="shared" si="4"/>
        <v>2050</v>
      </c>
      <c r="AE18" s="637">
        <f t="shared" si="4"/>
        <v>2051</v>
      </c>
      <c r="AF18" s="637">
        <f t="shared" si="4"/>
        <v>2052</v>
      </c>
      <c r="AG18" s="637">
        <f t="shared" si="4"/>
        <v>2053</v>
      </c>
      <c r="AH18" s="637">
        <f t="shared" si="5"/>
        <v>2054</v>
      </c>
      <c r="AI18" s="637">
        <f t="shared" si="5"/>
        <v>2055</v>
      </c>
      <c r="AJ18" s="637">
        <f t="shared" si="5"/>
        <v>2056</v>
      </c>
      <c r="AK18" s="637">
        <f t="shared" si="5"/>
        <v>2057</v>
      </c>
      <c r="AL18" s="679">
        <f t="shared" si="5"/>
        <v>2058</v>
      </c>
    </row>
    <row r="19" spans="1:38" ht="13.5" outlineLevel="2" thickBot="1" x14ac:dyDescent="0.25">
      <c r="B19" s="647" t="s">
        <v>306</v>
      </c>
      <c r="C19" s="648" t="s">
        <v>227</v>
      </c>
      <c r="D19" s="649">
        <f>OPERACIONAL!H4</f>
        <v>236158.92903386455</v>
      </c>
      <c r="E19" s="649">
        <f>D19</f>
        <v>236158.92903386455</v>
      </c>
      <c r="F19" s="649">
        <f>OPERACIONAL!I4</f>
        <v>241443.16530837573</v>
      </c>
      <c r="G19" s="649">
        <f>OPERACIONAL!J4</f>
        <v>246845.64040247799</v>
      </c>
      <c r="H19" s="649">
        <f>OPERACIONAL!K4</f>
        <v>254313</v>
      </c>
      <c r="I19" s="649">
        <f>OPERACIONAL!L4</f>
        <v>256230</v>
      </c>
      <c r="J19" s="649">
        <f>OPERACIONAL!M4</f>
        <v>258242</v>
      </c>
      <c r="K19" s="649">
        <f>OPERACIONAL!N4</f>
        <v>260277</v>
      </c>
      <c r="L19" s="649">
        <f>OPERACIONAL!O4</f>
        <v>262335</v>
      </c>
      <c r="M19" s="649">
        <f>OPERACIONAL!P4</f>
        <v>264416</v>
      </c>
      <c r="N19" s="649">
        <f>OPERACIONAL!Q4</f>
        <v>266189</v>
      </c>
      <c r="O19" s="649">
        <f>OPERACIONAL!R4</f>
        <v>268315</v>
      </c>
      <c r="P19" s="649">
        <f>OPERACIONAL!S4</f>
        <v>270463</v>
      </c>
      <c r="Q19" s="649">
        <f>OPERACIONAL!T4</f>
        <v>272633</v>
      </c>
      <c r="R19" s="649">
        <f>OPERACIONAL!U4</f>
        <v>274826</v>
      </c>
      <c r="S19" s="649">
        <f>OPERACIONAL!V4</f>
        <v>276540</v>
      </c>
      <c r="T19" s="649">
        <f>OPERACIONAL!W4</f>
        <v>278670</v>
      </c>
      <c r="U19" s="649">
        <f>OPERACIONAL!X4</f>
        <v>280823</v>
      </c>
      <c r="V19" s="649">
        <f>OPERACIONAL!Y4</f>
        <v>283000</v>
      </c>
      <c r="W19" s="649">
        <f>OPERACIONAL!Z4</f>
        <v>285200</v>
      </c>
      <c r="X19" s="649">
        <f>OPERACIONAL!AA4</f>
        <v>287296</v>
      </c>
      <c r="Y19" s="649">
        <f>OPERACIONAL!AB4</f>
        <v>291807</v>
      </c>
      <c r="Z19" s="649">
        <f>OPERACIONAL!AC4</f>
        <v>294098</v>
      </c>
      <c r="AA19" s="649">
        <f>OPERACIONAL!AD4</f>
        <v>294098</v>
      </c>
      <c r="AB19" s="649">
        <f>OPERACIONAL!AE4</f>
        <v>296413</v>
      </c>
      <c r="AC19" s="649">
        <f>OPERACIONAL!AF4</f>
        <v>298476</v>
      </c>
      <c r="AD19" s="649">
        <f>OPERACIONAL!AG4</f>
        <v>300781</v>
      </c>
      <c r="AE19" s="649">
        <f>OPERACIONAL!AH4</f>
        <v>303110</v>
      </c>
      <c r="AF19" s="649">
        <f>OPERACIONAL!AI4</f>
        <v>305463</v>
      </c>
      <c r="AG19" s="649">
        <f>OPERACIONAL!AJ4</f>
        <v>307841</v>
      </c>
      <c r="AH19" s="649">
        <f>OPERACIONAL!AK4</f>
        <v>310095</v>
      </c>
      <c r="AI19" s="649">
        <f>OPERACIONAL!AL4</f>
        <v>312455</v>
      </c>
      <c r="AJ19" s="649">
        <f>OPERACIONAL!AM4</f>
        <v>314840</v>
      </c>
      <c r="AK19" s="649">
        <f>OPERACIONAL!AN4</f>
        <v>317250</v>
      </c>
      <c r="AL19" s="649">
        <f>OPERACIONAL!AO4</f>
        <v>319686</v>
      </c>
    </row>
    <row r="20" spans="1:38" outlineLevel="2" x14ac:dyDescent="0.2"/>
    <row r="21" spans="1:38" outlineLevel="1" x14ac:dyDescent="0.2"/>
    <row r="22" spans="1:38" s="546" customFormat="1" outlineLevel="1" x14ac:dyDescent="0.2">
      <c r="A22" s="545" t="s">
        <v>301</v>
      </c>
      <c r="B22" s="545"/>
      <c r="C22" s="550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  <c r="AD22" s="545"/>
      <c r="AE22" s="545"/>
      <c r="AF22" s="545"/>
      <c r="AG22" s="545"/>
      <c r="AH22" s="545"/>
      <c r="AI22" s="545"/>
      <c r="AJ22" s="545"/>
      <c r="AK22" s="545"/>
      <c r="AL22" s="545"/>
    </row>
    <row r="23" spans="1:38" ht="13.5" outlineLevel="2" thickBot="1" x14ac:dyDescent="0.25"/>
    <row r="24" spans="1:38" ht="13.5" outlineLevel="2" thickBot="1" x14ac:dyDescent="0.25">
      <c r="B24" s="643" t="s">
        <v>140</v>
      </c>
      <c r="C24" s="644"/>
      <c r="D24" s="637">
        <v>1</v>
      </c>
      <c r="E24" s="637">
        <v>2</v>
      </c>
      <c r="F24" s="637">
        <v>3</v>
      </c>
      <c r="G24" s="637">
        <v>4</v>
      </c>
      <c r="H24" s="637">
        <v>5</v>
      </c>
      <c r="I24" s="637">
        <v>6</v>
      </c>
      <c r="J24" s="637">
        <v>7</v>
      </c>
      <c r="K24" s="637">
        <v>8</v>
      </c>
      <c r="L24" s="637">
        <v>9</v>
      </c>
      <c r="M24" s="637">
        <v>10</v>
      </c>
      <c r="N24" s="637">
        <v>11</v>
      </c>
      <c r="O24" s="637">
        <v>12</v>
      </c>
      <c r="P24" s="637">
        <v>13</v>
      </c>
      <c r="Q24" s="637">
        <v>14</v>
      </c>
      <c r="R24" s="637">
        <v>15</v>
      </c>
      <c r="S24" s="637">
        <v>16</v>
      </c>
      <c r="T24" s="637">
        <v>17</v>
      </c>
      <c r="U24" s="637">
        <v>18</v>
      </c>
      <c r="V24" s="637">
        <v>19</v>
      </c>
      <c r="W24" s="637">
        <v>20</v>
      </c>
      <c r="X24" s="637">
        <f t="shared" ref="X24:AG25" si="7">W24+1</f>
        <v>21</v>
      </c>
      <c r="Y24" s="637">
        <f t="shared" si="7"/>
        <v>22</v>
      </c>
      <c r="Z24" s="637">
        <f t="shared" si="7"/>
        <v>23</v>
      </c>
      <c r="AA24" s="637">
        <f t="shared" si="7"/>
        <v>24</v>
      </c>
      <c r="AB24" s="637">
        <f t="shared" si="7"/>
        <v>25</v>
      </c>
      <c r="AC24" s="637">
        <f t="shared" si="7"/>
        <v>26</v>
      </c>
      <c r="AD24" s="637">
        <f t="shared" si="7"/>
        <v>27</v>
      </c>
      <c r="AE24" s="637">
        <f t="shared" si="7"/>
        <v>28</v>
      </c>
      <c r="AF24" s="637">
        <f t="shared" si="7"/>
        <v>29</v>
      </c>
      <c r="AG24" s="637">
        <f t="shared" si="7"/>
        <v>30</v>
      </c>
      <c r="AH24" s="637">
        <f t="shared" ref="AH24:AL25" si="8">AG24+1</f>
        <v>31</v>
      </c>
      <c r="AI24" s="637">
        <f t="shared" si="8"/>
        <v>32</v>
      </c>
      <c r="AJ24" s="637">
        <f t="shared" si="8"/>
        <v>33</v>
      </c>
      <c r="AK24" s="637">
        <f t="shared" si="8"/>
        <v>34</v>
      </c>
      <c r="AL24" s="679">
        <f t="shared" si="8"/>
        <v>35</v>
      </c>
    </row>
    <row r="25" spans="1:38" ht="13.5" outlineLevel="2" thickBot="1" x14ac:dyDescent="0.25">
      <c r="B25" s="645"/>
      <c r="C25" s="646"/>
      <c r="D25" s="637">
        <v>2024</v>
      </c>
      <c r="E25" s="637">
        <f>D25+1</f>
        <v>2025</v>
      </c>
      <c r="F25" s="637">
        <f t="shared" ref="F25:W25" si="9">E25+1</f>
        <v>2026</v>
      </c>
      <c r="G25" s="637">
        <f t="shared" si="9"/>
        <v>2027</v>
      </c>
      <c r="H25" s="637">
        <f t="shared" si="9"/>
        <v>2028</v>
      </c>
      <c r="I25" s="637">
        <f t="shared" si="9"/>
        <v>2029</v>
      </c>
      <c r="J25" s="637">
        <f t="shared" si="9"/>
        <v>2030</v>
      </c>
      <c r="K25" s="637">
        <f t="shared" si="9"/>
        <v>2031</v>
      </c>
      <c r="L25" s="637">
        <f t="shared" si="9"/>
        <v>2032</v>
      </c>
      <c r="M25" s="637">
        <f t="shared" si="9"/>
        <v>2033</v>
      </c>
      <c r="N25" s="637">
        <f t="shared" si="9"/>
        <v>2034</v>
      </c>
      <c r="O25" s="637">
        <f t="shared" si="9"/>
        <v>2035</v>
      </c>
      <c r="P25" s="637">
        <f t="shared" si="9"/>
        <v>2036</v>
      </c>
      <c r="Q25" s="637">
        <f t="shared" si="9"/>
        <v>2037</v>
      </c>
      <c r="R25" s="637">
        <f t="shared" si="9"/>
        <v>2038</v>
      </c>
      <c r="S25" s="637">
        <f t="shared" si="9"/>
        <v>2039</v>
      </c>
      <c r="T25" s="637">
        <f t="shared" si="9"/>
        <v>2040</v>
      </c>
      <c r="U25" s="637">
        <f t="shared" si="9"/>
        <v>2041</v>
      </c>
      <c r="V25" s="637">
        <f t="shared" si="9"/>
        <v>2042</v>
      </c>
      <c r="W25" s="637">
        <f t="shared" si="9"/>
        <v>2043</v>
      </c>
      <c r="X25" s="637">
        <f t="shared" si="7"/>
        <v>2044</v>
      </c>
      <c r="Y25" s="637">
        <f t="shared" si="7"/>
        <v>2045</v>
      </c>
      <c r="Z25" s="637">
        <f t="shared" si="7"/>
        <v>2046</v>
      </c>
      <c r="AA25" s="637">
        <f t="shared" si="7"/>
        <v>2047</v>
      </c>
      <c r="AB25" s="637">
        <f t="shared" si="7"/>
        <v>2048</v>
      </c>
      <c r="AC25" s="637">
        <f t="shared" si="7"/>
        <v>2049</v>
      </c>
      <c r="AD25" s="637">
        <f t="shared" si="7"/>
        <v>2050</v>
      </c>
      <c r="AE25" s="637">
        <f t="shared" si="7"/>
        <v>2051</v>
      </c>
      <c r="AF25" s="637">
        <f t="shared" si="7"/>
        <v>2052</v>
      </c>
      <c r="AG25" s="637">
        <f t="shared" si="7"/>
        <v>2053</v>
      </c>
      <c r="AH25" s="637">
        <f t="shared" si="8"/>
        <v>2054</v>
      </c>
      <c r="AI25" s="637">
        <f t="shared" si="8"/>
        <v>2055</v>
      </c>
      <c r="AJ25" s="637">
        <f t="shared" si="8"/>
        <v>2056</v>
      </c>
      <c r="AK25" s="637">
        <f t="shared" si="8"/>
        <v>2057</v>
      </c>
      <c r="AL25" s="679">
        <f t="shared" si="8"/>
        <v>2058</v>
      </c>
    </row>
    <row r="26" spans="1:38" ht="13.5" outlineLevel="2" thickBot="1" x14ac:dyDescent="0.25">
      <c r="B26" s="647" t="str">
        <f>OPERACIONAL!A7</f>
        <v>Geração RSD</v>
      </c>
      <c r="C26" s="648" t="s">
        <v>199</v>
      </c>
      <c r="D26" s="649">
        <f>OPERACIONAL!H7</f>
        <v>63070</v>
      </c>
      <c r="E26" s="649">
        <f>OPERACIONAL!I7</f>
        <v>63570</v>
      </c>
      <c r="F26" s="649">
        <f>OPERACIONAL!J7</f>
        <v>64060</v>
      </c>
      <c r="G26" s="649">
        <f>OPERACIONAL!K7</f>
        <v>64560</v>
      </c>
      <c r="H26" s="649">
        <f>OPERACIONAL!L7</f>
        <v>65070</v>
      </c>
      <c r="I26" s="649">
        <f>OPERACIONAL!M7</f>
        <v>65570</v>
      </c>
      <c r="J26" s="649">
        <f>OPERACIONAL!N7</f>
        <v>66080</v>
      </c>
      <c r="K26" s="649">
        <f>OPERACIONAL!O7</f>
        <v>66600</v>
      </c>
      <c r="L26" s="649">
        <f>OPERACIONAL!P7</f>
        <v>67120</v>
      </c>
      <c r="M26" s="649">
        <f>OPERACIONAL!Q7</f>
        <v>67590</v>
      </c>
      <c r="N26" s="649">
        <f>OPERACIONAL!R7</f>
        <v>68140</v>
      </c>
      <c r="O26" s="649">
        <f>OPERACIONAL!S7</f>
        <v>68690</v>
      </c>
      <c r="P26" s="649">
        <f>OPERACIONAL!T7</f>
        <v>69250</v>
      </c>
      <c r="Q26" s="649">
        <f>OPERACIONAL!U7</f>
        <v>69800</v>
      </c>
      <c r="R26" s="649">
        <f>OPERACIONAL!V7</f>
        <v>70210</v>
      </c>
      <c r="S26" s="649">
        <f>OPERACIONAL!W7</f>
        <v>70790</v>
      </c>
      <c r="T26" s="649">
        <f>OPERACIONAL!X7</f>
        <v>71330</v>
      </c>
      <c r="U26" s="649">
        <f>OPERACIONAL!Y7</f>
        <v>71890</v>
      </c>
      <c r="V26" s="649">
        <f>OPERACIONAL!Z7</f>
        <v>72450</v>
      </c>
      <c r="W26" s="649">
        <f>OPERACIONAL!AA7</f>
        <v>72930</v>
      </c>
      <c r="X26" s="649">
        <f>OPERACIONAL!AB7</f>
        <v>73510</v>
      </c>
      <c r="Y26" s="649">
        <f>OPERACIONAL!AC7</f>
        <v>74040</v>
      </c>
      <c r="Z26" s="649">
        <f>OPERACIONAL!AD7</f>
        <v>74650</v>
      </c>
      <c r="AA26" s="649">
        <f>OPERACIONAL!AE7</f>
        <v>75220</v>
      </c>
      <c r="AB26" s="649">
        <f>OPERACIONAL!AF7</f>
        <v>75780</v>
      </c>
      <c r="AC26" s="649">
        <f>OPERACIONAL!AG7</f>
        <v>76350</v>
      </c>
      <c r="AD26" s="649">
        <f>OPERACIONAL!AH7</f>
        <v>76920</v>
      </c>
      <c r="AE26" s="649">
        <f>OPERACIONAL!AI7</f>
        <v>77530</v>
      </c>
      <c r="AF26" s="649">
        <f>OPERACIONAL!AJ7</f>
        <v>78120</v>
      </c>
      <c r="AG26" s="649">
        <f>OPERACIONAL!AK7</f>
        <v>78700</v>
      </c>
      <c r="AH26" s="649">
        <f>OPERACIONAL!AL7</f>
        <v>79320</v>
      </c>
      <c r="AI26" s="649">
        <f>OPERACIONAL!AM7</f>
        <v>79910</v>
      </c>
      <c r="AJ26" s="649">
        <f>OPERACIONAL!AN7</f>
        <v>80500</v>
      </c>
      <c r="AK26" s="649">
        <f>OPERACIONAL!AO7</f>
        <v>81130</v>
      </c>
      <c r="AL26" s="649">
        <f>OPERACIONAL!AP7</f>
        <v>81730</v>
      </c>
    </row>
    <row r="27" spans="1:38" ht="13.5" outlineLevel="2" thickBot="1" x14ac:dyDescent="0.25">
      <c r="B27" s="647" t="str">
        <f>OPERACIONAL!A8</f>
        <v>Rejeito</v>
      </c>
      <c r="C27" s="648" t="s">
        <v>199</v>
      </c>
      <c r="D27" s="649">
        <f>OPERACIONAL!H8</f>
        <v>10091.200000000001</v>
      </c>
      <c r="E27" s="649">
        <f>OPERACIONAL!I8</f>
        <v>10171.200000000001</v>
      </c>
      <c r="F27" s="649">
        <f>OPERACIONAL!J8</f>
        <v>10249.6</v>
      </c>
      <c r="G27" s="649">
        <f>OPERACIONAL!K8</f>
        <v>10329.6</v>
      </c>
      <c r="H27" s="649">
        <f>OPERACIONAL!L8</f>
        <v>10411.200000000001</v>
      </c>
      <c r="I27" s="649">
        <f>OPERACIONAL!M8</f>
        <v>10491.2</v>
      </c>
      <c r="J27" s="649">
        <f>OPERACIONAL!N8</f>
        <v>10572.800000000001</v>
      </c>
      <c r="K27" s="649">
        <f>OPERACIONAL!O8</f>
        <v>10656</v>
      </c>
      <c r="L27" s="649">
        <f>OPERACIONAL!P8</f>
        <v>10739.2</v>
      </c>
      <c r="M27" s="649">
        <f>OPERACIONAL!Q8</f>
        <v>10814.4</v>
      </c>
      <c r="N27" s="649">
        <f>OPERACIONAL!R8</f>
        <v>10902.4</v>
      </c>
      <c r="O27" s="649">
        <f>OPERACIONAL!S8</f>
        <v>10990.4</v>
      </c>
      <c r="P27" s="649">
        <f>OPERACIONAL!T8</f>
        <v>11080</v>
      </c>
      <c r="Q27" s="649">
        <f>OPERACIONAL!U8</f>
        <v>11168</v>
      </c>
      <c r="R27" s="649">
        <f>OPERACIONAL!V8</f>
        <v>11233.6</v>
      </c>
      <c r="S27" s="649">
        <f>OPERACIONAL!W8</f>
        <v>11326.4</v>
      </c>
      <c r="T27" s="649">
        <f>OPERACIONAL!X8</f>
        <v>11412.800000000001</v>
      </c>
      <c r="U27" s="649">
        <f>OPERACIONAL!Y8</f>
        <v>11502.4</v>
      </c>
      <c r="V27" s="649">
        <f>OPERACIONAL!Z8</f>
        <v>11592</v>
      </c>
      <c r="W27" s="649">
        <f>OPERACIONAL!AA8</f>
        <v>11668.800000000001</v>
      </c>
      <c r="X27" s="649">
        <f>OPERACIONAL!AB8</f>
        <v>11761.6</v>
      </c>
      <c r="Y27" s="649">
        <f>OPERACIONAL!AC8</f>
        <v>11846.4</v>
      </c>
      <c r="Z27" s="649">
        <f>OPERACIONAL!AD8</f>
        <v>11944</v>
      </c>
      <c r="AA27" s="649">
        <f>OPERACIONAL!AE8</f>
        <v>12035.2</v>
      </c>
      <c r="AB27" s="649">
        <f>OPERACIONAL!AF8</f>
        <v>12124.800000000001</v>
      </c>
      <c r="AC27" s="649">
        <f>OPERACIONAL!AG8</f>
        <v>12216</v>
      </c>
      <c r="AD27" s="649">
        <f>OPERACIONAL!AH8</f>
        <v>12307.2</v>
      </c>
      <c r="AE27" s="649">
        <f>OPERACIONAL!AI8</f>
        <v>12404.800000000001</v>
      </c>
      <c r="AF27" s="649">
        <f>OPERACIONAL!AJ8</f>
        <v>12499.2</v>
      </c>
      <c r="AG27" s="649">
        <f>OPERACIONAL!AK8</f>
        <v>12592</v>
      </c>
      <c r="AH27" s="649">
        <f>OPERACIONAL!AL8</f>
        <v>12691.2</v>
      </c>
      <c r="AI27" s="649">
        <f>OPERACIONAL!AM8</f>
        <v>12785.6</v>
      </c>
      <c r="AJ27" s="649">
        <f>OPERACIONAL!AN8</f>
        <v>12880</v>
      </c>
      <c r="AK27" s="649">
        <f>OPERACIONAL!AO8</f>
        <v>12980.800000000001</v>
      </c>
      <c r="AL27" s="649">
        <f>OPERACIONAL!AP8</f>
        <v>13076.800000000001</v>
      </c>
    </row>
    <row r="28" spans="1:38" ht="13.5" outlineLevel="2" thickBot="1" x14ac:dyDescent="0.25">
      <c r="B28" s="647" t="str">
        <f>OPERACIONAL!A11</f>
        <v>Fração Úmida</v>
      </c>
      <c r="C28" s="648" t="s">
        <v>199</v>
      </c>
      <c r="D28" s="649">
        <f>OPERACIONAL!H11</f>
        <v>28381.5</v>
      </c>
      <c r="E28" s="649">
        <f>OPERACIONAL!I11</f>
        <v>28606.5</v>
      </c>
      <c r="F28" s="649">
        <f>OPERACIONAL!J11</f>
        <v>28827</v>
      </c>
      <c r="G28" s="649">
        <f>OPERACIONAL!K11</f>
        <v>29052</v>
      </c>
      <c r="H28" s="649">
        <f>OPERACIONAL!L11</f>
        <v>29281.5</v>
      </c>
      <c r="I28" s="649">
        <f>OPERACIONAL!M11</f>
        <v>29506.5</v>
      </c>
      <c r="J28" s="649">
        <f>OPERACIONAL!N11</f>
        <v>29736</v>
      </c>
      <c r="K28" s="649">
        <f>OPERACIONAL!O11</f>
        <v>29970</v>
      </c>
      <c r="L28" s="649">
        <f>OPERACIONAL!P11</f>
        <v>30204</v>
      </c>
      <c r="M28" s="649">
        <f>OPERACIONAL!Q11</f>
        <v>30415.5</v>
      </c>
      <c r="N28" s="649">
        <f>OPERACIONAL!R11</f>
        <v>30663</v>
      </c>
      <c r="O28" s="649">
        <f>OPERACIONAL!S11</f>
        <v>30910.5</v>
      </c>
      <c r="P28" s="649">
        <f>OPERACIONAL!T11</f>
        <v>31162.5</v>
      </c>
      <c r="Q28" s="649">
        <f>OPERACIONAL!U11</f>
        <v>31410</v>
      </c>
      <c r="R28" s="649">
        <f>OPERACIONAL!V11</f>
        <v>31594.5</v>
      </c>
      <c r="S28" s="649">
        <f>OPERACIONAL!W11</f>
        <v>31855.5</v>
      </c>
      <c r="T28" s="649">
        <f>OPERACIONAL!X11</f>
        <v>32098.5</v>
      </c>
      <c r="U28" s="649">
        <f>OPERACIONAL!Y11</f>
        <v>32350.5</v>
      </c>
      <c r="V28" s="649">
        <f>OPERACIONAL!Z11</f>
        <v>32602.5</v>
      </c>
      <c r="W28" s="649">
        <f>OPERACIONAL!AA11</f>
        <v>32818.5</v>
      </c>
      <c r="X28" s="649">
        <f>OPERACIONAL!AB11</f>
        <v>33079.5</v>
      </c>
      <c r="Y28" s="649">
        <f>OPERACIONAL!AC11</f>
        <v>33318</v>
      </c>
      <c r="Z28" s="649">
        <f>OPERACIONAL!AD11</f>
        <v>33592.5</v>
      </c>
      <c r="AA28" s="649">
        <f>OPERACIONAL!AE11</f>
        <v>33849</v>
      </c>
      <c r="AB28" s="649">
        <f>OPERACIONAL!AF11</f>
        <v>34101</v>
      </c>
      <c r="AC28" s="649">
        <f>OPERACIONAL!AG11</f>
        <v>34357.5</v>
      </c>
      <c r="AD28" s="649">
        <f>OPERACIONAL!AH11</f>
        <v>34614</v>
      </c>
      <c r="AE28" s="649">
        <f>OPERACIONAL!AI11</f>
        <v>34888.5</v>
      </c>
      <c r="AF28" s="649">
        <f>OPERACIONAL!AJ11</f>
        <v>35154</v>
      </c>
      <c r="AG28" s="649">
        <f>OPERACIONAL!AK11</f>
        <v>35415</v>
      </c>
      <c r="AH28" s="649">
        <f>OPERACIONAL!AL11</f>
        <v>35694</v>
      </c>
      <c r="AI28" s="649">
        <f>OPERACIONAL!AM11</f>
        <v>35959.5</v>
      </c>
      <c r="AJ28" s="649">
        <f>OPERACIONAL!AN11</f>
        <v>36225</v>
      </c>
      <c r="AK28" s="649">
        <f>OPERACIONAL!AO11</f>
        <v>36508.5</v>
      </c>
      <c r="AL28" s="649">
        <f>OPERACIONAL!AP11</f>
        <v>36778.5</v>
      </c>
    </row>
    <row r="29" spans="1:38" ht="13.5" outlineLevel="2" thickBot="1" x14ac:dyDescent="0.25">
      <c r="B29" s="647" t="str">
        <f>OPERACIONAL!A12</f>
        <v>Fração Seca</v>
      </c>
      <c r="C29" s="648" t="s">
        <v>199</v>
      </c>
      <c r="D29" s="649">
        <f>OPERACIONAL!H12</f>
        <v>21443.800000000003</v>
      </c>
      <c r="E29" s="649">
        <f>OPERACIONAL!I12</f>
        <v>21613.800000000003</v>
      </c>
      <c r="F29" s="649">
        <f>OPERACIONAL!J12</f>
        <v>21780.400000000001</v>
      </c>
      <c r="G29" s="649">
        <f>OPERACIONAL!K12</f>
        <v>21950.400000000001</v>
      </c>
      <c r="H29" s="649">
        <f>OPERACIONAL!L12</f>
        <v>22123.800000000003</v>
      </c>
      <c r="I29" s="649">
        <f>OPERACIONAL!M12</f>
        <v>22293.800000000003</v>
      </c>
      <c r="J29" s="649">
        <f>OPERACIONAL!N12</f>
        <v>22467.200000000001</v>
      </c>
      <c r="K29" s="649">
        <f>OPERACIONAL!O12</f>
        <v>22644</v>
      </c>
      <c r="L29" s="649">
        <f>OPERACIONAL!P12</f>
        <v>22820.800000000003</v>
      </c>
      <c r="M29" s="649">
        <f>OPERACIONAL!Q12</f>
        <v>22980.600000000002</v>
      </c>
      <c r="N29" s="649">
        <f>OPERACIONAL!R12</f>
        <v>23167.600000000002</v>
      </c>
      <c r="O29" s="649">
        <f>OPERACIONAL!S12</f>
        <v>23354.600000000002</v>
      </c>
      <c r="P29" s="649">
        <f>OPERACIONAL!T12</f>
        <v>23545</v>
      </c>
      <c r="Q29" s="649">
        <f>OPERACIONAL!U12</f>
        <v>23732</v>
      </c>
      <c r="R29" s="649">
        <f>OPERACIONAL!V12</f>
        <v>23871.4</v>
      </c>
      <c r="S29" s="649">
        <f>OPERACIONAL!W12</f>
        <v>24068.600000000002</v>
      </c>
      <c r="T29" s="649">
        <f>OPERACIONAL!X12</f>
        <v>24252.2</v>
      </c>
      <c r="U29" s="649">
        <f>OPERACIONAL!Y12</f>
        <v>24442.600000000002</v>
      </c>
      <c r="V29" s="649">
        <f>OPERACIONAL!Z12</f>
        <v>24633</v>
      </c>
      <c r="W29" s="649">
        <f>OPERACIONAL!AA12</f>
        <v>24796.2</v>
      </c>
      <c r="X29" s="649">
        <f>OPERACIONAL!AB12</f>
        <v>24993.4</v>
      </c>
      <c r="Y29" s="649">
        <f>OPERACIONAL!AC12</f>
        <v>25173.600000000002</v>
      </c>
      <c r="Z29" s="649">
        <f>OPERACIONAL!AD12</f>
        <v>25381.000000000004</v>
      </c>
      <c r="AA29" s="649">
        <f>OPERACIONAL!AE12</f>
        <v>25574.800000000003</v>
      </c>
      <c r="AB29" s="649">
        <f>OPERACIONAL!AF12</f>
        <v>25765.200000000001</v>
      </c>
      <c r="AC29" s="649">
        <f>OPERACIONAL!AG12</f>
        <v>25959.000000000004</v>
      </c>
      <c r="AD29" s="649">
        <f>OPERACIONAL!AH12</f>
        <v>26152.800000000003</v>
      </c>
      <c r="AE29" s="649">
        <f>OPERACIONAL!AI12</f>
        <v>26360.2</v>
      </c>
      <c r="AF29" s="649">
        <f>OPERACIONAL!AJ12</f>
        <v>26560.800000000003</v>
      </c>
      <c r="AG29" s="649">
        <f>OPERACIONAL!AK12</f>
        <v>26758.000000000004</v>
      </c>
      <c r="AH29" s="649">
        <f>OPERACIONAL!AL12</f>
        <v>26968.800000000003</v>
      </c>
      <c r="AI29" s="649">
        <f>OPERACIONAL!AM12</f>
        <v>27169.4</v>
      </c>
      <c r="AJ29" s="649">
        <f>OPERACIONAL!AN12</f>
        <v>27370.000000000004</v>
      </c>
      <c r="AK29" s="649">
        <f>OPERACIONAL!AO12</f>
        <v>27584.2</v>
      </c>
      <c r="AL29" s="649">
        <f>OPERACIONAL!AP12</f>
        <v>27788.2</v>
      </c>
    </row>
    <row r="30" spans="1:38" ht="13.5" outlineLevel="2" thickBot="1" x14ac:dyDescent="0.25">
      <c r="B30" s="647" t="str">
        <f>OPERACIONAL!A13</f>
        <v>Metais e Vidros</v>
      </c>
      <c r="C30" s="648" t="s">
        <v>199</v>
      </c>
      <c r="D30" s="649">
        <f>OPERACIONAL!H13</f>
        <v>3153.5</v>
      </c>
      <c r="E30" s="649">
        <f>OPERACIONAL!I13</f>
        <v>3178.5</v>
      </c>
      <c r="F30" s="649">
        <f>OPERACIONAL!J13</f>
        <v>3203</v>
      </c>
      <c r="G30" s="649">
        <f>OPERACIONAL!K13</f>
        <v>3228</v>
      </c>
      <c r="H30" s="649">
        <f>OPERACIONAL!L13</f>
        <v>3253.5</v>
      </c>
      <c r="I30" s="649">
        <f>OPERACIONAL!M13</f>
        <v>3278.5</v>
      </c>
      <c r="J30" s="649">
        <f>OPERACIONAL!N13</f>
        <v>3304</v>
      </c>
      <c r="K30" s="649">
        <f>OPERACIONAL!O13</f>
        <v>3330</v>
      </c>
      <c r="L30" s="649">
        <f>OPERACIONAL!P13</f>
        <v>3356</v>
      </c>
      <c r="M30" s="649">
        <f>OPERACIONAL!Q13</f>
        <v>3379.5</v>
      </c>
      <c r="N30" s="649">
        <f>OPERACIONAL!R13</f>
        <v>3407</v>
      </c>
      <c r="O30" s="649">
        <f>OPERACIONAL!S13</f>
        <v>3434.5</v>
      </c>
      <c r="P30" s="649">
        <f>OPERACIONAL!T13</f>
        <v>3462.5</v>
      </c>
      <c r="Q30" s="649">
        <f>OPERACIONAL!U13</f>
        <v>3490</v>
      </c>
      <c r="R30" s="649">
        <f>OPERACIONAL!V13</f>
        <v>3510.5</v>
      </c>
      <c r="S30" s="649">
        <f>OPERACIONAL!W13</f>
        <v>3539.5</v>
      </c>
      <c r="T30" s="649">
        <f>OPERACIONAL!X13</f>
        <v>3566.5</v>
      </c>
      <c r="U30" s="649">
        <f>OPERACIONAL!Y13</f>
        <v>3594.5</v>
      </c>
      <c r="V30" s="649">
        <f>OPERACIONAL!Z13</f>
        <v>3622.5</v>
      </c>
      <c r="W30" s="649">
        <f>OPERACIONAL!AA13</f>
        <v>3646.5</v>
      </c>
      <c r="X30" s="649">
        <f>OPERACIONAL!AB13</f>
        <v>3675.5</v>
      </c>
      <c r="Y30" s="649">
        <f>OPERACIONAL!AC13</f>
        <v>3702</v>
      </c>
      <c r="Z30" s="649">
        <f>OPERACIONAL!AD13</f>
        <v>3732.5</v>
      </c>
      <c r="AA30" s="649">
        <f>OPERACIONAL!AE13</f>
        <v>3761</v>
      </c>
      <c r="AB30" s="649">
        <f>OPERACIONAL!AF13</f>
        <v>3789</v>
      </c>
      <c r="AC30" s="649">
        <f>OPERACIONAL!AG13</f>
        <v>3817.5</v>
      </c>
      <c r="AD30" s="649">
        <f>OPERACIONAL!AH13</f>
        <v>3846</v>
      </c>
      <c r="AE30" s="649">
        <f>OPERACIONAL!AI13</f>
        <v>3876.5</v>
      </c>
      <c r="AF30" s="649">
        <f>OPERACIONAL!AJ13</f>
        <v>3906</v>
      </c>
      <c r="AG30" s="649">
        <f>OPERACIONAL!AK13</f>
        <v>3935</v>
      </c>
      <c r="AH30" s="649">
        <f>OPERACIONAL!AL13</f>
        <v>3966</v>
      </c>
      <c r="AI30" s="649">
        <f>OPERACIONAL!AM13</f>
        <v>3995.5</v>
      </c>
      <c r="AJ30" s="649">
        <f>OPERACIONAL!AN13</f>
        <v>4025</v>
      </c>
      <c r="AK30" s="649">
        <f>OPERACIONAL!AO13</f>
        <v>4056.5</v>
      </c>
      <c r="AL30" s="649">
        <f>OPERACIONAL!AP13</f>
        <v>4086.5</v>
      </c>
    </row>
    <row r="31" spans="1:38" outlineLevel="2" x14ac:dyDescent="0.2"/>
    <row r="32" spans="1:38" outlineLevel="1" x14ac:dyDescent="0.2"/>
    <row r="33" spans="1:38" s="546" customFormat="1" outlineLevel="1" x14ac:dyDescent="0.2">
      <c r="A33" s="545" t="s">
        <v>223</v>
      </c>
      <c r="B33" s="545"/>
      <c r="C33" s="550"/>
      <c r="D33" s="545"/>
      <c r="E33" s="545"/>
      <c r="F33" s="545"/>
      <c r="G33" s="545"/>
      <c r="H33" s="545"/>
      <c r="I33" s="545"/>
      <c r="J33" s="545"/>
      <c r="K33" s="545"/>
      <c r="L33" s="545"/>
      <c r="M33" s="545"/>
      <c r="N33" s="545"/>
      <c r="O33" s="545"/>
      <c r="P33" s="545"/>
      <c r="Q33" s="545"/>
      <c r="R33" s="545"/>
      <c r="S33" s="545"/>
      <c r="T33" s="545"/>
      <c r="U33" s="545"/>
      <c r="V33" s="545"/>
      <c r="W33" s="545"/>
      <c r="X33" s="545"/>
      <c r="Y33" s="545"/>
      <c r="Z33" s="545"/>
      <c r="AA33" s="545"/>
      <c r="AB33" s="545"/>
      <c r="AC33" s="545"/>
      <c r="AD33" s="545"/>
      <c r="AE33" s="545"/>
      <c r="AF33" s="545"/>
      <c r="AG33" s="545"/>
      <c r="AH33" s="545"/>
      <c r="AI33" s="545"/>
      <c r="AJ33" s="545"/>
      <c r="AK33" s="545"/>
      <c r="AL33" s="545"/>
    </row>
    <row r="34" spans="1:38" ht="13.5" outlineLevel="2" thickBot="1" x14ac:dyDescent="0.25"/>
    <row r="35" spans="1:38" ht="13.5" outlineLevel="2" thickBot="1" x14ac:dyDescent="0.25">
      <c r="B35" s="643" t="s">
        <v>140</v>
      </c>
      <c r="C35" s="644"/>
      <c r="D35" s="637">
        <v>1</v>
      </c>
      <c r="E35" s="637">
        <v>2</v>
      </c>
      <c r="F35" s="637">
        <v>3</v>
      </c>
      <c r="G35" s="637">
        <v>4</v>
      </c>
      <c r="H35" s="637">
        <v>5</v>
      </c>
      <c r="I35" s="637">
        <v>6</v>
      </c>
      <c r="J35" s="637">
        <v>7</v>
      </c>
      <c r="K35" s="637">
        <v>8</v>
      </c>
      <c r="L35" s="637">
        <v>9</v>
      </c>
      <c r="M35" s="637">
        <v>10</v>
      </c>
      <c r="N35" s="637">
        <v>11</v>
      </c>
      <c r="O35" s="637">
        <v>12</v>
      </c>
      <c r="P35" s="637">
        <v>13</v>
      </c>
      <c r="Q35" s="637">
        <v>14</v>
      </c>
      <c r="R35" s="637">
        <v>15</v>
      </c>
      <c r="S35" s="637">
        <v>16</v>
      </c>
      <c r="T35" s="637">
        <v>17</v>
      </c>
      <c r="U35" s="637">
        <v>18</v>
      </c>
      <c r="V35" s="637">
        <v>19</v>
      </c>
      <c r="W35" s="637">
        <v>20</v>
      </c>
      <c r="X35" s="637">
        <f t="shared" ref="X35:AG35" si="10">W35+1</f>
        <v>21</v>
      </c>
      <c r="Y35" s="637">
        <f t="shared" si="10"/>
        <v>22</v>
      </c>
      <c r="Z35" s="637">
        <f t="shared" si="10"/>
        <v>23</v>
      </c>
      <c r="AA35" s="637">
        <f t="shared" si="10"/>
        <v>24</v>
      </c>
      <c r="AB35" s="637">
        <f t="shared" si="10"/>
        <v>25</v>
      </c>
      <c r="AC35" s="637">
        <f t="shared" si="10"/>
        <v>26</v>
      </c>
      <c r="AD35" s="637">
        <f t="shared" si="10"/>
        <v>27</v>
      </c>
      <c r="AE35" s="637">
        <f t="shared" si="10"/>
        <v>28</v>
      </c>
      <c r="AF35" s="637">
        <f t="shared" si="10"/>
        <v>29</v>
      </c>
      <c r="AG35" s="637">
        <f t="shared" si="10"/>
        <v>30</v>
      </c>
      <c r="AH35" s="637">
        <f t="shared" ref="AH35:AL36" si="11">AG35+1</f>
        <v>31</v>
      </c>
      <c r="AI35" s="637">
        <f t="shared" si="11"/>
        <v>32</v>
      </c>
      <c r="AJ35" s="637">
        <f t="shared" si="11"/>
        <v>33</v>
      </c>
      <c r="AK35" s="637">
        <f t="shared" si="11"/>
        <v>34</v>
      </c>
      <c r="AL35" s="679">
        <f t="shared" si="11"/>
        <v>35</v>
      </c>
    </row>
    <row r="36" spans="1:38" ht="13.5" outlineLevel="2" thickBot="1" x14ac:dyDescent="0.25">
      <c r="B36" s="645"/>
      <c r="C36" s="646"/>
      <c r="D36" s="637">
        <v>2024</v>
      </c>
      <c r="E36" s="637">
        <f>D36+1</f>
        <v>2025</v>
      </c>
      <c r="F36" s="637">
        <f>E36+1</f>
        <v>2026</v>
      </c>
      <c r="G36" s="637">
        <f t="shared" ref="G36:AG36" si="12">F36+1</f>
        <v>2027</v>
      </c>
      <c r="H36" s="637">
        <f t="shared" si="12"/>
        <v>2028</v>
      </c>
      <c r="I36" s="637">
        <f t="shared" si="12"/>
        <v>2029</v>
      </c>
      <c r="J36" s="637">
        <f t="shared" si="12"/>
        <v>2030</v>
      </c>
      <c r="K36" s="637">
        <f t="shared" si="12"/>
        <v>2031</v>
      </c>
      <c r="L36" s="637">
        <f t="shared" si="12"/>
        <v>2032</v>
      </c>
      <c r="M36" s="637">
        <f t="shared" si="12"/>
        <v>2033</v>
      </c>
      <c r="N36" s="637">
        <f t="shared" si="12"/>
        <v>2034</v>
      </c>
      <c r="O36" s="637">
        <f t="shared" si="12"/>
        <v>2035</v>
      </c>
      <c r="P36" s="637">
        <f t="shared" si="12"/>
        <v>2036</v>
      </c>
      <c r="Q36" s="637">
        <f t="shared" si="12"/>
        <v>2037</v>
      </c>
      <c r="R36" s="637">
        <f t="shared" si="12"/>
        <v>2038</v>
      </c>
      <c r="S36" s="637">
        <f t="shared" si="12"/>
        <v>2039</v>
      </c>
      <c r="T36" s="637">
        <f t="shared" si="12"/>
        <v>2040</v>
      </c>
      <c r="U36" s="637">
        <f t="shared" si="12"/>
        <v>2041</v>
      </c>
      <c r="V36" s="637">
        <f t="shared" si="12"/>
        <v>2042</v>
      </c>
      <c r="W36" s="637">
        <f t="shared" si="12"/>
        <v>2043</v>
      </c>
      <c r="X36" s="637">
        <f t="shared" si="12"/>
        <v>2044</v>
      </c>
      <c r="Y36" s="637">
        <f t="shared" si="12"/>
        <v>2045</v>
      </c>
      <c r="Z36" s="637">
        <f t="shared" si="12"/>
        <v>2046</v>
      </c>
      <c r="AA36" s="637">
        <f t="shared" si="12"/>
        <v>2047</v>
      </c>
      <c r="AB36" s="637">
        <f t="shared" si="12"/>
        <v>2048</v>
      </c>
      <c r="AC36" s="637">
        <f t="shared" si="12"/>
        <v>2049</v>
      </c>
      <c r="AD36" s="637">
        <f t="shared" si="12"/>
        <v>2050</v>
      </c>
      <c r="AE36" s="637">
        <f t="shared" si="12"/>
        <v>2051</v>
      </c>
      <c r="AF36" s="637">
        <f t="shared" si="12"/>
        <v>2052</v>
      </c>
      <c r="AG36" s="637">
        <f t="shared" si="12"/>
        <v>2053</v>
      </c>
      <c r="AH36" s="637">
        <f t="shared" si="11"/>
        <v>2054</v>
      </c>
      <c r="AI36" s="637">
        <f t="shared" si="11"/>
        <v>2055</v>
      </c>
      <c r="AJ36" s="637">
        <f t="shared" si="11"/>
        <v>2056</v>
      </c>
      <c r="AK36" s="637">
        <f t="shared" si="11"/>
        <v>2057</v>
      </c>
      <c r="AL36" s="679">
        <f t="shared" si="11"/>
        <v>2058</v>
      </c>
    </row>
    <row r="37" spans="1:38" ht="13.5" outlineLevel="2" thickBot="1" x14ac:dyDescent="0.25">
      <c r="B37" s="650" t="s">
        <v>244</v>
      </c>
      <c r="C37" s="648" t="s">
        <v>199</v>
      </c>
      <c r="D37" s="649">
        <f>'Receita Acessórias'!O11</f>
        <v>946.05</v>
      </c>
      <c r="E37" s="649">
        <f>'Receita Acessórias'!P11</f>
        <v>953.55</v>
      </c>
      <c r="F37" s="649">
        <f>'Receita Acessórias'!Q11</f>
        <v>960.9</v>
      </c>
      <c r="G37" s="649">
        <f>'Receita Acessórias'!R11</f>
        <v>968.4</v>
      </c>
      <c r="H37" s="649">
        <f>'Receita Acessórias'!S11</f>
        <v>976.05</v>
      </c>
      <c r="I37" s="649">
        <f>'Receita Acessórias'!T11</f>
        <v>983.55</v>
      </c>
      <c r="J37" s="649">
        <f>'Receita Acessórias'!U11</f>
        <v>991.19999999999993</v>
      </c>
      <c r="K37" s="649">
        <f>'Receita Acessórias'!V11</f>
        <v>999</v>
      </c>
      <c r="L37" s="649">
        <f>'Receita Acessórias'!W11</f>
        <v>1006.8</v>
      </c>
      <c r="M37" s="649">
        <f>'Receita Acessórias'!X11</f>
        <v>1013.8499999999999</v>
      </c>
      <c r="N37" s="649">
        <f>'Receita Acessórias'!Y11</f>
        <v>1022.0999999999999</v>
      </c>
      <c r="O37" s="649">
        <f>'Receita Acessórias'!Z11</f>
        <v>1030.3499999999999</v>
      </c>
      <c r="P37" s="649">
        <f>'Receita Acessórias'!AA11</f>
        <v>1038.75</v>
      </c>
      <c r="Q37" s="649">
        <f>'Receita Acessórias'!AB11</f>
        <v>1047</v>
      </c>
      <c r="R37" s="649">
        <f>'Receita Acessórias'!AC11</f>
        <v>1053.1499999999999</v>
      </c>
      <c r="S37" s="649">
        <f>'Receita Acessórias'!AD11</f>
        <v>1061.8499999999999</v>
      </c>
      <c r="T37" s="649">
        <f>'Receita Acessórias'!AE11</f>
        <v>1069.95</v>
      </c>
      <c r="U37" s="649">
        <f>'Receita Acessórias'!AF11</f>
        <v>1078.3499999999999</v>
      </c>
      <c r="V37" s="649">
        <f>'Receita Acessórias'!AG11</f>
        <v>1086.75</v>
      </c>
      <c r="W37" s="649">
        <f>'Receita Acessórias'!AH11</f>
        <v>1093.95</v>
      </c>
      <c r="X37" s="649">
        <f>'Receita Acessórias'!AI11</f>
        <v>1102.6499999999999</v>
      </c>
      <c r="Y37" s="649">
        <f>'Receita Acessórias'!AJ11</f>
        <v>1110.5999999999999</v>
      </c>
      <c r="Z37" s="649">
        <f>'Receita Acessórias'!AK11</f>
        <v>1119.75</v>
      </c>
      <c r="AA37" s="649">
        <f>'Receita Acessórias'!AL11</f>
        <v>1128.3</v>
      </c>
      <c r="AB37" s="649">
        <f>'Receita Acessórias'!AM11</f>
        <v>1136.7</v>
      </c>
      <c r="AC37" s="649">
        <f>'Receita Acessórias'!AN11</f>
        <v>1145.25</v>
      </c>
      <c r="AD37" s="649">
        <f>'Receita Acessórias'!AO11</f>
        <v>1153.8</v>
      </c>
      <c r="AE37" s="649">
        <f>'Receita Acessórias'!AP11</f>
        <v>1162.95</v>
      </c>
      <c r="AF37" s="649">
        <f>'Receita Acessórias'!AQ11</f>
        <v>1171.8</v>
      </c>
      <c r="AG37" s="649">
        <f>'Receita Acessórias'!AR11</f>
        <v>1180.5</v>
      </c>
      <c r="AH37" s="649">
        <f>'Receita Acessórias'!AS11</f>
        <v>1189.8</v>
      </c>
      <c r="AI37" s="649">
        <f>'Receita Acessórias'!AT11</f>
        <v>1198.6499999999999</v>
      </c>
      <c r="AJ37" s="649">
        <f>'Receita Acessórias'!AU11</f>
        <v>1207.5</v>
      </c>
      <c r="AK37" s="649">
        <f>'Receita Acessórias'!AV11</f>
        <v>1216.95</v>
      </c>
      <c r="AL37" s="649" t="e">
        <f>'Receita Acessórias'!#REF!</f>
        <v>#REF!</v>
      </c>
    </row>
    <row r="38" spans="1:38" ht="13.5" outlineLevel="2" thickBot="1" x14ac:dyDescent="0.25">
      <c r="B38" s="650" t="s">
        <v>243</v>
      </c>
      <c r="C38" s="648" t="s">
        <v>199</v>
      </c>
      <c r="D38" s="649">
        <f>'Receita Acessórias'!O12</f>
        <v>2207.4499999999998</v>
      </c>
      <c r="E38" s="649">
        <f>'Receita Acessórias'!P12</f>
        <v>2224.9499999999998</v>
      </c>
      <c r="F38" s="649">
        <f>'Receita Acessórias'!Q12</f>
        <v>2242.1</v>
      </c>
      <c r="G38" s="649">
        <f>'Receita Acessórias'!R12</f>
        <v>2259.6</v>
      </c>
      <c r="H38" s="649">
        <f>'Receita Acessórias'!S12</f>
        <v>2277.4499999999998</v>
      </c>
      <c r="I38" s="649">
        <f>'Receita Acessórias'!T12</f>
        <v>2294.9499999999998</v>
      </c>
      <c r="J38" s="649">
        <f>'Receita Acessórias'!U12</f>
        <v>2312.7999999999997</v>
      </c>
      <c r="K38" s="649">
        <f>'Receita Acessórias'!V12</f>
        <v>2331</v>
      </c>
      <c r="L38" s="649">
        <f>'Receita Acessórias'!W12</f>
        <v>2349.1999999999998</v>
      </c>
      <c r="M38" s="649">
        <f>'Receita Acessórias'!X12</f>
        <v>2365.6499999999996</v>
      </c>
      <c r="N38" s="649">
        <f>'Receita Acessórias'!Y12</f>
        <v>2384.8999999999996</v>
      </c>
      <c r="O38" s="649">
        <f>'Receita Acessórias'!Z12</f>
        <v>2404.1499999999996</v>
      </c>
      <c r="P38" s="649">
        <f>'Receita Acessórias'!AA12</f>
        <v>2423.75</v>
      </c>
      <c r="Q38" s="649">
        <f>'Receita Acessórias'!AB12</f>
        <v>2443</v>
      </c>
      <c r="R38" s="649">
        <f>'Receita Acessórias'!AC12</f>
        <v>2457.35</v>
      </c>
      <c r="S38" s="649">
        <f>'Receita Acessórias'!AD12</f>
        <v>2477.6499999999996</v>
      </c>
      <c r="T38" s="649">
        <f>'Receita Acessórias'!AE12</f>
        <v>2496.5499999999997</v>
      </c>
      <c r="U38" s="649">
        <f>'Receita Acessórias'!AF12</f>
        <v>2516.1499999999996</v>
      </c>
      <c r="V38" s="649">
        <f>'Receita Acessórias'!AG12</f>
        <v>2535.75</v>
      </c>
      <c r="W38" s="649">
        <f>'Receita Acessórias'!AH12</f>
        <v>2552.5499999999997</v>
      </c>
      <c r="X38" s="649">
        <f>'Receita Acessórias'!AI12</f>
        <v>2572.85</v>
      </c>
      <c r="Y38" s="649">
        <f>'Receita Acessórias'!AJ12</f>
        <v>2591.3999999999996</v>
      </c>
      <c r="Z38" s="649">
        <f>'Receita Acessórias'!AK12</f>
        <v>2612.75</v>
      </c>
      <c r="AA38" s="649">
        <f>'Receita Acessórias'!AL12</f>
        <v>2632.7</v>
      </c>
      <c r="AB38" s="649">
        <f>'Receita Acessórias'!AM12</f>
        <v>2652.2999999999997</v>
      </c>
      <c r="AC38" s="649">
        <f>'Receita Acessórias'!AN12</f>
        <v>2672.25</v>
      </c>
      <c r="AD38" s="649">
        <f>'Receita Acessórias'!AO12</f>
        <v>2692.2</v>
      </c>
      <c r="AE38" s="649">
        <f>'Receita Acessórias'!AP12</f>
        <v>2713.5499999999997</v>
      </c>
      <c r="AF38" s="649">
        <f>'Receita Acessórias'!AQ12</f>
        <v>2734.2</v>
      </c>
      <c r="AG38" s="649">
        <f>'Receita Acessórias'!AR12</f>
        <v>2754.5</v>
      </c>
      <c r="AH38" s="649">
        <f>'Receita Acessórias'!AS12</f>
        <v>2776.2</v>
      </c>
      <c r="AI38" s="649">
        <f>'Receita Acessórias'!AT12</f>
        <v>2796.85</v>
      </c>
      <c r="AJ38" s="649">
        <f>'Receita Acessórias'!AU12</f>
        <v>2817.5</v>
      </c>
      <c r="AK38" s="649">
        <f>'Receita Acessórias'!AV12</f>
        <v>2839.5499999999997</v>
      </c>
      <c r="AL38" s="649" t="e">
        <f>'Receita Acessórias'!#REF!</f>
        <v>#REF!</v>
      </c>
    </row>
    <row r="39" spans="1:38" outlineLevel="2" x14ac:dyDescent="0.2"/>
    <row r="41" spans="1:38" s="467" customFormat="1" x14ac:dyDescent="0.2">
      <c r="A41" s="680" t="s">
        <v>452</v>
      </c>
      <c r="B41" s="680"/>
      <c r="C41" s="681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80"/>
      <c r="AB41" s="680"/>
      <c r="AC41" s="680"/>
      <c r="AD41" s="680"/>
      <c r="AE41" s="680"/>
      <c r="AF41" s="680"/>
      <c r="AG41" s="680"/>
      <c r="AH41" s="680"/>
      <c r="AI41" s="680"/>
      <c r="AJ41" s="680"/>
      <c r="AK41" s="680"/>
      <c r="AL41" s="680"/>
    </row>
    <row r="42" spans="1:38" s="546" customFormat="1" outlineLevel="1" x14ac:dyDescent="0.2">
      <c r="A42" s="545" t="s">
        <v>360</v>
      </c>
      <c r="B42" s="545"/>
      <c r="C42" s="550"/>
      <c r="D42" s="545"/>
      <c r="E42" s="545"/>
      <c r="F42" s="545"/>
      <c r="G42" s="545"/>
      <c r="H42" s="545"/>
      <c r="I42" s="545"/>
      <c r="J42" s="545"/>
      <c r="K42" s="545"/>
      <c r="L42" s="545"/>
      <c r="M42" s="545"/>
      <c r="N42" s="545"/>
      <c r="O42" s="545"/>
      <c r="P42" s="545"/>
      <c r="Q42" s="545"/>
      <c r="R42" s="545"/>
      <c r="S42" s="545"/>
      <c r="T42" s="545"/>
      <c r="U42" s="545"/>
      <c r="V42" s="545"/>
      <c r="W42" s="545"/>
      <c r="X42" s="545"/>
      <c r="Y42" s="545"/>
      <c r="Z42" s="545"/>
      <c r="AA42" s="545"/>
      <c r="AB42" s="545"/>
      <c r="AC42" s="545"/>
      <c r="AD42" s="545"/>
      <c r="AE42" s="545"/>
      <c r="AF42" s="545"/>
      <c r="AG42" s="545"/>
      <c r="AH42" s="545"/>
      <c r="AI42" s="545"/>
      <c r="AJ42" s="545"/>
      <c r="AK42" s="545"/>
      <c r="AL42" s="545"/>
    </row>
    <row r="43" spans="1:38" ht="13.5" outlineLevel="2" thickBot="1" x14ac:dyDescent="0.25"/>
    <row r="44" spans="1:38" ht="13.5" outlineLevel="2" thickBot="1" x14ac:dyDescent="0.25">
      <c r="B44" s="647" t="s">
        <v>360</v>
      </c>
      <c r="C44" s="646"/>
      <c r="D44" s="637" t="s">
        <v>380</v>
      </c>
    </row>
    <row r="45" spans="1:38" ht="13.5" outlineLevel="2" thickBot="1" x14ac:dyDescent="0.25">
      <c r="B45" s="647" t="s">
        <v>378</v>
      </c>
      <c r="C45" s="648" t="s">
        <v>356</v>
      </c>
      <c r="D45" s="651">
        <f>'LOTE 3'!B7*1000000/12</f>
        <v>237840.9649027687</v>
      </c>
      <c r="E45" s="652">
        <f>D45*12/1000000</f>
        <v>2.8540915788332244</v>
      </c>
    </row>
    <row r="46" spans="1:38" ht="13.5" outlineLevel="2" thickBot="1" x14ac:dyDescent="0.25">
      <c r="B46" s="647" t="s">
        <v>379</v>
      </c>
      <c r="C46" s="648" t="s">
        <v>195</v>
      </c>
      <c r="D46" s="651">
        <f>'LOTE 3'!B9</f>
        <v>110</v>
      </c>
    </row>
    <row r="47" spans="1:38" outlineLevel="2" x14ac:dyDescent="0.2"/>
    <row r="48" spans="1:38" outlineLevel="1" x14ac:dyDescent="0.2"/>
    <row r="49" spans="1:39" s="546" customFormat="1" outlineLevel="1" x14ac:dyDescent="0.2">
      <c r="A49" s="545" t="s">
        <v>42</v>
      </c>
      <c r="B49" s="545"/>
      <c r="C49" s="550"/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545"/>
      <c r="AC49" s="545"/>
      <c r="AD49" s="545"/>
      <c r="AE49" s="545"/>
      <c r="AF49" s="545"/>
      <c r="AG49" s="545"/>
      <c r="AH49" s="545"/>
      <c r="AI49" s="545"/>
      <c r="AJ49" s="545"/>
      <c r="AK49" s="545"/>
      <c r="AL49" s="545"/>
    </row>
    <row r="50" spans="1:39" outlineLevel="2" x14ac:dyDescent="0.2"/>
    <row r="51" spans="1:39" s="654" customFormat="1" ht="13.5" outlineLevel="2" thickBot="1" x14ac:dyDescent="0.25">
      <c r="C51" s="655"/>
      <c r="D51" s="656"/>
      <c r="E51" s="657"/>
      <c r="F51" s="657"/>
    </row>
    <row r="52" spans="1:39" ht="13.5" outlineLevel="2" thickBot="1" x14ac:dyDescent="0.25">
      <c r="B52" s="643" t="s">
        <v>140</v>
      </c>
      <c r="C52" s="644" t="s">
        <v>74</v>
      </c>
      <c r="D52" s="637">
        <v>1</v>
      </c>
      <c r="E52" s="637">
        <v>2</v>
      </c>
      <c r="F52" s="637">
        <v>3</v>
      </c>
      <c r="G52" s="637">
        <v>4</v>
      </c>
      <c r="H52" s="637">
        <v>5</v>
      </c>
      <c r="I52" s="637">
        <v>6</v>
      </c>
      <c r="J52" s="637">
        <v>7</v>
      </c>
      <c r="K52" s="637">
        <v>8</v>
      </c>
      <c r="L52" s="637">
        <v>9</v>
      </c>
      <c r="M52" s="637">
        <v>10</v>
      </c>
      <c r="N52" s="637">
        <v>11</v>
      </c>
      <c r="O52" s="637">
        <v>12</v>
      </c>
      <c r="P52" s="637">
        <v>13</v>
      </c>
      <c r="Q52" s="637">
        <v>14</v>
      </c>
      <c r="R52" s="637">
        <v>15</v>
      </c>
      <c r="S52" s="637">
        <v>16</v>
      </c>
      <c r="T52" s="637">
        <v>17</v>
      </c>
      <c r="U52" s="637">
        <v>18</v>
      </c>
      <c r="V52" s="637">
        <v>19</v>
      </c>
      <c r="W52" s="637">
        <v>20</v>
      </c>
      <c r="X52" s="637">
        <f t="shared" ref="X52:AL52" si="13">W52+1</f>
        <v>21</v>
      </c>
      <c r="Y52" s="637">
        <f t="shared" si="13"/>
        <v>22</v>
      </c>
      <c r="Z52" s="637">
        <f t="shared" si="13"/>
        <v>23</v>
      </c>
      <c r="AA52" s="637">
        <f t="shared" si="13"/>
        <v>24</v>
      </c>
      <c r="AB52" s="637">
        <f t="shared" si="13"/>
        <v>25</v>
      </c>
      <c r="AC52" s="637">
        <f t="shared" si="13"/>
        <v>26</v>
      </c>
      <c r="AD52" s="637">
        <f t="shared" si="13"/>
        <v>27</v>
      </c>
      <c r="AE52" s="637">
        <f t="shared" si="13"/>
        <v>28</v>
      </c>
      <c r="AF52" s="637">
        <f t="shared" si="13"/>
        <v>29</v>
      </c>
      <c r="AG52" s="637">
        <f t="shared" si="13"/>
        <v>30</v>
      </c>
      <c r="AH52" s="637">
        <f t="shared" si="13"/>
        <v>31</v>
      </c>
      <c r="AI52" s="637">
        <f t="shared" si="13"/>
        <v>32</v>
      </c>
      <c r="AJ52" s="637">
        <f t="shared" si="13"/>
        <v>33</v>
      </c>
      <c r="AK52" s="637">
        <f t="shared" si="13"/>
        <v>34</v>
      </c>
      <c r="AL52" s="679">
        <f t="shared" si="13"/>
        <v>35</v>
      </c>
    </row>
    <row r="53" spans="1:39" ht="13.5" outlineLevel="2" thickBot="1" x14ac:dyDescent="0.25">
      <c r="B53" s="659" t="s">
        <v>74</v>
      </c>
      <c r="C53" s="644" t="s">
        <v>74</v>
      </c>
      <c r="D53" s="637">
        <v>2025</v>
      </c>
      <c r="E53" s="637">
        <f t="shared" ref="E53:V53" si="14">D53+1</f>
        <v>2026</v>
      </c>
      <c r="F53" s="637">
        <f t="shared" si="14"/>
        <v>2027</v>
      </c>
      <c r="G53" s="637">
        <f t="shared" si="14"/>
        <v>2028</v>
      </c>
      <c r="H53" s="637">
        <f t="shared" si="14"/>
        <v>2029</v>
      </c>
      <c r="I53" s="637">
        <f t="shared" si="14"/>
        <v>2030</v>
      </c>
      <c r="J53" s="637">
        <f t="shared" si="14"/>
        <v>2031</v>
      </c>
      <c r="K53" s="637">
        <f t="shared" si="14"/>
        <v>2032</v>
      </c>
      <c r="L53" s="637">
        <f t="shared" si="14"/>
        <v>2033</v>
      </c>
      <c r="M53" s="637">
        <f t="shared" si="14"/>
        <v>2034</v>
      </c>
      <c r="N53" s="637">
        <f t="shared" si="14"/>
        <v>2035</v>
      </c>
      <c r="O53" s="637">
        <f t="shared" si="14"/>
        <v>2036</v>
      </c>
      <c r="P53" s="637">
        <f t="shared" si="14"/>
        <v>2037</v>
      </c>
      <c r="Q53" s="637">
        <f t="shared" si="14"/>
        <v>2038</v>
      </c>
      <c r="R53" s="637">
        <f t="shared" si="14"/>
        <v>2039</v>
      </c>
      <c r="S53" s="637">
        <f t="shared" si="14"/>
        <v>2040</v>
      </c>
      <c r="T53" s="637">
        <f t="shared" si="14"/>
        <v>2041</v>
      </c>
      <c r="U53" s="637">
        <f t="shared" si="14"/>
        <v>2042</v>
      </c>
      <c r="V53" s="637">
        <f t="shared" si="14"/>
        <v>2043</v>
      </c>
      <c r="W53" s="637">
        <f t="shared" ref="W53:AL53" si="15">V53+1</f>
        <v>2044</v>
      </c>
      <c r="X53" s="637">
        <f t="shared" si="15"/>
        <v>2045</v>
      </c>
      <c r="Y53" s="637">
        <f t="shared" si="15"/>
        <v>2046</v>
      </c>
      <c r="Z53" s="637">
        <f t="shared" si="15"/>
        <v>2047</v>
      </c>
      <c r="AA53" s="637">
        <f t="shared" si="15"/>
        <v>2048</v>
      </c>
      <c r="AB53" s="637">
        <f t="shared" si="15"/>
        <v>2049</v>
      </c>
      <c r="AC53" s="637">
        <f t="shared" si="15"/>
        <v>2050</v>
      </c>
      <c r="AD53" s="637">
        <f t="shared" si="15"/>
        <v>2051</v>
      </c>
      <c r="AE53" s="637">
        <f t="shared" si="15"/>
        <v>2052</v>
      </c>
      <c r="AF53" s="637">
        <f t="shared" si="15"/>
        <v>2053</v>
      </c>
      <c r="AG53" s="637">
        <f t="shared" si="15"/>
        <v>2054</v>
      </c>
      <c r="AH53" s="637">
        <f t="shared" si="15"/>
        <v>2055</v>
      </c>
      <c r="AI53" s="637">
        <f t="shared" si="15"/>
        <v>2056</v>
      </c>
      <c r="AJ53" s="637">
        <f t="shared" si="15"/>
        <v>2057</v>
      </c>
      <c r="AK53" s="679">
        <f t="shared" si="15"/>
        <v>2058</v>
      </c>
      <c r="AL53" s="679">
        <f t="shared" si="15"/>
        <v>2059</v>
      </c>
    </row>
    <row r="54" spans="1:39" ht="13.5" outlineLevel="2" thickBot="1" x14ac:dyDescent="0.25">
      <c r="B54" s="647" t="str">
        <f>'DRE_URE MARÍLIA-BIO+GAS'!C5</f>
        <v xml:space="preserve">     BIOMETANO</v>
      </c>
      <c r="C54" s="648" t="s">
        <v>307</v>
      </c>
      <c r="D54" s="658">
        <f>'DRE_URE MARÍLIA-BIO+GAS'!E5</f>
        <v>0</v>
      </c>
      <c r="E54" s="658">
        <f>'DRE_URE MARÍLIA-BIO+GAS'!F5</f>
        <v>7560000</v>
      </c>
      <c r="F54" s="658">
        <f>'DRE_URE MARÍLIA-BIO+GAS'!G5</f>
        <v>7560000</v>
      </c>
      <c r="G54" s="658">
        <f>'DRE_URE MARÍLIA-BIO+GAS'!H5</f>
        <v>7560000</v>
      </c>
      <c r="H54" s="658">
        <f>'DRE_URE MARÍLIA-BIO+GAS'!I5</f>
        <v>7560000</v>
      </c>
      <c r="I54" s="658">
        <f>'DRE_URE MARÍLIA-BIO+GAS'!J5</f>
        <v>7560000</v>
      </c>
      <c r="J54" s="658">
        <f>'DRE_URE MARÍLIA-BIO+GAS'!K5</f>
        <v>7560000</v>
      </c>
      <c r="K54" s="658">
        <f>'DRE_URE MARÍLIA-BIO+GAS'!L5</f>
        <v>7560000</v>
      </c>
      <c r="L54" s="658">
        <f>'DRE_URE MARÍLIA-BIO+GAS'!M5</f>
        <v>7560000</v>
      </c>
      <c r="M54" s="658">
        <f>'DRE_URE MARÍLIA-BIO+GAS'!N5</f>
        <v>7560000</v>
      </c>
      <c r="N54" s="658">
        <f>'DRE_URE MARÍLIA-BIO+GAS'!O5</f>
        <v>7560000</v>
      </c>
      <c r="O54" s="658">
        <f>'DRE_URE MARÍLIA-BIO+GAS'!P5</f>
        <v>7560000</v>
      </c>
      <c r="P54" s="658">
        <f>'DRE_URE MARÍLIA-BIO+GAS'!Q5</f>
        <v>7560000</v>
      </c>
      <c r="Q54" s="658">
        <f>'DRE_URE MARÍLIA-BIO+GAS'!R5</f>
        <v>7560000</v>
      </c>
      <c r="R54" s="658">
        <f>'DRE_URE MARÍLIA-BIO+GAS'!S5</f>
        <v>7560000</v>
      </c>
      <c r="S54" s="658">
        <f>'DRE_URE MARÍLIA-BIO+GAS'!T5</f>
        <v>7560000</v>
      </c>
      <c r="T54" s="658">
        <f>'DRE_URE MARÍLIA-BIO+GAS'!U5</f>
        <v>7560000</v>
      </c>
      <c r="U54" s="658">
        <f>'DRE_URE MARÍLIA-BIO+GAS'!V5</f>
        <v>7560000</v>
      </c>
      <c r="V54" s="658">
        <f>'DRE_URE MARÍLIA-BIO+GAS'!W5</f>
        <v>7560000</v>
      </c>
      <c r="W54" s="658">
        <f>'DRE_URE MARÍLIA-BIO+GAS'!X5</f>
        <v>7560000</v>
      </c>
      <c r="X54" s="658">
        <f>'DRE_URE MARÍLIA-BIO+GAS'!Y5</f>
        <v>7560000</v>
      </c>
      <c r="Y54" s="658">
        <f>'DRE_URE MARÍLIA-BIO+GAS'!Z5</f>
        <v>7560000</v>
      </c>
      <c r="Z54" s="658">
        <f>'DRE_URE MARÍLIA-BIO+GAS'!AA5</f>
        <v>7560000</v>
      </c>
      <c r="AA54" s="658">
        <f>'DRE_URE MARÍLIA-BIO+GAS'!AB5</f>
        <v>7560000</v>
      </c>
      <c r="AB54" s="658">
        <f>'DRE_URE MARÍLIA-BIO+GAS'!AC5</f>
        <v>7560000</v>
      </c>
      <c r="AC54" s="658">
        <f>'DRE_URE MARÍLIA-BIO+GAS'!AD5</f>
        <v>7560000</v>
      </c>
      <c r="AD54" s="658">
        <f>'DRE_URE MARÍLIA-BIO+GAS'!AE5</f>
        <v>7560000</v>
      </c>
      <c r="AE54" s="658">
        <f>'DRE_URE MARÍLIA-BIO+GAS'!AF5</f>
        <v>7560000</v>
      </c>
      <c r="AF54" s="658">
        <f>'DRE_URE MARÍLIA-BIO+GAS'!AG5</f>
        <v>7560000</v>
      </c>
      <c r="AG54" s="658">
        <f>'DRE_URE MARÍLIA-BIO+GAS'!AH5</f>
        <v>7560000</v>
      </c>
      <c r="AH54" s="658">
        <f>AG54</f>
        <v>7560000</v>
      </c>
      <c r="AI54" s="658">
        <f t="shared" ref="AI54:AL54" si="16">AH54</f>
        <v>7560000</v>
      </c>
      <c r="AJ54" s="658">
        <f t="shared" si="16"/>
        <v>7560000</v>
      </c>
      <c r="AK54" s="658">
        <f t="shared" si="16"/>
        <v>7560000</v>
      </c>
      <c r="AL54" s="658">
        <f t="shared" si="16"/>
        <v>7560000</v>
      </c>
    </row>
    <row r="55" spans="1:39" ht="13.5" outlineLevel="2" thickBot="1" x14ac:dyDescent="0.25">
      <c r="B55" s="647" t="str">
        <f>'DRE_URE MARÍLIA-BIO+GAS'!C6</f>
        <v xml:space="preserve">     ENERGIA ELÉTRICA</v>
      </c>
      <c r="C55" s="648" t="s">
        <v>307</v>
      </c>
      <c r="D55" s="658">
        <f>'DRE_URE MARÍLIA-BIO+GAS'!E6</f>
        <v>0</v>
      </c>
      <c r="E55" s="658">
        <f>'DRE_URE MARÍLIA-BIO+GAS'!F6</f>
        <v>0</v>
      </c>
      <c r="F55" s="658">
        <f>'DRE_URE MARÍLIA-BIO+GAS'!G6</f>
        <v>10919200</v>
      </c>
      <c r="G55" s="658">
        <f>'DRE_URE MARÍLIA-BIO+GAS'!H6</f>
        <v>10919200</v>
      </c>
      <c r="H55" s="658">
        <f>'DRE_URE MARÍLIA-BIO+GAS'!I6</f>
        <v>10919200</v>
      </c>
      <c r="I55" s="658">
        <f>'DRE_URE MARÍLIA-BIO+GAS'!J6</f>
        <v>10919200</v>
      </c>
      <c r="J55" s="658">
        <f>'DRE_URE MARÍLIA-BIO+GAS'!K6</f>
        <v>10919200</v>
      </c>
      <c r="K55" s="658">
        <f>'DRE_URE MARÍLIA-BIO+GAS'!L6</f>
        <v>10919200</v>
      </c>
      <c r="L55" s="658">
        <f>'DRE_URE MARÍLIA-BIO+GAS'!M6</f>
        <v>10919200</v>
      </c>
      <c r="M55" s="658">
        <f>'DRE_URE MARÍLIA-BIO+GAS'!N6</f>
        <v>10919200</v>
      </c>
      <c r="N55" s="658">
        <f>'DRE_URE MARÍLIA-BIO+GAS'!O6</f>
        <v>10919200</v>
      </c>
      <c r="O55" s="658">
        <f>'DRE_URE MARÍLIA-BIO+GAS'!P6</f>
        <v>10919200</v>
      </c>
      <c r="P55" s="658">
        <f>'DRE_URE MARÍLIA-BIO+GAS'!Q6</f>
        <v>10919200</v>
      </c>
      <c r="Q55" s="658">
        <f>'DRE_URE MARÍLIA-BIO+GAS'!R6</f>
        <v>10919200</v>
      </c>
      <c r="R55" s="658">
        <f>'DRE_URE MARÍLIA-BIO+GAS'!S6</f>
        <v>10919200</v>
      </c>
      <c r="S55" s="658">
        <f>'DRE_URE MARÍLIA-BIO+GAS'!T6</f>
        <v>10919200</v>
      </c>
      <c r="T55" s="658">
        <f>'DRE_URE MARÍLIA-BIO+GAS'!U6</f>
        <v>10919200</v>
      </c>
      <c r="U55" s="658">
        <f>'DRE_URE MARÍLIA-BIO+GAS'!V6</f>
        <v>10919200</v>
      </c>
      <c r="V55" s="658">
        <f>'DRE_URE MARÍLIA-BIO+GAS'!W6</f>
        <v>10919200</v>
      </c>
      <c r="W55" s="658">
        <f>'DRE_URE MARÍLIA-BIO+GAS'!X6</f>
        <v>10919200</v>
      </c>
      <c r="X55" s="658">
        <f>'DRE_URE MARÍLIA-BIO+GAS'!Y6</f>
        <v>10919200</v>
      </c>
      <c r="Y55" s="658">
        <f>'DRE_URE MARÍLIA-BIO+GAS'!Z6</f>
        <v>10919200</v>
      </c>
      <c r="Z55" s="658">
        <f>'DRE_URE MARÍLIA-BIO+GAS'!AA6</f>
        <v>10919200</v>
      </c>
      <c r="AA55" s="658">
        <f>'DRE_URE MARÍLIA-BIO+GAS'!AB6</f>
        <v>10919200</v>
      </c>
      <c r="AB55" s="658">
        <f>'DRE_URE MARÍLIA-BIO+GAS'!AC6</f>
        <v>10919200</v>
      </c>
      <c r="AC55" s="658">
        <f>'DRE_URE MARÍLIA-BIO+GAS'!AD6</f>
        <v>10919200</v>
      </c>
      <c r="AD55" s="658">
        <f>'DRE_URE MARÍLIA-BIO+GAS'!AE6</f>
        <v>10919200</v>
      </c>
      <c r="AE55" s="658">
        <f>'DRE_URE MARÍLIA-BIO+GAS'!AF6</f>
        <v>10919200</v>
      </c>
      <c r="AF55" s="658">
        <f>'DRE_URE MARÍLIA-BIO+GAS'!AG6</f>
        <v>10919200</v>
      </c>
      <c r="AG55" s="658">
        <f>'DRE_URE MARÍLIA-BIO+GAS'!AH6</f>
        <v>10919200</v>
      </c>
      <c r="AH55" s="658">
        <f t="shared" ref="AH55:AL59" si="17">AG55</f>
        <v>10919200</v>
      </c>
      <c r="AI55" s="658">
        <f t="shared" si="17"/>
        <v>10919200</v>
      </c>
      <c r="AJ55" s="658">
        <f t="shared" si="17"/>
        <v>10919200</v>
      </c>
      <c r="AK55" s="658">
        <f t="shared" si="17"/>
        <v>10919200</v>
      </c>
      <c r="AL55" s="658">
        <f t="shared" si="17"/>
        <v>10919200</v>
      </c>
    </row>
    <row r="56" spans="1:39" ht="13.5" outlineLevel="2" thickBot="1" x14ac:dyDescent="0.25">
      <c r="B56" s="647" t="str">
        <f>'DRE_URE MARÍLIA-BIO+GAS'!C7</f>
        <v xml:space="preserve">     CO2</v>
      </c>
      <c r="C56" s="648" t="s">
        <v>307</v>
      </c>
      <c r="D56" s="658">
        <f>'DRE_URE MARÍLIA-BIO+GAS'!E7</f>
        <v>0</v>
      </c>
      <c r="E56" s="658">
        <f>'DRE_URE MARÍLIA-BIO+GAS'!F7</f>
        <v>4252500</v>
      </c>
      <c r="F56" s="658">
        <f>'DRE_URE MARÍLIA-BIO+GAS'!G7</f>
        <v>4252500</v>
      </c>
      <c r="G56" s="658">
        <f>'DRE_URE MARÍLIA-BIO+GAS'!H7</f>
        <v>4252500</v>
      </c>
      <c r="H56" s="658">
        <f>'DRE_URE MARÍLIA-BIO+GAS'!I7</f>
        <v>4252500</v>
      </c>
      <c r="I56" s="658">
        <f>'DRE_URE MARÍLIA-BIO+GAS'!J7</f>
        <v>4252500</v>
      </c>
      <c r="J56" s="658">
        <f>'DRE_URE MARÍLIA-BIO+GAS'!K7</f>
        <v>4252500</v>
      </c>
      <c r="K56" s="658">
        <f>'DRE_URE MARÍLIA-BIO+GAS'!L7</f>
        <v>4252500</v>
      </c>
      <c r="L56" s="658">
        <f>'DRE_URE MARÍLIA-BIO+GAS'!M7</f>
        <v>4252500</v>
      </c>
      <c r="M56" s="658">
        <f>'DRE_URE MARÍLIA-BIO+GAS'!N7</f>
        <v>4252500</v>
      </c>
      <c r="N56" s="658">
        <f>'DRE_URE MARÍLIA-BIO+GAS'!O7</f>
        <v>4252500</v>
      </c>
      <c r="O56" s="658">
        <f>'DRE_URE MARÍLIA-BIO+GAS'!P7</f>
        <v>4252500</v>
      </c>
      <c r="P56" s="658">
        <f>'DRE_URE MARÍLIA-BIO+GAS'!Q7</f>
        <v>4252500</v>
      </c>
      <c r="Q56" s="658">
        <f>'DRE_URE MARÍLIA-BIO+GAS'!R7</f>
        <v>4252500</v>
      </c>
      <c r="R56" s="658">
        <f>'DRE_URE MARÍLIA-BIO+GAS'!S7</f>
        <v>4252500</v>
      </c>
      <c r="S56" s="658">
        <f>'DRE_URE MARÍLIA-BIO+GAS'!T7</f>
        <v>4252500</v>
      </c>
      <c r="T56" s="658">
        <f>'DRE_URE MARÍLIA-BIO+GAS'!U7</f>
        <v>4252500</v>
      </c>
      <c r="U56" s="658">
        <f>'DRE_URE MARÍLIA-BIO+GAS'!V7</f>
        <v>4252500</v>
      </c>
      <c r="V56" s="658">
        <f>'DRE_URE MARÍLIA-BIO+GAS'!W7</f>
        <v>4252500</v>
      </c>
      <c r="W56" s="658">
        <f>'DRE_URE MARÍLIA-BIO+GAS'!X7</f>
        <v>4252500</v>
      </c>
      <c r="X56" s="658">
        <f>'DRE_URE MARÍLIA-BIO+GAS'!Y7</f>
        <v>4252500</v>
      </c>
      <c r="Y56" s="658">
        <f>'DRE_URE MARÍLIA-BIO+GAS'!Z7</f>
        <v>4252500</v>
      </c>
      <c r="Z56" s="658">
        <f>'DRE_URE MARÍLIA-BIO+GAS'!AA7</f>
        <v>4252500</v>
      </c>
      <c r="AA56" s="658">
        <f>'DRE_URE MARÍLIA-BIO+GAS'!AB7</f>
        <v>4252500</v>
      </c>
      <c r="AB56" s="658">
        <f>'DRE_URE MARÍLIA-BIO+GAS'!AC7</f>
        <v>4252500</v>
      </c>
      <c r="AC56" s="658">
        <f>'DRE_URE MARÍLIA-BIO+GAS'!AD7</f>
        <v>4252500</v>
      </c>
      <c r="AD56" s="658">
        <f>'DRE_URE MARÍLIA-BIO+GAS'!AE7</f>
        <v>4252500</v>
      </c>
      <c r="AE56" s="658">
        <f>'DRE_URE MARÍLIA-BIO+GAS'!AF7</f>
        <v>4252500</v>
      </c>
      <c r="AF56" s="658">
        <f>'DRE_URE MARÍLIA-BIO+GAS'!AG7</f>
        <v>4252500</v>
      </c>
      <c r="AG56" s="658">
        <f>'DRE_URE MARÍLIA-BIO+GAS'!AH7</f>
        <v>4252500</v>
      </c>
      <c r="AH56" s="658">
        <f t="shared" si="17"/>
        <v>4252500</v>
      </c>
      <c r="AI56" s="658">
        <f t="shared" si="17"/>
        <v>4252500</v>
      </c>
      <c r="AJ56" s="658">
        <f t="shared" si="17"/>
        <v>4252500</v>
      </c>
      <c r="AK56" s="658">
        <f t="shared" si="17"/>
        <v>4252500</v>
      </c>
      <c r="AL56" s="658">
        <f t="shared" si="17"/>
        <v>4252500</v>
      </c>
    </row>
    <row r="57" spans="1:39" ht="13.5" outlineLevel="2" thickBot="1" x14ac:dyDescent="0.25">
      <c r="B57" s="647" t="str">
        <f>'DRE_URE MARÍLIA-BIO+GAS'!C8</f>
        <v xml:space="preserve">     CONTRAPRESTAÇÃO</v>
      </c>
      <c r="C57" s="648" t="s">
        <v>307</v>
      </c>
      <c r="D57" s="658">
        <f>'DRE_URE MARÍLIA-BIO+GAS'!E8</f>
        <v>0</v>
      </c>
      <c r="E57" s="658">
        <f>'DRE_URE MARÍLIA-BIO+GAS'!F8</f>
        <v>6739200</v>
      </c>
      <c r="F57" s="658">
        <f>'DRE_URE MARÍLIA-BIO+GAS'!G8</f>
        <v>6739200</v>
      </c>
      <c r="G57" s="658">
        <f>'DRE_URE MARÍLIA-BIO+GAS'!H8</f>
        <v>6739200</v>
      </c>
      <c r="H57" s="658">
        <f>'DRE_URE MARÍLIA-BIO+GAS'!I8</f>
        <v>6739200</v>
      </c>
      <c r="I57" s="658">
        <f>'DRE_URE MARÍLIA-BIO+GAS'!J8</f>
        <v>6739200</v>
      </c>
      <c r="J57" s="658">
        <f>'DRE_URE MARÍLIA-BIO+GAS'!K8</f>
        <v>6739200</v>
      </c>
      <c r="K57" s="658">
        <f>'DRE_URE MARÍLIA-BIO+GAS'!L8</f>
        <v>6739200</v>
      </c>
      <c r="L57" s="658">
        <f>'DRE_URE MARÍLIA-BIO+GAS'!M8</f>
        <v>6739200</v>
      </c>
      <c r="M57" s="658">
        <f>'DRE_URE MARÍLIA-BIO+GAS'!N8</f>
        <v>6739200</v>
      </c>
      <c r="N57" s="658">
        <f>'DRE_URE MARÍLIA-BIO+GAS'!O8</f>
        <v>6739200</v>
      </c>
      <c r="O57" s="658">
        <f>'DRE_URE MARÍLIA-BIO+GAS'!P8</f>
        <v>6739200</v>
      </c>
      <c r="P57" s="658">
        <f>'DRE_URE MARÍLIA-BIO+GAS'!Q8</f>
        <v>6739200</v>
      </c>
      <c r="Q57" s="658">
        <f>'DRE_URE MARÍLIA-BIO+GAS'!R8</f>
        <v>6739200</v>
      </c>
      <c r="R57" s="658">
        <f>'DRE_URE MARÍLIA-BIO+GAS'!S8</f>
        <v>6739200</v>
      </c>
      <c r="S57" s="658">
        <f>'DRE_URE MARÍLIA-BIO+GAS'!T8</f>
        <v>6739200</v>
      </c>
      <c r="T57" s="658">
        <f>'DRE_URE MARÍLIA-BIO+GAS'!U8</f>
        <v>6739200</v>
      </c>
      <c r="U57" s="658">
        <f>'DRE_URE MARÍLIA-BIO+GAS'!V8</f>
        <v>6739200</v>
      </c>
      <c r="V57" s="658">
        <f>'DRE_URE MARÍLIA-BIO+GAS'!W8</f>
        <v>6739200</v>
      </c>
      <c r="W57" s="658">
        <f>'DRE_URE MARÍLIA-BIO+GAS'!X8</f>
        <v>6739200</v>
      </c>
      <c r="X57" s="658">
        <f>'DRE_URE MARÍLIA-BIO+GAS'!Y8</f>
        <v>6739200</v>
      </c>
      <c r="Y57" s="658">
        <f>'DRE_URE MARÍLIA-BIO+GAS'!Z8</f>
        <v>6739200</v>
      </c>
      <c r="Z57" s="658">
        <f>'DRE_URE MARÍLIA-BIO+GAS'!AA8</f>
        <v>6739200</v>
      </c>
      <c r="AA57" s="658">
        <f>'DRE_URE MARÍLIA-BIO+GAS'!AB8</f>
        <v>6739200</v>
      </c>
      <c r="AB57" s="658">
        <f>'DRE_URE MARÍLIA-BIO+GAS'!AC8</f>
        <v>6739200</v>
      </c>
      <c r="AC57" s="658">
        <f>'DRE_URE MARÍLIA-BIO+GAS'!AD8</f>
        <v>6739200</v>
      </c>
      <c r="AD57" s="658">
        <f>'DRE_URE MARÍLIA-BIO+GAS'!AE8</f>
        <v>6739200</v>
      </c>
      <c r="AE57" s="658">
        <f>'DRE_URE MARÍLIA-BIO+GAS'!AF8</f>
        <v>6739200</v>
      </c>
      <c r="AF57" s="658">
        <f>'DRE_URE MARÍLIA-BIO+GAS'!AG8</f>
        <v>6739200</v>
      </c>
      <c r="AG57" s="658">
        <f>'DRE_URE MARÍLIA-BIO+GAS'!AH8</f>
        <v>6739200</v>
      </c>
      <c r="AH57" s="658">
        <f t="shared" si="17"/>
        <v>6739200</v>
      </c>
      <c r="AI57" s="658">
        <f t="shared" si="17"/>
        <v>6739200</v>
      </c>
      <c r="AJ57" s="658">
        <f t="shared" si="17"/>
        <v>6739200</v>
      </c>
      <c r="AK57" s="658">
        <f t="shared" si="17"/>
        <v>6739200</v>
      </c>
      <c r="AL57" s="658">
        <f t="shared" si="17"/>
        <v>6739200</v>
      </c>
    </row>
    <row r="58" spans="1:39" ht="13.5" outlineLevel="2" thickBot="1" x14ac:dyDescent="0.25">
      <c r="B58" s="647" t="str">
        <f>'DRE_URE MARÍLIA-BIO+GAS'!C9</f>
        <v xml:space="preserve">     CER's</v>
      </c>
      <c r="C58" s="648" t="s">
        <v>307</v>
      </c>
      <c r="D58" s="658">
        <f>'DRE_URE MARÍLIA-BIO+GAS'!E9</f>
        <v>0</v>
      </c>
      <c r="E58" s="658">
        <f>'DRE_URE MARÍLIA-BIO+GAS'!F9</f>
        <v>0</v>
      </c>
      <c r="F58" s="658">
        <f>'DRE_URE MARÍLIA-BIO+GAS'!G9</f>
        <v>0</v>
      </c>
      <c r="G58" s="658">
        <f>'DRE_URE MARÍLIA-BIO+GAS'!H9</f>
        <v>0</v>
      </c>
      <c r="H58" s="658">
        <f>'DRE_URE MARÍLIA-BIO+GAS'!I9</f>
        <v>0</v>
      </c>
      <c r="I58" s="658">
        <f>'DRE_URE MARÍLIA-BIO+GAS'!J9</f>
        <v>0</v>
      </c>
      <c r="J58" s="658">
        <f>'DRE_URE MARÍLIA-BIO+GAS'!K9</f>
        <v>0</v>
      </c>
      <c r="K58" s="658">
        <f>'DRE_URE MARÍLIA-BIO+GAS'!L9</f>
        <v>0</v>
      </c>
      <c r="L58" s="658">
        <f>'DRE_URE MARÍLIA-BIO+GAS'!M9</f>
        <v>0</v>
      </c>
      <c r="M58" s="658">
        <f>'DRE_URE MARÍLIA-BIO+GAS'!N9</f>
        <v>0</v>
      </c>
      <c r="N58" s="658">
        <f>'DRE_URE MARÍLIA-BIO+GAS'!O9</f>
        <v>0</v>
      </c>
      <c r="O58" s="658">
        <f>'DRE_URE MARÍLIA-BIO+GAS'!P9</f>
        <v>0</v>
      </c>
      <c r="P58" s="658">
        <f>'DRE_URE MARÍLIA-BIO+GAS'!Q9</f>
        <v>0</v>
      </c>
      <c r="Q58" s="658">
        <f>'DRE_URE MARÍLIA-BIO+GAS'!R9</f>
        <v>0</v>
      </c>
      <c r="R58" s="658">
        <f>'DRE_URE MARÍLIA-BIO+GAS'!S9</f>
        <v>0</v>
      </c>
      <c r="S58" s="658">
        <f>'DRE_URE MARÍLIA-BIO+GAS'!T9</f>
        <v>0</v>
      </c>
      <c r="T58" s="658">
        <f>'DRE_URE MARÍLIA-BIO+GAS'!U9</f>
        <v>0</v>
      </c>
      <c r="U58" s="658">
        <f>'DRE_URE MARÍLIA-BIO+GAS'!V9</f>
        <v>0</v>
      </c>
      <c r="V58" s="658">
        <f>'DRE_URE MARÍLIA-BIO+GAS'!W9</f>
        <v>0</v>
      </c>
      <c r="W58" s="658">
        <f>'DRE_URE MARÍLIA-BIO+GAS'!X9</f>
        <v>0</v>
      </c>
      <c r="X58" s="658">
        <f>'DRE_URE MARÍLIA-BIO+GAS'!Y9</f>
        <v>0</v>
      </c>
      <c r="Y58" s="658">
        <f>'DRE_URE MARÍLIA-BIO+GAS'!Z9</f>
        <v>0</v>
      </c>
      <c r="Z58" s="658">
        <f>'DRE_URE MARÍLIA-BIO+GAS'!AA9</f>
        <v>0</v>
      </c>
      <c r="AA58" s="658">
        <f>'DRE_URE MARÍLIA-BIO+GAS'!AB9</f>
        <v>0</v>
      </c>
      <c r="AB58" s="658">
        <f>'DRE_URE MARÍLIA-BIO+GAS'!AC9</f>
        <v>0</v>
      </c>
      <c r="AC58" s="658">
        <f>'DRE_URE MARÍLIA-BIO+GAS'!AD9</f>
        <v>0</v>
      </c>
      <c r="AD58" s="658">
        <f>'DRE_URE MARÍLIA-BIO+GAS'!AE9</f>
        <v>0</v>
      </c>
      <c r="AE58" s="658">
        <f>'DRE_URE MARÍLIA-BIO+GAS'!AF9</f>
        <v>0</v>
      </c>
      <c r="AF58" s="658">
        <f>'DRE_URE MARÍLIA-BIO+GAS'!AG9</f>
        <v>0</v>
      </c>
      <c r="AG58" s="658">
        <f>'DRE_URE MARÍLIA-BIO+GAS'!AH9</f>
        <v>0</v>
      </c>
      <c r="AH58" s="658">
        <f t="shared" si="17"/>
        <v>0</v>
      </c>
      <c r="AI58" s="658">
        <f t="shared" si="17"/>
        <v>0</v>
      </c>
      <c r="AJ58" s="658">
        <f t="shared" si="17"/>
        <v>0</v>
      </c>
      <c r="AK58" s="658">
        <f t="shared" si="17"/>
        <v>0</v>
      </c>
      <c r="AL58" s="658">
        <f t="shared" si="17"/>
        <v>0</v>
      </c>
    </row>
    <row r="59" spans="1:39" ht="13.5" outlineLevel="2" thickBot="1" x14ac:dyDescent="0.25">
      <c r="B59" s="647" t="str">
        <f>'DRE_URE MARÍLIA-BIO+GAS'!C10</f>
        <v xml:space="preserve">     CBIOS</v>
      </c>
      <c r="C59" s="648" t="s">
        <v>307</v>
      </c>
      <c r="D59" s="658">
        <f>'DRE_URE MARÍLIA-BIO+GAS'!E10</f>
        <v>0</v>
      </c>
      <c r="E59" s="658">
        <f>'DRE_URE MARÍLIA-BIO+GAS'!F10</f>
        <v>475380</v>
      </c>
      <c r="F59" s="658">
        <f>'DRE_URE MARÍLIA-BIO+GAS'!G10</f>
        <v>475380</v>
      </c>
      <c r="G59" s="658">
        <f>'DRE_URE MARÍLIA-BIO+GAS'!H10</f>
        <v>475380</v>
      </c>
      <c r="H59" s="658">
        <f>'DRE_URE MARÍLIA-BIO+GAS'!I10</f>
        <v>475380</v>
      </c>
      <c r="I59" s="658">
        <f>'DRE_URE MARÍLIA-BIO+GAS'!J10</f>
        <v>475380</v>
      </c>
      <c r="J59" s="658">
        <f>'DRE_URE MARÍLIA-BIO+GAS'!K10</f>
        <v>475380</v>
      </c>
      <c r="K59" s="658">
        <f>'DRE_URE MARÍLIA-BIO+GAS'!L10</f>
        <v>475380</v>
      </c>
      <c r="L59" s="658">
        <f>'DRE_URE MARÍLIA-BIO+GAS'!M10</f>
        <v>475380</v>
      </c>
      <c r="M59" s="658">
        <f>'DRE_URE MARÍLIA-BIO+GAS'!N10</f>
        <v>475380</v>
      </c>
      <c r="N59" s="658">
        <f>'DRE_URE MARÍLIA-BIO+GAS'!O10</f>
        <v>475380</v>
      </c>
      <c r="O59" s="658">
        <f>'DRE_URE MARÍLIA-BIO+GAS'!P10</f>
        <v>475380</v>
      </c>
      <c r="P59" s="658">
        <f>'DRE_URE MARÍLIA-BIO+GAS'!Q10</f>
        <v>475380</v>
      </c>
      <c r="Q59" s="658">
        <f>'DRE_URE MARÍLIA-BIO+GAS'!R10</f>
        <v>475380</v>
      </c>
      <c r="R59" s="658">
        <f>'DRE_URE MARÍLIA-BIO+GAS'!S10</f>
        <v>475380</v>
      </c>
      <c r="S59" s="658">
        <f>'DRE_URE MARÍLIA-BIO+GAS'!T10</f>
        <v>475380</v>
      </c>
      <c r="T59" s="658">
        <f>'DRE_URE MARÍLIA-BIO+GAS'!U10</f>
        <v>475380</v>
      </c>
      <c r="U59" s="658">
        <f>'DRE_URE MARÍLIA-BIO+GAS'!V10</f>
        <v>475380</v>
      </c>
      <c r="V59" s="658">
        <f>'DRE_URE MARÍLIA-BIO+GAS'!W10</f>
        <v>475380</v>
      </c>
      <c r="W59" s="658">
        <f>'DRE_URE MARÍLIA-BIO+GAS'!X10</f>
        <v>475380</v>
      </c>
      <c r="X59" s="658">
        <f>'DRE_URE MARÍLIA-BIO+GAS'!Y10</f>
        <v>475380</v>
      </c>
      <c r="Y59" s="658">
        <f>'DRE_URE MARÍLIA-BIO+GAS'!Z10</f>
        <v>475380</v>
      </c>
      <c r="Z59" s="658">
        <f>'DRE_URE MARÍLIA-BIO+GAS'!AA10</f>
        <v>475380</v>
      </c>
      <c r="AA59" s="658">
        <f>'DRE_URE MARÍLIA-BIO+GAS'!AB10</f>
        <v>475380</v>
      </c>
      <c r="AB59" s="658">
        <f>'DRE_URE MARÍLIA-BIO+GAS'!AC10</f>
        <v>475380</v>
      </c>
      <c r="AC59" s="658">
        <f>'DRE_URE MARÍLIA-BIO+GAS'!AD10</f>
        <v>475380</v>
      </c>
      <c r="AD59" s="658">
        <f>'DRE_URE MARÍLIA-BIO+GAS'!AE10</f>
        <v>475380</v>
      </c>
      <c r="AE59" s="658">
        <f>'DRE_URE MARÍLIA-BIO+GAS'!AF10</f>
        <v>475380</v>
      </c>
      <c r="AF59" s="658">
        <f>'DRE_URE MARÍLIA-BIO+GAS'!AG10</f>
        <v>475380</v>
      </c>
      <c r="AG59" s="658">
        <f>'DRE_URE MARÍLIA-BIO+GAS'!AH10</f>
        <v>475380</v>
      </c>
      <c r="AH59" s="658">
        <f t="shared" si="17"/>
        <v>475380</v>
      </c>
      <c r="AI59" s="658">
        <f t="shared" si="17"/>
        <v>475380</v>
      </c>
      <c r="AJ59" s="658">
        <f t="shared" si="17"/>
        <v>475380</v>
      </c>
      <c r="AK59" s="658">
        <f t="shared" si="17"/>
        <v>475380</v>
      </c>
      <c r="AL59" s="658">
        <f t="shared" si="17"/>
        <v>475380</v>
      </c>
    </row>
    <row r="60" spans="1:39" ht="13.5" outlineLevel="2" thickBot="1" x14ac:dyDescent="0.25">
      <c r="B60" s="647" t="s">
        <v>460</v>
      </c>
      <c r="C60" s="648" t="s">
        <v>307</v>
      </c>
      <c r="D60" s="658">
        <f>SUM(D54:D59)*(D2)</f>
        <v>0</v>
      </c>
      <c r="E60" s="658">
        <f>SUM(E54:E59)*(E2)</f>
        <v>20997252.686437078</v>
      </c>
      <c r="F60" s="658">
        <f t="shared" ref="F60:AL60" si="18">SUM(F54:F59)*(F2)</f>
        <v>34038501.778736457</v>
      </c>
      <c r="G60" s="658">
        <f t="shared" si="18"/>
        <v>35059656.832098551</v>
      </c>
      <c r="H60" s="658">
        <f t="shared" si="18"/>
        <v>36111446.537061512</v>
      </c>
      <c r="I60" s="658">
        <f t="shared" si="18"/>
        <v>37194789.933173358</v>
      </c>
      <c r="J60" s="658">
        <f t="shared" si="18"/>
        <v>38310633.631168559</v>
      </c>
      <c r="K60" s="658">
        <f t="shared" si="18"/>
        <v>39459952.640103616</v>
      </c>
      <c r="L60" s="658">
        <f t="shared" si="18"/>
        <v>40643751.219306722</v>
      </c>
      <c r="M60" s="658">
        <f t="shared" si="18"/>
        <v>41863063.755885921</v>
      </c>
      <c r="N60" s="658">
        <f t="shared" si="18"/>
        <v>43118955.668562502</v>
      </c>
      <c r="O60" s="658">
        <f t="shared" si="18"/>
        <v>44412524.338619374</v>
      </c>
      <c r="P60" s="658">
        <f t="shared" si="18"/>
        <v>45744900.068777956</v>
      </c>
      <c r="Q60" s="658">
        <f t="shared" si="18"/>
        <v>47117247.070841298</v>
      </c>
      <c r="R60" s="658">
        <f t="shared" si="18"/>
        <v>48530764.482966542</v>
      </c>
      <c r="S60" s="658">
        <f t="shared" si="18"/>
        <v>49986687.417455539</v>
      </c>
      <c r="T60" s="658">
        <f t="shared" si="18"/>
        <v>51486288.039979205</v>
      </c>
      <c r="U60" s="658">
        <f t="shared" si="18"/>
        <v>53030876.681178585</v>
      </c>
      <c r="V60" s="658">
        <f t="shared" si="18"/>
        <v>54621802.981613934</v>
      </c>
      <c r="W60" s="658">
        <f t="shared" si="18"/>
        <v>56260457.071062356</v>
      </c>
      <c r="X60" s="658">
        <f t="shared" si="18"/>
        <v>57948270.783194229</v>
      </c>
      <c r="Y60" s="658">
        <f t="shared" si="18"/>
        <v>59686718.906690054</v>
      </c>
      <c r="Z60" s="658">
        <f t="shared" si="18"/>
        <v>61477320.473890767</v>
      </c>
      <c r="AA60" s="658">
        <f t="shared" si="18"/>
        <v>63321640.088107482</v>
      </c>
      <c r="AB60" s="658">
        <f t="shared" si="18"/>
        <v>65221289.290750705</v>
      </c>
      <c r="AC60" s="658">
        <f t="shared" si="18"/>
        <v>67177927.969473228</v>
      </c>
      <c r="AD60" s="658">
        <f t="shared" si="18"/>
        <v>69193265.808557421</v>
      </c>
      <c r="AE60" s="658">
        <f t="shared" si="18"/>
        <v>71269063.782814145</v>
      </c>
      <c r="AF60" s="658">
        <f t="shared" si="18"/>
        <v>73407135.696298584</v>
      </c>
      <c r="AG60" s="658">
        <f t="shared" si="18"/>
        <v>75609349.767187536</v>
      </c>
      <c r="AH60" s="658">
        <f t="shared" si="18"/>
        <v>77877630.260203168</v>
      </c>
      <c r="AI60" s="658">
        <f t="shared" si="18"/>
        <v>80213959.168009266</v>
      </c>
      <c r="AJ60" s="658">
        <f t="shared" si="18"/>
        <v>82620377.94304955</v>
      </c>
      <c r="AK60" s="658">
        <f t="shared" si="18"/>
        <v>85098989.281341046</v>
      </c>
      <c r="AL60" s="658">
        <f t="shared" si="18"/>
        <v>87651958.959781274</v>
      </c>
    </row>
    <row r="61" spans="1:39" ht="14.25" outlineLevel="2" x14ac:dyDescent="0.2">
      <c r="B61" s="661">
        <f>SUM(D60:AL60)</f>
        <v>1895764451.0143776</v>
      </c>
      <c r="D61" s="483"/>
      <c r="E61" s="483"/>
      <c r="F61" s="483"/>
      <c r="G61" s="483"/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3"/>
      <c r="AB61" s="483"/>
      <c r="AC61" s="483"/>
      <c r="AD61" s="483"/>
      <c r="AE61" s="483"/>
      <c r="AF61" s="483"/>
      <c r="AG61" s="483"/>
      <c r="AH61" s="483"/>
      <c r="AI61" s="483"/>
      <c r="AJ61" s="483"/>
      <c r="AK61" s="483"/>
      <c r="AL61" s="483"/>
      <c r="AM61" s="483"/>
    </row>
    <row r="62" spans="1:39" outlineLevel="2" x14ac:dyDescent="0.2">
      <c r="D62" s="483"/>
      <c r="E62" s="483"/>
      <c r="F62" s="483"/>
      <c r="G62" s="483"/>
      <c r="H62" s="483"/>
      <c r="I62" s="483"/>
      <c r="J62" s="483"/>
      <c r="K62" s="483"/>
      <c r="L62" s="483"/>
      <c r="M62" s="483"/>
      <c r="N62" s="483"/>
      <c r="O62" s="483"/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3"/>
      <c r="AB62" s="483"/>
      <c r="AC62" s="483"/>
      <c r="AD62" s="483"/>
      <c r="AE62" s="483"/>
      <c r="AF62" s="483"/>
      <c r="AG62" s="483"/>
      <c r="AH62" s="483"/>
      <c r="AI62" s="483"/>
      <c r="AJ62" s="483"/>
      <c r="AK62" s="483"/>
      <c r="AL62" s="483"/>
      <c r="AM62" s="483"/>
    </row>
    <row r="64" spans="1:39" s="467" customFormat="1" x14ac:dyDescent="0.2">
      <c r="A64" s="680" t="s">
        <v>234</v>
      </c>
      <c r="B64" s="680"/>
      <c r="C64" s="681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80"/>
      <c r="AB64" s="680"/>
      <c r="AC64" s="680"/>
      <c r="AD64" s="680"/>
      <c r="AE64" s="680"/>
      <c r="AF64" s="680"/>
      <c r="AG64" s="680"/>
      <c r="AH64" s="680"/>
      <c r="AI64" s="680"/>
      <c r="AJ64" s="680"/>
      <c r="AK64" s="680"/>
      <c r="AL64" s="680"/>
    </row>
    <row r="65" spans="2:38" ht="13.5" outlineLevel="1" thickBot="1" x14ac:dyDescent="0.25"/>
    <row r="66" spans="2:38" ht="13.5" outlineLevel="1" thickBot="1" x14ac:dyDescent="0.25">
      <c r="B66" s="643" t="s">
        <v>140</v>
      </c>
      <c r="C66" s="644"/>
      <c r="D66" s="637">
        <v>1</v>
      </c>
      <c r="E66" s="637">
        <v>2</v>
      </c>
      <c r="F66" s="637">
        <v>3</v>
      </c>
      <c r="G66" s="637">
        <v>4</v>
      </c>
      <c r="H66" s="637">
        <v>5</v>
      </c>
      <c r="I66" s="637">
        <v>6</v>
      </c>
      <c r="J66" s="637">
        <v>7</v>
      </c>
      <c r="K66" s="637">
        <v>8</v>
      </c>
      <c r="L66" s="637">
        <v>9</v>
      </c>
      <c r="M66" s="637">
        <v>10</v>
      </c>
      <c r="N66" s="637">
        <v>11</v>
      </c>
      <c r="O66" s="637">
        <v>12</v>
      </c>
      <c r="P66" s="637">
        <v>13</v>
      </c>
      <c r="Q66" s="637">
        <v>14</v>
      </c>
      <c r="R66" s="637">
        <v>15</v>
      </c>
      <c r="S66" s="637">
        <v>16</v>
      </c>
      <c r="T66" s="637">
        <v>17</v>
      </c>
      <c r="U66" s="637">
        <v>18</v>
      </c>
      <c r="V66" s="637">
        <v>19</v>
      </c>
      <c r="W66" s="637">
        <v>20</v>
      </c>
      <c r="X66" s="637">
        <f t="shared" ref="X66:AL67" si="19">W66+1</f>
        <v>21</v>
      </c>
      <c r="Y66" s="637">
        <f t="shared" si="19"/>
        <v>22</v>
      </c>
      <c r="Z66" s="637">
        <f t="shared" si="19"/>
        <v>23</v>
      </c>
      <c r="AA66" s="637">
        <f t="shared" si="19"/>
        <v>24</v>
      </c>
      <c r="AB66" s="637">
        <f t="shared" si="19"/>
        <v>25</v>
      </c>
      <c r="AC66" s="637">
        <f t="shared" si="19"/>
        <v>26</v>
      </c>
      <c r="AD66" s="637">
        <f t="shared" si="19"/>
        <v>27</v>
      </c>
      <c r="AE66" s="637">
        <f t="shared" si="19"/>
        <v>28</v>
      </c>
      <c r="AF66" s="637">
        <f t="shared" si="19"/>
        <v>29</v>
      </c>
      <c r="AG66" s="637">
        <f t="shared" si="19"/>
        <v>30</v>
      </c>
      <c r="AH66" s="637">
        <f t="shared" si="19"/>
        <v>31</v>
      </c>
      <c r="AI66" s="637">
        <f t="shared" si="19"/>
        <v>32</v>
      </c>
      <c r="AJ66" s="637">
        <f t="shared" si="19"/>
        <v>33</v>
      </c>
      <c r="AK66" s="637">
        <f t="shared" si="19"/>
        <v>34</v>
      </c>
      <c r="AL66" s="679">
        <f t="shared" si="19"/>
        <v>35</v>
      </c>
    </row>
    <row r="67" spans="2:38" ht="13.5" outlineLevel="1" thickBot="1" x14ac:dyDescent="0.25">
      <c r="B67" s="645"/>
      <c r="C67" s="646"/>
      <c r="D67" s="637">
        <v>2025</v>
      </c>
      <c r="E67" s="637">
        <f>D67+1</f>
        <v>2026</v>
      </c>
      <c r="F67" s="637">
        <f t="shared" ref="F67:W67" si="20">E67+1</f>
        <v>2027</v>
      </c>
      <c r="G67" s="637">
        <f t="shared" si="20"/>
        <v>2028</v>
      </c>
      <c r="H67" s="637">
        <f t="shared" si="20"/>
        <v>2029</v>
      </c>
      <c r="I67" s="637">
        <f t="shared" si="20"/>
        <v>2030</v>
      </c>
      <c r="J67" s="637">
        <f t="shared" si="20"/>
        <v>2031</v>
      </c>
      <c r="K67" s="637">
        <f t="shared" si="20"/>
        <v>2032</v>
      </c>
      <c r="L67" s="637">
        <f t="shared" si="20"/>
        <v>2033</v>
      </c>
      <c r="M67" s="637">
        <f t="shared" si="20"/>
        <v>2034</v>
      </c>
      <c r="N67" s="637">
        <f t="shared" si="20"/>
        <v>2035</v>
      </c>
      <c r="O67" s="637">
        <f t="shared" si="20"/>
        <v>2036</v>
      </c>
      <c r="P67" s="637">
        <f t="shared" si="20"/>
        <v>2037</v>
      </c>
      <c r="Q67" s="637">
        <f t="shared" si="20"/>
        <v>2038</v>
      </c>
      <c r="R67" s="637">
        <f t="shared" si="20"/>
        <v>2039</v>
      </c>
      <c r="S67" s="637">
        <f t="shared" si="20"/>
        <v>2040</v>
      </c>
      <c r="T67" s="637">
        <f t="shared" si="20"/>
        <v>2041</v>
      </c>
      <c r="U67" s="637">
        <f t="shared" si="20"/>
        <v>2042</v>
      </c>
      <c r="V67" s="637">
        <f t="shared" si="20"/>
        <v>2043</v>
      </c>
      <c r="W67" s="637">
        <f t="shared" si="20"/>
        <v>2044</v>
      </c>
      <c r="X67" s="637">
        <f t="shared" si="19"/>
        <v>2045</v>
      </c>
      <c r="Y67" s="637">
        <f t="shared" si="19"/>
        <v>2046</v>
      </c>
      <c r="Z67" s="637">
        <f t="shared" si="19"/>
        <v>2047</v>
      </c>
      <c r="AA67" s="637">
        <f t="shared" si="19"/>
        <v>2048</v>
      </c>
      <c r="AB67" s="637">
        <f t="shared" si="19"/>
        <v>2049</v>
      </c>
      <c r="AC67" s="637">
        <f t="shared" si="19"/>
        <v>2050</v>
      </c>
      <c r="AD67" s="637">
        <f t="shared" si="19"/>
        <v>2051</v>
      </c>
      <c r="AE67" s="637">
        <f t="shared" si="19"/>
        <v>2052</v>
      </c>
      <c r="AF67" s="637">
        <f t="shared" si="19"/>
        <v>2053</v>
      </c>
      <c r="AG67" s="637">
        <f t="shared" si="19"/>
        <v>2054</v>
      </c>
      <c r="AH67" s="637">
        <f t="shared" si="19"/>
        <v>2055</v>
      </c>
      <c r="AI67" s="637">
        <f t="shared" si="19"/>
        <v>2056</v>
      </c>
      <c r="AJ67" s="637">
        <f t="shared" si="19"/>
        <v>2057</v>
      </c>
      <c r="AK67" s="637">
        <f t="shared" si="19"/>
        <v>2058</v>
      </c>
      <c r="AL67" s="679">
        <f t="shared" si="19"/>
        <v>2059</v>
      </c>
    </row>
    <row r="68" spans="2:38" ht="13.5" outlineLevel="1" thickBot="1" x14ac:dyDescent="0.25">
      <c r="B68" s="647" t="s">
        <v>55</v>
      </c>
      <c r="C68" s="662" t="s">
        <v>249</v>
      </c>
      <c r="D68" s="651">
        <f>Opex!Z15</f>
        <v>1544364.0211198356</v>
      </c>
      <c r="E68" s="651">
        <f>Opex!AA15</f>
        <v>8583392.2893602662</v>
      </c>
      <c r="F68" s="651">
        <f>Opex!AB15</f>
        <v>9027064.030716667</v>
      </c>
      <c r="G68" s="651">
        <f>Opex!AC15</f>
        <v>9297875.9516381677</v>
      </c>
      <c r="H68" s="651">
        <f>Opex!AD15</f>
        <v>9576812.2301873136</v>
      </c>
      <c r="I68" s="651">
        <f>Opex!AE15</f>
        <v>9864116.5970929321</v>
      </c>
      <c r="J68" s="651">
        <f>Opex!AF15</f>
        <v>10160040.095005721</v>
      </c>
      <c r="K68" s="651">
        <f>Opex!AG15</f>
        <v>10464841.297855893</v>
      </c>
      <c r="L68" s="651">
        <f>Opex!AH15</f>
        <v>10778786.536791569</v>
      </c>
      <c r="M68" s="651">
        <f>Opex!AI15</f>
        <v>11102150.132895315</v>
      </c>
      <c r="N68" s="651">
        <f>Opex!AJ15</f>
        <v>11435214.636882177</v>
      </c>
      <c r="O68" s="651">
        <f>Opex!AK15</f>
        <v>11778271.075988641</v>
      </c>
      <c r="P68" s="651">
        <f>Opex!AL15</f>
        <v>12131619.2082683</v>
      </c>
      <c r="Q68" s="651">
        <f>Opex!AM15</f>
        <v>12495567.784516349</v>
      </c>
      <c r="R68" s="651">
        <f>Opex!AN15</f>
        <v>12870434.818051841</v>
      </c>
      <c r="S68" s="651">
        <f>Opex!AO15</f>
        <v>13256547.862593397</v>
      </c>
      <c r="T68" s="651">
        <f>Opex!AP15</f>
        <v>13654244.298471199</v>
      </c>
      <c r="U68" s="651">
        <f>Opex!AQ15</f>
        <v>14063871.627425335</v>
      </c>
      <c r="V68" s="651">
        <f>Opex!AR15</f>
        <v>14485787.776248094</v>
      </c>
      <c r="W68" s="651">
        <f>Opex!AS15</f>
        <v>14920361.409535537</v>
      </c>
      <c r="X68" s="651">
        <f>Opex!AT15</f>
        <v>15367972.251821604</v>
      </c>
      <c r="Y68" s="651">
        <f>Opex!AU15</f>
        <v>15829011.419376252</v>
      </c>
      <c r="Z68" s="651">
        <f>Opex!AV15</f>
        <v>16303881.761957541</v>
      </c>
      <c r="AA68" s="651">
        <f>Opex!AW15</f>
        <v>16792998.214816265</v>
      </c>
      <c r="AB68" s="651">
        <f>Opex!AX15</f>
        <v>17296788.161260754</v>
      </c>
      <c r="AC68" s="651">
        <f>Opex!AY15</f>
        <v>17815691.806098577</v>
      </c>
      <c r="AD68" s="651">
        <f>Opex!AZ15</f>
        <v>18350162.560281534</v>
      </c>
      <c r="AE68" s="651">
        <f>Opex!BA15</f>
        <v>18900667.43708998</v>
      </c>
      <c r="AF68" s="651">
        <f>Opex!BB15</f>
        <v>19467687.460202683</v>
      </c>
      <c r="AG68" s="651">
        <f>Opex!BC15</f>
        <v>20051718.084008764</v>
      </c>
      <c r="AH68" s="651">
        <f>Opex!BD15</f>
        <v>20653269.626529027</v>
      </c>
      <c r="AI68" s="651">
        <f>Opex!BE15</f>
        <v>21272867.715324897</v>
      </c>
      <c r="AJ68" s="651">
        <f>Opex!BF15</f>
        <v>21911053.746784646</v>
      </c>
      <c r="AK68" s="651">
        <f>Opex!BG15</f>
        <v>22568385.359188188</v>
      </c>
      <c r="AL68" s="651">
        <f>Opex!BH15</f>
        <v>0</v>
      </c>
    </row>
    <row r="69" spans="2:38" ht="13.5" outlineLevel="1" thickBot="1" x14ac:dyDescent="0.25">
      <c r="B69" s="647" t="s">
        <v>297</v>
      </c>
      <c r="C69" s="662" t="s">
        <v>249</v>
      </c>
      <c r="D69" s="651">
        <f>Opex!Z16</f>
        <v>187195.63892361644</v>
      </c>
      <c r="E69" s="651">
        <f>Opex!AA16</f>
        <v>964057.54045662459</v>
      </c>
      <c r="F69" s="651">
        <f>Opex!AB16</f>
        <v>5274073.3176641334</v>
      </c>
      <c r="G69" s="651">
        <f>Opex!AC16</f>
        <v>5432295.5171940578</v>
      </c>
      <c r="H69" s="651">
        <f>Opex!AD16</f>
        <v>5595264.3827098794</v>
      </c>
      <c r="I69" s="651">
        <f>Opex!AE16</f>
        <v>5763122.3141911766</v>
      </c>
      <c r="J69" s="651">
        <f>Opex!AF16</f>
        <v>5936015.9836169109</v>
      </c>
      <c r="K69" s="651">
        <f>Opex!AG16</f>
        <v>6114096.4631254189</v>
      </c>
      <c r="L69" s="651">
        <f>Opex!AH16</f>
        <v>6297519.3570191814</v>
      </c>
      <c r="M69" s="651">
        <f>Opex!AI16</f>
        <v>6486444.9377297563</v>
      </c>
      <c r="N69" s="651">
        <f>Opex!AJ16</f>
        <v>6681038.2858616496</v>
      </c>
      <c r="O69" s="651">
        <f>Opex!AK16</f>
        <v>6881469.4344374994</v>
      </c>
      <c r="P69" s="651">
        <f>Opex!AL16</f>
        <v>7087913.5174706243</v>
      </c>
      <c r="Q69" s="651">
        <f>Opex!AM16</f>
        <v>7300550.9229947431</v>
      </c>
      <c r="R69" s="651">
        <f>Opex!AN16</f>
        <v>7519567.4506845856</v>
      </c>
      <c r="S69" s="651">
        <f>Opex!AO16</f>
        <v>7745154.4742051242</v>
      </c>
      <c r="T69" s="651">
        <f>Opex!AP16</f>
        <v>7977509.1084312778</v>
      </c>
      <c r="U69" s="651">
        <f>Opex!AQ16</f>
        <v>8216834.3816842157</v>
      </c>
      <c r="V69" s="651">
        <f>Opex!AR16</f>
        <v>8463339.4131347425</v>
      </c>
      <c r="W69" s="651">
        <f>Opex!AS16</f>
        <v>8717239.5955287833</v>
      </c>
      <c r="X69" s="651">
        <f>Opex!AT16</f>
        <v>8978756.7833946478</v>
      </c>
      <c r="Y69" s="651">
        <f>Opex!AU16</f>
        <v>9248119.486896487</v>
      </c>
      <c r="Z69" s="651">
        <f>Opex!AV16</f>
        <v>9525563.0715033822</v>
      </c>
      <c r="AA69" s="651">
        <f>Opex!AW16</f>
        <v>9811329.9636484832</v>
      </c>
      <c r="AB69" s="651">
        <f>Opex!AX16</f>
        <v>10105669.862557938</v>
      </c>
      <c r="AC69" s="651">
        <f>Opex!AY16</f>
        <v>10408839.958434677</v>
      </c>
      <c r="AD69" s="651">
        <f>Opex!AZ16</f>
        <v>10721105.157187717</v>
      </c>
      <c r="AE69" s="651">
        <f>Opex!BA16</f>
        <v>11042738.311903348</v>
      </c>
      <c r="AF69" s="651">
        <f>Opex!BB16</f>
        <v>11374020.461260449</v>
      </c>
      <c r="AG69" s="651">
        <f>Opex!BC16</f>
        <v>11715241.075098263</v>
      </c>
      <c r="AH69" s="651">
        <f>Opex!BD16</f>
        <v>12066698.307351213</v>
      </c>
      <c r="AI69" s="651">
        <f>Opex!BE16</f>
        <v>12428699.256571747</v>
      </c>
      <c r="AJ69" s="651">
        <f>Opex!BF16</f>
        <v>12801560.234268902</v>
      </c>
      <c r="AK69" s="651">
        <f>Opex!BG16</f>
        <v>13185607.04129697</v>
      </c>
      <c r="AL69" s="651">
        <f>Opex!BH16</f>
        <v>0</v>
      </c>
    </row>
    <row r="70" spans="2:38" outlineLevel="1" x14ac:dyDescent="0.2"/>
    <row r="71" spans="2:38" ht="13.5" outlineLevel="1" thickBot="1" x14ac:dyDescent="0.25"/>
    <row r="72" spans="2:38" ht="13.5" outlineLevel="1" thickBot="1" x14ac:dyDescent="0.25">
      <c r="B72" s="643" t="s">
        <v>140</v>
      </c>
      <c r="C72" s="664"/>
      <c r="D72" s="637">
        <v>1</v>
      </c>
      <c r="E72" s="637">
        <v>2</v>
      </c>
      <c r="F72" s="637">
        <v>3</v>
      </c>
      <c r="G72" s="637">
        <v>4</v>
      </c>
      <c r="H72" s="637">
        <v>5</v>
      </c>
      <c r="I72" s="637">
        <v>6</v>
      </c>
      <c r="J72" s="637">
        <v>7</v>
      </c>
      <c r="K72" s="637">
        <v>8</v>
      </c>
      <c r="L72" s="637">
        <v>9</v>
      </c>
      <c r="M72" s="637">
        <v>10</v>
      </c>
      <c r="N72" s="637">
        <v>11</v>
      </c>
      <c r="O72" s="637">
        <v>12</v>
      </c>
      <c r="P72" s="637">
        <v>13</v>
      </c>
      <c r="Q72" s="637">
        <v>14</v>
      </c>
      <c r="R72" s="637">
        <v>15</v>
      </c>
      <c r="S72" s="637">
        <v>16</v>
      </c>
      <c r="T72" s="637">
        <v>17</v>
      </c>
      <c r="U72" s="637">
        <v>18</v>
      </c>
      <c r="V72" s="637">
        <v>19</v>
      </c>
      <c r="W72" s="637">
        <v>20</v>
      </c>
      <c r="X72" s="637">
        <f t="shared" ref="X72:AG73" si="21">W72+1</f>
        <v>21</v>
      </c>
      <c r="Y72" s="637">
        <f t="shared" si="21"/>
        <v>22</v>
      </c>
      <c r="Z72" s="637">
        <f t="shared" si="21"/>
        <v>23</v>
      </c>
      <c r="AA72" s="637">
        <f t="shared" si="21"/>
        <v>24</v>
      </c>
      <c r="AB72" s="637">
        <f t="shared" si="21"/>
        <v>25</v>
      </c>
      <c r="AC72" s="637">
        <f t="shared" si="21"/>
        <v>26</v>
      </c>
      <c r="AD72" s="637">
        <f t="shared" si="21"/>
        <v>27</v>
      </c>
      <c r="AE72" s="637">
        <f t="shared" si="21"/>
        <v>28</v>
      </c>
      <c r="AF72" s="637">
        <f t="shared" si="21"/>
        <v>29</v>
      </c>
      <c r="AG72" s="637">
        <f t="shared" si="21"/>
        <v>30</v>
      </c>
      <c r="AH72" s="637">
        <f t="shared" ref="AH72:AL73" si="22">AG72+1</f>
        <v>31</v>
      </c>
      <c r="AI72" s="637">
        <f t="shared" si="22"/>
        <v>32</v>
      </c>
      <c r="AJ72" s="637">
        <f t="shared" si="22"/>
        <v>33</v>
      </c>
      <c r="AK72" s="637">
        <f t="shared" si="22"/>
        <v>34</v>
      </c>
      <c r="AL72" s="679">
        <f t="shared" si="22"/>
        <v>35</v>
      </c>
    </row>
    <row r="73" spans="2:38" ht="13.5" outlineLevel="1" thickBot="1" x14ac:dyDescent="0.25">
      <c r="B73" s="645"/>
      <c r="C73" s="646"/>
      <c r="D73" s="637">
        <v>2025</v>
      </c>
      <c r="E73" s="637">
        <f>D73+1</f>
        <v>2026</v>
      </c>
      <c r="F73" s="637">
        <f t="shared" ref="F73:W73" si="23">E73+1</f>
        <v>2027</v>
      </c>
      <c r="G73" s="637">
        <f t="shared" si="23"/>
        <v>2028</v>
      </c>
      <c r="H73" s="637">
        <f t="shared" si="23"/>
        <v>2029</v>
      </c>
      <c r="I73" s="637">
        <f t="shared" si="23"/>
        <v>2030</v>
      </c>
      <c r="J73" s="637">
        <f t="shared" si="23"/>
        <v>2031</v>
      </c>
      <c r="K73" s="637">
        <f t="shared" si="23"/>
        <v>2032</v>
      </c>
      <c r="L73" s="637">
        <f t="shared" si="23"/>
        <v>2033</v>
      </c>
      <c r="M73" s="637">
        <f t="shared" si="23"/>
        <v>2034</v>
      </c>
      <c r="N73" s="637">
        <f t="shared" si="23"/>
        <v>2035</v>
      </c>
      <c r="O73" s="637">
        <f t="shared" si="23"/>
        <v>2036</v>
      </c>
      <c r="P73" s="637">
        <f t="shared" si="23"/>
        <v>2037</v>
      </c>
      <c r="Q73" s="637">
        <f t="shared" si="23"/>
        <v>2038</v>
      </c>
      <c r="R73" s="637">
        <f t="shared" si="23"/>
        <v>2039</v>
      </c>
      <c r="S73" s="637">
        <f t="shared" si="23"/>
        <v>2040</v>
      </c>
      <c r="T73" s="637">
        <f t="shared" si="23"/>
        <v>2041</v>
      </c>
      <c r="U73" s="637">
        <f t="shared" si="23"/>
        <v>2042</v>
      </c>
      <c r="V73" s="637">
        <f t="shared" si="23"/>
        <v>2043</v>
      </c>
      <c r="W73" s="637">
        <f t="shared" si="23"/>
        <v>2044</v>
      </c>
      <c r="X73" s="637">
        <f t="shared" si="21"/>
        <v>2045</v>
      </c>
      <c r="Y73" s="637">
        <f t="shared" si="21"/>
        <v>2046</v>
      </c>
      <c r="Z73" s="637">
        <f t="shared" si="21"/>
        <v>2047</v>
      </c>
      <c r="AA73" s="637">
        <f t="shared" si="21"/>
        <v>2048</v>
      </c>
      <c r="AB73" s="637">
        <f t="shared" si="21"/>
        <v>2049</v>
      </c>
      <c r="AC73" s="637">
        <f t="shared" si="21"/>
        <v>2050</v>
      </c>
      <c r="AD73" s="637">
        <f t="shared" si="21"/>
        <v>2051</v>
      </c>
      <c r="AE73" s="637">
        <f t="shared" si="21"/>
        <v>2052</v>
      </c>
      <c r="AF73" s="637">
        <f t="shared" si="21"/>
        <v>2053</v>
      </c>
      <c r="AG73" s="637">
        <f t="shared" si="21"/>
        <v>2054</v>
      </c>
      <c r="AH73" s="637">
        <f t="shared" si="22"/>
        <v>2055</v>
      </c>
      <c r="AI73" s="637">
        <f t="shared" si="22"/>
        <v>2056</v>
      </c>
      <c r="AJ73" s="637">
        <f t="shared" si="22"/>
        <v>2057</v>
      </c>
      <c r="AK73" s="637">
        <f t="shared" si="22"/>
        <v>2058</v>
      </c>
      <c r="AL73" s="679">
        <f t="shared" si="22"/>
        <v>2059</v>
      </c>
    </row>
    <row r="74" spans="2:38" ht="13.5" outlineLevel="1" thickBot="1" x14ac:dyDescent="0.25">
      <c r="B74" s="647" t="str">
        <f>Opex!A63</f>
        <v xml:space="preserve">   Despesas mão de obra tratamento térmico  (3 turnos)</v>
      </c>
      <c r="C74" s="653" t="s">
        <v>249</v>
      </c>
      <c r="D74" s="651">
        <f>Opex!Z63</f>
        <v>0</v>
      </c>
      <c r="E74" s="651">
        <f>Opex!AA63</f>
        <v>190270.80000000002</v>
      </c>
      <c r="F74" s="651">
        <f>Opex!AB63</f>
        <v>299462.8</v>
      </c>
      <c r="G74" s="651">
        <f>Opex!AC63</f>
        <v>299462.8</v>
      </c>
      <c r="H74" s="651">
        <f>Opex!AD63</f>
        <v>299462.8</v>
      </c>
      <c r="I74" s="651">
        <f>Opex!AE63</f>
        <v>299462.8</v>
      </c>
      <c r="J74" s="651">
        <f>Opex!AF63</f>
        <v>299462.8</v>
      </c>
      <c r="K74" s="651">
        <f>Opex!AG63</f>
        <v>299462.8</v>
      </c>
      <c r="L74" s="651">
        <f>Opex!AH63</f>
        <v>299462.8</v>
      </c>
      <c r="M74" s="651">
        <f>Opex!AI63</f>
        <v>299462.8</v>
      </c>
      <c r="N74" s="651">
        <f>Opex!AJ63</f>
        <v>299462.8</v>
      </c>
      <c r="O74" s="651">
        <f>Opex!AK63</f>
        <v>299462.8</v>
      </c>
      <c r="P74" s="651">
        <f>Opex!AL63</f>
        <v>299462.8</v>
      </c>
      <c r="Q74" s="651">
        <f>Opex!AM63</f>
        <v>299462.8</v>
      </c>
      <c r="R74" s="651">
        <f>Opex!AN63</f>
        <v>299462.8</v>
      </c>
      <c r="S74" s="651">
        <f>Opex!AO63</f>
        <v>299462.8</v>
      </c>
      <c r="T74" s="651">
        <f>Opex!AP63</f>
        <v>299462.8</v>
      </c>
      <c r="U74" s="651">
        <f>Opex!AQ63</f>
        <v>299462.8</v>
      </c>
      <c r="V74" s="651">
        <f>Opex!AR63</f>
        <v>299462.8</v>
      </c>
      <c r="W74" s="651">
        <f>Opex!AS63</f>
        <v>299462.8</v>
      </c>
      <c r="X74" s="651">
        <f>Opex!AT63</f>
        <v>299462.8</v>
      </c>
      <c r="Y74" s="651">
        <f>Opex!AU63</f>
        <v>299462.8</v>
      </c>
      <c r="Z74" s="651">
        <f>Opex!AV63</f>
        <v>299462.8</v>
      </c>
      <c r="AA74" s="651">
        <f>Opex!AW63</f>
        <v>299462.8</v>
      </c>
      <c r="AB74" s="651">
        <f>Opex!AX63</f>
        <v>299462.8</v>
      </c>
      <c r="AC74" s="651">
        <f>Opex!AY63</f>
        <v>299462.8</v>
      </c>
      <c r="AD74" s="651">
        <f>Opex!AZ63</f>
        <v>299462.8</v>
      </c>
      <c r="AE74" s="651">
        <f>Opex!BA63</f>
        <v>299462.8</v>
      </c>
      <c r="AF74" s="651">
        <f>Opex!BB63</f>
        <v>299462.8</v>
      </c>
      <c r="AG74" s="651">
        <f>Opex!BC63</f>
        <v>299462.8</v>
      </c>
      <c r="AH74" s="651">
        <f>Opex!BD63</f>
        <v>299462.8</v>
      </c>
      <c r="AI74" s="651">
        <f>Opex!BE63</f>
        <v>299462.8</v>
      </c>
      <c r="AJ74" s="651">
        <f>Opex!BF63</f>
        <v>299462.8</v>
      </c>
      <c r="AK74" s="651">
        <f>Opex!BG63</f>
        <v>299462.8</v>
      </c>
      <c r="AL74" s="651">
        <f>Opex!BH63</f>
        <v>0</v>
      </c>
    </row>
    <row r="75" spans="2:38" ht="13.5" outlineLevel="1" thickBot="1" x14ac:dyDescent="0.25">
      <c r="B75" s="647" t="str">
        <f>Opex!A64</f>
        <v xml:space="preserve">   Despesas mão de obra Biodigestão (3 turnos)</v>
      </c>
      <c r="C75" s="653" t="s">
        <v>249</v>
      </c>
      <c r="D75" s="651">
        <f>Opex!Z64</f>
        <v>0</v>
      </c>
      <c r="E75" s="651">
        <f>Opex!AA64</f>
        <v>95135.400000000009</v>
      </c>
      <c r="F75" s="651">
        <f>Opex!AB64</f>
        <v>149731.4</v>
      </c>
      <c r="G75" s="651">
        <f>Opex!AC64</f>
        <v>149731.4</v>
      </c>
      <c r="H75" s="651">
        <f>Opex!AD64</f>
        <v>149731.4</v>
      </c>
      <c r="I75" s="651">
        <f>Opex!AE64</f>
        <v>149731.4</v>
      </c>
      <c r="J75" s="651">
        <f>Opex!AF64</f>
        <v>149731.4</v>
      </c>
      <c r="K75" s="651">
        <f>Opex!AG64</f>
        <v>149731.4</v>
      </c>
      <c r="L75" s="651">
        <f>Opex!AH64</f>
        <v>149731.4</v>
      </c>
      <c r="M75" s="651">
        <f>Opex!AI64</f>
        <v>149731.4</v>
      </c>
      <c r="N75" s="651">
        <f>Opex!AJ64</f>
        <v>149731.4</v>
      </c>
      <c r="O75" s="651">
        <f>Opex!AK64</f>
        <v>149731.4</v>
      </c>
      <c r="P75" s="651">
        <f>Opex!AL64</f>
        <v>149731.4</v>
      </c>
      <c r="Q75" s="651">
        <f>Opex!AM64</f>
        <v>149731.4</v>
      </c>
      <c r="R75" s="651">
        <f>Opex!AN64</f>
        <v>149731.4</v>
      </c>
      <c r="S75" s="651">
        <f>Opex!AO64</f>
        <v>149731.4</v>
      </c>
      <c r="T75" s="651">
        <f>Opex!AP64</f>
        <v>149731.4</v>
      </c>
      <c r="U75" s="651">
        <f>Opex!AQ64</f>
        <v>149731.4</v>
      </c>
      <c r="V75" s="651">
        <f>Opex!AR64</f>
        <v>149731.4</v>
      </c>
      <c r="W75" s="651">
        <f>Opex!AS64</f>
        <v>149731.4</v>
      </c>
      <c r="X75" s="651">
        <f>Opex!AT64</f>
        <v>149731.4</v>
      </c>
      <c r="Y75" s="651">
        <f>Opex!AU64</f>
        <v>149731.4</v>
      </c>
      <c r="Z75" s="651">
        <f>Opex!AV64</f>
        <v>149731.4</v>
      </c>
      <c r="AA75" s="651">
        <f>Opex!AW64</f>
        <v>149731.4</v>
      </c>
      <c r="AB75" s="651">
        <f>Opex!AX64</f>
        <v>149731.4</v>
      </c>
      <c r="AC75" s="651">
        <f>Opex!AY64</f>
        <v>149731.4</v>
      </c>
      <c r="AD75" s="651">
        <f>Opex!AZ64</f>
        <v>149731.4</v>
      </c>
      <c r="AE75" s="651">
        <f>Opex!BA64</f>
        <v>149731.4</v>
      </c>
      <c r="AF75" s="651">
        <f>Opex!BB64</f>
        <v>149731.4</v>
      </c>
      <c r="AG75" s="651">
        <f>Opex!BC64</f>
        <v>149731.4</v>
      </c>
      <c r="AH75" s="651">
        <f>Opex!BD64</f>
        <v>149731.4</v>
      </c>
      <c r="AI75" s="651">
        <f>Opex!BE64</f>
        <v>149731.4</v>
      </c>
      <c r="AJ75" s="651">
        <f>Opex!BF64</f>
        <v>149731.4</v>
      </c>
      <c r="AK75" s="651">
        <f>Opex!BG64</f>
        <v>149731.4</v>
      </c>
      <c r="AL75" s="651">
        <f>Opex!BH64</f>
        <v>0</v>
      </c>
    </row>
    <row r="76" spans="2:38" ht="13.5" outlineLevel="1" thickBot="1" x14ac:dyDescent="0.25">
      <c r="B76" s="647" t="str">
        <f>Opex!A65</f>
        <v xml:space="preserve">   Despesas mão de obra CO2 (3 turnos)</v>
      </c>
      <c r="C76" s="653" t="s">
        <v>249</v>
      </c>
      <c r="D76" s="651">
        <f>Opex!Z65</f>
        <v>436800</v>
      </c>
      <c r="E76" s="651">
        <f>Opex!AA65</f>
        <v>2184000</v>
      </c>
      <c r="F76" s="651">
        <f>Opex!AB65</f>
        <v>2184000</v>
      </c>
      <c r="G76" s="651">
        <f>Opex!AC65</f>
        <v>2184000</v>
      </c>
      <c r="H76" s="651">
        <f>Opex!AD65</f>
        <v>2184000</v>
      </c>
      <c r="I76" s="651">
        <f>Opex!AE65</f>
        <v>2184000</v>
      </c>
      <c r="J76" s="651">
        <f>Opex!AF65</f>
        <v>2184000</v>
      </c>
      <c r="K76" s="651">
        <f>Opex!AG65</f>
        <v>2184000</v>
      </c>
      <c r="L76" s="651">
        <f>Opex!AH65</f>
        <v>2184000</v>
      </c>
      <c r="M76" s="651">
        <f>Opex!AI65</f>
        <v>2184000</v>
      </c>
      <c r="N76" s="651">
        <f>Opex!AJ65</f>
        <v>2184000</v>
      </c>
      <c r="O76" s="651">
        <f>Opex!AK65</f>
        <v>2184000</v>
      </c>
      <c r="P76" s="651">
        <f>Opex!AL65</f>
        <v>2184000</v>
      </c>
      <c r="Q76" s="651">
        <f>Opex!AM65</f>
        <v>2184000</v>
      </c>
      <c r="R76" s="651">
        <f>Opex!AN65</f>
        <v>2184000</v>
      </c>
      <c r="S76" s="651">
        <f>Opex!AO65</f>
        <v>2184000</v>
      </c>
      <c r="T76" s="651">
        <f>Opex!AP65</f>
        <v>2184000</v>
      </c>
      <c r="U76" s="651">
        <f>Opex!AQ65</f>
        <v>2184000</v>
      </c>
      <c r="V76" s="651">
        <f>Opex!AR65</f>
        <v>2184000</v>
      </c>
      <c r="W76" s="651">
        <f>Opex!AS65</f>
        <v>2184000</v>
      </c>
      <c r="X76" s="651">
        <f>Opex!AT65</f>
        <v>2184000</v>
      </c>
      <c r="Y76" s="651">
        <f>Opex!AU65</f>
        <v>2184000</v>
      </c>
      <c r="Z76" s="651">
        <f>Opex!AV65</f>
        <v>2184000</v>
      </c>
      <c r="AA76" s="651">
        <f>Opex!AW65</f>
        <v>2184000</v>
      </c>
      <c r="AB76" s="651">
        <f>Opex!AX65</f>
        <v>2184000</v>
      </c>
      <c r="AC76" s="651">
        <f>Opex!AY65</f>
        <v>2184000</v>
      </c>
      <c r="AD76" s="651">
        <f>Opex!AZ65</f>
        <v>2184000</v>
      </c>
      <c r="AE76" s="651">
        <f>Opex!BA65</f>
        <v>2184000</v>
      </c>
      <c r="AF76" s="651">
        <f>Opex!BB65</f>
        <v>2184000</v>
      </c>
      <c r="AG76" s="651">
        <f>Opex!BC65</f>
        <v>2184000</v>
      </c>
      <c r="AH76" s="651">
        <f>Opex!BD65</f>
        <v>2184000</v>
      </c>
      <c r="AI76" s="651">
        <f>Opex!BE65</f>
        <v>2184000</v>
      </c>
      <c r="AJ76" s="651">
        <f>Opex!BF65</f>
        <v>2184000</v>
      </c>
      <c r="AK76" s="651">
        <f>Opex!BG65</f>
        <v>2184000</v>
      </c>
      <c r="AL76" s="651">
        <f>Opex!BH65</f>
        <v>0</v>
      </c>
    </row>
    <row r="77" spans="2:38" ht="13.5" outlineLevel="1" thickBot="1" x14ac:dyDescent="0.25">
      <c r="B77" s="647" t="str">
        <f>Opex!A66</f>
        <v xml:space="preserve">   Despesas mão de obra INDIRETA</v>
      </c>
      <c r="C77" s="653" t="s">
        <v>249</v>
      </c>
      <c r="D77" s="651">
        <f>Opex!Z66</f>
        <v>249600</v>
      </c>
      <c r="E77" s="651">
        <f>Opex!AA66</f>
        <v>1248000</v>
      </c>
      <c r="F77" s="651">
        <f>Opex!AB66</f>
        <v>1248000</v>
      </c>
      <c r="G77" s="651">
        <f>Opex!AC66</f>
        <v>1248000</v>
      </c>
      <c r="H77" s="651">
        <f>Opex!AD66</f>
        <v>1248000</v>
      </c>
      <c r="I77" s="651">
        <f>Opex!AE66</f>
        <v>1248000</v>
      </c>
      <c r="J77" s="651">
        <f>Opex!AF66</f>
        <v>1248000</v>
      </c>
      <c r="K77" s="651">
        <f>Opex!AG66</f>
        <v>1248000</v>
      </c>
      <c r="L77" s="651">
        <f>Opex!AH66</f>
        <v>1248000</v>
      </c>
      <c r="M77" s="651">
        <f>Opex!AI66</f>
        <v>1248000</v>
      </c>
      <c r="N77" s="651">
        <f>Opex!AJ66</f>
        <v>1248000</v>
      </c>
      <c r="O77" s="651">
        <f>Opex!AK66</f>
        <v>1248000</v>
      </c>
      <c r="P77" s="651">
        <f>Opex!AL66</f>
        <v>1248000</v>
      </c>
      <c r="Q77" s="651">
        <f>Opex!AM66</f>
        <v>1248000</v>
      </c>
      <c r="R77" s="651">
        <f>Opex!AN66</f>
        <v>1248000</v>
      </c>
      <c r="S77" s="651">
        <f>Opex!AO66</f>
        <v>1248000</v>
      </c>
      <c r="T77" s="651">
        <f>Opex!AP66</f>
        <v>1248000</v>
      </c>
      <c r="U77" s="651">
        <f>Opex!AQ66</f>
        <v>1248000</v>
      </c>
      <c r="V77" s="651">
        <f>Opex!AR66</f>
        <v>1248000</v>
      </c>
      <c r="W77" s="651">
        <f>Opex!AS66</f>
        <v>1248000</v>
      </c>
      <c r="X77" s="651">
        <f>Opex!AT66</f>
        <v>1248000</v>
      </c>
      <c r="Y77" s="651">
        <f>Opex!AU66</f>
        <v>1248000</v>
      </c>
      <c r="Z77" s="651">
        <f>Opex!AV66</f>
        <v>1248000</v>
      </c>
      <c r="AA77" s="651">
        <f>Opex!AW66</f>
        <v>1248000</v>
      </c>
      <c r="AB77" s="651">
        <f>Opex!AX66</f>
        <v>1248000</v>
      </c>
      <c r="AC77" s="651">
        <f>Opex!AY66</f>
        <v>1248000</v>
      </c>
      <c r="AD77" s="651">
        <f>Opex!AZ66</f>
        <v>1248000</v>
      </c>
      <c r="AE77" s="651">
        <f>Opex!BA66</f>
        <v>1248000</v>
      </c>
      <c r="AF77" s="651">
        <f>Opex!BB66</f>
        <v>1248000</v>
      </c>
      <c r="AG77" s="651">
        <f>Opex!BC66</f>
        <v>1248000</v>
      </c>
      <c r="AH77" s="651">
        <f>Opex!BD66</f>
        <v>1248000</v>
      </c>
      <c r="AI77" s="651">
        <f>Opex!BE66</f>
        <v>1248000</v>
      </c>
      <c r="AJ77" s="651">
        <f>Opex!BF66</f>
        <v>1248000</v>
      </c>
      <c r="AK77" s="651">
        <f>Opex!BG66</f>
        <v>1248000</v>
      </c>
      <c r="AL77" s="651">
        <f>Opex!BH66</f>
        <v>0</v>
      </c>
    </row>
    <row r="78" spans="2:38" ht="13.5" outlineLevel="1" thickBot="1" x14ac:dyDescent="0.25">
      <c r="B78" s="647" t="str">
        <f>Opex!A67</f>
        <v xml:space="preserve">   Energia Elétrica da planta</v>
      </c>
      <c r="C78" s="653" t="s">
        <v>249</v>
      </c>
      <c r="D78" s="651">
        <f>Opex!Z67</f>
        <v>268320</v>
      </c>
      <c r="E78" s="651">
        <f>Opex!AA67</f>
        <v>1341600</v>
      </c>
      <c r="F78" s="651">
        <f>Opex!AB67</f>
        <v>1341600</v>
      </c>
      <c r="G78" s="651">
        <f>Opex!AC67</f>
        <v>1341600</v>
      </c>
      <c r="H78" s="651">
        <f>Opex!AD67</f>
        <v>1341600</v>
      </c>
      <c r="I78" s="651">
        <f>Opex!AE67</f>
        <v>1341600</v>
      </c>
      <c r="J78" s="651">
        <f>Opex!AF67</f>
        <v>1341600</v>
      </c>
      <c r="K78" s="651">
        <f>Opex!AG67</f>
        <v>1341600</v>
      </c>
      <c r="L78" s="651">
        <f>Opex!AH67</f>
        <v>1341600</v>
      </c>
      <c r="M78" s="651">
        <f>Opex!AI67</f>
        <v>1341600</v>
      </c>
      <c r="N78" s="651">
        <f>Opex!AJ67</f>
        <v>1341600</v>
      </c>
      <c r="O78" s="651">
        <f>Opex!AK67</f>
        <v>1341600</v>
      </c>
      <c r="P78" s="651">
        <f>Opex!AL67</f>
        <v>1341600</v>
      </c>
      <c r="Q78" s="651">
        <f>Opex!AM67</f>
        <v>1341600</v>
      </c>
      <c r="R78" s="651">
        <f>Opex!AN67</f>
        <v>1341600</v>
      </c>
      <c r="S78" s="651">
        <f>Opex!AO67</f>
        <v>1341600</v>
      </c>
      <c r="T78" s="651">
        <f>Opex!AP67</f>
        <v>1341600</v>
      </c>
      <c r="U78" s="651">
        <f>Opex!AQ67</f>
        <v>1341600</v>
      </c>
      <c r="V78" s="651">
        <f>Opex!AR67</f>
        <v>1341600</v>
      </c>
      <c r="W78" s="651">
        <f>Opex!AS67</f>
        <v>1341600</v>
      </c>
      <c r="X78" s="651">
        <f>Opex!AT67</f>
        <v>1341600</v>
      </c>
      <c r="Y78" s="651">
        <f>Opex!AU67</f>
        <v>1341600</v>
      </c>
      <c r="Z78" s="651">
        <f>Opex!AV67</f>
        <v>1341600</v>
      </c>
      <c r="AA78" s="651">
        <f>Opex!AW67</f>
        <v>1341600</v>
      </c>
      <c r="AB78" s="651">
        <f>Opex!AX67</f>
        <v>1341600</v>
      </c>
      <c r="AC78" s="651">
        <f>Opex!AY67</f>
        <v>1341600</v>
      </c>
      <c r="AD78" s="651">
        <f>Opex!AZ67</f>
        <v>1341600</v>
      </c>
      <c r="AE78" s="651">
        <f>Opex!BA67</f>
        <v>1341600</v>
      </c>
      <c r="AF78" s="651">
        <f>Opex!BB67</f>
        <v>1341600</v>
      </c>
      <c r="AG78" s="651">
        <f>Opex!BC67</f>
        <v>1341600</v>
      </c>
      <c r="AH78" s="651">
        <f>Opex!BD67</f>
        <v>1341600</v>
      </c>
      <c r="AI78" s="651">
        <f>Opex!BE67</f>
        <v>1341600</v>
      </c>
      <c r="AJ78" s="651">
        <f>Opex!BF67</f>
        <v>1341600</v>
      </c>
      <c r="AK78" s="651">
        <f>Opex!BG67</f>
        <v>1341600</v>
      </c>
      <c r="AL78" s="651">
        <f>Opex!BH67</f>
        <v>0</v>
      </c>
    </row>
    <row r="79" spans="2:38" ht="13.5" outlineLevel="1" thickBot="1" x14ac:dyDescent="0.25">
      <c r="B79" s="647" t="str">
        <f>Opex!A68</f>
        <v xml:space="preserve">   Manutenção </v>
      </c>
      <c r="C79" s="653" t="s">
        <v>249</v>
      </c>
      <c r="D79" s="651">
        <f>Opex!Z68</f>
        <v>0</v>
      </c>
      <c r="E79" s="651">
        <f>Opex!AA68</f>
        <v>0</v>
      </c>
      <c r="F79" s="651">
        <f>Opex!AB68</f>
        <v>0</v>
      </c>
      <c r="G79" s="651">
        <f>Opex!AC68</f>
        <v>0</v>
      </c>
      <c r="H79" s="651">
        <f>Opex!AD68</f>
        <v>0</v>
      </c>
      <c r="I79" s="651">
        <f>Opex!AE68</f>
        <v>0</v>
      </c>
      <c r="J79" s="651">
        <f>Opex!AF68</f>
        <v>0</v>
      </c>
      <c r="K79" s="651">
        <f>Opex!AG68</f>
        <v>0</v>
      </c>
      <c r="L79" s="651">
        <f>Opex!AH68</f>
        <v>0</v>
      </c>
      <c r="M79" s="651">
        <f>Opex!AI68</f>
        <v>0</v>
      </c>
      <c r="N79" s="651">
        <f>Opex!AJ68</f>
        <v>0</v>
      </c>
      <c r="O79" s="651">
        <f>Opex!AK68</f>
        <v>0</v>
      </c>
      <c r="P79" s="651">
        <f>Opex!AL68</f>
        <v>0</v>
      </c>
      <c r="Q79" s="651">
        <f>Opex!AM68</f>
        <v>0</v>
      </c>
      <c r="R79" s="651">
        <f>Opex!AN68</f>
        <v>0</v>
      </c>
      <c r="S79" s="651">
        <f>Opex!AO68</f>
        <v>0</v>
      </c>
      <c r="T79" s="651">
        <f>Opex!AP68</f>
        <v>0</v>
      </c>
      <c r="U79" s="651">
        <f>Opex!AQ68</f>
        <v>0</v>
      </c>
      <c r="V79" s="651">
        <f>Opex!AR68</f>
        <v>0</v>
      </c>
      <c r="W79" s="651">
        <f>Opex!AS68</f>
        <v>0</v>
      </c>
      <c r="X79" s="651">
        <f>Opex!AT68</f>
        <v>0</v>
      </c>
      <c r="Y79" s="651">
        <f>Opex!AU68</f>
        <v>0</v>
      </c>
      <c r="Z79" s="651">
        <f>Opex!AV68</f>
        <v>0</v>
      </c>
      <c r="AA79" s="651">
        <f>Opex!AW68</f>
        <v>0</v>
      </c>
      <c r="AB79" s="651">
        <f>Opex!AX68</f>
        <v>0</v>
      </c>
      <c r="AC79" s="651">
        <f>Opex!AY68</f>
        <v>0</v>
      </c>
      <c r="AD79" s="651">
        <f>Opex!AZ68</f>
        <v>0</v>
      </c>
      <c r="AE79" s="651">
        <f>Opex!BA68</f>
        <v>0</v>
      </c>
      <c r="AF79" s="651">
        <f>Opex!BB68</f>
        <v>0</v>
      </c>
      <c r="AG79" s="651">
        <f>Opex!BC68</f>
        <v>0</v>
      </c>
      <c r="AH79" s="651">
        <f>Opex!BD68</f>
        <v>0</v>
      </c>
      <c r="AI79" s="651">
        <f>Opex!BE68</f>
        <v>0</v>
      </c>
      <c r="AJ79" s="651">
        <f>Opex!BF68</f>
        <v>0</v>
      </c>
      <c r="AK79" s="651">
        <f>Opex!BG68</f>
        <v>0</v>
      </c>
      <c r="AL79" s="651">
        <f>Opex!BH68</f>
        <v>0</v>
      </c>
    </row>
    <row r="80" spans="2:38" ht="13.5" outlineLevel="1" thickBot="1" x14ac:dyDescent="0.25">
      <c r="B80" s="647" t="s">
        <v>217</v>
      </c>
      <c r="C80" s="653" t="s">
        <v>249</v>
      </c>
      <c r="D80" s="665">
        <f t="shared" ref="D80:AL80" si="24">SUM(D74:D79)</f>
        <v>954720</v>
      </c>
      <c r="E80" s="665">
        <f t="shared" si="24"/>
        <v>5059006.2</v>
      </c>
      <c r="F80" s="665">
        <f t="shared" si="24"/>
        <v>5222794.2</v>
      </c>
      <c r="G80" s="665">
        <f t="shared" si="24"/>
        <v>5222794.2</v>
      </c>
      <c r="H80" s="665">
        <f t="shared" si="24"/>
        <v>5222794.2</v>
      </c>
      <c r="I80" s="665">
        <f t="shared" si="24"/>
        <v>5222794.2</v>
      </c>
      <c r="J80" s="665">
        <f t="shared" si="24"/>
        <v>5222794.2</v>
      </c>
      <c r="K80" s="665">
        <f t="shared" si="24"/>
        <v>5222794.2</v>
      </c>
      <c r="L80" s="665">
        <f t="shared" si="24"/>
        <v>5222794.2</v>
      </c>
      <c r="M80" s="665">
        <f t="shared" si="24"/>
        <v>5222794.2</v>
      </c>
      <c r="N80" s="665">
        <f t="shared" si="24"/>
        <v>5222794.2</v>
      </c>
      <c r="O80" s="665">
        <f t="shared" si="24"/>
        <v>5222794.2</v>
      </c>
      <c r="P80" s="665">
        <f t="shared" si="24"/>
        <v>5222794.2</v>
      </c>
      <c r="Q80" s="665">
        <f t="shared" si="24"/>
        <v>5222794.2</v>
      </c>
      <c r="R80" s="665">
        <f t="shared" si="24"/>
        <v>5222794.2</v>
      </c>
      <c r="S80" s="665">
        <f t="shared" si="24"/>
        <v>5222794.2</v>
      </c>
      <c r="T80" s="665">
        <f t="shared" si="24"/>
        <v>5222794.2</v>
      </c>
      <c r="U80" s="665">
        <f t="shared" si="24"/>
        <v>5222794.2</v>
      </c>
      <c r="V80" s="665">
        <f t="shared" si="24"/>
        <v>5222794.2</v>
      </c>
      <c r="W80" s="665">
        <f t="shared" si="24"/>
        <v>5222794.2</v>
      </c>
      <c r="X80" s="665">
        <f t="shared" si="24"/>
        <v>5222794.2</v>
      </c>
      <c r="Y80" s="665">
        <f t="shared" si="24"/>
        <v>5222794.2</v>
      </c>
      <c r="Z80" s="665">
        <f t="shared" si="24"/>
        <v>5222794.2</v>
      </c>
      <c r="AA80" s="665">
        <f t="shared" si="24"/>
        <v>5222794.2</v>
      </c>
      <c r="AB80" s="665">
        <f t="shared" si="24"/>
        <v>5222794.2</v>
      </c>
      <c r="AC80" s="665">
        <f t="shared" si="24"/>
        <v>5222794.2</v>
      </c>
      <c r="AD80" s="665">
        <f t="shared" si="24"/>
        <v>5222794.2</v>
      </c>
      <c r="AE80" s="665">
        <f t="shared" si="24"/>
        <v>5222794.2</v>
      </c>
      <c r="AF80" s="665">
        <f t="shared" si="24"/>
        <v>5222794.2</v>
      </c>
      <c r="AG80" s="665">
        <f t="shared" si="24"/>
        <v>5222794.2</v>
      </c>
      <c r="AH80" s="665">
        <f t="shared" si="24"/>
        <v>5222794.2</v>
      </c>
      <c r="AI80" s="665">
        <f t="shared" si="24"/>
        <v>5222794.2</v>
      </c>
      <c r="AJ80" s="665">
        <f t="shared" si="24"/>
        <v>5222794.2</v>
      </c>
      <c r="AK80" s="665">
        <f t="shared" si="24"/>
        <v>5222794.2</v>
      </c>
      <c r="AL80" s="665">
        <f t="shared" si="24"/>
        <v>0</v>
      </c>
    </row>
    <row r="81" spans="1:38" outlineLevel="1" x14ac:dyDescent="0.2"/>
    <row r="82" spans="1:38" outlineLevel="1" x14ac:dyDescent="0.2"/>
    <row r="84" spans="1:38" s="467" customFormat="1" x14ac:dyDescent="0.2">
      <c r="A84" s="680" t="s">
        <v>78</v>
      </c>
      <c r="B84" s="680"/>
      <c r="C84" s="681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80"/>
      <c r="AB84" s="680"/>
      <c r="AC84" s="680"/>
      <c r="AD84" s="680"/>
      <c r="AE84" s="680"/>
      <c r="AF84" s="680"/>
      <c r="AG84" s="680"/>
      <c r="AH84" s="680"/>
      <c r="AI84" s="680"/>
      <c r="AJ84" s="680"/>
      <c r="AK84" s="680"/>
      <c r="AL84" s="680"/>
    </row>
    <row r="85" spans="1:38" outlineLevel="1" x14ac:dyDescent="0.2">
      <c r="D85" s="666" t="e">
        <f>SUM(#REF!,D87,D93)</f>
        <v>#REF!</v>
      </c>
    </row>
    <row r="86" spans="1:38" s="546" customFormat="1" outlineLevel="1" x14ac:dyDescent="0.2">
      <c r="A86" s="545" t="s">
        <v>795</v>
      </c>
      <c r="B86" s="545"/>
      <c r="C86" s="550"/>
      <c r="D86" s="545"/>
      <c r="E86" s="545"/>
      <c r="F86" s="545"/>
      <c r="G86" s="545"/>
      <c r="H86" s="545"/>
      <c r="I86" s="545"/>
      <c r="J86" s="545"/>
      <c r="K86" s="545"/>
      <c r="L86" s="545"/>
      <c r="M86" s="545"/>
      <c r="N86" s="545"/>
      <c r="O86" s="545"/>
      <c r="P86" s="545"/>
      <c r="Q86" s="545"/>
      <c r="R86" s="545"/>
      <c r="S86" s="545"/>
      <c r="T86" s="545"/>
      <c r="U86" s="545"/>
      <c r="V86" s="545"/>
      <c r="W86" s="545"/>
      <c r="X86" s="545"/>
      <c r="Y86" s="545"/>
      <c r="Z86" s="545"/>
      <c r="AA86" s="545"/>
      <c r="AB86" s="545"/>
      <c r="AC86" s="545"/>
      <c r="AD86" s="545"/>
      <c r="AE86" s="545"/>
      <c r="AF86" s="545"/>
      <c r="AG86" s="545"/>
      <c r="AH86" s="545"/>
      <c r="AI86" s="545"/>
      <c r="AJ86" s="545"/>
      <c r="AK86" s="545"/>
      <c r="AL86" s="545"/>
    </row>
    <row r="87" spans="1:38" ht="13.5" outlineLevel="2" thickBot="1" x14ac:dyDescent="0.25">
      <c r="D87" s="666">
        <f>SUM(D90:AL90)</f>
        <v>45</v>
      </c>
    </row>
    <row r="88" spans="1:38" ht="13.5" outlineLevel="2" thickBot="1" x14ac:dyDescent="0.25">
      <c r="A88" s="667"/>
      <c r="B88" s="643" t="s">
        <v>140</v>
      </c>
      <c r="C88" s="644"/>
      <c r="D88" s="637">
        <v>1</v>
      </c>
      <c r="E88" s="637">
        <v>2</v>
      </c>
      <c r="F88" s="637">
        <v>3</v>
      </c>
      <c r="G88" s="637">
        <v>4</v>
      </c>
      <c r="H88" s="637">
        <v>5</v>
      </c>
      <c r="I88" s="637">
        <v>6</v>
      </c>
      <c r="J88" s="637">
        <v>7</v>
      </c>
      <c r="K88" s="637">
        <v>8</v>
      </c>
      <c r="L88" s="637">
        <v>9</v>
      </c>
      <c r="M88" s="637">
        <v>10</v>
      </c>
      <c r="N88" s="637">
        <v>11</v>
      </c>
      <c r="O88" s="637">
        <v>12</v>
      </c>
      <c r="P88" s="637">
        <v>13</v>
      </c>
      <c r="Q88" s="637">
        <v>14</v>
      </c>
      <c r="R88" s="637">
        <v>15</v>
      </c>
      <c r="S88" s="637">
        <v>16</v>
      </c>
      <c r="T88" s="637">
        <v>17</v>
      </c>
      <c r="U88" s="637">
        <v>18</v>
      </c>
      <c r="V88" s="637">
        <v>19</v>
      </c>
      <c r="W88" s="637">
        <v>20</v>
      </c>
      <c r="X88" s="637">
        <f t="shared" ref="X88:AG89" si="25">W88+1</f>
        <v>21</v>
      </c>
      <c r="Y88" s="637">
        <f t="shared" si="25"/>
        <v>22</v>
      </c>
      <c r="Z88" s="637">
        <f t="shared" si="25"/>
        <v>23</v>
      </c>
      <c r="AA88" s="637">
        <f t="shared" si="25"/>
        <v>24</v>
      </c>
      <c r="AB88" s="637">
        <f t="shared" si="25"/>
        <v>25</v>
      </c>
      <c r="AC88" s="637">
        <f t="shared" si="25"/>
        <v>26</v>
      </c>
      <c r="AD88" s="637">
        <f t="shared" si="25"/>
        <v>27</v>
      </c>
      <c r="AE88" s="637">
        <f t="shared" si="25"/>
        <v>28</v>
      </c>
      <c r="AF88" s="637">
        <f t="shared" si="25"/>
        <v>29</v>
      </c>
      <c r="AG88" s="637">
        <f t="shared" si="25"/>
        <v>30</v>
      </c>
      <c r="AH88" s="637">
        <f t="shared" ref="AH88:AL89" si="26">AG88+1</f>
        <v>31</v>
      </c>
      <c r="AI88" s="637">
        <f t="shared" si="26"/>
        <v>32</v>
      </c>
      <c r="AJ88" s="637">
        <f t="shared" si="26"/>
        <v>33</v>
      </c>
      <c r="AK88" s="637">
        <f t="shared" si="26"/>
        <v>34</v>
      </c>
      <c r="AL88" s="679">
        <f t="shared" si="26"/>
        <v>35</v>
      </c>
    </row>
    <row r="89" spans="1:38" ht="13.5" outlineLevel="2" thickBot="1" x14ac:dyDescent="0.25">
      <c r="A89" s="667"/>
      <c r="B89" s="645"/>
      <c r="C89" s="646"/>
      <c r="D89" s="637">
        <v>2025</v>
      </c>
      <c r="E89" s="637">
        <f>D89+1</f>
        <v>2026</v>
      </c>
      <c r="F89" s="637">
        <f t="shared" ref="F89:W89" si="27">E89+1</f>
        <v>2027</v>
      </c>
      <c r="G89" s="637">
        <f t="shared" si="27"/>
        <v>2028</v>
      </c>
      <c r="H89" s="637">
        <f t="shared" si="27"/>
        <v>2029</v>
      </c>
      <c r="I89" s="637">
        <f t="shared" si="27"/>
        <v>2030</v>
      </c>
      <c r="J89" s="637">
        <f t="shared" si="27"/>
        <v>2031</v>
      </c>
      <c r="K89" s="637">
        <f t="shared" si="27"/>
        <v>2032</v>
      </c>
      <c r="L89" s="637">
        <f t="shared" si="27"/>
        <v>2033</v>
      </c>
      <c r="M89" s="637">
        <f t="shared" si="27"/>
        <v>2034</v>
      </c>
      <c r="N89" s="637">
        <f t="shared" si="27"/>
        <v>2035</v>
      </c>
      <c r="O89" s="637">
        <f t="shared" si="27"/>
        <v>2036</v>
      </c>
      <c r="P89" s="637">
        <f t="shared" si="27"/>
        <v>2037</v>
      </c>
      <c r="Q89" s="637">
        <f t="shared" si="27"/>
        <v>2038</v>
      </c>
      <c r="R89" s="637">
        <f t="shared" si="27"/>
        <v>2039</v>
      </c>
      <c r="S89" s="637">
        <f t="shared" si="27"/>
        <v>2040</v>
      </c>
      <c r="T89" s="637">
        <f t="shared" si="27"/>
        <v>2041</v>
      </c>
      <c r="U89" s="637">
        <f t="shared" si="27"/>
        <v>2042</v>
      </c>
      <c r="V89" s="637">
        <f t="shared" si="27"/>
        <v>2043</v>
      </c>
      <c r="W89" s="637">
        <f t="shared" si="27"/>
        <v>2044</v>
      </c>
      <c r="X89" s="637">
        <f t="shared" si="25"/>
        <v>2045</v>
      </c>
      <c r="Y89" s="637">
        <f t="shared" si="25"/>
        <v>2046</v>
      </c>
      <c r="Z89" s="637">
        <f t="shared" si="25"/>
        <v>2047</v>
      </c>
      <c r="AA89" s="637">
        <f t="shared" si="25"/>
        <v>2048</v>
      </c>
      <c r="AB89" s="637">
        <f t="shared" si="25"/>
        <v>2049</v>
      </c>
      <c r="AC89" s="637">
        <f t="shared" si="25"/>
        <v>2050</v>
      </c>
      <c r="AD89" s="637">
        <f t="shared" si="25"/>
        <v>2051</v>
      </c>
      <c r="AE89" s="637">
        <f t="shared" si="25"/>
        <v>2052</v>
      </c>
      <c r="AF89" s="637">
        <f t="shared" si="25"/>
        <v>2053</v>
      </c>
      <c r="AG89" s="637">
        <f t="shared" si="25"/>
        <v>2054</v>
      </c>
      <c r="AH89" s="637">
        <f t="shared" si="26"/>
        <v>2055</v>
      </c>
      <c r="AI89" s="637">
        <f t="shared" si="26"/>
        <v>2056</v>
      </c>
      <c r="AJ89" s="637">
        <f t="shared" si="26"/>
        <v>2057</v>
      </c>
      <c r="AK89" s="637">
        <f t="shared" si="26"/>
        <v>2058</v>
      </c>
      <c r="AL89" s="679">
        <f t="shared" si="26"/>
        <v>2059</v>
      </c>
    </row>
    <row r="90" spans="1:38" ht="13.5" outlineLevel="2" thickBot="1" x14ac:dyDescent="0.25">
      <c r="A90" s="667"/>
      <c r="B90" s="647" t="e">
        <f>Capex!#REF!</f>
        <v>#REF!</v>
      </c>
      <c r="C90" s="648" t="s">
        <v>249</v>
      </c>
      <c r="D90" s="651">
        <f>Capex!O9/1000/D$2</f>
        <v>45</v>
      </c>
      <c r="E90" s="651">
        <f>Capex!P9/1000/E$2</f>
        <v>0</v>
      </c>
      <c r="F90" s="651">
        <f>Capex!Q9/1000/F$2</f>
        <v>0</v>
      </c>
      <c r="G90" s="651">
        <f>Capex!R9/1000/G$2</f>
        <v>0</v>
      </c>
      <c r="H90" s="651">
        <f>Capex!S9/1000/H$2</f>
        <v>0</v>
      </c>
      <c r="I90" s="651">
        <f>Capex!T9/1000/I$2</f>
        <v>0</v>
      </c>
      <c r="J90" s="651">
        <f>Capex!U9/1000/J$2</f>
        <v>0</v>
      </c>
      <c r="K90" s="651">
        <f>Capex!V9/1000/K$2</f>
        <v>0</v>
      </c>
      <c r="L90" s="651">
        <f>Capex!W9/1000/L$2</f>
        <v>0</v>
      </c>
      <c r="M90" s="651">
        <f>Capex!X9/1000/M$2</f>
        <v>0</v>
      </c>
      <c r="N90" s="651">
        <f>Capex!Y9/1000/N$2</f>
        <v>0</v>
      </c>
      <c r="O90" s="651">
        <f>Capex!Z9/1000/O$2</f>
        <v>0</v>
      </c>
      <c r="P90" s="651">
        <f>Capex!AA9/1000/P$2</f>
        <v>0</v>
      </c>
      <c r="Q90" s="651">
        <f>Capex!AB9/1000/Q$2</f>
        <v>0</v>
      </c>
      <c r="R90" s="651">
        <f>Capex!AC9/1000/R$2</f>
        <v>0</v>
      </c>
      <c r="S90" s="651">
        <f>Capex!AD9/1000/S$2</f>
        <v>0</v>
      </c>
      <c r="T90" s="651">
        <f>Capex!AE9/1000/T$2</f>
        <v>0</v>
      </c>
      <c r="U90" s="651">
        <f>Capex!AF9/1000/U$2</f>
        <v>0</v>
      </c>
      <c r="V90" s="651">
        <f>Capex!AG9/1000/V$2</f>
        <v>0</v>
      </c>
      <c r="W90" s="651">
        <f>Capex!AH9/1000/W$2</f>
        <v>0</v>
      </c>
      <c r="X90" s="651">
        <f>Capex!AI9/1000/X$2</f>
        <v>0</v>
      </c>
      <c r="Y90" s="651">
        <f>Capex!AJ9/1000/Y$2</f>
        <v>0</v>
      </c>
      <c r="Z90" s="651">
        <f>Capex!AK9/1000/Z$2</f>
        <v>0</v>
      </c>
      <c r="AA90" s="651">
        <f>Capex!AL9/1000/AA$2</f>
        <v>0</v>
      </c>
      <c r="AB90" s="651">
        <f>Capex!AM9/1000/AB$2</f>
        <v>0</v>
      </c>
      <c r="AC90" s="651">
        <f>Capex!AN9/1000/AC$2</f>
        <v>0</v>
      </c>
      <c r="AD90" s="651">
        <f>Capex!AO9/1000/AD$2</f>
        <v>0</v>
      </c>
      <c r="AE90" s="651">
        <f>Capex!AP9/1000/AE$2</f>
        <v>0</v>
      </c>
      <c r="AF90" s="651">
        <f>Capex!AQ9/1000/AF$2</f>
        <v>0</v>
      </c>
      <c r="AG90" s="651">
        <f>Capex!AR9/1000/AG$2</f>
        <v>0</v>
      </c>
      <c r="AH90" s="651">
        <f>Capex!AS9/1000/AH$2</f>
        <v>0</v>
      </c>
      <c r="AI90" s="651">
        <f>Capex!AT9/1000/AI$2</f>
        <v>0</v>
      </c>
      <c r="AJ90" s="651">
        <f>Capex!AU9/1000/AJ$2</f>
        <v>0</v>
      </c>
      <c r="AK90" s="651">
        <f>Capex!AV9/1000/AK$2</f>
        <v>0</v>
      </c>
      <c r="AL90" s="651">
        <f>Capex!AW9/1000/AL$2</f>
        <v>0</v>
      </c>
    </row>
    <row r="91" spans="1:38" outlineLevel="1" x14ac:dyDescent="0.2"/>
    <row r="92" spans="1:38" s="546" customFormat="1" outlineLevel="1" x14ac:dyDescent="0.2">
      <c r="A92" s="545" t="s">
        <v>233</v>
      </c>
      <c r="B92" s="545"/>
      <c r="C92" s="550"/>
      <c r="D92" s="545"/>
      <c r="E92" s="545"/>
      <c r="F92" s="545"/>
      <c r="G92" s="545"/>
      <c r="H92" s="545"/>
      <c r="I92" s="545"/>
      <c r="J92" s="545"/>
      <c r="K92" s="545"/>
      <c r="L92" s="545"/>
      <c r="M92" s="545"/>
      <c r="N92" s="545"/>
      <c r="O92" s="545"/>
      <c r="P92" s="545"/>
      <c r="Q92" s="545"/>
      <c r="R92" s="545"/>
      <c r="S92" s="545"/>
      <c r="T92" s="545"/>
      <c r="U92" s="545"/>
      <c r="V92" s="545"/>
      <c r="W92" s="545"/>
      <c r="X92" s="545"/>
      <c r="Y92" s="545"/>
      <c r="Z92" s="545"/>
      <c r="AA92" s="545"/>
      <c r="AB92" s="545"/>
      <c r="AC92" s="545"/>
      <c r="AD92" s="545"/>
      <c r="AE92" s="545"/>
      <c r="AF92" s="545"/>
      <c r="AG92" s="545"/>
      <c r="AH92" s="545"/>
      <c r="AI92" s="545"/>
      <c r="AJ92" s="545"/>
      <c r="AK92" s="545"/>
      <c r="AL92" s="545"/>
    </row>
    <row r="93" spans="1:38" ht="13.5" outlineLevel="2" thickBot="1" x14ac:dyDescent="0.25">
      <c r="D93" s="666">
        <f>SUM(D96:AL96)</f>
        <v>20088.817707290567</v>
      </c>
    </row>
    <row r="94" spans="1:38" ht="13.5" outlineLevel="2" thickBot="1" x14ac:dyDescent="0.25">
      <c r="A94" s="667"/>
      <c r="B94" s="643" t="s">
        <v>140</v>
      </c>
      <c r="C94" s="644"/>
      <c r="D94" s="637">
        <v>1</v>
      </c>
      <c r="E94" s="637">
        <v>2</v>
      </c>
      <c r="F94" s="637">
        <v>3</v>
      </c>
      <c r="G94" s="637">
        <v>4</v>
      </c>
      <c r="H94" s="637">
        <v>5</v>
      </c>
      <c r="I94" s="637">
        <v>6</v>
      </c>
      <c r="J94" s="637">
        <v>7</v>
      </c>
      <c r="K94" s="637">
        <v>8</v>
      </c>
      <c r="L94" s="637">
        <v>9</v>
      </c>
      <c r="M94" s="637">
        <v>10</v>
      </c>
      <c r="N94" s="637">
        <v>11</v>
      </c>
      <c r="O94" s="637">
        <v>12</v>
      </c>
      <c r="P94" s="637">
        <v>13</v>
      </c>
      <c r="Q94" s="637">
        <v>14</v>
      </c>
      <c r="R94" s="637">
        <v>15</v>
      </c>
      <c r="S94" s="637">
        <v>16</v>
      </c>
      <c r="T94" s="637">
        <v>17</v>
      </c>
      <c r="U94" s="637">
        <v>18</v>
      </c>
      <c r="V94" s="637">
        <v>19</v>
      </c>
      <c r="W94" s="637">
        <v>20</v>
      </c>
      <c r="X94" s="637">
        <f t="shared" ref="X94:AL95" si="28">W94+1</f>
        <v>21</v>
      </c>
      <c r="Y94" s="637">
        <f t="shared" si="28"/>
        <v>22</v>
      </c>
      <c r="Z94" s="637">
        <f t="shared" si="28"/>
        <v>23</v>
      </c>
      <c r="AA94" s="637">
        <f t="shared" si="28"/>
        <v>24</v>
      </c>
      <c r="AB94" s="637">
        <f t="shared" si="28"/>
        <v>25</v>
      </c>
      <c r="AC94" s="637">
        <f t="shared" si="28"/>
        <v>26</v>
      </c>
      <c r="AD94" s="637">
        <f t="shared" si="28"/>
        <v>27</v>
      </c>
      <c r="AE94" s="637">
        <f t="shared" si="28"/>
        <v>28</v>
      </c>
      <c r="AF94" s="637">
        <f t="shared" si="28"/>
        <v>29</v>
      </c>
      <c r="AG94" s="637">
        <f t="shared" si="28"/>
        <v>30</v>
      </c>
      <c r="AH94" s="637">
        <f t="shared" si="28"/>
        <v>31</v>
      </c>
      <c r="AI94" s="637">
        <f t="shared" si="28"/>
        <v>32</v>
      </c>
      <c r="AJ94" s="637">
        <f t="shared" si="28"/>
        <v>33</v>
      </c>
      <c r="AK94" s="637">
        <f t="shared" si="28"/>
        <v>34</v>
      </c>
      <c r="AL94" s="679">
        <f t="shared" si="28"/>
        <v>35</v>
      </c>
    </row>
    <row r="95" spans="1:38" ht="13.5" outlineLevel="2" thickBot="1" x14ac:dyDescent="0.25">
      <c r="A95" s="667"/>
      <c r="B95" s="645"/>
      <c r="C95" s="646"/>
      <c r="D95" s="637">
        <v>2025</v>
      </c>
      <c r="E95" s="637">
        <f>D95+1</f>
        <v>2026</v>
      </c>
      <c r="F95" s="637">
        <f t="shared" ref="F95:W95" si="29">E95+1</f>
        <v>2027</v>
      </c>
      <c r="G95" s="637">
        <f t="shared" si="29"/>
        <v>2028</v>
      </c>
      <c r="H95" s="637">
        <f t="shared" si="29"/>
        <v>2029</v>
      </c>
      <c r="I95" s="637">
        <f t="shared" si="29"/>
        <v>2030</v>
      </c>
      <c r="J95" s="637">
        <f t="shared" si="29"/>
        <v>2031</v>
      </c>
      <c r="K95" s="637">
        <f t="shared" si="29"/>
        <v>2032</v>
      </c>
      <c r="L95" s="637">
        <f t="shared" si="29"/>
        <v>2033</v>
      </c>
      <c r="M95" s="637">
        <f t="shared" si="29"/>
        <v>2034</v>
      </c>
      <c r="N95" s="637">
        <f t="shared" si="29"/>
        <v>2035</v>
      </c>
      <c r="O95" s="637">
        <f t="shared" si="29"/>
        <v>2036</v>
      </c>
      <c r="P95" s="637">
        <f t="shared" si="29"/>
        <v>2037</v>
      </c>
      <c r="Q95" s="637">
        <f t="shared" si="29"/>
        <v>2038</v>
      </c>
      <c r="R95" s="637">
        <f t="shared" si="29"/>
        <v>2039</v>
      </c>
      <c r="S95" s="637">
        <f t="shared" si="29"/>
        <v>2040</v>
      </c>
      <c r="T95" s="637">
        <f t="shared" si="29"/>
        <v>2041</v>
      </c>
      <c r="U95" s="637">
        <f t="shared" si="29"/>
        <v>2042</v>
      </c>
      <c r="V95" s="637">
        <f t="shared" si="29"/>
        <v>2043</v>
      </c>
      <c r="W95" s="637">
        <f t="shared" si="29"/>
        <v>2044</v>
      </c>
      <c r="X95" s="637">
        <f t="shared" si="28"/>
        <v>2045</v>
      </c>
      <c r="Y95" s="637">
        <f t="shared" si="28"/>
        <v>2046</v>
      </c>
      <c r="Z95" s="637">
        <f t="shared" si="28"/>
        <v>2047</v>
      </c>
      <c r="AA95" s="637">
        <f t="shared" si="28"/>
        <v>2048</v>
      </c>
      <c r="AB95" s="637">
        <f t="shared" si="28"/>
        <v>2049</v>
      </c>
      <c r="AC95" s="637">
        <f t="shared" si="28"/>
        <v>2050</v>
      </c>
      <c r="AD95" s="637">
        <f t="shared" si="28"/>
        <v>2051</v>
      </c>
      <c r="AE95" s="637">
        <f t="shared" si="28"/>
        <v>2052</v>
      </c>
      <c r="AF95" s="637">
        <f t="shared" si="28"/>
        <v>2053</v>
      </c>
      <c r="AG95" s="637">
        <f t="shared" si="28"/>
        <v>2054</v>
      </c>
      <c r="AH95" s="637">
        <f t="shared" si="28"/>
        <v>2055</v>
      </c>
      <c r="AI95" s="637">
        <f t="shared" si="28"/>
        <v>2056</v>
      </c>
      <c r="AJ95" s="637">
        <f t="shared" si="28"/>
        <v>2057</v>
      </c>
      <c r="AK95" s="637">
        <f t="shared" si="28"/>
        <v>2058</v>
      </c>
      <c r="AL95" s="679">
        <f t="shared" si="28"/>
        <v>2059</v>
      </c>
    </row>
    <row r="96" spans="1:38" ht="13.5" outlineLevel="2" thickBot="1" x14ac:dyDescent="0.25">
      <c r="A96" s="667"/>
      <c r="B96" s="647" t="e">
        <f>Capex!#REF!</f>
        <v>#REF!</v>
      </c>
      <c r="C96" s="648" t="s">
        <v>249</v>
      </c>
      <c r="D96" s="651">
        <f>Capex!O10</f>
        <v>20088.817707290567</v>
      </c>
      <c r="E96" s="651">
        <f>Capex!P10</f>
        <v>0</v>
      </c>
      <c r="F96" s="651">
        <f>Capex!Q10</f>
        <v>0</v>
      </c>
      <c r="G96" s="651">
        <f>Capex!R10</f>
        <v>0</v>
      </c>
      <c r="H96" s="651">
        <f>Capex!S10</f>
        <v>0</v>
      </c>
      <c r="I96" s="651">
        <f>Capex!T10</f>
        <v>0</v>
      </c>
      <c r="J96" s="651">
        <f>Capex!U10</f>
        <v>0</v>
      </c>
      <c r="K96" s="651">
        <f>Capex!V10</f>
        <v>0</v>
      </c>
      <c r="L96" s="651">
        <f>Capex!W10</f>
        <v>0</v>
      </c>
      <c r="M96" s="651">
        <f>Capex!X10</f>
        <v>0</v>
      </c>
      <c r="N96" s="651">
        <f>Capex!Y10</f>
        <v>0</v>
      </c>
      <c r="O96" s="651">
        <f>Capex!Z10</f>
        <v>0</v>
      </c>
      <c r="P96" s="651">
        <f>Capex!AA10</f>
        <v>0</v>
      </c>
      <c r="Q96" s="651">
        <f>Capex!AB10</f>
        <v>0</v>
      </c>
      <c r="R96" s="651">
        <f>Capex!AC10</f>
        <v>0</v>
      </c>
      <c r="S96" s="651">
        <f>Capex!AD10</f>
        <v>0</v>
      </c>
      <c r="T96" s="651">
        <f>Capex!AE10</f>
        <v>0</v>
      </c>
      <c r="U96" s="651">
        <f>Capex!AF10</f>
        <v>0</v>
      </c>
      <c r="V96" s="651">
        <f>Capex!AG10</f>
        <v>0</v>
      </c>
      <c r="W96" s="651">
        <f>Capex!AH10</f>
        <v>0</v>
      </c>
      <c r="X96" s="651">
        <f>Capex!AI10</f>
        <v>0</v>
      </c>
      <c r="Y96" s="651">
        <f>Capex!AJ10</f>
        <v>0</v>
      </c>
      <c r="Z96" s="651">
        <f>Capex!AK10</f>
        <v>0</v>
      </c>
      <c r="AA96" s="651">
        <f>Capex!AL10</f>
        <v>0</v>
      </c>
      <c r="AB96" s="651">
        <f>Capex!AM10</f>
        <v>0</v>
      </c>
      <c r="AC96" s="651">
        <f>Capex!AN10</f>
        <v>0</v>
      </c>
      <c r="AD96" s="651">
        <f>Capex!AO10</f>
        <v>0</v>
      </c>
      <c r="AE96" s="651">
        <f>Capex!AP10</f>
        <v>0</v>
      </c>
      <c r="AF96" s="651">
        <f>Capex!AQ10</f>
        <v>0</v>
      </c>
      <c r="AG96" s="651">
        <f>Capex!AR10</f>
        <v>0</v>
      </c>
      <c r="AH96" s="651">
        <f>Capex!AS10</f>
        <v>0</v>
      </c>
      <c r="AI96" s="651">
        <f>Capex!AT10</f>
        <v>0</v>
      </c>
      <c r="AJ96" s="651">
        <f>Capex!AU10</f>
        <v>0</v>
      </c>
      <c r="AK96" s="651">
        <f>Capex!AV10</f>
        <v>0</v>
      </c>
      <c r="AL96" s="651">
        <f>Capex!AW10</f>
        <v>0</v>
      </c>
    </row>
    <row r="97" spans="1:38" outlineLevel="1" x14ac:dyDescent="0.2"/>
    <row r="98" spans="1:38" s="546" customFormat="1" outlineLevel="1" x14ac:dyDescent="0.2">
      <c r="A98" s="545" t="s">
        <v>250</v>
      </c>
      <c r="B98" s="545"/>
      <c r="C98" s="550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  <c r="Q98" s="545"/>
      <c r="R98" s="545"/>
      <c r="S98" s="545"/>
      <c r="T98" s="545"/>
      <c r="U98" s="545"/>
      <c r="V98" s="545"/>
      <c r="W98" s="545"/>
      <c r="X98" s="545"/>
      <c r="Y98" s="545"/>
      <c r="Z98" s="545"/>
      <c r="AA98" s="545"/>
      <c r="AB98" s="545"/>
      <c r="AC98" s="545"/>
      <c r="AD98" s="545"/>
      <c r="AE98" s="545"/>
      <c r="AF98" s="545"/>
      <c r="AG98" s="545"/>
      <c r="AH98" s="545"/>
      <c r="AI98" s="545"/>
      <c r="AJ98" s="545"/>
      <c r="AK98" s="545"/>
      <c r="AL98" s="545"/>
    </row>
    <row r="99" spans="1:38" ht="13.5" outlineLevel="2" thickBot="1" x14ac:dyDescent="0.25">
      <c r="D99" s="666">
        <f>SUM(D102:AL102)</f>
        <v>108747466.52213295</v>
      </c>
    </row>
    <row r="100" spans="1:38" ht="13.5" outlineLevel="2" thickBot="1" x14ac:dyDescent="0.25">
      <c r="A100" s="667"/>
      <c r="B100" s="643" t="s">
        <v>140</v>
      </c>
      <c r="C100" s="644"/>
      <c r="D100" s="637">
        <v>1</v>
      </c>
      <c r="E100" s="637">
        <v>2</v>
      </c>
      <c r="F100" s="637">
        <v>3</v>
      </c>
      <c r="G100" s="637">
        <v>4</v>
      </c>
      <c r="H100" s="637">
        <v>5</v>
      </c>
      <c r="I100" s="637">
        <v>6</v>
      </c>
      <c r="J100" s="637">
        <v>7</v>
      </c>
      <c r="K100" s="637">
        <v>8</v>
      </c>
      <c r="L100" s="637">
        <v>9</v>
      </c>
      <c r="M100" s="637">
        <v>10</v>
      </c>
      <c r="N100" s="637">
        <v>11</v>
      </c>
      <c r="O100" s="637">
        <v>12</v>
      </c>
      <c r="P100" s="637">
        <v>13</v>
      </c>
      <c r="Q100" s="637">
        <v>14</v>
      </c>
      <c r="R100" s="637">
        <v>15</v>
      </c>
      <c r="S100" s="637">
        <v>16</v>
      </c>
      <c r="T100" s="637">
        <v>17</v>
      </c>
      <c r="U100" s="637">
        <v>18</v>
      </c>
      <c r="V100" s="637">
        <v>19</v>
      </c>
      <c r="W100" s="637">
        <v>20</v>
      </c>
      <c r="X100" s="637">
        <f t="shared" ref="X100:X101" si="30">W100+1</f>
        <v>21</v>
      </c>
      <c r="Y100" s="637">
        <f t="shared" ref="Y100:Y101" si="31">X100+1</f>
        <v>22</v>
      </c>
      <c r="Z100" s="637">
        <f t="shared" ref="Z100:Z101" si="32">Y100+1</f>
        <v>23</v>
      </c>
      <c r="AA100" s="637">
        <f t="shared" ref="AA100:AA101" si="33">Z100+1</f>
        <v>24</v>
      </c>
      <c r="AB100" s="637">
        <f t="shared" ref="AB100:AB101" si="34">AA100+1</f>
        <v>25</v>
      </c>
      <c r="AC100" s="637">
        <f t="shared" ref="AC100:AC101" si="35">AB100+1</f>
        <v>26</v>
      </c>
      <c r="AD100" s="637">
        <f t="shared" ref="AD100:AD101" si="36">AC100+1</f>
        <v>27</v>
      </c>
      <c r="AE100" s="637">
        <f t="shared" ref="AE100:AE101" si="37">AD100+1</f>
        <v>28</v>
      </c>
      <c r="AF100" s="637">
        <f t="shared" ref="AF100:AF101" si="38">AE100+1</f>
        <v>29</v>
      </c>
      <c r="AG100" s="637">
        <f t="shared" ref="AG100:AG101" si="39">AF100+1</f>
        <v>30</v>
      </c>
      <c r="AH100" s="637">
        <f t="shared" ref="AH100:AH101" si="40">AG100+1</f>
        <v>31</v>
      </c>
      <c r="AI100" s="637">
        <f t="shared" ref="AI100:AI101" si="41">AH100+1</f>
        <v>32</v>
      </c>
      <c r="AJ100" s="637">
        <f t="shared" ref="AJ100:AJ101" si="42">AI100+1</f>
        <v>33</v>
      </c>
      <c r="AK100" s="637">
        <f t="shared" ref="AK100:AK101" si="43">AJ100+1</f>
        <v>34</v>
      </c>
      <c r="AL100" s="679">
        <f t="shared" ref="AL100:AL101" si="44">AK100+1</f>
        <v>35</v>
      </c>
    </row>
    <row r="101" spans="1:38" ht="13.5" outlineLevel="2" thickBot="1" x14ac:dyDescent="0.25">
      <c r="A101" s="667"/>
      <c r="B101" s="645"/>
      <c r="C101" s="646"/>
      <c r="D101" s="637">
        <v>2025</v>
      </c>
      <c r="E101" s="637">
        <f>D101+1</f>
        <v>2026</v>
      </c>
      <c r="F101" s="637">
        <f t="shared" ref="F101" si="45">E101+1</f>
        <v>2027</v>
      </c>
      <c r="G101" s="637">
        <f t="shared" ref="G101" si="46">F101+1</f>
        <v>2028</v>
      </c>
      <c r="H101" s="637">
        <f t="shared" ref="H101" si="47">G101+1</f>
        <v>2029</v>
      </c>
      <c r="I101" s="637">
        <f t="shared" ref="I101" si="48">H101+1</f>
        <v>2030</v>
      </c>
      <c r="J101" s="637">
        <f t="shared" ref="J101" si="49">I101+1</f>
        <v>2031</v>
      </c>
      <c r="K101" s="637">
        <f t="shared" ref="K101" si="50">J101+1</f>
        <v>2032</v>
      </c>
      <c r="L101" s="637">
        <f t="shared" ref="L101" si="51">K101+1</f>
        <v>2033</v>
      </c>
      <c r="M101" s="637">
        <f t="shared" ref="M101" si="52">L101+1</f>
        <v>2034</v>
      </c>
      <c r="N101" s="637">
        <f t="shared" ref="N101" si="53">M101+1</f>
        <v>2035</v>
      </c>
      <c r="O101" s="637">
        <f t="shared" ref="O101" si="54">N101+1</f>
        <v>2036</v>
      </c>
      <c r="P101" s="637">
        <f t="shared" ref="P101" si="55">O101+1</f>
        <v>2037</v>
      </c>
      <c r="Q101" s="637">
        <f t="shared" ref="Q101" si="56">P101+1</f>
        <v>2038</v>
      </c>
      <c r="R101" s="637">
        <f t="shared" ref="R101" si="57">Q101+1</f>
        <v>2039</v>
      </c>
      <c r="S101" s="637">
        <f t="shared" ref="S101" si="58">R101+1</f>
        <v>2040</v>
      </c>
      <c r="T101" s="637">
        <f t="shared" ref="T101" si="59">S101+1</f>
        <v>2041</v>
      </c>
      <c r="U101" s="637">
        <f t="shared" ref="U101" si="60">T101+1</f>
        <v>2042</v>
      </c>
      <c r="V101" s="637">
        <f t="shared" ref="V101" si="61">U101+1</f>
        <v>2043</v>
      </c>
      <c r="W101" s="637">
        <f t="shared" ref="W101" si="62">V101+1</f>
        <v>2044</v>
      </c>
      <c r="X101" s="637">
        <f t="shared" si="30"/>
        <v>2045</v>
      </c>
      <c r="Y101" s="637">
        <f t="shared" si="31"/>
        <v>2046</v>
      </c>
      <c r="Z101" s="637">
        <f t="shared" si="32"/>
        <v>2047</v>
      </c>
      <c r="AA101" s="637">
        <f t="shared" si="33"/>
        <v>2048</v>
      </c>
      <c r="AB101" s="637">
        <f t="shared" si="34"/>
        <v>2049</v>
      </c>
      <c r="AC101" s="637">
        <f t="shared" si="35"/>
        <v>2050</v>
      </c>
      <c r="AD101" s="637">
        <f t="shared" si="36"/>
        <v>2051</v>
      </c>
      <c r="AE101" s="637">
        <f t="shared" si="37"/>
        <v>2052</v>
      </c>
      <c r="AF101" s="637">
        <f t="shared" si="38"/>
        <v>2053</v>
      </c>
      <c r="AG101" s="637">
        <f t="shared" si="39"/>
        <v>2054</v>
      </c>
      <c r="AH101" s="637">
        <f t="shared" si="40"/>
        <v>2055</v>
      </c>
      <c r="AI101" s="637">
        <f t="shared" si="41"/>
        <v>2056</v>
      </c>
      <c r="AJ101" s="637">
        <f t="shared" si="42"/>
        <v>2057</v>
      </c>
      <c r="AK101" s="637">
        <f t="shared" si="43"/>
        <v>2058</v>
      </c>
      <c r="AL101" s="679">
        <f t="shared" si="44"/>
        <v>2059</v>
      </c>
    </row>
    <row r="102" spans="1:38" ht="13.5" outlineLevel="2" thickBot="1" x14ac:dyDescent="0.25">
      <c r="A102" s="667"/>
      <c r="B102" s="647" t="str">
        <f>A98</f>
        <v>Equipamentos</v>
      </c>
      <c r="C102" s="648" t="s">
        <v>249</v>
      </c>
      <c r="D102" s="651">
        <f>Capex!O34</f>
        <v>108747466.52213295</v>
      </c>
      <c r="E102" s="651">
        <f>Capex!P16</f>
        <v>0</v>
      </c>
      <c r="F102" s="651">
        <f>Capex!Q16</f>
        <v>0</v>
      </c>
      <c r="G102" s="651">
        <f>Capex!R16</f>
        <v>0</v>
      </c>
      <c r="H102" s="651">
        <f>Capex!S16</f>
        <v>0</v>
      </c>
      <c r="I102" s="651">
        <f>Capex!T16</f>
        <v>0</v>
      </c>
      <c r="J102" s="651">
        <f>Capex!U16</f>
        <v>0</v>
      </c>
      <c r="K102" s="651">
        <f>Capex!V16</f>
        <v>0</v>
      </c>
      <c r="L102" s="651">
        <f>Capex!W16</f>
        <v>0</v>
      </c>
      <c r="M102" s="651">
        <f>Capex!X16</f>
        <v>0</v>
      </c>
      <c r="N102" s="651">
        <f>Capex!Y16</f>
        <v>0</v>
      </c>
      <c r="O102" s="651">
        <f>Capex!Z16</f>
        <v>0</v>
      </c>
      <c r="P102" s="651">
        <f>Capex!AA16</f>
        <v>0</v>
      </c>
      <c r="Q102" s="651">
        <f>Capex!AB16</f>
        <v>0</v>
      </c>
      <c r="R102" s="651">
        <f>Capex!AC16</f>
        <v>0</v>
      </c>
      <c r="S102" s="651">
        <f>Capex!AD16</f>
        <v>0</v>
      </c>
      <c r="T102" s="651">
        <f>Capex!AE16</f>
        <v>0</v>
      </c>
      <c r="U102" s="651">
        <f>Capex!AF16</f>
        <v>0</v>
      </c>
      <c r="V102" s="651">
        <f>Capex!AG16</f>
        <v>0</v>
      </c>
      <c r="W102" s="651">
        <f>Capex!AH16</f>
        <v>0</v>
      </c>
      <c r="X102" s="651">
        <f>Capex!AI16</f>
        <v>0</v>
      </c>
      <c r="Y102" s="651">
        <f>Capex!AJ16</f>
        <v>0</v>
      </c>
      <c r="Z102" s="651">
        <f>Capex!AK16</f>
        <v>0</v>
      </c>
      <c r="AA102" s="651">
        <f>Capex!AL16</f>
        <v>0</v>
      </c>
      <c r="AB102" s="651">
        <f>Capex!AM16</f>
        <v>0</v>
      </c>
      <c r="AC102" s="651">
        <f>Capex!AN16</f>
        <v>0</v>
      </c>
      <c r="AD102" s="651">
        <f>Capex!AO16</f>
        <v>0</v>
      </c>
      <c r="AE102" s="651">
        <f>Capex!AP16</f>
        <v>0</v>
      </c>
      <c r="AF102" s="651">
        <f>Capex!AQ16</f>
        <v>0</v>
      </c>
      <c r="AG102" s="651">
        <f>Capex!AR16</f>
        <v>0</v>
      </c>
      <c r="AH102" s="651">
        <f>Capex!AS16</f>
        <v>0</v>
      </c>
      <c r="AI102" s="651">
        <f>Capex!AT16</f>
        <v>0</v>
      </c>
      <c r="AJ102" s="651">
        <f>Capex!AU16</f>
        <v>0</v>
      </c>
      <c r="AK102" s="651">
        <f>Capex!AV16</f>
        <v>0</v>
      </c>
      <c r="AL102" s="651">
        <f>Capex!AW16</f>
        <v>0</v>
      </c>
    </row>
    <row r="103" spans="1:38" outlineLevel="1" x14ac:dyDescent="0.2"/>
    <row r="104" spans="1:38" s="546" customFormat="1" outlineLevel="1" x14ac:dyDescent="0.2">
      <c r="A104" s="545" t="s">
        <v>217</v>
      </c>
      <c r="B104" s="545"/>
      <c r="C104" s="550"/>
      <c r="D104" s="545"/>
      <c r="E104" s="545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  <c r="Q104" s="545"/>
      <c r="R104" s="545"/>
      <c r="S104" s="545"/>
      <c r="T104" s="545"/>
      <c r="U104" s="545"/>
      <c r="V104" s="545"/>
      <c r="W104" s="545"/>
      <c r="X104" s="545"/>
      <c r="Y104" s="545"/>
      <c r="Z104" s="545"/>
      <c r="AA104" s="545"/>
      <c r="AB104" s="545"/>
      <c r="AC104" s="545"/>
      <c r="AD104" s="545"/>
      <c r="AE104" s="545"/>
      <c r="AF104" s="545"/>
      <c r="AG104" s="545"/>
      <c r="AH104" s="545"/>
      <c r="AI104" s="545"/>
      <c r="AJ104" s="545"/>
      <c r="AK104" s="545"/>
      <c r="AL104" s="545"/>
    </row>
    <row r="105" spans="1:38" ht="13.5" outlineLevel="2" thickBot="1" x14ac:dyDescent="0.25">
      <c r="D105" s="666">
        <f>SUM(D108:AL110)</f>
        <v>108767600.33984023</v>
      </c>
    </row>
    <row r="106" spans="1:38" ht="13.5" outlineLevel="2" thickBot="1" x14ac:dyDescent="0.25">
      <c r="A106" s="667"/>
      <c r="B106" s="643" t="s">
        <v>140</v>
      </c>
      <c r="C106" s="644"/>
      <c r="D106" s="637">
        <v>1</v>
      </c>
      <c r="E106" s="637">
        <v>2</v>
      </c>
      <c r="F106" s="637">
        <v>3</v>
      </c>
      <c r="G106" s="637">
        <v>4</v>
      </c>
      <c r="H106" s="637">
        <v>5</v>
      </c>
      <c r="I106" s="637">
        <v>6</v>
      </c>
      <c r="J106" s="637">
        <v>7</v>
      </c>
      <c r="K106" s="637">
        <v>8</v>
      </c>
      <c r="L106" s="637">
        <v>9</v>
      </c>
      <c r="M106" s="637">
        <v>10</v>
      </c>
      <c r="N106" s="637">
        <v>11</v>
      </c>
      <c r="O106" s="637">
        <v>12</v>
      </c>
      <c r="P106" s="637">
        <v>13</v>
      </c>
      <c r="Q106" s="637">
        <v>14</v>
      </c>
      <c r="R106" s="637">
        <v>15</v>
      </c>
      <c r="S106" s="637">
        <v>16</v>
      </c>
      <c r="T106" s="637">
        <v>17</v>
      </c>
      <c r="U106" s="637">
        <v>18</v>
      </c>
      <c r="V106" s="637">
        <v>19</v>
      </c>
      <c r="W106" s="637">
        <v>20</v>
      </c>
      <c r="X106" s="637">
        <f t="shared" ref="X106:AG106" si="63">W106+1</f>
        <v>21</v>
      </c>
      <c r="Y106" s="637">
        <f t="shared" si="63"/>
        <v>22</v>
      </c>
      <c r="Z106" s="637">
        <f t="shared" si="63"/>
        <v>23</v>
      </c>
      <c r="AA106" s="637">
        <f t="shared" si="63"/>
        <v>24</v>
      </c>
      <c r="AB106" s="637">
        <f t="shared" si="63"/>
        <v>25</v>
      </c>
      <c r="AC106" s="637">
        <f t="shared" si="63"/>
        <v>26</v>
      </c>
      <c r="AD106" s="637">
        <f t="shared" si="63"/>
        <v>27</v>
      </c>
      <c r="AE106" s="637">
        <f t="shared" si="63"/>
        <v>28</v>
      </c>
      <c r="AF106" s="637">
        <f t="shared" si="63"/>
        <v>29</v>
      </c>
      <c r="AG106" s="637">
        <f t="shared" si="63"/>
        <v>30</v>
      </c>
      <c r="AH106" s="637">
        <f t="shared" ref="AH106:AL107" si="64">AG106+1</f>
        <v>31</v>
      </c>
      <c r="AI106" s="637">
        <f t="shared" si="64"/>
        <v>32</v>
      </c>
      <c r="AJ106" s="637">
        <f t="shared" si="64"/>
        <v>33</v>
      </c>
      <c r="AK106" s="637">
        <f t="shared" si="64"/>
        <v>34</v>
      </c>
      <c r="AL106" s="679">
        <f t="shared" si="64"/>
        <v>35</v>
      </c>
    </row>
    <row r="107" spans="1:38" ht="13.5" outlineLevel="2" thickBot="1" x14ac:dyDescent="0.25">
      <c r="A107" s="667"/>
      <c r="B107" s="645"/>
      <c r="C107" s="646"/>
      <c r="D107" s="637">
        <v>2025</v>
      </c>
      <c r="E107" s="637">
        <f>D107+1</f>
        <v>2026</v>
      </c>
      <c r="F107" s="637">
        <f>E107+1</f>
        <v>2027</v>
      </c>
      <c r="G107" s="637">
        <f t="shared" ref="G107:AG107" si="65">F107+1</f>
        <v>2028</v>
      </c>
      <c r="H107" s="637">
        <f t="shared" si="65"/>
        <v>2029</v>
      </c>
      <c r="I107" s="637">
        <f t="shared" si="65"/>
        <v>2030</v>
      </c>
      <c r="J107" s="637">
        <f t="shared" si="65"/>
        <v>2031</v>
      </c>
      <c r="K107" s="637">
        <f t="shared" si="65"/>
        <v>2032</v>
      </c>
      <c r="L107" s="637">
        <f t="shared" si="65"/>
        <v>2033</v>
      </c>
      <c r="M107" s="637">
        <f t="shared" si="65"/>
        <v>2034</v>
      </c>
      <c r="N107" s="637">
        <f t="shared" si="65"/>
        <v>2035</v>
      </c>
      <c r="O107" s="637">
        <f t="shared" si="65"/>
        <v>2036</v>
      </c>
      <c r="P107" s="637">
        <f t="shared" si="65"/>
        <v>2037</v>
      </c>
      <c r="Q107" s="637">
        <f t="shared" si="65"/>
        <v>2038</v>
      </c>
      <c r="R107" s="637">
        <f t="shared" si="65"/>
        <v>2039</v>
      </c>
      <c r="S107" s="637">
        <f t="shared" si="65"/>
        <v>2040</v>
      </c>
      <c r="T107" s="637">
        <f t="shared" si="65"/>
        <v>2041</v>
      </c>
      <c r="U107" s="637">
        <f t="shared" si="65"/>
        <v>2042</v>
      </c>
      <c r="V107" s="637">
        <f t="shared" si="65"/>
        <v>2043</v>
      </c>
      <c r="W107" s="637">
        <f t="shared" si="65"/>
        <v>2044</v>
      </c>
      <c r="X107" s="637">
        <f t="shared" si="65"/>
        <v>2045</v>
      </c>
      <c r="Y107" s="637">
        <f t="shared" si="65"/>
        <v>2046</v>
      </c>
      <c r="Z107" s="637">
        <f t="shared" si="65"/>
        <v>2047</v>
      </c>
      <c r="AA107" s="637">
        <f t="shared" si="65"/>
        <v>2048</v>
      </c>
      <c r="AB107" s="637">
        <f t="shared" si="65"/>
        <v>2049</v>
      </c>
      <c r="AC107" s="637">
        <f t="shared" si="65"/>
        <v>2050</v>
      </c>
      <c r="AD107" s="637">
        <f t="shared" si="65"/>
        <v>2051</v>
      </c>
      <c r="AE107" s="637">
        <f t="shared" si="65"/>
        <v>2052</v>
      </c>
      <c r="AF107" s="637">
        <f t="shared" si="65"/>
        <v>2053</v>
      </c>
      <c r="AG107" s="637">
        <f t="shared" si="65"/>
        <v>2054</v>
      </c>
      <c r="AH107" s="637">
        <f t="shared" si="64"/>
        <v>2055</v>
      </c>
      <c r="AI107" s="637">
        <f t="shared" si="64"/>
        <v>2056</v>
      </c>
      <c r="AJ107" s="637">
        <f t="shared" si="64"/>
        <v>2057</v>
      </c>
      <c r="AK107" s="637">
        <f t="shared" si="64"/>
        <v>2058</v>
      </c>
      <c r="AL107" s="679">
        <f t="shared" si="64"/>
        <v>2059</v>
      </c>
    </row>
    <row r="108" spans="1:38" ht="13.5" outlineLevel="2" thickBot="1" x14ac:dyDescent="0.25">
      <c r="A108" s="667"/>
      <c r="B108" s="647" t="e">
        <f>B90</f>
        <v>#REF!</v>
      </c>
      <c r="C108" s="648" t="s">
        <v>249</v>
      </c>
      <c r="D108" s="658">
        <f t="shared" ref="D108:AL108" si="66">SUM(D90:D90)</f>
        <v>45</v>
      </c>
      <c r="E108" s="658">
        <f t="shared" si="66"/>
        <v>0</v>
      </c>
      <c r="F108" s="658">
        <f t="shared" si="66"/>
        <v>0</v>
      </c>
      <c r="G108" s="658">
        <f t="shared" si="66"/>
        <v>0</v>
      </c>
      <c r="H108" s="658">
        <f t="shared" si="66"/>
        <v>0</v>
      </c>
      <c r="I108" s="658">
        <f t="shared" si="66"/>
        <v>0</v>
      </c>
      <c r="J108" s="658">
        <f t="shared" si="66"/>
        <v>0</v>
      </c>
      <c r="K108" s="658">
        <f t="shared" si="66"/>
        <v>0</v>
      </c>
      <c r="L108" s="658">
        <f t="shared" si="66"/>
        <v>0</v>
      </c>
      <c r="M108" s="658">
        <f t="shared" si="66"/>
        <v>0</v>
      </c>
      <c r="N108" s="658">
        <f t="shared" si="66"/>
        <v>0</v>
      </c>
      <c r="O108" s="658">
        <f t="shared" si="66"/>
        <v>0</v>
      </c>
      <c r="P108" s="658">
        <f t="shared" si="66"/>
        <v>0</v>
      </c>
      <c r="Q108" s="658">
        <f t="shared" si="66"/>
        <v>0</v>
      </c>
      <c r="R108" s="658">
        <f t="shared" si="66"/>
        <v>0</v>
      </c>
      <c r="S108" s="658">
        <f t="shared" si="66"/>
        <v>0</v>
      </c>
      <c r="T108" s="658">
        <f t="shared" si="66"/>
        <v>0</v>
      </c>
      <c r="U108" s="658">
        <f t="shared" si="66"/>
        <v>0</v>
      </c>
      <c r="V108" s="658">
        <f t="shared" si="66"/>
        <v>0</v>
      </c>
      <c r="W108" s="658">
        <f t="shared" si="66"/>
        <v>0</v>
      </c>
      <c r="X108" s="658">
        <f t="shared" si="66"/>
        <v>0</v>
      </c>
      <c r="Y108" s="658">
        <f t="shared" si="66"/>
        <v>0</v>
      </c>
      <c r="Z108" s="658">
        <f t="shared" si="66"/>
        <v>0</v>
      </c>
      <c r="AA108" s="658">
        <f t="shared" si="66"/>
        <v>0</v>
      </c>
      <c r="AB108" s="658">
        <f t="shared" si="66"/>
        <v>0</v>
      </c>
      <c r="AC108" s="658">
        <f t="shared" si="66"/>
        <v>0</v>
      </c>
      <c r="AD108" s="658">
        <f t="shared" si="66"/>
        <v>0</v>
      </c>
      <c r="AE108" s="658">
        <f t="shared" si="66"/>
        <v>0</v>
      </c>
      <c r="AF108" s="658">
        <f t="shared" si="66"/>
        <v>0</v>
      </c>
      <c r="AG108" s="658">
        <f t="shared" si="66"/>
        <v>0</v>
      </c>
      <c r="AH108" s="658">
        <f t="shared" si="66"/>
        <v>0</v>
      </c>
      <c r="AI108" s="658">
        <f t="shared" si="66"/>
        <v>0</v>
      </c>
      <c r="AJ108" s="658">
        <f t="shared" si="66"/>
        <v>0</v>
      </c>
      <c r="AK108" s="658">
        <f t="shared" si="66"/>
        <v>0</v>
      </c>
      <c r="AL108" s="658">
        <f t="shared" si="66"/>
        <v>0</v>
      </c>
    </row>
    <row r="109" spans="1:38" ht="13.5" outlineLevel="2" thickBot="1" x14ac:dyDescent="0.25">
      <c r="A109" s="667"/>
      <c r="B109" s="647" t="e">
        <f>B96</f>
        <v>#REF!</v>
      </c>
      <c r="C109" s="648" t="s">
        <v>249</v>
      </c>
      <c r="D109" s="658">
        <f t="shared" ref="D109:AL109" si="67">SUM(D96:D96)</f>
        <v>20088.817707290567</v>
      </c>
      <c r="E109" s="658">
        <f t="shared" si="67"/>
        <v>0</v>
      </c>
      <c r="F109" s="658">
        <f t="shared" si="67"/>
        <v>0</v>
      </c>
      <c r="G109" s="658">
        <f t="shared" si="67"/>
        <v>0</v>
      </c>
      <c r="H109" s="658">
        <f t="shared" si="67"/>
        <v>0</v>
      </c>
      <c r="I109" s="658">
        <f t="shared" si="67"/>
        <v>0</v>
      </c>
      <c r="J109" s="658">
        <f t="shared" si="67"/>
        <v>0</v>
      </c>
      <c r="K109" s="658">
        <f t="shared" si="67"/>
        <v>0</v>
      </c>
      <c r="L109" s="658">
        <f t="shared" si="67"/>
        <v>0</v>
      </c>
      <c r="M109" s="658">
        <f t="shared" si="67"/>
        <v>0</v>
      </c>
      <c r="N109" s="658">
        <f t="shared" si="67"/>
        <v>0</v>
      </c>
      <c r="O109" s="658">
        <f t="shared" si="67"/>
        <v>0</v>
      </c>
      <c r="P109" s="658">
        <f t="shared" si="67"/>
        <v>0</v>
      </c>
      <c r="Q109" s="658">
        <f t="shared" si="67"/>
        <v>0</v>
      </c>
      <c r="R109" s="658">
        <f t="shared" si="67"/>
        <v>0</v>
      </c>
      <c r="S109" s="658">
        <f t="shared" si="67"/>
        <v>0</v>
      </c>
      <c r="T109" s="658">
        <f t="shared" si="67"/>
        <v>0</v>
      </c>
      <c r="U109" s="658">
        <f t="shared" si="67"/>
        <v>0</v>
      </c>
      <c r="V109" s="658">
        <f t="shared" si="67"/>
        <v>0</v>
      </c>
      <c r="W109" s="658">
        <f t="shared" si="67"/>
        <v>0</v>
      </c>
      <c r="X109" s="658">
        <f t="shared" si="67"/>
        <v>0</v>
      </c>
      <c r="Y109" s="658">
        <f t="shared" si="67"/>
        <v>0</v>
      </c>
      <c r="Z109" s="658">
        <f t="shared" si="67"/>
        <v>0</v>
      </c>
      <c r="AA109" s="658">
        <f t="shared" si="67"/>
        <v>0</v>
      </c>
      <c r="AB109" s="658">
        <f t="shared" si="67"/>
        <v>0</v>
      </c>
      <c r="AC109" s="658">
        <f t="shared" si="67"/>
        <v>0</v>
      </c>
      <c r="AD109" s="658">
        <f t="shared" si="67"/>
        <v>0</v>
      </c>
      <c r="AE109" s="658">
        <f t="shared" si="67"/>
        <v>0</v>
      </c>
      <c r="AF109" s="658">
        <f t="shared" si="67"/>
        <v>0</v>
      </c>
      <c r="AG109" s="658">
        <f t="shared" si="67"/>
        <v>0</v>
      </c>
      <c r="AH109" s="658">
        <f t="shared" si="67"/>
        <v>0</v>
      </c>
      <c r="AI109" s="658">
        <f t="shared" si="67"/>
        <v>0</v>
      </c>
      <c r="AJ109" s="658">
        <f t="shared" si="67"/>
        <v>0</v>
      </c>
      <c r="AK109" s="658">
        <f t="shared" si="67"/>
        <v>0</v>
      </c>
      <c r="AL109" s="658">
        <f t="shared" si="67"/>
        <v>0</v>
      </c>
    </row>
    <row r="110" spans="1:38" ht="13.5" outlineLevel="2" thickBot="1" x14ac:dyDescent="0.25">
      <c r="A110" s="667"/>
      <c r="B110" s="647" t="str">
        <f>A98</f>
        <v>Equipamentos</v>
      </c>
      <c r="C110" s="648" t="s">
        <v>249</v>
      </c>
      <c r="D110" s="658">
        <f>SUM(D102)</f>
        <v>108747466.52213295</v>
      </c>
      <c r="E110" s="658">
        <f t="shared" ref="E110:AL110" si="68">SUM(E102)</f>
        <v>0</v>
      </c>
      <c r="F110" s="658">
        <f t="shared" si="68"/>
        <v>0</v>
      </c>
      <c r="G110" s="658">
        <f t="shared" si="68"/>
        <v>0</v>
      </c>
      <c r="H110" s="658">
        <f t="shared" si="68"/>
        <v>0</v>
      </c>
      <c r="I110" s="658">
        <f t="shared" si="68"/>
        <v>0</v>
      </c>
      <c r="J110" s="658">
        <f t="shared" si="68"/>
        <v>0</v>
      </c>
      <c r="K110" s="658">
        <f t="shared" si="68"/>
        <v>0</v>
      </c>
      <c r="L110" s="658">
        <f t="shared" si="68"/>
        <v>0</v>
      </c>
      <c r="M110" s="658">
        <f t="shared" si="68"/>
        <v>0</v>
      </c>
      <c r="N110" s="658">
        <f t="shared" si="68"/>
        <v>0</v>
      </c>
      <c r="O110" s="658">
        <f t="shared" si="68"/>
        <v>0</v>
      </c>
      <c r="P110" s="658">
        <f t="shared" si="68"/>
        <v>0</v>
      </c>
      <c r="Q110" s="658">
        <f t="shared" si="68"/>
        <v>0</v>
      </c>
      <c r="R110" s="658">
        <f t="shared" si="68"/>
        <v>0</v>
      </c>
      <c r="S110" s="658">
        <f t="shared" si="68"/>
        <v>0</v>
      </c>
      <c r="T110" s="658">
        <f t="shared" si="68"/>
        <v>0</v>
      </c>
      <c r="U110" s="658">
        <f t="shared" si="68"/>
        <v>0</v>
      </c>
      <c r="V110" s="658">
        <f t="shared" si="68"/>
        <v>0</v>
      </c>
      <c r="W110" s="658">
        <f t="shared" si="68"/>
        <v>0</v>
      </c>
      <c r="X110" s="658">
        <f t="shared" si="68"/>
        <v>0</v>
      </c>
      <c r="Y110" s="658">
        <f t="shared" si="68"/>
        <v>0</v>
      </c>
      <c r="Z110" s="658">
        <f t="shared" si="68"/>
        <v>0</v>
      </c>
      <c r="AA110" s="658">
        <f t="shared" si="68"/>
        <v>0</v>
      </c>
      <c r="AB110" s="658">
        <f t="shared" si="68"/>
        <v>0</v>
      </c>
      <c r="AC110" s="658">
        <f t="shared" si="68"/>
        <v>0</v>
      </c>
      <c r="AD110" s="658">
        <f t="shared" si="68"/>
        <v>0</v>
      </c>
      <c r="AE110" s="658">
        <f t="shared" si="68"/>
        <v>0</v>
      </c>
      <c r="AF110" s="658">
        <f t="shared" si="68"/>
        <v>0</v>
      </c>
      <c r="AG110" s="658">
        <f t="shared" si="68"/>
        <v>0</v>
      </c>
      <c r="AH110" s="658">
        <f t="shared" si="68"/>
        <v>0</v>
      </c>
      <c r="AI110" s="658">
        <f t="shared" si="68"/>
        <v>0</v>
      </c>
      <c r="AJ110" s="658">
        <f t="shared" si="68"/>
        <v>0</v>
      </c>
      <c r="AK110" s="658">
        <f t="shared" si="68"/>
        <v>0</v>
      </c>
      <c r="AL110" s="658">
        <f t="shared" si="68"/>
        <v>0</v>
      </c>
    </row>
    <row r="111" spans="1:38" ht="13.5" outlineLevel="2" thickBot="1" x14ac:dyDescent="0.25">
      <c r="A111" s="667"/>
      <c r="B111" s="647" t="s">
        <v>217</v>
      </c>
      <c r="C111" s="648" t="s">
        <v>249</v>
      </c>
      <c r="D111" s="658">
        <f t="shared" ref="D111:AL111" si="69">SUM(D108:D110)</f>
        <v>108767600.33984023</v>
      </c>
      <c r="E111" s="658">
        <f t="shared" si="69"/>
        <v>0</v>
      </c>
      <c r="F111" s="658">
        <f t="shared" si="69"/>
        <v>0</v>
      </c>
      <c r="G111" s="658">
        <f t="shared" si="69"/>
        <v>0</v>
      </c>
      <c r="H111" s="658">
        <f t="shared" si="69"/>
        <v>0</v>
      </c>
      <c r="I111" s="658">
        <f t="shared" si="69"/>
        <v>0</v>
      </c>
      <c r="J111" s="658">
        <f t="shared" si="69"/>
        <v>0</v>
      </c>
      <c r="K111" s="658">
        <f t="shared" si="69"/>
        <v>0</v>
      </c>
      <c r="L111" s="658">
        <f t="shared" si="69"/>
        <v>0</v>
      </c>
      <c r="M111" s="658">
        <f t="shared" si="69"/>
        <v>0</v>
      </c>
      <c r="N111" s="658">
        <f t="shared" si="69"/>
        <v>0</v>
      </c>
      <c r="O111" s="658">
        <f t="shared" si="69"/>
        <v>0</v>
      </c>
      <c r="P111" s="658">
        <f t="shared" si="69"/>
        <v>0</v>
      </c>
      <c r="Q111" s="658">
        <f t="shared" si="69"/>
        <v>0</v>
      </c>
      <c r="R111" s="658">
        <f t="shared" si="69"/>
        <v>0</v>
      </c>
      <c r="S111" s="658">
        <f t="shared" si="69"/>
        <v>0</v>
      </c>
      <c r="T111" s="658">
        <f t="shared" si="69"/>
        <v>0</v>
      </c>
      <c r="U111" s="658">
        <f t="shared" si="69"/>
        <v>0</v>
      </c>
      <c r="V111" s="658">
        <f t="shared" si="69"/>
        <v>0</v>
      </c>
      <c r="W111" s="658">
        <f t="shared" si="69"/>
        <v>0</v>
      </c>
      <c r="X111" s="658">
        <f t="shared" si="69"/>
        <v>0</v>
      </c>
      <c r="Y111" s="658">
        <f t="shared" si="69"/>
        <v>0</v>
      </c>
      <c r="Z111" s="658">
        <f t="shared" si="69"/>
        <v>0</v>
      </c>
      <c r="AA111" s="658">
        <f t="shared" si="69"/>
        <v>0</v>
      </c>
      <c r="AB111" s="658">
        <f t="shared" si="69"/>
        <v>0</v>
      </c>
      <c r="AC111" s="658">
        <f t="shared" si="69"/>
        <v>0</v>
      </c>
      <c r="AD111" s="658">
        <f t="shared" si="69"/>
        <v>0</v>
      </c>
      <c r="AE111" s="658">
        <f t="shared" si="69"/>
        <v>0</v>
      </c>
      <c r="AF111" s="658">
        <f t="shared" si="69"/>
        <v>0</v>
      </c>
      <c r="AG111" s="658">
        <f t="shared" si="69"/>
        <v>0</v>
      </c>
      <c r="AH111" s="658">
        <f t="shared" si="69"/>
        <v>0</v>
      </c>
      <c r="AI111" s="658">
        <f t="shared" si="69"/>
        <v>0</v>
      </c>
      <c r="AJ111" s="658">
        <f t="shared" si="69"/>
        <v>0</v>
      </c>
      <c r="AK111" s="658">
        <f t="shared" si="69"/>
        <v>0</v>
      </c>
      <c r="AL111" s="658">
        <f t="shared" si="69"/>
        <v>0</v>
      </c>
    </row>
    <row r="112" spans="1:38" outlineLevel="2" x14ac:dyDescent="0.2">
      <c r="D112" s="660"/>
    </row>
    <row r="113" spans="1:38" outlineLevel="2" x14ac:dyDescent="0.2"/>
    <row r="115" spans="1:38" s="467" customFormat="1" x14ac:dyDescent="0.2">
      <c r="A115" s="680" t="s">
        <v>311</v>
      </c>
      <c r="B115" s="680"/>
      <c r="C115" s="681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680"/>
      <c r="Q115" s="680"/>
      <c r="R115" s="680"/>
      <c r="S115" s="680"/>
      <c r="T115" s="680"/>
      <c r="U115" s="680"/>
      <c r="V115" s="680"/>
      <c r="W115" s="680"/>
      <c r="X115" s="680"/>
      <c r="Y115" s="680"/>
      <c r="Z115" s="680"/>
      <c r="AA115" s="680"/>
      <c r="AB115" s="680"/>
      <c r="AC115" s="680"/>
      <c r="AD115" s="680"/>
      <c r="AE115" s="680"/>
      <c r="AF115" s="680"/>
      <c r="AG115" s="680"/>
      <c r="AH115" s="680"/>
      <c r="AI115" s="680"/>
      <c r="AJ115" s="680"/>
      <c r="AK115" s="680"/>
      <c r="AL115" s="680"/>
    </row>
    <row r="116" spans="1:38" outlineLevel="1" x14ac:dyDescent="0.2"/>
    <row r="117" spans="1:38" outlineLevel="1" x14ac:dyDescent="0.2"/>
    <row r="118" spans="1:38" ht="13.5" outlineLevel="1" thickBot="1" x14ac:dyDescent="0.25"/>
    <row r="119" spans="1:38" ht="13.5" outlineLevel="1" thickBot="1" x14ac:dyDescent="0.25">
      <c r="B119" s="643" t="s">
        <v>312</v>
      </c>
      <c r="C119" s="637" t="s">
        <v>313</v>
      </c>
    </row>
    <row r="120" spans="1:38" ht="13.5" outlineLevel="1" thickBot="1" x14ac:dyDescent="0.25">
      <c r="B120" s="645"/>
      <c r="C120" s="637" t="s">
        <v>314</v>
      </c>
    </row>
    <row r="121" spans="1:38" ht="13.5" outlineLevel="1" thickBot="1" x14ac:dyDescent="0.25">
      <c r="B121" s="647" t="s">
        <v>250</v>
      </c>
      <c r="C121" s="668">
        <v>10</v>
      </c>
    </row>
    <row r="122" spans="1:38" outlineLevel="1" x14ac:dyDescent="0.2"/>
    <row r="125" spans="1:38" s="467" customFormat="1" x14ac:dyDescent="0.2">
      <c r="A125" s="680" t="s">
        <v>308</v>
      </c>
      <c r="B125" s="680"/>
      <c r="C125" s="681"/>
      <c r="D125" s="680"/>
      <c r="E125" s="680"/>
      <c r="F125" s="680"/>
      <c r="G125" s="680"/>
      <c r="H125" s="680"/>
      <c r="I125" s="680"/>
      <c r="J125" s="680"/>
      <c r="K125" s="680"/>
      <c r="L125" s="680"/>
      <c r="M125" s="680"/>
      <c r="N125" s="680"/>
      <c r="O125" s="680"/>
      <c r="P125" s="680"/>
      <c r="Q125" s="680"/>
      <c r="R125" s="680"/>
      <c r="S125" s="680"/>
      <c r="T125" s="680"/>
      <c r="U125" s="680"/>
      <c r="V125" s="680"/>
      <c r="W125" s="680"/>
      <c r="X125" s="680"/>
      <c r="Y125" s="680"/>
      <c r="Z125" s="680"/>
      <c r="AA125" s="680"/>
      <c r="AB125" s="680"/>
      <c r="AC125" s="680"/>
      <c r="AD125" s="680"/>
      <c r="AE125" s="680"/>
      <c r="AF125" s="680"/>
      <c r="AG125" s="680"/>
      <c r="AH125" s="680"/>
      <c r="AI125" s="680"/>
      <c r="AJ125" s="680"/>
      <c r="AK125" s="680"/>
      <c r="AL125" s="680"/>
    </row>
    <row r="126" spans="1:38" outlineLevel="1" x14ac:dyDescent="0.2"/>
    <row r="127" spans="1:38" ht="13.5" outlineLevel="1" thickBot="1" x14ac:dyDescent="0.25"/>
    <row r="128" spans="1:38" ht="13.5" outlineLevel="1" thickBot="1" x14ac:dyDescent="0.25">
      <c r="B128" s="643" t="s">
        <v>140</v>
      </c>
      <c r="C128" s="644"/>
      <c r="D128" s="637">
        <v>1</v>
      </c>
      <c r="E128" s="637">
        <v>2</v>
      </c>
      <c r="F128" s="637">
        <v>3</v>
      </c>
      <c r="G128" s="637">
        <v>4</v>
      </c>
      <c r="H128" s="637">
        <v>5</v>
      </c>
      <c r="I128" s="637">
        <v>6</v>
      </c>
      <c r="J128" s="637">
        <v>7</v>
      </c>
      <c r="K128" s="637">
        <v>8</v>
      </c>
      <c r="L128" s="637">
        <v>9</v>
      </c>
      <c r="M128" s="637">
        <v>10</v>
      </c>
      <c r="N128" s="637">
        <v>11</v>
      </c>
      <c r="O128" s="637">
        <v>12</v>
      </c>
      <c r="P128" s="637">
        <v>13</v>
      </c>
      <c r="Q128" s="637">
        <v>14</v>
      </c>
      <c r="R128" s="637">
        <v>15</v>
      </c>
      <c r="S128" s="637">
        <v>16</v>
      </c>
      <c r="T128" s="637">
        <v>17</v>
      </c>
      <c r="U128" s="637">
        <v>18</v>
      </c>
      <c r="V128" s="637">
        <v>19</v>
      </c>
      <c r="W128" s="637">
        <v>20</v>
      </c>
      <c r="X128" s="637">
        <f t="shared" ref="X128:AG128" si="70">W128+1</f>
        <v>21</v>
      </c>
      <c r="Y128" s="637">
        <f t="shared" si="70"/>
        <v>22</v>
      </c>
      <c r="Z128" s="637">
        <f t="shared" si="70"/>
        <v>23</v>
      </c>
      <c r="AA128" s="637">
        <f t="shared" si="70"/>
        <v>24</v>
      </c>
      <c r="AB128" s="637">
        <f t="shared" si="70"/>
        <v>25</v>
      </c>
      <c r="AC128" s="637">
        <f t="shared" si="70"/>
        <v>26</v>
      </c>
      <c r="AD128" s="637">
        <f t="shared" si="70"/>
        <v>27</v>
      </c>
      <c r="AE128" s="637">
        <f t="shared" si="70"/>
        <v>28</v>
      </c>
      <c r="AF128" s="637">
        <f t="shared" si="70"/>
        <v>29</v>
      </c>
      <c r="AG128" s="637">
        <f t="shared" si="70"/>
        <v>30</v>
      </c>
      <c r="AH128" s="637">
        <f>AG128+1</f>
        <v>31</v>
      </c>
      <c r="AI128" s="637">
        <f>AH128+1</f>
        <v>32</v>
      </c>
      <c r="AJ128" s="637">
        <f t="shared" ref="AJ128:AL129" si="71">AI128+1</f>
        <v>33</v>
      </c>
      <c r="AK128" s="637">
        <f t="shared" si="71"/>
        <v>34</v>
      </c>
      <c r="AL128" s="679">
        <f t="shared" si="71"/>
        <v>35</v>
      </c>
    </row>
    <row r="129" spans="2:38" ht="13.5" outlineLevel="1" thickBot="1" x14ac:dyDescent="0.25">
      <c r="B129" s="645"/>
      <c r="C129" s="646"/>
      <c r="D129" s="637">
        <v>2025</v>
      </c>
      <c r="E129" s="637">
        <f>D129+1</f>
        <v>2026</v>
      </c>
      <c r="F129" s="637">
        <f t="shared" ref="F129:W129" si="72">E129+1</f>
        <v>2027</v>
      </c>
      <c r="G129" s="637">
        <f t="shared" si="72"/>
        <v>2028</v>
      </c>
      <c r="H129" s="637">
        <f t="shared" si="72"/>
        <v>2029</v>
      </c>
      <c r="I129" s="637">
        <f t="shared" si="72"/>
        <v>2030</v>
      </c>
      <c r="J129" s="637">
        <f t="shared" si="72"/>
        <v>2031</v>
      </c>
      <c r="K129" s="637">
        <f t="shared" si="72"/>
        <v>2032</v>
      </c>
      <c r="L129" s="637">
        <f t="shared" si="72"/>
        <v>2033</v>
      </c>
      <c r="M129" s="637">
        <f t="shared" si="72"/>
        <v>2034</v>
      </c>
      <c r="N129" s="637">
        <f t="shared" si="72"/>
        <v>2035</v>
      </c>
      <c r="O129" s="637">
        <f t="shared" si="72"/>
        <v>2036</v>
      </c>
      <c r="P129" s="637">
        <f t="shared" si="72"/>
        <v>2037</v>
      </c>
      <c r="Q129" s="637">
        <f t="shared" si="72"/>
        <v>2038</v>
      </c>
      <c r="R129" s="637">
        <f t="shared" si="72"/>
        <v>2039</v>
      </c>
      <c r="S129" s="637">
        <f t="shared" si="72"/>
        <v>2040</v>
      </c>
      <c r="T129" s="637">
        <f t="shared" si="72"/>
        <v>2041</v>
      </c>
      <c r="U129" s="637">
        <f t="shared" si="72"/>
        <v>2042</v>
      </c>
      <c r="V129" s="637">
        <f t="shared" si="72"/>
        <v>2043</v>
      </c>
      <c r="W129" s="637">
        <f t="shared" si="72"/>
        <v>2044</v>
      </c>
      <c r="X129" s="637">
        <f t="shared" ref="X129:AG129" si="73">W129+1</f>
        <v>2045</v>
      </c>
      <c r="Y129" s="637">
        <f t="shared" si="73"/>
        <v>2046</v>
      </c>
      <c r="Z129" s="637">
        <f t="shared" si="73"/>
        <v>2047</v>
      </c>
      <c r="AA129" s="637">
        <f t="shared" si="73"/>
        <v>2048</v>
      </c>
      <c r="AB129" s="637">
        <f t="shared" si="73"/>
        <v>2049</v>
      </c>
      <c r="AC129" s="637">
        <f t="shared" si="73"/>
        <v>2050</v>
      </c>
      <c r="AD129" s="637">
        <f t="shared" si="73"/>
        <v>2051</v>
      </c>
      <c r="AE129" s="637">
        <f t="shared" si="73"/>
        <v>2052</v>
      </c>
      <c r="AF129" s="637">
        <f t="shared" si="73"/>
        <v>2053</v>
      </c>
      <c r="AG129" s="637">
        <f t="shared" si="73"/>
        <v>2054</v>
      </c>
      <c r="AH129" s="637">
        <f>AG129+1</f>
        <v>2055</v>
      </c>
      <c r="AI129" s="637">
        <f>AH129+1</f>
        <v>2056</v>
      </c>
      <c r="AJ129" s="637">
        <f t="shared" si="71"/>
        <v>2057</v>
      </c>
      <c r="AK129" s="637">
        <f t="shared" si="71"/>
        <v>2058</v>
      </c>
      <c r="AL129" s="679">
        <f t="shared" si="71"/>
        <v>2059</v>
      </c>
    </row>
    <row r="130" spans="2:38" ht="13.5" outlineLevel="1" thickBot="1" x14ac:dyDescent="0.25">
      <c r="B130" s="647" t="str">
        <f>'LOTE 3'!A41</f>
        <v>(-) Impostos Serviço</v>
      </c>
      <c r="C130" s="648" t="s">
        <v>249</v>
      </c>
      <c r="D130" s="651">
        <f>'LOTE 3'!H41</f>
        <v>0</v>
      </c>
      <c r="E130" s="651">
        <f>'LOTE 3'!I41</f>
        <v>-2291328</v>
      </c>
      <c r="F130" s="651">
        <f>'LOTE 3'!J41</f>
        <v>-2291328</v>
      </c>
      <c r="G130" s="651">
        <f>'LOTE 3'!K41</f>
        <v>-2291328</v>
      </c>
      <c r="H130" s="651">
        <f>'LOTE 3'!L41</f>
        <v>-2291328</v>
      </c>
      <c r="I130" s="651">
        <f>'LOTE 3'!M41</f>
        <v>-2291328</v>
      </c>
      <c r="J130" s="651">
        <f>'LOTE 3'!N41</f>
        <v>-2291328</v>
      </c>
      <c r="K130" s="651">
        <f>'LOTE 3'!O41</f>
        <v>-2291328</v>
      </c>
      <c r="L130" s="651">
        <f>'LOTE 3'!P41</f>
        <v>-2291328</v>
      </c>
      <c r="M130" s="651">
        <f>'LOTE 3'!Q41</f>
        <v>-2291328</v>
      </c>
      <c r="N130" s="651">
        <f>'LOTE 3'!R41</f>
        <v>-2291328</v>
      </c>
      <c r="O130" s="651">
        <f>'LOTE 3'!S41</f>
        <v>-2291328</v>
      </c>
      <c r="P130" s="651">
        <f>'LOTE 3'!T41</f>
        <v>-2291328</v>
      </c>
      <c r="Q130" s="651">
        <f>'LOTE 3'!U41</f>
        <v>-2291328</v>
      </c>
      <c r="R130" s="651">
        <f>'LOTE 3'!V41</f>
        <v>-2291328</v>
      </c>
      <c r="S130" s="651">
        <f>'LOTE 3'!W41</f>
        <v>-2291328</v>
      </c>
      <c r="T130" s="651">
        <f>'LOTE 3'!X41</f>
        <v>-2291328</v>
      </c>
      <c r="U130" s="651">
        <f>'LOTE 3'!Y41</f>
        <v>-2291328</v>
      </c>
      <c r="V130" s="651">
        <f>'LOTE 3'!Z41</f>
        <v>-2291328</v>
      </c>
      <c r="W130" s="651">
        <f>'LOTE 3'!AA41</f>
        <v>-2291328</v>
      </c>
      <c r="X130" s="651">
        <f>'LOTE 3'!AB41</f>
        <v>-2291328</v>
      </c>
      <c r="Y130" s="651">
        <f>'LOTE 3'!AC41</f>
        <v>-2291328</v>
      </c>
      <c r="Z130" s="651">
        <f>'LOTE 3'!AD41</f>
        <v>-2291328</v>
      </c>
      <c r="AA130" s="651">
        <f>'LOTE 3'!AE41</f>
        <v>-2291328</v>
      </c>
      <c r="AB130" s="651">
        <f>'LOTE 3'!AF41</f>
        <v>-2291328</v>
      </c>
      <c r="AC130" s="651">
        <f>'LOTE 3'!AG41</f>
        <v>-2291328</v>
      </c>
      <c r="AD130" s="651">
        <f>'LOTE 3'!AH41</f>
        <v>-2291328</v>
      </c>
      <c r="AE130" s="651">
        <f>'LOTE 3'!AI41</f>
        <v>-2291328</v>
      </c>
      <c r="AF130" s="651">
        <f>'LOTE 3'!AJ41</f>
        <v>-2291328</v>
      </c>
      <c r="AG130" s="651">
        <f>'LOTE 3'!AK41</f>
        <v>-2291328</v>
      </c>
      <c r="AH130" s="651">
        <f>'LOTE 3'!AL41</f>
        <v>-2291328</v>
      </c>
      <c r="AI130" s="651">
        <f>'LOTE 3'!AM41</f>
        <v>-2291328</v>
      </c>
      <c r="AJ130" s="651">
        <f>'LOTE 3'!AN41</f>
        <v>-2291328</v>
      </c>
      <c r="AK130" s="651">
        <f>'LOTE 3'!AO41</f>
        <v>-2291328</v>
      </c>
      <c r="AL130" s="651">
        <f>'LOTE 3'!AP41</f>
        <v>-2291328</v>
      </c>
    </row>
    <row r="131" spans="2:38" ht="13.5" outlineLevel="1" thickBot="1" x14ac:dyDescent="0.25">
      <c r="B131" s="647" t="str">
        <f>'LOTE 3'!A42</f>
        <v>(-) Impostos Produto</v>
      </c>
      <c r="C131" s="648" t="s">
        <v>249</v>
      </c>
      <c r="D131" s="651">
        <f>'LOTE 3'!H42</f>
        <v>0</v>
      </c>
      <c r="E131" s="651">
        <f>'LOTE 3'!I42</f>
        <v>-2226494.25</v>
      </c>
      <c r="F131" s="651">
        <f>'LOTE 3'!J42</f>
        <v>-3236520.25</v>
      </c>
      <c r="G131" s="651">
        <f>'LOTE 3'!K42</f>
        <v>-3236520.25</v>
      </c>
      <c r="H131" s="651">
        <f>'LOTE 3'!L42</f>
        <v>-3236520.25</v>
      </c>
      <c r="I131" s="651">
        <f>'LOTE 3'!M42</f>
        <v>-3236520.25</v>
      </c>
      <c r="J131" s="651">
        <f>'LOTE 3'!N42</f>
        <v>-3236520.25</v>
      </c>
      <c r="K131" s="651">
        <f>'LOTE 3'!O42</f>
        <v>-3236520.25</v>
      </c>
      <c r="L131" s="651">
        <f>'LOTE 3'!P42</f>
        <v>-3236520.25</v>
      </c>
      <c r="M131" s="651">
        <f>'LOTE 3'!Q42</f>
        <v>-3236520.25</v>
      </c>
      <c r="N131" s="651">
        <f>'LOTE 3'!R42</f>
        <v>-3236520.25</v>
      </c>
      <c r="O131" s="651">
        <f>'LOTE 3'!S42</f>
        <v>-3236520.25</v>
      </c>
      <c r="P131" s="651">
        <f>'LOTE 3'!T42</f>
        <v>-3236520.25</v>
      </c>
      <c r="Q131" s="651">
        <f>'LOTE 3'!U42</f>
        <v>-3236520.25</v>
      </c>
      <c r="R131" s="651">
        <f>'LOTE 3'!V42</f>
        <v>-3236520.25</v>
      </c>
      <c r="S131" s="651">
        <f>'LOTE 3'!W42</f>
        <v>-3236520.25</v>
      </c>
      <c r="T131" s="651">
        <f>'LOTE 3'!X42</f>
        <v>-3236520.25</v>
      </c>
      <c r="U131" s="651">
        <f>'LOTE 3'!Y42</f>
        <v>-3236520.25</v>
      </c>
      <c r="V131" s="651">
        <f>'LOTE 3'!Z42</f>
        <v>-3236520.25</v>
      </c>
      <c r="W131" s="651">
        <f>'LOTE 3'!AA42</f>
        <v>-3236520.25</v>
      </c>
      <c r="X131" s="651">
        <f>'LOTE 3'!AB42</f>
        <v>-3236520.25</v>
      </c>
      <c r="Y131" s="651">
        <f>'LOTE 3'!AC42</f>
        <v>-3236520.25</v>
      </c>
      <c r="Z131" s="651">
        <f>'LOTE 3'!AD42</f>
        <v>-3236520.25</v>
      </c>
      <c r="AA131" s="651">
        <f>'LOTE 3'!AE42</f>
        <v>-3236520.25</v>
      </c>
      <c r="AB131" s="651">
        <f>'LOTE 3'!AF42</f>
        <v>-3236520.25</v>
      </c>
      <c r="AC131" s="651">
        <f>'LOTE 3'!AG42</f>
        <v>-3236520.25</v>
      </c>
      <c r="AD131" s="651">
        <f>'LOTE 3'!AH42</f>
        <v>-3236520.25</v>
      </c>
      <c r="AE131" s="651">
        <f>'LOTE 3'!AI42</f>
        <v>-3236520.25</v>
      </c>
      <c r="AF131" s="651">
        <f>'LOTE 3'!AJ42</f>
        <v>-3236520.25</v>
      </c>
      <c r="AG131" s="651">
        <f>'LOTE 3'!AK42</f>
        <v>-3236520.25</v>
      </c>
      <c r="AH131" s="651">
        <f>'LOTE 3'!AL42</f>
        <v>-3236520.25</v>
      </c>
      <c r="AI131" s="651">
        <f>'LOTE 3'!AM42</f>
        <v>-3236520.25</v>
      </c>
      <c r="AJ131" s="651">
        <f>'LOTE 3'!AN42</f>
        <v>-3236520.25</v>
      </c>
      <c r="AK131" s="651">
        <f>'LOTE 3'!AO42</f>
        <v>-3236520.25</v>
      </c>
      <c r="AL131" s="651">
        <f>'LOTE 3'!AP42</f>
        <v>-3236520.25</v>
      </c>
    </row>
    <row r="132" spans="2:38" outlineLevel="1" x14ac:dyDescent="0.2"/>
    <row r="133" spans="2:38" ht="13.5" outlineLevel="1" thickBot="1" x14ac:dyDescent="0.25"/>
    <row r="134" spans="2:38" ht="13.5" outlineLevel="1" thickBot="1" x14ac:dyDescent="0.25">
      <c r="B134" s="643" t="s">
        <v>140</v>
      </c>
      <c r="C134" s="644"/>
      <c r="D134" s="637">
        <v>1</v>
      </c>
      <c r="E134" s="637">
        <v>2</v>
      </c>
      <c r="F134" s="637">
        <v>3</v>
      </c>
      <c r="G134" s="637">
        <v>4</v>
      </c>
      <c r="H134" s="637">
        <v>5</v>
      </c>
      <c r="I134" s="637">
        <v>6</v>
      </c>
      <c r="J134" s="637">
        <v>7</v>
      </c>
      <c r="K134" s="637">
        <v>8</v>
      </c>
      <c r="L134" s="637">
        <v>9</v>
      </c>
      <c r="M134" s="637">
        <v>10</v>
      </c>
      <c r="N134" s="637">
        <v>11</v>
      </c>
      <c r="O134" s="637">
        <v>12</v>
      </c>
      <c r="P134" s="637">
        <v>13</v>
      </c>
      <c r="Q134" s="637">
        <v>14</v>
      </c>
      <c r="R134" s="637">
        <v>15</v>
      </c>
      <c r="S134" s="637">
        <v>16</v>
      </c>
      <c r="T134" s="637">
        <v>17</v>
      </c>
      <c r="U134" s="637">
        <v>18</v>
      </c>
      <c r="V134" s="637">
        <v>19</v>
      </c>
      <c r="W134" s="637">
        <v>20</v>
      </c>
      <c r="X134" s="637">
        <f t="shared" ref="X134:AG134" si="74">W134+1</f>
        <v>21</v>
      </c>
      <c r="Y134" s="637">
        <f t="shared" si="74"/>
        <v>22</v>
      </c>
      <c r="Z134" s="637">
        <f t="shared" si="74"/>
        <v>23</v>
      </c>
      <c r="AA134" s="637">
        <f t="shared" si="74"/>
        <v>24</v>
      </c>
      <c r="AB134" s="637">
        <f t="shared" si="74"/>
        <v>25</v>
      </c>
      <c r="AC134" s="637">
        <f t="shared" si="74"/>
        <v>26</v>
      </c>
      <c r="AD134" s="637">
        <f t="shared" si="74"/>
        <v>27</v>
      </c>
      <c r="AE134" s="637">
        <f t="shared" si="74"/>
        <v>28</v>
      </c>
      <c r="AF134" s="637">
        <f t="shared" si="74"/>
        <v>29</v>
      </c>
      <c r="AG134" s="637">
        <f t="shared" si="74"/>
        <v>30</v>
      </c>
      <c r="AH134" s="637">
        <f t="shared" ref="AH134:AL135" si="75">AG134+1</f>
        <v>31</v>
      </c>
      <c r="AI134" s="637">
        <f t="shared" si="75"/>
        <v>32</v>
      </c>
      <c r="AJ134" s="637">
        <f t="shared" si="75"/>
        <v>33</v>
      </c>
      <c r="AK134" s="637">
        <f t="shared" si="75"/>
        <v>34</v>
      </c>
      <c r="AL134" s="679">
        <f t="shared" si="75"/>
        <v>35</v>
      </c>
    </row>
    <row r="135" spans="2:38" ht="13.5" outlineLevel="1" thickBot="1" x14ac:dyDescent="0.25">
      <c r="B135" s="645"/>
      <c r="C135" s="646"/>
      <c r="D135" s="637">
        <v>2025</v>
      </c>
      <c r="E135" s="637">
        <f>D135+1</f>
        <v>2026</v>
      </c>
      <c r="F135" s="637">
        <f t="shared" ref="F135:W135" si="76">E135+1</f>
        <v>2027</v>
      </c>
      <c r="G135" s="637">
        <f t="shared" si="76"/>
        <v>2028</v>
      </c>
      <c r="H135" s="637">
        <f t="shared" si="76"/>
        <v>2029</v>
      </c>
      <c r="I135" s="637">
        <f t="shared" si="76"/>
        <v>2030</v>
      </c>
      <c r="J135" s="637">
        <f t="shared" si="76"/>
        <v>2031</v>
      </c>
      <c r="K135" s="637">
        <f t="shared" si="76"/>
        <v>2032</v>
      </c>
      <c r="L135" s="637">
        <f t="shared" si="76"/>
        <v>2033</v>
      </c>
      <c r="M135" s="637">
        <f t="shared" si="76"/>
        <v>2034</v>
      </c>
      <c r="N135" s="637">
        <f t="shared" si="76"/>
        <v>2035</v>
      </c>
      <c r="O135" s="637">
        <f t="shared" si="76"/>
        <v>2036</v>
      </c>
      <c r="P135" s="637">
        <f t="shared" si="76"/>
        <v>2037</v>
      </c>
      <c r="Q135" s="637">
        <f t="shared" si="76"/>
        <v>2038</v>
      </c>
      <c r="R135" s="637">
        <f t="shared" si="76"/>
        <v>2039</v>
      </c>
      <c r="S135" s="637">
        <f t="shared" si="76"/>
        <v>2040</v>
      </c>
      <c r="T135" s="637">
        <f t="shared" si="76"/>
        <v>2041</v>
      </c>
      <c r="U135" s="637">
        <f t="shared" si="76"/>
        <v>2042</v>
      </c>
      <c r="V135" s="637">
        <f t="shared" si="76"/>
        <v>2043</v>
      </c>
      <c r="W135" s="637">
        <f t="shared" si="76"/>
        <v>2044</v>
      </c>
      <c r="X135" s="637">
        <f t="shared" ref="X135:AG135" si="77">W135+1</f>
        <v>2045</v>
      </c>
      <c r="Y135" s="637">
        <f t="shared" si="77"/>
        <v>2046</v>
      </c>
      <c r="Z135" s="637">
        <f t="shared" si="77"/>
        <v>2047</v>
      </c>
      <c r="AA135" s="637">
        <f t="shared" si="77"/>
        <v>2048</v>
      </c>
      <c r="AB135" s="637">
        <f t="shared" si="77"/>
        <v>2049</v>
      </c>
      <c r="AC135" s="637">
        <f t="shared" si="77"/>
        <v>2050</v>
      </c>
      <c r="AD135" s="637">
        <f t="shared" si="77"/>
        <v>2051</v>
      </c>
      <c r="AE135" s="637">
        <f t="shared" si="77"/>
        <v>2052</v>
      </c>
      <c r="AF135" s="637">
        <f t="shared" si="77"/>
        <v>2053</v>
      </c>
      <c r="AG135" s="637">
        <f t="shared" si="77"/>
        <v>2054</v>
      </c>
      <c r="AH135" s="637">
        <f t="shared" si="75"/>
        <v>2055</v>
      </c>
      <c r="AI135" s="637">
        <f t="shared" si="75"/>
        <v>2056</v>
      </c>
      <c r="AJ135" s="637">
        <f t="shared" si="75"/>
        <v>2057</v>
      </c>
      <c r="AK135" s="637">
        <f t="shared" si="75"/>
        <v>2058</v>
      </c>
      <c r="AL135" s="679">
        <f t="shared" si="75"/>
        <v>2059</v>
      </c>
    </row>
    <row r="136" spans="2:38" ht="13.5" outlineLevel="1" thickBot="1" x14ac:dyDescent="0.25">
      <c r="B136" s="647" t="s">
        <v>50</v>
      </c>
      <c r="C136" s="648" t="s">
        <v>249</v>
      </c>
      <c r="D136" s="651">
        <f t="shared" ref="D136:AL136" si="78">(D60*5%)*-1</f>
        <v>0</v>
      </c>
      <c r="E136" s="651">
        <f t="shared" si="78"/>
        <v>-1049862.634321854</v>
      </c>
      <c r="F136" s="651">
        <f t="shared" si="78"/>
        <v>-1701925.088936823</v>
      </c>
      <c r="G136" s="651">
        <f t="shared" si="78"/>
        <v>-1752982.8416049276</v>
      </c>
      <c r="H136" s="651">
        <f t="shared" si="78"/>
        <v>-1805572.3268530758</v>
      </c>
      <c r="I136" s="651">
        <f t="shared" si="78"/>
        <v>-1859739.4966586679</v>
      </c>
      <c r="J136" s="651">
        <f t="shared" si="78"/>
        <v>-1915531.6815584281</v>
      </c>
      <c r="K136" s="651">
        <f t="shared" si="78"/>
        <v>-1972997.6320051809</v>
      </c>
      <c r="L136" s="651">
        <f t="shared" si="78"/>
        <v>-2032187.5609653362</v>
      </c>
      <c r="M136" s="651">
        <f t="shared" si="78"/>
        <v>-2093153.1877942961</v>
      </c>
      <c r="N136" s="651">
        <f t="shared" si="78"/>
        <v>-2155947.7834281251</v>
      </c>
      <c r="O136" s="651">
        <f t="shared" si="78"/>
        <v>-2220626.2169309687</v>
      </c>
      <c r="P136" s="651">
        <f t="shared" si="78"/>
        <v>-2287245.0034388979</v>
      </c>
      <c r="Q136" s="651">
        <f t="shared" si="78"/>
        <v>-2355862.3535420648</v>
      </c>
      <c r="R136" s="651">
        <f t="shared" si="78"/>
        <v>-2426538.224148327</v>
      </c>
      <c r="S136" s="651">
        <f t="shared" si="78"/>
        <v>-2499334.370872777</v>
      </c>
      <c r="T136" s="651">
        <f t="shared" si="78"/>
        <v>-2574314.4019989604</v>
      </c>
      <c r="U136" s="651">
        <f t="shared" si="78"/>
        <v>-2651543.8340589292</v>
      </c>
      <c r="V136" s="651">
        <f t="shared" si="78"/>
        <v>-2731090.149080697</v>
      </c>
      <c r="W136" s="651">
        <f t="shared" si="78"/>
        <v>-2813022.8535531182</v>
      </c>
      <c r="X136" s="651">
        <f t="shared" si="78"/>
        <v>-2897413.5391597115</v>
      </c>
      <c r="Y136" s="651">
        <f t="shared" si="78"/>
        <v>-2984335.945334503</v>
      </c>
      <c r="Z136" s="651">
        <f t="shared" si="78"/>
        <v>-3073866.0236945385</v>
      </c>
      <c r="AA136" s="651">
        <f t="shared" si="78"/>
        <v>-3166082.0044053742</v>
      </c>
      <c r="AB136" s="651">
        <f t="shared" si="78"/>
        <v>-3261064.4645375353</v>
      </c>
      <c r="AC136" s="651">
        <f t="shared" si="78"/>
        <v>-3358896.3984736614</v>
      </c>
      <c r="AD136" s="651">
        <f t="shared" si="78"/>
        <v>-3459663.290427871</v>
      </c>
      <c r="AE136" s="651">
        <f t="shared" si="78"/>
        <v>-3563453.1891407073</v>
      </c>
      <c r="AF136" s="651">
        <f t="shared" si="78"/>
        <v>-3670356.7848149296</v>
      </c>
      <c r="AG136" s="651">
        <f t="shared" si="78"/>
        <v>-3780467.4883593768</v>
      </c>
      <c r="AH136" s="651">
        <f t="shared" si="78"/>
        <v>-3893881.5130101587</v>
      </c>
      <c r="AI136" s="651">
        <f t="shared" si="78"/>
        <v>-4010697.9584004637</v>
      </c>
      <c r="AJ136" s="651">
        <f t="shared" si="78"/>
        <v>-4131018.8971524779</v>
      </c>
      <c r="AK136" s="651">
        <f t="shared" si="78"/>
        <v>-4254949.4640670521</v>
      </c>
      <c r="AL136" s="651">
        <f t="shared" si="78"/>
        <v>-4382597.9479890643</v>
      </c>
    </row>
    <row r="137" spans="2:38" outlineLevel="1" x14ac:dyDescent="0.2"/>
    <row r="138" spans="2:38" ht="13.5" outlineLevel="1" thickBot="1" x14ac:dyDescent="0.25"/>
    <row r="139" spans="2:38" ht="13.5" outlineLevel="1" thickBot="1" x14ac:dyDescent="0.25">
      <c r="B139" s="643" t="s">
        <v>140</v>
      </c>
      <c r="C139" s="644"/>
      <c r="D139" s="637">
        <v>1</v>
      </c>
      <c r="E139" s="637">
        <v>2</v>
      </c>
      <c r="F139" s="637">
        <v>3</v>
      </c>
      <c r="G139" s="637">
        <v>4</v>
      </c>
      <c r="H139" s="637">
        <v>5</v>
      </c>
      <c r="I139" s="637">
        <v>6</v>
      </c>
      <c r="J139" s="637">
        <v>7</v>
      </c>
      <c r="K139" s="637">
        <v>8</v>
      </c>
      <c r="L139" s="637">
        <v>9</v>
      </c>
      <c r="M139" s="637">
        <v>10</v>
      </c>
      <c r="N139" s="637">
        <v>11</v>
      </c>
      <c r="O139" s="637">
        <v>12</v>
      </c>
      <c r="P139" s="637">
        <v>13</v>
      </c>
      <c r="Q139" s="637">
        <v>14</v>
      </c>
      <c r="R139" s="637">
        <v>15</v>
      </c>
      <c r="S139" s="637">
        <v>16</v>
      </c>
      <c r="T139" s="637">
        <v>17</v>
      </c>
      <c r="U139" s="637">
        <v>18</v>
      </c>
      <c r="V139" s="637">
        <v>19</v>
      </c>
      <c r="W139" s="637">
        <v>20</v>
      </c>
      <c r="X139" s="637">
        <f t="shared" ref="X139:AG139" si="79">W139+1</f>
        <v>21</v>
      </c>
      <c r="Y139" s="637">
        <f t="shared" si="79"/>
        <v>22</v>
      </c>
      <c r="Z139" s="637">
        <f t="shared" si="79"/>
        <v>23</v>
      </c>
      <c r="AA139" s="637">
        <f t="shared" si="79"/>
        <v>24</v>
      </c>
      <c r="AB139" s="637">
        <f t="shared" si="79"/>
        <v>25</v>
      </c>
      <c r="AC139" s="637">
        <f t="shared" si="79"/>
        <v>26</v>
      </c>
      <c r="AD139" s="637">
        <f t="shared" si="79"/>
        <v>27</v>
      </c>
      <c r="AE139" s="637">
        <f t="shared" si="79"/>
        <v>28</v>
      </c>
      <c r="AF139" s="637">
        <f t="shared" si="79"/>
        <v>29</v>
      </c>
      <c r="AG139" s="637">
        <f t="shared" si="79"/>
        <v>30</v>
      </c>
      <c r="AH139" s="637">
        <f t="shared" ref="AH139:AL140" si="80">AG139+1</f>
        <v>31</v>
      </c>
      <c r="AI139" s="637">
        <f t="shared" si="80"/>
        <v>32</v>
      </c>
      <c r="AJ139" s="637">
        <f t="shared" si="80"/>
        <v>33</v>
      </c>
      <c r="AK139" s="637">
        <f t="shared" si="80"/>
        <v>34</v>
      </c>
      <c r="AL139" s="679">
        <f t="shared" si="80"/>
        <v>35</v>
      </c>
    </row>
    <row r="140" spans="2:38" ht="13.5" outlineLevel="1" thickBot="1" x14ac:dyDescent="0.25">
      <c r="B140" s="645"/>
      <c r="C140" s="646"/>
      <c r="D140" s="637">
        <v>2024</v>
      </c>
      <c r="E140" s="637">
        <f>D140+1</f>
        <v>2025</v>
      </c>
      <c r="F140" s="637">
        <f t="shared" ref="F140:W140" si="81">E140+1</f>
        <v>2026</v>
      </c>
      <c r="G140" s="637">
        <f t="shared" si="81"/>
        <v>2027</v>
      </c>
      <c r="H140" s="637">
        <f t="shared" si="81"/>
        <v>2028</v>
      </c>
      <c r="I140" s="637">
        <f t="shared" si="81"/>
        <v>2029</v>
      </c>
      <c r="J140" s="637">
        <f t="shared" si="81"/>
        <v>2030</v>
      </c>
      <c r="K140" s="637">
        <f t="shared" si="81"/>
        <v>2031</v>
      </c>
      <c r="L140" s="637">
        <f t="shared" si="81"/>
        <v>2032</v>
      </c>
      <c r="M140" s="637">
        <f t="shared" si="81"/>
        <v>2033</v>
      </c>
      <c r="N140" s="637">
        <f t="shared" si="81"/>
        <v>2034</v>
      </c>
      <c r="O140" s="637">
        <f t="shared" si="81"/>
        <v>2035</v>
      </c>
      <c r="P140" s="637">
        <f t="shared" si="81"/>
        <v>2036</v>
      </c>
      <c r="Q140" s="637">
        <f t="shared" si="81"/>
        <v>2037</v>
      </c>
      <c r="R140" s="637">
        <f t="shared" si="81"/>
        <v>2038</v>
      </c>
      <c r="S140" s="637">
        <f t="shared" si="81"/>
        <v>2039</v>
      </c>
      <c r="T140" s="637">
        <f t="shared" si="81"/>
        <v>2040</v>
      </c>
      <c r="U140" s="637">
        <f t="shared" si="81"/>
        <v>2041</v>
      </c>
      <c r="V140" s="637">
        <f t="shared" si="81"/>
        <v>2042</v>
      </c>
      <c r="W140" s="637">
        <f t="shared" si="81"/>
        <v>2043</v>
      </c>
      <c r="X140" s="637">
        <f t="shared" ref="X140:AG140" si="82">W140+1</f>
        <v>2044</v>
      </c>
      <c r="Y140" s="637">
        <f t="shared" si="82"/>
        <v>2045</v>
      </c>
      <c r="Z140" s="637">
        <f t="shared" si="82"/>
        <v>2046</v>
      </c>
      <c r="AA140" s="637">
        <f t="shared" si="82"/>
        <v>2047</v>
      </c>
      <c r="AB140" s="637">
        <f t="shared" si="82"/>
        <v>2048</v>
      </c>
      <c r="AC140" s="637">
        <f t="shared" si="82"/>
        <v>2049</v>
      </c>
      <c r="AD140" s="637">
        <f t="shared" si="82"/>
        <v>2050</v>
      </c>
      <c r="AE140" s="637">
        <f t="shared" si="82"/>
        <v>2051</v>
      </c>
      <c r="AF140" s="637">
        <f t="shared" si="82"/>
        <v>2052</v>
      </c>
      <c r="AG140" s="637">
        <f t="shared" si="82"/>
        <v>2053</v>
      </c>
      <c r="AH140" s="637">
        <f t="shared" si="80"/>
        <v>2054</v>
      </c>
      <c r="AI140" s="637">
        <f t="shared" si="80"/>
        <v>2055</v>
      </c>
      <c r="AJ140" s="637">
        <f t="shared" si="80"/>
        <v>2056</v>
      </c>
      <c r="AK140" s="637">
        <f t="shared" si="80"/>
        <v>2057</v>
      </c>
      <c r="AL140" s="679">
        <f t="shared" si="80"/>
        <v>2058</v>
      </c>
    </row>
    <row r="141" spans="2:38" ht="13.5" outlineLevel="1" thickBot="1" x14ac:dyDescent="0.25">
      <c r="B141" s="647" t="s">
        <v>310</v>
      </c>
      <c r="C141" s="648" t="s">
        <v>249</v>
      </c>
      <c r="D141" s="651">
        <f t="shared" ref="D141:AL141" si="83">SUM(D136,D130:D131)</f>
        <v>0</v>
      </c>
      <c r="E141" s="651">
        <f t="shared" si="83"/>
        <v>-5567684.8843218535</v>
      </c>
      <c r="F141" s="651">
        <f t="shared" si="83"/>
        <v>-7229773.3389368225</v>
      </c>
      <c r="G141" s="651">
        <f t="shared" si="83"/>
        <v>-7280831.0916049276</v>
      </c>
      <c r="H141" s="651">
        <f t="shared" si="83"/>
        <v>-7333420.576853076</v>
      </c>
      <c r="I141" s="651">
        <f t="shared" si="83"/>
        <v>-7387587.7466586679</v>
      </c>
      <c r="J141" s="651">
        <f t="shared" si="83"/>
        <v>-7443379.9315584283</v>
      </c>
      <c r="K141" s="651">
        <f t="shared" si="83"/>
        <v>-7500845.8820051812</v>
      </c>
      <c r="L141" s="651">
        <f t="shared" si="83"/>
        <v>-7560035.8109653359</v>
      </c>
      <c r="M141" s="651">
        <f t="shared" si="83"/>
        <v>-7621001.4377942961</v>
      </c>
      <c r="N141" s="651">
        <f t="shared" si="83"/>
        <v>-7683796.0334281251</v>
      </c>
      <c r="O141" s="651">
        <f t="shared" si="83"/>
        <v>-7748474.4669309687</v>
      </c>
      <c r="P141" s="651">
        <f t="shared" si="83"/>
        <v>-7815093.2534388974</v>
      </c>
      <c r="Q141" s="651">
        <f t="shared" si="83"/>
        <v>-7883710.6035420652</v>
      </c>
      <c r="R141" s="651">
        <f t="shared" si="83"/>
        <v>-7954386.4741483275</v>
      </c>
      <c r="S141" s="651">
        <f t="shared" si="83"/>
        <v>-8027182.620872777</v>
      </c>
      <c r="T141" s="651">
        <f t="shared" si="83"/>
        <v>-8102162.6519989604</v>
      </c>
      <c r="U141" s="651">
        <f t="shared" si="83"/>
        <v>-8179392.0840589292</v>
      </c>
      <c r="V141" s="651">
        <f t="shared" si="83"/>
        <v>-8258938.3990806974</v>
      </c>
      <c r="W141" s="651">
        <f t="shared" si="83"/>
        <v>-8340871.1035531182</v>
      </c>
      <c r="X141" s="651">
        <f t="shared" si="83"/>
        <v>-8425261.7891597115</v>
      </c>
      <c r="Y141" s="651">
        <f t="shared" si="83"/>
        <v>-8512184.1953345034</v>
      </c>
      <c r="Z141" s="651">
        <f t="shared" si="83"/>
        <v>-8601714.2736945376</v>
      </c>
      <c r="AA141" s="651">
        <f t="shared" si="83"/>
        <v>-8693930.2544053737</v>
      </c>
      <c r="AB141" s="651">
        <f t="shared" si="83"/>
        <v>-8788912.7145375349</v>
      </c>
      <c r="AC141" s="651">
        <f t="shared" si="83"/>
        <v>-8886744.6484736614</v>
      </c>
      <c r="AD141" s="651">
        <f t="shared" si="83"/>
        <v>-8987511.540427871</v>
      </c>
      <c r="AE141" s="651">
        <f t="shared" si="83"/>
        <v>-9091301.4391407073</v>
      </c>
      <c r="AF141" s="651">
        <f t="shared" si="83"/>
        <v>-9198205.0348149296</v>
      </c>
      <c r="AG141" s="651">
        <f t="shared" si="83"/>
        <v>-9308315.7383593768</v>
      </c>
      <c r="AH141" s="651">
        <f t="shared" si="83"/>
        <v>-9421729.7630101591</v>
      </c>
      <c r="AI141" s="651">
        <f t="shared" si="83"/>
        <v>-9538546.2084004637</v>
      </c>
      <c r="AJ141" s="651">
        <f t="shared" si="83"/>
        <v>-9658867.1471524779</v>
      </c>
      <c r="AK141" s="651">
        <f t="shared" si="83"/>
        <v>-9782797.714067053</v>
      </c>
      <c r="AL141" s="651">
        <f t="shared" si="83"/>
        <v>-9910446.1979890652</v>
      </c>
    </row>
    <row r="142" spans="2:38" outlineLevel="1" x14ac:dyDescent="0.2"/>
    <row r="143" spans="2:38" outlineLevel="1" x14ac:dyDescent="0.2"/>
    <row r="144" spans="2:38" outlineLevel="1" collapsed="1" x14ac:dyDescent="0.2"/>
    <row r="146" spans="1:38" s="467" customFormat="1" x14ac:dyDescent="0.2">
      <c r="A146" s="680" t="s">
        <v>350</v>
      </c>
      <c r="B146" s="680"/>
      <c r="C146" s="681"/>
      <c r="D146" s="680"/>
      <c r="E146" s="680"/>
      <c r="F146" s="680"/>
      <c r="G146" s="680"/>
      <c r="H146" s="680"/>
      <c r="I146" s="680"/>
      <c r="J146" s="680"/>
      <c r="K146" s="680"/>
      <c r="L146" s="680"/>
      <c r="M146" s="680"/>
      <c r="N146" s="680"/>
      <c r="O146" s="680"/>
      <c r="P146" s="680"/>
      <c r="Q146" s="680"/>
      <c r="R146" s="680"/>
      <c r="S146" s="680"/>
      <c r="T146" s="680"/>
      <c r="U146" s="680"/>
      <c r="V146" s="680"/>
      <c r="W146" s="680"/>
      <c r="X146" s="680"/>
      <c r="Y146" s="680"/>
      <c r="Z146" s="680"/>
      <c r="AA146" s="680"/>
      <c r="AB146" s="680"/>
      <c r="AC146" s="680"/>
      <c r="AD146" s="680"/>
      <c r="AE146" s="680"/>
      <c r="AF146" s="680"/>
      <c r="AG146" s="680"/>
      <c r="AH146" s="680"/>
      <c r="AI146" s="680"/>
      <c r="AJ146" s="680"/>
      <c r="AK146" s="680"/>
      <c r="AL146" s="680"/>
    </row>
    <row r="147" spans="1:38" outlineLevel="1" x14ac:dyDescent="0.2"/>
    <row r="148" spans="1:38" ht="13.5" outlineLevel="1" thickBot="1" x14ac:dyDescent="0.25"/>
    <row r="149" spans="1:38" ht="13.5" outlineLevel="1" thickBot="1" x14ac:dyDescent="0.25">
      <c r="B149" s="643" t="s">
        <v>140</v>
      </c>
      <c r="C149" s="644"/>
      <c r="D149" s="637">
        <v>1</v>
      </c>
      <c r="E149" s="637">
        <v>2</v>
      </c>
      <c r="F149" s="637">
        <v>3</v>
      </c>
      <c r="G149" s="637">
        <v>4</v>
      </c>
      <c r="H149" s="637">
        <v>5</v>
      </c>
      <c r="I149" s="637">
        <v>6</v>
      </c>
      <c r="J149" s="637">
        <v>7</v>
      </c>
      <c r="K149" s="637">
        <v>8</v>
      </c>
      <c r="L149" s="637">
        <v>9</v>
      </c>
      <c r="M149" s="637">
        <v>10</v>
      </c>
      <c r="N149" s="637">
        <v>11</v>
      </c>
      <c r="O149" s="637">
        <v>12</v>
      </c>
      <c r="P149" s="637">
        <v>13</v>
      </c>
      <c r="Q149" s="637">
        <v>14</v>
      </c>
      <c r="R149" s="637">
        <v>15</v>
      </c>
      <c r="S149" s="637">
        <v>16</v>
      </c>
      <c r="T149" s="637">
        <v>17</v>
      </c>
      <c r="U149" s="637">
        <v>18</v>
      </c>
      <c r="V149" s="637">
        <v>19</v>
      </c>
      <c r="W149" s="637">
        <v>20</v>
      </c>
      <c r="X149" s="637">
        <f t="shared" ref="X149:AG149" si="84">W149+1</f>
        <v>21</v>
      </c>
      <c r="Y149" s="637">
        <f t="shared" si="84"/>
        <v>22</v>
      </c>
      <c r="Z149" s="637">
        <f t="shared" si="84"/>
        <v>23</v>
      </c>
      <c r="AA149" s="637">
        <f t="shared" si="84"/>
        <v>24</v>
      </c>
      <c r="AB149" s="637">
        <f t="shared" si="84"/>
        <v>25</v>
      </c>
      <c r="AC149" s="637">
        <f t="shared" si="84"/>
        <v>26</v>
      </c>
      <c r="AD149" s="637">
        <f t="shared" si="84"/>
        <v>27</v>
      </c>
      <c r="AE149" s="637">
        <f t="shared" si="84"/>
        <v>28</v>
      </c>
      <c r="AF149" s="637">
        <f t="shared" si="84"/>
        <v>29</v>
      </c>
      <c r="AG149" s="637">
        <f t="shared" si="84"/>
        <v>30</v>
      </c>
      <c r="AH149" s="637">
        <f t="shared" ref="AH149:AL150" si="85">AG149+1</f>
        <v>31</v>
      </c>
      <c r="AI149" s="637">
        <f t="shared" si="85"/>
        <v>32</v>
      </c>
      <c r="AJ149" s="637">
        <f t="shared" si="85"/>
        <v>33</v>
      </c>
      <c r="AK149" s="637">
        <f t="shared" si="85"/>
        <v>34</v>
      </c>
      <c r="AL149" s="679">
        <f t="shared" si="85"/>
        <v>35</v>
      </c>
    </row>
    <row r="150" spans="1:38" ht="13.5" outlineLevel="1" thickBot="1" x14ac:dyDescent="0.25">
      <c r="B150" s="645"/>
      <c r="C150" s="646"/>
      <c r="D150" s="637">
        <v>2024</v>
      </c>
      <c r="E150" s="637">
        <f>D150+1</f>
        <v>2025</v>
      </c>
      <c r="F150" s="637">
        <f t="shared" ref="F150:W150" si="86">E150+1</f>
        <v>2026</v>
      </c>
      <c r="G150" s="637">
        <f t="shared" si="86"/>
        <v>2027</v>
      </c>
      <c r="H150" s="637">
        <f t="shared" si="86"/>
        <v>2028</v>
      </c>
      <c r="I150" s="637">
        <f t="shared" si="86"/>
        <v>2029</v>
      </c>
      <c r="J150" s="637">
        <f t="shared" si="86"/>
        <v>2030</v>
      </c>
      <c r="K150" s="637">
        <f t="shared" si="86"/>
        <v>2031</v>
      </c>
      <c r="L150" s="637">
        <f t="shared" si="86"/>
        <v>2032</v>
      </c>
      <c r="M150" s="637">
        <f t="shared" si="86"/>
        <v>2033</v>
      </c>
      <c r="N150" s="637">
        <f t="shared" si="86"/>
        <v>2034</v>
      </c>
      <c r="O150" s="637">
        <f t="shared" si="86"/>
        <v>2035</v>
      </c>
      <c r="P150" s="637">
        <f t="shared" si="86"/>
        <v>2036</v>
      </c>
      <c r="Q150" s="637">
        <f t="shared" si="86"/>
        <v>2037</v>
      </c>
      <c r="R150" s="637">
        <f t="shared" si="86"/>
        <v>2038</v>
      </c>
      <c r="S150" s="637">
        <f t="shared" si="86"/>
        <v>2039</v>
      </c>
      <c r="T150" s="637">
        <f t="shared" si="86"/>
        <v>2040</v>
      </c>
      <c r="U150" s="637">
        <f t="shared" si="86"/>
        <v>2041</v>
      </c>
      <c r="V150" s="637">
        <f t="shared" si="86"/>
        <v>2042</v>
      </c>
      <c r="W150" s="637">
        <f t="shared" si="86"/>
        <v>2043</v>
      </c>
      <c r="X150" s="637">
        <f t="shared" ref="X150:AG150" si="87">W150+1</f>
        <v>2044</v>
      </c>
      <c r="Y150" s="637">
        <f t="shared" si="87"/>
        <v>2045</v>
      </c>
      <c r="Z150" s="637">
        <f t="shared" si="87"/>
        <v>2046</v>
      </c>
      <c r="AA150" s="637">
        <f t="shared" si="87"/>
        <v>2047</v>
      </c>
      <c r="AB150" s="637">
        <f t="shared" si="87"/>
        <v>2048</v>
      </c>
      <c r="AC150" s="637">
        <f t="shared" si="87"/>
        <v>2049</v>
      </c>
      <c r="AD150" s="637">
        <f t="shared" si="87"/>
        <v>2050</v>
      </c>
      <c r="AE150" s="637">
        <f t="shared" si="87"/>
        <v>2051</v>
      </c>
      <c r="AF150" s="637">
        <f t="shared" si="87"/>
        <v>2052</v>
      </c>
      <c r="AG150" s="637">
        <f t="shared" si="87"/>
        <v>2053</v>
      </c>
      <c r="AH150" s="637">
        <f t="shared" si="85"/>
        <v>2054</v>
      </c>
      <c r="AI150" s="637">
        <f t="shared" si="85"/>
        <v>2055</v>
      </c>
      <c r="AJ150" s="637">
        <f t="shared" si="85"/>
        <v>2056</v>
      </c>
      <c r="AK150" s="637">
        <f t="shared" si="85"/>
        <v>2057</v>
      </c>
      <c r="AL150" s="679">
        <f t="shared" si="85"/>
        <v>2058</v>
      </c>
    </row>
    <row r="151" spans="1:38" ht="13.5" outlineLevel="1" thickBot="1" x14ac:dyDescent="0.25">
      <c r="B151" s="663" t="s">
        <v>73</v>
      </c>
      <c r="C151" s="648"/>
      <c r="D151" s="651"/>
      <c r="E151" s="651" t="e">
        <f>#REF!</f>
        <v>#REF!</v>
      </c>
      <c r="F151" s="651" t="e">
        <f>#REF!</f>
        <v>#REF!</v>
      </c>
      <c r="G151" s="651" t="e">
        <f>#REF!</f>
        <v>#REF!</v>
      </c>
      <c r="H151" s="651" t="e">
        <f>#REF!</f>
        <v>#REF!</v>
      </c>
      <c r="I151" s="651" t="e">
        <f>#REF!</f>
        <v>#REF!</v>
      </c>
      <c r="J151" s="651" t="e">
        <f>#REF!</f>
        <v>#REF!</v>
      </c>
      <c r="K151" s="651" t="e">
        <f>#REF!</f>
        <v>#REF!</v>
      </c>
      <c r="L151" s="651" t="e">
        <f>#REF!</f>
        <v>#REF!</v>
      </c>
      <c r="M151" s="651" t="e">
        <f>#REF!</f>
        <v>#REF!</v>
      </c>
      <c r="N151" s="651" t="e">
        <f>#REF!</f>
        <v>#REF!</v>
      </c>
      <c r="O151" s="651" t="e">
        <f>#REF!</f>
        <v>#REF!</v>
      </c>
      <c r="P151" s="651" t="e">
        <f>#REF!</f>
        <v>#REF!</v>
      </c>
      <c r="Q151" s="651" t="e">
        <f>#REF!</f>
        <v>#REF!</v>
      </c>
      <c r="R151" s="651" t="e">
        <f>#REF!</f>
        <v>#REF!</v>
      </c>
      <c r="S151" s="651" t="e">
        <f>#REF!</f>
        <v>#REF!</v>
      </c>
      <c r="T151" s="651" t="e">
        <f>#REF!</f>
        <v>#REF!</v>
      </c>
      <c r="U151" s="651" t="e">
        <f>#REF!</f>
        <v>#REF!</v>
      </c>
      <c r="V151" s="651" t="e">
        <f>#REF!</f>
        <v>#REF!</v>
      </c>
      <c r="W151" s="651" t="e">
        <f>#REF!</f>
        <v>#REF!</v>
      </c>
      <c r="X151" s="651" t="e">
        <f>#REF!</f>
        <v>#REF!</v>
      </c>
      <c r="Y151" s="651" t="e">
        <f>#REF!</f>
        <v>#REF!</v>
      </c>
      <c r="Z151" s="651" t="e">
        <f>#REF!</f>
        <v>#REF!</v>
      </c>
      <c r="AA151" s="651" t="e">
        <f>#REF!</f>
        <v>#REF!</v>
      </c>
      <c r="AB151" s="651" t="e">
        <f>#REF!</f>
        <v>#REF!</v>
      </c>
      <c r="AC151" s="651" t="e">
        <f>#REF!</f>
        <v>#REF!</v>
      </c>
      <c r="AD151" s="651" t="e">
        <f>#REF!</f>
        <v>#REF!</v>
      </c>
      <c r="AE151" s="651" t="e">
        <f>#REF!</f>
        <v>#REF!</v>
      </c>
      <c r="AF151" s="651" t="e">
        <f>#REF!</f>
        <v>#REF!</v>
      </c>
      <c r="AG151" s="651" t="e">
        <f>#REF!</f>
        <v>#REF!</v>
      </c>
      <c r="AH151" s="651" t="e">
        <f>#REF!</f>
        <v>#REF!</v>
      </c>
      <c r="AI151" s="651" t="e">
        <f>#REF!</f>
        <v>#REF!</v>
      </c>
      <c r="AJ151" s="651" t="e">
        <f>#REF!</f>
        <v>#REF!</v>
      </c>
      <c r="AK151" s="651" t="e">
        <f>#REF!</f>
        <v>#REF!</v>
      </c>
      <c r="AL151" s="651" t="e">
        <f>#REF!</f>
        <v>#REF!</v>
      </c>
    </row>
    <row r="152" spans="1:38" outlineLevel="1" x14ac:dyDescent="0.2">
      <c r="E152" s="468">
        <v>1.3</v>
      </c>
      <c r="F152" s="468">
        <v>1.3</v>
      </c>
      <c r="G152" s="468">
        <v>1.3</v>
      </c>
      <c r="H152" s="468">
        <v>1.3</v>
      </c>
      <c r="I152" s="468">
        <v>1.3</v>
      </c>
      <c r="J152" s="468">
        <v>1.3</v>
      </c>
      <c r="K152" s="468">
        <v>1.3</v>
      </c>
      <c r="L152" s="468">
        <v>1.3</v>
      </c>
      <c r="M152" s="468">
        <v>1.3</v>
      </c>
      <c r="N152" s="468">
        <v>1.3</v>
      </c>
      <c r="O152" s="468">
        <v>1.3</v>
      </c>
      <c r="P152" s="468">
        <v>1.3</v>
      </c>
      <c r="Q152" s="468">
        <v>1.3</v>
      </c>
      <c r="R152" s="468">
        <v>1.3</v>
      </c>
      <c r="S152" s="468">
        <v>1.3</v>
      </c>
      <c r="T152" s="468">
        <v>1.3</v>
      </c>
      <c r="U152" s="468">
        <v>1.3</v>
      </c>
      <c r="V152" s="468">
        <v>1.3</v>
      </c>
      <c r="W152" s="468">
        <v>1.3</v>
      </c>
      <c r="X152" s="468">
        <v>1.3</v>
      </c>
      <c r="Y152" s="468">
        <v>1.3</v>
      </c>
      <c r="Z152" s="468">
        <v>1.3</v>
      </c>
      <c r="AA152" s="468">
        <v>1.3</v>
      </c>
      <c r="AB152" s="468">
        <v>1.3</v>
      </c>
      <c r="AC152" s="468">
        <v>1.3</v>
      </c>
      <c r="AD152" s="468">
        <v>1.3</v>
      </c>
      <c r="AE152" s="468">
        <v>1.3</v>
      </c>
      <c r="AF152" s="468">
        <v>1.3</v>
      </c>
      <c r="AG152" s="468">
        <v>1.3</v>
      </c>
      <c r="AH152" s="468">
        <v>1.3</v>
      </c>
      <c r="AI152" s="468">
        <v>1.3</v>
      </c>
      <c r="AJ152" s="468">
        <v>1.3</v>
      </c>
      <c r="AK152" s="468">
        <v>1.3</v>
      </c>
      <c r="AL152" s="468">
        <v>1.3</v>
      </c>
    </row>
    <row r="153" spans="1:38" outlineLevel="1" collapsed="1" x14ac:dyDescent="0.2"/>
    <row r="155" spans="1:38" s="467" customFormat="1" x14ac:dyDescent="0.2">
      <c r="A155" s="680" t="s">
        <v>86</v>
      </c>
      <c r="B155" s="680"/>
      <c r="C155" s="681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80"/>
      <c r="AB155" s="680"/>
      <c r="AC155" s="680"/>
      <c r="AD155" s="680"/>
      <c r="AE155" s="680"/>
      <c r="AF155" s="680"/>
      <c r="AG155" s="680"/>
      <c r="AH155" s="680"/>
      <c r="AI155" s="680"/>
      <c r="AJ155" s="680"/>
      <c r="AK155" s="680"/>
      <c r="AL155" s="680"/>
    </row>
    <row r="156" spans="1:38" ht="13.5" outlineLevel="1" thickBot="1" x14ac:dyDescent="0.25"/>
    <row r="157" spans="1:38" ht="13.5" outlineLevel="1" thickBot="1" x14ac:dyDescent="0.25">
      <c r="B157" s="643" t="s">
        <v>140</v>
      </c>
      <c r="C157" s="644"/>
      <c r="D157" s="637">
        <v>1</v>
      </c>
      <c r="E157" s="637">
        <v>2</v>
      </c>
      <c r="F157" s="637">
        <v>3</v>
      </c>
      <c r="G157" s="637">
        <v>4</v>
      </c>
      <c r="H157" s="637">
        <v>5</v>
      </c>
      <c r="I157" s="637">
        <v>6</v>
      </c>
      <c r="J157" s="637">
        <v>7</v>
      </c>
      <c r="K157" s="637">
        <v>8</v>
      </c>
      <c r="L157" s="637">
        <v>9</v>
      </c>
      <c r="M157" s="637">
        <v>10</v>
      </c>
      <c r="N157" s="637">
        <v>11</v>
      </c>
      <c r="O157" s="637">
        <v>12</v>
      </c>
      <c r="P157" s="637">
        <v>13</v>
      </c>
      <c r="Q157" s="637">
        <v>14</v>
      </c>
      <c r="R157" s="637">
        <v>15</v>
      </c>
      <c r="S157" s="637">
        <v>16</v>
      </c>
      <c r="Y157" s="669"/>
      <c r="Z157" s="669"/>
      <c r="AA157" s="695" t="s">
        <v>543</v>
      </c>
      <c r="AB157" s="696"/>
      <c r="AC157" s="697"/>
      <c r="AD157" s="695" t="s">
        <v>544</v>
      </c>
      <c r="AE157" s="697"/>
      <c r="AF157" s="669" t="s">
        <v>579</v>
      </c>
      <c r="AG157" s="695" t="s">
        <v>545</v>
      </c>
      <c r="AH157" s="697"/>
    </row>
    <row r="158" spans="1:38" ht="13.5" outlineLevel="1" thickBot="1" x14ac:dyDescent="0.25">
      <c r="B158" s="645"/>
      <c r="C158" s="646"/>
      <c r="D158" s="637">
        <v>2006</v>
      </c>
      <c r="E158" s="637">
        <f t="shared" ref="E158:S158" si="88">D158+1</f>
        <v>2007</v>
      </c>
      <c r="F158" s="637">
        <f t="shared" si="88"/>
        <v>2008</v>
      </c>
      <c r="G158" s="637">
        <f t="shared" si="88"/>
        <v>2009</v>
      </c>
      <c r="H158" s="637">
        <f t="shared" si="88"/>
        <v>2010</v>
      </c>
      <c r="I158" s="637">
        <f t="shared" si="88"/>
        <v>2011</v>
      </c>
      <c r="J158" s="637">
        <f t="shared" si="88"/>
        <v>2012</v>
      </c>
      <c r="K158" s="637">
        <f t="shared" si="88"/>
        <v>2013</v>
      </c>
      <c r="L158" s="637">
        <f t="shared" si="88"/>
        <v>2014</v>
      </c>
      <c r="M158" s="637">
        <f t="shared" si="88"/>
        <v>2015</v>
      </c>
      <c r="N158" s="637">
        <f t="shared" si="88"/>
        <v>2016</v>
      </c>
      <c r="O158" s="637">
        <f t="shared" si="88"/>
        <v>2017</v>
      </c>
      <c r="P158" s="637">
        <f t="shared" si="88"/>
        <v>2018</v>
      </c>
      <c r="Q158" s="637">
        <f t="shared" si="88"/>
        <v>2019</v>
      </c>
      <c r="R158" s="637">
        <f t="shared" si="88"/>
        <v>2020</v>
      </c>
      <c r="S158" s="637">
        <f t="shared" si="88"/>
        <v>2021</v>
      </c>
      <c r="Y158" s="634" t="s">
        <v>546</v>
      </c>
      <c r="Z158" s="634" t="s">
        <v>547</v>
      </c>
      <c r="AA158" s="634" t="s">
        <v>548</v>
      </c>
      <c r="AB158" s="634" t="s">
        <v>549</v>
      </c>
      <c r="AC158" s="634" t="s">
        <v>550</v>
      </c>
      <c r="AD158" s="634" t="s">
        <v>551</v>
      </c>
      <c r="AE158" s="634" t="s">
        <v>552</v>
      </c>
      <c r="AF158" s="634" t="s">
        <v>553</v>
      </c>
      <c r="AG158" s="634" t="s">
        <v>554</v>
      </c>
      <c r="AH158" s="634" t="s">
        <v>555</v>
      </c>
    </row>
    <row r="159" spans="1:38" ht="13.5" outlineLevel="1" thickBot="1" x14ac:dyDescent="0.25">
      <c r="B159" s="646" t="s">
        <v>490</v>
      </c>
      <c r="C159" s="646"/>
      <c r="D159" s="615" t="e">
        <f>#REF!</f>
        <v>#REF!</v>
      </c>
      <c r="E159" s="615" t="e">
        <f>#REF!</f>
        <v>#REF!</v>
      </c>
      <c r="F159" s="615" t="e">
        <f>#REF!</f>
        <v>#REF!</v>
      </c>
      <c r="G159" s="615" t="e">
        <f>#REF!</f>
        <v>#REF!</v>
      </c>
      <c r="H159" s="615" t="e">
        <f>#REF!</f>
        <v>#REF!</v>
      </c>
      <c r="I159" s="615" t="e">
        <f>#REF!</f>
        <v>#REF!</v>
      </c>
      <c r="J159" s="615" t="e">
        <f>#REF!</f>
        <v>#REF!</v>
      </c>
      <c r="K159" s="615" t="e">
        <f>#REF!</f>
        <v>#REF!</v>
      </c>
      <c r="L159" s="615" t="e">
        <f>#REF!</f>
        <v>#REF!</v>
      </c>
      <c r="M159" s="615" t="e">
        <f>#REF!</f>
        <v>#REF!</v>
      </c>
      <c r="N159" s="615" t="e">
        <f>#REF!</f>
        <v>#REF!</v>
      </c>
      <c r="O159" s="615" t="e">
        <f>#REF!</f>
        <v>#REF!</v>
      </c>
      <c r="P159" s="615" t="e">
        <f>#REF!</f>
        <v>#REF!</v>
      </c>
      <c r="Q159" s="615" t="e">
        <f>#REF!</f>
        <v>#REF!</v>
      </c>
      <c r="R159" s="615" t="e">
        <f>#REF!</f>
        <v>#REF!</v>
      </c>
      <c r="S159" s="615" t="e">
        <f>#REF!</f>
        <v>#REF!</v>
      </c>
      <c r="Y159" s="670">
        <f>'LOTE 3'!E4</f>
        <v>0.1</v>
      </c>
      <c r="Z159" s="485">
        <v>8.1000000000000003E-2</v>
      </c>
      <c r="AA159" s="485">
        <v>7.2300000000000003E-2</v>
      </c>
      <c r="AB159" s="485">
        <v>8.3000000000000004E-2</v>
      </c>
      <c r="AC159" s="485">
        <v>9.3600000000000003E-2</v>
      </c>
      <c r="AD159" s="485">
        <v>0.1104</v>
      </c>
      <c r="AE159" s="485">
        <v>0.1085</v>
      </c>
      <c r="AF159" s="485">
        <v>9.3799999999999994E-2</v>
      </c>
      <c r="AG159" s="485">
        <v>6.7599999999999993E-2</v>
      </c>
      <c r="AH159" s="485">
        <v>7.0199999999999999E-2</v>
      </c>
    </row>
    <row r="160" spans="1:38" ht="13.5" outlineLevel="1" thickBot="1" x14ac:dyDescent="0.25">
      <c r="B160" s="646"/>
      <c r="C160" s="646"/>
      <c r="D160" s="671" t="e">
        <f>#REF!</f>
        <v>#REF!</v>
      </c>
      <c r="E160" s="615" t="e">
        <f>D160</f>
        <v>#REF!</v>
      </c>
      <c r="F160" s="615" t="e">
        <f t="shared" ref="F160:S162" si="89">E160</f>
        <v>#REF!</v>
      </c>
      <c r="G160" s="615" t="e">
        <f t="shared" si="89"/>
        <v>#REF!</v>
      </c>
      <c r="H160" s="615" t="e">
        <f t="shared" si="89"/>
        <v>#REF!</v>
      </c>
      <c r="I160" s="615" t="e">
        <f t="shared" si="89"/>
        <v>#REF!</v>
      </c>
      <c r="J160" s="615" t="e">
        <f t="shared" si="89"/>
        <v>#REF!</v>
      </c>
      <c r="K160" s="615" t="e">
        <f t="shared" si="89"/>
        <v>#REF!</v>
      </c>
      <c r="L160" s="615" t="e">
        <f t="shared" si="89"/>
        <v>#REF!</v>
      </c>
      <c r="M160" s="615" t="e">
        <f t="shared" si="89"/>
        <v>#REF!</v>
      </c>
      <c r="N160" s="615" t="e">
        <f t="shared" si="89"/>
        <v>#REF!</v>
      </c>
      <c r="O160" s="615" t="e">
        <f t="shared" si="89"/>
        <v>#REF!</v>
      </c>
      <c r="P160" s="615" t="e">
        <f t="shared" si="89"/>
        <v>#REF!</v>
      </c>
      <c r="Q160" s="615" t="e">
        <f t="shared" si="89"/>
        <v>#REF!</v>
      </c>
      <c r="R160" s="615" t="e">
        <f t="shared" si="89"/>
        <v>#REF!</v>
      </c>
      <c r="S160" s="615" t="e">
        <f t="shared" si="89"/>
        <v>#REF!</v>
      </c>
      <c r="Y160" s="672">
        <f>MIN($Y$159:$AH$159)</f>
        <v>6.7599999999999993E-2</v>
      </c>
      <c r="Z160" s="672">
        <f t="shared" ref="Z160:AH160" si="90">MIN($Y$159:$AH$159)</f>
        <v>6.7599999999999993E-2</v>
      </c>
      <c r="AA160" s="672">
        <f t="shared" si="90"/>
        <v>6.7599999999999993E-2</v>
      </c>
      <c r="AB160" s="672">
        <f t="shared" si="90"/>
        <v>6.7599999999999993E-2</v>
      </c>
      <c r="AC160" s="672">
        <f t="shared" si="90"/>
        <v>6.7599999999999993E-2</v>
      </c>
      <c r="AD160" s="672">
        <f t="shared" si="90"/>
        <v>6.7599999999999993E-2</v>
      </c>
      <c r="AE160" s="672">
        <f t="shared" si="90"/>
        <v>6.7599999999999993E-2</v>
      </c>
      <c r="AF160" s="672">
        <f t="shared" si="90"/>
        <v>6.7599999999999993E-2</v>
      </c>
      <c r="AG160" s="672">
        <f t="shared" si="90"/>
        <v>6.7599999999999993E-2</v>
      </c>
      <c r="AH160" s="672">
        <f t="shared" si="90"/>
        <v>6.7599999999999993E-2</v>
      </c>
    </row>
    <row r="161" spans="2:34" ht="13.5" outlineLevel="1" thickBot="1" x14ac:dyDescent="0.25">
      <c r="B161" s="645" t="e">
        <f>#REF!</f>
        <v>#REF!</v>
      </c>
      <c r="C161" s="646"/>
      <c r="D161" s="615" t="e">
        <f>#REF!</f>
        <v>#REF!</v>
      </c>
      <c r="E161" s="615" t="e">
        <f>#REF!</f>
        <v>#REF!</v>
      </c>
      <c r="F161" s="615" t="e">
        <f>#REF!</f>
        <v>#REF!</v>
      </c>
      <c r="G161" s="615" t="e">
        <f>#REF!</f>
        <v>#REF!</v>
      </c>
      <c r="H161" s="615" t="e">
        <f>#REF!</f>
        <v>#REF!</v>
      </c>
      <c r="I161" s="615" t="e">
        <f>#REF!</f>
        <v>#REF!</v>
      </c>
      <c r="J161" s="615" t="e">
        <f>#REF!</f>
        <v>#REF!</v>
      </c>
      <c r="K161" s="615" t="e">
        <f>#REF!</f>
        <v>#REF!</v>
      </c>
      <c r="L161" s="615" t="e">
        <f>#REF!</f>
        <v>#REF!</v>
      </c>
      <c r="M161" s="615" t="e">
        <f>#REF!</f>
        <v>#REF!</v>
      </c>
      <c r="N161" s="615" t="e">
        <f>#REF!</f>
        <v>#REF!</v>
      </c>
      <c r="O161" s="615" t="e">
        <f>#REF!</f>
        <v>#REF!</v>
      </c>
      <c r="P161" s="615" t="e">
        <f>#REF!</f>
        <v>#REF!</v>
      </c>
      <c r="Q161" s="615" t="e">
        <f>#REF!</f>
        <v>#REF!</v>
      </c>
      <c r="R161" s="615" t="e">
        <f>#REF!</f>
        <v>#REF!</v>
      </c>
      <c r="S161" s="615" t="e">
        <f>#REF!</f>
        <v>#REF!</v>
      </c>
      <c r="Y161" s="672">
        <f>MAX($Y$159:$AH$159)</f>
        <v>0.1104</v>
      </c>
      <c r="Z161" s="672">
        <f t="shared" ref="Z161:AH161" si="91">MAX($Y$159:$AH$159)</f>
        <v>0.1104</v>
      </c>
      <c r="AA161" s="672">
        <f t="shared" si="91"/>
        <v>0.1104</v>
      </c>
      <c r="AB161" s="672">
        <f t="shared" si="91"/>
        <v>0.1104</v>
      </c>
      <c r="AC161" s="672">
        <f t="shared" si="91"/>
        <v>0.1104</v>
      </c>
      <c r="AD161" s="672">
        <f t="shared" si="91"/>
        <v>0.1104</v>
      </c>
      <c r="AE161" s="672">
        <f t="shared" si="91"/>
        <v>0.1104</v>
      </c>
      <c r="AF161" s="672">
        <f t="shared" si="91"/>
        <v>0.1104</v>
      </c>
      <c r="AG161" s="672">
        <f t="shared" si="91"/>
        <v>0.1104</v>
      </c>
      <c r="AH161" s="672">
        <f t="shared" si="91"/>
        <v>0.1104</v>
      </c>
    </row>
    <row r="162" spans="2:34" ht="13.5" outlineLevel="1" thickBot="1" x14ac:dyDescent="0.25">
      <c r="B162" s="645"/>
      <c r="C162" s="646"/>
      <c r="D162" s="671" t="e">
        <f>#REF!</f>
        <v>#REF!</v>
      </c>
      <c r="E162" s="615" t="e">
        <f>D162</f>
        <v>#REF!</v>
      </c>
      <c r="F162" s="615" t="e">
        <f t="shared" si="89"/>
        <v>#REF!</v>
      </c>
      <c r="G162" s="615" t="e">
        <f t="shared" si="89"/>
        <v>#REF!</v>
      </c>
      <c r="H162" s="615" t="e">
        <f t="shared" si="89"/>
        <v>#REF!</v>
      </c>
      <c r="I162" s="615" t="e">
        <f t="shared" si="89"/>
        <v>#REF!</v>
      </c>
      <c r="J162" s="615" t="e">
        <f t="shared" si="89"/>
        <v>#REF!</v>
      </c>
      <c r="K162" s="615" t="e">
        <f t="shared" si="89"/>
        <v>#REF!</v>
      </c>
      <c r="L162" s="615" t="e">
        <f t="shared" si="89"/>
        <v>#REF!</v>
      </c>
      <c r="M162" s="615" t="e">
        <f t="shared" si="89"/>
        <v>#REF!</v>
      </c>
      <c r="N162" s="615" t="e">
        <f t="shared" si="89"/>
        <v>#REF!</v>
      </c>
      <c r="O162" s="615" t="e">
        <f t="shared" si="89"/>
        <v>#REF!</v>
      </c>
      <c r="P162" s="615" t="e">
        <f t="shared" si="89"/>
        <v>#REF!</v>
      </c>
      <c r="Q162" s="615" t="e">
        <f t="shared" si="89"/>
        <v>#REF!</v>
      </c>
      <c r="R162" s="615" t="e">
        <f t="shared" si="89"/>
        <v>#REF!</v>
      </c>
      <c r="S162" s="615" t="e">
        <f t="shared" si="89"/>
        <v>#REF!</v>
      </c>
    </row>
    <row r="163" spans="2:34" ht="13.5" outlineLevel="1" thickBot="1" x14ac:dyDescent="0.25">
      <c r="B163" s="645" t="e">
        <f>#REF!</f>
        <v>#REF!</v>
      </c>
      <c r="C163" s="646"/>
      <c r="D163" s="615" t="e">
        <f>#REF!</f>
        <v>#REF!</v>
      </c>
      <c r="E163" s="615" t="e">
        <f>#REF!</f>
        <v>#REF!</v>
      </c>
      <c r="F163" s="615" t="e">
        <f>#REF!</f>
        <v>#REF!</v>
      </c>
      <c r="G163" s="615" t="e">
        <f>#REF!</f>
        <v>#REF!</v>
      </c>
      <c r="H163" s="615" t="e">
        <f>#REF!</f>
        <v>#REF!</v>
      </c>
      <c r="I163" s="615" t="e">
        <f>#REF!</f>
        <v>#REF!</v>
      </c>
      <c r="J163" s="615" t="e">
        <f>#REF!</f>
        <v>#REF!</v>
      </c>
      <c r="K163" s="615" t="e">
        <f>#REF!</f>
        <v>#REF!</v>
      </c>
      <c r="L163" s="615" t="e">
        <f>#REF!</f>
        <v>#REF!</v>
      </c>
      <c r="M163" s="615" t="e">
        <f>#REF!</f>
        <v>#REF!</v>
      </c>
      <c r="N163" s="615" t="e">
        <f>#REF!</f>
        <v>#REF!</v>
      </c>
      <c r="O163" s="615" t="e">
        <f>#REF!</f>
        <v>#REF!</v>
      </c>
      <c r="P163" s="615" t="e">
        <f>#REF!</f>
        <v>#REF!</v>
      </c>
      <c r="Q163" s="615" t="e">
        <f>#REF!</f>
        <v>#REF!</v>
      </c>
      <c r="R163" s="615" t="e">
        <f>#REF!</f>
        <v>#REF!</v>
      </c>
      <c r="S163" s="615" t="e">
        <f>#REF!</f>
        <v>#REF!</v>
      </c>
    </row>
    <row r="164" spans="2:34" ht="13.5" outlineLevel="1" thickBot="1" x14ac:dyDescent="0.25">
      <c r="B164" s="646"/>
      <c r="C164" s="646"/>
      <c r="D164" s="671" t="e">
        <f>#REF!</f>
        <v>#REF!</v>
      </c>
      <c r="E164" s="615" t="e">
        <f t="shared" ref="E164:S164" si="92">D164</f>
        <v>#REF!</v>
      </c>
      <c r="F164" s="615" t="e">
        <f t="shared" si="92"/>
        <v>#REF!</v>
      </c>
      <c r="G164" s="615" t="e">
        <f t="shared" si="92"/>
        <v>#REF!</v>
      </c>
      <c r="H164" s="615" t="e">
        <f t="shared" si="92"/>
        <v>#REF!</v>
      </c>
      <c r="I164" s="615" t="e">
        <f t="shared" si="92"/>
        <v>#REF!</v>
      </c>
      <c r="J164" s="615" t="e">
        <f t="shared" si="92"/>
        <v>#REF!</v>
      </c>
      <c r="K164" s="615" t="e">
        <f t="shared" si="92"/>
        <v>#REF!</v>
      </c>
      <c r="L164" s="615" t="e">
        <f t="shared" si="92"/>
        <v>#REF!</v>
      </c>
      <c r="M164" s="615" t="e">
        <f t="shared" si="92"/>
        <v>#REF!</v>
      </c>
      <c r="N164" s="615" t="e">
        <f t="shared" si="92"/>
        <v>#REF!</v>
      </c>
      <c r="O164" s="615" t="e">
        <f t="shared" si="92"/>
        <v>#REF!</v>
      </c>
      <c r="P164" s="615" t="e">
        <f t="shared" si="92"/>
        <v>#REF!</v>
      </c>
      <c r="Q164" s="615" t="e">
        <f t="shared" si="92"/>
        <v>#REF!</v>
      </c>
      <c r="R164" s="615" t="e">
        <f t="shared" si="92"/>
        <v>#REF!</v>
      </c>
      <c r="S164" s="615" t="e">
        <f t="shared" si="92"/>
        <v>#REF!</v>
      </c>
    </row>
    <row r="165" spans="2:34" ht="13.5" outlineLevel="1" thickBot="1" x14ac:dyDescent="0.25">
      <c r="B165" s="645" t="e">
        <f>#REF!</f>
        <v>#REF!</v>
      </c>
      <c r="C165" s="646"/>
      <c r="D165" s="615" t="e">
        <f>#REF!</f>
        <v>#REF!</v>
      </c>
      <c r="E165" s="615" t="e">
        <f>#REF!</f>
        <v>#REF!</v>
      </c>
      <c r="F165" s="615" t="e">
        <f>#REF!</f>
        <v>#REF!</v>
      </c>
      <c r="G165" s="615" t="e">
        <f>#REF!</f>
        <v>#REF!</v>
      </c>
      <c r="H165" s="615" t="e">
        <f>#REF!</f>
        <v>#REF!</v>
      </c>
      <c r="I165" s="615" t="e">
        <f>#REF!</f>
        <v>#REF!</v>
      </c>
      <c r="J165" s="615" t="e">
        <f>#REF!</f>
        <v>#REF!</v>
      </c>
      <c r="K165" s="615" t="e">
        <f>#REF!</f>
        <v>#REF!</v>
      </c>
      <c r="L165" s="615" t="e">
        <f>#REF!</f>
        <v>#REF!</v>
      </c>
      <c r="M165" s="615" t="e">
        <f>#REF!</f>
        <v>#REF!</v>
      </c>
      <c r="N165" s="615" t="e">
        <f>#REF!</f>
        <v>#REF!</v>
      </c>
      <c r="O165" s="615" t="e">
        <f>#REF!</f>
        <v>#REF!</v>
      </c>
      <c r="P165" s="615" t="e">
        <f>#REF!</f>
        <v>#REF!</v>
      </c>
      <c r="Q165" s="615" t="e">
        <f>#REF!</f>
        <v>#REF!</v>
      </c>
      <c r="R165" s="615" t="e">
        <f>#REF!</f>
        <v>#REF!</v>
      </c>
      <c r="S165" s="615" t="e">
        <f>#REF!</f>
        <v>#REF!</v>
      </c>
    </row>
    <row r="166" spans="2:34" ht="13.5" outlineLevel="1" thickBot="1" x14ac:dyDescent="0.25">
      <c r="B166" s="646"/>
      <c r="C166" s="646"/>
      <c r="D166" s="671" t="e">
        <f>#REF!</f>
        <v>#REF!</v>
      </c>
      <c r="E166" s="615" t="e">
        <f t="shared" ref="E166:S166" si="93">D166</f>
        <v>#REF!</v>
      </c>
      <c r="F166" s="615" t="e">
        <f t="shared" si="93"/>
        <v>#REF!</v>
      </c>
      <c r="G166" s="615" t="e">
        <f t="shared" si="93"/>
        <v>#REF!</v>
      </c>
      <c r="H166" s="615" t="e">
        <f t="shared" si="93"/>
        <v>#REF!</v>
      </c>
      <c r="I166" s="615" t="e">
        <f t="shared" si="93"/>
        <v>#REF!</v>
      </c>
      <c r="J166" s="615" t="e">
        <f t="shared" si="93"/>
        <v>#REF!</v>
      </c>
      <c r="K166" s="615" t="e">
        <f t="shared" si="93"/>
        <v>#REF!</v>
      </c>
      <c r="L166" s="615" t="e">
        <f t="shared" si="93"/>
        <v>#REF!</v>
      </c>
      <c r="M166" s="615" t="e">
        <f t="shared" si="93"/>
        <v>#REF!</v>
      </c>
      <c r="N166" s="615" t="e">
        <f t="shared" si="93"/>
        <v>#REF!</v>
      </c>
      <c r="O166" s="615" t="e">
        <f t="shared" si="93"/>
        <v>#REF!</v>
      </c>
      <c r="P166" s="615" t="e">
        <f t="shared" si="93"/>
        <v>#REF!</v>
      </c>
      <c r="Q166" s="615" t="e">
        <f t="shared" si="93"/>
        <v>#REF!</v>
      </c>
      <c r="R166" s="615" t="e">
        <f t="shared" si="93"/>
        <v>#REF!</v>
      </c>
      <c r="S166" s="615" t="e">
        <f t="shared" si="93"/>
        <v>#REF!</v>
      </c>
    </row>
    <row r="167" spans="2:34" outlineLevel="1" x14ac:dyDescent="0.2"/>
    <row r="168" spans="2:34" outlineLevel="1" x14ac:dyDescent="0.2"/>
    <row r="169" spans="2:34" outlineLevel="1" x14ac:dyDescent="0.2"/>
    <row r="170" spans="2:34" outlineLevel="1" x14ac:dyDescent="0.2"/>
    <row r="171" spans="2:34" outlineLevel="1" x14ac:dyDescent="0.2"/>
    <row r="172" spans="2:34" outlineLevel="1" x14ac:dyDescent="0.2"/>
    <row r="173" spans="2:34" outlineLevel="1" x14ac:dyDescent="0.2"/>
    <row r="174" spans="2:34" outlineLevel="1" x14ac:dyDescent="0.2"/>
    <row r="175" spans="2:34" outlineLevel="1" x14ac:dyDescent="0.2"/>
    <row r="176" spans="2:34" outlineLevel="1" x14ac:dyDescent="0.2"/>
    <row r="177" spans="1:39" outlineLevel="1" x14ac:dyDescent="0.2"/>
    <row r="178" spans="1:39" outlineLevel="1" x14ac:dyDescent="0.2"/>
    <row r="179" spans="1:39" outlineLevel="1" x14ac:dyDescent="0.2"/>
    <row r="180" spans="1:39" outlineLevel="1" x14ac:dyDescent="0.2"/>
    <row r="181" spans="1:39" outlineLevel="1" x14ac:dyDescent="0.2"/>
    <row r="182" spans="1:39" outlineLevel="1" x14ac:dyDescent="0.2"/>
    <row r="183" spans="1:39" outlineLevel="1" x14ac:dyDescent="0.2"/>
    <row r="184" spans="1:39" outlineLevel="1" x14ac:dyDescent="0.2"/>
    <row r="185" spans="1:39" outlineLevel="1" x14ac:dyDescent="0.2"/>
    <row r="186" spans="1:39" outlineLevel="1" x14ac:dyDescent="0.2"/>
    <row r="189" spans="1:39" outlineLevel="1" x14ac:dyDescent="0.2"/>
    <row r="190" spans="1:39" s="467" customFormat="1" x14ac:dyDescent="0.2">
      <c r="A190" s="680" t="s">
        <v>353</v>
      </c>
      <c r="B190" s="680"/>
      <c r="C190" s="681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80"/>
      <c r="AB190" s="680"/>
      <c r="AC190" s="680"/>
      <c r="AD190" s="680"/>
      <c r="AE190" s="680"/>
      <c r="AF190" s="680"/>
      <c r="AG190" s="680"/>
      <c r="AH190" s="680"/>
      <c r="AI190" s="680"/>
      <c r="AJ190" s="680"/>
      <c r="AK190" s="680"/>
      <c r="AL190" s="680"/>
      <c r="AM190" s="682"/>
    </row>
    <row r="191" spans="1:39" outlineLevel="1" x14ac:dyDescent="0.2"/>
    <row r="192" spans="1:39" ht="13.5" outlineLevel="1" thickBot="1" x14ac:dyDescent="0.25">
      <c r="B192" s="674" t="s">
        <v>35</v>
      </c>
      <c r="C192" s="674">
        <v>2025</v>
      </c>
      <c r="D192" s="674">
        <f>C192+1</f>
        <v>2026</v>
      </c>
      <c r="E192" s="674">
        <f t="shared" ref="E192:T192" si="94">D192+1</f>
        <v>2027</v>
      </c>
      <c r="F192" s="674">
        <f>E192+1</f>
        <v>2028</v>
      </c>
      <c r="G192" s="674">
        <f t="shared" si="94"/>
        <v>2029</v>
      </c>
      <c r="H192" s="674">
        <f t="shared" si="94"/>
        <v>2030</v>
      </c>
      <c r="I192" s="674">
        <f t="shared" si="94"/>
        <v>2031</v>
      </c>
      <c r="J192" s="674">
        <f t="shared" si="94"/>
        <v>2032</v>
      </c>
      <c r="K192" s="674">
        <f t="shared" si="94"/>
        <v>2033</v>
      </c>
      <c r="L192" s="674">
        <f>K192+1</f>
        <v>2034</v>
      </c>
      <c r="M192" s="674">
        <f t="shared" si="94"/>
        <v>2035</v>
      </c>
      <c r="N192" s="674">
        <f t="shared" si="94"/>
        <v>2036</v>
      </c>
      <c r="O192" s="674">
        <f t="shared" si="94"/>
        <v>2037</v>
      </c>
      <c r="P192" s="674">
        <f>O192+1</f>
        <v>2038</v>
      </c>
      <c r="Q192" s="674">
        <f>P192+1</f>
        <v>2039</v>
      </c>
      <c r="R192" s="674">
        <f t="shared" si="94"/>
        <v>2040</v>
      </c>
      <c r="S192" s="674">
        <f t="shared" si="94"/>
        <v>2041</v>
      </c>
      <c r="T192" s="674">
        <f t="shared" si="94"/>
        <v>2042</v>
      </c>
    </row>
    <row r="193" spans="2:20" ht="13.5" outlineLevel="1" thickBot="1" x14ac:dyDescent="0.25">
      <c r="B193" s="673" t="str">
        <f>'LOTE 3'!A33</f>
        <v>Receita Bruta - URE MARÍLIA - BIO+GAS</v>
      </c>
      <c r="C193" s="675">
        <f>'LOTE 3'!H33</f>
        <v>4710.4288133622731</v>
      </c>
      <c r="D193" s="675">
        <f>'LOTE 3'!I33</f>
        <v>19031970.204827264</v>
      </c>
      <c r="E193" s="675">
        <f>'LOTE 3'!J33</f>
        <v>29951355.735675186</v>
      </c>
      <c r="F193" s="675">
        <f>'LOTE 3'!K33</f>
        <v>29951548.813300744</v>
      </c>
      <c r="G193" s="675">
        <f>'LOTE 3'!L33</f>
        <v>29951749.748016167</v>
      </c>
      <c r="H193" s="675">
        <f>'LOTE 3'!M33</f>
        <v>29951957.131070271</v>
      </c>
      <c r="I193" s="675">
        <f>'LOTE 3'!N33</f>
        <v>29952172.926121049</v>
      </c>
      <c r="J193" s="675">
        <f>'LOTE 3'!O33</f>
        <v>29952397.477997154</v>
      </c>
      <c r="K193" s="675">
        <f>'LOTE 3'!P33</f>
        <v>29952630.199352309</v>
      </c>
      <c r="L193" s="675">
        <f>'LOTE 3'!Q33</f>
        <v>29952866.505861878</v>
      </c>
      <c r="M193" s="675">
        <f>'LOTE 3'!R33</f>
        <v>29953119.305292372</v>
      </c>
      <c r="N193" s="675">
        <f>'LOTE 3'!S33</f>
        <v>29953381.344833415</v>
      </c>
      <c r="O193" s="675">
        <f>'LOTE 3'!T33</f>
        <v>29953654.016212046</v>
      </c>
      <c r="P193" s="675">
        <f>'LOTE 3'!U33</f>
        <v>29953935.559877962</v>
      </c>
      <c r="Q193" s="675">
        <f>'LOTE 3'!V33</f>
        <v>29954211.54390835</v>
      </c>
      <c r="R193" s="675">
        <f>'LOTE 3'!W33</f>
        <v>29954516.977824669</v>
      </c>
      <c r="S193" s="675">
        <f>'LOTE 3'!X33</f>
        <v>29954828.805439763</v>
      </c>
      <c r="T193" s="675">
        <f>'LOTE 3'!Y33</f>
        <v>29955154.398314264</v>
      </c>
    </row>
    <row r="194" spans="2:20" ht="13.5" outlineLevel="1" thickBot="1" x14ac:dyDescent="0.25">
      <c r="B194" s="673" t="str">
        <f>'LOTE 3'!A34</f>
        <v>(+) Receita Contraprestação fixa</v>
      </c>
      <c r="C194" s="675">
        <f>'LOTE 3'!H34</f>
        <v>0</v>
      </c>
      <c r="D194" s="675">
        <f>'LOTE 3'!I34</f>
        <v>6739200</v>
      </c>
      <c r="E194" s="675">
        <f>'LOTE 3'!J34</f>
        <v>6739200</v>
      </c>
      <c r="F194" s="675">
        <f>'LOTE 3'!K34</f>
        <v>6739200</v>
      </c>
      <c r="G194" s="675">
        <f>'LOTE 3'!L34</f>
        <v>6739200</v>
      </c>
      <c r="H194" s="675">
        <f>'LOTE 3'!M34</f>
        <v>6739200</v>
      </c>
      <c r="I194" s="675">
        <f>'LOTE 3'!N34</f>
        <v>6739200</v>
      </c>
      <c r="J194" s="675">
        <f>'LOTE 3'!O34</f>
        <v>6739200</v>
      </c>
      <c r="K194" s="675">
        <f>'LOTE 3'!P34</f>
        <v>6739200</v>
      </c>
      <c r="L194" s="675">
        <f>'LOTE 3'!Q34</f>
        <v>6739200</v>
      </c>
      <c r="M194" s="675">
        <f>'LOTE 3'!R34</f>
        <v>6739200</v>
      </c>
      <c r="N194" s="675">
        <f>'LOTE 3'!S34</f>
        <v>6739200</v>
      </c>
      <c r="O194" s="675">
        <f>'LOTE 3'!T34</f>
        <v>6739200</v>
      </c>
      <c r="P194" s="675">
        <f>'LOTE 3'!U34</f>
        <v>6739200</v>
      </c>
      <c r="Q194" s="675">
        <f>'LOTE 3'!V34</f>
        <v>6739200</v>
      </c>
      <c r="R194" s="675">
        <f>'LOTE 3'!W34</f>
        <v>6739200</v>
      </c>
      <c r="S194" s="675">
        <f>'LOTE 3'!X34</f>
        <v>6739200</v>
      </c>
      <c r="T194" s="675">
        <f>'LOTE 3'!Y34</f>
        <v>6739200</v>
      </c>
    </row>
    <row r="195" spans="2:20" ht="13.5" outlineLevel="1" thickBot="1" x14ac:dyDescent="0.25">
      <c r="B195" s="673" t="str">
        <f>'LOTE 3'!A35</f>
        <v>(+) Receita Reciclável</v>
      </c>
      <c r="C195" s="675">
        <f>'LOTE 3'!H35</f>
        <v>4710.4288133622731</v>
      </c>
      <c r="D195" s="675">
        <f>'LOTE 3'!I35</f>
        <v>4890.2048272618167</v>
      </c>
      <c r="E195" s="675">
        <f>'LOTE 3'!J35</f>
        <v>5075.735675183636</v>
      </c>
      <c r="F195" s="675">
        <f>'LOTE 3'!K35</f>
        <v>5268.8133007422921</v>
      </c>
      <c r="G195" s="675">
        <f>'LOTE 3'!L35</f>
        <v>5469.7480161660469</v>
      </c>
      <c r="H195" s="675">
        <f>'LOTE 3'!M35</f>
        <v>5677.1310702721375</v>
      </c>
      <c r="I195" s="675">
        <f>'LOTE 3'!N35</f>
        <v>5892.9261210506384</v>
      </c>
      <c r="J195" s="675">
        <f>'LOTE 3'!O35</f>
        <v>6117.4779971524158</v>
      </c>
      <c r="K195" s="675">
        <f>'LOTE 3'!P35</f>
        <v>6350.1993523113551</v>
      </c>
      <c r="L195" s="675">
        <f>'LOTE 3'!Q35</f>
        <v>6586.5058618803068</v>
      </c>
      <c r="M195" s="675">
        <f>'LOTE 3'!R35</f>
        <v>6839.305292371354</v>
      </c>
      <c r="N195" s="675">
        <f>'LOTE 3'!S35</f>
        <v>7101.3448334161722</v>
      </c>
      <c r="O195" s="675">
        <f>'LOTE 3'!T35</f>
        <v>7374.0162120467612</v>
      </c>
      <c r="P195" s="675">
        <f>'LOTE 3'!U35</f>
        <v>7655.5598779623097</v>
      </c>
      <c r="Q195" s="675">
        <f>'LOTE 3'!V35</f>
        <v>7931.5439083479332</v>
      </c>
      <c r="R195" s="675">
        <f>'LOTE 3'!W35</f>
        <v>8236.9778246703991</v>
      </c>
      <c r="S195" s="675">
        <f>'LOTE 3'!X35</f>
        <v>8548.8054397619981</v>
      </c>
      <c r="T195" s="675">
        <f>'LOTE 3'!Y35</f>
        <v>8874.398314263628</v>
      </c>
    </row>
    <row r="196" spans="2:20" ht="13.5" outlineLevel="1" thickBot="1" x14ac:dyDescent="0.25">
      <c r="B196" s="673" t="str">
        <f>'LOTE 3'!A36</f>
        <v>(+) Receita Biometano</v>
      </c>
      <c r="C196" s="675">
        <f>'LOTE 3'!H36</f>
        <v>0</v>
      </c>
      <c r="D196" s="675">
        <f>'LOTE 3'!I36</f>
        <v>7560000</v>
      </c>
      <c r="E196" s="675">
        <f>'LOTE 3'!J36</f>
        <v>7560000</v>
      </c>
      <c r="F196" s="675">
        <f>'LOTE 3'!K36</f>
        <v>7560000</v>
      </c>
      <c r="G196" s="675">
        <f>'LOTE 3'!L36</f>
        <v>7560000</v>
      </c>
      <c r="H196" s="675">
        <f>'LOTE 3'!M36</f>
        <v>7560000</v>
      </c>
      <c r="I196" s="675">
        <f>'LOTE 3'!N36</f>
        <v>7560000</v>
      </c>
      <c r="J196" s="675">
        <f>'LOTE 3'!O36</f>
        <v>7560000</v>
      </c>
      <c r="K196" s="675">
        <f>'LOTE 3'!P36</f>
        <v>7560000</v>
      </c>
      <c r="L196" s="675">
        <f>'LOTE 3'!Q36</f>
        <v>7560000</v>
      </c>
      <c r="M196" s="675">
        <f>'LOTE 3'!R36</f>
        <v>7560000</v>
      </c>
      <c r="N196" s="675">
        <f>'LOTE 3'!S36</f>
        <v>7560000</v>
      </c>
      <c r="O196" s="675">
        <f>'LOTE 3'!T36</f>
        <v>7560000</v>
      </c>
      <c r="P196" s="675">
        <f>'LOTE 3'!U36</f>
        <v>7560000</v>
      </c>
      <c r="Q196" s="675">
        <f>'LOTE 3'!V36</f>
        <v>7560000</v>
      </c>
      <c r="R196" s="675">
        <f>'LOTE 3'!W36</f>
        <v>7560000</v>
      </c>
      <c r="S196" s="675">
        <f>'LOTE 3'!X36</f>
        <v>7560000</v>
      </c>
      <c r="T196" s="675">
        <f>'LOTE 3'!Y36</f>
        <v>7560000</v>
      </c>
    </row>
    <row r="197" spans="2:20" ht="13.5" outlineLevel="1" thickBot="1" x14ac:dyDescent="0.25">
      <c r="B197" s="673" t="str">
        <f>'LOTE 3'!A37</f>
        <v>(+) Receita Energia Elétrica</v>
      </c>
      <c r="C197" s="675">
        <f>'LOTE 3'!H37</f>
        <v>0</v>
      </c>
      <c r="D197" s="675">
        <f>'LOTE 3'!I37</f>
        <v>0</v>
      </c>
      <c r="E197" s="675">
        <f>'LOTE 3'!J37</f>
        <v>10919200</v>
      </c>
      <c r="F197" s="675">
        <f>'LOTE 3'!K37</f>
        <v>10919200</v>
      </c>
      <c r="G197" s="675">
        <f>'LOTE 3'!L37</f>
        <v>10919200</v>
      </c>
      <c r="H197" s="675">
        <f>'LOTE 3'!M37</f>
        <v>10919200</v>
      </c>
      <c r="I197" s="675">
        <f>'LOTE 3'!N37</f>
        <v>10919200</v>
      </c>
      <c r="J197" s="675">
        <f>'LOTE 3'!O37</f>
        <v>10919200</v>
      </c>
      <c r="K197" s="675">
        <f>'LOTE 3'!P37</f>
        <v>10919200</v>
      </c>
      <c r="L197" s="675">
        <f>'LOTE 3'!Q37</f>
        <v>10919200</v>
      </c>
      <c r="M197" s="675">
        <f>'LOTE 3'!R37</f>
        <v>10919200</v>
      </c>
      <c r="N197" s="675">
        <f>'LOTE 3'!S37</f>
        <v>10919200</v>
      </c>
      <c r="O197" s="675">
        <f>'LOTE 3'!T37</f>
        <v>10919200</v>
      </c>
      <c r="P197" s="675">
        <f>'LOTE 3'!U37</f>
        <v>10919200</v>
      </c>
      <c r="Q197" s="675">
        <f>'LOTE 3'!V37</f>
        <v>10919200</v>
      </c>
      <c r="R197" s="675">
        <f>'LOTE 3'!W37</f>
        <v>10919200</v>
      </c>
      <c r="S197" s="675">
        <f>'LOTE 3'!X37</f>
        <v>10919200</v>
      </c>
      <c r="T197" s="675">
        <f>'LOTE 3'!Y37</f>
        <v>10919200</v>
      </c>
    </row>
    <row r="198" spans="2:20" ht="13.5" outlineLevel="1" thickBot="1" x14ac:dyDescent="0.25">
      <c r="B198" s="673" t="str">
        <f>'LOTE 3'!A38</f>
        <v>(+) Receita CO2</v>
      </c>
      <c r="C198" s="675">
        <f>'LOTE 3'!H38</f>
        <v>0</v>
      </c>
      <c r="D198" s="675">
        <f>'LOTE 3'!I38</f>
        <v>4252500</v>
      </c>
      <c r="E198" s="675">
        <f>'LOTE 3'!J38</f>
        <v>4252500</v>
      </c>
      <c r="F198" s="675">
        <f>'LOTE 3'!K38</f>
        <v>4252500</v>
      </c>
      <c r="G198" s="675">
        <f>'LOTE 3'!L38</f>
        <v>4252500</v>
      </c>
      <c r="H198" s="675">
        <f>'LOTE 3'!M38</f>
        <v>4252500</v>
      </c>
      <c r="I198" s="675">
        <f>'LOTE 3'!N38</f>
        <v>4252500</v>
      </c>
      <c r="J198" s="675">
        <f>'LOTE 3'!O38</f>
        <v>4252500</v>
      </c>
      <c r="K198" s="675">
        <f>'LOTE 3'!P38</f>
        <v>4252500</v>
      </c>
      <c r="L198" s="675">
        <f>'LOTE 3'!Q38</f>
        <v>4252500</v>
      </c>
      <c r="M198" s="675">
        <f>'LOTE 3'!R38</f>
        <v>4252500</v>
      </c>
      <c r="N198" s="675">
        <f>'LOTE 3'!S38</f>
        <v>4252500</v>
      </c>
      <c r="O198" s="675">
        <f>'LOTE 3'!T38</f>
        <v>4252500</v>
      </c>
      <c r="P198" s="675">
        <f>'LOTE 3'!U38</f>
        <v>4252500</v>
      </c>
      <c r="Q198" s="675">
        <f>'LOTE 3'!V38</f>
        <v>4252500</v>
      </c>
      <c r="R198" s="675">
        <f>'LOTE 3'!W38</f>
        <v>4252500</v>
      </c>
      <c r="S198" s="675">
        <f>'LOTE 3'!X38</f>
        <v>4252500</v>
      </c>
      <c r="T198" s="675">
        <f>'LOTE 3'!Y38</f>
        <v>4252500</v>
      </c>
    </row>
    <row r="199" spans="2:20" ht="13.5" outlineLevel="1" thickBot="1" x14ac:dyDescent="0.25">
      <c r="B199" s="673" t="str">
        <f>'LOTE 3'!A39</f>
        <v>(+) CBIOS</v>
      </c>
      <c r="C199" s="675">
        <f>'LOTE 3'!H39</f>
        <v>0</v>
      </c>
      <c r="D199" s="675">
        <f>'LOTE 3'!I39</f>
        <v>475380</v>
      </c>
      <c r="E199" s="675">
        <f>'LOTE 3'!J39</f>
        <v>475380</v>
      </c>
      <c r="F199" s="675">
        <f>'LOTE 3'!K39</f>
        <v>475380</v>
      </c>
      <c r="G199" s="675">
        <f>'LOTE 3'!L39</f>
        <v>475380</v>
      </c>
      <c r="H199" s="675">
        <f>'LOTE 3'!M39</f>
        <v>475380</v>
      </c>
      <c r="I199" s="675">
        <f>'LOTE 3'!N39</f>
        <v>475380</v>
      </c>
      <c r="J199" s="675">
        <f>'LOTE 3'!O39</f>
        <v>475380</v>
      </c>
      <c r="K199" s="675">
        <f>'LOTE 3'!P39</f>
        <v>475380</v>
      </c>
      <c r="L199" s="675">
        <f>'LOTE 3'!Q39</f>
        <v>475380</v>
      </c>
      <c r="M199" s="675">
        <f>'LOTE 3'!R39</f>
        <v>475380</v>
      </c>
      <c r="N199" s="675">
        <f>'LOTE 3'!S39</f>
        <v>475380</v>
      </c>
      <c r="O199" s="675">
        <f>'LOTE 3'!T39</f>
        <v>475380</v>
      </c>
      <c r="P199" s="675">
        <f>'LOTE 3'!U39</f>
        <v>475380</v>
      </c>
      <c r="Q199" s="675">
        <f>'LOTE 3'!V39</f>
        <v>475380</v>
      </c>
      <c r="R199" s="675">
        <f>'LOTE 3'!W39</f>
        <v>475380</v>
      </c>
      <c r="S199" s="675">
        <f>'LOTE 3'!X39</f>
        <v>475380</v>
      </c>
      <c r="T199" s="675">
        <f>'LOTE 3'!Y39</f>
        <v>475380</v>
      </c>
    </row>
    <row r="200" spans="2:20" ht="13.5" outlineLevel="1" thickBot="1" x14ac:dyDescent="0.25">
      <c r="B200" s="673" t="str">
        <f>'LOTE 3'!A40</f>
        <v xml:space="preserve">Impostos </v>
      </c>
      <c r="C200" s="675">
        <f>'LOTE 3'!H40</f>
        <v>0</v>
      </c>
      <c r="D200" s="675">
        <f>'LOTE 3'!I40</f>
        <v>-4517822.25</v>
      </c>
      <c r="E200" s="675">
        <f>'LOTE 3'!J40</f>
        <v>-5527848.25</v>
      </c>
      <c r="F200" s="675">
        <f>'LOTE 3'!K40</f>
        <v>-5527848.25</v>
      </c>
      <c r="G200" s="675">
        <f>'LOTE 3'!L40</f>
        <v>-5527848.25</v>
      </c>
      <c r="H200" s="675">
        <f>'LOTE 3'!M40</f>
        <v>-5527848.25</v>
      </c>
      <c r="I200" s="675">
        <f>'LOTE 3'!N40</f>
        <v>-5527848.25</v>
      </c>
      <c r="J200" s="675">
        <f>'LOTE 3'!O40</f>
        <v>-5527848.25</v>
      </c>
      <c r="K200" s="675">
        <f>'LOTE 3'!P40</f>
        <v>-5527848.25</v>
      </c>
      <c r="L200" s="675">
        <f>'LOTE 3'!Q40</f>
        <v>-5527848.25</v>
      </c>
      <c r="M200" s="675">
        <f>'LOTE 3'!R40</f>
        <v>-5527848.25</v>
      </c>
      <c r="N200" s="675">
        <f>'LOTE 3'!S40</f>
        <v>-5527848.25</v>
      </c>
      <c r="O200" s="675">
        <f>'LOTE 3'!T40</f>
        <v>-5527848.25</v>
      </c>
      <c r="P200" s="675">
        <f>'LOTE 3'!U40</f>
        <v>-5527848.25</v>
      </c>
      <c r="Q200" s="675">
        <f>'LOTE 3'!V40</f>
        <v>-5527848.25</v>
      </c>
      <c r="R200" s="675">
        <f>'LOTE 3'!W40</f>
        <v>-5527848.25</v>
      </c>
      <c r="S200" s="675">
        <f>'LOTE 3'!X40</f>
        <v>-5527848.25</v>
      </c>
      <c r="T200" s="675">
        <f>'LOTE 3'!Y40</f>
        <v>-5527848.25</v>
      </c>
    </row>
    <row r="201" spans="2:20" ht="13.5" outlineLevel="1" thickBot="1" x14ac:dyDescent="0.25">
      <c r="B201" s="673" t="str">
        <f>'LOTE 3'!A41</f>
        <v>(-) Impostos Serviço</v>
      </c>
      <c r="C201" s="675">
        <f>'LOTE 3'!H41</f>
        <v>0</v>
      </c>
      <c r="D201" s="675">
        <f>'LOTE 3'!I41</f>
        <v>-2291328</v>
      </c>
      <c r="E201" s="675">
        <f>'LOTE 3'!J41</f>
        <v>-2291328</v>
      </c>
      <c r="F201" s="675">
        <f>'LOTE 3'!K41</f>
        <v>-2291328</v>
      </c>
      <c r="G201" s="675">
        <f>'LOTE 3'!L41</f>
        <v>-2291328</v>
      </c>
      <c r="H201" s="675">
        <f>'LOTE 3'!M41</f>
        <v>-2291328</v>
      </c>
      <c r="I201" s="675">
        <f>'LOTE 3'!N41</f>
        <v>-2291328</v>
      </c>
      <c r="J201" s="675">
        <f>'LOTE 3'!O41</f>
        <v>-2291328</v>
      </c>
      <c r="K201" s="675">
        <f>'LOTE 3'!P41</f>
        <v>-2291328</v>
      </c>
      <c r="L201" s="675">
        <f>'LOTE 3'!Q41</f>
        <v>-2291328</v>
      </c>
      <c r="M201" s="675">
        <f>'LOTE 3'!R41</f>
        <v>-2291328</v>
      </c>
      <c r="N201" s="675">
        <f>'LOTE 3'!S41</f>
        <v>-2291328</v>
      </c>
      <c r="O201" s="675">
        <f>'LOTE 3'!T41</f>
        <v>-2291328</v>
      </c>
      <c r="P201" s="675">
        <f>'LOTE 3'!U41</f>
        <v>-2291328</v>
      </c>
      <c r="Q201" s="675">
        <f>'LOTE 3'!V41</f>
        <v>-2291328</v>
      </c>
      <c r="R201" s="675">
        <f>'LOTE 3'!W41</f>
        <v>-2291328</v>
      </c>
      <c r="S201" s="675">
        <f>'LOTE 3'!X41</f>
        <v>-2291328</v>
      </c>
      <c r="T201" s="675">
        <f>'LOTE 3'!Y41</f>
        <v>-2291328</v>
      </c>
    </row>
    <row r="202" spans="2:20" ht="13.5" outlineLevel="1" thickBot="1" x14ac:dyDescent="0.25">
      <c r="B202" s="673" t="str">
        <f>'LOTE 3'!A42</f>
        <v>(-) Impostos Produto</v>
      </c>
      <c r="C202" s="675">
        <f>'LOTE 3'!H42</f>
        <v>0</v>
      </c>
      <c r="D202" s="675">
        <f>'LOTE 3'!I42</f>
        <v>-2226494.25</v>
      </c>
      <c r="E202" s="675">
        <f>'LOTE 3'!J42</f>
        <v>-3236520.25</v>
      </c>
      <c r="F202" s="675">
        <f>'LOTE 3'!K42</f>
        <v>-3236520.25</v>
      </c>
      <c r="G202" s="675">
        <f>'LOTE 3'!L42</f>
        <v>-3236520.25</v>
      </c>
      <c r="H202" s="675">
        <f>'LOTE 3'!M42</f>
        <v>-3236520.25</v>
      </c>
      <c r="I202" s="675">
        <f>'LOTE 3'!N42</f>
        <v>-3236520.25</v>
      </c>
      <c r="J202" s="675">
        <f>'LOTE 3'!O42</f>
        <v>-3236520.25</v>
      </c>
      <c r="K202" s="675">
        <f>'LOTE 3'!P42</f>
        <v>-3236520.25</v>
      </c>
      <c r="L202" s="675">
        <f>'LOTE 3'!Q42</f>
        <v>-3236520.25</v>
      </c>
      <c r="M202" s="675">
        <f>'LOTE 3'!R42</f>
        <v>-3236520.25</v>
      </c>
      <c r="N202" s="675">
        <f>'LOTE 3'!S42</f>
        <v>-3236520.25</v>
      </c>
      <c r="O202" s="675">
        <f>'LOTE 3'!T42</f>
        <v>-3236520.25</v>
      </c>
      <c r="P202" s="675">
        <f>'LOTE 3'!U42</f>
        <v>-3236520.25</v>
      </c>
      <c r="Q202" s="675">
        <f>'LOTE 3'!V42</f>
        <v>-3236520.25</v>
      </c>
      <c r="R202" s="675">
        <f>'LOTE 3'!W42</f>
        <v>-3236520.25</v>
      </c>
      <c r="S202" s="675">
        <f>'LOTE 3'!X42</f>
        <v>-3236520.25</v>
      </c>
      <c r="T202" s="675">
        <f>'LOTE 3'!Y42</f>
        <v>-3236520.25</v>
      </c>
    </row>
    <row r="203" spans="2:20" ht="13.5" outlineLevel="1" thickBot="1" x14ac:dyDescent="0.25">
      <c r="B203" s="673" t="str">
        <f>'LOTE 3'!A43</f>
        <v>OPEX</v>
      </c>
      <c r="C203" s="675">
        <f>'LOTE 3'!H43</f>
        <v>-954720</v>
      </c>
      <c r="D203" s="675">
        <f>'LOTE 3'!I43</f>
        <v>-5059006.2</v>
      </c>
      <c r="E203" s="675">
        <f>'LOTE 3'!J43</f>
        <v>-5222794.2</v>
      </c>
      <c r="F203" s="675">
        <f>'LOTE 3'!K43</f>
        <v>-5222794.2</v>
      </c>
      <c r="G203" s="675">
        <f>'LOTE 3'!L43</f>
        <v>-5222794.2</v>
      </c>
      <c r="H203" s="675">
        <f>'LOTE 3'!M43</f>
        <v>-5222794.2</v>
      </c>
      <c r="I203" s="675">
        <f>'LOTE 3'!N43</f>
        <v>-5222794.2</v>
      </c>
      <c r="J203" s="675">
        <f>'LOTE 3'!O43</f>
        <v>-5222794.2</v>
      </c>
      <c r="K203" s="675">
        <f>'LOTE 3'!P43</f>
        <v>-5222794.2</v>
      </c>
      <c r="L203" s="675">
        <f>'LOTE 3'!Q43</f>
        <v>-5222794.2</v>
      </c>
      <c r="M203" s="675">
        <f>'LOTE 3'!R43</f>
        <v>-5222794.2</v>
      </c>
      <c r="N203" s="675">
        <f>'LOTE 3'!S43</f>
        <v>-5222794.2</v>
      </c>
      <c r="O203" s="675">
        <f>'LOTE 3'!T43</f>
        <v>-5222794.2</v>
      </c>
      <c r="P203" s="675">
        <f>'LOTE 3'!U43</f>
        <v>-5222794.2</v>
      </c>
      <c r="Q203" s="675">
        <f>'LOTE 3'!V43</f>
        <v>-5222794.2</v>
      </c>
      <c r="R203" s="675">
        <f>'LOTE 3'!W43</f>
        <v>-5222794.2</v>
      </c>
      <c r="S203" s="675">
        <f>'LOTE 3'!X43</f>
        <v>-5222794.2</v>
      </c>
      <c r="T203" s="675">
        <f>'LOTE 3'!Y43</f>
        <v>-5222794.2</v>
      </c>
    </row>
    <row r="204" spans="2:20" ht="13.5" outlineLevel="1" thickBot="1" x14ac:dyDescent="0.25">
      <c r="B204" s="673" t="str">
        <f>'LOTE 3'!A44</f>
        <v>(-) Custos com operacionais</v>
      </c>
      <c r="C204" s="675">
        <f>'LOTE 3'!H44</f>
        <v>-954720</v>
      </c>
      <c r="D204" s="675">
        <f>'LOTE 3'!I44</f>
        <v>-5059006.2</v>
      </c>
      <c r="E204" s="675">
        <f>'LOTE 3'!J44</f>
        <v>-5222794.2</v>
      </c>
      <c r="F204" s="675">
        <f>'LOTE 3'!K44</f>
        <v>-5222794.2</v>
      </c>
      <c r="G204" s="675">
        <f>'LOTE 3'!L44</f>
        <v>-5222794.2</v>
      </c>
      <c r="H204" s="675">
        <f>'LOTE 3'!M44</f>
        <v>-5222794.2</v>
      </c>
      <c r="I204" s="675">
        <f>'LOTE 3'!N44</f>
        <v>-5222794.2</v>
      </c>
      <c r="J204" s="675">
        <f>'LOTE 3'!O44</f>
        <v>-5222794.2</v>
      </c>
      <c r="K204" s="675">
        <f>'LOTE 3'!P44</f>
        <v>-5222794.2</v>
      </c>
      <c r="L204" s="675">
        <f>'LOTE 3'!Q44</f>
        <v>-5222794.2</v>
      </c>
      <c r="M204" s="675">
        <f>'LOTE 3'!R44</f>
        <v>-5222794.2</v>
      </c>
      <c r="N204" s="675">
        <f>'LOTE 3'!S44</f>
        <v>-5222794.2</v>
      </c>
      <c r="O204" s="675">
        <f>'LOTE 3'!T44</f>
        <v>-5222794.2</v>
      </c>
      <c r="P204" s="675">
        <f>'LOTE 3'!U44</f>
        <v>-5222794.2</v>
      </c>
      <c r="Q204" s="675">
        <f>'LOTE 3'!V44</f>
        <v>-5222794.2</v>
      </c>
      <c r="R204" s="675">
        <f>'LOTE 3'!W44</f>
        <v>-5222794.2</v>
      </c>
      <c r="S204" s="675">
        <f>'LOTE 3'!X44</f>
        <v>-5222794.2</v>
      </c>
      <c r="T204" s="675">
        <f>'LOTE 3'!Y44</f>
        <v>-5222794.2</v>
      </c>
    </row>
    <row r="205" spans="2:20" ht="13.5" outlineLevel="1" thickBot="1" x14ac:dyDescent="0.25">
      <c r="B205" s="673" t="str">
        <f>'LOTE 3'!A45</f>
        <v>Custos de construção</v>
      </c>
      <c r="C205" s="675">
        <f>'LOTE 3'!H45</f>
        <v>0</v>
      </c>
      <c r="D205" s="675">
        <f>'LOTE 3'!I45</f>
        <v>-4060000</v>
      </c>
      <c r="E205" s="675">
        <f>'LOTE 3'!J45</f>
        <v>-4060000</v>
      </c>
      <c r="F205" s="675">
        <f>'LOTE 3'!K45</f>
        <v>-4060000</v>
      </c>
      <c r="G205" s="675">
        <f>'LOTE 3'!L45</f>
        <v>-4060000</v>
      </c>
      <c r="H205" s="675">
        <f>'LOTE 3'!M45</f>
        <v>-4060000</v>
      </c>
      <c r="I205" s="675">
        <f>'LOTE 3'!N45</f>
        <v>-4060000</v>
      </c>
      <c r="J205" s="675">
        <f>'LOTE 3'!O45</f>
        <v>-4060000</v>
      </c>
      <c r="K205" s="675">
        <f>'LOTE 3'!P45</f>
        <v>-4060000</v>
      </c>
      <c r="L205" s="675">
        <f>'LOTE 3'!Q45</f>
        <v>-4060000</v>
      </c>
      <c r="M205" s="675">
        <f>'LOTE 3'!R45</f>
        <v>-4060000</v>
      </c>
      <c r="N205" s="675">
        <f>'LOTE 3'!S45</f>
        <v>0</v>
      </c>
      <c r="O205" s="675">
        <f>'LOTE 3'!T45</f>
        <v>0</v>
      </c>
      <c r="P205" s="675">
        <f>'LOTE 3'!U45</f>
        <v>0</v>
      </c>
      <c r="Q205" s="675">
        <f>'LOTE 3'!V45</f>
        <v>0</v>
      </c>
      <c r="R205" s="675">
        <f>'LOTE 3'!W45</f>
        <v>0</v>
      </c>
      <c r="S205" s="675">
        <f>'LOTE 3'!X45</f>
        <v>0</v>
      </c>
      <c r="T205" s="675">
        <f>'LOTE 3'!Y45</f>
        <v>0</v>
      </c>
    </row>
    <row r="206" spans="2:20" ht="13.5" outlineLevel="1" thickBot="1" x14ac:dyDescent="0.25">
      <c r="B206" s="673" t="str">
        <f>'LOTE 3'!A46</f>
        <v>(-) Depreciação/Amortização</v>
      </c>
      <c r="C206" s="675">
        <f>'LOTE 3'!H46</f>
        <v>0</v>
      </c>
      <c r="D206" s="675">
        <f>'LOTE 3'!I46</f>
        <v>-4060000</v>
      </c>
      <c r="E206" s="675">
        <f>'LOTE 3'!J46</f>
        <v>-4060000</v>
      </c>
      <c r="F206" s="675">
        <f>'LOTE 3'!K46</f>
        <v>-4060000</v>
      </c>
      <c r="G206" s="675">
        <f>'LOTE 3'!L46</f>
        <v>-4060000</v>
      </c>
      <c r="H206" s="675">
        <f>'LOTE 3'!M46</f>
        <v>-4060000</v>
      </c>
      <c r="I206" s="675">
        <f>'LOTE 3'!N46</f>
        <v>-4060000</v>
      </c>
      <c r="J206" s="675">
        <f>'LOTE 3'!O46</f>
        <v>-4060000</v>
      </c>
      <c r="K206" s="675">
        <f>'LOTE 3'!P46</f>
        <v>-4060000</v>
      </c>
      <c r="L206" s="675">
        <f>'LOTE 3'!Q46</f>
        <v>-4060000</v>
      </c>
      <c r="M206" s="675">
        <f>'LOTE 3'!R46</f>
        <v>-4060000</v>
      </c>
      <c r="N206" s="675">
        <f>'LOTE 3'!S46</f>
        <v>0</v>
      </c>
      <c r="O206" s="675">
        <f>'LOTE 3'!T46</f>
        <v>0</v>
      </c>
      <c r="P206" s="675">
        <f>'LOTE 3'!U46</f>
        <v>0</v>
      </c>
      <c r="Q206" s="675">
        <f>'LOTE 3'!V46</f>
        <v>0</v>
      </c>
      <c r="R206" s="675">
        <f>'LOTE 3'!W46</f>
        <v>0</v>
      </c>
      <c r="S206" s="675">
        <f>'LOTE 3'!X46</f>
        <v>0</v>
      </c>
      <c r="T206" s="675">
        <f>'LOTE 3'!Y46</f>
        <v>0</v>
      </c>
    </row>
    <row r="207" spans="2:20" ht="13.5" outlineLevel="1" thickBot="1" x14ac:dyDescent="0.25">
      <c r="B207" s="673" t="str">
        <f>'LOTE 3'!A47</f>
        <v>(=) EBIT</v>
      </c>
      <c r="C207" s="675">
        <f>'LOTE 3'!H47</f>
        <v>4710.4288133622731</v>
      </c>
      <c r="D207" s="675">
        <f>'LOTE 3'!I47</f>
        <v>10454147.954827264</v>
      </c>
      <c r="E207" s="675">
        <f>'LOTE 3'!J47</f>
        <v>20363507.485675186</v>
      </c>
      <c r="F207" s="675">
        <f>'LOTE 3'!K47</f>
        <v>20363700.563300744</v>
      </c>
      <c r="G207" s="675">
        <f>'LOTE 3'!L47</f>
        <v>20363901.498016167</v>
      </c>
      <c r="H207" s="675">
        <f>'LOTE 3'!M47</f>
        <v>20364108.881070271</v>
      </c>
      <c r="I207" s="675">
        <f>'LOTE 3'!N47</f>
        <v>20364324.676121049</v>
      </c>
      <c r="J207" s="675">
        <f>'LOTE 3'!O47</f>
        <v>20364549.227997154</v>
      </c>
      <c r="K207" s="675">
        <f>'LOTE 3'!P47</f>
        <v>20364781.949352309</v>
      </c>
      <c r="L207" s="675">
        <f>'LOTE 3'!Q47</f>
        <v>20365018.255861878</v>
      </c>
      <c r="M207" s="675">
        <f>'LOTE 3'!R47</f>
        <v>20365271.055292372</v>
      </c>
      <c r="N207" s="675">
        <f>'LOTE 3'!S47</f>
        <v>24425533.094833415</v>
      </c>
      <c r="O207" s="675">
        <f>'LOTE 3'!T47</f>
        <v>24425805.766212046</v>
      </c>
      <c r="P207" s="675">
        <f>'LOTE 3'!U47</f>
        <v>24426087.309877962</v>
      </c>
      <c r="Q207" s="675">
        <f>'LOTE 3'!V47</f>
        <v>24426363.29390835</v>
      </c>
      <c r="R207" s="675">
        <f>'LOTE 3'!W47</f>
        <v>24426668.727824669</v>
      </c>
      <c r="S207" s="675">
        <f>'LOTE 3'!X47</f>
        <v>24426980.555439763</v>
      </c>
      <c r="T207" s="675">
        <f>'LOTE 3'!Y47</f>
        <v>24427306.148314264</v>
      </c>
    </row>
    <row r="208" spans="2:20" ht="13.5" outlineLevel="1" thickBot="1" x14ac:dyDescent="0.25">
      <c r="B208" s="673" t="str">
        <f>'LOTE 3'!A48</f>
        <v>(-) Impostos sobre EBIT</v>
      </c>
      <c r="C208" s="675">
        <f>'LOTE 3'!H48</f>
        <v>0</v>
      </c>
      <c r="D208" s="675">
        <f>'LOTE 3'!I48</f>
        <v>-4517822.25</v>
      </c>
      <c r="E208" s="675">
        <f>'LOTE 3'!J48</f>
        <v>-5527848.25</v>
      </c>
      <c r="F208" s="675">
        <f>'LOTE 3'!K48</f>
        <v>-5527848.25</v>
      </c>
      <c r="G208" s="675">
        <f>'LOTE 3'!L48</f>
        <v>-5527848.25</v>
      </c>
      <c r="H208" s="675">
        <f>'LOTE 3'!M48</f>
        <v>-5527848.25</v>
      </c>
      <c r="I208" s="675">
        <f>'LOTE 3'!N48</f>
        <v>-5527848.25</v>
      </c>
      <c r="J208" s="675">
        <f>'LOTE 3'!O48</f>
        <v>-5527848.25</v>
      </c>
      <c r="K208" s="675">
        <f>'LOTE 3'!P48</f>
        <v>-5527848.25</v>
      </c>
      <c r="L208" s="675">
        <f>'LOTE 3'!Q48</f>
        <v>-5527848.25</v>
      </c>
      <c r="M208" s="675">
        <f>'LOTE 3'!R48</f>
        <v>-5527848.25</v>
      </c>
      <c r="N208" s="675">
        <f>'LOTE 3'!S48</f>
        <v>-5527848.25</v>
      </c>
      <c r="O208" s="675">
        <f>'LOTE 3'!T48</f>
        <v>-5527848.25</v>
      </c>
      <c r="P208" s="675">
        <f>'LOTE 3'!U48</f>
        <v>-5527848.25</v>
      </c>
      <c r="Q208" s="675">
        <f>'LOTE 3'!V48</f>
        <v>-5527848.25</v>
      </c>
      <c r="R208" s="675">
        <f>'LOTE 3'!W48</f>
        <v>-5527848.25</v>
      </c>
      <c r="S208" s="675">
        <f>'LOTE 3'!X48</f>
        <v>-5527848.25</v>
      </c>
      <c r="T208" s="675">
        <f>'LOTE 3'!Y48</f>
        <v>-5527848.25</v>
      </c>
    </row>
    <row r="209" spans="2:20" ht="13.5" outlineLevel="1" thickBot="1" x14ac:dyDescent="0.25">
      <c r="B209" s="673" t="str">
        <f>'LOTE 3'!A49</f>
        <v>(+) Receita Bruta</v>
      </c>
      <c r="C209" s="675">
        <f>'LOTE 3'!H49</f>
        <v>4710.4288133622731</v>
      </c>
      <c r="D209" s="675">
        <f>'LOTE 3'!I49</f>
        <v>19031970.204827264</v>
      </c>
      <c r="E209" s="675">
        <f>'LOTE 3'!J49</f>
        <v>29951355.735675186</v>
      </c>
      <c r="F209" s="675">
        <f>'LOTE 3'!K49</f>
        <v>29951548.813300744</v>
      </c>
      <c r="G209" s="675">
        <f>'LOTE 3'!L49</f>
        <v>29951749.748016167</v>
      </c>
      <c r="H209" s="675">
        <f>'LOTE 3'!M49</f>
        <v>29951957.131070271</v>
      </c>
      <c r="I209" s="675">
        <f>'LOTE 3'!N49</f>
        <v>29952172.926121049</v>
      </c>
      <c r="J209" s="675">
        <f>'LOTE 3'!O49</f>
        <v>29952397.477997154</v>
      </c>
      <c r="K209" s="675">
        <f>'LOTE 3'!P49</f>
        <v>29952630.199352309</v>
      </c>
      <c r="L209" s="675">
        <f>'LOTE 3'!Q49</f>
        <v>29952866.505861878</v>
      </c>
      <c r="M209" s="675">
        <f>'LOTE 3'!R49</f>
        <v>29953119.305292372</v>
      </c>
      <c r="N209" s="675">
        <f>'LOTE 3'!S49</f>
        <v>29953381.344833415</v>
      </c>
      <c r="O209" s="675">
        <f>'LOTE 3'!T49</f>
        <v>29953654.016212046</v>
      </c>
      <c r="P209" s="675">
        <f>'LOTE 3'!U49</f>
        <v>29953935.559877962</v>
      </c>
      <c r="Q209" s="675">
        <f>'LOTE 3'!V49</f>
        <v>29954211.54390835</v>
      </c>
      <c r="R209" s="675">
        <f>'LOTE 3'!W49</f>
        <v>29954516.977824669</v>
      </c>
      <c r="S209" s="675">
        <f>'LOTE 3'!X49</f>
        <v>29954828.805439763</v>
      </c>
      <c r="T209" s="675">
        <f>'LOTE 3'!Y49</f>
        <v>29955154.398314264</v>
      </c>
    </row>
    <row r="210" spans="2:20" ht="13.5" outlineLevel="1" thickBot="1" x14ac:dyDescent="0.25">
      <c r="B210" s="673" t="str">
        <f>'LOTE 3'!A50</f>
        <v>(-) Depreciação/Amortização</v>
      </c>
      <c r="C210" s="675">
        <f>'LOTE 3'!H50</f>
        <v>0</v>
      </c>
      <c r="D210" s="675">
        <f>'LOTE 3'!I50</f>
        <v>-4060000</v>
      </c>
      <c r="E210" s="675">
        <f>'LOTE 3'!J50</f>
        <v>-4060000</v>
      </c>
      <c r="F210" s="675">
        <f>'LOTE 3'!K50</f>
        <v>-4060000</v>
      </c>
      <c r="G210" s="675">
        <f>'LOTE 3'!L50</f>
        <v>-4060000</v>
      </c>
      <c r="H210" s="675">
        <f>'LOTE 3'!M50</f>
        <v>-4060000</v>
      </c>
      <c r="I210" s="675">
        <f>'LOTE 3'!N50</f>
        <v>-4060000</v>
      </c>
      <c r="J210" s="675">
        <f>'LOTE 3'!O50</f>
        <v>-4060000</v>
      </c>
      <c r="K210" s="675">
        <f>'LOTE 3'!P50</f>
        <v>-4060000</v>
      </c>
      <c r="L210" s="675">
        <f>'LOTE 3'!Q50</f>
        <v>-4060000</v>
      </c>
      <c r="M210" s="675">
        <f>'LOTE 3'!R50</f>
        <v>-4060000</v>
      </c>
      <c r="N210" s="675">
        <f>'LOTE 3'!S50</f>
        <v>0</v>
      </c>
      <c r="O210" s="675">
        <f>'LOTE 3'!T50</f>
        <v>0</v>
      </c>
      <c r="P210" s="675">
        <f>'LOTE 3'!U50</f>
        <v>0</v>
      </c>
      <c r="Q210" s="675">
        <f>'LOTE 3'!V50</f>
        <v>0</v>
      </c>
      <c r="R210" s="675">
        <f>'LOTE 3'!W50</f>
        <v>0</v>
      </c>
      <c r="S210" s="675">
        <f>'LOTE 3'!X50</f>
        <v>0</v>
      </c>
      <c r="T210" s="675">
        <f>'LOTE 3'!Y50</f>
        <v>0</v>
      </c>
    </row>
    <row r="211" spans="2:20" ht="13.5" outlineLevel="1" thickBot="1" x14ac:dyDescent="0.25">
      <c r="B211" s="673" t="str">
        <f>'LOTE 3'!A51</f>
        <v>CAPEX</v>
      </c>
      <c r="C211" s="675">
        <f>'LOTE 3'!H51</f>
        <v>-108747466.52213295</v>
      </c>
      <c r="D211" s="675">
        <f>'LOTE 3'!I51</f>
        <v>0</v>
      </c>
      <c r="E211" s="675">
        <f>'LOTE 3'!J51</f>
        <v>0</v>
      </c>
      <c r="F211" s="675">
        <f>'LOTE 3'!K51</f>
        <v>0</v>
      </c>
      <c r="G211" s="675">
        <f>'LOTE 3'!L51</f>
        <v>0</v>
      </c>
      <c r="H211" s="675">
        <f>'LOTE 3'!M51</f>
        <v>0</v>
      </c>
      <c r="I211" s="675">
        <f>'LOTE 3'!N51</f>
        <v>0</v>
      </c>
      <c r="J211" s="675">
        <f>'LOTE 3'!O51</f>
        <v>0</v>
      </c>
      <c r="K211" s="675">
        <f>'LOTE 3'!P51</f>
        <v>0</v>
      </c>
      <c r="L211" s="675">
        <f>'LOTE 3'!Q51</f>
        <v>0</v>
      </c>
      <c r="M211" s="675">
        <f>'LOTE 3'!R51</f>
        <v>0</v>
      </c>
      <c r="N211" s="675">
        <f>'LOTE 3'!S51</f>
        <v>0</v>
      </c>
      <c r="O211" s="675">
        <f>'LOTE 3'!T51</f>
        <v>0</v>
      </c>
      <c r="P211" s="675">
        <f>'LOTE 3'!U51</f>
        <v>0</v>
      </c>
      <c r="Q211" s="675">
        <f>'LOTE 3'!V51</f>
        <v>0</v>
      </c>
      <c r="R211" s="675">
        <f>'LOTE 3'!W51</f>
        <v>0</v>
      </c>
      <c r="S211" s="675">
        <f>'LOTE 3'!X51</f>
        <v>0</v>
      </c>
      <c r="T211" s="675">
        <f>'LOTE 3'!Y51</f>
        <v>0</v>
      </c>
    </row>
    <row r="212" spans="2:20" ht="13.5" outlineLevel="1" thickBot="1" x14ac:dyDescent="0.25">
      <c r="B212" s="673" t="str">
        <f>'LOTE 3'!A52</f>
        <v>(-) Licenciamento e Equipamentos</v>
      </c>
      <c r="C212" s="675">
        <f>'LOTE 3'!H52</f>
        <v>-108747466.52213295</v>
      </c>
      <c r="D212" s="675">
        <f>'LOTE 3'!I52</f>
        <v>0</v>
      </c>
      <c r="E212" s="675">
        <f>'LOTE 3'!J52</f>
        <v>0</v>
      </c>
      <c r="F212" s="675">
        <f>'LOTE 3'!K52</f>
        <v>0</v>
      </c>
      <c r="G212" s="675">
        <f>'LOTE 3'!L52</f>
        <v>0</v>
      </c>
      <c r="H212" s="675">
        <f>'LOTE 3'!M52</f>
        <v>0</v>
      </c>
      <c r="I212" s="675">
        <f>'LOTE 3'!N52</f>
        <v>0</v>
      </c>
      <c r="J212" s="675">
        <f>'LOTE 3'!O52</f>
        <v>0</v>
      </c>
      <c r="K212" s="675">
        <f>'LOTE 3'!P52</f>
        <v>0</v>
      </c>
      <c r="L212" s="675">
        <f>'LOTE 3'!Q52</f>
        <v>0</v>
      </c>
      <c r="M212" s="675">
        <f>'LOTE 3'!R52</f>
        <v>0</v>
      </c>
      <c r="N212" s="675">
        <f>'LOTE 3'!S52</f>
        <v>0</v>
      </c>
      <c r="O212" s="675">
        <f>'LOTE 3'!T52</f>
        <v>0</v>
      </c>
      <c r="P212" s="675">
        <f>'LOTE 3'!U52</f>
        <v>0</v>
      </c>
      <c r="Q212" s="675">
        <f>'LOTE 3'!V52</f>
        <v>0</v>
      </c>
      <c r="R212" s="675">
        <f>'LOTE 3'!W52</f>
        <v>0</v>
      </c>
      <c r="S212" s="675">
        <f>'LOTE 3'!X52</f>
        <v>0</v>
      </c>
      <c r="T212" s="675">
        <f>'LOTE 3'!Y52</f>
        <v>0</v>
      </c>
    </row>
    <row r="213" spans="2:20" ht="13.5" outlineLevel="1" thickBot="1" x14ac:dyDescent="0.25">
      <c r="B213" s="673" t="str">
        <f>'LOTE 3'!A54</f>
        <v>Fluxo de caixa livre para firma</v>
      </c>
      <c r="C213" s="675">
        <f>'LOTE 3'!H54</f>
        <v>-108742756.09331958</v>
      </c>
      <c r="D213" s="675">
        <f>'LOTE 3'!I54</f>
        <v>-98288608.138492316</v>
      </c>
      <c r="E213" s="675">
        <f>'LOTE 3'!J54</f>
        <v>-77925100.65281713</v>
      </c>
      <c r="F213" s="675">
        <f>'LOTE 3'!K54</f>
        <v>-57561400.089516386</v>
      </c>
      <c r="G213" s="675">
        <f>'LOTE 3'!L54</f>
        <v>-37197498.591500223</v>
      </c>
      <c r="H213" s="675">
        <f>'LOTE 3'!M54</f>
        <v>-16833389.710429952</v>
      </c>
      <c r="I213" s="675">
        <f>'LOTE 3'!N54</f>
        <v>3530934.9656910971</v>
      </c>
      <c r="J213" s="675">
        <f>'LOTE 3'!O54</f>
        <v>23895484.193688251</v>
      </c>
      <c r="K213" s="675">
        <f>'LOTE 3'!P54</f>
        <v>44260266.14304056</v>
      </c>
      <c r="L213" s="675">
        <f>'LOTE 3'!Q54</f>
        <v>64625284.398902439</v>
      </c>
      <c r="M213" s="675">
        <f>'LOTE 3'!R54</f>
        <v>84990555.454194814</v>
      </c>
      <c r="N213" s="675">
        <f>'LOTE 3'!S54</f>
        <v>109416088.54902823</v>
      </c>
      <c r="O213" s="675">
        <f>'LOTE 3'!T54</f>
        <v>133841894.31524028</v>
      </c>
      <c r="P213" s="675">
        <f>'LOTE 3'!U54</f>
        <v>158267981.62511826</v>
      </c>
      <c r="Q213" s="675">
        <f>'LOTE 3'!V54</f>
        <v>182694344.91902661</v>
      </c>
      <c r="R213" s="675">
        <f>'LOTE 3'!W54</f>
        <v>207121013.64685127</v>
      </c>
      <c r="S213" s="675">
        <f>'LOTE 3'!X54</f>
        <v>231547994.20229104</v>
      </c>
      <c r="T213" s="675">
        <f>'LOTE 3'!Y54</f>
        <v>255975300.35060531</v>
      </c>
    </row>
    <row r="214" spans="2:20" outlineLevel="1" x14ac:dyDescent="0.2"/>
    <row r="215" spans="2:20" outlineLevel="1" x14ac:dyDescent="0.2"/>
    <row r="216" spans="2:20" ht="13.5" outlineLevel="1" thickBot="1" x14ac:dyDescent="0.25">
      <c r="B216" s="674" t="s">
        <v>354</v>
      </c>
      <c r="C216" s="674">
        <v>2025</v>
      </c>
      <c r="D216" s="674">
        <f>C216+1</f>
        <v>2026</v>
      </c>
      <c r="E216" s="674">
        <f t="shared" ref="E216:T216" si="95">D216+1</f>
        <v>2027</v>
      </c>
      <c r="F216" s="674">
        <f>E216+1</f>
        <v>2028</v>
      </c>
      <c r="G216" s="674">
        <f t="shared" si="95"/>
        <v>2029</v>
      </c>
      <c r="H216" s="674">
        <f t="shared" si="95"/>
        <v>2030</v>
      </c>
      <c r="I216" s="674">
        <f t="shared" si="95"/>
        <v>2031</v>
      </c>
      <c r="J216" s="674">
        <f t="shared" si="95"/>
        <v>2032</v>
      </c>
      <c r="K216" s="674">
        <f t="shared" si="95"/>
        <v>2033</v>
      </c>
      <c r="L216" s="674">
        <f>K216+1</f>
        <v>2034</v>
      </c>
      <c r="M216" s="674">
        <f t="shared" si="95"/>
        <v>2035</v>
      </c>
      <c r="N216" s="674">
        <f t="shared" si="95"/>
        <v>2036</v>
      </c>
      <c r="O216" s="674">
        <f t="shared" si="95"/>
        <v>2037</v>
      </c>
      <c r="P216" s="674">
        <f>O216+1</f>
        <v>2038</v>
      </c>
      <c r="Q216" s="674">
        <f>P216+1</f>
        <v>2039</v>
      </c>
      <c r="R216" s="674">
        <f t="shared" si="95"/>
        <v>2040</v>
      </c>
      <c r="S216" s="674">
        <f t="shared" si="95"/>
        <v>2041</v>
      </c>
      <c r="T216" s="674">
        <f t="shared" si="95"/>
        <v>2042</v>
      </c>
    </row>
    <row r="217" spans="2:20" outlineLevel="1" x14ac:dyDescent="0.2">
      <c r="B217" s="677" t="s">
        <v>38</v>
      </c>
      <c r="C217" s="675">
        <f>C207</f>
        <v>4710.4288133622731</v>
      </c>
      <c r="D217" s="675">
        <f t="shared" ref="D217:T217" si="96">D207</f>
        <v>10454147.954827264</v>
      </c>
      <c r="E217" s="675">
        <f t="shared" si="96"/>
        <v>20363507.485675186</v>
      </c>
      <c r="F217" s="675">
        <f t="shared" si="96"/>
        <v>20363700.563300744</v>
      </c>
      <c r="G217" s="675">
        <f t="shared" si="96"/>
        <v>20363901.498016167</v>
      </c>
      <c r="H217" s="675">
        <f t="shared" si="96"/>
        <v>20364108.881070271</v>
      </c>
      <c r="I217" s="675">
        <f t="shared" si="96"/>
        <v>20364324.676121049</v>
      </c>
      <c r="J217" s="675">
        <f t="shared" si="96"/>
        <v>20364549.227997154</v>
      </c>
      <c r="K217" s="675">
        <f t="shared" si="96"/>
        <v>20364781.949352309</v>
      </c>
      <c r="L217" s="675">
        <f t="shared" si="96"/>
        <v>20365018.255861878</v>
      </c>
      <c r="M217" s="675">
        <f t="shared" si="96"/>
        <v>20365271.055292372</v>
      </c>
      <c r="N217" s="675">
        <f t="shared" si="96"/>
        <v>24425533.094833415</v>
      </c>
      <c r="O217" s="675">
        <f t="shared" si="96"/>
        <v>24425805.766212046</v>
      </c>
      <c r="P217" s="675">
        <f t="shared" si="96"/>
        <v>24426087.309877962</v>
      </c>
      <c r="Q217" s="675">
        <f t="shared" si="96"/>
        <v>24426363.29390835</v>
      </c>
      <c r="R217" s="675">
        <f t="shared" si="96"/>
        <v>24426668.727824669</v>
      </c>
      <c r="S217" s="675">
        <f t="shared" si="96"/>
        <v>24426980.555439763</v>
      </c>
      <c r="T217" s="675">
        <f t="shared" si="96"/>
        <v>24427306.148314264</v>
      </c>
    </row>
    <row r="218" spans="2:20" ht="13.5" outlineLevel="1" thickBot="1" x14ac:dyDescent="0.25">
      <c r="B218" s="678" t="str">
        <f>B208</f>
        <v>(-) Impostos sobre EBIT</v>
      </c>
      <c r="C218" s="676">
        <f>C208</f>
        <v>0</v>
      </c>
      <c r="D218" s="676">
        <f t="shared" ref="D218:T218" si="97">D208</f>
        <v>-4517822.25</v>
      </c>
      <c r="E218" s="676">
        <f t="shared" si="97"/>
        <v>-5527848.25</v>
      </c>
      <c r="F218" s="676">
        <f t="shared" si="97"/>
        <v>-5527848.25</v>
      </c>
      <c r="G218" s="676">
        <f t="shared" si="97"/>
        <v>-5527848.25</v>
      </c>
      <c r="H218" s="676">
        <f t="shared" si="97"/>
        <v>-5527848.25</v>
      </c>
      <c r="I218" s="676">
        <f t="shared" si="97"/>
        <v>-5527848.25</v>
      </c>
      <c r="J218" s="676">
        <f t="shared" si="97"/>
        <v>-5527848.25</v>
      </c>
      <c r="K218" s="676">
        <f t="shared" si="97"/>
        <v>-5527848.25</v>
      </c>
      <c r="L218" s="676">
        <f t="shared" si="97"/>
        <v>-5527848.25</v>
      </c>
      <c r="M218" s="676">
        <f t="shared" si="97"/>
        <v>-5527848.25</v>
      </c>
      <c r="N218" s="676">
        <f t="shared" si="97"/>
        <v>-5527848.25</v>
      </c>
      <c r="O218" s="676">
        <f t="shared" si="97"/>
        <v>-5527848.25</v>
      </c>
      <c r="P218" s="676">
        <f t="shared" si="97"/>
        <v>-5527848.25</v>
      </c>
      <c r="Q218" s="676">
        <f t="shared" si="97"/>
        <v>-5527848.25</v>
      </c>
      <c r="R218" s="676">
        <f t="shared" si="97"/>
        <v>-5527848.25</v>
      </c>
      <c r="S218" s="676">
        <f t="shared" si="97"/>
        <v>-5527848.25</v>
      </c>
      <c r="T218" s="676">
        <f t="shared" si="97"/>
        <v>-5527848.25</v>
      </c>
    </row>
    <row r="219" spans="2:20" ht="13.5" outlineLevel="1" thickBot="1" x14ac:dyDescent="0.25">
      <c r="B219" s="678" t="str">
        <f t="shared" ref="B219:C220" si="98">B209</f>
        <v>(+) Receita Bruta</v>
      </c>
      <c r="C219" s="676">
        <f t="shared" si="98"/>
        <v>4710.4288133622731</v>
      </c>
      <c r="D219" s="676">
        <f t="shared" ref="D219:T219" si="99">D209</f>
        <v>19031970.204827264</v>
      </c>
      <c r="E219" s="676">
        <f t="shared" si="99"/>
        <v>29951355.735675186</v>
      </c>
      <c r="F219" s="676">
        <f t="shared" si="99"/>
        <v>29951548.813300744</v>
      </c>
      <c r="G219" s="676">
        <f t="shared" si="99"/>
        <v>29951749.748016167</v>
      </c>
      <c r="H219" s="676">
        <f t="shared" si="99"/>
        <v>29951957.131070271</v>
      </c>
      <c r="I219" s="676">
        <f t="shared" si="99"/>
        <v>29952172.926121049</v>
      </c>
      <c r="J219" s="676">
        <f t="shared" si="99"/>
        <v>29952397.477997154</v>
      </c>
      <c r="K219" s="676">
        <f t="shared" si="99"/>
        <v>29952630.199352309</v>
      </c>
      <c r="L219" s="676">
        <f t="shared" si="99"/>
        <v>29952866.505861878</v>
      </c>
      <c r="M219" s="676">
        <f t="shared" si="99"/>
        <v>29953119.305292372</v>
      </c>
      <c r="N219" s="676">
        <f t="shared" si="99"/>
        <v>29953381.344833415</v>
      </c>
      <c r="O219" s="676">
        <f t="shared" si="99"/>
        <v>29953654.016212046</v>
      </c>
      <c r="P219" s="676">
        <f t="shared" si="99"/>
        <v>29953935.559877962</v>
      </c>
      <c r="Q219" s="676">
        <f t="shared" si="99"/>
        <v>29954211.54390835</v>
      </c>
      <c r="R219" s="676">
        <f t="shared" si="99"/>
        <v>29954516.977824669</v>
      </c>
      <c r="S219" s="676">
        <f t="shared" si="99"/>
        <v>29954828.805439763</v>
      </c>
      <c r="T219" s="676">
        <f t="shared" si="99"/>
        <v>29955154.398314264</v>
      </c>
    </row>
    <row r="220" spans="2:20" ht="13.5" outlineLevel="1" thickBot="1" x14ac:dyDescent="0.25">
      <c r="B220" s="678" t="str">
        <f t="shared" si="98"/>
        <v>(-) Depreciação/Amortização</v>
      </c>
      <c r="C220" s="676">
        <f t="shared" si="98"/>
        <v>0</v>
      </c>
      <c r="D220" s="676">
        <f t="shared" ref="D220:T220" si="100">D210</f>
        <v>-4060000</v>
      </c>
      <c r="E220" s="676">
        <f t="shared" si="100"/>
        <v>-4060000</v>
      </c>
      <c r="F220" s="676">
        <f t="shared" si="100"/>
        <v>-4060000</v>
      </c>
      <c r="G220" s="676">
        <f t="shared" si="100"/>
        <v>-4060000</v>
      </c>
      <c r="H220" s="676">
        <f t="shared" si="100"/>
        <v>-4060000</v>
      </c>
      <c r="I220" s="676">
        <f t="shared" si="100"/>
        <v>-4060000</v>
      </c>
      <c r="J220" s="676">
        <f t="shared" si="100"/>
        <v>-4060000</v>
      </c>
      <c r="K220" s="676">
        <f t="shared" si="100"/>
        <v>-4060000</v>
      </c>
      <c r="L220" s="676">
        <f t="shared" si="100"/>
        <v>-4060000</v>
      </c>
      <c r="M220" s="676">
        <f t="shared" si="100"/>
        <v>-4060000</v>
      </c>
      <c r="N220" s="676">
        <f t="shared" si="100"/>
        <v>0</v>
      </c>
      <c r="O220" s="676">
        <f t="shared" si="100"/>
        <v>0</v>
      </c>
      <c r="P220" s="676">
        <f t="shared" si="100"/>
        <v>0</v>
      </c>
      <c r="Q220" s="676">
        <f t="shared" si="100"/>
        <v>0</v>
      </c>
      <c r="R220" s="676">
        <f t="shared" si="100"/>
        <v>0</v>
      </c>
      <c r="S220" s="676">
        <f t="shared" si="100"/>
        <v>0</v>
      </c>
      <c r="T220" s="676">
        <f t="shared" si="100"/>
        <v>0</v>
      </c>
    </row>
    <row r="221" spans="2:20" ht="13.5" outlineLevel="1" thickBot="1" x14ac:dyDescent="0.25">
      <c r="B221" s="678" t="str">
        <f>B212</f>
        <v>(-) Licenciamento e Equipamentos</v>
      </c>
      <c r="C221" s="676">
        <f>C212</f>
        <v>-108747466.52213295</v>
      </c>
      <c r="D221" s="676">
        <f t="shared" ref="D221:T221" si="101">D212</f>
        <v>0</v>
      </c>
      <c r="E221" s="676">
        <f t="shared" si="101"/>
        <v>0</v>
      </c>
      <c r="F221" s="676">
        <f t="shared" si="101"/>
        <v>0</v>
      </c>
      <c r="G221" s="676">
        <f t="shared" si="101"/>
        <v>0</v>
      </c>
      <c r="H221" s="676">
        <f t="shared" si="101"/>
        <v>0</v>
      </c>
      <c r="I221" s="676">
        <f t="shared" si="101"/>
        <v>0</v>
      </c>
      <c r="J221" s="676">
        <f t="shared" si="101"/>
        <v>0</v>
      </c>
      <c r="K221" s="676">
        <f t="shared" si="101"/>
        <v>0</v>
      </c>
      <c r="L221" s="676">
        <f t="shared" si="101"/>
        <v>0</v>
      </c>
      <c r="M221" s="676">
        <f t="shared" si="101"/>
        <v>0</v>
      </c>
      <c r="N221" s="676">
        <f t="shared" si="101"/>
        <v>0</v>
      </c>
      <c r="O221" s="676">
        <f t="shared" si="101"/>
        <v>0</v>
      </c>
      <c r="P221" s="676">
        <f t="shared" si="101"/>
        <v>0</v>
      </c>
      <c r="Q221" s="676">
        <f t="shared" si="101"/>
        <v>0</v>
      </c>
      <c r="R221" s="676">
        <f t="shared" si="101"/>
        <v>0</v>
      </c>
      <c r="S221" s="676">
        <f t="shared" si="101"/>
        <v>0</v>
      </c>
      <c r="T221" s="676">
        <f t="shared" si="101"/>
        <v>0</v>
      </c>
    </row>
    <row r="222" spans="2:20" outlineLevel="1" x14ac:dyDescent="0.2"/>
  </sheetData>
  <mergeCells count="3">
    <mergeCell ref="AA157:AC157"/>
    <mergeCell ref="AD157:AE157"/>
    <mergeCell ref="AG157:AH157"/>
  </mergeCells>
  <phoneticPr fontId="55" type="noConversion"/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AM104"/>
  <sheetViews>
    <sheetView topLeftCell="E7" zoomScale="110" zoomScaleNormal="110" workbookViewId="0">
      <selection activeCell="F36" sqref="F36:O36"/>
    </sheetView>
  </sheetViews>
  <sheetFormatPr defaultRowHeight="15" x14ac:dyDescent="0.25"/>
  <cols>
    <col min="1" max="1" width="3.28515625" style="19" customWidth="1"/>
    <col min="2" max="2" width="2" style="19" customWidth="1"/>
    <col min="3" max="3" width="62.140625" style="19" customWidth="1"/>
    <col min="4" max="4" width="10.85546875" style="19" bestFit="1" customWidth="1"/>
    <col min="5" max="5" width="17.42578125" style="19" bestFit="1" customWidth="1"/>
    <col min="6" max="6" width="10.28515625" style="19" bestFit="1" customWidth="1"/>
    <col min="7" max="7" width="11.42578125" style="19" bestFit="1" customWidth="1"/>
    <col min="8" max="8" width="12.7109375" style="19" bestFit="1" customWidth="1"/>
    <col min="9" max="9" width="10.85546875" style="19" bestFit="1" customWidth="1"/>
    <col min="10" max="10" width="17.85546875" style="19" bestFit="1" customWidth="1"/>
    <col min="11" max="19" width="10.85546875" style="19" bestFit="1" customWidth="1"/>
    <col min="20" max="20" width="12.42578125" style="19" bestFit="1" customWidth="1"/>
    <col min="21" max="25" width="10.85546875" style="19" bestFit="1" customWidth="1"/>
    <col min="26" max="27" width="11.28515625" style="19" bestFit="1" customWidth="1"/>
    <col min="28" max="30" width="11.28515625" style="21" bestFit="1" customWidth="1"/>
    <col min="31" max="39" width="11.28515625" style="19" bestFit="1" customWidth="1"/>
    <col min="40" max="16384" width="9.140625" style="19"/>
  </cols>
  <sheetData>
    <row r="1" spans="1:39" ht="21.75" customHeight="1" x14ac:dyDescent="0.25">
      <c r="A1" s="21"/>
      <c r="B1" s="21"/>
      <c r="C1" s="20" t="s">
        <v>594</v>
      </c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E1" s="21"/>
      <c r="AF1" s="21"/>
      <c r="AG1" s="21"/>
      <c r="AH1" s="21"/>
      <c r="AI1" s="21"/>
    </row>
    <row r="2" spans="1:39" ht="15" customHeight="1" x14ac:dyDescent="0.25">
      <c r="A2" s="21"/>
      <c r="B2" s="21"/>
      <c r="C2" s="20" t="s">
        <v>595</v>
      </c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E2" s="21"/>
      <c r="AF2" s="21"/>
      <c r="AG2" s="21"/>
      <c r="AH2" s="21"/>
      <c r="AI2" s="21"/>
    </row>
    <row r="3" spans="1:39" ht="15.75" x14ac:dyDescent="0.25">
      <c r="A3" s="21"/>
      <c r="B3" s="21"/>
      <c r="C3" s="18" t="s">
        <v>596</v>
      </c>
      <c r="D3" s="17"/>
      <c r="E3" s="16" t="s">
        <v>597</v>
      </c>
      <c r="F3" s="16" t="s">
        <v>598</v>
      </c>
      <c r="G3" s="16" t="s">
        <v>599</v>
      </c>
      <c r="H3" s="16" t="s">
        <v>600</v>
      </c>
      <c r="I3" s="16" t="s">
        <v>601</v>
      </c>
      <c r="J3" s="16" t="s">
        <v>602</v>
      </c>
      <c r="K3" s="16" t="s">
        <v>603</v>
      </c>
      <c r="L3" s="16" t="s">
        <v>604</v>
      </c>
      <c r="M3" s="16" t="s">
        <v>605</v>
      </c>
      <c r="N3" s="16" t="s">
        <v>606</v>
      </c>
      <c r="O3" s="16" t="s">
        <v>607</v>
      </c>
      <c r="P3" s="16" t="s">
        <v>608</v>
      </c>
      <c r="Q3" s="16" t="s">
        <v>609</v>
      </c>
      <c r="R3" s="16" t="s">
        <v>610</v>
      </c>
      <c r="S3" s="16" t="s">
        <v>611</v>
      </c>
      <c r="T3" s="16" t="s">
        <v>612</v>
      </c>
      <c r="U3" s="16" t="s">
        <v>613</v>
      </c>
      <c r="V3" s="16" t="s">
        <v>614</v>
      </c>
      <c r="W3" s="16" t="s">
        <v>615</v>
      </c>
      <c r="X3" s="16" t="s">
        <v>616</v>
      </c>
      <c r="Y3" s="16" t="s">
        <v>617</v>
      </c>
      <c r="Z3" s="16" t="s">
        <v>618</v>
      </c>
      <c r="AA3" s="16" t="s">
        <v>619</v>
      </c>
      <c r="AB3" s="16" t="s">
        <v>620</v>
      </c>
      <c r="AC3" s="16" t="s">
        <v>621</v>
      </c>
      <c r="AD3" s="16" t="s">
        <v>622</v>
      </c>
      <c r="AE3" s="16" t="s">
        <v>623</v>
      </c>
      <c r="AF3" s="16" t="s">
        <v>624</v>
      </c>
      <c r="AG3" s="16" t="s">
        <v>625</v>
      </c>
      <c r="AH3" s="16" t="s">
        <v>626</v>
      </c>
      <c r="AI3" s="16" t="s">
        <v>786</v>
      </c>
      <c r="AJ3" s="16" t="s">
        <v>787</v>
      </c>
      <c r="AK3" s="16" t="s">
        <v>788</v>
      </c>
      <c r="AL3" s="16" t="s">
        <v>789</v>
      </c>
      <c r="AM3" s="16" t="s">
        <v>790</v>
      </c>
    </row>
    <row r="4" spans="1:39" x14ac:dyDescent="0.25">
      <c r="A4" s="21"/>
      <c r="B4" s="21"/>
      <c r="C4" s="23" t="s">
        <v>627</v>
      </c>
      <c r="D4" s="22"/>
      <c r="E4" s="15"/>
      <c r="F4" s="14">
        <f>SUM(F5:F10)</f>
        <v>19027080</v>
      </c>
      <c r="G4" s="15">
        <f>SUM(G5:G10)</f>
        <v>29946280</v>
      </c>
      <c r="H4" s="14">
        <f t="shared" ref="H4:AH4" si="0">SUM(H5:H10)</f>
        <v>29946280</v>
      </c>
      <c r="I4" s="15">
        <f t="shared" si="0"/>
        <v>29946280</v>
      </c>
      <c r="J4" s="14">
        <f t="shared" si="0"/>
        <v>29946280</v>
      </c>
      <c r="K4" s="15">
        <f t="shared" si="0"/>
        <v>29946280</v>
      </c>
      <c r="L4" s="14">
        <f t="shared" si="0"/>
        <v>29946280</v>
      </c>
      <c r="M4" s="15">
        <f t="shared" si="0"/>
        <v>29946280</v>
      </c>
      <c r="N4" s="14">
        <f t="shared" si="0"/>
        <v>29946280</v>
      </c>
      <c r="O4" s="15">
        <f t="shared" si="0"/>
        <v>29946280</v>
      </c>
      <c r="P4" s="14">
        <f t="shared" si="0"/>
        <v>29946280</v>
      </c>
      <c r="Q4" s="15">
        <f t="shared" si="0"/>
        <v>29946280</v>
      </c>
      <c r="R4" s="14">
        <f t="shared" si="0"/>
        <v>29946280</v>
      </c>
      <c r="S4" s="15">
        <f t="shared" si="0"/>
        <v>29946280</v>
      </c>
      <c r="T4" s="14">
        <f t="shared" si="0"/>
        <v>29946280</v>
      </c>
      <c r="U4" s="15">
        <f t="shared" si="0"/>
        <v>29946280</v>
      </c>
      <c r="V4" s="14">
        <f t="shared" si="0"/>
        <v>29946280</v>
      </c>
      <c r="W4" s="15">
        <f t="shared" si="0"/>
        <v>29946280</v>
      </c>
      <c r="X4" s="14">
        <f t="shared" si="0"/>
        <v>29946280</v>
      </c>
      <c r="Y4" s="15">
        <f t="shared" si="0"/>
        <v>29946280</v>
      </c>
      <c r="Z4" s="14">
        <f t="shared" si="0"/>
        <v>29946280</v>
      </c>
      <c r="AA4" s="15">
        <f t="shared" si="0"/>
        <v>29946280</v>
      </c>
      <c r="AB4" s="14">
        <f t="shared" si="0"/>
        <v>29946280</v>
      </c>
      <c r="AC4" s="15">
        <f t="shared" si="0"/>
        <v>29946280</v>
      </c>
      <c r="AD4" s="14">
        <f t="shared" si="0"/>
        <v>29946280</v>
      </c>
      <c r="AE4" s="15">
        <f t="shared" si="0"/>
        <v>29946280</v>
      </c>
      <c r="AF4" s="14">
        <f t="shared" si="0"/>
        <v>29946280</v>
      </c>
      <c r="AG4" s="15">
        <f t="shared" si="0"/>
        <v>29946280</v>
      </c>
      <c r="AH4" s="13">
        <f t="shared" si="0"/>
        <v>29946280</v>
      </c>
      <c r="AI4" s="13">
        <f t="shared" ref="AI4:AM4" si="1">SUM(AI5:AI10)</f>
        <v>29946280</v>
      </c>
      <c r="AJ4" s="13">
        <f t="shared" si="1"/>
        <v>29946280</v>
      </c>
      <c r="AK4" s="13">
        <f t="shared" si="1"/>
        <v>29946280</v>
      </c>
      <c r="AL4" s="13">
        <f t="shared" si="1"/>
        <v>29946280</v>
      </c>
      <c r="AM4" s="13">
        <f t="shared" si="1"/>
        <v>29946280</v>
      </c>
    </row>
    <row r="5" spans="1:39" x14ac:dyDescent="0.25">
      <c r="A5" s="21"/>
      <c r="B5" s="21"/>
      <c r="C5" s="432" t="s">
        <v>628</v>
      </c>
      <c r="D5" s="21"/>
      <c r="E5" s="11"/>
      <c r="F5" s="10">
        <f>D63*E61</f>
        <v>7560000</v>
      </c>
      <c r="G5" s="11">
        <f>D63*E61</f>
        <v>7560000</v>
      </c>
      <c r="H5" s="10">
        <f t="shared" ref="H5:AH5" si="2">G5</f>
        <v>7560000</v>
      </c>
      <c r="I5" s="11">
        <f t="shared" si="2"/>
        <v>7560000</v>
      </c>
      <c r="J5" s="10">
        <f t="shared" si="2"/>
        <v>7560000</v>
      </c>
      <c r="K5" s="11">
        <f t="shared" si="2"/>
        <v>7560000</v>
      </c>
      <c r="L5" s="10">
        <f t="shared" si="2"/>
        <v>7560000</v>
      </c>
      <c r="M5" s="11">
        <f t="shared" si="2"/>
        <v>7560000</v>
      </c>
      <c r="N5" s="10">
        <f t="shared" si="2"/>
        <v>7560000</v>
      </c>
      <c r="O5" s="11">
        <f t="shared" si="2"/>
        <v>7560000</v>
      </c>
      <c r="P5" s="10">
        <f t="shared" si="2"/>
        <v>7560000</v>
      </c>
      <c r="Q5" s="11">
        <f t="shared" si="2"/>
        <v>7560000</v>
      </c>
      <c r="R5" s="10">
        <f t="shared" si="2"/>
        <v>7560000</v>
      </c>
      <c r="S5" s="11">
        <f t="shared" si="2"/>
        <v>7560000</v>
      </c>
      <c r="T5" s="10">
        <f t="shared" si="2"/>
        <v>7560000</v>
      </c>
      <c r="U5" s="11">
        <f t="shared" si="2"/>
        <v>7560000</v>
      </c>
      <c r="V5" s="10">
        <f t="shared" si="2"/>
        <v>7560000</v>
      </c>
      <c r="W5" s="11">
        <f t="shared" si="2"/>
        <v>7560000</v>
      </c>
      <c r="X5" s="10">
        <f t="shared" si="2"/>
        <v>7560000</v>
      </c>
      <c r="Y5" s="11">
        <f t="shared" si="2"/>
        <v>7560000</v>
      </c>
      <c r="Z5" s="10">
        <f t="shared" si="2"/>
        <v>7560000</v>
      </c>
      <c r="AA5" s="11">
        <f t="shared" si="2"/>
        <v>7560000</v>
      </c>
      <c r="AB5" s="10">
        <f t="shared" si="2"/>
        <v>7560000</v>
      </c>
      <c r="AC5" s="11">
        <f t="shared" si="2"/>
        <v>7560000</v>
      </c>
      <c r="AD5" s="10">
        <f t="shared" si="2"/>
        <v>7560000</v>
      </c>
      <c r="AE5" s="11">
        <f t="shared" si="2"/>
        <v>7560000</v>
      </c>
      <c r="AF5" s="10">
        <f t="shared" si="2"/>
        <v>7560000</v>
      </c>
      <c r="AG5" s="11">
        <f t="shared" si="2"/>
        <v>7560000</v>
      </c>
      <c r="AH5" s="9">
        <f t="shared" si="2"/>
        <v>7560000</v>
      </c>
      <c r="AI5" s="9">
        <f t="shared" ref="AI5" si="3">AH5</f>
        <v>7560000</v>
      </c>
      <c r="AJ5" s="9">
        <f t="shared" ref="AJ5" si="4">AI5</f>
        <v>7560000</v>
      </c>
      <c r="AK5" s="9">
        <f t="shared" ref="AK5" si="5">AJ5</f>
        <v>7560000</v>
      </c>
      <c r="AL5" s="9">
        <f t="shared" ref="AL5" si="6">AK5</f>
        <v>7560000</v>
      </c>
      <c r="AM5" s="9">
        <f t="shared" ref="AM5" si="7">AL5</f>
        <v>7560000</v>
      </c>
    </row>
    <row r="6" spans="1:39" x14ac:dyDescent="0.25">
      <c r="A6" s="21"/>
      <c r="B6" s="21"/>
      <c r="C6" s="377" t="s">
        <v>629</v>
      </c>
      <c r="D6" s="21"/>
      <c r="E6" s="11"/>
      <c r="F6" s="10"/>
      <c r="G6" s="11">
        <f>$D64*$E65</f>
        <v>10919200</v>
      </c>
      <c r="H6" s="10">
        <f t="shared" ref="H6:AH6" si="8">$D64*$E65</f>
        <v>10919200</v>
      </c>
      <c r="I6" s="11">
        <f t="shared" si="8"/>
        <v>10919200</v>
      </c>
      <c r="J6" s="10">
        <f t="shared" si="8"/>
        <v>10919200</v>
      </c>
      <c r="K6" s="11">
        <f t="shared" si="8"/>
        <v>10919200</v>
      </c>
      <c r="L6" s="10">
        <f t="shared" si="8"/>
        <v>10919200</v>
      </c>
      <c r="M6" s="11">
        <f t="shared" si="8"/>
        <v>10919200</v>
      </c>
      <c r="N6" s="10">
        <f t="shared" si="8"/>
        <v>10919200</v>
      </c>
      <c r="O6" s="11">
        <f t="shared" si="8"/>
        <v>10919200</v>
      </c>
      <c r="P6" s="10">
        <f t="shared" si="8"/>
        <v>10919200</v>
      </c>
      <c r="Q6" s="11">
        <f t="shared" si="8"/>
        <v>10919200</v>
      </c>
      <c r="R6" s="10">
        <f t="shared" si="8"/>
        <v>10919200</v>
      </c>
      <c r="S6" s="11">
        <f t="shared" si="8"/>
        <v>10919200</v>
      </c>
      <c r="T6" s="10">
        <f t="shared" si="8"/>
        <v>10919200</v>
      </c>
      <c r="U6" s="11">
        <f t="shared" si="8"/>
        <v>10919200</v>
      </c>
      <c r="V6" s="10">
        <f t="shared" si="8"/>
        <v>10919200</v>
      </c>
      <c r="W6" s="11">
        <f t="shared" si="8"/>
        <v>10919200</v>
      </c>
      <c r="X6" s="10">
        <f t="shared" si="8"/>
        <v>10919200</v>
      </c>
      <c r="Y6" s="11">
        <f t="shared" si="8"/>
        <v>10919200</v>
      </c>
      <c r="Z6" s="10">
        <f t="shared" si="8"/>
        <v>10919200</v>
      </c>
      <c r="AA6" s="11">
        <f t="shared" si="8"/>
        <v>10919200</v>
      </c>
      <c r="AB6" s="10">
        <f t="shared" si="8"/>
        <v>10919200</v>
      </c>
      <c r="AC6" s="11">
        <f t="shared" si="8"/>
        <v>10919200</v>
      </c>
      <c r="AD6" s="10">
        <f t="shared" si="8"/>
        <v>10919200</v>
      </c>
      <c r="AE6" s="11">
        <f t="shared" si="8"/>
        <v>10919200</v>
      </c>
      <c r="AF6" s="10">
        <f t="shared" si="8"/>
        <v>10919200</v>
      </c>
      <c r="AG6" s="11">
        <f t="shared" si="8"/>
        <v>10919200</v>
      </c>
      <c r="AH6" s="9">
        <f t="shared" si="8"/>
        <v>10919200</v>
      </c>
      <c r="AI6" s="9">
        <f t="shared" ref="AI6:AM6" si="9">$D64*$E65</f>
        <v>10919200</v>
      </c>
      <c r="AJ6" s="9">
        <f t="shared" si="9"/>
        <v>10919200</v>
      </c>
      <c r="AK6" s="9">
        <f t="shared" si="9"/>
        <v>10919200</v>
      </c>
      <c r="AL6" s="9">
        <f t="shared" si="9"/>
        <v>10919200</v>
      </c>
      <c r="AM6" s="9">
        <f t="shared" si="9"/>
        <v>10919200</v>
      </c>
    </row>
    <row r="7" spans="1:39" x14ac:dyDescent="0.25">
      <c r="A7" s="21"/>
      <c r="B7" s="21"/>
      <c r="C7" s="12" t="s">
        <v>630</v>
      </c>
      <c r="D7" s="21"/>
      <c r="E7" s="11"/>
      <c r="F7" s="10">
        <f>$D68*$E69</f>
        <v>4252500</v>
      </c>
      <c r="G7" s="11">
        <f t="shared" ref="G7:AH7" si="10">$D68*$E69</f>
        <v>4252500</v>
      </c>
      <c r="H7" s="10">
        <f t="shared" si="10"/>
        <v>4252500</v>
      </c>
      <c r="I7" s="11">
        <f t="shared" si="10"/>
        <v>4252500</v>
      </c>
      <c r="J7" s="10">
        <f t="shared" si="10"/>
        <v>4252500</v>
      </c>
      <c r="K7" s="11">
        <f t="shared" si="10"/>
        <v>4252500</v>
      </c>
      <c r="L7" s="10">
        <f t="shared" si="10"/>
        <v>4252500</v>
      </c>
      <c r="M7" s="11">
        <f t="shared" si="10"/>
        <v>4252500</v>
      </c>
      <c r="N7" s="10">
        <f t="shared" si="10"/>
        <v>4252500</v>
      </c>
      <c r="O7" s="11">
        <f t="shared" si="10"/>
        <v>4252500</v>
      </c>
      <c r="P7" s="10">
        <f t="shared" si="10"/>
        <v>4252500</v>
      </c>
      <c r="Q7" s="11">
        <f t="shared" si="10"/>
        <v>4252500</v>
      </c>
      <c r="R7" s="10">
        <f t="shared" si="10"/>
        <v>4252500</v>
      </c>
      <c r="S7" s="11">
        <f t="shared" si="10"/>
        <v>4252500</v>
      </c>
      <c r="T7" s="10">
        <f t="shared" si="10"/>
        <v>4252500</v>
      </c>
      <c r="U7" s="11">
        <f t="shared" si="10"/>
        <v>4252500</v>
      </c>
      <c r="V7" s="10">
        <f t="shared" si="10"/>
        <v>4252500</v>
      </c>
      <c r="W7" s="11">
        <f t="shared" si="10"/>
        <v>4252500</v>
      </c>
      <c r="X7" s="10">
        <f t="shared" si="10"/>
        <v>4252500</v>
      </c>
      <c r="Y7" s="11">
        <f t="shared" si="10"/>
        <v>4252500</v>
      </c>
      <c r="Z7" s="10">
        <f t="shared" si="10"/>
        <v>4252500</v>
      </c>
      <c r="AA7" s="11">
        <f t="shared" si="10"/>
        <v>4252500</v>
      </c>
      <c r="AB7" s="10">
        <f t="shared" si="10"/>
        <v>4252500</v>
      </c>
      <c r="AC7" s="11">
        <f t="shared" si="10"/>
        <v>4252500</v>
      </c>
      <c r="AD7" s="10">
        <f t="shared" si="10"/>
        <v>4252500</v>
      </c>
      <c r="AE7" s="11">
        <f t="shared" si="10"/>
        <v>4252500</v>
      </c>
      <c r="AF7" s="10">
        <f t="shared" si="10"/>
        <v>4252500</v>
      </c>
      <c r="AG7" s="11">
        <f t="shared" si="10"/>
        <v>4252500</v>
      </c>
      <c r="AH7" s="9">
        <f t="shared" si="10"/>
        <v>4252500</v>
      </c>
      <c r="AI7" s="9">
        <f t="shared" ref="AI7:AM7" si="11">$D68*$E69</f>
        <v>4252500</v>
      </c>
      <c r="AJ7" s="9">
        <f t="shared" si="11"/>
        <v>4252500</v>
      </c>
      <c r="AK7" s="9">
        <f t="shared" si="11"/>
        <v>4252500</v>
      </c>
      <c r="AL7" s="9">
        <f t="shared" si="11"/>
        <v>4252500</v>
      </c>
      <c r="AM7" s="9">
        <f t="shared" si="11"/>
        <v>4252500</v>
      </c>
    </row>
    <row r="8" spans="1:39" x14ac:dyDescent="0.25">
      <c r="A8" s="21"/>
      <c r="B8" s="21"/>
      <c r="C8" s="12" t="s">
        <v>631</v>
      </c>
      <c r="D8" s="21"/>
      <c r="E8" s="11"/>
      <c r="F8" s="10">
        <f>$D57*$E58</f>
        <v>6739200</v>
      </c>
      <c r="G8" s="11">
        <f t="shared" ref="G8:AH8" si="12">$D57*$E58</f>
        <v>6739200</v>
      </c>
      <c r="H8" s="10">
        <f t="shared" si="12"/>
        <v>6739200</v>
      </c>
      <c r="I8" s="11">
        <f t="shared" si="12"/>
        <v>6739200</v>
      </c>
      <c r="J8" s="10">
        <f t="shared" si="12"/>
        <v>6739200</v>
      </c>
      <c r="K8" s="11">
        <f t="shared" si="12"/>
        <v>6739200</v>
      </c>
      <c r="L8" s="10">
        <f t="shared" si="12"/>
        <v>6739200</v>
      </c>
      <c r="M8" s="11">
        <f t="shared" si="12"/>
        <v>6739200</v>
      </c>
      <c r="N8" s="10">
        <f t="shared" si="12"/>
        <v>6739200</v>
      </c>
      <c r="O8" s="11">
        <f t="shared" si="12"/>
        <v>6739200</v>
      </c>
      <c r="P8" s="10">
        <f t="shared" si="12"/>
        <v>6739200</v>
      </c>
      <c r="Q8" s="11">
        <f t="shared" si="12"/>
        <v>6739200</v>
      </c>
      <c r="R8" s="10">
        <f t="shared" si="12"/>
        <v>6739200</v>
      </c>
      <c r="S8" s="11">
        <f t="shared" si="12"/>
        <v>6739200</v>
      </c>
      <c r="T8" s="10">
        <f t="shared" si="12"/>
        <v>6739200</v>
      </c>
      <c r="U8" s="11">
        <f t="shared" si="12"/>
        <v>6739200</v>
      </c>
      <c r="V8" s="10">
        <f t="shared" si="12"/>
        <v>6739200</v>
      </c>
      <c r="W8" s="11">
        <f t="shared" si="12"/>
        <v>6739200</v>
      </c>
      <c r="X8" s="10">
        <f t="shared" si="12"/>
        <v>6739200</v>
      </c>
      <c r="Y8" s="11">
        <f t="shared" si="12"/>
        <v>6739200</v>
      </c>
      <c r="Z8" s="10">
        <f t="shared" si="12"/>
        <v>6739200</v>
      </c>
      <c r="AA8" s="11">
        <f t="shared" si="12"/>
        <v>6739200</v>
      </c>
      <c r="AB8" s="10">
        <f t="shared" si="12"/>
        <v>6739200</v>
      </c>
      <c r="AC8" s="11">
        <f t="shared" si="12"/>
        <v>6739200</v>
      </c>
      <c r="AD8" s="10">
        <f t="shared" si="12"/>
        <v>6739200</v>
      </c>
      <c r="AE8" s="11">
        <f t="shared" si="12"/>
        <v>6739200</v>
      </c>
      <c r="AF8" s="10">
        <f t="shared" si="12"/>
        <v>6739200</v>
      </c>
      <c r="AG8" s="11">
        <f t="shared" si="12"/>
        <v>6739200</v>
      </c>
      <c r="AH8" s="9">
        <f t="shared" si="12"/>
        <v>6739200</v>
      </c>
      <c r="AI8" s="9">
        <f t="shared" ref="AI8:AM8" si="13">$D57*$E58</f>
        <v>6739200</v>
      </c>
      <c r="AJ8" s="9">
        <f t="shared" si="13"/>
        <v>6739200</v>
      </c>
      <c r="AK8" s="9">
        <f t="shared" si="13"/>
        <v>6739200</v>
      </c>
      <c r="AL8" s="9">
        <f t="shared" si="13"/>
        <v>6739200</v>
      </c>
      <c r="AM8" s="9">
        <f t="shared" si="13"/>
        <v>6739200</v>
      </c>
    </row>
    <row r="9" spans="1:39" hidden="1" x14ac:dyDescent="0.25">
      <c r="A9" s="21"/>
      <c r="B9" s="21"/>
      <c r="C9" s="12" t="s">
        <v>632</v>
      </c>
      <c r="D9" s="21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11"/>
      <c r="AB9" s="10"/>
      <c r="AC9" s="11"/>
      <c r="AD9" s="10"/>
      <c r="AE9" s="11"/>
      <c r="AF9" s="10"/>
      <c r="AG9" s="11"/>
      <c r="AH9" s="9"/>
      <c r="AI9" s="9"/>
      <c r="AJ9" s="9"/>
      <c r="AK9" s="9"/>
      <c r="AL9" s="9"/>
      <c r="AM9" s="9"/>
    </row>
    <row r="10" spans="1:39" x14ac:dyDescent="0.25">
      <c r="A10" s="21"/>
      <c r="B10" s="21"/>
      <c r="C10" s="12" t="s">
        <v>633</v>
      </c>
      <c r="D10" s="21"/>
      <c r="E10" s="11"/>
      <c r="F10" s="10">
        <f>$E73*$E75</f>
        <v>475380</v>
      </c>
      <c r="G10" s="11">
        <f t="shared" ref="G10:AH10" si="14">$E73*$E75</f>
        <v>475380</v>
      </c>
      <c r="H10" s="10">
        <f t="shared" si="14"/>
        <v>475380</v>
      </c>
      <c r="I10" s="11">
        <f t="shared" si="14"/>
        <v>475380</v>
      </c>
      <c r="J10" s="10">
        <f t="shared" si="14"/>
        <v>475380</v>
      </c>
      <c r="K10" s="11">
        <f t="shared" si="14"/>
        <v>475380</v>
      </c>
      <c r="L10" s="10">
        <f t="shared" si="14"/>
        <v>475380</v>
      </c>
      <c r="M10" s="11">
        <f t="shared" si="14"/>
        <v>475380</v>
      </c>
      <c r="N10" s="10">
        <f t="shared" si="14"/>
        <v>475380</v>
      </c>
      <c r="O10" s="11">
        <f t="shared" si="14"/>
        <v>475380</v>
      </c>
      <c r="P10" s="10">
        <f t="shared" si="14"/>
        <v>475380</v>
      </c>
      <c r="Q10" s="11">
        <f t="shared" si="14"/>
        <v>475380</v>
      </c>
      <c r="R10" s="10">
        <f t="shared" si="14"/>
        <v>475380</v>
      </c>
      <c r="S10" s="11">
        <f t="shared" si="14"/>
        <v>475380</v>
      </c>
      <c r="T10" s="10">
        <f t="shared" si="14"/>
        <v>475380</v>
      </c>
      <c r="U10" s="11">
        <f t="shared" si="14"/>
        <v>475380</v>
      </c>
      <c r="V10" s="10">
        <f t="shared" si="14"/>
        <v>475380</v>
      </c>
      <c r="W10" s="11">
        <f t="shared" si="14"/>
        <v>475380</v>
      </c>
      <c r="X10" s="10">
        <f t="shared" si="14"/>
        <v>475380</v>
      </c>
      <c r="Y10" s="11">
        <f t="shared" si="14"/>
        <v>475380</v>
      </c>
      <c r="Z10" s="10">
        <f t="shared" si="14"/>
        <v>475380</v>
      </c>
      <c r="AA10" s="11">
        <f t="shared" si="14"/>
        <v>475380</v>
      </c>
      <c r="AB10" s="10">
        <f t="shared" si="14"/>
        <v>475380</v>
      </c>
      <c r="AC10" s="11">
        <f t="shared" si="14"/>
        <v>475380</v>
      </c>
      <c r="AD10" s="10">
        <f t="shared" si="14"/>
        <v>475380</v>
      </c>
      <c r="AE10" s="11">
        <f t="shared" si="14"/>
        <v>475380</v>
      </c>
      <c r="AF10" s="10">
        <f t="shared" si="14"/>
        <v>475380</v>
      </c>
      <c r="AG10" s="11">
        <f t="shared" si="14"/>
        <v>475380</v>
      </c>
      <c r="AH10" s="9">
        <f t="shared" si="14"/>
        <v>475380</v>
      </c>
      <c r="AI10" s="9">
        <f t="shared" ref="AI10:AM10" si="15">$E73*$E75</f>
        <v>475380</v>
      </c>
      <c r="AJ10" s="9">
        <f t="shared" si="15"/>
        <v>475380</v>
      </c>
      <c r="AK10" s="9">
        <f t="shared" si="15"/>
        <v>475380</v>
      </c>
      <c r="AL10" s="9">
        <f t="shared" si="15"/>
        <v>475380</v>
      </c>
      <c r="AM10" s="9">
        <f t="shared" si="15"/>
        <v>475380</v>
      </c>
    </row>
    <row r="11" spans="1:39" x14ac:dyDescent="0.25">
      <c r="A11" s="21"/>
      <c r="B11" s="21"/>
      <c r="C11" s="8"/>
      <c r="D11" s="7"/>
      <c r="E11" s="6"/>
      <c r="F11" s="5"/>
      <c r="G11" s="6"/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4"/>
      <c r="AI11" s="4"/>
      <c r="AJ11" s="4"/>
      <c r="AK11" s="4"/>
      <c r="AL11" s="4"/>
      <c r="AM11" s="4"/>
    </row>
    <row r="12" spans="1:39" x14ac:dyDescent="0.25">
      <c r="A12" s="21"/>
      <c r="B12" s="21"/>
      <c r="C12" s="23" t="s">
        <v>634</v>
      </c>
      <c r="D12" s="3"/>
      <c r="E12" s="15"/>
      <c r="F12" s="14">
        <f t="shared" ref="F12:AH12" si="16">SUM(F13:F16)</f>
        <v>-2226494.25</v>
      </c>
      <c r="G12" s="15">
        <f>SUM(G13:G16)</f>
        <v>-3236520.25</v>
      </c>
      <c r="H12" s="14">
        <f t="shared" si="16"/>
        <v>-3236520.25</v>
      </c>
      <c r="I12" s="15">
        <f t="shared" si="16"/>
        <v>-3236520.25</v>
      </c>
      <c r="J12" s="14">
        <f t="shared" si="16"/>
        <v>-3236520.25</v>
      </c>
      <c r="K12" s="15">
        <f t="shared" si="16"/>
        <v>-3236520.25</v>
      </c>
      <c r="L12" s="14">
        <f t="shared" si="16"/>
        <v>-3236520.25</v>
      </c>
      <c r="M12" s="15">
        <f t="shared" si="16"/>
        <v>-3236520.25</v>
      </c>
      <c r="N12" s="14">
        <f t="shared" si="16"/>
        <v>-3236520.25</v>
      </c>
      <c r="O12" s="15">
        <f t="shared" si="16"/>
        <v>-3236520.25</v>
      </c>
      <c r="P12" s="14">
        <f t="shared" si="16"/>
        <v>-3236520.25</v>
      </c>
      <c r="Q12" s="15">
        <f t="shared" si="16"/>
        <v>-3236520.25</v>
      </c>
      <c r="R12" s="14">
        <f t="shared" si="16"/>
        <v>-3236520.25</v>
      </c>
      <c r="S12" s="15">
        <f t="shared" si="16"/>
        <v>-3236520.25</v>
      </c>
      <c r="T12" s="14">
        <f t="shared" si="16"/>
        <v>-3236520.25</v>
      </c>
      <c r="U12" s="15">
        <f t="shared" si="16"/>
        <v>-3236520.25</v>
      </c>
      <c r="V12" s="14">
        <f t="shared" si="16"/>
        <v>-3236520.25</v>
      </c>
      <c r="W12" s="15">
        <f t="shared" si="16"/>
        <v>-3236520.25</v>
      </c>
      <c r="X12" s="14">
        <f t="shared" si="16"/>
        <v>-3236520.25</v>
      </c>
      <c r="Y12" s="15">
        <f t="shared" si="16"/>
        <v>-3236520.25</v>
      </c>
      <c r="Z12" s="14">
        <f t="shared" si="16"/>
        <v>-3236520.25</v>
      </c>
      <c r="AA12" s="15">
        <f t="shared" si="16"/>
        <v>-3236520.25</v>
      </c>
      <c r="AB12" s="14">
        <f t="shared" si="16"/>
        <v>-3236520.25</v>
      </c>
      <c r="AC12" s="15">
        <f t="shared" si="16"/>
        <v>-3236520.25</v>
      </c>
      <c r="AD12" s="14">
        <f t="shared" si="16"/>
        <v>-3236520.25</v>
      </c>
      <c r="AE12" s="15">
        <f t="shared" si="16"/>
        <v>-3236520.25</v>
      </c>
      <c r="AF12" s="14">
        <f t="shared" si="16"/>
        <v>-3236520.25</v>
      </c>
      <c r="AG12" s="15">
        <f t="shared" si="16"/>
        <v>-3236520.25</v>
      </c>
      <c r="AH12" s="13">
        <f t="shared" si="16"/>
        <v>-3236520.25</v>
      </c>
      <c r="AI12" s="13">
        <f t="shared" ref="AI12:AM12" si="17">SUM(AI13:AI16)</f>
        <v>-3236520.25</v>
      </c>
      <c r="AJ12" s="13">
        <f t="shared" si="17"/>
        <v>-3236520.25</v>
      </c>
      <c r="AK12" s="13">
        <f t="shared" si="17"/>
        <v>-3236520.25</v>
      </c>
      <c r="AL12" s="13">
        <f t="shared" si="17"/>
        <v>-3236520.25</v>
      </c>
      <c r="AM12" s="13">
        <f t="shared" si="17"/>
        <v>-3236520.25</v>
      </c>
    </row>
    <row r="13" spans="1:39" x14ac:dyDescent="0.25">
      <c r="A13" s="21"/>
      <c r="B13" s="21"/>
      <c r="C13" s="12" t="s">
        <v>635</v>
      </c>
      <c r="D13" s="2"/>
      <c r="E13" s="11"/>
      <c r="F13" s="10">
        <f>-F5*D82</f>
        <v>-699300</v>
      </c>
      <c r="G13" s="11">
        <f t="shared" ref="G13:AH13" si="18">-G5*$D82</f>
        <v>-699300</v>
      </c>
      <c r="H13" s="10">
        <f t="shared" si="18"/>
        <v>-699300</v>
      </c>
      <c r="I13" s="11">
        <f t="shared" si="18"/>
        <v>-699300</v>
      </c>
      <c r="J13" s="10">
        <f t="shared" si="18"/>
        <v>-699300</v>
      </c>
      <c r="K13" s="11">
        <f t="shared" si="18"/>
        <v>-699300</v>
      </c>
      <c r="L13" s="10">
        <f t="shared" si="18"/>
        <v>-699300</v>
      </c>
      <c r="M13" s="11">
        <f t="shared" si="18"/>
        <v>-699300</v>
      </c>
      <c r="N13" s="10">
        <f t="shared" si="18"/>
        <v>-699300</v>
      </c>
      <c r="O13" s="11">
        <f t="shared" si="18"/>
        <v>-699300</v>
      </c>
      <c r="P13" s="10">
        <f t="shared" si="18"/>
        <v>-699300</v>
      </c>
      <c r="Q13" s="11">
        <f t="shared" si="18"/>
        <v>-699300</v>
      </c>
      <c r="R13" s="10">
        <f t="shared" si="18"/>
        <v>-699300</v>
      </c>
      <c r="S13" s="11">
        <f t="shared" si="18"/>
        <v>-699300</v>
      </c>
      <c r="T13" s="10">
        <f t="shared" si="18"/>
        <v>-699300</v>
      </c>
      <c r="U13" s="11">
        <f t="shared" si="18"/>
        <v>-699300</v>
      </c>
      <c r="V13" s="10">
        <f t="shared" si="18"/>
        <v>-699300</v>
      </c>
      <c r="W13" s="11">
        <f t="shared" si="18"/>
        <v>-699300</v>
      </c>
      <c r="X13" s="10">
        <f t="shared" si="18"/>
        <v>-699300</v>
      </c>
      <c r="Y13" s="11">
        <f t="shared" si="18"/>
        <v>-699300</v>
      </c>
      <c r="Z13" s="10">
        <f t="shared" si="18"/>
        <v>-699300</v>
      </c>
      <c r="AA13" s="11">
        <f t="shared" si="18"/>
        <v>-699300</v>
      </c>
      <c r="AB13" s="10">
        <f t="shared" si="18"/>
        <v>-699300</v>
      </c>
      <c r="AC13" s="11">
        <f t="shared" si="18"/>
        <v>-699300</v>
      </c>
      <c r="AD13" s="10">
        <f t="shared" si="18"/>
        <v>-699300</v>
      </c>
      <c r="AE13" s="11">
        <f t="shared" si="18"/>
        <v>-699300</v>
      </c>
      <c r="AF13" s="10">
        <f t="shared" si="18"/>
        <v>-699300</v>
      </c>
      <c r="AG13" s="11">
        <f t="shared" si="18"/>
        <v>-699300</v>
      </c>
      <c r="AH13" s="9">
        <f t="shared" si="18"/>
        <v>-699300</v>
      </c>
      <c r="AI13" s="9">
        <f t="shared" ref="AI13:AM13" si="19">-AI5*$D82</f>
        <v>-699300</v>
      </c>
      <c r="AJ13" s="9">
        <f t="shared" si="19"/>
        <v>-699300</v>
      </c>
      <c r="AK13" s="9">
        <f t="shared" si="19"/>
        <v>-699300</v>
      </c>
      <c r="AL13" s="9">
        <f t="shared" si="19"/>
        <v>-699300</v>
      </c>
      <c r="AM13" s="9">
        <f t="shared" si="19"/>
        <v>-699300</v>
      </c>
    </row>
    <row r="14" spans="1:39" x14ac:dyDescent="0.25">
      <c r="A14" s="21"/>
      <c r="B14" s="21"/>
      <c r="C14" s="12" t="s">
        <v>636</v>
      </c>
      <c r="D14" s="2"/>
      <c r="E14" s="11"/>
      <c r="F14" s="10"/>
      <c r="G14" s="11">
        <f t="shared" ref="G14:AH14" si="20">-G6*$D88</f>
        <v>-1010026</v>
      </c>
      <c r="H14" s="10">
        <f t="shared" si="20"/>
        <v>-1010026</v>
      </c>
      <c r="I14" s="11">
        <f t="shared" si="20"/>
        <v>-1010026</v>
      </c>
      <c r="J14" s="10">
        <f t="shared" si="20"/>
        <v>-1010026</v>
      </c>
      <c r="K14" s="11">
        <f t="shared" si="20"/>
        <v>-1010026</v>
      </c>
      <c r="L14" s="10">
        <f t="shared" si="20"/>
        <v>-1010026</v>
      </c>
      <c r="M14" s="11">
        <f t="shared" si="20"/>
        <v>-1010026</v>
      </c>
      <c r="N14" s="10">
        <f t="shared" si="20"/>
        <v>-1010026</v>
      </c>
      <c r="O14" s="11">
        <f t="shared" si="20"/>
        <v>-1010026</v>
      </c>
      <c r="P14" s="10">
        <f t="shared" si="20"/>
        <v>-1010026</v>
      </c>
      <c r="Q14" s="11">
        <f t="shared" si="20"/>
        <v>-1010026</v>
      </c>
      <c r="R14" s="10">
        <f t="shared" si="20"/>
        <v>-1010026</v>
      </c>
      <c r="S14" s="11">
        <f t="shared" si="20"/>
        <v>-1010026</v>
      </c>
      <c r="T14" s="10">
        <f t="shared" si="20"/>
        <v>-1010026</v>
      </c>
      <c r="U14" s="11">
        <f t="shared" si="20"/>
        <v>-1010026</v>
      </c>
      <c r="V14" s="10">
        <f t="shared" si="20"/>
        <v>-1010026</v>
      </c>
      <c r="W14" s="11">
        <f t="shared" si="20"/>
        <v>-1010026</v>
      </c>
      <c r="X14" s="10">
        <f t="shared" si="20"/>
        <v>-1010026</v>
      </c>
      <c r="Y14" s="11">
        <f t="shared" si="20"/>
        <v>-1010026</v>
      </c>
      <c r="Z14" s="10">
        <f t="shared" si="20"/>
        <v>-1010026</v>
      </c>
      <c r="AA14" s="11">
        <f t="shared" si="20"/>
        <v>-1010026</v>
      </c>
      <c r="AB14" s="10">
        <f t="shared" si="20"/>
        <v>-1010026</v>
      </c>
      <c r="AC14" s="11">
        <f t="shared" si="20"/>
        <v>-1010026</v>
      </c>
      <c r="AD14" s="10">
        <f t="shared" si="20"/>
        <v>-1010026</v>
      </c>
      <c r="AE14" s="11">
        <f t="shared" si="20"/>
        <v>-1010026</v>
      </c>
      <c r="AF14" s="10">
        <f t="shared" si="20"/>
        <v>-1010026</v>
      </c>
      <c r="AG14" s="11">
        <f t="shared" si="20"/>
        <v>-1010026</v>
      </c>
      <c r="AH14" s="9">
        <f t="shared" si="20"/>
        <v>-1010026</v>
      </c>
      <c r="AI14" s="9">
        <f t="shared" ref="AI14:AM14" si="21">-AI6*$D88</f>
        <v>-1010026</v>
      </c>
      <c r="AJ14" s="9">
        <f t="shared" si="21"/>
        <v>-1010026</v>
      </c>
      <c r="AK14" s="9">
        <f t="shared" si="21"/>
        <v>-1010026</v>
      </c>
      <c r="AL14" s="9">
        <f t="shared" si="21"/>
        <v>-1010026</v>
      </c>
      <c r="AM14" s="9">
        <f t="shared" si="21"/>
        <v>-1010026</v>
      </c>
    </row>
    <row r="15" spans="1:39" x14ac:dyDescent="0.25">
      <c r="A15" s="21"/>
      <c r="B15" s="21"/>
      <c r="C15" s="12" t="s">
        <v>637</v>
      </c>
      <c r="D15" s="2"/>
      <c r="E15" s="11"/>
      <c r="F15" s="10">
        <f t="shared" ref="F15:AH15" si="22">-F7*$E86</f>
        <v>-920666.25</v>
      </c>
      <c r="G15" s="11">
        <f t="shared" si="22"/>
        <v>-920666.25</v>
      </c>
      <c r="H15" s="10">
        <f t="shared" si="22"/>
        <v>-920666.25</v>
      </c>
      <c r="I15" s="11">
        <f t="shared" si="22"/>
        <v>-920666.25</v>
      </c>
      <c r="J15" s="10">
        <f t="shared" si="22"/>
        <v>-920666.25</v>
      </c>
      <c r="K15" s="11">
        <f t="shared" si="22"/>
        <v>-920666.25</v>
      </c>
      <c r="L15" s="10">
        <f t="shared" si="22"/>
        <v>-920666.25</v>
      </c>
      <c r="M15" s="11">
        <f t="shared" si="22"/>
        <v>-920666.25</v>
      </c>
      <c r="N15" s="10">
        <f t="shared" si="22"/>
        <v>-920666.25</v>
      </c>
      <c r="O15" s="11">
        <f t="shared" si="22"/>
        <v>-920666.25</v>
      </c>
      <c r="P15" s="10">
        <f t="shared" si="22"/>
        <v>-920666.25</v>
      </c>
      <c r="Q15" s="11">
        <f t="shared" si="22"/>
        <v>-920666.25</v>
      </c>
      <c r="R15" s="10">
        <f t="shared" si="22"/>
        <v>-920666.25</v>
      </c>
      <c r="S15" s="11">
        <f t="shared" si="22"/>
        <v>-920666.25</v>
      </c>
      <c r="T15" s="10">
        <f t="shared" si="22"/>
        <v>-920666.25</v>
      </c>
      <c r="U15" s="11">
        <f t="shared" si="22"/>
        <v>-920666.25</v>
      </c>
      <c r="V15" s="10">
        <f t="shared" si="22"/>
        <v>-920666.25</v>
      </c>
      <c r="W15" s="11">
        <f t="shared" si="22"/>
        <v>-920666.25</v>
      </c>
      <c r="X15" s="10">
        <f t="shared" si="22"/>
        <v>-920666.25</v>
      </c>
      <c r="Y15" s="11">
        <f t="shared" si="22"/>
        <v>-920666.25</v>
      </c>
      <c r="Z15" s="10">
        <f t="shared" si="22"/>
        <v>-920666.25</v>
      </c>
      <c r="AA15" s="11">
        <f t="shared" si="22"/>
        <v>-920666.25</v>
      </c>
      <c r="AB15" s="10">
        <f t="shared" si="22"/>
        <v>-920666.25</v>
      </c>
      <c r="AC15" s="11">
        <f t="shared" si="22"/>
        <v>-920666.25</v>
      </c>
      <c r="AD15" s="10">
        <f t="shared" si="22"/>
        <v>-920666.25</v>
      </c>
      <c r="AE15" s="11">
        <f t="shared" si="22"/>
        <v>-920666.25</v>
      </c>
      <c r="AF15" s="10">
        <f t="shared" si="22"/>
        <v>-920666.25</v>
      </c>
      <c r="AG15" s="11">
        <f t="shared" si="22"/>
        <v>-920666.25</v>
      </c>
      <c r="AH15" s="9">
        <f t="shared" si="22"/>
        <v>-920666.25</v>
      </c>
      <c r="AI15" s="9">
        <f t="shared" ref="AI15:AM15" si="23">-AI7*$E86</f>
        <v>-920666.25</v>
      </c>
      <c r="AJ15" s="9">
        <f t="shared" si="23"/>
        <v>-920666.25</v>
      </c>
      <c r="AK15" s="9">
        <f t="shared" si="23"/>
        <v>-920666.25</v>
      </c>
      <c r="AL15" s="9">
        <f t="shared" si="23"/>
        <v>-920666.25</v>
      </c>
      <c r="AM15" s="9">
        <f t="shared" si="23"/>
        <v>-920666.25</v>
      </c>
    </row>
    <row r="16" spans="1:39" x14ac:dyDescent="0.25">
      <c r="A16" s="21"/>
      <c r="B16" s="21"/>
      <c r="C16" s="12" t="s">
        <v>638</v>
      </c>
      <c r="D16" s="1"/>
      <c r="E16" s="11"/>
      <c r="F16" s="10">
        <f t="shared" ref="F16:AH16" si="24">-F8*$E80</f>
        <v>-606528</v>
      </c>
      <c r="G16" s="11">
        <f t="shared" si="24"/>
        <v>-606528</v>
      </c>
      <c r="H16" s="10">
        <f t="shared" si="24"/>
        <v>-606528</v>
      </c>
      <c r="I16" s="11">
        <f t="shared" si="24"/>
        <v>-606528</v>
      </c>
      <c r="J16" s="10">
        <f t="shared" si="24"/>
        <v>-606528</v>
      </c>
      <c r="K16" s="11">
        <f t="shared" si="24"/>
        <v>-606528</v>
      </c>
      <c r="L16" s="10">
        <f t="shared" si="24"/>
        <v>-606528</v>
      </c>
      <c r="M16" s="11">
        <f t="shared" si="24"/>
        <v>-606528</v>
      </c>
      <c r="N16" s="10">
        <f t="shared" si="24"/>
        <v>-606528</v>
      </c>
      <c r="O16" s="11">
        <f t="shared" si="24"/>
        <v>-606528</v>
      </c>
      <c r="P16" s="10">
        <f t="shared" si="24"/>
        <v>-606528</v>
      </c>
      <c r="Q16" s="11">
        <f t="shared" si="24"/>
        <v>-606528</v>
      </c>
      <c r="R16" s="10">
        <f t="shared" si="24"/>
        <v>-606528</v>
      </c>
      <c r="S16" s="11">
        <f t="shared" si="24"/>
        <v>-606528</v>
      </c>
      <c r="T16" s="10">
        <f t="shared" si="24"/>
        <v>-606528</v>
      </c>
      <c r="U16" s="11">
        <f t="shared" si="24"/>
        <v>-606528</v>
      </c>
      <c r="V16" s="10">
        <f t="shared" si="24"/>
        <v>-606528</v>
      </c>
      <c r="W16" s="11">
        <f t="shared" si="24"/>
        <v>-606528</v>
      </c>
      <c r="X16" s="10">
        <f t="shared" si="24"/>
        <v>-606528</v>
      </c>
      <c r="Y16" s="11">
        <f t="shared" si="24"/>
        <v>-606528</v>
      </c>
      <c r="Z16" s="10">
        <f t="shared" si="24"/>
        <v>-606528</v>
      </c>
      <c r="AA16" s="11">
        <f t="shared" si="24"/>
        <v>-606528</v>
      </c>
      <c r="AB16" s="10">
        <f t="shared" si="24"/>
        <v>-606528</v>
      </c>
      <c r="AC16" s="11">
        <f t="shared" si="24"/>
        <v>-606528</v>
      </c>
      <c r="AD16" s="10">
        <f t="shared" si="24"/>
        <v>-606528</v>
      </c>
      <c r="AE16" s="11">
        <f t="shared" si="24"/>
        <v>-606528</v>
      </c>
      <c r="AF16" s="10">
        <f t="shared" si="24"/>
        <v>-606528</v>
      </c>
      <c r="AG16" s="11">
        <f t="shared" si="24"/>
        <v>-606528</v>
      </c>
      <c r="AH16" s="9">
        <f t="shared" si="24"/>
        <v>-606528</v>
      </c>
      <c r="AI16" s="9">
        <f t="shared" ref="AI16:AM16" si="25">-AI8*$E80</f>
        <v>-606528</v>
      </c>
      <c r="AJ16" s="9">
        <f t="shared" si="25"/>
        <v>-606528</v>
      </c>
      <c r="AK16" s="9">
        <f t="shared" si="25"/>
        <v>-606528</v>
      </c>
      <c r="AL16" s="9">
        <f t="shared" si="25"/>
        <v>-606528</v>
      </c>
      <c r="AM16" s="9">
        <f t="shared" si="25"/>
        <v>-606528</v>
      </c>
    </row>
    <row r="17" spans="1:39" x14ac:dyDescent="0.25">
      <c r="A17" s="21"/>
      <c r="B17" s="21"/>
      <c r="C17" s="8"/>
      <c r="D17" s="7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4"/>
      <c r="AI17" s="4"/>
      <c r="AJ17" s="4"/>
      <c r="AK17" s="4"/>
      <c r="AL17" s="4"/>
      <c r="AM17" s="4"/>
    </row>
    <row r="18" spans="1:39" x14ac:dyDescent="0.25">
      <c r="A18" s="21"/>
      <c r="B18" s="21"/>
      <c r="C18" s="23" t="s">
        <v>639</v>
      </c>
      <c r="D18" s="3"/>
      <c r="E18" s="15"/>
      <c r="F18" s="14">
        <f t="shared" ref="F18:AH18" si="26">SUM(F4,F12)</f>
        <v>16800585.75</v>
      </c>
      <c r="G18" s="15">
        <f t="shared" si="26"/>
        <v>26709759.75</v>
      </c>
      <c r="H18" s="14">
        <f t="shared" si="26"/>
        <v>26709759.75</v>
      </c>
      <c r="I18" s="15">
        <f t="shared" si="26"/>
        <v>26709759.75</v>
      </c>
      <c r="J18" s="14">
        <f t="shared" si="26"/>
        <v>26709759.75</v>
      </c>
      <c r="K18" s="15">
        <f t="shared" si="26"/>
        <v>26709759.75</v>
      </c>
      <c r="L18" s="14">
        <f t="shared" si="26"/>
        <v>26709759.75</v>
      </c>
      <c r="M18" s="15">
        <f t="shared" si="26"/>
        <v>26709759.75</v>
      </c>
      <c r="N18" s="14">
        <f t="shared" si="26"/>
        <v>26709759.75</v>
      </c>
      <c r="O18" s="15">
        <f t="shared" si="26"/>
        <v>26709759.75</v>
      </c>
      <c r="P18" s="14">
        <f t="shared" si="26"/>
        <v>26709759.75</v>
      </c>
      <c r="Q18" s="15">
        <f t="shared" si="26"/>
        <v>26709759.75</v>
      </c>
      <c r="R18" s="14">
        <f t="shared" si="26"/>
        <v>26709759.75</v>
      </c>
      <c r="S18" s="15">
        <f t="shared" si="26"/>
        <v>26709759.75</v>
      </c>
      <c r="T18" s="14">
        <f t="shared" si="26"/>
        <v>26709759.75</v>
      </c>
      <c r="U18" s="15">
        <f t="shared" si="26"/>
        <v>26709759.75</v>
      </c>
      <c r="V18" s="14">
        <f t="shared" si="26"/>
        <v>26709759.75</v>
      </c>
      <c r="W18" s="15">
        <f t="shared" si="26"/>
        <v>26709759.75</v>
      </c>
      <c r="X18" s="14">
        <f t="shared" si="26"/>
        <v>26709759.75</v>
      </c>
      <c r="Y18" s="15">
        <f t="shared" si="26"/>
        <v>26709759.75</v>
      </c>
      <c r="Z18" s="14">
        <f t="shared" si="26"/>
        <v>26709759.75</v>
      </c>
      <c r="AA18" s="15">
        <f t="shared" si="26"/>
        <v>26709759.75</v>
      </c>
      <c r="AB18" s="14">
        <f t="shared" si="26"/>
        <v>26709759.75</v>
      </c>
      <c r="AC18" s="15">
        <f t="shared" si="26"/>
        <v>26709759.75</v>
      </c>
      <c r="AD18" s="14">
        <f t="shared" si="26"/>
        <v>26709759.75</v>
      </c>
      <c r="AE18" s="15">
        <f t="shared" si="26"/>
        <v>26709759.75</v>
      </c>
      <c r="AF18" s="14">
        <f t="shared" si="26"/>
        <v>26709759.75</v>
      </c>
      <c r="AG18" s="15">
        <f t="shared" si="26"/>
        <v>26709759.75</v>
      </c>
      <c r="AH18" s="13">
        <f t="shared" si="26"/>
        <v>26709759.75</v>
      </c>
      <c r="AI18" s="13">
        <f t="shared" ref="AI18:AM18" si="27">SUM(AI4,AI12)</f>
        <v>26709759.75</v>
      </c>
      <c r="AJ18" s="13">
        <f t="shared" si="27"/>
        <v>26709759.75</v>
      </c>
      <c r="AK18" s="13">
        <f t="shared" si="27"/>
        <v>26709759.75</v>
      </c>
      <c r="AL18" s="13">
        <f t="shared" si="27"/>
        <v>26709759.75</v>
      </c>
      <c r="AM18" s="13">
        <f t="shared" si="27"/>
        <v>26709759.75</v>
      </c>
    </row>
    <row r="19" spans="1:39" x14ac:dyDescent="0.25">
      <c r="A19" s="21"/>
      <c r="B19" s="21"/>
      <c r="C19" s="8"/>
      <c r="D19" s="7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6"/>
      <c r="Z19" s="5"/>
      <c r="AA19" s="6"/>
      <c r="AB19" s="5"/>
      <c r="AC19" s="6"/>
      <c r="AD19" s="5"/>
      <c r="AE19" s="6"/>
      <c r="AF19" s="5"/>
      <c r="AG19" s="6"/>
      <c r="AH19" s="4"/>
      <c r="AI19" s="4"/>
      <c r="AJ19" s="4"/>
      <c r="AK19" s="4"/>
      <c r="AL19" s="4"/>
      <c r="AM19" s="4"/>
    </row>
    <row r="20" spans="1:39" x14ac:dyDescent="0.25">
      <c r="A20" s="21"/>
      <c r="B20" s="21"/>
      <c r="C20" s="23" t="s">
        <v>640</v>
      </c>
      <c r="D20" s="503"/>
      <c r="E20" s="15">
        <f>SUM(E21:E23)</f>
        <v>-1275000</v>
      </c>
      <c r="F20" s="14">
        <f>SUM(F21:F24)</f>
        <v>-285406.2</v>
      </c>
      <c r="G20" s="15">
        <f>SUM(G21:G24)</f>
        <v>-449194.19999999995</v>
      </c>
      <c r="H20" s="14">
        <f t="shared" ref="H20:AH20" si="28">SUM(H21:H24)</f>
        <v>-449194.19999999995</v>
      </c>
      <c r="I20" s="15">
        <f t="shared" si="28"/>
        <v>-449194.19999999995</v>
      </c>
      <c r="J20" s="14">
        <f t="shared" si="28"/>
        <v>-449194.19999999995</v>
      </c>
      <c r="K20" s="15">
        <f t="shared" si="28"/>
        <v>-449194.19999999995</v>
      </c>
      <c r="L20" s="14">
        <f t="shared" si="28"/>
        <v>-449194.19999999995</v>
      </c>
      <c r="M20" s="15">
        <f t="shared" si="28"/>
        <v>-449194.19999999995</v>
      </c>
      <c r="N20" s="14">
        <f t="shared" si="28"/>
        <v>-449194.19999999995</v>
      </c>
      <c r="O20" s="15">
        <f t="shared" si="28"/>
        <v>-449194.19999999995</v>
      </c>
      <c r="P20" s="14">
        <f t="shared" si="28"/>
        <v>-449194.19999999995</v>
      </c>
      <c r="Q20" s="15">
        <f t="shared" si="28"/>
        <v>-449194.19999999995</v>
      </c>
      <c r="R20" s="14">
        <f t="shared" si="28"/>
        <v>-449194.19999999995</v>
      </c>
      <c r="S20" s="15">
        <f t="shared" si="28"/>
        <v>-449194.19999999995</v>
      </c>
      <c r="T20" s="14">
        <f t="shared" si="28"/>
        <v>-449194.19999999995</v>
      </c>
      <c r="U20" s="15">
        <f t="shared" si="28"/>
        <v>-449194.19999999995</v>
      </c>
      <c r="V20" s="14">
        <f t="shared" si="28"/>
        <v>-449194.19999999995</v>
      </c>
      <c r="W20" s="15">
        <f t="shared" si="28"/>
        <v>-449194.19999999995</v>
      </c>
      <c r="X20" s="14">
        <f t="shared" si="28"/>
        <v>-449194.19999999995</v>
      </c>
      <c r="Y20" s="15">
        <f t="shared" si="28"/>
        <v>-449194.19999999995</v>
      </c>
      <c r="Z20" s="14">
        <f t="shared" si="28"/>
        <v>-449194.19999999995</v>
      </c>
      <c r="AA20" s="15">
        <f t="shared" si="28"/>
        <v>-449194.19999999995</v>
      </c>
      <c r="AB20" s="14">
        <f t="shared" si="28"/>
        <v>-449194.19999999995</v>
      </c>
      <c r="AC20" s="15">
        <f t="shared" si="28"/>
        <v>-449194.19999999995</v>
      </c>
      <c r="AD20" s="14">
        <f t="shared" si="28"/>
        <v>-449194.19999999995</v>
      </c>
      <c r="AE20" s="15">
        <f t="shared" si="28"/>
        <v>-449194.19999999995</v>
      </c>
      <c r="AF20" s="14">
        <f t="shared" si="28"/>
        <v>-449194.19999999995</v>
      </c>
      <c r="AG20" s="15">
        <f t="shared" si="28"/>
        <v>-449194.19999999995</v>
      </c>
      <c r="AH20" s="13">
        <f t="shared" si="28"/>
        <v>-449194.19999999995</v>
      </c>
      <c r="AI20" s="13">
        <f t="shared" ref="AI20:AM20" si="29">SUM(AI21:AI24)</f>
        <v>-449194.19999999995</v>
      </c>
      <c r="AJ20" s="13">
        <f t="shared" si="29"/>
        <v>-449194.19999999995</v>
      </c>
      <c r="AK20" s="13">
        <f t="shared" si="29"/>
        <v>-449194.19999999995</v>
      </c>
      <c r="AL20" s="13">
        <f t="shared" si="29"/>
        <v>-449194.19999999995</v>
      </c>
      <c r="AM20" s="13">
        <f t="shared" si="29"/>
        <v>-449194.19999999995</v>
      </c>
    </row>
    <row r="21" spans="1:39" x14ac:dyDescent="0.25">
      <c r="A21" s="21"/>
      <c r="B21" s="21"/>
      <c r="C21" s="12" t="s">
        <v>587</v>
      </c>
      <c r="D21" s="2"/>
      <c r="E21" s="11">
        <v>-900000</v>
      </c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11"/>
      <c r="AB21" s="10"/>
      <c r="AC21" s="11"/>
      <c r="AD21" s="10"/>
      <c r="AE21" s="11"/>
      <c r="AF21" s="10"/>
      <c r="AG21" s="11"/>
      <c r="AH21" s="9"/>
      <c r="AI21" s="9"/>
      <c r="AJ21" s="9"/>
      <c r="AK21" s="9"/>
      <c r="AL21" s="9"/>
      <c r="AM21" s="9"/>
    </row>
    <row r="22" spans="1:39" x14ac:dyDescent="0.25">
      <c r="A22" s="21"/>
      <c r="B22" s="21"/>
      <c r="C22" s="12" t="s">
        <v>588</v>
      </c>
      <c r="D22" s="2"/>
      <c r="E22" s="11">
        <v>-375000</v>
      </c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11"/>
      <c r="AB22" s="10"/>
      <c r="AC22" s="11"/>
      <c r="AD22" s="10"/>
      <c r="AE22" s="11"/>
      <c r="AF22" s="10"/>
      <c r="AG22" s="11"/>
      <c r="AH22" s="9"/>
      <c r="AI22" s="9"/>
      <c r="AJ22" s="9"/>
      <c r="AK22" s="9"/>
      <c r="AL22" s="9"/>
      <c r="AM22" s="9"/>
    </row>
    <row r="23" spans="1:39" x14ac:dyDescent="0.25">
      <c r="A23" s="21"/>
      <c r="B23" s="21"/>
      <c r="C23" s="12" t="s">
        <v>589</v>
      </c>
      <c r="D23" s="2"/>
      <c r="E23" s="252"/>
      <c r="F23" s="10">
        <f>-F4*E70</f>
        <v>-190270.80000000002</v>
      </c>
      <c r="G23" s="11">
        <f>-G4*$E70</f>
        <v>-299462.8</v>
      </c>
      <c r="H23" s="10">
        <f t="shared" ref="H23:AH23" si="30">G23</f>
        <v>-299462.8</v>
      </c>
      <c r="I23" s="11">
        <f t="shared" si="30"/>
        <v>-299462.8</v>
      </c>
      <c r="J23" s="10">
        <f t="shared" si="30"/>
        <v>-299462.8</v>
      </c>
      <c r="K23" s="11">
        <f t="shared" si="30"/>
        <v>-299462.8</v>
      </c>
      <c r="L23" s="10">
        <f t="shared" si="30"/>
        <v>-299462.8</v>
      </c>
      <c r="M23" s="11">
        <f t="shared" si="30"/>
        <v>-299462.8</v>
      </c>
      <c r="N23" s="10">
        <f t="shared" si="30"/>
        <v>-299462.8</v>
      </c>
      <c r="O23" s="11">
        <f t="shared" si="30"/>
        <v>-299462.8</v>
      </c>
      <c r="P23" s="10">
        <f t="shared" si="30"/>
        <v>-299462.8</v>
      </c>
      <c r="Q23" s="11">
        <f t="shared" si="30"/>
        <v>-299462.8</v>
      </c>
      <c r="R23" s="10">
        <f t="shared" si="30"/>
        <v>-299462.8</v>
      </c>
      <c r="S23" s="11">
        <f t="shared" si="30"/>
        <v>-299462.8</v>
      </c>
      <c r="T23" s="10">
        <f t="shared" si="30"/>
        <v>-299462.8</v>
      </c>
      <c r="U23" s="11">
        <f t="shared" si="30"/>
        <v>-299462.8</v>
      </c>
      <c r="V23" s="10">
        <f t="shared" si="30"/>
        <v>-299462.8</v>
      </c>
      <c r="W23" s="11">
        <f t="shared" si="30"/>
        <v>-299462.8</v>
      </c>
      <c r="X23" s="10">
        <f t="shared" si="30"/>
        <v>-299462.8</v>
      </c>
      <c r="Y23" s="11">
        <f t="shared" si="30"/>
        <v>-299462.8</v>
      </c>
      <c r="Z23" s="10">
        <f t="shared" si="30"/>
        <v>-299462.8</v>
      </c>
      <c r="AA23" s="11">
        <f t="shared" si="30"/>
        <v>-299462.8</v>
      </c>
      <c r="AB23" s="10">
        <f t="shared" si="30"/>
        <v>-299462.8</v>
      </c>
      <c r="AC23" s="11">
        <f t="shared" si="30"/>
        <v>-299462.8</v>
      </c>
      <c r="AD23" s="10">
        <f t="shared" si="30"/>
        <v>-299462.8</v>
      </c>
      <c r="AE23" s="11">
        <f t="shared" si="30"/>
        <v>-299462.8</v>
      </c>
      <c r="AF23" s="10">
        <f t="shared" si="30"/>
        <v>-299462.8</v>
      </c>
      <c r="AG23" s="11">
        <f t="shared" si="30"/>
        <v>-299462.8</v>
      </c>
      <c r="AH23" s="9">
        <f t="shared" si="30"/>
        <v>-299462.8</v>
      </c>
      <c r="AI23" s="9">
        <f t="shared" ref="AI23" si="31">AH23</f>
        <v>-299462.8</v>
      </c>
      <c r="AJ23" s="9">
        <f t="shared" ref="AJ23" si="32">AI23</f>
        <v>-299462.8</v>
      </c>
      <c r="AK23" s="9">
        <f t="shared" ref="AK23" si="33">AJ23</f>
        <v>-299462.8</v>
      </c>
      <c r="AL23" s="9">
        <f t="shared" ref="AL23" si="34">AK23</f>
        <v>-299462.8</v>
      </c>
      <c r="AM23" s="9">
        <f t="shared" ref="AM23" si="35">AL23</f>
        <v>-299462.8</v>
      </c>
    </row>
    <row r="24" spans="1:39" x14ac:dyDescent="0.25">
      <c r="A24" s="21"/>
      <c r="B24" s="21"/>
      <c r="C24" s="12" t="s">
        <v>590</v>
      </c>
      <c r="D24" s="2"/>
      <c r="E24" s="252"/>
      <c r="F24" s="10">
        <f>-$E71*$F4</f>
        <v>-95135.400000000009</v>
      </c>
      <c r="G24" s="11">
        <f>-$E71*G4</f>
        <v>-149731.4</v>
      </c>
      <c r="H24" s="10">
        <f t="shared" ref="H24:AH24" si="36">-$E71*H4</f>
        <v>-149731.4</v>
      </c>
      <c r="I24" s="11">
        <f t="shared" si="36"/>
        <v>-149731.4</v>
      </c>
      <c r="J24" s="10">
        <f t="shared" si="36"/>
        <v>-149731.4</v>
      </c>
      <c r="K24" s="11">
        <f t="shared" si="36"/>
        <v>-149731.4</v>
      </c>
      <c r="L24" s="10">
        <f t="shared" si="36"/>
        <v>-149731.4</v>
      </c>
      <c r="M24" s="11">
        <f t="shared" si="36"/>
        <v>-149731.4</v>
      </c>
      <c r="N24" s="10">
        <f t="shared" si="36"/>
        <v>-149731.4</v>
      </c>
      <c r="O24" s="11">
        <f t="shared" si="36"/>
        <v>-149731.4</v>
      </c>
      <c r="P24" s="10">
        <f t="shared" si="36"/>
        <v>-149731.4</v>
      </c>
      <c r="Q24" s="11">
        <f t="shared" si="36"/>
        <v>-149731.4</v>
      </c>
      <c r="R24" s="10">
        <f t="shared" si="36"/>
        <v>-149731.4</v>
      </c>
      <c r="S24" s="11">
        <f t="shared" si="36"/>
        <v>-149731.4</v>
      </c>
      <c r="T24" s="10">
        <f t="shared" si="36"/>
        <v>-149731.4</v>
      </c>
      <c r="U24" s="11">
        <f t="shared" si="36"/>
        <v>-149731.4</v>
      </c>
      <c r="V24" s="10">
        <f t="shared" si="36"/>
        <v>-149731.4</v>
      </c>
      <c r="W24" s="11">
        <f t="shared" si="36"/>
        <v>-149731.4</v>
      </c>
      <c r="X24" s="10">
        <f t="shared" si="36"/>
        <v>-149731.4</v>
      </c>
      <c r="Y24" s="11">
        <f t="shared" si="36"/>
        <v>-149731.4</v>
      </c>
      <c r="Z24" s="10">
        <f t="shared" si="36"/>
        <v>-149731.4</v>
      </c>
      <c r="AA24" s="11">
        <f t="shared" si="36"/>
        <v>-149731.4</v>
      </c>
      <c r="AB24" s="10">
        <f t="shared" si="36"/>
        <v>-149731.4</v>
      </c>
      <c r="AC24" s="11">
        <f t="shared" si="36"/>
        <v>-149731.4</v>
      </c>
      <c r="AD24" s="10">
        <f t="shared" si="36"/>
        <v>-149731.4</v>
      </c>
      <c r="AE24" s="11">
        <f t="shared" si="36"/>
        <v>-149731.4</v>
      </c>
      <c r="AF24" s="10">
        <f t="shared" si="36"/>
        <v>-149731.4</v>
      </c>
      <c r="AG24" s="11">
        <f t="shared" si="36"/>
        <v>-149731.4</v>
      </c>
      <c r="AH24" s="9">
        <f t="shared" si="36"/>
        <v>-149731.4</v>
      </c>
      <c r="AI24" s="9">
        <f t="shared" ref="AI24:AM24" si="37">-$E71*AI4</f>
        <v>-149731.4</v>
      </c>
      <c r="AJ24" s="9">
        <f t="shared" si="37"/>
        <v>-149731.4</v>
      </c>
      <c r="AK24" s="9">
        <f t="shared" si="37"/>
        <v>-149731.4</v>
      </c>
      <c r="AL24" s="9">
        <f t="shared" si="37"/>
        <v>-149731.4</v>
      </c>
      <c r="AM24" s="9">
        <f t="shared" si="37"/>
        <v>-149731.4</v>
      </c>
    </row>
    <row r="25" spans="1:39" x14ac:dyDescent="0.25">
      <c r="A25" s="21"/>
      <c r="B25" s="21"/>
      <c r="C25" s="8"/>
      <c r="D25" s="505"/>
      <c r="E25" s="252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11"/>
      <c r="AB25" s="10"/>
      <c r="AC25" s="11"/>
      <c r="AD25" s="10"/>
      <c r="AE25" s="11"/>
      <c r="AF25" s="10"/>
      <c r="AG25" s="11"/>
      <c r="AH25" s="9"/>
      <c r="AI25" s="9"/>
      <c r="AJ25" s="9"/>
      <c r="AK25" s="9"/>
      <c r="AL25" s="9"/>
      <c r="AM25" s="9"/>
    </row>
    <row r="26" spans="1:39" x14ac:dyDescent="0.25">
      <c r="A26" s="21"/>
      <c r="B26" s="21"/>
      <c r="C26" s="23" t="s">
        <v>641</v>
      </c>
      <c r="D26" s="503"/>
      <c r="E26" s="15">
        <f t="shared" ref="E26:AH26" si="38">SUM(E27:E32)</f>
        <v>-2907320.128</v>
      </c>
      <c r="F26" s="14">
        <f t="shared" si="38"/>
        <v>-8922086.0800000001</v>
      </c>
      <c r="G26" s="15">
        <f t="shared" si="38"/>
        <v>-9947757.6000000015</v>
      </c>
      <c r="H26" s="14">
        <f t="shared" si="38"/>
        <v>-9947757.6000000015</v>
      </c>
      <c r="I26" s="15">
        <f t="shared" si="38"/>
        <v>-9947757.6000000015</v>
      </c>
      <c r="J26" s="14">
        <f t="shared" si="38"/>
        <v>-9947757.6000000015</v>
      </c>
      <c r="K26" s="15">
        <f t="shared" si="38"/>
        <v>-9947757.6000000015</v>
      </c>
      <c r="L26" s="14">
        <f t="shared" si="38"/>
        <v>-10455257.600000001</v>
      </c>
      <c r="M26" s="15">
        <f t="shared" si="38"/>
        <v>-10455257.600000001</v>
      </c>
      <c r="N26" s="14">
        <f t="shared" si="38"/>
        <v>-10455257.600000001</v>
      </c>
      <c r="O26" s="15">
        <f t="shared" si="38"/>
        <v>-10455257.600000001</v>
      </c>
      <c r="P26" s="14">
        <f t="shared" si="38"/>
        <v>-10455257.600000001</v>
      </c>
      <c r="Q26" s="15">
        <f t="shared" si="38"/>
        <v>-10455257.600000001</v>
      </c>
      <c r="R26" s="14">
        <f t="shared" si="38"/>
        <v>-10455257.600000001</v>
      </c>
      <c r="S26" s="15">
        <f t="shared" si="38"/>
        <v>-10455257.600000001</v>
      </c>
      <c r="T26" s="14">
        <f t="shared" si="38"/>
        <v>-10455257.600000001</v>
      </c>
      <c r="U26" s="15">
        <f t="shared" si="38"/>
        <v>-10455257.600000001</v>
      </c>
      <c r="V26" s="14">
        <f t="shared" si="38"/>
        <v>-10455257.600000001</v>
      </c>
      <c r="W26" s="15">
        <f t="shared" si="38"/>
        <v>-10455257.600000001</v>
      </c>
      <c r="X26" s="14">
        <f t="shared" si="38"/>
        <v>-10455257.600000001</v>
      </c>
      <c r="Y26" s="15">
        <f t="shared" si="38"/>
        <v>-10455257.600000001</v>
      </c>
      <c r="Z26" s="14">
        <f t="shared" si="38"/>
        <v>-10455257.600000001</v>
      </c>
      <c r="AA26" s="15">
        <f t="shared" si="38"/>
        <v>-10455257.600000001</v>
      </c>
      <c r="AB26" s="14">
        <f t="shared" si="38"/>
        <v>-10455257.600000001</v>
      </c>
      <c r="AC26" s="15">
        <f t="shared" si="38"/>
        <v>-10455257.600000001</v>
      </c>
      <c r="AD26" s="14">
        <f t="shared" si="38"/>
        <v>-10455257.600000001</v>
      </c>
      <c r="AE26" s="15">
        <f t="shared" si="38"/>
        <v>-10455257.600000001</v>
      </c>
      <c r="AF26" s="14">
        <f t="shared" si="38"/>
        <v>-10455257.600000001</v>
      </c>
      <c r="AG26" s="15">
        <f t="shared" si="38"/>
        <v>-10455257.600000001</v>
      </c>
      <c r="AH26" s="13">
        <f t="shared" si="38"/>
        <v>-10455257.600000001</v>
      </c>
      <c r="AI26" s="13">
        <f t="shared" ref="AI26:AM26" si="39">SUM(AI27:AI32)</f>
        <v>-10455257.600000001</v>
      </c>
      <c r="AJ26" s="13">
        <f t="shared" si="39"/>
        <v>-10455257.600000001</v>
      </c>
      <c r="AK26" s="13">
        <f t="shared" si="39"/>
        <v>-10455257.600000001</v>
      </c>
      <c r="AL26" s="13">
        <f t="shared" si="39"/>
        <v>-10455257.600000001</v>
      </c>
      <c r="AM26" s="13">
        <f t="shared" si="39"/>
        <v>-10455257.600000001</v>
      </c>
    </row>
    <row r="27" spans="1:39" x14ac:dyDescent="0.25">
      <c r="A27" s="21"/>
      <c r="B27" s="21"/>
      <c r="C27" s="12" t="s">
        <v>642</v>
      </c>
      <c r="D27" s="2"/>
      <c r="E27" s="11">
        <f>F27*20%</f>
        <v>-436800</v>
      </c>
      <c r="F27" s="10">
        <f>-35*D57</f>
        <v>-2184000</v>
      </c>
      <c r="G27" s="11">
        <f>-35*D57</f>
        <v>-2184000</v>
      </c>
      <c r="H27" s="10">
        <f>G27</f>
        <v>-2184000</v>
      </c>
      <c r="I27" s="11">
        <f t="shared" ref="I27:X30" si="40">H27</f>
        <v>-2184000</v>
      </c>
      <c r="J27" s="10">
        <f t="shared" si="40"/>
        <v>-2184000</v>
      </c>
      <c r="K27" s="11">
        <f t="shared" si="40"/>
        <v>-2184000</v>
      </c>
      <c r="L27" s="10">
        <f t="shared" si="40"/>
        <v>-2184000</v>
      </c>
      <c r="M27" s="11">
        <f t="shared" si="40"/>
        <v>-2184000</v>
      </c>
      <c r="N27" s="10">
        <f t="shared" si="40"/>
        <v>-2184000</v>
      </c>
      <c r="O27" s="11">
        <f t="shared" si="40"/>
        <v>-2184000</v>
      </c>
      <c r="P27" s="10">
        <f t="shared" si="40"/>
        <v>-2184000</v>
      </c>
      <c r="Q27" s="11">
        <f t="shared" si="40"/>
        <v>-2184000</v>
      </c>
      <c r="R27" s="10">
        <f t="shared" si="40"/>
        <v>-2184000</v>
      </c>
      <c r="S27" s="11">
        <f t="shared" si="40"/>
        <v>-2184000</v>
      </c>
      <c r="T27" s="10">
        <f t="shared" si="40"/>
        <v>-2184000</v>
      </c>
      <c r="U27" s="11">
        <f t="shared" si="40"/>
        <v>-2184000</v>
      </c>
      <c r="V27" s="10">
        <f t="shared" si="40"/>
        <v>-2184000</v>
      </c>
      <c r="W27" s="11">
        <f t="shared" si="40"/>
        <v>-2184000</v>
      </c>
      <c r="X27" s="10">
        <f t="shared" si="40"/>
        <v>-2184000</v>
      </c>
      <c r="Y27" s="11">
        <f t="shared" ref="Y27:AH30" si="41">X27</f>
        <v>-2184000</v>
      </c>
      <c r="Z27" s="10">
        <f t="shared" si="41"/>
        <v>-2184000</v>
      </c>
      <c r="AA27" s="11">
        <f t="shared" si="41"/>
        <v>-2184000</v>
      </c>
      <c r="AB27" s="10">
        <f t="shared" si="41"/>
        <v>-2184000</v>
      </c>
      <c r="AC27" s="11">
        <f t="shared" si="41"/>
        <v>-2184000</v>
      </c>
      <c r="AD27" s="10">
        <f t="shared" si="41"/>
        <v>-2184000</v>
      </c>
      <c r="AE27" s="11">
        <f t="shared" si="41"/>
        <v>-2184000</v>
      </c>
      <c r="AF27" s="10">
        <f t="shared" si="41"/>
        <v>-2184000</v>
      </c>
      <c r="AG27" s="11">
        <f t="shared" si="41"/>
        <v>-2184000</v>
      </c>
      <c r="AH27" s="9">
        <f t="shared" si="41"/>
        <v>-2184000</v>
      </c>
      <c r="AI27" s="9">
        <f t="shared" ref="AI27:AI30" si="42">AH27</f>
        <v>-2184000</v>
      </c>
      <c r="AJ27" s="9">
        <f t="shared" ref="AJ27:AJ30" si="43">AI27</f>
        <v>-2184000</v>
      </c>
      <c r="AK27" s="9">
        <f t="shared" ref="AK27:AK30" si="44">AJ27</f>
        <v>-2184000</v>
      </c>
      <c r="AL27" s="9">
        <f t="shared" ref="AL27:AL30" si="45">AK27</f>
        <v>-2184000</v>
      </c>
      <c r="AM27" s="9">
        <f t="shared" ref="AM27:AM30" si="46">AL27</f>
        <v>-2184000</v>
      </c>
    </row>
    <row r="28" spans="1:39" x14ac:dyDescent="0.25">
      <c r="A28" s="21"/>
      <c r="B28" s="21"/>
      <c r="C28" s="12" t="s">
        <v>643</v>
      </c>
      <c r="D28" s="2"/>
      <c r="E28" s="11">
        <f t="shared" ref="E28:E30" si="47">F28*20%</f>
        <v>-249600</v>
      </c>
      <c r="F28" s="10">
        <f>-20*D57</f>
        <v>-1248000</v>
      </c>
      <c r="G28" s="11">
        <f>-20*D57</f>
        <v>-1248000</v>
      </c>
      <c r="H28" s="10">
        <f>G28</f>
        <v>-1248000</v>
      </c>
      <c r="I28" s="11">
        <f t="shared" si="40"/>
        <v>-1248000</v>
      </c>
      <c r="J28" s="10">
        <f t="shared" si="40"/>
        <v>-1248000</v>
      </c>
      <c r="K28" s="11">
        <f t="shared" si="40"/>
        <v>-1248000</v>
      </c>
      <c r="L28" s="10">
        <f t="shared" si="40"/>
        <v>-1248000</v>
      </c>
      <c r="M28" s="11">
        <f t="shared" si="40"/>
        <v>-1248000</v>
      </c>
      <c r="N28" s="10">
        <f t="shared" si="40"/>
        <v>-1248000</v>
      </c>
      <c r="O28" s="11">
        <f t="shared" si="40"/>
        <v>-1248000</v>
      </c>
      <c r="P28" s="10">
        <f t="shared" si="40"/>
        <v>-1248000</v>
      </c>
      <c r="Q28" s="11">
        <f t="shared" si="40"/>
        <v>-1248000</v>
      </c>
      <c r="R28" s="10">
        <f t="shared" si="40"/>
        <v>-1248000</v>
      </c>
      <c r="S28" s="11">
        <f t="shared" si="40"/>
        <v>-1248000</v>
      </c>
      <c r="T28" s="10">
        <f t="shared" si="40"/>
        <v>-1248000</v>
      </c>
      <c r="U28" s="11">
        <f t="shared" si="40"/>
        <v>-1248000</v>
      </c>
      <c r="V28" s="10">
        <f t="shared" si="40"/>
        <v>-1248000</v>
      </c>
      <c r="W28" s="11">
        <f t="shared" si="40"/>
        <v>-1248000</v>
      </c>
      <c r="X28" s="10">
        <f t="shared" si="40"/>
        <v>-1248000</v>
      </c>
      <c r="Y28" s="11">
        <f t="shared" si="41"/>
        <v>-1248000</v>
      </c>
      <c r="Z28" s="10">
        <f t="shared" si="41"/>
        <v>-1248000</v>
      </c>
      <c r="AA28" s="11">
        <f t="shared" si="41"/>
        <v>-1248000</v>
      </c>
      <c r="AB28" s="10">
        <f t="shared" si="41"/>
        <v>-1248000</v>
      </c>
      <c r="AC28" s="11">
        <f t="shared" si="41"/>
        <v>-1248000</v>
      </c>
      <c r="AD28" s="10">
        <f t="shared" si="41"/>
        <v>-1248000</v>
      </c>
      <c r="AE28" s="11">
        <f t="shared" si="41"/>
        <v>-1248000</v>
      </c>
      <c r="AF28" s="10">
        <f t="shared" si="41"/>
        <v>-1248000</v>
      </c>
      <c r="AG28" s="11">
        <f t="shared" si="41"/>
        <v>-1248000</v>
      </c>
      <c r="AH28" s="9">
        <f t="shared" si="41"/>
        <v>-1248000</v>
      </c>
      <c r="AI28" s="9">
        <f t="shared" si="42"/>
        <v>-1248000</v>
      </c>
      <c r="AJ28" s="9">
        <f t="shared" si="43"/>
        <v>-1248000</v>
      </c>
      <c r="AK28" s="9">
        <f t="shared" si="44"/>
        <v>-1248000</v>
      </c>
      <c r="AL28" s="9">
        <f t="shared" si="45"/>
        <v>-1248000</v>
      </c>
      <c r="AM28" s="9">
        <f t="shared" si="46"/>
        <v>-1248000</v>
      </c>
    </row>
    <row r="29" spans="1:39" x14ac:dyDescent="0.25">
      <c r="A29" s="21"/>
      <c r="B29" s="21"/>
      <c r="C29" s="12" t="s">
        <v>644</v>
      </c>
      <c r="D29" s="2"/>
      <c r="E29" s="11">
        <f t="shared" si="47"/>
        <v>-268320</v>
      </c>
      <c r="F29" s="10">
        <f>-21.5*D57</f>
        <v>-1341600</v>
      </c>
      <c r="G29" s="11">
        <f>-21.5*D57</f>
        <v>-1341600</v>
      </c>
      <c r="H29" s="10">
        <f>G29</f>
        <v>-1341600</v>
      </c>
      <c r="I29" s="11">
        <f t="shared" si="40"/>
        <v>-1341600</v>
      </c>
      <c r="J29" s="10">
        <f t="shared" si="40"/>
        <v>-1341600</v>
      </c>
      <c r="K29" s="11">
        <f t="shared" si="40"/>
        <v>-1341600</v>
      </c>
      <c r="L29" s="10">
        <f t="shared" si="40"/>
        <v>-1341600</v>
      </c>
      <c r="M29" s="11">
        <f t="shared" si="40"/>
        <v>-1341600</v>
      </c>
      <c r="N29" s="10">
        <f t="shared" si="40"/>
        <v>-1341600</v>
      </c>
      <c r="O29" s="11">
        <f t="shared" si="40"/>
        <v>-1341600</v>
      </c>
      <c r="P29" s="10">
        <f t="shared" si="40"/>
        <v>-1341600</v>
      </c>
      <c r="Q29" s="11">
        <f t="shared" si="40"/>
        <v>-1341600</v>
      </c>
      <c r="R29" s="10">
        <f t="shared" si="40"/>
        <v>-1341600</v>
      </c>
      <c r="S29" s="11">
        <f t="shared" si="40"/>
        <v>-1341600</v>
      </c>
      <c r="T29" s="10">
        <f t="shared" si="40"/>
        <v>-1341600</v>
      </c>
      <c r="U29" s="11">
        <f t="shared" si="40"/>
        <v>-1341600</v>
      </c>
      <c r="V29" s="10">
        <f t="shared" si="40"/>
        <v>-1341600</v>
      </c>
      <c r="W29" s="11">
        <f t="shared" si="40"/>
        <v>-1341600</v>
      </c>
      <c r="X29" s="10">
        <f t="shared" si="40"/>
        <v>-1341600</v>
      </c>
      <c r="Y29" s="11">
        <f t="shared" si="41"/>
        <v>-1341600</v>
      </c>
      <c r="Z29" s="10">
        <f t="shared" si="41"/>
        <v>-1341600</v>
      </c>
      <c r="AA29" s="11">
        <f t="shared" si="41"/>
        <v>-1341600</v>
      </c>
      <c r="AB29" s="10">
        <f t="shared" si="41"/>
        <v>-1341600</v>
      </c>
      <c r="AC29" s="11">
        <f t="shared" si="41"/>
        <v>-1341600</v>
      </c>
      <c r="AD29" s="10">
        <f t="shared" si="41"/>
        <v>-1341600</v>
      </c>
      <c r="AE29" s="11">
        <f t="shared" si="41"/>
        <v>-1341600</v>
      </c>
      <c r="AF29" s="10">
        <f t="shared" si="41"/>
        <v>-1341600</v>
      </c>
      <c r="AG29" s="11">
        <f t="shared" si="41"/>
        <v>-1341600</v>
      </c>
      <c r="AH29" s="9">
        <f t="shared" si="41"/>
        <v>-1341600</v>
      </c>
      <c r="AI29" s="9">
        <f t="shared" si="42"/>
        <v>-1341600</v>
      </c>
      <c r="AJ29" s="9">
        <f t="shared" si="43"/>
        <v>-1341600</v>
      </c>
      <c r="AK29" s="9">
        <f t="shared" si="44"/>
        <v>-1341600</v>
      </c>
      <c r="AL29" s="9">
        <f t="shared" si="45"/>
        <v>-1341600</v>
      </c>
      <c r="AM29" s="9">
        <f t="shared" si="46"/>
        <v>-1341600</v>
      </c>
    </row>
    <row r="30" spans="1:39" x14ac:dyDescent="0.25">
      <c r="A30" s="21"/>
      <c r="B30" s="21"/>
      <c r="C30" s="504" t="s">
        <v>645</v>
      </c>
      <c r="D30" s="2"/>
      <c r="E30" s="11">
        <f t="shared" si="47"/>
        <v>-212160</v>
      </c>
      <c r="F30" s="10">
        <f>-D57*17</f>
        <v>-1060800</v>
      </c>
      <c r="G30" s="11">
        <f>-D57*17</f>
        <v>-1060800</v>
      </c>
      <c r="H30" s="10">
        <f>G30</f>
        <v>-1060800</v>
      </c>
      <c r="I30" s="11">
        <f t="shared" si="40"/>
        <v>-1060800</v>
      </c>
      <c r="J30" s="10">
        <f t="shared" si="40"/>
        <v>-1060800</v>
      </c>
      <c r="K30" s="11">
        <f t="shared" si="40"/>
        <v>-1060800</v>
      </c>
      <c r="L30" s="10">
        <f t="shared" si="40"/>
        <v>-1060800</v>
      </c>
      <c r="M30" s="11">
        <f t="shared" si="40"/>
        <v>-1060800</v>
      </c>
      <c r="N30" s="10">
        <f t="shared" si="40"/>
        <v>-1060800</v>
      </c>
      <c r="O30" s="11">
        <f t="shared" si="40"/>
        <v>-1060800</v>
      </c>
      <c r="P30" s="10">
        <f t="shared" si="40"/>
        <v>-1060800</v>
      </c>
      <c r="Q30" s="11">
        <f t="shared" si="40"/>
        <v>-1060800</v>
      </c>
      <c r="R30" s="10">
        <f t="shared" si="40"/>
        <v>-1060800</v>
      </c>
      <c r="S30" s="11">
        <f t="shared" si="40"/>
        <v>-1060800</v>
      </c>
      <c r="T30" s="10">
        <f t="shared" si="40"/>
        <v>-1060800</v>
      </c>
      <c r="U30" s="11">
        <f t="shared" si="40"/>
        <v>-1060800</v>
      </c>
      <c r="V30" s="10">
        <f t="shared" si="40"/>
        <v>-1060800</v>
      </c>
      <c r="W30" s="11">
        <f t="shared" si="40"/>
        <v>-1060800</v>
      </c>
      <c r="X30" s="10">
        <f t="shared" si="40"/>
        <v>-1060800</v>
      </c>
      <c r="Y30" s="11">
        <f t="shared" si="41"/>
        <v>-1060800</v>
      </c>
      <c r="Z30" s="10">
        <f t="shared" si="41"/>
        <v>-1060800</v>
      </c>
      <c r="AA30" s="11">
        <f t="shared" si="41"/>
        <v>-1060800</v>
      </c>
      <c r="AB30" s="10">
        <f t="shared" si="41"/>
        <v>-1060800</v>
      </c>
      <c r="AC30" s="11">
        <f t="shared" si="41"/>
        <v>-1060800</v>
      </c>
      <c r="AD30" s="10">
        <f t="shared" si="41"/>
        <v>-1060800</v>
      </c>
      <c r="AE30" s="11">
        <f t="shared" si="41"/>
        <v>-1060800</v>
      </c>
      <c r="AF30" s="10">
        <f t="shared" si="41"/>
        <v>-1060800</v>
      </c>
      <c r="AG30" s="11">
        <f t="shared" si="41"/>
        <v>-1060800</v>
      </c>
      <c r="AH30" s="9">
        <f t="shared" si="41"/>
        <v>-1060800</v>
      </c>
      <c r="AI30" s="9">
        <f t="shared" si="42"/>
        <v>-1060800</v>
      </c>
      <c r="AJ30" s="9">
        <f t="shared" si="43"/>
        <v>-1060800</v>
      </c>
      <c r="AK30" s="9">
        <f t="shared" si="44"/>
        <v>-1060800</v>
      </c>
      <c r="AL30" s="9">
        <f t="shared" si="45"/>
        <v>-1060800</v>
      </c>
      <c r="AM30" s="9">
        <f t="shared" si="46"/>
        <v>-1060800</v>
      </c>
    </row>
    <row r="31" spans="1:39" x14ac:dyDescent="0.25">
      <c r="A31" s="21"/>
      <c r="B31" s="21"/>
      <c r="C31" s="12" t="s">
        <v>646</v>
      </c>
      <c r="D31" s="505"/>
      <c r="E31" s="11">
        <f>F31*35%</f>
        <v>-725440.12800000003</v>
      </c>
      <c r="F31" s="10">
        <f>-E66*E67*8760</f>
        <v>-2072686.08</v>
      </c>
      <c r="G31" s="11">
        <f>-500*$E67*8760</f>
        <v>-2590857.6000000006</v>
      </c>
      <c r="H31" s="10">
        <f t="shared" ref="H31:AH31" si="48">-500*$E67*8760</f>
        <v>-2590857.6000000006</v>
      </c>
      <c r="I31" s="11">
        <f t="shared" si="48"/>
        <v>-2590857.6000000006</v>
      </c>
      <c r="J31" s="10">
        <f t="shared" si="48"/>
        <v>-2590857.6000000006</v>
      </c>
      <c r="K31" s="11">
        <f t="shared" si="48"/>
        <v>-2590857.6000000006</v>
      </c>
      <c r="L31" s="10">
        <f t="shared" si="48"/>
        <v>-2590857.6000000006</v>
      </c>
      <c r="M31" s="11">
        <f t="shared" si="48"/>
        <v>-2590857.6000000006</v>
      </c>
      <c r="N31" s="10">
        <f t="shared" si="48"/>
        <v>-2590857.6000000006</v>
      </c>
      <c r="O31" s="11">
        <f t="shared" si="48"/>
        <v>-2590857.6000000006</v>
      </c>
      <c r="P31" s="10">
        <f t="shared" si="48"/>
        <v>-2590857.6000000006</v>
      </c>
      <c r="Q31" s="11">
        <f t="shared" si="48"/>
        <v>-2590857.6000000006</v>
      </c>
      <c r="R31" s="10">
        <f t="shared" si="48"/>
        <v>-2590857.6000000006</v>
      </c>
      <c r="S31" s="11">
        <f t="shared" si="48"/>
        <v>-2590857.6000000006</v>
      </c>
      <c r="T31" s="10">
        <f t="shared" si="48"/>
        <v>-2590857.6000000006</v>
      </c>
      <c r="U31" s="11">
        <f t="shared" si="48"/>
        <v>-2590857.6000000006</v>
      </c>
      <c r="V31" s="10">
        <f t="shared" si="48"/>
        <v>-2590857.6000000006</v>
      </c>
      <c r="W31" s="11">
        <f t="shared" si="48"/>
        <v>-2590857.6000000006</v>
      </c>
      <c r="X31" s="10">
        <f t="shared" si="48"/>
        <v>-2590857.6000000006</v>
      </c>
      <c r="Y31" s="11">
        <f t="shared" si="48"/>
        <v>-2590857.6000000006</v>
      </c>
      <c r="Z31" s="10">
        <f t="shared" si="48"/>
        <v>-2590857.6000000006</v>
      </c>
      <c r="AA31" s="11">
        <f t="shared" si="48"/>
        <v>-2590857.6000000006</v>
      </c>
      <c r="AB31" s="10">
        <f t="shared" si="48"/>
        <v>-2590857.6000000006</v>
      </c>
      <c r="AC31" s="11">
        <f t="shared" si="48"/>
        <v>-2590857.6000000006</v>
      </c>
      <c r="AD31" s="10">
        <f t="shared" si="48"/>
        <v>-2590857.6000000006</v>
      </c>
      <c r="AE31" s="11">
        <f t="shared" si="48"/>
        <v>-2590857.6000000006</v>
      </c>
      <c r="AF31" s="10">
        <f t="shared" si="48"/>
        <v>-2590857.6000000006</v>
      </c>
      <c r="AG31" s="11">
        <f t="shared" si="48"/>
        <v>-2590857.6000000006</v>
      </c>
      <c r="AH31" s="9">
        <f t="shared" si="48"/>
        <v>-2590857.6000000006</v>
      </c>
      <c r="AI31" s="9">
        <f t="shared" ref="AI31:AM31" si="49">-500*$E67*8760</f>
        <v>-2590857.6000000006</v>
      </c>
      <c r="AJ31" s="9">
        <f t="shared" si="49"/>
        <v>-2590857.6000000006</v>
      </c>
      <c r="AK31" s="9">
        <f t="shared" si="49"/>
        <v>-2590857.6000000006</v>
      </c>
      <c r="AL31" s="9">
        <f t="shared" si="49"/>
        <v>-2590857.6000000006</v>
      </c>
      <c r="AM31" s="9">
        <f t="shared" si="49"/>
        <v>-2590857.6000000006</v>
      </c>
    </row>
    <row r="32" spans="1:39" x14ac:dyDescent="0.25">
      <c r="A32" s="21"/>
      <c r="B32" s="21"/>
      <c r="C32" s="12" t="s">
        <v>647</v>
      </c>
      <c r="D32" s="2"/>
      <c r="E32" s="11">
        <f>-E59*Q81</f>
        <v>-1015000</v>
      </c>
      <c r="F32" s="10">
        <f>-Q81*E59</f>
        <v>-1015000</v>
      </c>
      <c r="G32" s="11">
        <f>-1.5%*$Q81</f>
        <v>-1522500</v>
      </c>
      <c r="H32" s="10">
        <f t="shared" ref="H32:K32" si="50">-1.5%*$Q81</f>
        <v>-1522500</v>
      </c>
      <c r="I32" s="11">
        <f t="shared" si="50"/>
        <v>-1522500</v>
      </c>
      <c r="J32" s="10">
        <f t="shared" si="50"/>
        <v>-1522500</v>
      </c>
      <c r="K32" s="11">
        <f t="shared" si="50"/>
        <v>-1522500</v>
      </c>
      <c r="L32" s="10">
        <f>-2%*Q81</f>
        <v>-2030000</v>
      </c>
      <c r="M32" s="11">
        <f t="shared" ref="M32:AH32" si="51">L32</f>
        <v>-2030000</v>
      </c>
      <c r="N32" s="10">
        <f t="shared" si="51"/>
        <v>-2030000</v>
      </c>
      <c r="O32" s="11">
        <f t="shared" si="51"/>
        <v>-2030000</v>
      </c>
      <c r="P32" s="10">
        <f t="shared" si="51"/>
        <v>-2030000</v>
      </c>
      <c r="Q32" s="11">
        <f t="shared" si="51"/>
        <v>-2030000</v>
      </c>
      <c r="R32" s="10">
        <f t="shared" si="51"/>
        <v>-2030000</v>
      </c>
      <c r="S32" s="11">
        <f t="shared" si="51"/>
        <v>-2030000</v>
      </c>
      <c r="T32" s="10">
        <f t="shared" si="51"/>
        <v>-2030000</v>
      </c>
      <c r="U32" s="11">
        <f t="shared" si="51"/>
        <v>-2030000</v>
      </c>
      <c r="V32" s="10">
        <f t="shared" si="51"/>
        <v>-2030000</v>
      </c>
      <c r="W32" s="11">
        <f t="shared" si="51"/>
        <v>-2030000</v>
      </c>
      <c r="X32" s="10">
        <f t="shared" si="51"/>
        <v>-2030000</v>
      </c>
      <c r="Y32" s="11">
        <f t="shared" si="51"/>
        <v>-2030000</v>
      </c>
      <c r="Z32" s="10">
        <f t="shared" si="51"/>
        <v>-2030000</v>
      </c>
      <c r="AA32" s="11">
        <f t="shared" si="51"/>
        <v>-2030000</v>
      </c>
      <c r="AB32" s="10">
        <f t="shared" si="51"/>
        <v>-2030000</v>
      </c>
      <c r="AC32" s="11">
        <f t="shared" si="51"/>
        <v>-2030000</v>
      </c>
      <c r="AD32" s="10">
        <f t="shared" si="51"/>
        <v>-2030000</v>
      </c>
      <c r="AE32" s="11">
        <f t="shared" si="51"/>
        <v>-2030000</v>
      </c>
      <c r="AF32" s="10">
        <f t="shared" si="51"/>
        <v>-2030000</v>
      </c>
      <c r="AG32" s="11">
        <f t="shared" si="51"/>
        <v>-2030000</v>
      </c>
      <c r="AH32" s="9">
        <f t="shared" si="51"/>
        <v>-2030000</v>
      </c>
      <c r="AI32" s="9">
        <f t="shared" ref="AI32" si="52">AH32</f>
        <v>-2030000</v>
      </c>
      <c r="AJ32" s="9">
        <f t="shared" ref="AJ32" si="53">AI32</f>
        <v>-2030000</v>
      </c>
      <c r="AK32" s="9">
        <f t="shared" ref="AK32" si="54">AJ32</f>
        <v>-2030000</v>
      </c>
      <c r="AL32" s="9">
        <f t="shared" ref="AL32" si="55">AK32</f>
        <v>-2030000</v>
      </c>
      <c r="AM32" s="9">
        <f t="shared" ref="AM32" si="56">AL32</f>
        <v>-2030000</v>
      </c>
    </row>
    <row r="33" spans="1:39" x14ac:dyDescent="0.25">
      <c r="A33" s="21"/>
      <c r="B33" s="21"/>
      <c r="C33" s="8"/>
      <c r="D33" s="505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11"/>
      <c r="AB33" s="10"/>
      <c r="AC33" s="11"/>
      <c r="AD33" s="10"/>
      <c r="AE33" s="11"/>
      <c r="AF33" s="10"/>
      <c r="AG33" s="11"/>
      <c r="AH33" s="9"/>
      <c r="AI33" s="9"/>
      <c r="AJ33" s="9"/>
      <c r="AK33" s="9"/>
      <c r="AL33" s="9"/>
      <c r="AM33" s="9"/>
    </row>
    <row r="34" spans="1:39" x14ac:dyDescent="0.25">
      <c r="A34" s="21"/>
      <c r="B34" s="21"/>
      <c r="C34" s="23" t="s">
        <v>37</v>
      </c>
      <c r="D34" s="255"/>
      <c r="E34" s="15">
        <f>SUM(E18,E20,E26)</f>
        <v>-4182320.128</v>
      </c>
      <c r="F34" s="14">
        <f>SUM(F18,F20,F26)</f>
        <v>7593093.4700000007</v>
      </c>
      <c r="G34" s="15">
        <f t="shared" ref="G34:AH34" si="57">SUM(G18,G20,G26)</f>
        <v>16312807.949999999</v>
      </c>
      <c r="H34" s="14">
        <f t="shared" si="57"/>
        <v>16312807.949999999</v>
      </c>
      <c r="I34" s="15">
        <f t="shared" si="57"/>
        <v>16312807.949999999</v>
      </c>
      <c r="J34" s="14">
        <f t="shared" si="57"/>
        <v>16312807.949999999</v>
      </c>
      <c r="K34" s="15">
        <f t="shared" si="57"/>
        <v>16312807.949999999</v>
      </c>
      <c r="L34" s="14">
        <f t="shared" si="57"/>
        <v>15805307.949999999</v>
      </c>
      <c r="M34" s="15">
        <f t="shared" si="57"/>
        <v>15805307.949999999</v>
      </c>
      <c r="N34" s="14">
        <f t="shared" si="57"/>
        <v>15805307.949999999</v>
      </c>
      <c r="O34" s="15">
        <f t="shared" si="57"/>
        <v>15805307.949999999</v>
      </c>
      <c r="P34" s="14">
        <f t="shared" si="57"/>
        <v>15805307.949999999</v>
      </c>
      <c r="Q34" s="15">
        <f t="shared" si="57"/>
        <v>15805307.949999999</v>
      </c>
      <c r="R34" s="14">
        <f t="shared" si="57"/>
        <v>15805307.949999999</v>
      </c>
      <c r="S34" s="15">
        <f t="shared" si="57"/>
        <v>15805307.949999999</v>
      </c>
      <c r="T34" s="14">
        <f t="shared" si="57"/>
        <v>15805307.949999999</v>
      </c>
      <c r="U34" s="15">
        <f t="shared" si="57"/>
        <v>15805307.949999999</v>
      </c>
      <c r="V34" s="14">
        <f t="shared" si="57"/>
        <v>15805307.949999999</v>
      </c>
      <c r="W34" s="15">
        <f t="shared" si="57"/>
        <v>15805307.949999999</v>
      </c>
      <c r="X34" s="14">
        <f t="shared" si="57"/>
        <v>15805307.949999999</v>
      </c>
      <c r="Y34" s="15">
        <f t="shared" si="57"/>
        <v>15805307.949999999</v>
      </c>
      <c r="Z34" s="14">
        <f t="shared" si="57"/>
        <v>15805307.949999999</v>
      </c>
      <c r="AA34" s="15">
        <f t="shared" si="57"/>
        <v>15805307.949999999</v>
      </c>
      <c r="AB34" s="14">
        <f t="shared" si="57"/>
        <v>15805307.949999999</v>
      </c>
      <c r="AC34" s="15">
        <f t="shared" si="57"/>
        <v>15805307.949999999</v>
      </c>
      <c r="AD34" s="14">
        <f t="shared" si="57"/>
        <v>15805307.949999999</v>
      </c>
      <c r="AE34" s="15">
        <f t="shared" si="57"/>
        <v>15805307.949999999</v>
      </c>
      <c r="AF34" s="14">
        <f t="shared" si="57"/>
        <v>15805307.949999999</v>
      </c>
      <c r="AG34" s="15">
        <f t="shared" si="57"/>
        <v>15805307.949999999</v>
      </c>
      <c r="AH34" s="13">
        <f t="shared" si="57"/>
        <v>15805307.949999999</v>
      </c>
      <c r="AI34" s="13">
        <f t="shared" ref="AI34:AM34" si="58">SUM(AI18,AI20,AI26)</f>
        <v>15805307.949999999</v>
      </c>
      <c r="AJ34" s="13">
        <f t="shared" si="58"/>
        <v>15805307.949999999</v>
      </c>
      <c r="AK34" s="13">
        <f t="shared" si="58"/>
        <v>15805307.949999999</v>
      </c>
      <c r="AL34" s="13">
        <f t="shared" si="58"/>
        <v>15805307.949999999</v>
      </c>
      <c r="AM34" s="13">
        <f t="shared" si="58"/>
        <v>15805307.949999999</v>
      </c>
    </row>
    <row r="35" spans="1:39" x14ac:dyDescent="0.25">
      <c r="A35" s="21"/>
      <c r="B35" s="21"/>
      <c r="C35" s="8"/>
      <c r="D35" s="256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4"/>
      <c r="AI35" s="4"/>
      <c r="AJ35" s="4"/>
      <c r="AK35" s="4"/>
      <c r="AL35" s="4"/>
      <c r="AM35" s="4"/>
    </row>
    <row r="36" spans="1:39" x14ac:dyDescent="0.25">
      <c r="A36" s="21"/>
      <c r="B36" s="21"/>
      <c r="C36" s="23" t="s">
        <v>648</v>
      </c>
      <c r="D36" s="253"/>
      <c r="E36" s="11"/>
      <c r="F36" s="257">
        <f>SUM(F37)</f>
        <v>-4060000</v>
      </c>
      <c r="G36" s="258">
        <f t="shared" ref="G36:O36" si="59">SUM(G37)</f>
        <v>-4060000</v>
      </c>
      <c r="H36" s="257">
        <f t="shared" si="59"/>
        <v>-4060000</v>
      </c>
      <c r="I36" s="258">
        <f t="shared" si="59"/>
        <v>-4060000</v>
      </c>
      <c r="J36" s="257">
        <f t="shared" si="59"/>
        <v>-4060000</v>
      </c>
      <c r="K36" s="258">
        <f t="shared" si="59"/>
        <v>-4060000</v>
      </c>
      <c r="L36" s="257">
        <f t="shared" si="59"/>
        <v>-4060000</v>
      </c>
      <c r="M36" s="258">
        <f t="shared" si="59"/>
        <v>-4060000</v>
      </c>
      <c r="N36" s="257">
        <f t="shared" si="59"/>
        <v>-4060000</v>
      </c>
      <c r="O36" s="258">
        <f t="shared" si="59"/>
        <v>-4060000</v>
      </c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11"/>
      <c r="AB36" s="10"/>
      <c r="AC36" s="11"/>
      <c r="AD36" s="10"/>
      <c r="AE36" s="11"/>
      <c r="AF36" s="10"/>
      <c r="AG36" s="11"/>
      <c r="AH36" s="9"/>
      <c r="AI36" s="9"/>
      <c r="AJ36" s="9"/>
      <c r="AK36" s="9"/>
      <c r="AL36" s="9"/>
      <c r="AM36" s="9"/>
    </row>
    <row r="37" spans="1:39" x14ac:dyDescent="0.25">
      <c r="A37" s="21"/>
      <c r="B37" s="21"/>
      <c r="C37" s="12"/>
      <c r="D37" s="253"/>
      <c r="E37" s="11"/>
      <c r="F37" s="10">
        <f>-($Q81*40%)*10%</f>
        <v>-4060000</v>
      </c>
      <c r="G37" s="11">
        <f t="shared" ref="G37:O37" si="60">-($Q81*40%)*10%</f>
        <v>-4060000</v>
      </c>
      <c r="H37" s="10">
        <f t="shared" si="60"/>
        <v>-4060000</v>
      </c>
      <c r="I37" s="11">
        <f t="shared" si="60"/>
        <v>-4060000</v>
      </c>
      <c r="J37" s="10">
        <f t="shared" si="60"/>
        <v>-4060000</v>
      </c>
      <c r="K37" s="11">
        <f t="shared" si="60"/>
        <v>-4060000</v>
      </c>
      <c r="L37" s="10">
        <f t="shared" si="60"/>
        <v>-4060000</v>
      </c>
      <c r="M37" s="11">
        <f t="shared" si="60"/>
        <v>-4060000</v>
      </c>
      <c r="N37" s="10">
        <f t="shared" si="60"/>
        <v>-4060000</v>
      </c>
      <c r="O37" s="11">
        <f t="shared" si="60"/>
        <v>-4060000</v>
      </c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11"/>
      <c r="AB37" s="10"/>
      <c r="AC37" s="11"/>
      <c r="AD37" s="10"/>
      <c r="AE37" s="11"/>
      <c r="AF37" s="10"/>
      <c r="AG37" s="11"/>
      <c r="AH37" s="9"/>
      <c r="AI37" s="9"/>
      <c r="AJ37" s="9"/>
      <c r="AK37" s="9"/>
      <c r="AL37" s="9"/>
      <c r="AM37" s="9"/>
    </row>
    <row r="38" spans="1:39" x14ac:dyDescent="0.25">
      <c r="A38" s="21"/>
      <c r="B38" s="21"/>
      <c r="C38" s="12"/>
      <c r="D38" s="253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11"/>
      <c r="AB38" s="10"/>
      <c r="AC38" s="11"/>
      <c r="AD38" s="10"/>
      <c r="AE38" s="11"/>
      <c r="AF38" s="10"/>
      <c r="AG38" s="11"/>
      <c r="AH38" s="9"/>
      <c r="AI38" s="9"/>
      <c r="AJ38" s="9"/>
      <c r="AK38" s="9"/>
      <c r="AL38" s="9"/>
      <c r="AM38" s="9"/>
    </row>
    <row r="39" spans="1:39" x14ac:dyDescent="0.25">
      <c r="A39" s="21"/>
      <c r="B39" s="21"/>
      <c r="C39" s="23" t="s">
        <v>38</v>
      </c>
      <c r="D39" s="255"/>
      <c r="E39" s="259"/>
      <c r="F39" s="14">
        <f t="shared" ref="F39:AH39" si="61">SUM(F34,F36)</f>
        <v>3533093.4700000007</v>
      </c>
      <c r="G39" s="15">
        <f t="shared" si="61"/>
        <v>12252807.949999999</v>
      </c>
      <c r="H39" s="14">
        <f t="shared" si="61"/>
        <v>12252807.949999999</v>
      </c>
      <c r="I39" s="15">
        <f t="shared" si="61"/>
        <v>12252807.949999999</v>
      </c>
      <c r="J39" s="14">
        <f t="shared" si="61"/>
        <v>12252807.949999999</v>
      </c>
      <c r="K39" s="15">
        <f t="shared" si="61"/>
        <v>12252807.949999999</v>
      </c>
      <c r="L39" s="14">
        <f t="shared" si="61"/>
        <v>11745307.949999999</v>
      </c>
      <c r="M39" s="15">
        <f t="shared" si="61"/>
        <v>11745307.949999999</v>
      </c>
      <c r="N39" s="14">
        <f t="shared" si="61"/>
        <v>11745307.949999999</v>
      </c>
      <c r="O39" s="15">
        <f t="shared" si="61"/>
        <v>11745307.949999999</v>
      </c>
      <c r="P39" s="14">
        <f t="shared" si="61"/>
        <v>15805307.949999999</v>
      </c>
      <c r="Q39" s="15">
        <f t="shared" si="61"/>
        <v>15805307.949999999</v>
      </c>
      <c r="R39" s="14">
        <f t="shared" si="61"/>
        <v>15805307.949999999</v>
      </c>
      <c r="S39" s="15">
        <f t="shared" si="61"/>
        <v>15805307.949999999</v>
      </c>
      <c r="T39" s="14">
        <f t="shared" si="61"/>
        <v>15805307.949999999</v>
      </c>
      <c r="U39" s="15">
        <f t="shared" si="61"/>
        <v>15805307.949999999</v>
      </c>
      <c r="V39" s="14">
        <f t="shared" si="61"/>
        <v>15805307.949999999</v>
      </c>
      <c r="W39" s="15">
        <f t="shared" si="61"/>
        <v>15805307.949999999</v>
      </c>
      <c r="X39" s="14">
        <f t="shared" si="61"/>
        <v>15805307.949999999</v>
      </c>
      <c r="Y39" s="15">
        <f t="shared" si="61"/>
        <v>15805307.949999999</v>
      </c>
      <c r="Z39" s="14">
        <f t="shared" si="61"/>
        <v>15805307.949999999</v>
      </c>
      <c r="AA39" s="15">
        <f t="shared" si="61"/>
        <v>15805307.949999999</v>
      </c>
      <c r="AB39" s="14">
        <f t="shared" si="61"/>
        <v>15805307.949999999</v>
      </c>
      <c r="AC39" s="15">
        <f t="shared" si="61"/>
        <v>15805307.949999999</v>
      </c>
      <c r="AD39" s="14">
        <f t="shared" si="61"/>
        <v>15805307.949999999</v>
      </c>
      <c r="AE39" s="15">
        <f t="shared" si="61"/>
        <v>15805307.949999999</v>
      </c>
      <c r="AF39" s="14">
        <f t="shared" si="61"/>
        <v>15805307.949999999</v>
      </c>
      <c r="AG39" s="15">
        <f t="shared" si="61"/>
        <v>15805307.949999999</v>
      </c>
      <c r="AH39" s="13">
        <f t="shared" si="61"/>
        <v>15805307.949999999</v>
      </c>
      <c r="AI39" s="13">
        <f t="shared" ref="AI39:AM39" si="62">SUM(AI34,AI36)</f>
        <v>15805307.949999999</v>
      </c>
      <c r="AJ39" s="13">
        <f t="shared" si="62"/>
        <v>15805307.949999999</v>
      </c>
      <c r="AK39" s="13">
        <f t="shared" si="62"/>
        <v>15805307.949999999</v>
      </c>
      <c r="AL39" s="13">
        <f t="shared" si="62"/>
        <v>15805307.949999999</v>
      </c>
      <c r="AM39" s="13">
        <f t="shared" si="62"/>
        <v>15805307.949999999</v>
      </c>
    </row>
    <row r="40" spans="1:39" x14ac:dyDescent="0.25">
      <c r="A40" s="21"/>
      <c r="B40" s="21"/>
      <c r="C40" s="8"/>
      <c r="D40" s="256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4"/>
      <c r="AI40" s="4"/>
      <c r="AJ40" s="4"/>
      <c r="AK40" s="4"/>
      <c r="AL40" s="4"/>
      <c r="AM40" s="4"/>
    </row>
    <row r="41" spans="1:39" x14ac:dyDescent="0.25">
      <c r="A41" s="21"/>
      <c r="B41" s="21"/>
      <c r="C41" s="23" t="s">
        <v>649</v>
      </c>
      <c r="D41" s="260"/>
      <c r="E41" s="15">
        <f t="shared" ref="E41:AH41" si="63">SUM(E42:E45)</f>
        <v>0</v>
      </c>
      <c r="F41" s="14">
        <f t="shared" si="63"/>
        <v>-2291328</v>
      </c>
      <c r="G41" s="15">
        <f t="shared" si="63"/>
        <v>-2291328</v>
      </c>
      <c r="H41" s="14">
        <f t="shared" si="63"/>
        <v>-2291328</v>
      </c>
      <c r="I41" s="15">
        <f t="shared" si="63"/>
        <v>-2291328</v>
      </c>
      <c r="J41" s="14">
        <f t="shared" si="63"/>
        <v>-2291328</v>
      </c>
      <c r="K41" s="15">
        <f t="shared" si="63"/>
        <v>-2291328</v>
      </c>
      <c r="L41" s="14">
        <f t="shared" si="63"/>
        <v>-2291328</v>
      </c>
      <c r="M41" s="15">
        <f t="shared" si="63"/>
        <v>-2291328</v>
      </c>
      <c r="N41" s="14">
        <f t="shared" si="63"/>
        <v>-2291328</v>
      </c>
      <c r="O41" s="15">
        <f t="shared" si="63"/>
        <v>-2291328</v>
      </c>
      <c r="P41" s="14">
        <f t="shared" si="63"/>
        <v>-2291328</v>
      </c>
      <c r="Q41" s="15">
        <f t="shared" si="63"/>
        <v>-2291328</v>
      </c>
      <c r="R41" s="14">
        <f t="shared" si="63"/>
        <v>-2291328</v>
      </c>
      <c r="S41" s="15">
        <f t="shared" si="63"/>
        <v>-2291328</v>
      </c>
      <c r="T41" s="14">
        <f t="shared" si="63"/>
        <v>-2291328</v>
      </c>
      <c r="U41" s="15">
        <f t="shared" si="63"/>
        <v>-2291328</v>
      </c>
      <c r="V41" s="14">
        <f t="shared" si="63"/>
        <v>-2291328</v>
      </c>
      <c r="W41" s="15">
        <f t="shared" si="63"/>
        <v>-2291328</v>
      </c>
      <c r="X41" s="14">
        <f t="shared" si="63"/>
        <v>-2291328</v>
      </c>
      <c r="Y41" s="15">
        <f t="shared" si="63"/>
        <v>-2291328</v>
      </c>
      <c r="Z41" s="14">
        <f t="shared" si="63"/>
        <v>-2291328</v>
      </c>
      <c r="AA41" s="15">
        <f t="shared" si="63"/>
        <v>-2291328</v>
      </c>
      <c r="AB41" s="14">
        <f t="shared" si="63"/>
        <v>-2291328</v>
      </c>
      <c r="AC41" s="15">
        <f t="shared" si="63"/>
        <v>-2291328</v>
      </c>
      <c r="AD41" s="14">
        <f t="shared" si="63"/>
        <v>-2291328</v>
      </c>
      <c r="AE41" s="15">
        <f t="shared" si="63"/>
        <v>-2291328</v>
      </c>
      <c r="AF41" s="14">
        <f t="shared" si="63"/>
        <v>-2291328</v>
      </c>
      <c r="AG41" s="15">
        <f t="shared" si="63"/>
        <v>-2291328</v>
      </c>
      <c r="AH41" s="13">
        <f t="shared" si="63"/>
        <v>-2291328</v>
      </c>
      <c r="AI41" s="13">
        <f t="shared" ref="AI41:AM41" si="64">SUM(AI42:AI45)</f>
        <v>-2291328</v>
      </c>
      <c r="AJ41" s="13">
        <f t="shared" si="64"/>
        <v>-2291328</v>
      </c>
      <c r="AK41" s="13">
        <f t="shared" si="64"/>
        <v>-2291328</v>
      </c>
      <c r="AL41" s="13">
        <f t="shared" si="64"/>
        <v>-2291328</v>
      </c>
      <c r="AM41" s="13">
        <f t="shared" si="64"/>
        <v>-2291328</v>
      </c>
    </row>
    <row r="42" spans="1:39" x14ac:dyDescent="0.25">
      <c r="A42" s="21"/>
      <c r="B42" s="21"/>
      <c r="C42" s="12" t="s">
        <v>650</v>
      </c>
      <c r="D42" s="261"/>
      <c r="E42" s="11"/>
      <c r="F42" s="10">
        <f>-$D93*F8</f>
        <v>-606528</v>
      </c>
      <c r="G42" s="11">
        <f t="shared" ref="G42:AH42" si="65">-$D93*G8</f>
        <v>-606528</v>
      </c>
      <c r="H42" s="10">
        <f t="shared" si="65"/>
        <v>-606528</v>
      </c>
      <c r="I42" s="11">
        <f t="shared" si="65"/>
        <v>-606528</v>
      </c>
      <c r="J42" s="10">
        <f t="shared" si="65"/>
        <v>-606528</v>
      </c>
      <c r="K42" s="11">
        <f t="shared" si="65"/>
        <v>-606528</v>
      </c>
      <c r="L42" s="10">
        <f t="shared" si="65"/>
        <v>-606528</v>
      </c>
      <c r="M42" s="11">
        <f t="shared" si="65"/>
        <v>-606528</v>
      </c>
      <c r="N42" s="10">
        <f t="shared" si="65"/>
        <v>-606528</v>
      </c>
      <c r="O42" s="11">
        <f t="shared" si="65"/>
        <v>-606528</v>
      </c>
      <c r="P42" s="10">
        <f t="shared" si="65"/>
        <v>-606528</v>
      </c>
      <c r="Q42" s="11">
        <f t="shared" si="65"/>
        <v>-606528</v>
      </c>
      <c r="R42" s="10">
        <f t="shared" si="65"/>
        <v>-606528</v>
      </c>
      <c r="S42" s="11">
        <f t="shared" si="65"/>
        <v>-606528</v>
      </c>
      <c r="T42" s="10">
        <f t="shared" si="65"/>
        <v>-606528</v>
      </c>
      <c r="U42" s="11">
        <f t="shared" si="65"/>
        <v>-606528</v>
      </c>
      <c r="V42" s="10">
        <f t="shared" si="65"/>
        <v>-606528</v>
      </c>
      <c r="W42" s="11">
        <f t="shared" si="65"/>
        <v>-606528</v>
      </c>
      <c r="X42" s="10">
        <f t="shared" si="65"/>
        <v>-606528</v>
      </c>
      <c r="Y42" s="11">
        <f t="shared" si="65"/>
        <v>-606528</v>
      </c>
      <c r="Z42" s="10">
        <f t="shared" si="65"/>
        <v>-606528</v>
      </c>
      <c r="AA42" s="11">
        <f t="shared" si="65"/>
        <v>-606528</v>
      </c>
      <c r="AB42" s="10">
        <f t="shared" si="65"/>
        <v>-606528</v>
      </c>
      <c r="AC42" s="11">
        <f t="shared" si="65"/>
        <v>-606528</v>
      </c>
      <c r="AD42" s="10">
        <f t="shared" si="65"/>
        <v>-606528</v>
      </c>
      <c r="AE42" s="11">
        <f t="shared" si="65"/>
        <v>-606528</v>
      </c>
      <c r="AF42" s="10">
        <f t="shared" si="65"/>
        <v>-606528</v>
      </c>
      <c r="AG42" s="11">
        <f t="shared" si="65"/>
        <v>-606528</v>
      </c>
      <c r="AH42" s="9">
        <f t="shared" si="65"/>
        <v>-606528</v>
      </c>
      <c r="AI42" s="9">
        <f t="shared" ref="AI42:AM42" si="66">-$D93*AI8</f>
        <v>-606528</v>
      </c>
      <c r="AJ42" s="9">
        <f t="shared" si="66"/>
        <v>-606528</v>
      </c>
      <c r="AK42" s="9">
        <f t="shared" si="66"/>
        <v>-606528</v>
      </c>
      <c r="AL42" s="9">
        <f t="shared" si="66"/>
        <v>-606528</v>
      </c>
      <c r="AM42" s="9">
        <f t="shared" si="66"/>
        <v>-606528</v>
      </c>
    </row>
    <row r="43" spans="1:39" x14ac:dyDescent="0.25">
      <c r="A43" s="21"/>
      <c r="B43" s="21"/>
      <c r="C43" s="12" t="s">
        <v>651</v>
      </c>
      <c r="D43" s="261"/>
      <c r="E43" s="11"/>
      <c r="F43" s="10">
        <f>-$D91*F8</f>
        <v>-1010880</v>
      </c>
      <c r="G43" s="11">
        <f t="shared" ref="G43:AH43" si="67">-$D91*G8</f>
        <v>-1010880</v>
      </c>
      <c r="H43" s="10">
        <f t="shared" si="67"/>
        <v>-1010880</v>
      </c>
      <c r="I43" s="11">
        <f t="shared" si="67"/>
        <v>-1010880</v>
      </c>
      <c r="J43" s="10">
        <f t="shared" si="67"/>
        <v>-1010880</v>
      </c>
      <c r="K43" s="11">
        <f t="shared" si="67"/>
        <v>-1010880</v>
      </c>
      <c r="L43" s="10">
        <f t="shared" si="67"/>
        <v>-1010880</v>
      </c>
      <c r="M43" s="11">
        <f t="shared" si="67"/>
        <v>-1010880</v>
      </c>
      <c r="N43" s="10">
        <f t="shared" si="67"/>
        <v>-1010880</v>
      </c>
      <c r="O43" s="11">
        <f t="shared" si="67"/>
        <v>-1010880</v>
      </c>
      <c r="P43" s="10">
        <f t="shared" si="67"/>
        <v>-1010880</v>
      </c>
      <c r="Q43" s="11">
        <f t="shared" si="67"/>
        <v>-1010880</v>
      </c>
      <c r="R43" s="10">
        <f t="shared" si="67"/>
        <v>-1010880</v>
      </c>
      <c r="S43" s="11">
        <f t="shared" si="67"/>
        <v>-1010880</v>
      </c>
      <c r="T43" s="10">
        <f t="shared" si="67"/>
        <v>-1010880</v>
      </c>
      <c r="U43" s="11">
        <f t="shared" si="67"/>
        <v>-1010880</v>
      </c>
      <c r="V43" s="10">
        <f t="shared" si="67"/>
        <v>-1010880</v>
      </c>
      <c r="W43" s="11">
        <f t="shared" si="67"/>
        <v>-1010880</v>
      </c>
      <c r="X43" s="10">
        <f t="shared" si="67"/>
        <v>-1010880</v>
      </c>
      <c r="Y43" s="11">
        <f t="shared" si="67"/>
        <v>-1010880</v>
      </c>
      <c r="Z43" s="10">
        <f t="shared" si="67"/>
        <v>-1010880</v>
      </c>
      <c r="AA43" s="11">
        <f t="shared" si="67"/>
        <v>-1010880</v>
      </c>
      <c r="AB43" s="10">
        <f t="shared" si="67"/>
        <v>-1010880</v>
      </c>
      <c r="AC43" s="11">
        <f t="shared" si="67"/>
        <v>-1010880</v>
      </c>
      <c r="AD43" s="10">
        <f t="shared" si="67"/>
        <v>-1010880</v>
      </c>
      <c r="AE43" s="11">
        <f t="shared" si="67"/>
        <v>-1010880</v>
      </c>
      <c r="AF43" s="10">
        <f t="shared" si="67"/>
        <v>-1010880</v>
      </c>
      <c r="AG43" s="11">
        <f t="shared" si="67"/>
        <v>-1010880</v>
      </c>
      <c r="AH43" s="9">
        <f t="shared" si="67"/>
        <v>-1010880</v>
      </c>
      <c r="AI43" s="9">
        <f t="shared" ref="AI43:AM43" si="68">-$D91*AI8</f>
        <v>-1010880</v>
      </c>
      <c r="AJ43" s="9">
        <f t="shared" si="68"/>
        <v>-1010880</v>
      </c>
      <c r="AK43" s="9">
        <f t="shared" si="68"/>
        <v>-1010880</v>
      </c>
      <c r="AL43" s="9">
        <f t="shared" si="68"/>
        <v>-1010880</v>
      </c>
      <c r="AM43" s="9">
        <f t="shared" si="68"/>
        <v>-1010880</v>
      </c>
    </row>
    <row r="44" spans="1:39" x14ac:dyDescent="0.25">
      <c r="A44" s="21"/>
      <c r="B44" s="21"/>
      <c r="C44" s="12" t="s">
        <v>652</v>
      </c>
      <c r="D44" s="261"/>
      <c r="E44" s="11"/>
      <c r="F44" s="10">
        <f>IF(F8&gt;240000,(-F8*$D$92))</f>
        <v>-673920</v>
      </c>
      <c r="G44" s="11">
        <f t="shared" ref="G44:AH44" si="69">IF(G8&gt;240000,(-G8*$D$92))</f>
        <v>-673920</v>
      </c>
      <c r="H44" s="10">
        <f t="shared" si="69"/>
        <v>-673920</v>
      </c>
      <c r="I44" s="11">
        <f t="shared" si="69"/>
        <v>-673920</v>
      </c>
      <c r="J44" s="10">
        <f t="shared" si="69"/>
        <v>-673920</v>
      </c>
      <c r="K44" s="11">
        <f t="shared" si="69"/>
        <v>-673920</v>
      </c>
      <c r="L44" s="10">
        <f t="shared" si="69"/>
        <v>-673920</v>
      </c>
      <c r="M44" s="11">
        <f t="shared" si="69"/>
        <v>-673920</v>
      </c>
      <c r="N44" s="10">
        <f t="shared" si="69"/>
        <v>-673920</v>
      </c>
      <c r="O44" s="11">
        <f t="shared" si="69"/>
        <v>-673920</v>
      </c>
      <c r="P44" s="10">
        <f t="shared" si="69"/>
        <v>-673920</v>
      </c>
      <c r="Q44" s="11">
        <f t="shared" si="69"/>
        <v>-673920</v>
      </c>
      <c r="R44" s="10">
        <f t="shared" si="69"/>
        <v>-673920</v>
      </c>
      <c r="S44" s="11">
        <f t="shared" si="69"/>
        <v>-673920</v>
      </c>
      <c r="T44" s="10">
        <f t="shared" si="69"/>
        <v>-673920</v>
      </c>
      <c r="U44" s="11">
        <f t="shared" si="69"/>
        <v>-673920</v>
      </c>
      <c r="V44" s="10">
        <f t="shared" si="69"/>
        <v>-673920</v>
      </c>
      <c r="W44" s="11">
        <f t="shared" si="69"/>
        <v>-673920</v>
      </c>
      <c r="X44" s="10">
        <f t="shared" si="69"/>
        <v>-673920</v>
      </c>
      <c r="Y44" s="11">
        <f t="shared" si="69"/>
        <v>-673920</v>
      </c>
      <c r="Z44" s="10">
        <f t="shared" si="69"/>
        <v>-673920</v>
      </c>
      <c r="AA44" s="11">
        <f t="shared" si="69"/>
        <v>-673920</v>
      </c>
      <c r="AB44" s="10">
        <f t="shared" si="69"/>
        <v>-673920</v>
      </c>
      <c r="AC44" s="11">
        <f t="shared" si="69"/>
        <v>-673920</v>
      </c>
      <c r="AD44" s="10">
        <f t="shared" si="69"/>
        <v>-673920</v>
      </c>
      <c r="AE44" s="11">
        <f t="shared" si="69"/>
        <v>-673920</v>
      </c>
      <c r="AF44" s="10">
        <f t="shared" si="69"/>
        <v>-673920</v>
      </c>
      <c r="AG44" s="11">
        <f t="shared" si="69"/>
        <v>-673920</v>
      </c>
      <c r="AH44" s="10">
        <f t="shared" si="69"/>
        <v>-673920</v>
      </c>
      <c r="AI44" s="10">
        <f t="shared" ref="AI44:AM44" si="70">IF(AI8&gt;240000,(-AI8*$D$92))</f>
        <v>-673920</v>
      </c>
      <c r="AJ44" s="10">
        <f t="shared" si="70"/>
        <v>-673920</v>
      </c>
      <c r="AK44" s="10">
        <f t="shared" si="70"/>
        <v>-673920</v>
      </c>
      <c r="AL44" s="10">
        <f t="shared" si="70"/>
        <v>-673920</v>
      </c>
      <c r="AM44" s="10">
        <f t="shared" si="70"/>
        <v>-673920</v>
      </c>
    </row>
    <row r="45" spans="1:39" x14ac:dyDescent="0.25">
      <c r="A45" s="21"/>
      <c r="B45" s="21"/>
      <c r="C45" s="262"/>
      <c r="D45" s="7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4"/>
      <c r="AI45" s="4"/>
      <c r="AJ45" s="4"/>
      <c r="AK45" s="4"/>
      <c r="AL45" s="4"/>
      <c r="AM45" s="4"/>
    </row>
    <row r="46" spans="1:39" x14ac:dyDescent="0.25">
      <c r="A46" s="21"/>
      <c r="B46" s="21"/>
      <c r="C46" s="263" t="s">
        <v>653</v>
      </c>
      <c r="D46" s="264">
        <f>-T86</f>
        <v>-70035000</v>
      </c>
      <c r="E46" s="265">
        <f>SUM(E34,E41)</f>
        <v>-4182320.128</v>
      </c>
      <c r="F46" s="266">
        <f>SUM(F39,F41)</f>
        <v>1241765.4700000007</v>
      </c>
      <c r="G46" s="265">
        <f t="shared" ref="G46:AH46" si="71">SUM(G39,G41)</f>
        <v>9961479.9499999993</v>
      </c>
      <c r="H46" s="266">
        <f t="shared" si="71"/>
        <v>9961479.9499999993</v>
      </c>
      <c r="I46" s="265">
        <f t="shared" si="71"/>
        <v>9961479.9499999993</v>
      </c>
      <c r="J46" s="266">
        <f t="shared" si="71"/>
        <v>9961479.9499999993</v>
      </c>
      <c r="K46" s="265">
        <f t="shared" si="71"/>
        <v>9961479.9499999993</v>
      </c>
      <c r="L46" s="266">
        <f t="shared" si="71"/>
        <v>9453979.9499999993</v>
      </c>
      <c r="M46" s="265">
        <f t="shared" si="71"/>
        <v>9453979.9499999993</v>
      </c>
      <c r="N46" s="266">
        <f t="shared" si="71"/>
        <v>9453979.9499999993</v>
      </c>
      <c r="O46" s="265">
        <f t="shared" si="71"/>
        <v>9453979.9499999993</v>
      </c>
      <c r="P46" s="266">
        <f t="shared" si="71"/>
        <v>13513979.949999999</v>
      </c>
      <c r="Q46" s="265">
        <f t="shared" si="71"/>
        <v>13513979.949999999</v>
      </c>
      <c r="R46" s="266">
        <f t="shared" si="71"/>
        <v>13513979.949999999</v>
      </c>
      <c r="S46" s="265">
        <f t="shared" si="71"/>
        <v>13513979.949999999</v>
      </c>
      <c r="T46" s="266">
        <f t="shared" si="71"/>
        <v>13513979.949999999</v>
      </c>
      <c r="U46" s="265">
        <f t="shared" si="71"/>
        <v>13513979.949999999</v>
      </c>
      <c r="V46" s="266">
        <f t="shared" si="71"/>
        <v>13513979.949999999</v>
      </c>
      <c r="W46" s="265">
        <f t="shared" si="71"/>
        <v>13513979.949999999</v>
      </c>
      <c r="X46" s="266">
        <f t="shared" si="71"/>
        <v>13513979.949999999</v>
      </c>
      <c r="Y46" s="265">
        <f t="shared" si="71"/>
        <v>13513979.949999999</v>
      </c>
      <c r="Z46" s="266">
        <f t="shared" si="71"/>
        <v>13513979.949999999</v>
      </c>
      <c r="AA46" s="265">
        <f t="shared" si="71"/>
        <v>13513979.949999999</v>
      </c>
      <c r="AB46" s="266">
        <f t="shared" si="71"/>
        <v>13513979.949999999</v>
      </c>
      <c r="AC46" s="265">
        <f t="shared" si="71"/>
        <v>13513979.949999999</v>
      </c>
      <c r="AD46" s="266">
        <f t="shared" si="71"/>
        <v>13513979.949999999</v>
      </c>
      <c r="AE46" s="265">
        <f t="shared" si="71"/>
        <v>13513979.949999999</v>
      </c>
      <c r="AF46" s="266">
        <f t="shared" si="71"/>
        <v>13513979.949999999</v>
      </c>
      <c r="AG46" s="265">
        <f t="shared" si="71"/>
        <v>13513979.949999999</v>
      </c>
      <c r="AH46" s="267">
        <f t="shared" si="71"/>
        <v>13513979.949999999</v>
      </c>
      <c r="AI46" s="267">
        <f t="shared" ref="AI46:AM46" si="72">SUM(AI39,AI41)</f>
        <v>13513979.949999999</v>
      </c>
      <c r="AJ46" s="267">
        <f t="shared" si="72"/>
        <v>13513979.949999999</v>
      </c>
      <c r="AK46" s="267">
        <f t="shared" si="72"/>
        <v>13513979.949999999</v>
      </c>
      <c r="AL46" s="267">
        <f t="shared" si="72"/>
        <v>13513979.949999999</v>
      </c>
      <c r="AM46" s="267">
        <f t="shared" si="72"/>
        <v>13513979.949999999</v>
      </c>
    </row>
    <row r="47" spans="1:39" x14ac:dyDescent="0.25">
      <c r="A47" s="21"/>
      <c r="B47" s="21"/>
      <c r="C47" s="268"/>
      <c r="D47" s="269"/>
      <c r="E47" s="270"/>
      <c r="F47" s="271"/>
      <c r="G47" s="270"/>
      <c r="H47" s="271"/>
      <c r="I47" s="270"/>
      <c r="J47" s="271"/>
      <c r="K47" s="270"/>
      <c r="L47" s="271"/>
      <c r="M47" s="270"/>
      <c r="N47" s="271"/>
      <c r="O47" s="270"/>
      <c r="P47" s="271"/>
      <c r="Q47" s="270"/>
      <c r="R47" s="271"/>
      <c r="S47" s="270"/>
      <c r="T47" s="271"/>
      <c r="U47" s="270"/>
      <c r="V47" s="271"/>
      <c r="W47" s="270"/>
      <c r="X47" s="271"/>
      <c r="Y47" s="270"/>
      <c r="Z47" s="271"/>
      <c r="AA47" s="270"/>
      <c r="AB47" s="271"/>
      <c r="AC47" s="270"/>
      <c r="AD47" s="271"/>
      <c r="AE47" s="270"/>
      <c r="AF47" s="271"/>
      <c r="AG47" s="270"/>
      <c r="AH47" s="272"/>
      <c r="AI47" s="272"/>
      <c r="AJ47" s="272"/>
      <c r="AK47" s="272"/>
      <c r="AL47" s="272"/>
      <c r="AM47" s="272"/>
    </row>
    <row r="48" spans="1:39" x14ac:dyDescent="0.25">
      <c r="A48" s="21"/>
      <c r="B48" s="21"/>
      <c r="C48" s="273" t="s">
        <v>654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x14ac:dyDescent="0.25">
      <c r="A49" s="21"/>
      <c r="B49" s="21"/>
      <c r="C49" s="263" t="s">
        <v>655</v>
      </c>
      <c r="D49" s="22"/>
      <c r="E49" s="274">
        <f>E46</f>
        <v>-4182320.128</v>
      </c>
      <c r="F49" s="274">
        <f t="shared" ref="F49:AH49" si="73">F46</f>
        <v>1241765.4700000007</v>
      </c>
      <c r="G49" s="274">
        <f t="shared" si="73"/>
        <v>9961479.9499999993</v>
      </c>
      <c r="H49" s="274">
        <f t="shared" si="73"/>
        <v>9961479.9499999993</v>
      </c>
      <c r="I49" s="274">
        <f t="shared" si="73"/>
        <v>9961479.9499999993</v>
      </c>
      <c r="J49" s="274">
        <f t="shared" si="73"/>
        <v>9961479.9499999993</v>
      </c>
      <c r="K49" s="274">
        <f t="shared" si="73"/>
        <v>9961479.9499999993</v>
      </c>
      <c r="L49" s="274">
        <f t="shared" si="73"/>
        <v>9453979.9499999993</v>
      </c>
      <c r="M49" s="274">
        <f t="shared" si="73"/>
        <v>9453979.9499999993</v>
      </c>
      <c r="N49" s="274">
        <f t="shared" si="73"/>
        <v>9453979.9499999993</v>
      </c>
      <c r="O49" s="274">
        <f t="shared" si="73"/>
        <v>9453979.9499999993</v>
      </c>
      <c r="P49" s="274">
        <f t="shared" si="73"/>
        <v>13513979.949999999</v>
      </c>
      <c r="Q49" s="274">
        <f t="shared" si="73"/>
        <v>13513979.949999999</v>
      </c>
      <c r="R49" s="274">
        <f t="shared" si="73"/>
        <v>13513979.949999999</v>
      </c>
      <c r="S49" s="274">
        <f t="shared" si="73"/>
        <v>13513979.949999999</v>
      </c>
      <c r="T49" s="274">
        <f t="shared" si="73"/>
        <v>13513979.949999999</v>
      </c>
      <c r="U49" s="274">
        <f t="shared" si="73"/>
        <v>13513979.949999999</v>
      </c>
      <c r="V49" s="274">
        <f t="shared" si="73"/>
        <v>13513979.949999999</v>
      </c>
      <c r="W49" s="274">
        <f t="shared" si="73"/>
        <v>13513979.949999999</v>
      </c>
      <c r="X49" s="274">
        <f t="shared" si="73"/>
        <v>13513979.949999999</v>
      </c>
      <c r="Y49" s="274">
        <f t="shared" si="73"/>
        <v>13513979.949999999</v>
      </c>
      <c r="Z49" s="274">
        <f t="shared" si="73"/>
        <v>13513979.949999999</v>
      </c>
      <c r="AA49" s="274">
        <f t="shared" si="73"/>
        <v>13513979.949999999</v>
      </c>
      <c r="AB49" s="274">
        <f t="shared" si="73"/>
        <v>13513979.949999999</v>
      </c>
      <c r="AC49" s="274">
        <f t="shared" si="73"/>
        <v>13513979.949999999</v>
      </c>
      <c r="AD49" s="274">
        <f t="shared" si="73"/>
        <v>13513979.949999999</v>
      </c>
      <c r="AE49" s="274">
        <f t="shared" si="73"/>
        <v>13513979.949999999</v>
      </c>
      <c r="AF49" s="274">
        <f t="shared" si="73"/>
        <v>13513979.949999999</v>
      </c>
      <c r="AG49" s="274">
        <f t="shared" si="73"/>
        <v>13513979.949999999</v>
      </c>
      <c r="AH49" s="275">
        <f t="shared" si="73"/>
        <v>13513979.949999999</v>
      </c>
      <c r="AI49" s="275">
        <f t="shared" ref="AI49:AM49" si="74">AI46</f>
        <v>13513979.949999999</v>
      </c>
      <c r="AJ49" s="275">
        <f t="shared" si="74"/>
        <v>13513979.949999999</v>
      </c>
      <c r="AK49" s="275">
        <f t="shared" si="74"/>
        <v>13513979.949999999</v>
      </c>
      <c r="AL49" s="275">
        <f t="shared" si="74"/>
        <v>13513979.949999999</v>
      </c>
      <c r="AM49" s="275">
        <f t="shared" si="74"/>
        <v>13513979.949999999</v>
      </c>
    </row>
    <row r="50" spans="1:39" x14ac:dyDescent="0.25">
      <c r="A50" s="21"/>
      <c r="B50" s="21"/>
      <c r="C50" s="263" t="s">
        <v>656</v>
      </c>
      <c r="D50" s="22"/>
      <c r="E50" s="276">
        <f>E49</f>
        <v>-4182320.128</v>
      </c>
      <c r="F50" s="276">
        <f>SUM(F49+E50)</f>
        <v>-2940554.6579999994</v>
      </c>
      <c r="G50" s="276">
        <f>SUM(G49+F50)</f>
        <v>7020925.2919999994</v>
      </c>
      <c r="H50" s="276">
        <f>SUM(H49+G50)</f>
        <v>16982405.241999999</v>
      </c>
      <c r="I50" s="276">
        <f t="shared" ref="I50:AH50" si="75">SUM(I49+H50)</f>
        <v>26943885.191999998</v>
      </c>
      <c r="J50" s="276">
        <f t="shared" si="75"/>
        <v>36905365.141999997</v>
      </c>
      <c r="K50" s="276">
        <f t="shared" si="75"/>
        <v>46866845.091999993</v>
      </c>
      <c r="L50" s="276">
        <f t="shared" si="75"/>
        <v>56320825.041999996</v>
      </c>
      <c r="M50" s="276">
        <f t="shared" si="75"/>
        <v>65774804.991999999</v>
      </c>
      <c r="N50" s="276">
        <f t="shared" si="75"/>
        <v>75228784.942000002</v>
      </c>
      <c r="O50" s="276">
        <f t="shared" si="75"/>
        <v>84682764.892000005</v>
      </c>
      <c r="P50" s="276">
        <f t="shared" si="75"/>
        <v>98196744.842000008</v>
      </c>
      <c r="Q50" s="276">
        <f t="shared" si="75"/>
        <v>111710724.79200001</v>
      </c>
      <c r="R50" s="276">
        <f t="shared" si="75"/>
        <v>125224704.74200001</v>
      </c>
      <c r="S50" s="276">
        <f t="shared" si="75"/>
        <v>138738684.692</v>
      </c>
      <c r="T50" s="276">
        <f t="shared" si="75"/>
        <v>152252664.64199999</v>
      </c>
      <c r="U50" s="276">
        <f t="shared" si="75"/>
        <v>165766644.59199998</v>
      </c>
      <c r="V50" s="276">
        <f t="shared" si="75"/>
        <v>179280624.54199997</v>
      </c>
      <c r="W50" s="276">
        <f t="shared" si="75"/>
        <v>192794604.49199995</v>
      </c>
      <c r="X50" s="276">
        <f t="shared" si="75"/>
        <v>206308584.44199994</v>
      </c>
      <c r="Y50" s="276">
        <f t="shared" si="75"/>
        <v>219822564.39199993</v>
      </c>
      <c r="Z50" s="276">
        <f t="shared" si="75"/>
        <v>233336544.34199992</v>
      </c>
      <c r="AA50" s="276">
        <f t="shared" si="75"/>
        <v>246850524.29199991</v>
      </c>
      <c r="AB50" s="276">
        <f t="shared" si="75"/>
        <v>260364504.24199989</v>
      </c>
      <c r="AC50" s="276">
        <f t="shared" si="75"/>
        <v>273878484.19199991</v>
      </c>
      <c r="AD50" s="276">
        <f t="shared" si="75"/>
        <v>287392464.1419999</v>
      </c>
      <c r="AE50" s="276">
        <f t="shared" si="75"/>
        <v>300906444.09199989</v>
      </c>
      <c r="AF50" s="276">
        <f t="shared" si="75"/>
        <v>314420424.04199988</v>
      </c>
      <c r="AG50" s="276">
        <f t="shared" si="75"/>
        <v>327934403.99199986</v>
      </c>
      <c r="AH50" s="277">
        <f t="shared" si="75"/>
        <v>341448383.94199985</v>
      </c>
      <c r="AI50" s="277">
        <f t="shared" ref="AI50" si="76">SUM(AI49+AH50)</f>
        <v>354962363.89199984</v>
      </c>
      <c r="AJ50" s="277">
        <f t="shared" ref="AJ50" si="77">SUM(AJ49+AI50)</f>
        <v>368476343.84199983</v>
      </c>
      <c r="AK50" s="277">
        <f t="shared" ref="AK50" si="78">SUM(AK49+AJ50)</f>
        <v>381990323.79199982</v>
      </c>
      <c r="AL50" s="277">
        <f t="shared" ref="AL50" si="79">SUM(AL49+AK50)</f>
        <v>395504303.7419998</v>
      </c>
      <c r="AM50" s="277">
        <f t="shared" ref="AM50" si="80">SUM(AM49+AL50)</f>
        <v>409018283.69199979</v>
      </c>
    </row>
    <row r="51" spans="1:39" x14ac:dyDescent="0.25">
      <c r="A51" s="21"/>
      <c r="B51" s="21"/>
      <c r="C51" s="278" t="s">
        <v>657</v>
      </c>
      <c r="D51" s="279"/>
      <c r="E51" s="21"/>
      <c r="F51" s="280"/>
      <c r="G51" s="21"/>
      <c r="H51" s="254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E51" s="21"/>
      <c r="AF51" s="21"/>
      <c r="AG51" s="21"/>
      <c r="AH51" s="21"/>
      <c r="AI51" s="21"/>
      <c r="AJ51" s="21"/>
      <c r="AK51" s="21"/>
    </row>
    <row r="52" spans="1:39" x14ac:dyDescent="0.25">
      <c r="A52" s="21"/>
      <c r="B52" s="21"/>
      <c r="C52" s="278" t="s">
        <v>658</v>
      </c>
      <c r="D52" s="281">
        <f>I79</f>
        <v>0.11637598400465188</v>
      </c>
      <c r="E52" s="21"/>
      <c r="F52" s="280"/>
      <c r="G52" s="21"/>
      <c r="H52" s="25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E52" s="21"/>
      <c r="AF52" s="21"/>
      <c r="AG52" s="21"/>
      <c r="AH52" s="21"/>
      <c r="AI52" s="21"/>
      <c r="AJ52" s="21"/>
      <c r="AK52" s="21"/>
    </row>
    <row r="53" spans="1:39" x14ac:dyDescent="0.25">
      <c r="A53" s="21"/>
      <c r="B53" s="21"/>
      <c r="C53" s="278" t="s">
        <v>659</v>
      </c>
      <c r="D53" s="282" t="s">
        <v>660</v>
      </c>
      <c r="E53" s="21"/>
      <c r="F53" s="280"/>
      <c r="G53" s="21"/>
      <c r="H53" s="254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E53" s="21"/>
      <c r="AF53" s="21"/>
      <c r="AG53" s="21"/>
      <c r="AH53" s="21"/>
      <c r="AI53" s="21"/>
      <c r="AJ53" s="21"/>
      <c r="AK53" s="21"/>
    </row>
    <row r="54" spans="1:39" x14ac:dyDescent="0.25">
      <c r="A54" s="21"/>
      <c r="B54" s="21"/>
      <c r="C54" s="278" t="s">
        <v>661</v>
      </c>
      <c r="D54" s="277">
        <f>I80</f>
        <v>95957005.649149209</v>
      </c>
      <c r="E54" s="21"/>
      <c r="F54" s="280"/>
      <c r="G54" s="21"/>
      <c r="H54" s="25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E54" s="21"/>
      <c r="AF54" s="21"/>
      <c r="AG54" s="21"/>
      <c r="AH54" s="21"/>
      <c r="AI54" s="21"/>
      <c r="AJ54" s="21"/>
      <c r="AK54" s="21"/>
    </row>
    <row r="55" spans="1:39" s="285" customFormat="1" ht="15" customHeight="1" x14ac:dyDescent="0.25">
      <c r="A55" s="283"/>
      <c r="B55" s="283"/>
      <c r="C55" s="283"/>
      <c r="D55" s="283"/>
      <c r="E55" s="284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</row>
    <row r="56" spans="1:39" ht="15" customHeight="1" x14ac:dyDescent="0.3">
      <c r="A56" s="21"/>
      <c r="C56" s="287" t="s">
        <v>662</v>
      </c>
      <c r="D56" s="288" t="s">
        <v>349</v>
      </c>
      <c r="E56" s="289"/>
      <c r="F56" s="290"/>
      <c r="G56" s="291"/>
      <c r="H56" s="292"/>
      <c r="I56" s="293"/>
      <c r="J56" s="293"/>
      <c r="K56" s="294"/>
      <c r="L56" s="292"/>
      <c r="M56" s="292"/>
      <c r="N56" s="292"/>
      <c r="O56" s="292"/>
      <c r="P56" s="292"/>
      <c r="Q56" s="292"/>
      <c r="R56" s="293"/>
      <c r="S56" s="293"/>
      <c r="T56" s="293"/>
      <c r="U56" s="293"/>
      <c r="V56" s="293"/>
      <c r="W56" s="293"/>
      <c r="X56" s="21"/>
      <c r="Y56" s="21"/>
      <c r="Z56" s="21"/>
      <c r="AA56" s="21"/>
      <c r="AE56" s="21"/>
      <c r="AF56" s="21"/>
      <c r="AG56" s="21"/>
      <c r="AH56" s="21"/>
      <c r="AI56" s="21"/>
      <c r="AJ56" s="21"/>
      <c r="AK56" s="21"/>
    </row>
    <row r="57" spans="1:39" ht="15" customHeight="1" x14ac:dyDescent="0.25">
      <c r="A57" s="21"/>
      <c r="B57" s="21"/>
      <c r="C57" s="295" t="s">
        <v>663</v>
      </c>
      <c r="D57" s="296">
        <f>E57*312</f>
        <v>62400</v>
      </c>
      <c r="E57" s="297">
        <v>200</v>
      </c>
      <c r="F57" s="298" t="s">
        <v>664</v>
      </c>
      <c r="G57" s="21"/>
      <c r="H57" s="283"/>
      <c r="I57" s="299"/>
      <c r="J57" s="300"/>
      <c r="K57" s="28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1"/>
      <c r="Y57" s="21"/>
      <c r="Z57" s="21"/>
      <c r="AA57" s="21"/>
      <c r="AE57" s="21"/>
      <c r="AF57" s="21"/>
      <c r="AG57" s="21"/>
      <c r="AH57" s="21"/>
      <c r="AI57" s="21"/>
      <c r="AJ57" s="21"/>
      <c r="AK57" s="21"/>
    </row>
    <row r="58" spans="1:39" ht="15" customHeight="1" x14ac:dyDescent="0.25">
      <c r="A58" s="21"/>
      <c r="B58" s="21"/>
      <c r="C58" s="295" t="s">
        <v>665</v>
      </c>
      <c r="D58" s="296"/>
      <c r="E58" s="297">
        <v>108</v>
      </c>
      <c r="F58" s="298" t="s">
        <v>195</v>
      </c>
      <c r="G58" s="21"/>
      <c r="H58" s="283"/>
      <c r="I58" s="299"/>
      <c r="J58" s="300"/>
      <c r="K58" s="28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1"/>
      <c r="Y58" s="21"/>
      <c r="Z58" s="21"/>
      <c r="AA58" s="21"/>
      <c r="AE58" s="21"/>
      <c r="AF58" s="21"/>
      <c r="AG58" s="21"/>
      <c r="AH58" s="21"/>
      <c r="AI58" s="21"/>
      <c r="AJ58" s="21"/>
      <c r="AK58" s="21"/>
    </row>
    <row r="59" spans="1:39" ht="15" customHeight="1" x14ac:dyDescent="0.25">
      <c r="A59" s="21"/>
      <c r="B59" s="21"/>
      <c r="C59" s="295" t="s">
        <v>666</v>
      </c>
      <c r="D59" s="301"/>
      <c r="E59" s="302">
        <v>0.01</v>
      </c>
      <c r="F59" s="303" t="s">
        <v>667</v>
      </c>
      <c r="G59" s="302"/>
      <c r="H59" s="304"/>
      <c r="I59" s="305"/>
      <c r="J59" s="306"/>
      <c r="K59" s="28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1"/>
      <c r="Y59" s="21"/>
      <c r="Z59" s="21"/>
      <c r="AA59" s="21"/>
      <c r="AE59" s="21"/>
      <c r="AF59" s="21"/>
      <c r="AG59" s="21"/>
      <c r="AH59" s="21"/>
      <c r="AI59" s="21"/>
      <c r="AJ59" s="21"/>
      <c r="AK59" s="21"/>
    </row>
    <row r="60" spans="1:39" ht="15" customHeight="1" thickBot="1" x14ac:dyDescent="0.3">
      <c r="A60" s="21"/>
      <c r="B60" s="21"/>
      <c r="C60" s="295" t="s">
        <v>178</v>
      </c>
      <c r="D60" s="307"/>
      <c r="E60" s="302">
        <v>0.2</v>
      </c>
      <c r="F60" s="298" t="s">
        <v>27</v>
      </c>
      <c r="G60" s="308"/>
      <c r="H60" s="299"/>
      <c r="I60" s="309"/>
      <c r="J60" s="306"/>
      <c r="K60" s="28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1"/>
      <c r="Y60" s="21"/>
      <c r="Z60" s="21"/>
      <c r="AA60" s="21"/>
      <c r="AE60" s="21"/>
      <c r="AF60" s="21"/>
      <c r="AG60" s="21"/>
      <c r="AH60" s="21"/>
      <c r="AI60" s="21"/>
      <c r="AJ60" s="21"/>
      <c r="AK60" s="21"/>
    </row>
    <row r="61" spans="1:39" ht="15" customHeight="1" x14ac:dyDescent="0.25">
      <c r="A61" s="21"/>
      <c r="B61" s="21"/>
      <c r="C61" s="437" t="s">
        <v>668</v>
      </c>
      <c r="D61" s="442"/>
      <c r="E61" s="443">
        <v>4</v>
      </c>
      <c r="F61" s="440" t="s">
        <v>669</v>
      </c>
      <c r="G61" s="21"/>
      <c r="H61" s="311"/>
      <c r="I61" s="457"/>
      <c r="J61" s="458"/>
      <c r="K61" s="458"/>
      <c r="L61" s="459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1"/>
      <c r="Y61" s="21"/>
      <c r="Z61" s="21"/>
      <c r="AA61" s="21"/>
      <c r="AE61" s="21"/>
      <c r="AF61" s="21"/>
      <c r="AG61" s="21"/>
      <c r="AH61" s="21"/>
      <c r="AI61" s="21"/>
      <c r="AJ61" s="21"/>
      <c r="AK61" s="21"/>
    </row>
    <row r="62" spans="1:39" ht="15" customHeight="1" x14ac:dyDescent="0.25">
      <c r="A62" s="21"/>
      <c r="B62" s="21"/>
      <c r="C62" s="444" t="s">
        <v>670</v>
      </c>
      <c r="D62" s="445">
        <f>E62*8400</f>
        <v>3780000</v>
      </c>
      <c r="E62" s="456">
        <v>450</v>
      </c>
      <c r="F62" s="446" t="s">
        <v>671</v>
      </c>
      <c r="G62" s="21"/>
      <c r="H62" s="293"/>
      <c r="I62" s="460"/>
      <c r="J62" s="461" t="s">
        <v>770</v>
      </c>
      <c r="K62" s="461"/>
      <c r="L62" s="462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1"/>
      <c r="Y62" s="21"/>
      <c r="Z62" s="21"/>
      <c r="AA62" s="21"/>
      <c r="AE62" s="21"/>
      <c r="AF62" s="21"/>
      <c r="AG62" s="21"/>
      <c r="AH62" s="21"/>
      <c r="AI62" s="21"/>
      <c r="AJ62" s="21"/>
      <c r="AK62" s="21"/>
    </row>
    <row r="63" spans="1:39" ht="15" customHeight="1" x14ac:dyDescent="0.25">
      <c r="A63" s="21"/>
      <c r="B63" s="21"/>
      <c r="C63" s="437" t="s">
        <v>672</v>
      </c>
      <c r="D63" s="438">
        <f>E63*8400</f>
        <v>1890000</v>
      </c>
      <c r="E63" s="439">
        <v>225</v>
      </c>
      <c r="F63" s="440" t="s">
        <v>671</v>
      </c>
      <c r="G63" s="441" t="s">
        <v>767</v>
      </c>
      <c r="H63" s="293"/>
      <c r="I63" s="460"/>
      <c r="J63" s="461" t="s">
        <v>771</v>
      </c>
      <c r="K63" s="461"/>
      <c r="L63" s="462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1"/>
      <c r="Y63" s="21"/>
      <c r="Z63" s="21"/>
      <c r="AA63" s="21"/>
      <c r="AE63" s="21"/>
      <c r="AF63" s="21"/>
      <c r="AG63" s="21"/>
      <c r="AH63" s="21"/>
      <c r="AI63" s="21"/>
      <c r="AJ63" s="21"/>
      <c r="AK63" s="21"/>
    </row>
    <row r="64" spans="1:39" ht="15" customHeight="1" thickBot="1" x14ac:dyDescent="0.3">
      <c r="A64" s="21"/>
      <c r="B64" s="21"/>
      <c r="C64" s="447" t="s">
        <v>673</v>
      </c>
      <c r="D64" s="448">
        <f>E64*8000</f>
        <v>16000</v>
      </c>
      <c r="E64" s="449">
        <v>2</v>
      </c>
      <c r="F64" s="450" t="s">
        <v>674</v>
      </c>
      <c r="G64" s="273" t="s">
        <v>768</v>
      </c>
      <c r="H64" s="293"/>
      <c r="I64" s="463"/>
      <c r="J64" s="464"/>
      <c r="K64" s="464"/>
      <c r="L64" s="465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1"/>
      <c r="Y64" s="21"/>
      <c r="Z64" s="21"/>
      <c r="AA64" s="21"/>
      <c r="AE64" s="21"/>
      <c r="AF64" s="21"/>
      <c r="AG64" s="21"/>
      <c r="AH64" s="21"/>
      <c r="AI64" s="21"/>
      <c r="AJ64" s="21"/>
      <c r="AK64" s="21"/>
    </row>
    <row r="65" spans="1:37" ht="15" customHeight="1" x14ac:dyDescent="0.25">
      <c r="A65" s="21"/>
      <c r="B65" s="21"/>
      <c r="C65" s="447" t="s">
        <v>675</v>
      </c>
      <c r="D65" s="448"/>
      <c r="E65" s="449">
        <v>682.45</v>
      </c>
      <c r="F65" s="450" t="s">
        <v>674</v>
      </c>
      <c r="G65" s="273">
        <v>549.35</v>
      </c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1"/>
      <c r="Y65" s="21"/>
      <c r="Z65" s="21"/>
      <c r="AA65" s="21"/>
      <c r="AE65" s="21"/>
      <c r="AF65" s="21"/>
      <c r="AG65" s="21"/>
      <c r="AH65" s="21"/>
      <c r="AI65" s="21"/>
      <c r="AJ65" s="21"/>
      <c r="AK65" s="21"/>
    </row>
    <row r="66" spans="1:37" ht="15" customHeight="1" x14ac:dyDescent="0.25">
      <c r="A66" s="21"/>
      <c r="B66" s="21"/>
      <c r="C66" s="295" t="s">
        <v>676</v>
      </c>
      <c r="D66" s="315"/>
      <c r="E66" s="316">
        <v>400</v>
      </c>
      <c r="F66" s="298" t="s">
        <v>677</v>
      </c>
      <c r="G66" s="27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1"/>
      <c r="Y66" s="21"/>
      <c r="Z66" s="21"/>
      <c r="AA66" s="21"/>
      <c r="AE66" s="21"/>
      <c r="AF66" s="21"/>
      <c r="AG66" s="21"/>
      <c r="AH66" s="21"/>
      <c r="AI66" s="21"/>
      <c r="AJ66" s="21"/>
      <c r="AK66" s="21"/>
    </row>
    <row r="67" spans="1:37" ht="15" customHeight="1" x14ac:dyDescent="0.25">
      <c r="A67" s="21"/>
      <c r="B67" s="21"/>
      <c r="C67" s="295" t="s">
        <v>678</v>
      </c>
      <c r="D67" s="315"/>
      <c r="E67" s="317">
        <v>0.59152000000000005</v>
      </c>
      <c r="F67" s="298" t="s">
        <v>679</v>
      </c>
      <c r="G67" s="27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1"/>
      <c r="Y67" s="21"/>
      <c r="Z67" s="21"/>
      <c r="AA67" s="21"/>
      <c r="AE67" s="21"/>
      <c r="AF67" s="21"/>
      <c r="AG67" s="21"/>
      <c r="AH67" s="21"/>
      <c r="AI67" s="21"/>
      <c r="AJ67" s="21"/>
      <c r="AK67" s="21"/>
    </row>
    <row r="68" spans="1:37" ht="15" customHeight="1" x14ac:dyDescent="0.25">
      <c r="A68" s="21"/>
      <c r="B68" s="21"/>
      <c r="C68" s="451" t="s">
        <v>680</v>
      </c>
      <c r="D68" s="452">
        <f>E68*300</f>
        <v>1701000</v>
      </c>
      <c r="E68" s="453">
        <v>5670</v>
      </c>
      <c r="F68" s="454" t="s">
        <v>681</v>
      </c>
      <c r="G68" s="273" t="s">
        <v>769</v>
      </c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1"/>
      <c r="Y68" s="21"/>
      <c r="Z68" s="21"/>
      <c r="AA68" s="21"/>
      <c r="AE68" s="21"/>
      <c r="AF68" s="21"/>
      <c r="AG68" s="21"/>
      <c r="AH68" s="21"/>
      <c r="AI68" s="21"/>
      <c r="AJ68" s="21"/>
      <c r="AK68" s="21"/>
    </row>
    <row r="69" spans="1:37" ht="15" customHeight="1" x14ac:dyDescent="0.25">
      <c r="A69" s="21"/>
      <c r="B69" s="21"/>
      <c r="C69" s="451" t="s">
        <v>682</v>
      </c>
      <c r="D69" s="452"/>
      <c r="E69" s="455">
        <v>2.5</v>
      </c>
      <c r="F69" s="454" t="s">
        <v>683</v>
      </c>
      <c r="G69" s="27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1"/>
      <c r="Y69" s="21"/>
      <c r="Z69" s="21"/>
      <c r="AA69" s="21"/>
      <c r="AE69" s="21"/>
      <c r="AF69" s="21"/>
      <c r="AG69" s="21"/>
      <c r="AH69" s="21"/>
      <c r="AI69" s="21"/>
      <c r="AJ69" s="21"/>
      <c r="AK69" s="21"/>
    </row>
    <row r="70" spans="1:37" ht="15" customHeight="1" x14ac:dyDescent="0.25">
      <c r="A70" s="21"/>
      <c r="B70" s="21"/>
      <c r="C70" s="295" t="s">
        <v>479</v>
      </c>
      <c r="D70" s="313"/>
      <c r="E70" s="301">
        <v>0.01</v>
      </c>
      <c r="F70" s="298" t="s">
        <v>27</v>
      </c>
      <c r="G70" s="27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1"/>
      <c r="Y70" s="21"/>
      <c r="Z70" s="21"/>
      <c r="AA70" s="21"/>
      <c r="AE70" s="21"/>
      <c r="AF70" s="21"/>
      <c r="AG70" s="21"/>
      <c r="AH70" s="21"/>
      <c r="AI70" s="21"/>
      <c r="AJ70" s="21"/>
      <c r="AK70" s="21"/>
    </row>
    <row r="71" spans="1:37" ht="15" customHeight="1" x14ac:dyDescent="0.25">
      <c r="A71" s="21"/>
      <c r="B71" s="21"/>
      <c r="C71" s="295" t="s">
        <v>593</v>
      </c>
      <c r="D71" s="313"/>
      <c r="E71" s="301">
        <v>5.0000000000000001E-3</v>
      </c>
      <c r="F71" s="298" t="s">
        <v>27</v>
      </c>
      <c r="G71" s="27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1"/>
      <c r="Y71" s="21"/>
      <c r="Z71" s="21"/>
      <c r="AA71" s="21"/>
      <c r="AE71" s="21"/>
      <c r="AF71" s="21"/>
      <c r="AG71" s="21"/>
      <c r="AH71" s="21"/>
      <c r="AI71" s="21"/>
      <c r="AJ71" s="21"/>
      <c r="AK71" s="21"/>
    </row>
    <row r="72" spans="1:37" ht="15" customHeight="1" x14ac:dyDescent="0.25">
      <c r="A72" s="21"/>
      <c r="B72" s="21"/>
      <c r="C72" s="295" t="s">
        <v>684</v>
      </c>
      <c r="D72" s="313"/>
      <c r="E72" s="319">
        <v>7</v>
      </c>
      <c r="F72" s="298" t="s">
        <v>685</v>
      </c>
      <c r="G72" s="27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1"/>
      <c r="Y72" s="21"/>
      <c r="Z72" s="21"/>
      <c r="AA72" s="21"/>
      <c r="AE72" s="21"/>
      <c r="AF72" s="21"/>
      <c r="AG72" s="21"/>
      <c r="AH72" s="21"/>
      <c r="AI72" s="21"/>
      <c r="AJ72" s="21"/>
      <c r="AK72" s="21"/>
    </row>
    <row r="73" spans="1:37" ht="15" customHeight="1" x14ac:dyDescent="0.25">
      <c r="A73" s="21"/>
      <c r="B73" s="21"/>
      <c r="C73" s="295" t="s">
        <v>686</v>
      </c>
      <c r="D73" s="313"/>
      <c r="E73" s="319">
        <v>90</v>
      </c>
      <c r="F73" s="298" t="s">
        <v>687</v>
      </c>
      <c r="G73" s="27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1"/>
      <c r="Y73" s="21"/>
      <c r="Z73" s="21"/>
      <c r="AA73" s="21"/>
      <c r="AE73" s="21"/>
      <c r="AF73" s="21"/>
      <c r="AG73" s="21"/>
      <c r="AH73" s="21"/>
      <c r="AI73" s="21"/>
      <c r="AJ73" s="21"/>
      <c r="AK73" s="21"/>
    </row>
    <row r="74" spans="1:37" ht="15" customHeight="1" x14ac:dyDescent="0.25">
      <c r="A74" s="21"/>
      <c r="B74" s="21"/>
      <c r="C74" s="295" t="s">
        <v>688</v>
      </c>
      <c r="D74" s="313"/>
      <c r="E74" s="318">
        <v>46846.8</v>
      </c>
      <c r="F74" s="298" t="s">
        <v>689</v>
      </c>
      <c r="G74" s="27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1"/>
      <c r="Y74" s="21"/>
      <c r="Z74" s="21"/>
      <c r="AA74" s="21"/>
      <c r="AE74" s="21"/>
      <c r="AF74" s="21"/>
      <c r="AG74" s="21"/>
      <c r="AH74" s="21"/>
      <c r="AI74" s="21"/>
      <c r="AJ74" s="21"/>
      <c r="AK74" s="21"/>
    </row>
    <row r="75" spans="1:37" ht="15" customHeight="1" x14ac:dyDescent="0.25">
      <c r="A75" s="21"/>
      <c r="B75" s="21"/>
      <c r="C75" s="320" t="s">
        <v>690</v>
      </c>
      <c r="D75" s="321"/>
      <c r="E75" s="322">
        <v>5282</v>
      </c>
      <c r="F75" s="323" t="s">
        <v>689</v>
      </c>
      <c r="G75" s="324"/>
      <c r="H75" s="305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83"/>
      <c r="W75" s="293"/>
      <c r="X75" s="21"/>
      <c r="Y75" s="21"/>
      <c r="Z75" s="21"/>
      <c r="AA75" s="21"/>
      <c r="AE75" s="21"/>
      <c r="AF75" s="21"/>
      <c r="AG75" s="21"/>
      <c r="AH75" s="21"/>
      <c r="AI75" s="21"/>
      <c r="AJ75" s="21"/>
      <c r="AK75" s="21"/>
    </row>
    <row r="76" spans="1:37" ht="15" customHeight="1" x14ac:dyDescent="0.25">
      <c r="A76" s="21"/>
      <c r="B76" s="21"/>
      <c r="C76" s="21"/>
      <c r="D76" s="21"/>
      <c r="E76" s="21"/>
      <c r="F76" s="21"/>
      <c r="G76" s="21"/>
      <c r="H76" s="293"/>
      <c r="I76" s="293"/>
      <c r="J76" s="293"/>
      <c r="K76" s="293"/>
      <c r="L76" s="293"/>
      <c r="M76" s="698"/>
      <c r="N76" s="698"/>
      <c r="O76" s="293"/>
      <c r="P76" s="293"/>
      <c r="Q76" s="293"/>
      <c r="R76" s="293"/>
      <c r="S76" s="293"/>
      <c r="T76" s="293"/>
      <c r="U76" s="293"/>
      <c r="V76" s="283">
        <v>19.84</v>
      </c>
      <c r="W76" s="293"/>
      <c r="X76" s="21"/>
      <c r="Y76" s="21"/>
      <c r="Z76" s="21"/>
      <c r="AA76" s="21"/>
      <c r="AE76" s="21"/>
      <c r="AF76" s="21"/>
      <c r="AG76" s="21"/>
      <c r="AH76" s="21"/>
      <c r="AI76" s="21"/>
      <c r="AJ76" s="21"/>
      <c r="AK76" s="21"/>
    </row>
    <row r="77" spans="1:37" ht="18.75" x14ac:dyDescent="0.3">
      <c r="A77" s="21"/>
      <c r="B77" s="21"/>
      <c r="C77" s="290" t="s">
        <v>178</v>
      </c>
      <c r="D77" s="325" t="s">
        <v>691</v>
      </c>
      <c r="E77" s="326"/>
      <c r="F77" s="327" t="s">
        <v>249</v>
      </c>
      <c r="G77" s="328">
        <v>0.1</v>
      </c>
      <c r="H77" s="293"/>
      <c r="I77" s="293"/>
      <c r="J77" s="293"/>
      <c r="K77" s="293"/>
      <c r="L77" s="293"/>
      <c r="M77" s="329"/>
      <c r="N77" s="330"/>
      <c r="O77" s="329"/>
      <c r="P77" s="330"/>
      <c r="Q77" s="293"/>
      <c r="R77" s="293"/>
      <c r="S77" s="293"/>
      <c r="T77" s="293"/>
      <c r="U77" s="293"/>
      <c r="V77" s="293"/>
      <c r="W77" s="293"/>
      <c r="X77" s="21"/>
      <c r="Y77" s="21"/>
      <c r="Z77" s="21"/>
      <c r="AA77" s="21"/>
      <c r="AE77" s="21"/>
      <c r="AF77" s="21"/>
      <c r="AG77" s="21"/>
      <c r="AH77" s="21"/>
      <c r="AI77" s="21"/>
      <c r="AJ77" s="21"/>
      <c r="AK77" s="21"/>
    </row>
    <row r="78" spans="1:37" ht="15.75" x14ac:dyDescent="0.25">
      <c r="A78" s="21"/>
      <c r="B78" s="21"/>
      <c r="C78" s="331" t="s">
        <v>360</v>
      </c>
      <c r="D78" s="283"/>
      <c r="E78" s="283"/>
      <c r="F78" s="2"/>
      <c r="G78" s="332"/>
      <c r="H78" s="333" t="s">
        <v>692</v>
      </c>
      <c r="I78" s="334"/>
      <c r="J78" s="335"/>
      <c r="K78" s="21"/>
      <c r="L78" s="21"/>
      <c r="M78" s="329"/>
      <c r="N78" s="330"/>
      <c r="O78" s="287" t="s">
        <v>78</v>
      </c>
      <c r="P78" s="699" t="s">
        <v>693</v>
      </c>
      <c r="Q78" s="699"/>
      <c r="R78" s="700"/>
      <c r="S78" s="293"/>
      <c r="T78" s="293"/>
      <c r="U78" s="293"/>
      <c r="V78" s="293"/>
      <c r="W78" s="293"/>
      <c r="X78" s="21"/>
      <c r="Y78" s="21"/>
      <c r="Z78" s="21"/>
      <c r="AA78" s="21"/>
      <c r="AE78" s="21"/>
      <c r="AF78" s="21"/>
      <c r="AG78" s="21"/>
      <c r="AH78" s="21"/>
      <c r="AI78" s="21"/>
      <c r="AJ78" s="21"/>
      <c r="AK78" s="21"/>
    </row>
    <row r="79" spans="1:37" x14ac:dyDescent="0.25">
      <c r="A79" s="21"/>
      <c r="C79" s="336" t="s">
        <v>50</v>
      </c>
      <c r="D79" s="337">
        <v>0.02</v>
      </c>
      <c r="E79" s="21"/>
      <c r="F79" s="21"/>
      <c r="G79" s="338"/>
      <c r="H79" s="339" t="s">
        <v>694</v>
      </c>
      <c r="I79" s="340">
        <f>IRR(D46:AH46)</f>
        <v>0.11637598400465188</v>
      </c>
      <c r="J79" s="341" t="s">
        <v>695</v>
      </c>
      <c r="K79" s="21"/>
      <c r="L79" s="21"/>
      <c r="M79" s="329"/>
      <c r="N79" s="330"/>
      <c r="O79" s="342" t="s">
        <v>693</v>
      </c>
      <c r="P79" s="343"/>
      <c r="Q79" s="318">
        <v>46500000</v>
      </c>
      <c r="R79" s="344" t="s">
        <v>696</v>
      </c>
      <c r="S79" s="293"/>
      <c r="T79" s="293"/>
      <c r="U79" s="293"/>
      <c r="V79" s="318">
        <f>Q81*10%</f>
        <v>10150000</v>
      </c>
      <c r="W79" s="293"/>
      <c r="X79" s="21"/>
      <c r="Y79" s="21"/>
      <c r="Z79" s="21"/>
      <c r="AA79" s="21"/>
      <c r="AE79" s="21"/>
      <c r="AF79" s="21"/>
      <c r="AG79" s="21"/>
      <c r="AH79" s="21"/>
      <c r="AI79" s="21"/>
      <c r="AJ79" s="21"/>
      <c r="AK79" s="21"/>
    </row>
    <row r="80" spans="1:37" s="21" customFormat="1" x14ac:dyDescent="0.25">
      <c r="C80" s="336" t="s">
        <v>697</v>
      </c>
      <c r="D80" s="337">
        <v>0.05</v>
      </c>
      <c r="E80" s="337">
        <v>0.09</v>
      </c>
      <c r="F80" s="273"/>
      <c r="G80" s="345"/>
      <c r="H80" s="339" t="s">
        <v>177</v>
      </c>
      <c r="I80" s="346">
        <f>NPV(10%, F46:AH46)</f>
        <v>95957005.649149209</v>
      </c>
      <c r="J80" s="341" t="s">
        <v>249</v>
      </c>
      <c r="K80" s="347"/>
      <c r="M80" s="329"/>
      <c r="N80" s="330"/>
      <c r="O80" s="342" t="s">
        <v>698</v>
      </c>
      <c r="P80" s="343"/>
      <c r="Q80" s="318">
        <v>55000000</v>
      </c>
      <c r="R80" s="344" t="s">
        <v>696</v>
      </c>
      <c r="S80" s="293"/>
      <c r="T80" s="293"/>
      <c r="U80" s="293"/>
      <c r="V80" s="318">
        <f>V79*10%</f>
        <v>1015000</v>
      </c>
      <c r="W80" s="293"/>
    </row>
    <row r="81" spans="1:37" s="21" customFormat="1" ht="15.75" x14ac:dyDescent="0.25">
      <c r="C81" s="331" t="s">
        <v>699</v>
      </c>
      <c r="D81" s="273"/>
      <c r="E81" s="273"/>
      <c r="F81" s="273"/>
      <c r="G81" s="345"/>
      <c r="H81" s="339" t="s">
        <v>569</v>
      </c>
      <c r="I81" s="348">
        <v>6.7</v>
      </c>
      <c r="J81" s="341" t="s">
        <v>314</v>
      </c>
      <c r="M81" s="293"/>
      <c r="N81" s="293"/>
      <c r="O81" s="349" t="s">
        <v>175</v>
      </c>
      <c r="P81" s="350"/>
      <c r="Q81" s="351">
        <f>SUM(Q79:Q80)</f>
        <v>101500000</v>
      </c>
      <c r="R81" s="352" t="s">
        <v>696</v>
      </c>
      <c r="S81" s="293"/>
      <c r="T81" s="293"/>
      <c r="U81" s="293"/>
      <c r="V81" s="293"/>
      <c r="W81" s="293"/>
    </row>
    <row r="82" spans="1:37" x14ac:dyDescent="0.25">
      <c r="A82" s="283"/>
      <c r="B82" s="283"/>
      <c r="C82" s="336" t="s">
        <v>697</v>
      </c>
      <c r="D82" s="353">
        <v>9.2499999999999999E-2</v>
      </c>
      <c r="E82" s="273"/>
      <c r="F82" s="273"/>
      <c r="G82" s="345"/>
      <c r="H82" s="354"/>
      <c r="I82" s="355"/>
      <c r="J82" s="356"/>
      <c r="K82" s="21"/>
      <c r="L82" s="21"/>
      <c r="M82" s="293"/>
      <c r="N82" s="293"/>
      <c r="O82" s="336"/>
      <c r="P82" s="343"/>
      <c r="Q82" s="318"/>
      <c r="R82" s="357"/>
      <c r="S82" s="293"/>
      <c r="T82" s="293" t="s">
        <v>700</v>
      </c>
      <c r="U82" s="293"/>
      <c r="V82" s="293"/>
      <c r="W82" s="293"/>
      <c r="X82" s="21"/>
      <c r="Y82" s="21"/>
      <c r="Z82" s="21"/>
      <c r="AA82" s="21"/>
      <c r="AE82" s="21"/>
      <c r="AF82" s="21"/>
      <c r="AG82" s="21"/>
      <c r="AH82" s="21"/>
      <c r="AI82" s="21"/>
      <c r="AJ82" s="21"/>
      <c r="AK82" s="21"/>
    </row>
    <row r="83" spans="1:37" x14ac:dyDescent="0.25">
      <c r="A83" s="283"/>
      <c r="B83" s="283"/>
      <c r="C83" s="336" t="s">
        <v>49</v>
      </c>
      <c r="D83" s="273">
        <v>0</v>
      </c>
      <c r="E83" s="273"/>
      <c r="F83" s="273"/>
      <c r="G83" s="345"/>
      <c r="H83" s="358"/>
      <c r="I83" s="359"/>
      <c r="J83" s="360"/>
      <c r="K83" s="21"/>
      <c r="L83" s="21"/>
      <c r="M83" s="293"/>
      <c r="N83" s="293"/>
      <c r="O83" s="336"/>
      <c r="P83" s="21"/>
      <c r="Q83" s="318">
        <v>45050000</v>
      </c>
      <c r="R83" s="361"/>
      <c r="S83" s="294"/>
      <c r="T83" s="318">
        <f>Q83*S85</f>
        <v>31534999.999999996</v>
      </c>
      <c r="U83" s="293"/>
      <c r="V83" s="293"/>
      <c r="W83" s="293"/>
      <c r="X83" s="21"/>
      <c r="Y83" s="21"/>
      <c r="Z83" s="21"/>
      <c r="AA83" s="21"/>
      <c r="AE83" s="21"/>
      <c r="AF83" s="21"/>
      <c r="AG83" s="21"/>
      <c r="AH83" s="21"/>
      <c r="AI83" s="21"/>
      <c r="AJ83" s="21"/>
      <c r="AK83" s="21"/>
    </row>
    <row r="84" spans="1:37" ht="15.75" x14ac:dyDescent="0.25">
      <c r="A84" s="283"/>
      <c r="B84" s="283"/>
      <c r="C84" s="331" t="s">
        <v>701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318">
        <v>55000000</v>
      </c>
      <c r="R84" s="21"/>
      <c r="S84" s="21"/>
      <c r="T84" s="318">
        <f>Q84*S85</f>
        <v>38500000</v>
      </c>
      <c r="U84" s="21"/>
      <c r="V84" s="21"/>
      <c r="W84" s="21"/>
      <c r="X84" s="21"/>
      <c r="Y84" s="21"/>
      <c r="Z84" s="21"/>
      <c r="AA84" s="21"/>
      <c r="AE84" s="21"/>
      <c r="AF84" s="21"/>
      <c r="AG84" s="21"/>
      <c r="AH84" s="21"/>
      <c r="AI84" s="21"/>
      <c r="AJ84" s="21"/>
      <c r="AK84" s="21"/>
    </row>
    <row r="85" spans="1:37" x14ac:dyDescent="0.25">
      <c r="A85" s="21"/>
      <c r="B85" s="21"/>
      <c r="C85" s="336" t="s">
        <v>697</v>
      </c>
      <c r="D85" s="353">
        <v>3.6499999999999998E-2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53">
        <v>0.7</v>
      </c>
      <c r="T85" s="318"/>
      <c r="U85" s="21"/>
      <c r="V85" s="21"/>
      <c r="W85" s="21"/>
      <c r="X85" s="21"/>
      <c r="Y85" s="21"/>
      <c r="Z85" s="21"/>
      <c r="AA85" s="21"/>
      <c r="AE85" s="21"/>
      <c r="AF85" s="21"/>
      <c r="AG85" s="21"/>
      <c r="AH85" s="21"/>
      <c r="AI85" s="21"/>
      <c r="AJ85" s="21"/>
      <c r="AK85" s="21"/>
    </row>
    <row r="86" spans="1:37" x14ac:dyDescent="0.25">
      <c r="A86" s="21"/>
      <c r="B86" s="21"/>
      <c r="C86" s="336" t="s">
        <v>49</v>
      </c>
      <c r="D86" s="353">
        <v>0.18</v>
      </c>
      <c r="E86" s="353">
        <f>SUM(D85:D86)</f>
        <v>0.2165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318">
        <f>SUM(Q83:Q84)</f>
        <v>100050000</v>
      </c>
      <c r="R86" s="21"/>
      <c r="S86" s="21"/>
      <c r="T86" s="318">
        <f>Q86*S85</f>
        <v>70035000</v>
      </c>
      <c r="U86" s="21"/>
      <c r="V86" s="21"/>
      <c r="W86" s="21"/>
      <c r="X86" s="21"/>
      <c r="Y86" s="21"/>
      <c r="Z86" s="21"/>
      <c r="AA86" s="21"/>
      <c r="AE86" s="21"/>
      <c r="AF86" s="21"/>
      <c r="AG86" s="21"/>
      <c r="AH86" s="21"/>
      <c r="AI86" s="21"/>
      <c r="AJ86" s="21"/>
      <c r="AK86" s="21"/>
    </row>
    <row r="87" spans="1:37" ht="15.75" x14ac:dyDescent="0.25">
      <c r="A87" s="21"/>
      <c r="B87" s="21"/>
      <c r="C87" s="331" t="s">
        <v>702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E87" s="21"/>
      <c r="AF87" s="21"/>
      <c r="AG87" s="21"/>
      <c r="AH87" s="21"/>
      <c r="AI87" s="21"/>
      <c r="AJ87" s="21"/>
      <c r="AK87" s="21"/>
    </row>
    <row r="88" spans="1:37" x14ac:dyDescent="0.25">
      <c r="A88" s="21"/>
      <c r="B88" s="21"/>
      <c r="C88" s="336" t="s">
        <v>697</v>
      </c>
      <c r="D88" s="353">
        <v>9.2499999999999999E-2</v>
      </c>
      <c r="E88" s="21"/>
      <c r="F88" s="21"/>
      <c r="G88" s="21"/>
      <c r="H88" s="21"/>
      <c r="I88" s="21"/>
      <c r="J88" s="21"/>
      <c r="K88" s="21"/>
      <c r="L88" s="21"/>
      <c r="M88" s="21"/>
      <c r="N88" s="362">
        <v>45050000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E88" s="21"/>
      <c r="AF88" s="21"/>
      <c r="AG88" s="21"/>
      <c r="AH88" s="21"/>
      <c r="AI88" s="21"/>
      <c r="AJ88" s="21"/>
      <c r="AK88" s="21"/>
    </row>
    <row r="89" spans="1:37" x14ac:dyDescent="0.25">
      <c r="A89" s="21"/>
      <c r="B89" s="21"/>
      <c r="C89" s="336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E89" s="21"/>
      <c r="AF89" s="21"/>
      <c r="AG89" s="21"/>
      <c r="AH89" s="21"/>
      <c r="AI89" s="21"/>
      <c r="AJ89" s="21"/>
      <c r="AK89" s="21"/>
    </row>
    <row r="90" spans="1:37" ht="18.75" x14ac:dyDescent="0.3">
      <c r="A90" s="21"/>
      <c r="B90" s="21"/>
      <c r="C90" s="290" t="s">
        <v>703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E90" s="21"/>
      <c r="AF90" s="21"/>
      <c r="AG90" s="21"/>
      <c r="AH90" s="21"/>
      <c r="AI90" s="21"/>
      <c r="AJ90" s="21"/>
      <c r="AK90" s="21"/>
    </row>
    <row r="91" spans="1:37" x14ac:dyDescent="0.25">
      <c r="A91" s="21"/>
      <c r="B91" s="21"/>
      <c r="C91" s="336" t="s">
        <v>309</v>
      </c>
      <c r="D91" s="337">
        <v>0.15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E91" s="21"/>
      <c r="AF91" s="21"/>
      <c r="AG91" s="21"/>
      <c r="AH91" s="21"/>
      <c r="AI91" s="21"/>
      <c r="AJ91" s="21"/>
      <c r="AK91" s="21"/>
    </row>
    <row r="92" spans="1:37" x14ac:dyDescent="0.25">
      <c r="A92" s="21"/>
      <c r="B92" s="21"/>
      <c r="C92" s="336" t="s">
        <v>704</v>
      </c>
      <c r="D92" s="337">
        <v>0.1</v>
      </c>
      <c r="E92" s="337" t="s">
        <v>705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E92" s="21"/>
      <c r="AF92" s="21"/>
      <c r="AG92" s="21"/>
      <c r="AH92" s="21"/>
      <c r="AI92" s="21"/>
      <c r="AJ92" s="21"/>
      <c r="AK92" s="21"/>
    </row>
    <row r="93" spans="1:37" x14ac:dyDescent="0.25">
      <c r="A93" s="21"/>
      <c r="B93" s="21"/>
      <c r="C93" s="336" t="s">
        <v>210</v>
      </c>
      <c r="D93" s="337">
        <v>0.09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E93" s="21"/>
      <c r="AF93" s="21"/>
      <c r="AG93" s="21"/>
      <c r="AH93" s="21"/>
      <c r="AI93" s="21"/>
      <c r="AJ93" s="21"/>
      <c r="AK93" s="21"/>
    </row>
    <row r="94" spans="1:37" x14ac:dyDescent="0.25">
      <c r="A94" s="21"/>
      <c r="B94" s="21"/>
    </row>
    <row r="97" spans="3:22" x14ac:dyDescent="0.25">
      <c r="C97" s="19" t="s">
        <v>706</v>
      </c>
    </row>
    <row r="98" spans="3:22" ht="32.25" customHeight="1" x14ac:dyDescent="0.25">
      <c r="C98" s="701" t="s">
        <v>707</v>
      </c>
      <c r="D98" s="701"/>
      <c r="E98" s="701"/>
      <c r="F98" s="701"/>
      <c r="G98" s="701"/>
      <c r="H98" s="701"/>
      <c r="I98" s="701"/>
      <c r="J98" s="701"/>
      <c r="K98" s="701"/>
      <c r="L98" s="701"/>
      <c r="M98" s="701"/>
      <c r="N98" s="701"/>
      <c r="O98" s="701"/>
      <c r="P98" s="701"/>
      <c r="Q98" s="701"/>
      <c r="R98" s="701"/>
      <c r="S98" s="701"/>
      <c r="T98" s="701"/>
      <c r="U98" s="701"/>
      <c r="V98" s="701"/>
    </row>
    <row r="104" spans="3:22" ht="16.5" x14ac:dyDescent="0.3">
      <c r="D104" s="363"/>
    </row>
  </sheetData>
  <mergeCells count="3">
    <mergeCell ref="M76:N76"/>
    <mergeCell ref="P78:R78"/>
    <mergeCell ref="C98:V98"/>
  </mergeCells>
  <pageMargins left="0.511811024" right="0.511811024" top="0.78740157499999996" bottom="0.78740157499999996" header="0.31496062000000002" footer="0.31496062000000002"/>
  <pageSetup paperSize="9" scale="2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AM104"/>
  <sheetViews>
    <sheetView zoomScale="110" zoomScaleNormal="110" workbookViewId="0">
      <selection activeCell="F36" sqref="F36:O36"/>
    </sheetView>
  </sheetViews>
  <sheetFormatPr defaultRowHeight="15" x14ac:dyDescent="0.25"/>
  <cols>
    <col min="1" max="1" width="3.28515625" style="19" customWidth="1"/>
    <col min="2" max="2" width="2" style="19" customWidth="1"/>
    <col min="3" max="3" width="50" style="19" customWidth="1"/>
    <col min="4" max="4" width="10.85546875" style="19" bestFit="1" customWidth="1"/>
    <col min="5" max="5" width="17.42578125" style="19" bestFit="1" customWidth="1"/>
    <col min="6" max="7" width="10.28515625" style="19" bestFit="1" customWidth="1"/>
    <col min="8" max="8" width="12.7109375" style="19" bestFit="1" customWidth="1"/>
    <col min="9" max="14" width="10.28515625" style="19" bestFit="1" customWidth="1"/>
    <col min="15" max="15" width="10.42578125" style="19" bestFit="1" customWidth="1"/>
    <col min="16" max="19" width="10.28515625" style="19" bestFit="1" customWidth="1"/>
    <col min="20" max="20" width="12.42578125" style="19" bestFit="1" customWidth="1"/>
    <col min="21" max="24" width="10.28515625" style="19" bestFit="1" customWidth="1"/>
    <col min="25" max="27" width="11.28515625" style="19" bestFit="1" customWidth="1"/>
    <col min="28" max="30" width="11.28515625" style="21" bestFit="1" customWidth="1"/>
    <col min="31" max="39" width="11.28515625" style="19" bestFit="1" customWidth="1"/>
    <col min="40" max="16384" width="9.140625" style="19"/>
  </cols>
  <sheetData>
    <row r="1" spans="1:39" ht="21.75" customHeight="1" x14ac:dyDescent="0.25">
      <c r="A1" s="21"/>
      <c r="B1" s="21"/>
      <c r="C1" s="20" t="s">
        <v>594</v>
      </c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E1" s="21"/>
      <c r="AF1" s="21"/>
      <c r="AG1" s="21"/>
      <c r="AH1" s="21"/>
      <c r="AI1" s="21"/>
    </row>
    <row r="2" spans="1:39" ht="15" customHeight="1" x14ac:dyDescent="0.25">
      <c r="A2" s="21"/>
      <c r="B2" s="21"/>
      <c r="C2" s="20" t="s">
        <v>708</v>
      </c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E2" s="21"/>
      <c r="AF2" s="21"/>
      <c r="AG2" s="21"/>
      <c r="AH2" s="21"/>
      <c r="AI2" s="21"/>
    </row>
    <row r="3" spans="1:39" ht="15.75" x14ac:dyDescent="0.25">
      <c r="A3" s="21"/>
      <c r="B3" s="21"/>
      <c r="C3" s="18" t="s">
        <v>596</v>
      </c>
      <c r="D3" s="17"/>
      <c r="E3" s="16" t="s">
        <v>597</v>
      </c>
      <c r="F3" s="16" t="s">
        <v>598</v>
      </c>
      <c r="G3" s="16" t="s">
        <v>599</v>
      </c>
      <c r="H3" s="16" t="s">
        <v>600</v>
      </c>
      <c r="I3" s="16" t="s">
        <v>601</v>
      </c>
      <c r="J3" s="16" t="s">
        <v>602</v>
      </c>
      <c r="K3" s="16" t="s">
        <v>603</v>
      </c>
      <c r="L3" s="16" t="s">
        <v>604</v>
      </c>
      <c r="M3" s="16" t="s">
        <v>605</v>
      </c>
      <c r="N3" s="16" t="s">
        <v>606</v>
      </c>
      <c r="O3" s="16" t="s">
        <v>607</v>
      </c>
      <c r="P3" s="16" t="s">
        <v>608</v>
      </c>
      <c r="Q3" s="16" t="s">
        <v>609</v>
      </c>
      <c r="R3" s="16" t="s">
        <v>610</v>
      </c>
      <c r="S3" s="16" t="s">
        <v>611</v>
      </c>
      <c r="T3" s="16" t="s">
        <v>612</v>
      </c>
      <c r="U3" s="16" t="s">
        <v>613</v>
      </c>
      <c r="V3" s="16" t="s">
        <v>614</v>
      </c>
      <c r="W3" s="16" t="s">
        <v>615</v>
      </c>
      <c r="X3" s="16" t="s">
        <v>616</v>
      </c>
      <c r="Y3" s="16" t="s">
        <v>617</v>
      </c>
      <c r="Z3" s="16" t="s">
        <v>618</v>
      </c>
      <c r="AA3" s="16" t="s">
        <v>619</v>
      </c>
      <c r="AB3" s="16" t="s">
        <v>620</v>
      </c>
      <c r="AC3" s="16" t="s">
        <v>621</v>
      </c>
      <c r="AD3" s="16" t="s">
        <v>622</v>
      </c>
      <c r="AE3" s="16" t="s">
        <v>623</v>
      </c>
      <c r="AF3" s="16" t="s">
        <v>624</v>
      </c>
      <c r="AG3" s="16" t="s">
        <v>625</v>
      </c>
      <c r="AH3" s="16" t="s">
        <v>626</v>
      </c>
      <c r="AI3" s="16" t="s">
        <v>786</v>
      </c>
      <c r="AJ3" s="16" t="s">
        <v>787</v>
      </c>
      <c r="AK3" s="16" t="s">
        <v>788</v>
      </c>
      <c r="AL3" s="16" t="s">
        <v>789</v>
      </c>
      <c r="AM3" s="16" t="s">
        <v>790</v>
      </c>
    </row>
    <row r="4" spans="1:39" x14ac:dyDescent="0.25">
      <c r="A4" s="21"/>
      <c r="B4" s="21"/>
      <c r="C4" s="23" t="s">
        <v>627</v>
      </c>
      <c r="D4" s="22"/>
      <c r="E4" s="15"/>
      <c r="F4" s="14">
        <f>SUM(F5:F10)</f>
        <v>19027080</v>
      </c>
      <c r="G4" s="15">
        <f>SUM(G5:G10)</f>
        <v>19027080</v>
      </c>
      <c r="H4" s="14">
        <f t="shared" ref="H4:AH4" si="0">SUM(H5:H10)</f>
        <v>19027080</v>
      </c>
      <c r="I4" s="15">
        <f t="shared" si="0"/>
        <v>19027080</v>
      </c>
      <c r="J4" s="14">
        <f t="shared" si="0"/>
        <v>19027080</v>
      </c>
      <c r="K4" s="15">
        <f t="shared" si="0"/>
        <v>19027080</v>
      </c>
      <c r="L4" s="14">
        <f t="shared" si="0"/>
        <v>19027080</v>
      </c>
      <c r="M4" s="15">
        <f t="shared" si="0"/>
        <v>19027080</v>
      </c>
      <c r="N4" s="14">
        <f t="shared" si="0"/>
        <v>19027080</v>
      </c>
      <c r="O4" s="15">
        <f t="shared" si="0"/>
        <v>19027080</v>
      </c>
      <c r="P4" s="14">
        <f t="shared" si="0"/>
        <v>19027080</v>
      </c>
      <c r="Q4" s="15">
        <f t="shared" si="0"/>
        <v>19027080</v>
      </c>
      <c r="R4" s="14">
        <f t="shared" si="0"/>
        <v>19027080</v>
      </c>
      <c r="S4" s="15">
        <f t="shared" si="0"/>
        <v>19027080</v>
      </c>
      <c r="T4" s="14">
        <f t="shared" si="0"/>
        <v>19027080</v>
      </c>
      <c r="U4" s="15">
        <f t="shared" si="0"/>
        <v>19027080</v>
      </c>
      <c r="V4" s="14">
        <f t="shared" si="0"/>
        <v>19027080</v>
      </c>
      <c r="W4" s="15">
        <f t="shared" si="0"/>
        <v>19027080</v>
      </c>
      <c r="X4" s="14">
        <f t="shared" si="0"/>
        <v>19027080</v>
      </c>
      <c r="Y4" s="15">
        <f t="shared" si="0"/>
        <v>19027080</v>
      </c>
      <c r="Z4" s="14">
        <f t="shared" si="0"/>
        <v>19027080</v>
      </c>
      <c r="AA4" s="15">
        <f t="shared" si="0"/>
        <v>19027080</v>
      </c>
      <c r="AB4" s="14">
        <f t="shared" si="0"/>
        <v>19027080</v>
      </c>
      <c r="AC4" s="15">
        <f t="shared" si="0"/>
        <v>19027080</v>
      </c>
      <c r="AD4" s="14">
        <f t="shared" si="0"/>
        <v>19027080</v>
      </c>
      <c r="AE4" s="15">
        <f t="shared" si="0"/>
        <v>19027080</v>
      </c>
      <c r="AF4" s="14">
        <f t="shared" si="0"/>
        <v>19027080</v>
      </c>
      <c r="AG4" s="15">
        <f t="shared" si="0"/>
        <v>19027080</v>
      </c>
      <c r="AH4" s="13">
        <f t="shared" si="0"/>
        <v>19027080</v>
      </c>
      <c r="AI4" s="13">
        <f t="shared" ref="AI4:AM4" si="1">SUM(AI5:AI10)</f>
        <v>19027080</v>
      </c>
      <c r="AJ4" s="13">
        <f t="shared" si="1"/>
        <v>19027080</v>
      </c>
      <c r="AK4" s="13">
        <f t="shared" si="1"/>
        <v>19027080</v>
      </c>
      <c r="AL4" s="13">
        <f t="shared" si="1"/>
        <v>19027080</v>
      </c>
      <c r="AM4" s="13">
        <f t="shared" si="1"/>
        <v>19027080</v>
      </c>
    </row>
    <row r="5" spans="1:39" x14ac:dyDescent="0.25">
      <c r="A5" s="21"/>
      <c r="B5" s="21"/>
      <c r="C5" s="12" t="s">
        <v>628</v>
      </c>
      <c r="D5" s="21"/>
      <c r="E5" s="11"/>
      <c r="F5" s="10">
        <f>D63*E61</f>
        <v>7560000</v>
      </c>
      <c r="G5" s="11">
        <f>D63*E61</f>
        <v>7560000</v>
      </c>
      <c r="H5" s="10">
        <f t="shared" ref="H5:AH5" si="2">G5</f>
        <v>7560000</v>
      </c>
      <c r="I5" s="11">
        <f t="shared" si="2"/>
        <v>7560000</v>
      </c>
      <c r="J5" s="10">
        <f t="shared" si="2"/>
        <v>7560000</v>
      </c>
      <c r="K5" s="11">
        <f t="shared" si="2"/>
        <v>7560000</v>
      </c>
      <c r="L5" s="10">
        <f t="shared" si="2"/>
        <v>7560000</v>
      </c>
      <c r="M5" s="11">
        <f t="shared" si="2"/>
        <v>7560000</v>
      </c>
      <c r="N5" s="10">
        <f t="shared" si="2"/>
        <v>7560000</v>
      </c>
      <c r="O5" s="11">
        <f t="shared" si="2"/>
        <v>7560000</v>
      </c>
      <c r="P5" s="10">
        <f t="shared" si="2"/>
        <v>7560000</v>
      </c>
      <c r="Q5" s="11">
        <f t="shared" si="2"/>
        <v>7560000</v>
      </c>
      <c r="R5" s="10">
        <f t="shared" si="2"/>
        <v>7560000</v>
      </c>
      <c r="S5" s="11">
        <f t="shared" si="2"/>
        <v>7560000</v>
      </c>
      <c r="T5" s="10">
        <f t="shared" si="2"/>
        <v>7560000</v>
      </c>
      <c r="U5" s="11">
        <f t="shared" si="2"/>
        <v>7560000</v>
      </c>
      <c r="V5" s="10">
        <f t="shared" si="2"/>
        <v>7560000</v>
      </c>
      <c r="W5" s="11">
        <f t="shared" si="2"/>
        <v>7560000</v>
      </c>
      <c r="X5" s="10">
        <f t="shared" si="2"/>
        <v>7560000</v>
      </c>
      <c r="Y5" s="11">
        <f t="shared" si="2"/>
        <v>7560000</v>
      </c>
      <c r="Z5" s="10">
        <f t="shared" si="2"/>
        <v>7560000</v>
      </c>
      <c r="AA5" s="11">
        <f t="shared" si="2"/>
        <v>7560000</v>
      </c>
      <c r="AB5" s="10">
        <f t="shared" si="2"/>
        <v>7560000</v>
      </c>
      <c r="AC5" s="11">
        <f t="shared" si="2"/>
        <v>7560000</v>
      </c>
      <c r="AD5" s="10">
        <f t="shared" si="2"/>
        <v>7560000</v>
      </c>
      <c r="AE5" s="11">
        <f t="shared" si="2"/>
        <v>7560000</v>
      </c>
      <c r="AF5" s="10">
        <f t="shared" si="2"/>
        <v>7560000</v>
      </c>
      <c r="AG5" s="11">
        <f t="shared" si="2"/>
        <v>7560000</v>
      </c>
      <c r="AH5" s="9">
        <f t="shared" si="2"/>
        <v>7560000</v>
      </c>
      <c r="AI5" s="9">
        <f t="shared" ref="AI5" si="3">AH5</f>
        <v>7560000</v>
      </c>
      <c r="AJ5" s="9">
        <f t="shared" ref="AJ5" si="4">AI5</f>
        <v>7560000</v>
      </c>
      <c r="AK5" s="9">
        <f t="shared" ref="AK5" si="5">AJ5</f>
        <v>7560000</v>
      </c>
      <c r="AL5" s="9">
        <f t="shared" ref="AL5" si="6">AK5</f>
        <v>7560000</v>
      </c>
      <c r="AM5" s="9">
        <f t="shared" ref="AM5" si="7">AL5</f>
        <v>7560000</v>
      </c>
    </row>
    <row r="6" spans="1:39" hidden="1" x14ac:dyDescent="0.25">
      <c r="A6" s="21"/>
      <c r="B6" s="21"/>
      <c r="C6" s="12" t="s">
        <v>629</v>
      </c>
      <c r="D6" s="21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11"/>
      <c r="AB6" s="10"/>
      <c r="AC6" s="11"/>
      <c r="AD6" s="10"/>
      <c r="AE6" s="11"/>
      <c r="AF6" s="10"/>
      <c r="AG6" s="11"/>
      <c r="AH6" s="9"/>
      <c r="AI6" s="9"/>
      <c r="AJ6" s="9"/>
      <c r="AK6" s="9"/>
      <c r="AL6" s="9"/>
      <c r="AM6" s="9"/>
    </row>
    <row r="7" spans="1:39" x14ac:dyDescent="0.25">
      <c r="A7" s="21"/>
      <c r="B7" s="21"/>
      <c r="C7" s="12" t="s">
        <v>630</v>
      </c>
      <c r="D7" s="21"/>
      <c r="E7" s="11"/>
      <c r="F7" s="10">
        <f>$D68*$E69</f>
        <v>4252500</v>
      </c>
      <c r="G7" s="11">
        <f t="shared" ref="G7:AH7" si="8">$D68*$E69</f>
        <v>4252500</v>
      </c>
      <c r="H7" s="10">
        <f t="shared" si="8"/>
        <v>4252500</v>
      </c>
      <c r="I7" s="11">
        <f t="shared" si="8"/>
        <v>4252500</v>
      </c>
      <c r="J7" s="10">
        <f t="shared" si="8"/>
        <v>4252500</v>
      </c>
      <c r="K7" s="11">
        <f t="shared" si="8"/>
        <v>4252500</v>
      </c>
      <c r="L7" s="10">
        <f t="shared" si="8"/>
        <v>4252500</v>
      </c>
      <c r="M7" s="11">
        <f t="shared" si="8"/>
        <v>4252500</v>
      </c>
      <c r="N7" s="10">
        <f t="shared" si="8"/>
        <v>4252500</v>
      </c>
      <c r="O7" s="11">
        <f t="shared" si="8"/>
        <v>4252500</v>
      </c>
      <c r="P7" s="10">
        <f t="shared" si="8"/>
        <v>4252500</v>
      </c>
      <c r="Q7" s="11">
        <f t="shared" si="8"/>
        <v>4252500</v>
      </c>
      <c r="R7" s="10">
        <f t="shared" si="8"/>
        <v>4252500</v>
      </c>
      <c r="S7" s="11">
        <f t="shared" si="8"/>
        <v>4252500</v>
      </c>
      <c r="T7" s="10">
        <f t="shared" si="8"/>
        <v>4252500</v>
      </c>
      <c r="U7" s="11">
        <f t="shared" si="8"/>
        <v>4252500</v>
      </c>
      <c r="V7" s="10">
        <f t="shared" si="8"/>
        <v>4252500</v>
      </c>
      <c r="W7" s="11">
        <f t="shared" si="8"/>
        <v>4252500</v>
      </c>
      <c r="X7" s="10">
        <f t="shared" si="8"/>
        <v>4252500</v>
      </c>
      <c r="Y7" s="11">
        <f t="shared" si="8"/>
        <v>4252500</v>
      </c>
      <c r="Z7" s="10">
        <f t="shared" si="8"/>
        <v>4252500</v>
      </c>
      <c r="AA7" s="11">
        <f t="shared" si="8"/>
        <v>4252500</v>
      </c>
      <c r="AB7" s="10">
        <f t="shared" si="8"/>
        <v>4252500</v>
      </c>
      <c r="AC7" s="11">
        <f t="shared" si="8"/>
        <v>4252500</v>
      </c>
      <c r="AD7" s="10">
        <f t="shared" si="8"/>
        <v>4252500</v>
      </c>
      <c r="AE7" s="11">
        <f t="shared" si="8"/>
        <v>4252500</v>
      </c>
      <c r="AF7" s="10">
        <f t="shared" si="8"/>
        <v>4252500</v>
      </c>
      <c r="AG7" s="11">
        <f t="shared" si="8"/>
        <v>4252500</v>
      </c>
      <c r="AH7" s="9">
        <f t="shared" si="8"/>
        <v>4252500</v>
      </c>
      <c r="AI7" s="9">
        <f t="shared" ref="AI7:AM7" si="9">$D68*$E69</f>
        <v>4252500</v>
      </c>
      <c r="AJ7" s="9">
        <f t="shared" si="9"/>
        <v>4252500</v>
      </c>
      <c r="AK7" s="9">
        <f t="shared" si="9"/>
        <v>4252500</v>
      </c>
      <c r="AL7" s="9">
        <f t="shared" si="9"/>
        <v>4252500</v>
      </c>
      <c r="AM7" s="9">
        <f t="shared" si="9"/>
        <v>4252500</v>
      </c>
    </row>
    <row r="8" spans="1:39" x14ac:dyDescent="0.25">
      <c r="A8" s="21"/>
      <c r="B8" s="21"/>
      <c r="C8" s="12" t="s">
        <v>631</v>
      </c>
      <c r="D8" s="21"/>
      <c r="E8" s="11"/>
      <c r="F8" s="10">
        <f>$D57*$E58</f>
        <v>6739200</v>
      </c>
      <c r="G8" s="11">
        <f t="shared" ref="G8:AH8" si="10">$D57*$E58</f>
        <v>6739200</v>
      </c>
      <c r="H8" s="10">
        <f t="shared" si="10"/>
        <v>6739200</v>
      </c>
      <c r="I8" s="11">
        <f t="shared" si="10"/>
        <v>6739200</v>
      </c>
      <c r="J8" s="10">
        <f t="shared" si="10"/>
        <v>6739200</v>
      </c>
      <c r="K8" s="11">
        <f t="shared" si="10"/>
        <v>6739200</v>
      </c>
      <c r="L8" s="10">
        <f t="shared" si="10"/>
        <v>6739200</v>
      </c>
      <c r="M8" s="11">
        <f t="shared" si="10"/>
        <v>6739200</v>
      </c>
      <c r="N8" s="10">
        <f t="shared" si="10"/>
        <v>6739200</v>
      </c>
      <c r="O8" s="11">
        <f t="shared" si="10"/>
        <v>6739200</v>
      </c>
      <c r="P8" s="10">
        <f t="shared" si="10"/>
        <v>6739200</v>
      </c>
      <c r="Q8" s="11">
        <f t="shared" si="10"/>
        <v>6739200</v>
      </c>
      <c r="R8" s="10">
        <f t="shared" si="10"/>
        <v>6739200</v>
      </c>
      <c r="S8" s="11">
        <f t="shared" si="10"/>
        <v>6739200</v>
      </c>
      <c r="T8" s="10">
        <f t="shared" si="10"/>
        <v>6739200</v>
      </c>
      <c r="U8" s="11">
        <f t="shared" si="10"/>
        <v>6739200</v>
      </c>
      <c r="V8" s="10">
        <f t="shared" si="10"/>
        <v>6739200</v>
      </c>
      <c r="W8" s="11">
        <f t="shared" si="10"/>
        <v>6739200</v>
      </c>
      <c r="X8" s="10">
        <f t="shared" si="10"/>
        <v>6739200</v>
      </c>
      <c r="Y8" s="11">
        <f t="shared" si="10"/>
        <v>6739200</v>
      </c>
      <c r="Z8" s="10">
        <f t="shared" si="10"/>
        <v>6739200</v>
      </c>
      <c r="AA8" s="11">
        <f t="shared" si="10"/>
        <v>6739200</v>
      </c>
      <c r="AB8" s="10">
        <f t="shared" si="10"/>
        <v>6739200</v>
      </c>
      <c r="AC8" s="11">
        <f t="shared" si="10"/>
        <v>6739200</v>
      </c>
      <c r="AD8" s="10">
        <f t="shared" si="10"/>
        <v>6739200</v>
      </c>
      <c r="AE8" s="11">
        <f t="shared" si="10"/>
        <v>6739200</v>
      </c>
      <c r="AF8" s="10">
        <f t="shared" si="10"/>
        <v>6739200</v>
      </c>
      <c r="AG8" s="11">
        <f t="shared" si="10"/>
        <v>6739200</v>
      </c>
      <c r="AH8" s="9">
        <f t="shared" si="10"/>
        <v>6739200</v>
      </c>
      <c r="AI8" s="9">
        <f t="shared" ref="AI8:AM8" si="11">$D57*$E58</f>
        <v>6739200</v>
      </c>
      <c r="AJ8" s="9">
        <f t="shared" si="11"/>
        <v>6739200</v>
      </c>
      <c r="AK8" s="9">
        <f t="shared" si="11"/>
        <v>6739200</v>
      </c>
      <c r="AL8" s="9">
        <f t="shared" si="11"/>
        <v>6739200</v>
      </c>
      <c r="AM8" s="9">
        <f t="shared" si="11"/>
        <v>6739200</v>
      </c>
    </row>
    <row r="9" spans="1:39" hidden="1" x14ac:dyDescent="0.25">
      <c r="A9" s="21"/>
      <c r="B9" s="21"/>
      <c r="C9" s="12" t="s">
        <v>632</v>
      </c>
      <c r="D9" s="21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11"/>
      <c r="AB9" s="10"/>
      <c r="AC9" s="11"/>
      <c r="AD9" s="10"/>
      <c r="AE9" s="11"/>
      <c r="AF9" s="10"/>
      <c r="AG9" s="11"/>
      <c r="AH9" s="9"/>
      <c r="AI9" s="9"/>
      <c r="AJ9" s="9"/>
      <c r="AK9" s="9"/>
      <c r="AL9" s="9"/>
      <c r="AM9" s="9"/>
    </row>
    <row r="10" spans="1:39" x14ac:dyDescent="0.25">
      <c r="A10" s="21"/>
      <c r="B10" s="21"/>
      <c r="C10" s="432" t="s">
        <v>633</v>
      </c>
      <c r="D10" s="21"/>
      <c r="E10" s="11"/>
      <c r="F10" s="10">
        <f>$E73*$E75</f>
        <v>475380</v>
      </c>
      <c r="G10" s="11">
        <f t="shared" ref="G10:AH10" si="12">$E73*$E75</f>
        <v>475380</v>
      </c>
      <c r="H10" s="10">
        <f t="shared" si="12"/>
        <v>475380</v>
      </c>
      <c r="I10" s="11">
        <f t="shared" si="12"/>
        <v>475380</v>
      </c>
      <c r="J10" s="10">
        <f t="shared" si="12"/>
        <v>475380</v>
      </c>
      <c r="K10" s="11">
        <f t="shared" si="12"/>
        <v>475380</v>
      </c>
      <c r="L10" s="10">
        <f t="shared" si="12"/>
        <v>475380</v>
      </c>
      <c r="M10" s="11">
        <f t="shared" si="12"/>
        <v>475380</v>
      </c>
      <c r="N10" s="10">
        <f t="shared" si="12"/>
        <v>475380</v>
      </c>
      <c r="O10" s="11">
        <f t="shared" si="12"/>
        <v>475380</v>
      </c>
      <c r="P10" s="10">
        <f t="shared" si="12"/>
        <v>475380</v>
      </c>
      <c r="Q10" s="11">
        <f t="shared" si="12"/>
        <v>475380</v>
      </c>
      <c r="R10" s="10">
        <f t="shared" si="12"/>
        <v>475380</v>
      </c>
      <c r="S10" s="11">
        <f t="shared" si="12"/>
        <v>475380</v>
      </c>
      <c r="T10" s="10">
        <f t="shared" si="12"/>
        <v>475380</v>
      </c>
      <c r="U10" s="11">
        <f t="shared" si="12"/>
        <v>475380</v>
      </c>
      <c r="V10" s="10">
        <f t="shared" si="12"/>
        <v>475380</v>
      </c>
      <c r="W10" s="11">
        <f t="shared" si="12"/>
        <v>475380</v>
      </c>
      <c r="X10" s="10">
        <f t="shared" si="12"/>
        <v>475380</v>
      </c>
      <c r="Y10" s="11">
        <f t="shared" si="12"/>
        <v>475380</v>
      </c>
      <c r="Z10" s="10">
        <f t="shared" si="12"/>
        <v>475380</v>
      </c>
      <c r="AA10" s="11">
        <f t="shared" si="12"/>
        <v>475380</v>
      </c>
      <c r="AB10" s="10">
        <f t="shared" si="12"/>
        <v>475380</v>
      </c>
      <c r="AC10" s="11">
        <f t="shared" si="12"/>
        <v>475380</v>
      </c>
      <c r="AD10" s="10">
        <f t="shared" si="12"/>
        <v>475380</v>
      </c>
      <c r="AE10" s="11">
        <f t="shared" si="12"/>
        <v>475380</v>
      </c>
      <c r="AF10" s="10">
        <f t="shared" si="12"/>
        <v>475380</v>
      </c>
      <c r="AG10" s="11">
        <f t="shared" si="12"/>
        <v>475380</v>
      </c>
      <c r="AH10" s="9">
        <f t="shared" si="12"/>
        <v>475380</v>
      </c>
      <c r="AI10" s="9">
        <f t="shared" ref="AI10:AM10" si="13">$E73*$E75</f>
        <v>475380</v>
      </c>
      <c r="AJ10" s="9">
        <f t="shared" si="13"/>
        <v>475380</v>
      </c>
      <c r="AK10" s="9">
        <f t="shared" si="13"/>
        <v>475380</v>
      </c>
      <c r="AL10" s="9">
        <f t="shared" si="13"/>
        <v>475380</v>
      </c>
      <c r="AM10" s="9">
        <f t="shared" si="13"/>
        <v>475380</v>
      </c>
    </row>
    <row r="11" spans="1:39" x14ac:dyDescent="0.25">
      <c r="A11" s="21"/>
      <c r="B11" s="21"/>
      <c r="C11" s="8"/>
      <c r="D11" s="7"/>
      <c r="E11" s="6"/>
      <c r="F11" s="5"/>
      <c r="G11" s="6"/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4"/>
      <c r="AI11" s="4"/>
      <c r="AJ11" s="4"/>
      <c r="AK11" s="4"/>
      <c r="AL11" s="4"/>
      <c r="AM11" s="4"/>
    </row>
    <row r="12" spans="1:39" x14ac:dyDescent="0.25">
      <c r="A12" s="21"/>
      <c r="B12" s="21"/>
      <c r="C12" s="23" t="s">
        <v>766</v>
      </c>
      <c r="D12" s="3"/>
      <c r="E12" s="15"/>
      <c r="F12" s="14">
        <f t="shared" ref="F12:AH12" si="14">SUM(F13:F16)</f>
        <v>-2226494.25</v>
      </c>
      <c r="G12" s="15">
        <f>SUM(G13:G16)</f>
        <v>-2226494.25</v>
      </c>
      <c r="H12" s="14">
        <f t="shared" si="14"/>
        <v>-2226494.25</v>
      </c>
      <c r="I12" s="15">
        <f t="shared" si="14"/>
        <v>-2226494.25</v>
      </c>
      <c r="J12" s="14">
        <f t="shared" si="14"/>
        <v>-2226494.25</v>
      </c>
      <c r="K12" s="15">
        <f t="shared" si="14"/>
        <v>-2226494.25</v>
      </c>
      <c r="L12" s="14">
        <f t="shared" si="14"/>
        <v>-2226494.25</v>
      </c>
      <c r="M12" s="15">
        <f t="shared" si="14"/>
        <v>-2226494.25</v>
      </c>
      <c r="N12" s="14">
        <f t="shared" si="14"/>
        <v>-2226494.25</v>
      </c>
      <c r="O12" s="15">
        <f t="shared" si="14"/>
        <v>-2226494.25</v>
      </c>
      <c r="P12" s="14">
        <f t="shared" si="14"/>
        <v>-2226494.25</v>
      </c>
      <c r="Q12" s="15">
        <f t="shared" si="14"/>
        <v>-2226494.25</v>
      </c>
      <c r="R12" s="14">
        <f t="shared" si="14"/>
        <v>-2226494.25</v>
      </c>
      <c r="S12" s="15">
        <f t="shared" si="14"/>
        <v>-2226494.25</v>
      </c>
      <c r="T12" s="14">
        <f t="shared" si="14"/>
        <v>-2226494.25</v>
      </c>
      <c r="U12" s="15">
        <f t="shared" si="14"/>
        <v>-2226494.25</v>
      </c>
      <c r="V12" s="14">
        <f t="shared" si="14"/>
        <v>-2226494.25</v>
      </c>
      <c r="W12" s="15">
        <f t="shared" si="14"/>
        <v>-2226494.25</v>
      </c>
      <c r="X12" s="14">
        <f t="shared" si="14"/>
        <v>-2226494.25</v>
      </c>
      <c r="Y12" s="15">
        <f t="shared" si="14"/>
        <v>-2226494.25</v>
      </c>
      <c r="Z12" s="14">
        <f t="shared" si="14"/>
        <v>-2226494.25</v>
      </c>
      <c r="AA12" s="15">
        <f t="shared" si="14"/>
        <v>-2226494.25</v>
      </c>
      <c r="AB12" s="14">
        <f t="shared" si="14"/>
        <v>-2226494.25</v>
      </c>
      <c r="AC12" s="15">
        <f t="shared" si="14"/>
        <v>-2226494.25</v>
      </c>
      <c r="AD12" s="14">
        <f t="shared" si="14"/>
        <v>-2226494.25</v>
      </c>
      <c r="AE12" s="15">
        <f t="shared" si="14"/>
        <v>-2226494.25</v>
      </c>
      <c r="AF12" s="14">
        <f t="shared" si="14"/>
        <v>-2226494.25</v>
      </c>
      <c r="AG12" s="15">
        <f t="shared" si="14"/>
        <v>-2226494.25</v>
      </c>
      <c r="AH12" s="13">
        <f t="shared" si="14"/>
        <v>-2226494.25</v>
      </c>
      <c r="AI12" s="13">
        <f t="shared" ref="AI12:AM12" si="15">SUM(AI13:AI16)</f>
        <v>-2226494.25</v>
      </c>
      <c r="AJ12" s="13">
        <f t="shared" si="15"/>
        <v>-2226494.25</v>
      </c>
      <c r="AK12" s="13">
        <f t="shared" si="15"/>
        <v>-2226494.25</v>
      </c>
      <c r="AL12" s="13">
        <f t="shared" si="15"/>
        <v>-2226494.25</v>
      </c>
      <c r="AM12" s="13">
        <f t="shared" si="15"/>
        <v>-2226494.25</v>
      </c>
    </row>
    <row r="13" spans="1:39" x14ac:dyDescent="0.25">
      <c r="A13" s="21"/>
      <c r="B13" s="21"/>
      <c r="C13" s="12" t="s">
        <v>635</v>
      </c>
      <c r="D13" s="2"/>
      <c r="E13" s="11"/>
      <c r="F13" s="10">
        <f>-F5*D82</f>
        <v>-699300</v>
      </c>
      <c r="G13" s="11">
        <f>-G5*$D82</f>
        <v>-699300</v>
      </c>
      <c r="H13" s="10">
        <f t="shared" ref="H13:AH13" si="16">-H5*$D82</f>
        <v>-699300</v>
      </c>
      <c r="I13" s="11">
        <f t="shared" si="16"/>
        <v>-699300</v>
      </c>
      <c r="J13" s="10">
        <f t="shared" si="16"/>
        <v>-699300</v>
      </c>
      <c r="K13" s="11">
        <f t="shared" si="16"/>
        <v>-699300</v>
      </c>
      <c r="L13" s="10">
        <f t="shared" si="16"/>
        <v>-699300</v>
      </c>
      <c r="M13" s="11">
        <f t="shared" si="16"/>
        <v>-699300</v>
      </c>
      <c r="N13" s="10">
        <f t="shared" si="16"/>
        <v>-699300</v>
      </c>
      <c r="O13" s="11">
        <f t="shared" si="16"/>
        <v>-699300</v>
      </c>
      <c r="P13" s="10">
        <f t="shared" si="16"/>
        <v>-699300</v>
      </c>
      <c r="Q13" s="11">
        <f t="shared" si="16"/>
        <v>-699300</v>
      </c>
      <c r="R13" s="10">
        <f t="shared" si="16"/>
        <v>-699300</v>
      </c>
      <c r="S13" s="11">
        <f t="shared" si="16"/>
        <v>-699300</v>
      </c>
      <c r="T13" s="10">
        <f t="shared" si="16"/>
        <v>-699300</v>
      </c>
      <c r="U13" s="11">
        <f t="shared" si="16"/>
        <v>-699300</v>
      </c>
      <c r="V13" s="10">
        <f t="shared" si="16"/>
        <v>-699300</v>
      </c>
      <c r="W13" s="11">
        <f t="shared" si="16"/>
        <v>-699300</v>
      </c>
      <c r="X13" s="10">
        <f t="shared" si="16"/>
        <v>-699300</v>
      </c>
      <c r="Y13" s="11">
        <f t="shared" si="16"/>
        <v>-699300</v>
      </c>
      <c r="Z13" s="10">
        <f t="shared" si="16"/>
        <v>-699300</v>
      </c>
      <c r="AA13" s="11">
        <f t="shared" si="16"/>
        <v>-699300</v>
      </c>
      <c r="AB13" s="10">
        <f t="shared" si="16"/>
        <v>-699300</v>
      </c>
      <c r="AC13" s="11">
        <f t="shared" si="16"/>
        <v>-699300</v>
      </c>
      <c r="AD13" s="10">
        <f t="shared" si="16"/>
        <v>-699300</v>
      </c>
      <c r="AE13" s="11">
        <f t="shared" si="16"/>
        <v>-699300</v>
      </c>
      <c r="AF13" s="10">
        <f t="shared" si="16"/>
        <v>-699300</v>
      </c>
      <c r="AG13" s="11">
        <f t="shared" si="16"/>
        <v>-699300</v>
      </c>
      <c r="AH13" s="9">
        <f t="shared" si="16"/>
        <v>-699300</v>
      </c>
      <c r="AI13" s="9">
        <f t="shared" ref="AI13:AM13" si="17">-AI5*$D82</f>
        <v>-699300</v>
      </c>
      <c r="AJ13" s="9">
        <f t="shared" si="17"/>
        <v>-699300</v>
      </c>
      <c r="AK13" s="9">
        <f t="shared" si="17"/>
        <v>-699300</v>
      </c>
      <c r="AL13" s="9">
        <f t="shared" si="17"/>
        <v>-699300</v>
      </c>
      <c r="AM13" s="9">
        <f t="shared" si="17"/>
        <v>-699300</v>
      </c>
    </row>
    <row r="14" spans="1:39" hidden="1" x14ac:dyDescent="0.25">
      <c r="A14" s="21"/>
      <c r="B14" s="21"/>
      <c r="C14" s="12" t="s">
        <v>636</v>
      </c>
      <c r="D14" s="2"/>
      <c r="E14" s="11"/>
      <c r="F14" s="10"/>
      <c r="G14" s="11">
        <f t="shared" ref="G14:AH14" si="18">-G6*$D88</f>
        <v>0</v>
      </c>
      <c r="H14" s="10">
        <f t="shared" si="18"/>
        <v>0</v>
      </c>
      <c r="I14" s="11">
        <f t="shared" si="18"/>
        <v>0</v>
      </c>
      <c r="J14" s="10">
        <f t="shared" si="18"/>
        <v>0</v>
      </c>
      <c r="K14" s="11">
        <f t="shared" si="18"/>
        <v>0</v>
      </c>
      <c r="L14" s="10">
        <f t="shared" si="18"/>
        <v>0</v>
      </c>
      <c r="M14" s="11">
        <f t="shared" si="18"/>
        <v>0</v>
      </c>
      <c r="N14" s="10">
        <f t="shared" si="18"/>
        <v>0</v>
      </c>
      <c r="O14" s="11">
        <f t="shared" si="18"/>
        <v>0</v>
      </c>
      <c r="P14" s="10">
        <f t="shared" si="18"/>
        <v>0</v>
      </c>
      <c r="Q14" s="11">
        <f t="shared" si="18"/>
        <v>0</v>
      </c>
      <c r="R14" s="10">
        <f t="shared" si="18"/>
        <v>0</v>
      </c>
      <c r="S14" s="11">
        <f t="shared" si="18"/>
        <v>0</v>
      </c>
      <c r="T14" s="10">
        <f t="shared" si="18"/>
        <v>0</v>
      </c>
      <c r="U14" s="11">
        <f t="shared" si="18"/>
        <v>0</v>
      </c>
      <c r="V14" s="10">
        <f t="shared" si="18"/>
        <v>0</v>
      </c>
      <c r="W14" s="11">
        <f t="shared" si="18"/>
        <v>0</v>
      </c>
      <c r="X14" s="10">
        <f t="shared" si="18"/>
        <v>0</v>
      </c>
      <c r="Y14" s="11">
        <f t="shared" si="18"/>
        <v>0</v>
      </c>
      <c r="Z14" s="10">
        <f t="shared" si="18"/>
        <v>0</v>
      </c>
      <c r="AA14" s="11">
        <f t="shared" si="18"/>
        <v>0</v>
      </c>
      <c r="AB14" s="10">
        <f t="shared" si="18"/>
        <v>0</v>
      </c>
      <c r="AC14" s="11">
        <f t="shared" si="18"/>
        <v>0</v>
      </c>
      <c r="AD14" s="10">
        <f t="shared" si="18"/>
        <v>0</v>
      </c>
      <c r="AE14" s="11">
        <f t="shared" si="18"/>
        <v>0</v>
      </c>
      <c r="AF14" s="10">
        <f t="shared" si="18"/>
        <v>0</v>
      </c>
      <c r="AG14" s="11">
        <f t="shared" si="18"/>
        <v>0</v>
      </c>
      <c r="AH14" s="9">
        <f t="shared" si="18"/>
        <v>0</v>
      </c>
      <c r="AI14" s="9">
        <f t="shared" ref="AI14:AM14" si="19">-AI6*$D88</f>
        <v>0</v>
      </c>
      <c r="AJ14" s="9">
        <f t="shared" si="19"/>
        <v>0</v>
      </c>
      <c r="AK14" s="9">
        <f t="shared" si="19"/>
        <v>0</v>
      </c>
      <c r="AL14" s="9">
        <f t="shared" si="19"/>
        <v>0</v>
      </c>
      <c r="AM14" s="9">
        <f t="shared" si="19"/>
        <v>0</v>
      </c>
    </row>
    <row r="15" spans="1:39" x14ac:dyDescent="0.25">
      <c r="A15" s="21"/>
      <c r="B15" s="21"/>
      <c r="C15" s="12" t="s">
        <v>637</v>
      </c>
      <c r="D15" s="2"/>
      <c r="E15" s="11"/>
      <c r="F15" s="10">
        <f t="shared" ref="F15:AH15" si="20">-F7*$E86</f>
        <v>-920666.25</v>
      </c>
      <c r="G15" s="11">
        <f t="shared" si="20"/>
        <v>-920666.25</v>
      </c>
      <c r="H15" s="10">
        <f t="shared" si="20"/>
        <v>-920666.25</v>
      </c>
      <c r="I15" s="11">
        <f t="shared" si="20"/>
        <v>-920666.25</v>
      </c>
      <c r="J15" s="10">
        <f t="shared" si="20"/>
        <v>-920666.25</v>
      </c>
      <c r="K15" s="11">
        <f t="shared" si="20"/>
        <v>-920666.25</v>
      </c>
      <c r="L15" s="10">
        <f t="shared" si="20"/>
        <v>-920666.25</v>
      </c>
      <c r="M15" s="11">
        <f t="shared" si="20"/>
        <v>-920666.25</v>
      </c>
      <c r="N15" s="10">
        <f t="shared" si="20"/>
        <v>-920666.25</v>
      </c>
      <c r="O15" s="11">
        <f t="shared" si="20"/>
        <v>-920666.25</v>
      </c>
      <c r="P15" s="10">
        <f t="shared" si="20"/>
        <v>-920666.25</v>
      </c>
      <c r="Q15" s="11">
        <f t="shared" si="20"/>
        <v>-920666.25</v>
      </c>
      <c r="R15" s="10">
        <f t="shared" si="20"/>
        <v>-920666.25</v>
      </c>
      <c r="S15" s="11">
        <f t="shared" si="20"/>
        <v>-920666.25</v>
      </c>
      <c r="T15" s="10">
        <f t="shared" si="20"/>
        <v>-920666.25</v>
      </c>
      <c r="U15" s="11">
        <f t="shared" si="20"/>
        <v>-920666.25</v>
      </c>
      <c r="V15" s="10">
        <f t="shared" si="20"/>
        <v>-920666.25</v>
      </c>
      <c r="W15" s="11">
        <f t="shared" si="20"/>
        <v>-920666.25</v>
      </c>
      <c r="X15" s="10">
        <f t="shared" si="20"/>
        <v>-920666.25</v>
      </c>
      <c r="Y15" s="11">
        <f t="shared" si="20"/>
        <v>-920666.25</v>
      </c>
      <c r="Z15" s="10">
        <f t="shared" si="20"/>
        <v>-920666.25</v>
      </c>
      <c r="AA15" s="11">
        <f t="shared" si="20"/>
        <v>-920666.25</v>
      </c>
      <c r="AB15" s="10">
        <f t="shared" si="20"/>
        <v>-920666.25</v>
      </c>
      <c r="AC15" s="11">
        <f t="shared" si="20"/>
        <v>-920666.25</v>
      </c>
      <c r="AD15" s="10">
        <f t="shared" si="20"/>
        <v>-920666.25</v>
      </c>
      <c r="AE15" s="11">
        <f t="shared" si="20"/>
        <v>-920666.25</v>
      </c>
      <c r="AF15" s="10">
        <f t="shared" si="20"/>
        <v>-920666.25</v>
      </c>
      <c r="AG15" s="11">
        <f t="shared" si="20"/>
        <v>-920666.25</v>
      </c>
      <c r="AH15" s="9">
        <f t="shared" si="20"/>
        <v>-920666.25</v>
      </c>
      <c r="AI15" s="9">
        <f t="shared" ref="AI15:AM15" si="21">-AI7*$E86</f>
        <v>-920666.25</v>
      </c>
      <c r="AJ15" s="9">
        <f t="shared" si="21"/>
        <v>-920666.25</v>
      </c>
      <c r="AK15" s="9">
        <f t="shared" si="21"/>
        <v>-920666.25</v>
      </c>
      <c r="AL15" s="9">
        <f t="shared" si="21"/>
        <v>-920666.25</v>
      </c>
      <c r="AM15" s="9">
        <f t="shared" si="21"/>
        <v>-920666.25</v>
      </c>
    </row>
    <row r="16" spans="1:39" x14ac:dyDescent="0.25">
      <c r="A16" s="21"/>
      <c r="B16" s="21"/>
      <c r="C16" s="12" t="s">
        <v>638</v>
      </c>
      <c r="D16" s="1"/>
      <c r="E16" s="11"/>
      <c r="F16" s="10">
        <f t="shared" ref="F16:AH16" si="22">-F8*$E80</f>
        <v>-606528</v>
      </c>
      <c r="G16" s="11">
        <f t="shared" si="22"/>
        <v>-606528</v>
      </c>
      <c r="H16" s="10">
        <f t="shared" si="22"/>
        <v>-606528</v>
      </c>
      <c r="I16" s="11">
        <f t="shared" si="22"/>
        <v>-606528</v>
      </c>
      <c r="J16" s="10">
        <f t="shared" si="22"/>
        <v>-606528</v>
      </c>
      <c r="K16" s="11">
        <f t="shared" si="22"/>
        <v>-606528</v>
      </c>
      <c r="L16" s="10">
        <f t="shared" si="22"/>
        <v>-606528</v>
      </c>
      <c r="M16" s="11">
        <f t="shared" si="22"/>
        <v>-606528</v>
      </c>
      <c r="N16" s="10">
        <f t="shared" si="22"/>
        <v>-606528</v>
      </c>
      <c r="O16" s="11">
        <f t="shared" si="22"/>
        <v>-606528</v>
      </c>
      <c r="P16" s="10">
        <f t="shared" si="22"/>
        <v>-606528</v>
      </c>
      <c r="Q16" s="11">
        <f t="shared" si="22"/>
        <v>-606528</v>
      </c>
      <c r="R16" s="10">
        <f t="shared" si="22"/>
        <v>-606528</v>
      </c>
      <c r="S16" s="11">
        <f t="shared" si="22"/>
        <v>-606528</v>
      </c>
      <c r="T16" s="10">
        <f t="shared" si="22"/>
        <v>-606528</v>
      </c>
      <c r="U16" s="11">
        <f t="shared" si="22"/>
        <v>-606528</v>
      </c>
      <c r="V16" s="10">
        <f t="shared" si="22"/>
        <v>-606528</v>
      </c>
      <c r="W16" s="11">
        <f t="shared" si="22"/>
        <v>-606528</v>
      </c>
      <c r="X16" s="10">
        <f t="shared" si="22"/>
        <v>-606528</v>
      </c>
      <c r="Y16" s="11">
        <f t="shared" si="22"/>
        <v>-606528</v>
      </c>
      <c r="Z16" s="10">
        <f t="shared" si="22"/>
        <v>-606528</v>
      </c>
      <c r="AA16" s="11">
        <f t="shared" si="22"/>
        <v>-606528</v>
      </c>
      <c r="AB16" s="10">
        <f t="shared" si="22"/>
        <v>-606528</v>
      </c>
      <c r="AC16" s="11">
        <f t="shared" si="22"/>
        <v>-606528</v>
      </c>
      <c r="AD16" s="10">
        <f t="shared" si="22"/>
        <v>-606528</v>
      </c>
      <c r="AE16" s="11">
        <f t="shared" si="22"/>
        <v>-606528</v>
      </c>
      <c r="AF16" s="10">
        <f t="shared" si="22"/>
        <v>-606528</v>
      </c>
      <c r="AG16" s="11">
        <f t="shared" si="22"/>
        <v>-606528</v>
      </c>
      <c r="AH16" s="9">
        <f t="shared" si="22"/>
        <v>-606528</v>
      </c>
      <c r="AI16" s="9">
        <f t="shared" ref="AI16:AM16" si="23">-AI8*$E80</f>
        <v>-606528</v>
      </c>
      <c r="AJ16" s="9">
        <f t="shared" si="23"/>
        <v>-606528</v>
      </c>
      <c r="AK16" s="9">
        <f t="shared" si="23"/>
        <v>-606528</v>
      </c>
      <c r="AL16" s="9">
        <f t="shared" si="23"/>
        <v>-606528</v>
      </c>
      <c r="AM16" s="9">
        <f t="shared" si="23"/>
        <v>-606528</v>
      </c>
    </row>
    <row r="17" spans="1:39" x14ac:dyDescent="0.25">
      <c r="A17" s="21"/>
      <c r="B17" s="21"/>
      <c r="C17" s="8"/>
      <c r="D17" s="7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4"/>
      <c r="AI17" s="4"/>
      <c r="AJ17" s="4"/>
      <c r="AK17" s="4"/>
      <c r="AL17" s="4"/>
      <c r="AM17" s="4"/>
    </row>
    <row r="18" spans="1:39" x14ac:dyDescent="0.25">
      <c r="A18" s="21"/>
      <c r="B18" s="21"/>
      <c r="C18" s="23" t="s">
        <v>639</v>
      </c>
      <c r="D18" s="3"/>
      <c r="E18" s="15"/>
      <c r="F18" s="14">
        <f t="shared" ref="F18:AH18" si="24">SUM(F4,F12)</f>
        <v>16800585.75</v>
      </c>
      <c r="G18" s="15">
        <f t="shared" si="24"/>
        <v>16800585.75</v>
      </c>
      <c r="H18" s="14">
        <f t="shared" si="24"/>
        <v>16800585.75</v>
      </c>
      <c r="I18" s="15">
        <f t="shared" si="24"/>
        <v>16800585.75</v>
      </c>
      <c r="J18" s="14">
        <f t="shared" si="24"/>
        <v>16800585.75</v>
      </c>
      <c r="K18" s="15">
        <f t="shared" si="24"/>
        <v>16800585.75</v>
      </c>
      <c r="L18" s="14">
        <f t="shared" si="24"/>
        <v>16800585.75</v>
      </c>
      <c r="M18" s="15">
        <f t="shared" si="24"/>
        <v>16800585.75</v>
      </c>
      <c r="N18" s="14">
        <f t="shared" si="24"/>
        <v>16800585.75</v>
      </c>
      <c r="O18" s="15">
        <f t="shared" si="24"/>
        <v>16800585.75</v>
      </c>
      <c r="P18" s="14">
        <f t="shared" si="24"/>
        <v>16800585.75</v>
      </c>
      <c r="Q18" s="15">
        <f t="shared" si="24"/>
        <v>16800585.75</v>
      </c>
      <c r="R18" s="14">
        <f t="shared" si="24"/>
        <v>16800585.75</v>
      </c>
      <c r="S18" s="15">
        <f t="shared" si="24"/>
        <v>16800585.75</v>
      </c>
      <c r="T18" s="14">
        <f t="shared" si="24"/>
        <v>16800585.75</v>
      </c>
      <c r="U18" s="15">
        <f t="shared" si="24"/>
        <v>16800585.75</v>
      </c>
      <c r="V18" s="14">
        <f t="shared" si="24"/>
        <v>16800585.75</v>
      </c>
      <c r="W18" s="15">
        <f t="shared" si="24"/>
        <v>16800585.75</v>
      </c>
      <c r="X18" s="14">
        <f t="shared" si="24"/>
        <v>16800585.75</v>
      </c>
      <c r="Y18" s="15">
        <f t="shared" si="24"/>
        <v>16800585.75</v>
      </c>
      <c r="Z18" s="14">
        <f t="shared" si="24"/>
        <v>16800585.75</v>
      </c>
      <c r="AA18" s="15">
        <f t="shared" si="24"/>
        <v>16800585.75</v>
      </c>
      <c r="AB18" s="14">
        <f t="shared" si="24"/>
        <v>16800585.75</v>
      </c>
      <c r="AC18" s="15">
        <f t="shared" si="24"/>
        <v>16800585.75</v>
      </c>
      <c r="AD18" s="14">
        <f t="shared" si="24"/>
        <v>16800585.75</v>
      </c>
      <c r="AE18" s="15">
        <f t="shared" si="24"/>
        <v>16800585.75</v>
      </c>
      <c r="AF18" s="14">
        <f t="shared" si="24"/>
        <v>16800585.75</v>
      </c>
      <c r="AG18" s="15">
        <f t="shared" si="24"/>
        <v>16800585.75</v>
      </c>
      <c r="AH18" s="13">
        <f t="shared" si="24"/>
        <v>16800585.75</v>
      </c>
      <c r="AI18" s="13">
        <f t="shared" ref="AI18:AM18" si="25">SUM(AI4,AI12)</f>
        <v>16800585.75</v>
      </c>
      <c r="AJ18" s="13">
        <f t="shared" si="25"/>
        <v>16800585.75</v>
      </c>
      <c r="AK18" s="13">
        <f t="shared" si="25"/>
        <v>16800585.75</v>
      </c>
      <c r="AL18" s="13">
        <f t="shared" si="25"/>
        <v>16800585.75</v>
      </c>
      <c r="AM18" s="13">
        <f t="shared" si="25"/>
        <v>16800585.75</v>
      </c>
    </row>
    <row r="19" spans="1:39" x14ac:dyDescent="0.25">
      <c r="A19" s="21"/>
      <c r="B19" s="21"/>
      <c r="C19" s="8"/>
      <c r="D19" s="7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6"/>
      <c r="Z19" s="5"/>
      <c r="AA19" s="6"/>
      <c r="AB19" s="5"/>
      <c r="AC19" s="6"/>
      <c r="AD19" s="5"/>
      <c r="AE19" s="6"/>
      <c r="AF19" s="5"/>
      <c r="AG19" s="6"/>
      <c r="AH19" s="4"/>
      <c r="AI19" s="4"/>
      <c r="AJ19" s="4"/>
      <c r="AK19" s="4"/>
      <c r="AL19" s="4"/>
      <c r="AM19" s="4"/>
    </row>
    <row r="20" spans="1:39" x14ac:dyDescent="0.25">
      <c r="A20" s="21"/>
      <c r="B20" s="21"/>
      <c r="C20" s="23" t="s">
        <v>640</v>
      </c>
      <c r="D20" s="3"/>
      <c r="E20" s="15">
        <f>SUM(E21:E23)</f>
        <v>-1275000</v>
      </c>
      <c r="F20" s="14">
        <f>SUM(F21:F24)</f>
        <v>-285406.2</v>
      </c>
      <c r="G20" s="15">
        <f t="shared" ref="G20:AH20" si="26">SUM(G21:G24)</f>
        <v>-285406.2</v>
      </c>
      <c r="H20" s="14">
        <f t="shared" si="26"/>
        <v>-285406.2</v>
      </c>
      <c r="I20" s="15">
        <f t="shared" si="26"/>
        <v>-285406.2</v>
      </c>
      <c r="J20" s="14">
        <f t="shared" si="26"/>
        <v>-285406.2</v>
      </c>
      <c r="K20" s="15">
        <f t="shared" si="26"/>
        <v>-285406.2</v>
      </c>
      <c r="L20" s="14">
        <f t="shared" si="26"/>
        <v>-285406.2</v>
      </c>
      <c r="M20" s="15">
        <f t="shared" si="26"/>
        <v>-285406.2</v>
      </c>
      <c r="N20" s="14">
        <f t="shared" si="26"/>
        <v>-285406.2</v>
      </c>
      <c r="O20" s="15">
        <f t="shared" si="26"/>
        <v>-285406.2</v>
      </c>
      <c r="P20" s="14">
        <f t="shared" si="26"/>
        <v>-285406.2</v>
      </c>
      <c r="Q20" s="15">
        <f t="shared" si="26"/>
        <v>-285406.2</v>
      </c>
      <c r="R20" s="14">
        <f t="shared" si="26"/>
        <v>-285406.2</v>
      </c>
      <c r="S20" s="15">
        <f t="shared" si="26"/>
        <v>-285406.2</v>
      </c>
      <c r="T20" s="14">
        <f t="shared" si="26"/>
        <v>-285406.2</v>
      </c>
      <c r="U20" s="15">
        <f t="shared" si="26"/>
        <v>-285406.2</v>
      </c>
      <c r="V20" s="14">
        <f t="shared" si="26"/>
        <v>-285406.2</v>
      </c>
      <c r="W20" s="15">
        <f t="shared" si="26"/>
        <v>-285406.2</v>
      </c>
      <c r="X20" s="14">
        <f t="shared" si="26"/>
        <v>-285406.2</v>
      </c>
      <c r="Y20" s="15">
        <f t="shared" si="26"/>
        <v>-285406.2</v>
      </c>
      <c r="Z20" s="14">
        <f t="shared" si="26"/>
        <v>-285406.2</v>
      </c>
      <c r="AA20" s="15">
        <f t="shared" si="26"/>
        <v>-285406.2</v>
      </c>
      <c r="AB20" s="14">
        <f t="shared" si="26"/>
        <v>-285406.2</v>
      </c>
      <c r="AC20" s="15">
        <f t="shared" si="26"/>
        <v>-285406.2</v>
      </c>
      <c r="AD20" s="14">
        <f t="shared" si="26"/>
        <v>-285406.2</v>
      </c>
      <c r="AE20" s="15">
        <f t="shared" si="26"/>
        <v>-285406.2</v>
      </c>
      <c r="AF20" s="14">
        <f t="shared" si="26"/>
        <v>-285406.2</v>
      </c>
      <c r="AG20" s="15">
        <f t="shared" si="26"/>
        <v>-285406.2</v>
      </c>
      <c r="AH20" s="13">
        <f t="shared" si="26"/>
        <v>-285406.2</v>
      </c>
      <c r="AI20" s="13">
        <f t="shared" ref="AI20:AM20" si="27">SUM(AI21:AI24)</f>
        <v>-285406.2</v>
      </c>
      <c r="AJ20" s="13">
        <f t="shared" si="27"/>
        <v>-285406.2</v>
      </c>
      <c r="AK20" s="13">
        <f t="shared" si="27"/>
        <v>-285406.2</v>
      </c>
      <c r="AL20" s="13">
        <f t="shared" si="27"/>
        <v>-285406.2</v>
      </c>
      <c r="AM20" s="13">
        <f t="shared" si="27"/>
        <v>-285406.2</v>
      </c>
    </row>
    <row r="21" spans="1:39" x14ac:dyDescent="0.25">
      <c r="A21" s="21"/>
      <c r="B21" s="21"/>
      <c r="C21" s="12" t="s">
        <v>587</v>
      </c>
      <c r="D21" s="2"/>
      <c r="E21" s="11">
        <v>-900000</v>
      </c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11"/>
      <c r="AB21" s="10"/>
      <c r="AC21" s="11"/>
      <c r="AD21" s="10"/>
      <c r="AE21" s="11"/>
      <c r="AF21" s="10"/>
      <c r="AG21" s="11"/>
      <c r="AH21" s="9"/>
      <c r="AI21" s="9"/>
      <c r="AJ21" s="9"/>
      <c r="AK21" s="9"/>
      <c r="AL21" s="9"/>
      <c r="AM21" s="9"/>
    </row>
    <row r="22" spans="1:39" x14ac:dyDescent="0.25">
      <c r="A22" s="21"/>
      <c r="B22" s="21"/>
      <c r="C22" s="12" t="s">
        <v>588</v>
      </c>
      <c r="D22" s="2"/>
      <c r="E22" s="11">
        <v>-375000</v>
      </c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11"/>
      <c r="AB22" s="10"/>
      <c r="AC22" s="11"/>
      <c r="AD22" s="10"/>
      <c r="AE22" s="11"/>
      <c r="AF22" s="10"/>
      <c r="AG22" s="11"/>
      <c r="AH22" s="9"/>
      <c r="AI22" s="9"/>
      <c r="AJ22" s="9"/>
      <c r="AK22" s="9"/>
      <c r="AL22" s="9"/>
      <c r="AM22" s="9"/>
    </row>
    <row r="23" spans="1:39" x14ac:dyDescent="0.25">
      <c r="A23" s="21"/>
      <c r="B23" s="21"/>
      <c r="C23" s="12" t="s">
        <v>589</v>
      </c>
      <c r="D23" s="2"/>
      <c r="E23" s="252"/>
      <c r="F23" s="10">
        <f>-F4*E70</f>
        <v>-190270.80000000002</v>
      </c>
      <c r="G23" s="11">
        <f>F23</f>
        <v>-190270.80000000002</v>
      </c>
      <c r="H23" s="10">
        <f t="shared" ref="H23:AH23" si="28">G23</f>
        <v>-190270.80000000002</v>
      </c>
      <c r="I23" s="11">
        <f t="shared" si="28"/>
        <v>-190270.80000000002</v>
      </c>
      <c r="J23" s="10">
        <f t="shared" si="28"/>
        <v>-190270.80000000002</v>
      </c>
      <c r="K23" s="11">
        <f t="shared" si="28"/>
        <v>-190270.80000000002</v>
      </c>
      <c r="L23" s="10">
        <f t="shared" si="28"/>
        <v>-190270.80000000002</v>
      </c>
      <c r="M23" s="11">
        <f t="shared" si="28"/>
        <v>-190270.80000000002</v>
      </c>
      <c r="N23" s="10">
        <f t="shared" si="28"/>
        <v>-190270.80000000002</v>
      </c>
      <c r="O23" s="11">
        <f t="shared" si="28"/>
        <v>-190270.80000000002</v>
      </c>
      <c r="P23" s="10">
        <f t="shared" si="28"/>
        <v>-190270.80000000002</v>
      </c>
      <c r="Q23" s="11">
        <f t="shared" si="28"/>
        <v>-190270.80000000002</v>
      </c>
      <c r="R23" s="10">
        <f t="shared" si="28"/>
        <v>-190270.80000000002</v>
      </c>
      <c r="S23" s="11">
        <f t="shared" si="28"/>
        <v>-190270.80000000002</v>
      </c>
      <c r="T23" s="10">
        <f t="shared" si="28"/>
        <v>-190270.80000000002</v>
      </c>
      <c r="U23" s="11">
        <f t="shared" si="28"/>
        <v>-190270.80000000002</v>
      </c>
      <c r="V23" s="10">
        <f t="shared" si="28"/>
        <v>-190270.80000000002</v>
      </c>
      <c r="W23" s="11">
        <f t="shared" si="28"/>
        <v>-190270.80000000002</v>
      </c>
      <c r="X23" s="10">
        <f t="shared" si="28"/>
        <v>-190270.80000000002</v>
      </c>
      <c r="Y23" s="11">
        <f t="shared" si="28"/>
        <v>-190270.80000000002</v>
      </c>
      <c r="Z23" s="10">
        <f t="shared" si="28"/>
        <v>-190270.80000000002</v>
      </c>
      <c r="AA23" s="11">
        <f t="shared" si="28"/>
        <v>-190270.80000000002</v>
      </c>
      <c r="AB23" s="10">
        <f t="shared" si="28"/>
        <v>-190270.80000000002</v>
      </c>
      <c r="AC23" s="11">
        <f t="shared" si="28"/>
        <v>-190270.80000000002</v>
      </c>
      <c r="AD23" s="10">
        <f t="shared" si="28"/>
        <v>-190270.80000000002</v>
      </c>
      <c r="AE23" s="11">
        <f t="shared" si="28"/>
        <v>-190270.80000000002</v>
      </c>
      <c r="AF23" s="10">
        <f t="shared" si="28"/>
        <v>-190270.80000000002</v>
      </c>
      <c r="AG23" s="11">
        <f t="shared" si="28"/>
        <v>-190270.80000000002</v>
      </c>
      <c r="AH23" s="9">
        <f t="shared" si="28"/>
        <v>-190270.80000000002</v>
      </c>
      <c r="AI23" s="9">
        <f t="shared" ref="AI23" si="29">AH23</f>
        <v>-190270.80000000002</v>
      </c>
      <c r="AJ23" s="9">
        <f t="shared" ref="AJ23" si="30">AI23</f>
        <v>-190270.80000000002</v>
      </c>
      <c r="AK23" s="9">
        <f t="shared" ref="AK23" si="31">AJ23</f>
        <v>-190270.80000000002</v>
      </c>
      <c r="AL23" s="9">
        <f t="shared" ref="AL23" si="32">AK23</f>
        <v>-190270.80000000002</v>
      </c>
      <c r="AM23" s="9">
        <f t="shared" ref="AM23" si="33">AL23</f>
        <v>-190270.80000000002</v>
      </c>
    </row>
    <row r="24" spans="1:39" x14ac:dyDescent="0.25">
      <c r="A24" s="21"/>
      <c r="B24" s="21"/>
      <c r="C24" s="12" t="s">
        <v>590</v>
      </c>
      <c r="D24" s="1"/>
      <c r="E24" s="252"/>
      <c r="F24" s="10">
        <f>-F4*$E71</f>
        <v>-95135.400000000009</v>
      </c>
      <c r="G24" s="11">
        <f t="shared" ref="G24:AH24" si="34">-G4*$E71</f>
        <v>-95135.400000000009</v>
      </c>
      <c r="H24" s="10">
        <f t="shared" si="34"/>
        <v>-95135.400000000009</v>
      </c>
      <c r="I24" s="11">
        <f t="shared" si="34"/>
        <v>-95135.400000000009</v>
      </c>
      <c r="J24" s="10">
        <f t="shared" si="34"/>
        <v>-95135.400000000009</v>
      </c>
      <c r="K24" s="11">
        <f t="shared" si="34"/>
        <v>-95135.400000000009</v>
      </c>
      <c r="L24" s="10">
        <f t="shared" si="34"/>
        <v>-95135.400000000009</v>
      </c>
      <c r="M24" s="11">
        <f t="shared" si="34"/>
        <v>-95135.400000000009</v>
      </c>
      <c r="N24" s="10">
        <f t="shared" si="34"/>
        <v>-95135.400000000009</v>
      </c>
      <c r="O24" s="11">
        <f t="shared" si="34"/>
        <v>-95135.400000000009</v>
      </c>
      <c r="P24" s="10">
        <f t="shared" si="34"/>
        <v>-95135.400000000009</v>
      </c>
      <c r="Q24" s="11">
        <f t="shared" si="34"/>
        <v>-95135.400000000009</v>
      </c>
      <c r="R24" s="10">
        <f t="shared" si="34"/>
        <v>-95135.400000000009</v>
      </c>
      <c r="S24" s="11">
        <f t="shared" si="34"/>
        <v>-95135.400000000009</v>
      </c>
      <c r="T24" s="10">
        <f t="shared" si="34"/>
        <v>-95135.400000000009</v>
      </c>
      <c r="U24" s="11">
        <f t="shared" si="34"/>
        <v>-95135.400000000009</v>
      </c>
      <c r="V24" s="10">
        <f t="shared" si="34"/>
        <v>-95135.400000000009</v>
      </c>
      <c r="W24" s="11">
        <f t="shared" si="34"/>
        <v>-95135.400000000009</v>
      </c>
      <c r="X24" s="10">
        <f t="shared" si="34"/>
        <v>-95135.400000000009</v>
      </c>
      <c r="Y24" s="11">
        <f t="shared" si="34"/>
        <v>-95135.400000000009</v>
      </c>
      <c r="Z24" s="10">
        <f t="shared" si="34"/>
        <v>-95135.400000000009</v>
      </c>
      <c r="AA24" s="11">
        <f t="shared" si="34"/>
        <v>-95135.400000000009</v>
      </c>
      <c r="AB24" s="10">
        <f t="shared" si="34"/>
        <v>-95135.400000000009</v>
      </c>
      <c r="AC24" s="11">
        <f t="shared" si="34"/>
        <v>-95135.400000000009</v>
      </c>
      <c r="AD24" s="10">
        <f t="shared" si="34"/>
        <v>-95135.400000000009</v>
      </c>
      <c r="AE24" s="11">
        <f t="shared" si="34"/>
        <v>-95135.400000000009</v>
      </c>
      <c r="AF24" s="10">
        <f t="shared" si="34"/>
        <v>-95135.400000000009</v>
      </c>
      <c r="AG24" s="11">
        <f t="shared" si="34"/>
        <v>-95135.400000000009</v>
      </c>
      <c r="AH24" s="9">
        <f t="shared" si="34"/>
        <v>-95135.400000000009</v>
      </c>
      <c r="AI24" s="9">
        <f t="shared" ref="AI24:AM24" si="35">-AI4*$E71</f>
        <v>-95135.400000000009</v>
      </c>
      <c r="AJ24" s="9">
        <f t="shared" si="35"/>
        <v>-95135.400000000009</v>
      </c>
      <c r="AK24" s="9">
        <f t="shared" si="35"/>
        <v>-95135.400000000009</v>
      </c>
      <c r="AL24" s="9">
        <f t="shared" si="35"/>
        <v>-95135.400000000009</v>
      </c>
      <c r="AM24" s="9">
        <f t="shared" si="35"/>
        <v>-95135.400000000009</v>
      </c>
    </row>
    <row r="25" spans="1:39" x14ac:dyDescent="0.25">
      <c r="A25" s="21"/>
      <c r="B25" s="21"/>
      <c r="C25" s="8"/>
      <c r="D25" s="7"/>
      <c r="E25" s="252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11"/>
      <c r="AB25" s="10"/>
      <c r="AC25" s="11"/>
      <c r="AD25" s="10"/>
      <c r="AE25" s="11"/>
      <c r="AF25" s="10"/>
      <c r="AG25" s="11"/>
      <c r="AH25" s="9"/>
      <c r="AI25" s="9"/>
      <c r="AJ25" s="9"/>
      <c r="AK25" s="9"/>
      <c r="AL25" s="9"/>
      <c r="AM25" s="9"/>
    </row>
    <row r="26" spans="1:39" x14ac:dyDescent="0.25">
      <c r="A26" s="21"/>
      <c r="B26" s="21"/>
      <c r="C26" s="23" t="s">
        <v>641</v>
      </c>
      <c r="D26" s="3"/>
      <c r="E26" s="15">
        <f t="shared" ref="E26:AH26" si="36">SUM(E27:E32)</f>
        <v>-1172620.08</v>
      </c>
      <c r="F26" s="14">
        <f t="shared" si="36"/>
        <v>-3961528.8000000003</v>
      </c>
      <c r="G26" s="15">
        <f t="shared" si="36"/>
        <v>-3961528.8000000003</v>
      </c>
      <c r="H26" s="14">
        <f t="shared" si="36"/>
        <v>-3961528.8000000003</v>
      </c>
      <c r="I26" s="15">
        <f t="shared" si="36"/>
        <v>-3961528.8000000003</v>
      </c>
      <c r="J26" s="14">
        <f t="shared" si="36"/>
        <v>-3961528.8000000003</v>
      </c>
      <c r="K26" s="15">
        <f t="shared" si="36"/>
        <v>-3961528.8000000003</v>
      </c>
      <c r="L26" s="14">
        <f t="shared" si="36"/>
        <v>-3961528.8000000003</v>
      </c>
      <c r="M26" s="15">
        <f t="shared" si="36"/>
        <v>-3961528.8000000003</v>
      </c>
      <c r="N26" s="14">
        <f t="shared" si="36"/>
        <v>-3961528.8000000003</v>
      </c>
      <c r="O26" s="15">
        <f t="shared" si="36"/>
        <v>-3961528.8000000003</v>
      </c>
      <c r="P26" s="14">
        <f t="shared" si="36"/>
        <v>-3961528.8000000003</v>
      </c>
      <c r="Q26" s="15">
        <f t="shared" si="36"/>
        <v>-3961528.8000000003</v>
      </c>
      <c r="R26" s="14">
        <f t="shared" si="36"/>
        <v>-3961528.8000000003</v>
      </c>
      <c r="S26" s="15">
        <f t="shared" si="36"/>
        <v>-3961528.8000000003</v>
      </c>
      <c r="T26" s="14">
        <f t="shared" si="36"/>
        <v>-3961528.8000000003</v>
      </c>
      <c r="U26" s="15">
        <f t="shared" si="36"/>
        <v>-3961528.8000000003</v>
      </c>
      <c r="V26" s="14">
        <f t="shared" si="36"/>
        <v>-3961528.8000000003</v>
      </c>
      <c r="W26" s="15">
        <f t="shared" si="36"/>
        <v>-3961528.8000000003</v>
      </c>
      <c r="X26" s="14">
        <f t="shared" si="36"/>
        <v>-3961528.8000000003</v>
      </c>
      <c r="Y26" s="15">
        <f t="shared" si="36"/>
        <v>-3961528.8000000003</v>
      </c>
      <c r="Z26" s="14">
        <f t="shared" si="36"/>
        <v>-3961528.8000000003</v>
      </c>
      <c r="AA26" s="15">
        <f t="shared" si="36"/>
        <v>-3961528.8000000003</v>
      </c>
      <c r="AB26" s="14">
        <f t="shared" si="36"/>
        <v>-3961528.8000000003</v>
      </c>
      <c r="AC26" s="15">
        <f t="shared" si="36"/>
        <v>-3961528.8000000003</v>
      </c>
      <c r="AD26" s="14">
        <f t="shared" si="36"/>
        <v>-3961528.8000000003</v>
      </c>
      <c r="AE26" s="15">
        <f t="shared" si="36"/>
        <v>-3961528.8000000003</v>
      </c>
      <c r="AF26" s="14">
        <f t="shared" si="36"/>
        <v>-3961528.8000000003</v>
      </c>
      <c r="AG26" s="15">
        <f t="shared" si="36"/>
        <v>-3961528.8000000003</v>
      </c>
      <c r="AH26" s="13">
        <f t="shared" si="36"/>
        <v>-3961528.8000000003</v>
      </c>
      <c r="AI26" s="13">
        <f t="shared" ref="AI26:AM26" si="37">SUM(AI27:AI32)</f>
        <v>-3961528.8000000003</v>
      </c>
      <c r="AJ26" s="13">
        <f t="shared" si="37"/>
        <v>-3961528.8000000003</v>
      </c>
      <c r="AK26" s="13">
        <f t="shared" si="37"/>
        <v>-3961528.8000000003</v>
      </c>
      <c r="AL26" s="13">
        <f t="shared" si="37"/>
        <v>-3961528.8000000003</v>
      </c>
      <c r="AM26" s="13">
        <f t="shared" si="37"/>
        <v>-3961528.8000000003</v>
      </c>
    </row>
    <row r="27" spans="1:39" x14ac:dyDescent="0.25">
      <c r="A27" s="21"/>
      <c r="B27" s="21"/>
      <c r="C27" s="12" t="s">
        <v>709</v>
      </c>
      <c r="D27" s="2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11"/>
      <c r="AB27" s="10"/>
      <c r="AC27" s="11"/>
      <c r="AD27" s="10"/>
      <c r="AE27" s="11"/>
      <c r="AF27" s="10"/>
      <c r="AG27" s="11"/>
      <c r="AH27" s="9"/>
      <c r="AI27" s="9"/>
      <c r="AJ27" s="9"/>
      <c r="AK27" s="9"/>
      <c r="AL27" s="9"/>
      <c r="AM27" s="9"/>
    </row>
    <row r="28" spans="1:39" x14ac:dyDescent="0.25">
      <c r="A28" s="21"/>
      <c r="B28" s="21"/>
      <c r="C28" s="12" t="s">
        <v>643</v>
      </c>
      <c r="D28" s="2"/>
      <c r="E28" s="11">
        <f t="shared" ref="E28:E30" si="38">F28*20%</f>
        <v>-187200</v>
      </c>
      <c r="F28" s="10">
        <f>-15*$D57</f>
        <v>-936000</v>
      </c>
      <c r="G28" s="11">
        <f t="shared" ref="G28:AH28" si="39">-15*$D57</f>
        <v>-936000</v>
      </c>
      <c r="H28" s="10">
        <f t="shared" si="39"/>
        <v>-936000</v>
      </c>
      <c r="I28" s="11">
        <f t="shared" si="39"/>
        <v>-936000</v>
      </c>
      <c r="J28" s="10">
        <f t="shared" si="39"/>
        <v>-936000</v>
      </c>
      <c r="K28" s="11">
        <f t="shared" si="39"/>
        <v>-936000</v>
      </c>
      <c r="L28" s="10">
        <f t="shared" si="39"/>
        <v>-936000</v>
      </c>
      <c r="M28" s="11">
        <f t="shared" si="39"/>
        <v>-936000</v>
      </c>
      <c r="N28" s="10">
        <f t="shared" si="39"/>
        <v>-936000</v>
      </c>
      <c r="O28" s="11">
        <f t="shared" si="39"/>
        <v>-936000</v>
      </c>
      <c r="P28" s="10">
        <f t="shared" si="39"/>
        <v>-936000</v>
      </c>
      <c r="Q28" s="11">
        <f t="shared" si="39"/>
        <v>-936000</v>
      </c>
      <c r="R28" s="10">
        <f t="shared" si="39"/>
        <v>-936000</v>
      </c>
      <c r="S28" s="11">
        <f t="shared" si="39"/>
        <v>-936000</v>
      </c>
      <c r="T28" s="10">
        <f t="shared" si="39"/>
        <v>-936000</v>
      </c>
      <c r="U28" s="11">
        <f t="shared" si="39"/>
        <v>-936000</v>
      </c>
      <c r="V28" s="10">
        <f t="shared" si="39"/>
        <v>-936000</v>
      </c>
      <c r="W28" s="11">
        <f t="shared" si="39"/>
        <v>-936000</v>
      </c>
      <c r="X28" s="10">
        <f t="shared" si="39"/>
        <v>-936000</v>
      </c>
      <c r="Y28" s="11">
        <f t="shared" si="39"/>
        <v>-936000</v>
      </c>
      <c r="Z28" s="10">
        <f t="shared" si="39"/>
        <v>-936000</v>
      </c>
      <c r="AA28" s="11">
        <f t="shared" si="39"/>
        <v>-936000</v>
      </c>
      <c r="AB28" s="10">
        <f t="shared" si="39"/>
        <v>-936000</v>
      </c>
      <c r="AC28" s="11">
        <f t="shared" si="39"/>
        <v>-936000</v>
      </c>
      <c r="AD28" s="10">
        <f t="shared" si="39"/>
        <v>-936000</v>
      </c>
      <c r="AE28" s="11">
        <f t="shared" si="39"/>
        <v>-936000</v>
      </c>
      <c r="AF28" s="10">
        <f t="shared" si="39"/>
        <v>-936000</v>
      </c>
      <c r="AG28" s="11">
        <f t="shared" si="39"/>
        <v>-936000</v>
      </c>
      <c r="AH28" s="9">
        <f t="shared" si="39"/>
        <v>-936000</v>
      </c>
      <c r="AI28" s="9">
        <f t="shared" ref="AI28:AM28" si="40">-15*$D57</f>
        <v>-936000</v>
      </c>
      <c r="AJ28" s="9">
        <f t="shared" si="40"/>
        <v>-936000</v>
      </c>
      <c r="AK28" s="9">
        <f t="shared" si="40"/>
        <v>-936000</v>
      </c>
      <c r="AL28" s="9">
        <f t="shared" si="40"/>
        <v>-936000</v>
      </c>
      <c r="AM28" s="9">
        <f t="shared" si="40"/>
        <v>-936000</v>
      </c>
    </row>
    <row r="29" spans="1:39" x14ac:dyDescent="0.25">
      <c r="A29" s="21"/>
      <c r="B29" s="21"/>
      <c r="C29" s="12" t="s">
        <v>644</v>
      </c>
      <c r="D29" s="2"/>
      <c r="E29" s="11">
        <f t="shared" si="38"/>
        <v>-212160</v>
      </c>
      <c r="F29" s="10">
        <f>-17*$D57</f>
        <v>-1060800</v>
      </c>
      <c r="G29" s="11">
        <f t="shared" ref="G29:AH29" si="41">-17*$D57</f>
        <v>-1060800</v>
      </c>
      <c r="H29" s="10">
        <f t="shared" si="41"/>
        <v>-1060800</v>
      </c>
      <c r="I29" s="11">
        <f t="shared" si="41"/>
        <v>-1060800</v>
      </c>
      <c r="J29" s="10">
        <f t="shared" si="41"/>
        <v>-1060800</v>
      </c>
      <c r="K29" s="11">
        <f t="shared" si="41"/>
        <v>-1060800</v>
      </c>
      <c r="L29" s="10">
        <f t="shared" si="41"/>
        <v>-1060800</v>
      </c>
      <c r="M29" s="11">
        <f t="shared" si="41"/>
        <v>-1060800</v>
      </c>
      <c r="N29" s="10">
        <f t="shared" si="41"/>
        <v>-1060800</v>
      </c>
      <c r="O29" s="11">
        <f t="shared" si="41"/>
        <v>-1060800</v>
      </c>
      <c r="P29" s="10">
        <f t="shared" si="41"/>
        <v>-1060800</v>
      </c>
      <c r="Q29" s="11">
        <f t="shared" si="41"/>
        <v>-1060800</v>
      </c>
      <c r="R29" s="10">
        <f t="shared" si="41"/>
        <v>-1060800</v>
      </c>
      <c r="S29" s="11">
        <f t="shared" si="41"/>
        <v>-1060800</v>
      </c>
      <c r="T29" s="10">
        <f t="shared" si="41"/>
        <v>-1060800</v>
      </c>
      <c r="U29" s="11">
        <f t="shared" si="41"/>
        <v>-1060800</v>
      </c>
      <c r="V29" s="10">
        <f t="shared" si="41"/>
        <v>-1060800</v>
      </c>
      <c r="W29" s="11">
        <f t="shared" si="41"/>
        <v>-1060800</v>
      </c>
      <c r="X29" s="10">
        <f t="shared" si="41"/>
        <v>-1060800</v>
      </c>
      <c r="Y29" s="11">
        <f t="shared" si="41"/>
        <v>-1060800</v>
      </c>
      <c r="Z29" s="10">
        <f t="shared" si="41"/>
        <v>-1060800</v>
      </c>
      <c r="AA29" s="11">
        <f t="shared" si="41"/>
        <v>-1060800</v>
      </c>
      <c r="AB29" s="10">
        <f t="shared" si="41"/>
        <v>-1060800</v>
      </c>
      <c r="AC29" s="11">
        <f t="shared" si="41"/>
        <v>-1060800</v>
      </c>
      <c r="AD29" s="10">
        <f t="shared" si="41"/>
        <v>-1060800</v>
      </c>
      <c r="AE29" s="11">
        <f t="shared" si="41"/>
        <v>-1060800</v>
      </c>
      <c r="AF29" s="10">
        <f t="shared" si="41"/>
        <v>-1060800</v>
      </c>
      <c r="AG29" s="11">
        <f t="shared" si="41"/>
        <v>-1060800</v>
      </c>
      <c r="AH29" s="9">
        <f t="shared" si="41"/>
        <v>-1060800</v>
      </c>
      <c r="AI29" s="9">
        <f t="shared" ref="AI29:AM29" si="42">-17*$D57</f>
        <v>-1060800</v>
      </c>
      <c r="AJ29" s="9">
        <f t="shared" si="42"/>
        <v>-1060800</v>
      </c>
      <c r="AK29" s="9">
        <f t="shared" si="42"/>
        <v>-1060800</v>
      </c>
      <c r="AL29" s="9">
        <f t="shared" si="42"/>
        <v>-1060800</v>
      </c>
      <c r="AM29" s="9">
        <f t="shared" si="42"/>
        <v>-1060800</v>
      </c>
    </row>
    <row r="30" spans="1:39" x14ac:dyDescent="0.25">
      <c r="A30" s="21"/>
      <c r="B30" s="21"/>
      <c r="C30" s="12" t="s">
        <v>645</v>
      </c>
      <c r="D30" s="1"/>
      <c r="E30" s="11">
        <f t="shared" si="38"/>
        <v>-87360</v>
      </c>
      <c r="F30" s="10">
        <f>-$D57*7</f>
        <v>-436800</v>
      </c>
      <c r="G30" s="11">
        <f t="shared" ref="G30:AH30" si="43">-$D57*7</f>
        <v>-436800</v>
      </c>
      <c r="H30" s="10">
        <f t="shared" si="43"/>
        <v>-436800</v>
      </c>
      <c r="I30" s="11">
        <f t="shared" si="43"/>
        <v>-436800</v>
      </c>
      <c r="J30" s="10">
        <f t="shared" si="43"/>
        <v>-436800</v>
      </c>
      <c r="K30" s="11">
        <f t="shared" si="43"/>
        <v>-436800</v>
      </c>
      <c r="L30" s="10">
        <f t="shared" si="43"/>
        <v>-436800</v>
      </c>
      <c r="M30" s="11">
        <f t="shared" si="43"/>
        <v>-436800</v>
      </c>
      <c r="N30" s="10">
        <f t="shared" si="43"/>
        <v>-436800</v>
      </c>
      <c r="O30" s="11">
        <f t="shared" si="43"/>
        <v>-436800</v>
      </c>
      <c r="P30" s="10">
        <f t="shared" si="43"/>
        <v>-436800</v>
      </c>
      <c r="Q30" s="11">
        <f t="shared" si="43"/>
        <v>-436800</v>
      </c>
      <c r="R30" s="10">
        <f t="shared" si="43"/>
        <v>-436800</v>
      </c>
      <c r="S30" s="11">
        <f t="shared" si="43"/>
        <v>-436800</v>
      </c>
      <c r="T30" s="10">
        <f t="shared" si="43"/>
        <v>-436800</v>
      </c>
      <c r="U30" s="11">
        <f t="shared" si="43"/>
        <v>-436800</v>
      </c>
      <c r="V30" s="10">
        <f t="shared" si="43"/>
        <v>-436800</v>
      </c>
      <c r="W30" s="11">
        <f t="shared" si="43"/>
        <v>-436800</v>
      </c>
      <c r="X30" s="10">
        <f t="shared" si="43"/>
        <v>-436800</v>
      </c>
      <c r="Y30" s="11">
        <f t="shared" si="43"/>
        <v>-436800</v>
      </c>
      <c r="Z30" s="10">
        <f t="shared" si="43"/>
        <v>-436800</v>
      </c>
      <c r="AA30" s="11">
        <f t="shared" si="43"/>
        <v>-436800</v>
      </c>
      <c r="AB30" s="10">
        <f t="shared" si="43"/>
        <v>-436800</v>
      </c>
      <c r="AC30" s="11">
        <f t="shared" si="43"/>
        <v>-436800</v>
      </c>
      <c r="AD30" s="10">
        <f t="shared" si="43"/>
        <v>-436800</v>
      </c>
      <c r="AE30" s="11">
        <f t="shared" si="43"/>
        <v>-436800</v>
      </c>
      <c r="AF30" s="10">
        <f t="shared" si="43"/>
        <v>-436800</v>
      </c>
      <c r="AG30" s="11">
        <f t="shared" si="43"/>
        <v>-436800</v>
      </c>
      <c r="AH30" s="9">
        <f t="shared" si="43"/>
        <v>-436800</v>
      </c>
      <c r="AI30" s="9">
        <f t="shared" ref="AI30:AM30" si="44">-$D57*7</f>
        <v>-436800</v>
      </c>
      <c r="AJ30" s="9">
        <f t="shared" si="44"/>
        <v>-436800</v>
      </c>
      <c r="AK30" s="9">
        <f t="shared" si="44"/>
        <v>-436800</v>
      </c>
      <c r="AL30" s="9">
        <f t="shared" si="44"/>
        <v>-436800</v>
      </c>
      <c r="AM30" s="9">
        <f t="shared" si="44"/>
        <v>-436800</v>
      </c>
    </row>
    <row r="31" spans="1:39" x14ac:dyDescent="0.25">
      <c r="A31" s="21"/>
      <c r="B31" s="21"/>
      <c r="C31" s="12" t="s">
        <v>646</v>
      </c>
      <c r="D31" s="1"/>
      <c r="E31" s="11">
        <f>F31*35%</f>
        <v>-453400.08000000007</v>
      </c>
      <c r="F31" s="10">
        <f>-E66*E67*8760</f>
        <v>-1295428.8000000003</v>
      </c>
      <c r="G31" s="11">
        <f>-$E66*$E67*8760</f>
        <v>-1295428.8000000003</v>
      </c>
      <c r="H31" s="10">
        <f t="shared" ref="H31:AH31" si="45">-$E66*$E67*8760</f>
        <v>-1295428.8000000003</v>
      </c>
      <c r="I31" s="11">
        <f t="shared" si="45"/>
        <v>-1295428.8000000003</v>
      </c>
      <c r="J31" s="10">
        <f t="shared" si="45"/>
        <v>-1295428.8000000003</v>
      </c>
      <c r="K31" s="11">
        <f t="shared" si="45"/>
        <v>-1295428.8000000003</v>
      </c>
      <c r="L31" s="10">
        <f t="shared" si="45"/>
        <v>-1295428.8000000003</v>
      </c>
      <c r="M31" s="11">
        <f t="shared" si="45"/>
        <v>-1295428.8000000003</v>
      </c>
      <c r="N31" s="10">
        <f t="shared" si="45"/>
        <v>-1295428.8000000003</v>
      </c>
      <c r="O31" s="11">
        <f t="shared" si="45"/>
        <v>-1295428.8000000003</v>
      </c>
      <c r="P31" s="10">
        <f t="shared" si="45"/>
        <v>-1295428.8000000003</v>
      </c>
      <c r="Q31" s="11">
        <f t="shared" si="45"/>
        <v>-1295428.8000000003</v>
      </c>
      <c r="R31" s="10">
        <f t="shared" si="45"/>
        <v>-1295428.8000000003</v>
      </c>
      <c r="S31" s="11">
        <f t="shared" si="45"/>
        <v>-1295428.8000000003</v>
      </c>
      <c r="T31" s="10">
        <f t="shared" si="45"/>
        <v>-1295428.8000000003</v>
      </c>
      <c r="U31" s="11">
        <f t="shared" si="45"/>
        <v>-1295428.8000000003</v>
      </c>
      <c r="V31" s="10">
        <f t="shared" si="45"/>
        <v>-1295428.8000000003</v>
      </c>
      <c r="W31" s="11">
        <f t="shared" si="45"/>
        <v>-1295428.8000000003</v>
      </c>
      <c r="X31" s="10">
        <f t="shared" si="45"/>
        <v>-1295428.8000000003</v>
      </c>
      <c r="Y31" s="11">
        <f t="shared" si="45"/>
        <v>-1295428.8000000003</v>
      </c>
      <c r="Z31" s="10">
        <f t="shared" si="45"/>
        <v>-1295428.8000000003</v>
      </c>
      <c r="AA31" s="11">
        <f t="shared" si="45"/>
        <v>-1295428.8000000003</v>
      </c>
      <c r="AB31" s="10">
        <f t="shared" si="45"/>
        <v>-1295428.8000000003</v>
      </c>
      <c r="AC31" s="11">
        <f t="shared" si="45"/>
        <v>-1295428.8000000003</v>
      </c>
      <c r="AD31" s="10">
        <f t="shared" si="45"/>
        <v>-1295428.8000000003</v>
      </c>
      <c r="AE31" s="11">
        <f t="shared" si="45"/>
        <v>-1295428.8000000003</v>
      </c>
      <c r="AF31" s="10">
        <f t="shared" si="45"/>
        <v>-1295428.8000000003</v>
      </c>
      <c r="AG31" s="11">
        <f t="shared" si="45"/>
        <v>-1295428.8000000003</v>
      </c>
      <c r="AH31" s="9">
        <f t="shared" si="45"/>
        <v>-1295428.8000000003</v>
      </c>
      <c r="AI31" s="9">
        <f t="shared" ref="AI31:AM31" si="46">-$E66*$E67*8760</f>
        <v>-1295428.8000000003</v>
      </c>
      <c r="AJ31" s="9">
        <f t="shared" si="46"/>
        <v>-1295428.8000000003</v>
      </c>
      <c r="AK31" s="9">
        <f t="shared" si="46"/>
        <v>-1295428.8000000003</v>
      </c>
      <c r="AL31" s="9">
        <f t="shared" si="46"/>
        <v>-1295428.8000000003</v>
      </c>
      <c r="AM31" s="9">
        <f t="shared" si="46"/>
        <v>-1295428.8000000003</v>
      </c>
    </row>
    <row r="32" spans="1:39" x14ac:dyDescent="0.25">
      <c r="A32" s="21"/>
      <c r="B32" s="21"/>
      <c r="C32" s="12" t="s">
        <v>647</v>
      </c>
      <c r="D32" s="1"/>
      <c r="E32" s="11">
        <f>-0.5%*$Q79</f>
        <v>-232500</v>
      </c>
      <c r="F32" s="10">
        <f t="shared" ref="F32:AH32" si="47">-0.5%*$Q79</f>
        <v>-232500</v>
      </c>
      <c r="G32" s="11">
        <f t="shared" si="47"/>
        <v>-232500</v>
      </c>
      <c r="H32" s="10">
        <f t="shared" si="47"/>
        <v>-232500</v>
      </c>
      <c r="I32" s="11">
        <f t="shared" si="47"/>
        <v>-232500</v>
      </c>
      <c r="J32" s="10">
        <f t="shared" si="47"/>
        <v>-232500</v>
      </c>
      <c r="K32" s="11">
        <f t="shared" si="47"/>
        <v>-232500</v>
      </c>
      <c r="L32" s="10">
        <f t="shared" si="47"/>
        <v>-232500</v>
      </c>
      <c r="M32" s="11">
        <f t="shared" si="47"/>
        <v>-232500</v>
      </c>
      <c r="N32" s="10">
        <f t="shared" si="47"/>
        <v>-232500</v>
      </c>
      <c r="O32" s="11">
        <f t="shared" si="47"/>
        <v>-232500</v>
      </c>
      <c r="P32" s="10">
        <f t="shared" si="47"/>
        <v>-232500</v>
      </c>
      <c r="Q32" s="11">
        <f t="shared" si="47"/>
        <v>-232500</v>
      </c>
      <c r="R32" s="10">
        <f t="shared" si="47"/>
        <v>-232500</v>
      </c>
      <c r="S32" s="11">
        <f t="shared" si="47"/>
        <v>-232500</v>
      </c>
      <c r="T32" s="10">
        <f t="shared" si="47"/>
        <v>-232500</v>
      </c>
      <c r="U32" s="11">
        <f t="shared" si="47"/>
        <v>-232500</v>
      </c>
      <c r="V32" s="10">
        <f t="shared" si="47"/>
        <v>-232500</v>
      </c>
      <c r="W32" s="11">
        <f t="shared" si="47"/>
        <v>-232500</v>
      </c>
      <c r="X32" s="10">
        <f t="shared" si="47"/>
        <v>-232500</v>
      </c>
      <c r="Y32" s="11">
        <f t="shared" si="47"/>
        <v>-232500</v>
      </c>
      <c r="Z32" s="10">
        <f t="shared" si="47"/>
        <v>-232500</v>
      </c>
      <c r="AA32" s="11">
        <f t="shared" si="47"/>
        <v>-232500</v>
      </c>
      <c r="AB32" s="10">
        <f t="shared" si="47"/>
        <v>-232500</v>
      </c>
      <c r="AC32" s="11">
        <f t="shared" si="47"/>
        <v>-232500</v>
      </c>
      <c r="AD32" s="10">
        <f t="shared" si="47"/>
        <v>-232500</v>
      </c>
      <c r="AE32" s="11">
        <f t="shared" si="47"/>
        <v>-232500</v>
      </c>
      <c r="AF32" s="10">
        <f t="shared" si="47"/>
        <v>-232500</v>
      </c>
      <c r="AG32" s="11">
        <f t="shared" si="47"/>
        <v>-232500</v>
      </c>
      <c r="AH32" s="9">
        <f t="shared" si="47"/>
        <v>-232500</v>
      </c>
      <c r="AI32" s="9">
        <f t="shared" ref="AI32:AM32" si="48">-0.5%*$Q79</f>
        <v>-232500</v>
      </c>
      <c r="AJ32" s="9">
        <f t="shared" si="48"/>
        <v>-232500</v>
      </c>
      <c r="AK32" s="9">
        <f t="shared" si="48"/>
        <v>-232500</v>
      </c>
      <c r="AL32" s="9">
        <f t="shared" si="48"/>
        <v>-232500</v>
      </c>
      <c r="AM32" s="9">
        <f t="shared" si="48"/>
        <v>-232500</v>
      </c>
    </row>
    <row r="33" spans="1:39" x14ac:dyDescent="0.25">
      <c r="A33" s="21"/>
      <c r="B33" s="21"/>
      <c r="C33" s="8"/>
      <c r="D33" s="7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11"/>
      <c r="AB33" s="10"/>
      <c r="AC33" s="11"/>
      <c r="AD33" s="10"/>
      <c r="AE33" s="11"/>
      <c r="AF33" s="10"/>
      <c r="AG33" s="11"/>
      <c r="AH33" s="9"/>
      <c r="AI33" s="9"/>
      <c r="AJ33" s="9"/>
      <c r="AK33" s="9"/>
      <c r="AL33" s="9"/>
      <c r="AM33" s="9"/>
    </row>
    <row r="34" spans="1:39" x14ac:dyDescent="0.25">
      <c r="A34" s="21"/>
      <c r="B34" s="21"/>
      <c r="C34" s="23" t="s">
        <v>37</v>
      </c>
      <c r="D34" s="255"/>
      <c r="E34" s="15">
        <f>SUM(E18,E20,E26)</f>
        <v>-2447620.08</v>
      </c>
      <c r="F34" s="14">
        <f>SUM(F18,F20,F26)</f>
        <v>12553650.75</v>
      </c>
      <c r="G34" s="15">
        <f t="shared" ref="G34:AH34" si="49">SUM(G18,G20,G26)</f>
        <v>12553650.75</v>
      </c>
      <c r="H34" s="14">
        <f t="shared" si="49"/>
        <v>12553650.75</v>
      </c>
      <c r="I34" s="15">
        <f t="shared" si="49"/>
        <v>12553650.75</v>
      </c>
      <c r="J34" s="14">
        <f t="shared" si="49"/>
        <v>12553650.75</v>
      </c>
      <c r="K34" s="15">
        <f t="shared" si="49"/>
        <v>12553650.75</v>
      </c>
      <c r="L34" s="14">
        <f t="shared" si="49"/>
        <v>12553650.75</v>
      </c>
      <c r="M34" s="15">
        <f t="shared" si="49"/>
        <v>12553650.75</v>
      </c>
      <c r="N34" s="14">
        <f t="shared" si="49"/>
        <v>12553650.75</v>
      </c>
      <c r="O34" s="15">
        <f t="shared" si="49"/>
        <v>12553650.75</v>
      </c>
      <c r="P34" s="14">
        <f t="shared" si="49"/>
        <v>12553650.75</v>
      </c>
      <c r="Q34" s="15">
        <f t="shared" si="49"/>
        <v>12553650.75</v>
      </c>
      <c r="R34" s="14">
        <f t="shared" si="49"/>
        <v>12553650.75</v>
      </c>
      <c r="S34" s="15">
        <f t="shared" si="49"/>
        <v>12553650.75</v>
      </c>
      <c r="T34" s="14">
        <f t="shared" si="49"/>
        <v>12553650.75</v>
      </c>
      <c r="U34" s="15">
        <f t="shared" si="49"/>
        <v>12553650.75</v>
      </c>
      <c r="V34" s="14">
        <f t="shared" si="49"/>
        <v>12553650.75</v>
      </c>
      <c r="W34" s="15">
        <f t="shared" si="49"/>
        <v>12553650.75</v>
      </c>
      <c r="X34" s="14">
        <f t="shared" si="49"/>
        <v>12553650.75</v>
      </c>
      <c r="Y34" s="15">
        <f t="shared" si="49"/>
        <v>12553650.75</v>
      </c>
      <c r="Z34" s="14">
        <f t="shared" si="49"/>
        <v>12553650.75</v>
      </c>
      <c r="AA34" s="15">
        <f t="shared" si="49"/>
        <v>12553650.75</v>
      </c>
      <c r="AB34" s="14">
        <f t="shared" si="49"/>
        <v>12553650.75</v>
      </c>
      <c r="AC34" s="15">
        <f t="shared" si="49"/>
        <v>12553650.75</v>
      </c>
      <c r="AD34" s="14">
        <f t="shared" si="49"/>
        <v>12553650.75</v>
      </c>
      <c r="AE34" s="15">
        <f t="shared" si="49"/>
        <v>12553650.75</v>
      </c>
      <c r="AF34" s="14">
        <f t="shared" si="49"/>
        <v>12553650.75</v>
      </c>
      <c r="AG34" s="15">
        <f t="shared" si="49"/>
        <v>12553650.75</v>
      </c>
      <c r="AH34" s="13">
        <f t="shared" si="49"/>
        <v>12553650.75</v>
      </c>
      <c r="AI34" s="13">
        <f t="shared" ref="AI34:AM34" si="50">SUM(AI18,AI20,AI26)</f>
        <v>12553650.75</v>
      </c>
      <c r="AJ34" s="13">
        <f t="shared" si="50"/>
        <v>12553650.75</v>
      </c>
      <c r="AK34" s="13">
        <f t="shared" si="50"/>
        <v>12553650.75</v>
      </c>
      <c r="AL34" s="13">
        <f t="shared" si="50"/>
        <v>12553650.75</v>
      </c>
      <c r="AM34" s="13">
        <f t="shared" si="50"/>
        <v>12553650.75</v>
      </c>
    </row>
    <row r="35" spans="1:39" x14ac:dyDescent="0.25">
      <c r="A35" s="21"/>
      <c r="B35" s="21"/>
      <c r="C35" s="8"/>
      <c r="D35" s="256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4"/>
      <c r="AI35" s="4"/>
      <c r="AJ35" s="4"/>
      <c r="AK35" s="4"/>
      <c r="AL35" s="4"/>
      <c r="AM35" s="4"/>
    </row>
    <row r="36" spans="1:39" x14ac:dyDescent="0.25">
      <c r="A36" s="21"/>
      <c r="B36" s="21"/>
      <c r="C36" s="23" t="s">
        <v>648</v>
      </c>
      <c r="D36" s="253"/>
      <c r="E36" s="11"/>
      <c r="F36" s="257">
        <f>SUM(F37)</f>
        <v>-465000</v>
      </c>
      <c r="G36" s="258">
        <f t="shared" ref="G36:O36" si="51">SUM(G37)</f>
        <v>-465000</v>
      </c>
      <c r="H36" s="257">
        <f t="shared" si="51"/>
        <v>-465000</v>
      </c>
      <c r="I36" s="258">
        <f t="shared" si="51"/>
        <v>-465000</v>
      </c>
      <c r="J36" s="257">
        <f t="shared" si="51"/>
        <v>-465000</v>
      </c>
      <c r="K36" s="258">
        <f t="shared" si="51"/>
        <v>-465000</v>
      </c>
      <c r="L36" s="257">
        <f t="shared" si="51"/>
        <v>-465000</v>
      </c>
      <c r="M36" s="258">
        <f t="shared" si="51"/>
        <v>-465000</v>
      </c>
      <c r="N36" s="257">
        <f t="shared" si="51"/>
        <v>-465000</v>
      </c>
      <c r="O36" s="258">
        <f t="shared" si="51"/>
        <v>-465000</v>
      </c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11"/>
      <c r="AB36" s="10"/>
      <c r="AC36" s="11"/>
      <c r="AD36" s="10"/>
      <c r="AE36" s="11"/>
      <c r="AF36" s="10"/>
      <c r="AG36" s="11"/>
      <c r="AH36" s="9"/>
      <c r="AI36" s="9"/>
      <c r="AJ36" s="9"/>
      <c r="AK36" s="9"/>
      <c r="AL36" s="9"/>
      <c r="AM36" s="9"/>
    </row>
    <row r="37" spans="1:39" x14ac:dyDescent="0.25">
      <c r="A37" s="21"/>
      <c r="B37" s="21"/>
      <c r="C37" s="12"/>
      <c r="D37" s="253"/>
      <c r="E37" s="11"/>
      <c r="F37" s="10">
        <f>-($Q79*10%)*10%</f>
        <v>-465000</v>
      </c>
      <c r="G37" s="11">
        <f t="shared" ref="G37:O37" si="52">-($Q79*10%)*10%</f>
        <v>-465000</v>
      </c>
      <c r="H37" s="10">
        <f t="shared" si="52"/>
        <v>-465000</v>
      </c>
      <c r="I37" s="11">
        <f t="shared" si="52"/>
        <v>-465000</v>
      </c>
      <c r="J37" s="10">
        <f t="shared" si="52"/>
        <v>-465000</v>
      </c>
      <c r="K37" s="11">
        <f t="shared" si="52"/>
        <v>-465000</v>
      </c>
      <c r="L37" s="10">
        <f t="shared" si="52"/>
        <v>-465000</v>
      </c>
      <c r="M37" s="11">
        <f t="shared" si="52"/>
        <v>-465000</v>
      </c>
      <c r="N37" s="10">
        <f t="shared" si="52"/>
        <v>-465000</v>
      </c>
      <c r="O37" s="11">
        <f t="shared" si="52"/>
        <v>-465000</v>
      </c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11"/>
      <c r="AB37" s="10"/>
      <c r="AC37" s="11"/>
      <c r="AD37" s="10"/>
      <c r="AE37" s="11"/>
      <c r="AF37" s="10"/>
      <c r="AG37" s="11"/>
      <c r="AH37" s="9"/>
      <c r="AI37" s="9"/>
      <c r="AJ37" s="9"/>
      <c r="AK37" s="9"/>
      <c r="AL37" s="9"/>
      <c r="AM37" s="9"/>
    </row>
    <row r="38" spans="1:39" x14ac:dyDescent="0.25">
      <c r="A38" s="21"/>
      <c r="B38" s="21"/>
      <c r="C38" s="12"/>
      <c r="D38" s="253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11"/>
      <c r="AB38" s="10"/>
      <c r="AC38" s="11"/>
      <c r="AD38" s="10"/>
      <c r="AE38" s="11"/>
      <c r="AF38" s="10"/>
      <c r="AG38" s="11"/>
      <c r="AH38" s="9"/>
      <c r="AI38" s="9"/>
      <c r="AJ38" s="9"/>
      <c r="AK38" s="9"/>
      <c r="AL38" s="9"/>
      <c r="AM38" s="9"/>
    </row>
    <row r="39" spans="1:39" x14ac:dyDescent="0.25">
      <c r="A39" s="21"/>
      <c r="B39" s="21"/>
      <c r="C39" s="23" t="s">
        <v>38</v>
      </c>
      <c r="D39" s="255"/>
      <c r="E39" s="259"/>
      <c r="F39" s="14">
        <f t="shared" ref="F39:AH39" si="53">SUM(F34,F36)</f>
        <v>12088650.75</v>
      </c>
      <c r="G39" s="15">
        <f t="shared" si="53"/>
        <v>12088650.75</v>
      </c>
      <c r="H39" s="14">
        <f t="shared" si="53"/>
        <v>12088650.75</v>
      </c>
      <c r="I39" s="15">
        <f t="shared" si="53"/>
        <v>12088650.75</v>
      </c>
      <c r="J39" s="14">
        <f t="shared" si="53"/>
        <v>12088650.75</v>
      </c>
      <c r="K39" s="15">
        <f t="shared" si="53"/>
        <v>12088650.75</v>
      </c>
      <c r="L39" s="14">
        <f t="shared" si="53"/>
        <v>12088650.75</v>
      </c>
      <c r="M39" s="15">
        <f t="shared" si="53"/>
        <v>12088650.75</v>
      </c>
      <c r="N39" s="14">
        <f t="shared" si="53"/>
        <v>12088650.75</v>
      </c>
      <c r="O39" s="15">
        <f t="shared" si="53"/>
        <v>12088650.75</v>
      </c>
      <c r="P39" s="14">
        <f t="shared" si="53"/>
        <v>12553650.75</v>
      </c>
      <c r="Q39" s="15">
        <f t="shared" si="53"/>
        <v>12553650.75</v>
      </c>
      <c r="R39" s="14">
        <f t="shared" si="53"/>
        <v>12553650.75</v>
      </c>
      <c r="S39" s="15">
        <f t="shared" si="53"/>
        <v>12553650.75</v>
      </c>
      <c r="T39" s="14">
        <f t="shared" si="53"/>
        <v>12553650.75</v>
      </c>
      <c r="U39" s="15">
        <f t="shared" si="53"/>
        <v>12553650.75</v>
      </c>
      <c r="V39" s="14">
        <f t="shared" si="53"/>
        <v>12553650.75</v>
      </c>
      <c r="W39" s="15">
        <f t="shared" si="53"/>
        <v>12553650.75</v>
      </c>
      <c r="X39" s="14">
        <f t="shared" si="53"/>
        <v>12553650.75</v>
      </c>
      <c r="Y39" s="15">
        <f t="shared" si="53"/>
        <v>12553650.75</v>
      </c>
      <c r="Z39" s="14">
        <f t="shared" si="53"/>
        <v>12553650.75</v>
      </c>
      <c r="AA39" s="15">
        <f t="shared" si="53"/>
        <v>12553650.75</v>
      </c>
      <c r="AB39" s="14">
        <f t="shared" si="53"/>
        <v>12553650.75</v>
      </c>
      <c r="AC39" s="15">
        <f t="shared" si="53"/>
        <v>12553650.75</v>
      </c>
      <c r="AD39" s="14">
        <f t="shared" si="53"/>
        <v>12553650.75</v>
      </c>
      <c r="AE39" s="15">
        <f t="shared" si="53"/>
        <v>12553650.75</v>
      </c>
      <c r="AF39" s="14">
        <f t="shared" si="53"/>
        <v>12553650.75</v>
      </c>
      <c r="AG39" s="15">
        <f t="shared" si="53"/>
        <v>12553650.75</v>
      </c>
      <c r="AH39" s="13">
        <f t="shared" si="53"/>
        <v>12553650.75</v>
      </c>
      <c r="AI39" s="13">
        <f t="shared" ref="AI39:AM39" si="54">SUM(AI34,AI36)</f>
        <v>12553650.75</v>
      </c>
      <c r="AJ39" s="13">
        <f t="shared" si="54"/>
        <v>12553650.75</v>
      </c>
      <c r="AK39" s="13">
        <f t="shared" si="54"/>
        <v>12553650.75</v>
      </c>
      <c r="AL39" s="13">
        <f t="shared" si="54"/>
        <v>12553650.75</v>
      </c>
      <c r="AM39" s="13">
        <f t="shared" si="54"/>
        <v>12553650.75</v>
      </c>
    </row>
    <row r="40" spans="1:39" x14ac:dyDescent="0.25">
      <c r="A40" s="21"/>
      <c r="B40" s="21"/>
      <c r="C40" s="8"/>
      <c r="D40" s="256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4"/>
      <c r="AI40" s="4"/>
      <c r="AJ40" s="4"/>
      <c r="AK40" s="4"/>
      <c r="AL40" s="4"/>
      <c r="AM40" s="4"/>
    </row>
    <row r="41" spans="1:39" x14ac:dyDescent="0.25">
      <c r="A41" s="21"/>
      <c r="B41" s="21"/>
      <c r="C41" s="23" t="s">
        <v>649</v>
      </c>
      <c r="D41" s="260"/>
      <c r="E41" s="15">
        <f t="shared" ref="E41:AH41" si="55">SUM(E42:E45)</f>
        <v>0</v>
      </c>
      <c r="F41" s="14">
        <f t="shared" si="55"/>
        <v>-2291328</v>
      </c>
      <c r="G41" s="15">
        <f t="shared" si="55"/>
        <v>-2291328</v>
      </c>
      <c r="H41" s="14">
        <f t="shared" si="55"/>
        <v>-2291328</v>
      </c>
      <c r="I41" s="15">
        <f t="shared" si="55"/>
        <v>-2291328</v>
      </c>
      <c r="J41" s="14">
        <f t="shared" si="55"/>
        <v>-2291328</v>
      </c>
      <c r="K41" s="15">
        <f t="shared" si="55"/>
        <v>-2291328</v>
      </c>
      <c r="L41" s="14">
        <f t="shared" si="55"/>
        <v>-2291328</v>
      </c>
      <c r="M41" s="15">
        <f t="shared" si="55"/>
        <v>-2291328</v>
      </c>
      <c r="N41" s="14">
        <f t="shared" si="55"/>
        <v>-2291328</v>
      </c>
      <c r="O41" s="15">
        <f t="shared" si="55"/>
        <v>-2291328</v>
      </c>
      <c r="P41" s="14">
        <f t="shared" si="55"/>
        <v>-2291328</v>
      </c>
      <c r="Q41" s="15">
        <f t="shared" si="55"/>
        <v>-2291328</v>
      </c>
      <c r="R41" s="14">
        <f t="shared" si="55"/>
        <v>-2291328</v>
      </c>
      <c r="S41" s="15">
        <f t="shared" si="55"/>
        <v>-2291328</v>
      </c>
      <c r="T41" s="14">
        <f t="shared" si="55"/>
        <v>-2291328</v>
      </c>
      <c r="U41" s="15">
        <f t="shared" si="55"/>
        <v>-2291328</v>
      </c>
      <c r="V41" s="14">
        <f t="shared" si="55"/>
        <v>-2291328</v>
      </c>
      <c r="W41" s="15">
        <f t="shared" si="55"/>
        <v>-2291328</v>
      </c>
      <c r="X41" s="14">
        <f t="shared" si="55"/>
        <v>-2291328</v>
      </c>
      <c r="Y41" s="15">
        <f t="shared" si="55"/>
        <v>-2291328</v>
      </c>
      <c r="Z41" s="14">
        <f t="shared" si="55"/>
        <v>-2291328</v>
      </c>
      <c r="AA41" s="15">
        <f t="shared" si="55"/>
        <v>-2291328</v>
      </c>
      <c r="AB41" s="14">
        <f t="shared" si="55"/>
        <v>-2291328</v>
      </c>
      <c r="AC41" s="15">
        <f t="shared" si="55"/>
        <v>-2291328</v>
      </c>
      <c r="AD41" s="14">
        <f t="shared" si="55"/>
        <v>-2291328</v>
      </c>
      <c r="AE41" s="15">
        <f t="shared" si="55"/>
        <v>-2291328</v>
      </c>
      <c r="AF41" s="14">
        <f t="shared" si="55"/>
        <v>-2291328</v>
      </c>
      <c r="AG41" s="15">
        <f t="shared" si="55"/>
        <v>-2291328</v>
      </c>
      <c r="AH41" s="13">
        <f t="shared" si="55"/>
        <v>-2291328</v>
      </c>
      <c r="AI41" s="13">
        <f t="shared" ref="AI41:AM41" si="56">SUM(AI42:AI45)</f>
        <v>-2291328</v>
      </c>
      <c r="AJ41" s="13">
        <f t="shared" si="56"/>
        <v>-2291328</v>
      </c>
      <c r="AK41" s="13">
        <f t="shared" si="56"/>
        <v>-2291328</v>
      </c>
      <c r="AL41" s="13">
        <f t="shared" si="56"/>
        <v>-2291328</v>
      </c>
      <c r="AM41" s="13">
        <f t="shared" si="56"/>
        <v>-2291328</v>
      </c>
    </row>
    <row r="42" spans="1:39" x14ac:dyDescent="0.25">
      <c r="A42" s="21"/>
      <c r="B42" s="21"/>
      <c r="C42" s="12" t="s">
        <v>650</v>
      </c>
      <c r="D42" s="261"/>
      <c r="E42" s="11"/>
      <c r="F42" s="10">
        <f>-$D93*F8</f>
        <v>-606528</v>
      </c>
      <c r="G42" s="11">
        <f t="shared" ref="G42:AH42" si="57">-$D93*G8</f>
        <v>-606528</v>
      </c>
      <c r="H42" s="10">
        <f t="shared" si="57"/>
        <v>-606528</v>
      </c>
      <c r="I42" s="11">
        <f t="shared" si="57"/>
        <v>-606528</v>
      </c>
      <c r="J42" s="10">
        <f t="shared" si="57"/>
        <v>-606528</v>
      </c>
      <c r="K42" s="11">
        <f t="shared" si="57"/>
        <v>-606528</v>
      </c>
      <c r="L42" s="10">
        <f t="shared" si="57"/>
        <v>-606528</v>
      </c>
      <c r="M42" s="11">
        <f t="shared" si="57"/>
        <v>-606528</v>
      </c>
      <c r="N42" s="10">
        <f t="shared" si="57"/>
        <v>-606528</v>
      </c>
      <c r="O42" s="11">
        <f t="shared" si="57"/>
        <v>-606528</v>
      </c>
      <c r="P42" s="10">
        <f t="shared" si="57"/>
        <v>-606528</v>
      </c>
      <c r="Q42" s="11">
        <f t="shared" si="57"/>
        <v>-606528</v>
      </c>
      <c r="R42" s="10">
        <f t="shared" si="57"/>
        <v>-606528</v>
      </c>
      <c r="S42" s="11">
        <f t="shared" si="57"/>
        <v>-606528</v>
      </c>
      <c r="T42" s="10">
        <f t="shared" si="57"/>
        <v>-606528</v>
      </c>
      <c r="U42" s="11">
        <f t="shared" si="57"/>
        <v>-606528</v>
      </c>
      <c r="V42" s="10">
        <f t="shared" si="57"/>
        <v>-606528</v>
      </c>
      <c r="W42" s="11">
        <f t="shared" si="57"/>
        <v>-606528</v>
      </c>
      <c r="X42" s="10">
        <f t="shared" si="57"/>
        <v>-606528</v>
      </c>
      <c r="Y42" s="11">
        <f t="shared" si="57"/>
        <v>-606528</v>
      </c>
      <c r="Z42" s="10">
        <f t="shared" si="57"/>
        <v>-606528</v>
      </c>
      <c r="AA42" s="11">
        <f t="shared" si="57"/>
        <v>-606528</v>
      </c>
      <c r="AB42" s="10">
        <f t="shared" si="57"/>
        <v>-606528</v>
      </c>
      <c r="AC42" s="11">
        <f t="shared" si="57"/>
        <v>-606528</v>
      </c>
      <c r="AD42" s="10">
        <f t="shared" si="57"/>
        <v>-606528</v>
      </c>
      <c r="AE42" s="11">
        <f t="shared" si="57"/>
        <v>-606528</v>
      </c>
      <c r="AF42" s="10">
        <f t="shared" si="57"/>
        <v>-606528</v>
      </c>
      <c r="AG42" s="11">
        <f t="shared" si="57"/>
        <v>-606528</v>
      </c>
      <c r="AH42" s="9">
        <f t="shared" si="57"/>
        <v>-606528</v>
      </c>
      <c r="AI42" s="9">
        <f t="shared" ref="AI42:AM42" si="58">-$D93*AI8</f>
        <v>-606528</v>
      </c>
      <c r="AJ42" s="9">
        <f t="shared" si="58"/>
        <v>-606528</v>
      </c>
      <c r="AK42" s="9">
        <f t="shared" si="58"/>
        <v>-606528</v>
      </c>
      <c r="AL42" s="9">
        <f t="shared" si="58"/>
        <v>-606528</v>
      </c>
      <c r="AM42" s="9">
        <f t="shared" si="58"/>
        <v>-606528</v>
      </c>
    </row>
    <row r="43" spans="1:39" x14ac:dyDescent="0.25">
      <c r="A43" s="21"/>
      <c r="B43" s="21"/>
      <c r="C43" s="12" t="s">
        <v>651</v>
      </c>
      <c r="D43" s="261"/>
      <c r="E43" s="11"/>
      <c r="F43" s="10">
        <f>-$D91*F8</f>
        <v>-1010880</v>
      </c>
      <c r="G43" s="11">
        <f t="shared" ref="G43:AH43" si="59">-$D91*G8</f>
        <v>-1010880</v>
      </c>
      <c r="H43" s="10">
        <f t="shared" si="59"/>
        <v>-1010880</v>
      </c>
      <c r="I43" s="11">
        <f t="shared" si="59"/>
        <v>-1010880</v>
      </c>
      <c r="J43" s="10">
        <f t="shared" si="59"/>
        <v>-1010880</v>
      </c>
      <c r="K43" s="11">
        <f t="shared" si="59"/>
        <v>-1010880</v>
      </c>
      <c r="L43" s="10">
        <f t="shared" si="59"/>
        <v>-1010880</v>
      </c>
      <c r="M43" s="11">
        <f t="shared" si="59"/>
        <v>-1010880</v>
      </c>
      <c r="N43" s="10">
        <f t="shared" si="59"/>
        <v>-1010880</v>
      </c>
      <c r="O43" s="11">
        <f t="shared" si="59"/>
        <v>-1010880</v>
      </c>
      <c r="P43" s="10">
        <f t="shared" si="59"/>
        <v>-1010880</v>
      </c>
      <c r="Q43" s="11">
        <f t="shared" si="59"/>
        <v>-1010880</v>
      </c>
      <c r="R43" s="10">
        <f t="shared" si="59"/>
        <v>-1010880</v>
      </c>
      <c r="S43" s="11">
        <f t="shared" si="59"/>
        <v>-1010880</v>
      </c>
      <c r="T43" s="10">
        <f t="shared" si="59"/>
        <v>-1010880</v>
      </c>
      <c r="U43" s="11">
        <f t="shared" si="59"/>
        <v>-1010880</v>
      </c>
      <c r="V43" s="10">
        <f t="shared" si="59"/>
        <v>-1010880</v>
      </c>
      <c r="W43" s="11">
        <f t="shared" si="59"/>
        <v>-1010880</v>
      </c>
      <c r="X43" s="10">
        <f t="shared" si="59"/>
        <v>-1010880</v>
      </c>
      <c r="Y43" s="11">
        <f t="shared" si="59"/>
        <v>-1010880</v>
      </c>
      <c r="Z43" s="10">
        <f t="shared" si="59"/>
        <v>-1010880</v>
      </c>
      <c r="AA43" s="11">
        <f t="shared" si="59"/>
        <v>-1010880</v>
      </c>
      <c r="AB43" s="10">
        <f t="shared" si="59"/>
        <v>-1010880</v>
      </c>
      <c r="AC43" s="11">
        <f t="shared" si="59"/>
        <v>-1010880</v>
      </c>
      <c r="AD43" s="10">
        <f t="shared" si="59"/>
        <v>-1010880</v>
      </c>
      <c r="AE43" s="11">
        <f t="shared" si="59"/>
        <v>-1010880</v>
      </c>
      <c r="AF43" s="10">
        <f t="shared" si="59"/>
        <v>-1010880</v>
      </c>
      <c r="AG43" s="11">
        <f t="shared" si="59"/>
        <v>-1010880</v>
      </c>
      <c r="AH43" s="9">
        <f t="shared" si="59"/>
        <v>-1010880</v>
      </c>
      <c r="AI43" s="9">
        <f t="shared" ref="AI43:AM43" si="60">-$D91*AI8</f>
        <v>-1010880</v>
      </c>
      <c r="AJ43" s="9">
        <f t="shared" si="60"/>
        <v>-1010880</v>
      </c>
      <c r="AK43" s="9">
        <f t="shared" si="60"/>
        <v>-1010880</v>
      </c>
      <c r="AL43" s="9">
        <f t="shared" si="60"/>
        <v>-1010880</v>
      </c>
      <c r="AM43" s="9">
        <f t="shared" si="60"/>
        <v>-1010880</v>
      </c>
    </row>
    <row r="44" spans="1:39" x14ac:dyDescent="0.25">
      <c r="A44" s="21"/>
      <c r="B44" s="21"/>
      <c r="C44" s="12" t="s">
        <v>652</v>
      </c>
      <c r="D44" s="261"/>
      <c r="E44" s="11"/>
      <c r="F44" s="10">
        <f>IF(F8&gt;240000,(-F8*$D$92))</f>
        <v>-673920</v>
      </c>
      <c r="G44" s="11">
        <f t="shared" ref="G44:AH44" si="61">IF(G8&gt;240000,(-G8*$D$92))</f>
        <v>-673920</v>
      </c>
      <c r="H44" s="10">
        <f t="shared" si="61"/>
        <v>-673920</v>
      </c>
      <c r="I44" s="11">
        <f t="shared" si="61"/>
        <v>-673920</v>
      </c>
      <c r="J44" s="10">
        <f t="shared" si="61"/>
        <v>-673920</v>
      </c>
      <c r="K44" s="11">
        <f t="shared" si="61"/>
        <v>-673920</v>
      </c>
      <c r="L44" s="10">
        <f t="shared" si="61"/>
        <v>-673920</v>
      </c>
      <c r="M44" s="11">
        <f t="shared" si="61"/>
        <v>-673920</v>
      </c>
      <c r="N44" s="10">
        <f t="shared" si="61"/>
        <v>-673920</v>
      </c>
      <c r="O44" s="11">
        <f t="shared" si="61"/>
        <v>-673920</v>
      </c>
      <c r="P44" s="10">
        <f t="shared" si="61"/>
        <v>-673920</v>
      </c>
      <c r="Q44" s="11">
        <f t="shared" si="61"/>
        <v>-673920</v>
      </c>
      <c r="R44" s="10">
        <f t="shared" si="61"/>
        <v>-673920</v>
      </c>
      <c r="S44" s="11">
        <f t="shared" si="61"/>
        <v>-673920</v>
      </c>
      <c r="T44" s="10">
        <f t="shared" si="61"/>
        <v>-673920</v>
      </c>
      <c r="U44" s="11">
        <f t="shared" si="61"/>
        <v>-673920</v>
      </c>
      <c r="V44" s="10">
        <f t="shared" si="61"/>
        <v>-673920</v>
      </c>
      <c r="W44" s="11">
        <f t="shared" si="61"/>
        <v>-673920</v>
      </c>
      <c r="X44" s="10">
        <f t="shared" si="61"/>
        <v>-673920</v>
      </c>
      <c r="Y44" s="11">
        <f t="shared" si="61"/>
        <v>-673920</v>
      </c>
      <c r="Z44" s="10">
        <f t="shared" si="61"/>
        <v>-673920</v>
      </c>
      <c r="AA44" s="11">
        <f t="shared" si="61"/>
        <v>-673920</v>
      </c>
      <c r="AB44" s="10">
        <f t="shared" si="61"/>
        <v>-673920</v>
      </c>
      <c r="AC44" s="11">
        <f t="shared" si="61"/>
        <v>-673920</v>
      </c>
      <c r="AD44" s="10">
        <f t="shared" si="61"/>
        <v>-673920</v>
      </c>
      <c r="AE44" s="11">
        <f t="shared" si="61"/>
        <v>-673920</v>
      </c>
      <c r="AF44" s="10">
        <f t="shared" si="61"/>
        <v>-673920</v>
      </c>
      <c r="AG44" s="11">
        <f t="shared" si="61"/>
        <v>-673920</v>
      </c>
      <c r="AH44" s="9">
        <f t="shared" si="61"/>
        <v>-673920</v>
      </c>
      <c r="AI44" s="9">
        <f t="shared" ref="AI44:AM44" si="62">IF(AI8&gt;240000,(-AI8*$D$92))</f>
        <v>-673920</v>
      </c>
      <c r="AJ44" s="9">
        <f t="shared" si="62"/>
        <v>-673920</v>
      </c>
      <c r="AK44" s="9">
        <f t="shared" si="62"/>
        <v>-673920</v>
      </c>
      <c r="AL44" s="9">
        <f t="shared" si="62"/>
        <v>-673920</v>
      </c>
      <c r="AM44" s="9">
        <f t="shared" si="62"/>
        <v>-673920</v>
      </c>
    </row>
    <row r="45" spans="1:39" x14ac:dyDescent="0.25">
      <c r="A45" s="21"/>
      <c r="B45" s="21"/>
      <c r="C45" s="262"/>
      <c r="D45" s="7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4"/>
      <c r="AI45" s="4"/>
      <c r="AJ45" s="4"/>
      <c r="AK45" s="4"/>
      <c r="AL45" s="4"/>
      <c r="AM45" s="4"/>
    </row>
    <row r="46" spans="1:39" x14ac:dyDescent="0.25">
      <c r="A46" s="21"/>
      <c r="B46" s="21"/>
      <c r="C46" s="263" t="s">
        <v>653</v>
      </c>
      <c r="D46" s="264">
        <f>-T82</f>
        <v>-31534999.999999996</v>
      </c>
      <c r="E46" s="265">
        <f>SUM(E34,E41)</f>
        <v>-2447620.08</v>
      </c>
      <c r="F46" s="266">
        <f>SUM(F39,F41)</f>
        <v>9797322.75</v>
      </c>
      <c r="G46" s="265">
        <f t="shared" ref="G46:AH46" si="63">SUM(G39,G41)</f>
        <v>9797322.75</v>
      </c>
      <c r="H46" s="266">
        <f t="shared" si="63"/>
        <v>9797322.75</v>
      </c>
      <c r="I46" s="265">
        <f t="shared" si="63"/>
        <v>9797322.75</v>
      </c>
      <c r="J46" s="266">
        <f t="shared" si="63"/>
        <v>9797322.75</v>
      </c>
      <c r="K46" s="265">
        <f t="shared" si="63"/>
        <v>9797322.75</v>
      </c>
      <c r="L46" s="266">
        <f t="shared" si="63"/>
        <v>9797322.75</v>
      </c>
      <c r="M46" s="265">
        <f t="shared" si="63"/>
        <v>9797322.75</v>
      </c>
      <c r="N46" s="266">
        <f t="shared" si="63"/>
        <v>9797322.75</v>
      </c>
      <c r="O46" s="265">
        <f t="shared" si="63"/>
        <v>9797322.75</v>
      </c>
      <c r="P46" s="266">
        <f t="shared" si="63"/>
        <v>10262322.75</v>
      </c>
      <c r="Q46" s="265">
        <f t="shared" si="63"/>
        <v>10262322.75</v>
      </c>
      <c r="R46" s="266">
        <f t="shared" si="63"/>
        <v>10262322.75</v>
      </c>
      <c r="S46" s="265">
        <f t="shared" si="63"/>
        <v>10262322.75</v>
      </c>
      <c r="T46" s="266">
        <f t="shared" si="63"/>
        <v>10262322.75</v>
      </c>
      <c r="U46" s="265">
        <f t="shared" si="63"/>
        <v>10262322.75</v>
      </c>
      <c r="V46" s="266">
        <f t="shared" si="63"/>
        <v>10262322.75</v>
      </c>
      <c r="W46" s="265">
        <f t="shared" si="63"/>
        <v>10262322.75</v>
      </c>
      <c r="X46" s="266">
        <f t="shared" si="63"/>
        <v>10262322.75</v>
      </c>
      <c r="Y46" s="265">
        <f t="shared" si="63"/>
        <v>10262322.75</v>
      </c>
      <c r="Z46" s="266">
        <f t="shared" si="63"/>
        <v>10262322.75</v>
      </c>
      <c r="AA46" s="265">
        <f t="shared" si="63"/>
        <v>10262322.75</v>
      </c>
      <c r="AB46" s="266">
        <f t="shared" si="63"/>
        <v>10262322.75</v>
      </c>
      <c r="AC46" s="265">
        <f t="shared" si="63"/>
        <v>10262322.75</v>
      </c>
      <c r="AD46" s="266">
        <f t="shared" si="63"/>
        <v>10262322.75</v>
      </c>
      <c r="AE46" s="265">
        <f t="shared" si="63"/>
        <v>10262322.75</v>
      </c>
      <c r="AF46" s="266">
        <f t="shared" si="63"/>
        <v>10262322.75</v>
      </c>
      <c r="AG46" s="265">
        <f t="shared" si="63"/>
        <v>10262322.75</v>
      </c>
      <c r="AH46" s="267">
        <f t="shared" si="63"/>
        <v>10262322.75</v>
      </c>
      <c r="AI46" s="267">
        <f t="shared" ref="AI46:AM46" si="64">SUM(AI39,AI41)</f>
        <v>10262322.75</v>
      </c>
      <c r="AJ46" s="267">
        <f t="shared" si="64"/>
        <v>10262322.75</v>
      </c>
      <c r="AK46" s="267">
        <f t="shared" si="64"/>
        <v>10262322.75</v>
      </c>
      <c r="AL46" s="267">
        <f t="shared" si="64"/>
        <v>10262322.75</v>
      </c>
      <c r="AM46" s="267">
        <f t="shared" si="64"/>
        <v>10262322.75</v>
      </c>
    </row>
    <row r="47" spans="1:39" x14ac:dyDescent="0.25">
      <c r="A47" s="21"/>
      <c r="B47" s="21"/>
      <c r="C47" s="268"/>
      <c r="D47" s="269"/>
      <c r="E47" s="270"/>
      <c r="F47" s="271"/>
      <c r="G47" s="270"/>
      <c r="H47" s="271"/>
      <c r="I47" s="270"/>
      <c r="J47" s="271"/>
      <c r="K47" s="270"/>
      <c r="L47" s="271"/>
      <c r="M47" s="270"/>
      <c r="N47" s="271"/>
      <c r="O47" s="270"/>
      <c r="P47" s="271"/>
      <c r="Q47" s="270"/>
      <c r="R47" s="271"/>
      <c r="S47" s="270"/>
      <c r="T47" s="271"/>
      <c r="U47" s="270"/>
      <c r="V47" s="271"/>
      <c r="W47" s="270"/>
      <c r="X47" s="271"/>
      <c r="Y47" s="270"/>
      <c r="Z47" s="271"/>
      <c r="AA47" s="270"/>
      <c r="AB47" s="271"/>
      <c r="AC47" s="270"/>
      <c r="AD47" s="271"/>
      <c r="AE47" s="270"/>
      <c r="AF47" s="271"/>
      <c r="AG47" s="270"/>
      <c r="AH47" s="272"/>
      <c r="AI47" s="272"/>
      <c r="AJ47" s="272"/>
      <c r="AK47" s="272"/>
      <c r="AL47" s="272"/>
      <c r="AM47" s="272"/>
    </row>
    <row r="48" spans="1:39" x14ac:dyDescent="0.25">
      <c r="A48" s="21"/>
      <c r="B48" s="21"/>
      <c r="C48" s="273" t="s">
        <v>654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x14ac:dyDescent="0.25">
      <c r="A49" s="21"/>
      <c r="B49" s="21"/>
      <c r="C49" s="263" t="s">
        <v>655</v>
      </c>
      <c r="D49" s="22"/>
      <c r="E49" s="274">
        <f>E46</f>
        <v>-2447620.08</v>
      </c>
      <c r="F49" s="274">
        <f t="shared" ref="F49:AH49" si="65">F46</f>
        <v>9797322.75</v>
      </c>
      <c r="G49" s="274">
        <f t="shared" si="65"/>
        <v>9797322.75</v>
      </c>
      <c r="H49" s="274">
        <f t="shared" si="65"/>
        <v>9797322.75</v>
      </c>
      <c r="I49" s="274">
        <f t="shared" si="65"/>
        <v>9797322.75</v>
      </c>
      <c r="J49" s="274">
        <f t="shared" si="65"/>
        <v>9797322.75</v>
      </c>
      <c r="K49" s="274">
        <f t="shared" si="65"/>
        <v>9797322.75</v>
      </c>
      <c r="L49" s="274">
        <f t="shared" si="65"/>
        <v>9797322.75</v>
      </c>
      <c r="M49" s="274">
        <f t="shared" si="65"/>
        <v>9797322.75</v>
      </c>
      <c r="N49" s="274">
        <f t="shared" si="65"/>
        <v>9797322.75</v>
      </c>
      <c r="O49" s="274">
        <f t="shared" si="65"/>
        <v>9797322.75</v>
      </c>
      <c r="P49" s="274">
        <f t="shared" si="65"/>
        <v>10262322.75</v>
      </c>
      <c r="Q49" s="274">
        <f t="shared" si="65"/>
        <v>10262322.75</v>
      </c>
      <c r="R49" s="274">
        <f t="shared" si="65"/>
        <v>10262322.75</v>
      </c>
      <c r="S49" s="274">
        <f t="shared" si="65"/>
        <v>10262322.75</v>
      </c>
      <c r="T49" s="274">
        <f t="shared" si="65"/>
        <v>10262322.75</v>
      </c>
      <c r="U49" s="274">
        <f t="shared" si="65"/>
        <v>10262322.75</v>
      </c>
      <c r="V49" s="274">
        <f t="shared" si="65"/>
        <v>10262322.75</v>
      </c>
      <c r="W49" s="274">
        <f t="shared" si="65"/>
        <v>10262322.75</v>
      </c>
      <c r="X49" s="274">
        <f t="shared" si="65"/>
        <v>10262322.75</v>
      </c>
      <c r="Y49" s="274">
        <f t="shared" si="65"/>
        <v>10262322.75</v>
      </c>
      <c r="Z49" s="274">
        <f t="shared" si="65"/>
        <v>10262322.75</v>
      </c>
      <c r="AA49" s="274">
        <f t="shared" si="65"/>
        <v>10262322.75</v>
      </c>
      <c r="AB49" s="274">
        <f t="shared" si="65"/>
        <v>10262322.75</v>
      </c>
      <c r="AC49" s="274">
        <f t="shared" si="65"/>
        <v>10262322.75</v>
      </c>
      <c r="AD49" s="274">
        <f t="shared" si="65"/>
        <v>10262322.75</v>
      </c>
      <c r="AE49" s="274">
        <f t="shared" si="65"/>
        <v>10262322.75</v>
      </c>
      <c r="AF49" s="274">
        <f t="shared" si="65"/>
        <v>10262322.75</v>
      </c>
      <c r="AG49" s="274">
        <f t="shared" si="65"/>
        <v>10262322.75</v>
      </c>
      <c r="AH49" s="275">
        <f t="shared" si="65"/>
        <v>10262322.75</v>
      </c>
      <c r="AI49" s="275">
        <f t="shared" ref="AI49:AM49" si="66">AI46</f>
        <v>10262322.75</v>
      </c>
      <c r="AJ49" s="275">
        <f t="shared" si="66"/>
        <v>10262322.75</v>
      </c>
      <c r="AK49" s="275">
        <f t="shared" si="66"/>
        <v>10262322.75</v>
      </c>
      <c r="AL49" s="275">
        <f t="shared" si="66"/>
        <v>10262322.75</v>
      </c>
      <c r="AM49" s="275">
        <f t="shared" si="66"/>
        <v>10262322.75</v>
      </c>
    </row>
    <row r="50" spans="1:39" x14ac:dyDescent="0.25">
      <c r="A50" s="21"/>
      <c r="B50" s="21"/>
      <c r="C50" s="263" t="s">
        <v>656</v>
      </c>
      <c r="D50" s="22"/>
      <c r="E50" s="436">
        <f>E49</f>
        <v>-2447620.08</v>
      </c>
      <c r="F50" s="276">
        <f>SUM(F49+E50)</f>
        <v>7349702.6699999999</v>
      </c>
      <c r="G50" s="276">
        <f>SUM(G49+F50)</f>
        <v>17147025.420000002</v>
      </c>
      <c r="H50" s="276">
        <f>SUM(H49+G50)</f>
        <v>26944348.170000002</v>
      </c>
      <c r="I50" s="276">
        <f t="shared" ref="I50:AH50" si="67">SUM(I49+H50)</f>
        <v>36741670.920000002</v>
      </c>
      <c r="J50" s="276">
        <f t="shared" si="67"/>
        <v>46538993.670000002</v>
      </c>
      <c r="K50" s="276">
        <f t="shared" si="67"/>
        <v>56336316.420000002</v>
      </c>
      <c r="L50" s="276">
        <f t="shared" si="67"/>
        <v>66133639.170000002</v>
      </c>
      <c r="M50" s="276">
        <f t="shared" si="67"/>
        <v>75930961.920000002</v>
      </c>
      <c r="N50" s="276">
        <f t="shared" si="67"/>
        <v>85728284.670000002</v>
      </c>
      <c r="O50" s="276">
        <f t="shared" si="67"/>
        <v>95525607.420000002</v>
      </c>
      <c r="P50" s="276">
        <f t="shared" si="67"/>
        <v>105787930.17</v>
      </c>
      <c r="Q50" s="276">
        <f t="shared" si="67"/>
        <v>116050252.92</v>
      </c>
      <c r="R50" s="276">
        <f t="shared" si="67"/>
        <v>126312575.67</v>
      </c>
      <c r="S50" s="276">
        <f t="shared" si="67"/>
        <v>136574898.42000002</v>
      </c>
      <c r="T50" s="276">
        <f t="shared" si="67"/>
        <v>146837221.17000002</v>
      </c>
      <c r="U50" s="276">
        <f t="shared" si="67"/>
        <v>157099543.92000002</v>
      </c>
      <c r="V50" s="276">
        <f t="shared" si="67"/>
        <v>167361866.67000002</v>
      </c>
      <c r="W50" s="276">
        <f t="shared" si="67"/>
        <v>177624189.42000002</v>
      </c>
      <c r="X50" s="276">
        <f t="shared" si="67"/>
        <v>187886512.17000002</v>
      </c>
      <c r="Y50" s="276">
        <f t="shared" si="67"/>
        <v>198148834.92000002</v>
      </c>
      <c r="Z50" s="276">
        <f t="shared" si="67"/>
        <v>208411157.67000002</v>
      </c>
      <c r="AA50" s="276">
        <f t="shared" si="67"/>
        <v>218673480.42000002</v>
      </c>
      <c r="AB50" s="276">
        <f t="shared" si="67"/>
        <v>228935803.17000002</v>
      </c>
      <c r="AC50" s="276">
        <f t="shared" si="67"/>
        <v>239198125.92000002</v>
      </c>
      <c r="AD50" s="276">
        <f t="shared" si="67"/>
        <v>249460448.67000002</v>
      </c>
      <c r="AE50" s="276">
        <f t="shared" si="67"/>
        <v>259722771.42000002</v>
      </c>
      <c r="AF50" s="276">
        <f t="shared" si="67"/>
        <v>269985094.17000002</v>
      </c>
      <c r="AG50" s="276">
        <f t="shared" si="67"/>
        <v>280247416.92000002</v>
      </c>
      <c r="AH50" s="277">
        <f t="shared" si="67"/>
        <v>290509739.67000002</v>
      </c>
      <c r="AI50" s="277">
        <f t="shared" ref="AI50" si="68">SUM(AI49+AH50)</f>
        <v>300772062.42000002</v>
      </c>
      <c r="AJ50" s="277">
        <f t="shared" ref="AJ50" si="69">SUM(AJ49+AI50)</f>
        <v>311034385.17000002</v>
      </c>
      <c r="AK50" s="277">
        <f t="shared" ref="AK50" si="70">SUM(AK49+AJ50)</f>
        <v>321296707.92000002</v>
      </c>
      <c r="AL50" s="277">
        <f t="shared" ref="AL50" si="71">SUM(AL49+AK50)</f>
        <v>331559030.67000002</v>
      </c>
      <c r="AM50" s="277">
        <f t="shared" ref="AM50" si="72">SUM(AM49+AL50)</f>
        <v>341821353.42000002</v>
      </c>
    </row>
    <row r="51" spans="1:39" x14ac:dyDescent="0.25">
      <c r="A51" s="21"/>
      <c r="B51" s="21"/>
      <c r="C51" s="278" t="s">
        <v>657</v>
      </c>
      <c r="D51" s="279"/>
      <c r="E51" s="21"/>
      <c r="F51" s="280"/>
      <c r="G51" s="21"/>
      <c r="H51" s="254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E51" s="21"/>
      <c r="AF51" s="21"/>
      <c r="AG51" s="21"/>
      <c r="AH51" s="21"/>
      <c r="AI51" s="21"/>
      <c r="AJ51" s="21"/>
      <c r="AK51" s="21"/>
    </row>
    <row r="52" spans="1:39" x14ac:dyDescent="0.25">
      <c r="A52" s="21"/>
      <c r="B52" s="21"/>
      <c r="C52" s="434" t="s">
        <v>658</v>
      </c>
      <c r="D52" s="435">
        <f>I79</f>
        <v>0.2371243802864289</v>
      </c>
      <c r="E52" s="21"/>
      <c r="F52" s="280"/>
      <c r="G52" s="21"/>
      <c r="H52" s="25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E52" s="21"/>
      <c r="AF52" s="21"/>
      <c r="AG52" s="21"/>
      <c r="AH52" s="21"/>
      <c r="AI52" s="21"/>
      <c r="AJ52" s="21"/>
      <c r="AK52" s="21"/>
    </row>
    <row r="53" spans="1:39" x14ac:dyDescent="0.25">
      <c r="A53" s="21"/>
      <c r="B53" s="21"/>
      <c r="C53" s="278" t="s">
        <v>659</v>
      </c>
      <c r="D53" s="282" t="s">
        <v>710</v>
      </c>
      <c r="E53" s="21"/>
      <c r="F53" s="280"/>
      <c r="G53" s="21"/>
      <c r="H53" s="254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E53" s="21"/>
      <c r="AF53" s="21"/>
      <c r="AG53" s="21"/>
      <c r="AH53" s="21"/>
      <c r="AI53" s="21"/>
      <c r="AJ53" s="21"/>
      <c r="AK53" s="21"/>
    </row>
    <row r="54" spans="1:39" x14ac:dyDescent="0.25">
      <c r="A54" s="21"/>
      <c r="B54" s="21"/>
      <c r="C54" s="278" t="s">
        <v>661</v>
      </c>
      <c r="D54" s="277">
        <f>I80</f>
        <v>93296696.222413421</v>
      </c>
      <c r="E54" s="21"/>
      <c r="F54" s="280"/>
      <c r="G54" s="21"/>
      <c r="H54" s="25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E54" s="21"/>
      <c r="AF54" s="21"/>
      <c r="AG54" s="21"/>
      <c r="AH54" s="21"/>
      <c r="AI54" s="21"/>
      <c r="AJ54" s="21"/>
      <c r="AK54" s="21"/>
    </row>
    <row r="55" spans="1:39" s="285" customFormat="1" ht="15" customHeight="1" x14ac:dyDescent="0.25">
      <c r="A55" s="283"/>
      <c r="B55" s="283"/>
      <c r="C55" s="283"/>
      <c r="D55" s="283"/>
      <c r="E55" s="284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</row>
    <row r="56" spans="1:39" ht="15" customHeight="1" x14ac:dyDescent="0.3">
      <c r="A56" s="21"/>
      <c r="C56" s="287" t="s">
        <v>662</v>
      </c>
      <c r="D56" s="288" t="s">
        <v>349</v>
      </c>
      <c r="E56" s="289"/>
      <c r="F56" s="290"/>
      <c r="G56" s="291"/>
      <c r="H56" s="292"/>
      <c r="I56" s="293"/>
      <c r="J56" s="293"/>
      <c r="K56" s="294"/>
      <c r="L56" s="292"/>
      <c r="M56" s="292"/>
      <c r="N56" s="292"/>
      <c r="O56" s="292"/>
      <c r="P56" s="292"/>
      <c r="Q56" s="292"/>
      <c r="R56" s="293"/>
      <c r="S56" s="293"/>
      <c r="T56" s="293"/>
      <c r="U56" s="293"/>
      <c r="V56" s="293"/>
      <c r="W56" s="293"/>
      <c r="X56" s="21"/>
      <c r="Y56" s="21"/>
      <c r="Z56" s="21"/>
      <c r="AA56" s="21"/>
      <c r="AE56" s="21"/>
      <c r="AF56" s="21"/>
      <c r="AG56" s="21"/>
      <c r="AH56" s="21"/>
      <c r="AI56" s="21"/>
      <c r="AJ56" s="21"/>
      <c r="AK56" s="21"/>
    </row>
    <row r="57" spans="1:39" ht="15" customHeight="1" x14ac:dyDescent="0.25">
      <c r="A57" s="21"/>
      <c r="B57" s="21"/>
      <c r="C57" s="295" t="s">
        <v>663</v>
      </c>
      <c r="D57" s="296">
        <f>E57*312</f>
        <v>62400</v>
      </c>
      <c r="E57" s="297">
        <v>200</v>
      </c>
      <c r="F57" s="298" t="s">
        <v>664</v>
      </c>
      <c r="G57" s="21"/>
      <c r="H57" s="283"/>
      <c r="I57" s="299"/>
      <c r="J57" s="300"/>
      <c r="K57" s="28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1"/>
      <c r="Y57" s="21"/>
      <c r="Z57" s="21"/>
      <c r="AA57" s="21"/>
      <c r="AE57" s="21"/>
      <c r="AF57" s="21"/>
      <c r="AG57" s="21"/>
      <c r="AH57" s="21"/>
      <c r="AI57" s="21"/>
      <c r="AJ57" s="21"/>
      <c r="AK57" s="21"/>
    </row>
    <row r="58" spans="1:39" ht="15" customHeight="1" x14ac:dyDescent="0.25">
      <c r="A58" s="21"/>
      <c r="B58" s="21"/>
      <c r="C58" s="295" t="s">
        <v>665</v>
      </c>
      <c r="D58" s="296"/>
      <c r="E58" s="297">
        <v>108</v>
      </c>
      <c r="F58" s="298" t="s">
        <v>195</v>
      </c>
      <c r="G58" s="21"/>
      <c r="H58" s="283"/>
      <c r="I58" s="299"/>
      <c r="J58" s="300"/>
      <c r="K58" s="28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1"/>
      <c r="Y58" s="21"/>
      <c r="Z58" s="21"/>
      <c r="AA58" s="21"/>
      <c r="AE58" s="21"/>
      <c r="AF58" s="21"/>
      <c r="AG58" s="21"/>
      <c r="AH58" s="21"/>
      <c r="AI58" s="21"/>
      <c r="AJ58" s="21"/>
      <c r="AK58" s="21"/>
    </row>
    <row r="59" spans="1:39" ht="15" customHeight="1" x14ac:dyDescent="0.25">
      <c r="A59" s="21"/>
      <c r="B59" s="21"/>
      <c r="C59" s="295" t="s">
        <v>666</v>
      </c>
      <c r="D59" s="301"/>
      <c r="E59" s="302">
        <v>0.01</v>
      </c>
      <c r="F59" s="303" t="s">
        <v>667</v>
      </c>
      <c r="G59" s="302"/>
      <c r="H59" s="304"/>
      <c r="I59" s="305"/>
      <c r="J59" s="306"/>
      <c r="K59" s="28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1"/>
      <c r="Y59" s="21"/>
      <c r="Z59" s="21"/>
      <c r="AA59" s="21"/>
      <c r="AE59" s="21"/>
      <c r="AF59" s="21"/>
      <c r="AG59" s="21"/>
      <c r="AH59" s="21"/>
      <c r="AI59" s="21"/>
      <c r="AJ59" s="21"/>
      <c r="AK59" s="21"/>
    </row>
    <row r="60" spans="1:39" ht="15" customHeight="1" x14ac:dyDescent="0.25">
      <c r="A60" s="21"/>
      <c r="B60" s="21"/>
      <c r="C60" s="295" t="s">
        <v>178</v>
      </c>
      <c r="D60" s="307"/>
      <c r="E60" s="302">
        <v>0.2</v>
      </c>
      <c r="F60" s="298" t="s">
        <v>27</v>
      </c>
      <c r="G60" s="308"/>
      <c r="H60" s="299"/>
      <c r="I60" s="309"/>
      <c r="J60" s="306"/>
      <c r="K60" s="28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1"/>
      <c r="Y60" s="21"/>
      <c r="Z60" s="21"/>
      <c r="AA60" s="21"/>
      <c r="AE60" s="21"/>
      <c r="AF60" s="21"/>
      <c r="AG60" s="21"/>
      <c r="AH60" s="21"/>
      <c r="AI60" s="21"/>
      <c r="AJ60" s="21"/>
      <c r="AK60" s="21"/>
    </row>
    <row r="61" spans="1:39" ht="15" customHeight="1" x14ac:dyDescent="0.25">
      <c r="A61" s="21"/>
      <c r="B61" s="21"/>
      <c r="C61" s="295" t="s">
        <v>668</v>
      </c>
      <c r="D61" s="21"/>
      <c r="E61" s="310">
        <v>4</v>
      </c>
      <c r="F61" s="298" t="s">
        <v>669</v>
      </c>
      <c r="G61" s="21"/>
      <c r="H61" s="311"/>
      <c r="I61" s="312"/>
      <c r="J61" s="283"/>
      <c r="K61" s="28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1"/>
      <c r="Y61" s="21"/>
      <c r="Z61" s="21"/>
      <c r="AA61" s="21"/>
      <c r="AE61" s="21"/>
      <c r="AF61" s="21"/>
      <c r="AG61" s="21"/>
      <c r="AH61" s="21"/>
      <c r="AI61" s="21"/>
      <c r="AJ61" s="21"/>
      <c r="AK61" s="21"/>
    </row>
    <row r="62" spans="1:39" ht="15" customHeight="1" x14ac:dyDescent="0.25">
      <c r="A62" s="21"/>
      <c r="B62" s="21"/>
      <c r="C62" s="295" t="s">
        <v>670</v>
      </c>
      <c r="D62" s="313">
        <f>E62*8400</f>
        <v>3780000</v>
      </c>
      <c r="E62" s="314">
        <v>450</v>
      </c>
      <c r="F62" s="298" t="s">
        <v>671</v>
      </c>
      <c r="G62" s="21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1"/>
      <c r="Y62" s="21"/>
      <c r="Z62" s="21"/>
      <c r="AA62" s="21"/>
      <c r="AE62" s="21"/>
      <c r="AF62" s="21"/>
      <c r="AG62" s="21"/>
      <c r="AH62" s="21"/>
      <c r="AI62" s="21"/>
      <c r="AJ62" s="21"/>
      <c r="AK62" s="21"/>
    </row>
    <row r="63" spans="1:39" ht="15" customHeight="1" x14ac:dyDescent="0.25">
      <c r="A63" s="21"/>
      <c r="B63" s="21"/>
      <c r="C63" s="295" t="s">
        <v>672</v>
      </c>
      <c r="D63" s="313">
        <f>E63*8400</f>
        <v>1890000</v>
      </c>
      <c r="E63" s="314">
        <v>225</v>
      </c>
      <c r="F63" s="298" t="s">
        <v>671</v>
      </c>
      <c r="G63" s="27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1"/>
      <c r="Y63" s="21"/>
      <c r="Z63" s="21"/>
      <c r="AA63" s="21"/>
      <c r="AE63" s="21"/>
      <c r="AF63" s="21"/>
      <c r="AG63" s="21"/>
      <c r="AH63" s="21"/>
      <c r="AI63" s="21"/>
      <c r="AJ63" s="21"/>
      <c r="AK63" s="21"/>
    </row>
    <row r="64" spans="1:39" ht="15" hidden="1" customHeight="1" x14ac:dyDescent="0.25">
      <c r="A64" s="21"/>
      <c r="B64" s="21"/>
      <c r="C64" s="295" t="s">
        <v>673</v>
      </c>
      <c r="D64" s="313">
        <f>E64*8000</f>
        <v>16000</v>
      </c>
      <c r="E64" s="310">
        <v>2</v>
      </c>
      <c r="F64" s="298" t="s">
        <v>674</v>
      </c>
      <c r="G64" s="27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1"/>
      <c r="Y64" s="21"/>
      <c r="Z64" s="21"/>
      <c r="AA64" s="21"/>
      <c r="AE64" s="21"/>
      <c r="AF64" s="21"/>
      <c r="AG64" s="21"/>
      <c r="AH64" s="21"/>
      <c r="AI64" s="21"/>
      <c r="AJ64" s="21"/>
      <c r="AK64" s="21"/>
    </row>
    <row r="65" spans="1:37" ht="15" hidden="1" customHeight="1" x14ac:dyDescent="0.25">
      <c r="A65" s="21"/>
      <c r="B65" s="21"/>
      <c r="C65" s="295" t="s">
        <v>675</v>
      </c>
      <c r="D65" s="313"/>
      <c r="E65" s="310">
        <v>682.45</v>
      </c>
      <c r="F65" s="298" t="s">
        <v>674</v>
      </c>
      <c r="G65" s="273">
        <v>549.35</v>
      </c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1"/>
      <c r="Y65" s="21"/>
      <c r="Z65" s="21"/>
      <c r="AA65" s="21"/>
      <c r="AE65" s="21"/>
      <c r="AF65" s="21"/>
      <c r="AG65" s="21"/>
      <c r="AH65" s="21"/>
      <c r="AI65" s="21"/>
      <c r="AJ65" s="21"/>
      <c r="AK65" s="21"/>
    </row>
    <row r="66" spans="1:37" ht="15" hidden="1" customHeight="1" x14ac:dyDescent="0.25">
      <c r="A66" s="21"/>
      <c r="B66" s="21"/>
      <c r="C66" s="295" t="s">
        <v>676</v>
      </c>
      <c r="D66" s="315"/>
      <c r="E66" s="316">
        <v>250</v>
      </c>
      <c r="F66" s="298" t="s">
        <v>677</v>
      </c>
      <c r="G66" s="27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1"/>
      <c r="Y66" s="21"/>
      <c r="Z66" s="21"/>
      <c r="AA66" s="21"/>
      <c r="AE66" s="21"/>
      <c r="AF66" s="21"/>
      <c r="AG66" s="21"/>
      <c r="AH66" s="21"/>
      <c r="AI66" s="21"/>
      <c r="AJ66" s="21"/>
      <c r="AK66" s="21"/>
    </row>
    <row r="67" spans="1:37" ht="15" hidden="1" customHeight="1" x14ac:dyDescent="0.25">
      <c r="A67" s="21"/>
      <c r="B67" s="21"/>
      <c r="C67" s="295" t="s">
        <v>678</v>
      </c>
      <c r="D67" s="315"/>
      <c r="E67" s="317">
        <v>0.59152000000000005</v>
      </c>
      <c r="F67" s="298" t="s">
        <v>679</v>
      </c>
      <c r="G67" s="27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1"/>
      <c r="Y67" s="21"/>
      <c r="Z67" s="21"/>
      <c r="AA67" s="21"/>
      <c r="AE67" s="21"/>
      <c r="AF67" s="21"/>
      <c r="AG67" s="21"/>
      <c r="AH67" s="21"/>
      <c r="AI67" s="21"/>
      <c r="AJ67" s="21"/>
      <c r="AK67" s="21"/>
    </row>
    <row r="68" spans="1:37" ht="15" customHeight="1" x14ac:dyDescent="0.25">
      <c r="A68" s="21"/>
      <c r="B68" s="21"/>
      <c r="C68" s="295" t="s">
        <v>680</v>
      </c>
      <c r="D68" s="313">
        <f>E68*300</f>
        <v>1701000</v>
      </c>
      <c r="E68" s="318">
        <v>5670</v>
      </c>
      <c r="F68" s="298" t="s">
        <v>681</v>
      </c>
      <c r="G68" s="273"/>
      <c r="H68" s="294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1"/>
      <c r="Y68" s="21"/>
      <c r="Z68" s="21"/>
      <c r="AA68" s="21"/>
      <c r="AE68" s="21"/>
      <c r="AF68" s="21"/>
      <c r="AG68" s="21"/>
      <c r="AH68" s="21"/>
      <c r="AI68" s="21"/>
      <c r="AJ68" s="21"/>
      <c r="AK68" s="21"/>
    </row>
    <row r="69" spans="1:37" ht="15" customHeight="1" x14ac:dyDescent="0.25">
      <c r="A69" s="21"/>
      <c r="B69" s="21"/>
      <c r="C69" s="295" t="s">
        <v>682</v>
      </c>
      <c r="D69" s="313"/>
      <c r="E69" s="310">
        <v>2.5</v>
      </c>
      <c r="F69" s="298" t="s">
        <v>683</v>
      </c>
      <c r="G69" s="27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1"/>
      <c r="Y69" s="21"/>
      <c r="Z69" s="21"/>
      <c r="AA69" s="21"/>
      <c r="AE69" s="21"/>
      <c r="AF69" s="21"/>
      <c r="AG69" s="21"/>
      <c r="AH69" s="21"/>
      <c r="AI69" s="21"/>
      <c r="AJ69" s="21"/>
      <c r="AK69" s="21"/>
    </row>
    <row r="70" spans="1:37" ht="15" customHeight="1" x14ac:dyDescent="0.25">
      <c r="A70" s="21"/>
      <c r="B70" s="21"/>
      <c r="C70" s="295" t="s">
        <v>479</v>
      </c>
      <c r="D70" s="313"/>
      <c r="E70" s="301">
        <v>0.01</v>
      </c>
      <c r="F70" s="298" t="s">
        <v>27</v>
      </c>
      <c r="G70" s="27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1"/>
      <c r="Y70" s="21"/>
      <c r="Z70" s="21"/>
      <c r="AA70" s="21"/>
      <c r="AE70" s="21"/>
      <c r="AF70" s="21"/>
      <c r="AG70" s="21"/>
      <c r="AH70" s="21"/>
      <c r="AI70" s="21"/>
      <c r="AJ70" s="21"/>
      <c r="AK70" s="21"/>
    </row>
    <row r="71" spans="1:37" ht="15" customHeight="1" x14ac:dyDescent="0.25">
      <c r="A71" s="21"/>
      <c r="B71" s="21"/>
      <c r="C71" s="295" t="s">
        <v>593</v>
      </c>
      <c r="D71" s="313"/>
      <c r="E71" s="301">
        <v>5.0000000000000001E-3</v>
      </c>
      <c r="F71" s="298" t="s">
        <v>27</v>
      </c>
      <c r="G71" s="27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1"/>
      <c r="Y71" s="21"/>
      <c r="Z71" s="21"/>
      <c r="AA71" s="21"/>
      <c r="AE71" s="21"/>
      <c r="AF71" s="21"/>
      <c r="AG71" s="21"/>
      <c r="AH71" s="21"/>
      <c r="AI71" s="21"/>
      <c r="AJ71" s="21"/>
      <c r="AK71" s="21"/>
    </row>
    <row r="72" spans="1:37" ht="15" customHeight="1" x14ac:dyDescent="0.25">
      <c r="A72" s="21"/>
      <c r="B72" s="21"/>
      <c r="C72" s="295" t="s">
        <v>684</v>
      </c>
      <c r="D72" s="313"/>
      <c r="E72" s="319">
        <v>7</v>
      </c>
      <c r="F72" s="298" t="s">
        <v>685</v>
      </c>
      <c r="G72" s="27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1"/>
      <c r="Y72" s="21"/>
      <c r="Z72" s="21"/>
      <c r="AA72" s="21"/>
      <c r="AE72" s="21"/>
      <c r="AF72" s="21"/>
      <c r="AG72" s="21"/>
      <c r="AH72" s="21"/>
      <c r="AI72" s="21"/>
      <c r="AJ72" s="21"/>
      <c r="AK72" s="21"/>
    </row>
    <row r="73" spans="1:37" ht="15" customHeight="1" x14ac:dyDescent="0.25">
      <c r="A73" s="21"/>
      <c r="B73" s="21"/>
      <c r="C73" s="295" t="s">
        <v>686</v>
      </c>
      <c r="D73" s="313"/>
      <c r="E73" s="319">
        <v>90</v>
      </c>
      <c r="F73" s="298" t="s">
        <v>687</v>
      </c>
      <c r="G73" s="27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1"/>
      <c r="Y73" s="21"/>
      <c r="Z73" s="21"/>
      <c r="AA73" s="21"/>
      <c r="AE73" s="21"/>
      <c r="AF73" s="21"/>
      <c r="AG73" s="21"/>
      <c r="AH73" s="21"/>
      <c r="AI73" s="21"/>
      <c r="AJ73" s="21"/>
      <c r="AK73" s="21"/>
    </row>
    <row r="74" spans="1:37" ht="15" customHeight="1" x14ac:dyDescent="0.25">
      <c r="A74" s="21"/>
      <c r="B74" s="21"/>
      <c r="C74" s="295" t="s">
        <v>688</v>
      </c>
      <c r="D74" s="313"/>
      <c r="E74" s="318">
        <v>46846.8</v>
      </c>
      <c r="F74" s="298" t="s">
        <v>689</v>
      </c>
      <c r="G74" s="27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1"/>
      <c r="Y74" s="21"/>
      <c r="Z74" s="21"/>
      <c r="AA74" s="21"/>
      <c r="AE74" s="21"/>
      <c r="AF74" s="21"/>
      <c r="AG74" s="21"/>
      <c r="AH74" s="21"/>
      <c r="AI74" s="21"/>
      <c r="AJ74" s="21"/>
      <c r="AK74" s="21"/>
    </row>
    <row r="75" spans="1:37" ht="15" customHeight="1" x14ac:dyDescent="0.25">
      <c r="A75" s="21"/>
      <c r="B75" s="21"/>
      <c r="C75" s="320" t="s">
        <v>690</v>
      </c>
      <c r="D75" s="321"/>
      <c r="E75" s="322">
        <v>5282</v>
      </c>
      <c r="F75" s="323" t="s">
        <v>689</v>
      </c>
      <c r="G75" s="324"/>
      <c r="H75" s="305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83"/>
      <c r="W75" s="293"/>
      <c r="X75" s="21"/>
      <c r="Y75" s="21"/>
      <c r="Z75" s="21"/>
      <c r="AA75" s="21"/>
      <c r="AE75" s="21"/>
      <c r="AF75" s="21"/>
      <c r="AG75" s="21"/>
      <c r="AH75" s="21"/>
      <c r="AI75" s="21"/>
      <c r="AJ75" s="21"/>
      <c r="AK75" s="21"/>
    </row>
    <row r="76" spans="1:37" ht="15" customHeight="1" x14ac:dyDescent="0.25">
      <c r="A76" s="21"/>
      <c r="B76" s="21"/>
      <c r="C76" s="21"/>
      <c r="D76" s="21"/>
      <c r="E76" s="21"/>
      <c r="F76" s="21"/>
      <c r="G76" s="21"/>
      <c r="H76" s="293"/>
      <c r="I76" s="293"/>
      <c r="J76" s="293"/>
      <c r="K76" s="293"/>
      <c r="L76" s="293"/>
      <c r="M76" s="698"/>
      <c r="N76" s="698"/>
      <c r="O76" s="293"/>
      <c r="P76" s="293"/>
      <c r="Q76" s="293"/>
      <c r="R76" s="293"/>
      <c r="S76" s="293"/>
      <c r="T76" s="293"/>
      <c r="U76" s="293"/>
      <c r="V76" s="283">
        <v>19.84</v>
      </c>
      <c r="W76" s="293"/>
      <c r="X76" s="21"/>
      <c r="Y76" s="21"/>
      <c r="Z76" s="21"/>
      <c r="AA76" s="21"/>
      <c r="AE76" s="21"/>
      <c r="AF76" s="21"/>
      <c r="AG76" s="21"/>
      <c r="AH76" s="21"/>
      <c r="AI76" s="21"/>
      <c r="AJ76" s="21"/>
      <c r="AK76" s="21"/>
    </row>
    <row r="77" spans="1:37" ht="18.75" x14ac:dyDescent="0.3">
      <c r="A77" s="21"/>
      <c r="B77" s="21"/>
      <c r="C77" s="290" t="s">
        <v>178</v>
      </c>
      <c r="D77" s="325" t="s">
        <v>691</v>
      </c>
      <c r="E77" s="326"/>
      <c r="F77" s="327" t="s">
        <v>249</v>
      </c>
      <c r="G77" s="328">
        <v>0.1</v>
      </c>
      <c r="H77" s="293"/>
      <c r="I77" s="293"/>
      <c r="J77" s="293"/>
      <c r="K77" s="293"/>
      <c r="L77" s="293"/>
      <c r="M77" s="329"/>
      <c r="N77" s="330"/>
      <c r="O77" s="329"/>
      <c r="P77" s="330"/>
      <c r="Q77" s="293"/>
      <c r="R77" s="293"/>
      <c r="S77" s="293"/>
      <c r="T77" s="293"/>
      <c r="U77" s="293"/>
      <c r="V77" s="293"/>
      <c r="W77" s="293"/>
      <c r="X77" s="21"/>
      <c r="Y77" s="21"/>
      <c r="Z77" s="21"/>
      <c r="AA77" s="21"/>
      <c r="AE77" s="21"/>
      <c r="AF77" s="21"/>
      <c r="AG77" s="21"/>
      <c r="AH77" s="21"/>
      <c r="AI77" s="21"/>
      <c r="AJ77" s="21"/>
      <c r="AK77" s="21"/>
    </row>
    <row r="78" spans="1:37" ht="15.75" x14ac:dyDescent="0.25">
      <c r="A78" s="21"/>
      <c r="B78" s="21"/>
      <c r="C78" s="331" t="s">
        <v>360</v>
      </c>
      <c r="D78" s="283"/>
      <c r="E78" s="283"/>
      <c r="F78" s="2"/>
      <c r="G78" s="332"/>
      <c r="H78" s="333" t="s">
        <v>692</v>
      </c>
      <c r="I78" s="334"/>
      <c r="J78" s="335"/>
      <c r="K78" s="21"/>
      <c r="L78" s="21"/>
      <c r="M78" s="329"/>
      <c r="N78" s="330"/>
      <c r="O78" s="287" t="s">
        <v>78</v>
      </c>
      <c r="P78" s="699" t="s">
        <v>693</v>
      </c>
      <c r="Q78" s="699"/>
      <c r="R78" s="700"/>
      <c r="S78" s="293"/>
      <c r="T78" s="293"/>
      <c r="U78" s="293"/>
      <c r="V78" s="293"/>
      <c r="W78" s="293"/>
      <c r="X78" s="21"/>
      <c r="Y78" s="21"/>
      <c r="Z78" s="21"/>
      <c r="AA78" s="21"/>
      <c r="AE78" s="21"/>
      <c r="AF78" s="21"/>
      <c r="AG78" s="21"/>
      <c r="AH78" s="21"/>
      <c r="AI78" s="21"/>
      <c r="AJ78" s="21"/>
      <c r="AK78" s="21"/>
    </row>
    <row r="79" spans="1:37" x14ac:dyDescent="0.25">
      <c r="A79" s="21"/>
      <c r="C79" s="336" t="s">
        <v>50</v>
      </c>
      <c r="D79" s="337">
        <v>0.02</v>
      </c>
      <c r="E79" s="21"/>
      <c r="F79" s="21"/>
      <c r="G79" s="338"/>
      <c r="H79" s="339" t="s">
        <v>694</v>
      </c>
      <c r="I79" s="433">
        <f>IRR(D46:AH46)</f>
        <v>0.2371243802864289</v>
      </c>
      <c r="J79" s="341" t="s">
        <v>695</v>
      </c>
      <c r="K79" s="21"/>
      <c r="L79" s="21"/>
      <c r="M79" s="329"/>
      <c r="N79" s="330"/>
      <c r="O79" s="342" t="s">
        <v>693</v>
      </c>
      <c r="P79" s="343"/>
      <c r="Q79" s="318">
        <v>46500000</v>
      </c>
      <c r="R79" s="344" t="s">
        <v>696</v>
      </c>
      <c r="S79" s="293"/>
      <c r="T79" s="293"/>
      <c r="U79" s="293"/>
      <c r="V79" s="293"/>
      <c r="W79" s="293"/>
      <c r="X79" s="21"/>
      <c r="Y79" s="21"/>
      <c r="Z79" s="21"/>
      <c r="AA79" s="21"/>
      <c r="AE79" s="21"/>
      <c r="AF79" s="21"/>
      <c r="AG79" s="21"/>
      <c r="AH79" s="21"/>
      <c r="AI79" s="21"/>
      <c r="AJ79" s="21"/>
      <c r="AK79" s="21"/>
    </row>
    <row r="80" spans="1:37" s="21" customFormat="1" x14ac:dyDescent="0.25">
      <c r="C80" s="336" t="s">
        <v>697</v>
      </c>
      <c r="D80" s="337">
        <v>0.05</v>
      </c>
      <c r="E80" s="337">
        <v>0.09</v>
      </c>
      <c r="F80" s="273"/>
      <c r="G80" s="345"/>
      <c r="H80" s="339" t="s">
        <v>177</v>
      </c>
      <c r="I80" s="346">
        <f>NPV(10%, F46:AH46)</f>
        <v>93296696.222413421</v>
      </c>
      <c r="J80" s="341" t="s">
        <v>249</v>
      </c>
      <c r="M80" s="329"/>
      <c r="N80" s="330"/>
      <c r="O80" s="342" t="s">
        <v>698</v>
      </c>
      <c r="P80" s="343"/>
      <c r="Q80" s="318">
        <v>55000000</v>
      </c>
      <c r="R80" s="344" t="s">
        <v>696</v>
      </c>
      <c r="S80" s="293"/>
      <c r="T80" s="293"/>
      <c r="U80" s="293"/>
      <c r="V80" s="293"/>
      <c r="W80" s="293"/>
    </row>
    <row r="81" spans="1:37" s="21" customFormat="1" ht="15.75" x14ac:dyDescent="0.25">
      <c r="C81" s="331" t="s">
        <v>699</v>
      </c>
      <c r="D81" s="273"/>
      <c r="E81" s="273"/>
      <c r="F81" s="273"/>
      <c r="G81" s="345"/>
      <c r="H81" s="339" t="s">
        <v>569</v>
      </c>
      <c r="I81" s="348">
        <v>6.7</v>
      </c>
      <c r="J81" s="341" t="s">
        <v>314</v>
      </c>
      <c r="M81" s="293"/>
      <c r="N81" s="293"/>
      <c r="O81" s="349" t="s">
        <v>175</v>
      </c>
      <c r="P81" s="350"/>
      <c r="Q81" s="351">
        <f>SUM(Q79:Q80)</f>
        <v>101500000</v>
      </c>
      <c r="R81" s="352" t="s">
        <v>696</v>
      </c>
      <c r="S81" s="293"/>
      <c r="T81" s="293" t="s">
        <v>700</v>
      </c>
      <c r="U81" s="293"/>
      <c r="V81" s="293"/>
      <c r="W81" s="293"/>
    </row>
    <row r="82" spans="1:37" x14ac:dyDescent="0.25">
      <c r="A82" s="283"/>
      <c r="B82" s="283"/>
      <c r="C82" s="336" t="s">
        <v>697</v>
      </c>
      <c r="D82" s="353">
        <v>9.2499999999999999E-2</v>
      </c>
      <c r="E82" s="273"/>
      <c r="F82" s="273"/>
      <c r="G82" s="345"/>
      <c r="H82" s="354"/>
      <c r="I82" s="355"/>
      <c r="J82" s="356"/>
      <c r="K82" s="21"/>
      <c r="L82" s="21"/>
      <c r="M82" s="293"/>
      <c r="N82" s="293"/>
      <c r="O82" s="336"/>
      <c r="P82" s="343"/>
      <c r="Q82" s="318">
        <v>45050000</v>
      </c>
      <c r="R82" s="357"/>
      <c r="S82" s="293"/>
      <c r="T82" s="318">
        <f>Q82*S83</f>
        <v>31534999.999999996</v>
      </c>
      <c r="U82" s="293"/>
      <c r="V82" s="293"/>
      <c r="W82" s="293"/>
      <c r="X82" s="21"/>
      <c r="Y82" s="21"/>
      <c r="Z82" s="21"/>
      <c r="AA82" s="21"/>
      <c r="AE82" s="21"/>
      <c r="AF82" s="21"/>
      <c r="AG82" s="21"/>
      <c r="AH82" s="21"/>
      <c r="AI82" s="21"/>
      <c r="AJ82" s="21"/>
      <c r="AK82" s="21"/>
    </row>
    <row r="83" spans="1:37" x14ac:dyDescent="0.25">
      <c r="A83" s="283"/>
      <c r="B83" s="283"/>
      <c r="C83" s="336" t="s">
        <v>49</v>
      </c>
      <c r="D83" s="273">
        <v>0</v>
      </c>
      <c r="E83" s="273"/>
      <c r="F83" s="273"/>
      <c r="G83" s="345"/>
      <c r="H83" s="358"/>
      <c r="I83" s="359"/>
      <c r="J83" s="360"/>
      <c r="K83" s="21"/>
      <c r="L83" s="21"/>
      <c r="M83" s="293"/>
      <c r="N83" s="293"/>
      <c r="O83" s="336"/>
      <c r="P83" s="21"/>
      <c r="Q83" s="318">
        <v>55000000</v>
      </c>
      <c r="R83" s="357"/>
      <c r="S83" s="2">
        <v>0.7</v>
      </c>
      <c r="T83" s="318">
        <f>Q83*S83</f>
        <v>38500000</v>
      </c>
      <c r="U83" s="293"/>
      <c r="V83" s="293"/>
      <c r="W83" s="293"/>
      <c r="X83" s="21"/>
      <c r="Y83" s="21"/>
      <c r="Z83" s="21"/>
      <c r="AA83" s="21"/>
      <c r="AE83" s="21"/>
      <c r="AF83" s="21"/>
      <c r="AG83" s="21"/>
      <c r="AH83" s="21"/>
      <c r="AI83" s="21"/>
      <c r="AJ83" s="21"/>
      <c r="AK83" s="21"/>
    </row>
    <row r="84" spans="1:37" ht="15.75" x14ac:dyDescent="0.25">
      <c r="A84" s="283"/>
      <c r="B84" s="283"/>
      <c r="C84" s="331" t="s">
        <v>701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318"/>
      <c r="U84" s="21"/>
      <c r="V84" s="21"/>
      <c r="W84" s="21"/>
      <c r="X84" s="21"/>
      <c r="Y84" s="21"/>
      <c r="Z84" s="21"/>
      <c r="AA84" s="21"/>
      <c r="AE84" s="21"/>
      <c r="AF84" s="21"/>
      <c r="AG84" s="21"/>
      <c r="AH84" s="21"/>
      <c r="AI84" s="21"/>
      <c r="AJ84" s="21"/>
      <c r="AK84" s="21"/>
    </row>
    <row r="85" spans="1:37" x14ac:dyDescent="0.25">
      <c r="A85" s="21"/>
      <c r="B85" s="21"/>
      <c r="C85" s="336" t="s">
        <v>697</v>
      </c>
      <c r="D85" s="353">
        <v>3.6499999999999998E-2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318">
        <f>SUM(Q82:Q83)</f>
        <v>100050000</v>
      </c>
      <c r="R85" s="21"/>
      <c r="S85" s="21"/>
      <c r="T85" s="318">
        <f>Q85*S83</f>
        <v>70035000</v>
      </c>
      <c r="U85" s="21"/>
      <c r="V85" s="21"/>
      <c r="W85" s="21"/>
      <c r="X85" s="21"/>
      <c r="Y85" s="21"/>
      <c r="Z85" s="21"/>
      <c r="AA85" s="21"/>
      <c r="AE85" s="21"/>
      <c r="AF85" s="21"/>
      <c r="AG85" s="21"/>
      <c r="AH85" s="21"/>
      <c r="AI85" s="21"/>
      <c r="AJ85" s="21"/>
      <c r="AK85" s="21"/>
    </row>
    <row r="86" spans="1:37" x14ac:dyDescent="0.25">
      <c r="A86" s="21"/>
      <c r="B86" s="21"/>
      <c r="C86" s="336" t="s">
        <v>49</v>
      </c>
      <c r="D86" s="353">
        <v>0.18</v>
      </c>
      <c r="E86" s="353">
        <f>SUM(D85:D86)</f>
        <v>0.2165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E86" s="21"/>
      <c r="AF86" s="21"/>
      <c r="AG86" s="21"/>
      <c r="AH86" s="21"/>
      <c r="AI86" s="21"/>
      <c r="AJ86" s="21"/>
      <c r="AK86" s="21"/>
    </row>
    <row r="87" spans="1:37" ht="15.75" x14ac:dyDescent="0.25">
      <c r="A87" s="21"/>
      <c r="B87" s="21"/>
      <c r="C87" s="331" t="s">
        <v>702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E87" s="21"/>
      <c r="AF87" s="21"/>
      <c r="AG87" s="21"/>
      <c r="AH87" s="21"/>
      <c r="AI87" s="21"/>
      <c r="AJ87" s="21"/>
      <c r="AK87" s="21"/>
    </row>
    <row r="88" spans="1:37" x14ac:dyDescent="0.25">
      <c r="A88" s="21"/>
      <c r="B88" s="21"/>
      <c r="C88" s="336" t="s">
        <v>697</v>
      </c>
      <c r="D88" s="353">
        <v>9.2499999999999999E-2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E88" s="21"/>
      <c r="AF88" s="21"/>
      <c r="AG88" s="21"/>
      <c r="AH88" s="21"/>
      <c r="AI88" s="21"/>
      <c r="AJ88" s="21"/>
      <c r="AK88" s="21"/>
    </row>
    <row r="89" spans="1:37" x14ac:dyDescent="0.25">
      <c r="A89" s="21"/>
      <c r="B89" s="21"/>
      <c r="C89" s="336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E89" s="21"/>
      <c r="AF89" s="21"/>
      <c r="AG89" s="21"/>
      <c r="AH89" s="21"/>
      <c r="AI89" s="21"/>
      <c r="AJ89" s="21"/>
      <c r="AK89" s="21"/>
    </row>
    <row r="90" spans="1:37" ht="18.75" x14ac:dyDescent="0.3">
      <c r="A90" s="21"/>
      <c r="B90" s="21"/>
      <c r="C90" s="290" t="s">
        <v>703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E90" s="21"/>
      <c r="AF90" s="21"/>
      <c r="AG90" s="21"/>
      <c r="AH90" s="21"/>
      <c r="AI90" s="21"/>
      <c r="AJ90" s="21"/>
      <c r="AK90" s="21"/>
    </row>
    <row r="91" spans="1:37" x14ac:dyDescent="0.25">
      <c r="A91" s="21"/>
      <c r="B91" s="21"/>
      <c r="C91" s="336" t="s">
        <v>309</v>
      </c>
      <c r="D91" s="337">
        <v>0.15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E91" s="21"/>
      <c r="AF91" s="21"/>
      <c r="AG91" s="21"/>
      <c r="AH91" s="21"/>
      <c r="AI91" s="21"/>
      <c r="AJ91" s="21"/>
      <c r="AK91" s="21"/>
    </row>
    <row r="92" spans="1:37" x14ac:dyDescent="0.25">
      <c r="A92" s="21"/>
      <c r="B92" s="21"/>
      <c r="C92" s="336" t="s">
        <v>704</v>
      </c>
      <c r="D92" s="337">
        <v>0.1</v>
      </c>
      <c r="E92" s="337" t="s">
        <v>705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E92" s="21"/>
      <c r="AF92" s="21"/>
      <c r="AG92" s="21"/>
      <c r="AH92" s="21"/>
      <c r="AI92" s="21"/>
      <c r="AJ92" s="21"/>
      <c r="AK92" s="21"/>
    </row>
    <row r="93" spans="1:37" x14ac:dyDescent="0.25">
      <c r="A93" s="21"/>
      <c r="B93" s="21"/>
      <c r="C93" s="336" t="s">
        <v>210</v>
      </c>
      <c r="D93" s="337">
        <v>0.09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E93" s="21"/>
      <c r="AF93" s="21"/>
      <c r="AG93" s="21"/>
      <c r="AH93" s="21"/>
      <c r="AI93" s="21"/>
      <c r="AJ93" s="21"/>
      <c r="AK93" s="21"/>
    </row>
    <row r="94" spans="1:37" x14ac:dyDescent="0.25">
      <c r="A94" s="21"/>
      <c r="B94" s="21"/>
    </row>
    <row r="97" spans="3:22" x14ac:dyDescent="0.25">
      <c r="C97" s="19" t="s">
        <v>706</v>
      </c>
    </row>
    <row r="98" spans="3:22" ht="32.25" customHeight="1" x14ac:dyDescent="0.25">
      <c r="C98" s="701" t="s">
        <v>707</v>
      </c>
      <c r="D98" s="701"/>
      <c r="E98" s="701"/>
      <c r="F98" s="701"/>
      <c r="G98" s="701"/>
      <c r="H98" s="701"/>
      <c r="I98" s="701"/>
      <c r="J98" s="701"/>
      <c r="K98" s="701"/>
      <c r="L98" s="701"/>
      <c r="M98" s="701"/>
      <c r="N98" s="701"/>
      <c r="O98" s="701"/>
      <c r="P98" s="701"/>
      <c r="Q98" s="701"/>
      <c r="R98" s="701"/>
      <c r="S98" s="701"/>
      <c r="T98" s="701"/>
      <c r="U98" s="701"/>
      <c r="V98" s="701"/>
    </row>
    <row r="104" spans="3:22" ht="16.5" x14ac:dyDescent="0.3">
      <c r="D104" s="363"/>
    </row>
  </sheetData>
  <mergeCells count="3">
    <mergeCell ref="M76:N76"/>
    <mergeCell ref="P78:R78"/>
    <mergeCell ref="C98:V98"/>
  </mergeCells>
  <pageMargins left="0.511811024" right="0.511811024" top="0.78740157499999996" bottom="0.78740157499999996" header="0.31496062000000002" footer="0.31496062000000002"/>
  <pageSetup paperSize="9" scale="2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AK104"/>
  <sheetViews>
    <sheetView zoomScale="110" zoomScaleNormal="110" workbookViewId="0">
      <selection activeCell="F36" sqref="F36:O36"/>
    </sheetView>
  </sheetViews>
  <sheetFormatPr defaultRowHeight="15" x14ac:dyDescent="0.25"/>
  <cols>
    <col min="1" max="1" width="3.28515625" style="19" customWidth="1"/>
    <col min="2" max="2" width="2" style="19" customWidth="1"/>
    <col min="3" max="3" width="60.85546875" style="19" customWidth="1"/>
    <col min="4" max="4" width="10.85546875" style="19" bestFit="1" customWidth="1"/>
    <col min="5" max="5" width="17.42578125" style="19" bestFit="1" customWidth="1"/>
    <col min="6" max="6" width="9.140625" style="19" bestFit="1" customWidth="1"/>
    <col min="7" max="7" width="10.140625" style="19" bestFit="1" customWidth="1"/>
    <col min="8" max="8" width="12.28515625" style="19" bestFit="1" customWidth="1"/>
    <col min="9" max="14" width="10.140625" style="19" bestFit="1" customWidth="1"/>
    <col min="15" max="15" width="10.42578125" style="19" bestFit="1" customWidth="1"/>
    <col min="16" max="19" width="10.140625" style="19" bestFit="1" customWidth="1"/>
    <col min="20" max="20" width="12.42578125" style="19" bestFit="1" customWidth="1"/>
    <col min="21" max="27" width="10.140625" style="19" bestFit="1" customWidth="1"/>
    <col min="28" max="30" width="10.140625" style="21" bestFit="1" customWidth="1"/>
    <col min="31" max="34" width="10.140625" style="19" bestFit="1" customWidth="1"/>
    <col min="35" max="16384" width="9.140625" style="19"/>
  </cols>
  <sheetData>
    <row r="1" spans="1:37" ht="21.75" customHeight="1" x14ac:dyDescent="0.25">
      <c r="A1" s="21"/>
      <c r="B1" s="21"/>
      <c r="C1" s="20" t="s">
        <v>594</v>
      </c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E1" s="21"/>
      <c r="AF1" s="21"/>
      <c r="AG1" s="21"/>
      <c r="AH1" s="21"/>
      <c r="AI1" s="21"/>
    </row>
    <row r="2" spans="1:37" ht="15" customHeight="1" x14ac:dyDescent="0.25">
      <c r="A2" s="21"/>
      <c r="B2" s="21"/>
      <c r="C2" s="20" t="s">
        <v>711</v>
      </c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E2" s="21"/>
      <c r="AF2" s="21"/>
      <c r="AG2" s="21"/>
      <c r="AH2" s="21"/>
      <c r="AI2" s="21"/>
    </row>
    <row r="3" spans="1:37" ht="15.75" x14ac:dyDescent="0.25">
      <c r="A3" s="21"/>
      <c r="B3" s="21"/>
      <c r="C3" s="18" t="s">
        <v>596</v>
      </c>
      <c r="D3" s="17"/>
      <c r="E3" s="16" t="s">
        <v>597</v>
      </c>
      <c r="F3" s="16" t="s">
        <v>598</v>
      </c>
      <c r="G3" s="16" t="s">
        <v>599</v>
      </c>
      <c r="H3" s="16" t="s">
        <v>600</v>
      </c>
      <c r="I3" s="16" t="s">
        <v>601</v>
      </c>
      <c r="J3" s="16" t="s">
        <v>602</v>
      </c>
      <c r="K3" s="16" t="s">
        <v>603</v>
      </c>
      <c r="L3" s="16" t="s">
        <v>604</v>
      </c>
      <c r="M3" s="16" t="s">
        <v>605</v>
      </c>
      <c r="N3" s="16" t="s">
        <v>606</v>
      </c>
      <c r="O3" s="16" t="s">
        <v>607</v>
      </c>
      <c r="P3" s="16" t="s">
        <v>608</v>
      </c>
      <c r="Q3" s="16" t="s">
        <v>609</v>
      </c>
      <c r="R3" s="16" t="s">
        <v>610</v>
      </c>
      <c r="S3" s="16" t="s">
        <v>611</v>
      </c>
      <c r="T3" s="16" t="s">
        <v>612</v>
      </c>
      <c r="U3" s="16" t="s">
        <v>613</v>
      </c>
      <c r="V3" s="16" t="s">
        <v>614</v>
      </c>
      <c r="W3" s="16" t="s">
        <v>615</v>
      </c>
      <c r="X3" s="16" t="s">
        <v>616</v>
      </c>
      <c r="Y3" s="16" t="s">
        <v>617</v>
      </c>
      <c r="Z3" s="16" t="s">
        <v>618</v>
      </c>
      <c r="AA3" s="16" t="s">
        <v>619</v>
      </c>
      <c r="AB3" s="16" t="s">
        <v>620</v>
      </c>
      <c r="AC3" s="16" t="s">
        <v>621</v>
      </c>
      <c r="AD3" s="16" t="s">
        <v>622</v>
      </c>
      <c r="AE3" s="16" t="s">
        <v>623</v>
      </c>
      <c r="AF3" s="16" t="s">
        <v>624</v>
      </c>
      <c r="AG3" s="16" t="s">
        <v>625</v>
      </c>
      <c r="AH3" s="365" t="s">
        <v>626</v>
      </c>
      <c r="AI3" s="21"/>
      <c r="AJ3" s="21"/>
      <c r="AK3" s="21"/>
    </row>
    <row r="4" spans="1:37" x14ac:dyDescent="0.25">
      <c r="A4" s="21"/>
      <c r="B4" s="21"/>
      <c r="C4" s="23" t="s">
        <v>627</v>
      </c>
      <c r="D4" s="22"/>
      <c r="E4" s="15"/>
      <c r="F4" s="14">
        <f>SUM(F5:F10)</f>
        <v>475380</v>
      </c>
      <c r="G4" s="15">
        <f>SUM(G5:G10)</f>
        <v>18133780</v>
      </c>
      <c r="H4" s="14">
        <f t="shared" ref="H4:AH4" si="0">SUM(H5:H10)</f>
        <v>18133780</v>
      </c>
      <c r="I4" s="15">
        <f t="shared" si="0"/>
        <v>18133780</v>
      </c>
      <c r="J4" s="14">
        <f t="shared" si="0"/>
        <v>18133780</v>
      </c>
      <c r="K4" s="15">
        <f t="shared" si="0"/>
        <v>18133780</v>
      </c>
      <c r="L4" s="14">
        <f t="shared" si="0"/>
        <v>18133780</v>
      </c>
      <c r="M4" s="15">
        <f t="shared" si="0"/>
        <v>18133780</v>
      </c>
      <c r="N4" s="14">
        <f t="shared" si="0"/>
        <v>18133780</v>
      </c>
      <c r="O4" s="15">
        <f t="shared" si="0"/>
        <v>18133780</v>
      </c>
      <c r="P4" s="14">
        <f t="shared" si="0"/>
        <v>18133780</v>
      </c>
      <c r="Q4" s="15">
        <f t="shared" si="0"/>
        <v>18133780</v>
      </c>
      <c r="R4" s="14">
        <f t="shared" si="0"/>
        <v>18133780</v>
      </c>
      <c r="S4" s="15">
        <f t="shared" si="0"/>
        <v>18133780</v>
      </c>
      <c r="T4" s="14">
        <f t="shared" si="0"/>
        <v>18133780</v>
      </c>
      <c r="U4" s="15">
        <f t="shared" si="0"/>
        <v>18133780</v>
      </c>
      <c r="V4" s="14">
        <f t="shared" si="0"/>
        <v>18133780</v>
      </c>
      <c r="W4" s="15">
        <f t="shared" si="0"/>
        <v>18133780</v>
      </c>
      <c r="X4" s="14">
        <f t="shared" si="0"/>
        <v>18133780</v>
      </c>
      <c r="Y4" s="15">
        <f t="shared" si="0"/>
        <v>18133780</v>
      </c>
      <c r="Z4" s="14">
        <f t="shared" si="0"/>
        <v>18133780</v>
      </c>
      <c r="AA4" s="15">
        <f t="shared" si="0"/>
        <v>18133780</v>
      </c>
      <c r="AB4" s="14">
        <f t="shared" si="0"/>
        <v>18133780</v>
      </c>
      <c r="AC4" s="15">
        <f t="shared" si="0"/>
        <v>18133780</v>
      </c>
      <c r="AD4" s="14">
        <f t="shared" si="0"/>
        <v>18133780</v>
      </c>
      <c r="AE4" s="15">
        <f t="shared" si="0"/>
        <v>18133780</v>
      </c>
      <c r="AF4" s="14">
        <f t="shared" si="0"/>
        <v>18133780</v>
      </c>
      <c r="AG4" s="15">
        <f t="shared" si="0"/>
        <v>18133780</v>
      </c>
      <c r="AH4" s="13">
        <f t="shared" si="0"/>
        <v>18133780</v>
      </c>
      <c r="AI4" s="21"/>
      <c r="AJ4" s="21"/>
      <c r="AK4" s="21"/>
    </row>
    <row r="5" spans="1:37" hidden="1" x14ac:dyDescent="0.25">
      <c r="A5" s="21"/>
      <c r="B5" s="21"/>
      <c r="C5" s="12" t="s">
        <v>628</v>
      </c>
      <c r="D5" s="21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11"/>
      <c r="AB5" s="10"/>
      <c r="AC5" s="11"/>
      <c r="AD5" s="10"/>
      <c r="AE5" s="11"/>
      <c r="AF5" s="10"/>
      <c r="AG5" s="11"/>
      <c r="AH5" s="9"/>
      <c r="AI5" s="21"/>
      <c r="AJ5" s="21"/>
      <c r="AK5" s="21"/>
    </row>
    <row r="6" spans="1:37" x14ac:dyDescent="0.25">
      <c r="A6" s="21"/>
      <c r="B6" s="21"/>
      <c r="C6" s="12" t="s">
        <v>629</v>
      </c>
      <c r="D6" s="21"/>
      <c r="E6" s="11"/>
      <c r="F6" s="10"/>
      <c r="G6" s="11">
        <f>$D64*$E65</f>
        <v>10919200</v>
      </c>
      <c r="H6" s="10">
        <f t="shared" ref="H6:AH6" si="1">$D64*$E65</f>
        <v>10919200</v>
      </c>
      <c r="I6" s="11">
        <f t="shared" si="1"/>
        <v>10919200</v>
      </c>
      <c r="J6" s="10">
        <f t="shared" si="1"/>
        <v>10919200</v>
      </c>
      <c r="K6" s="11">
        <f t="shared" si="1"/>
        <v>10919200</v>
      </c>
      <c r="L6" s="10">
        <f t="shared" si="1"/>
        <v>10919200</v>
      </c>
      <c r="M6" s="11">
        <f t="shared" si="1"/>
        <v>10919200</v>
      </c>
      <c r="N6" s="10">
        <f t="shared" si="1"/>
        <v>10919200</v>
      </c>
      <c r="O6" s="11">
        <f t="shared" si="1"/>
        <v>10919200</v>
      </c>
      <c r="P6" s="10">
        <f t="shared" si="1"/>
        <v>10919200</v>
      </c>
      <c r="Q6" s="11">
        <f t="shared" si="1"/>
        <v>10919200</v>
      </c>
      <c r="R6" s="10">
        <f t="shared" si="1"/>
        <v>10919200</v>
      </c>
      <c r="S6" s="11">
        <f t="shared" si="1"/>
        <v>10919200</v>
      </c>
      <c r="T6" s="10">
        <f t="shared" si="1"/>
        <v>10919200</v>
      </c>
      <c r="U6" s="11">
        <f t="shared" si="1"/>
        <v>10919200</v>
      </c>
      <c r="V6" s="10">
        <f t="shared" si="1"/>
        <v>10919200</v>
      </c>
      <c r="W6" s="11">
        <f t="shared" si="1"/>
        <v>10919200</v>
      </c>
      <c r="X6" s="10">
        <f t="shared" si="1"/>
        <v>10919200</v>
      </c>
      <c r="Y6" s="11">
        <f t="shared" si="1"/>
        <v>10919200</v>
      </c>
      <c r="Z6" s="10">
        <f t="shared" si="1"/>
        <v>10919200</v>
      </c>
      <c r="AA6" s="11">
        <f t="shared" si="1"/>
        <v>10919200</v>
      </c>
      <c r="AB6" s="10">
        <f t="shared" si="1"/>
        <v>10919200</v>
      </c>
      <c r="AC6" s="11">
        <f t="shared" si="1"/>
        <v>10919200</v>
      </c>
      <c r="AD6" s="10">
        <f t="shared" si="1"/>
        <v>10919200</v>
      </c>
      <c r="AE6" s="11">
        <f t="shared" si="1"/>
        <v>10919200</v>
      </c>
      <c r="AF6" s="10">
        <f t="shared" si="1"/>
        <v>10919200</v>
      </c>
      <c r="AG6" s="11">
        <f t="shared" si="1"/>
        <v>10919200</v>
      </c>
      <c r="AH6" s="9">
        <f t="shared" si="1"/>
        <v>10919200</v>
      </c>
      <c r="AI6" s="21"/>
      <c r="AJ6" s="21"/>
      <c r="AK6" s="21"/>
    </row>
    <row r="7" spans="1:37" hidden="1" x14ac:dyDescent="0.25">
      <c r="A7" s="21"/>
      <c r="B7" s="21"/>
      <c r="C7" s="12" t="s">
        <v>630</v>
      </c>
      <c r="D7" s="21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11"/>
      <c r="AB7" s="10"/>
      <c r="AC7" s="11"/>
      <c r="AD7" s="10"/>
      <c r="AE7" s="11"/>
      <c r="AF7" s="10"/>
      <c r="AG7" s="11"/>
      <c r="AH7" s="9"/>
      <c r="AI7" s="21"/>
      <c r="AJ7" s="21"/>
      <c r="AK7" s="21"/>
    </row>
    <row r="8" spans="1:37" x14ac:dyDescent="0.25">
      <c r="A8" s="21"/>
      <c r="B8" s="21"/>
      <c r="C8" s="12" t="s">
        <v>631</v>
      </c>
      <c r="D8" s="21"/>
      <c r="E8" s="11"/>
      <c r="F8" s="10"/>
      <c r="G8" s="11">
        <f t="shared" ref="G8:AH8" si="2">$D57*$E58</f>
        <v>6739200</v>
      </c>
      <c r="H8" s="10">
        <f t="shared" si="2"/>
        <v>6739200</v>
      </c>
      <c r="I8" s="11">
        <f t="shared" si="2"/>
        <v>6739200</v>
      </c>
      <c r="J8" s="10">
        <f t="shared" si="2"/>
        <v>6739200</v>
      </c>
      <c r="K8" s="11">
        <f t="shared" si="2"/>
        <v>6739200</v>
      </c>
      <c r="L8" s="10">
        <f t="shared" si="2"/>
        <v>6739200</v>
      </c>
      <c r="M8" s="11">
        <f t="shared" si="2"/>
        <v>6739200</v>
      </c>
      <c r="N8" s="10">
        <f t="shared" si="2"/>
        <v>6739200</v>
      </c>
      <c r="O8" s="11">
        <f t="shared" si="2"/>
        <v>6739200</v>
      </c>
      <c r="P8" s="10">
        <f t="shared" si="2"/>
        <v>6739200</v>
      </c>
      <c r="Q8" s="11">
        <f t="shared" si="2"/>
        <v>6739200</v>
      </c>
      <c r="R8" s="10">
        <f t="shared" si="2"/>
        <v>6739200</v>
      </c>
      <c r="S8" s="11">
        <f t="shared" si="2"/>
        <v>6739200</v>
      </c>
      <c r="T8" s="10">
        <f t="shared" si="2"/>
        <v>6739200</v>
      </c>
      <c r="U8" s="11">
        <f t="shared" si="2"/>
        <v>6739200</v>
      </c>
      <c r="V8" s="10">
        <f t="shared" si="2"/>
        <v>6739200</v>
      </c>
      <c r="W8" s="11">
        <f t="shared" si="2"/>
        <v>6739200</v>
      </c>
      <c r="X8" s="10">
        <f t="shared" si="2"/>
        <v>6739200</v>
      </c>
      <c r="Y8" s="11">
        <f t="shared" si="2"/>
        <v>6739200</v>
      </c>
      <c r="Z8" s="10">
        <f t="shared" si="2"/>
        <v>6739200</v>
      </c>
      <c r="AA8" s="11">
        <f t="shared" si="2"/>
        <v>6739200</v>
      </c>
      <c r="AB8" s="10">
        <f t="shared" si="2"/>
        <v>6739200</v>
      </c>
      <c r="AC8" s="11">
        <f t="shared" si="2"/>
        <v>6739200</v>
      </c>
      <c r="AD8" s="10">
        <f t="shared" si="2"/>
        <v>6739200</v>
      </c>
      <c r="AE8" s="11">
        <f t="shared" si="2"/>
        <v>6739200</v>
      </c>
      <c r="AF8" s="10">
        <f t="shared" si="2"/>
        <v>6739200</v>
      </c>
      <c r="AG8" s="11">
        <f t="shared" si="2"/>
        <v>6739200</v>
      </c>
      <c r="AH8" s="9">
        <f t="shared" si="2"/>
        <v>6739200</v>
      </c>
      <c r="AI8" s="21"/>
      <c r="AJ8" s="21"/>
      <c r="AK8" s="21"/>
    </row>
    <row r="9" spans="1:37" hidden="1" x14ac:dyDescent="0.25">
      <c r="A9" s="21"/>
      <c r="B9" s="21"/>
      <c r="C9" s="12" t="s">
        <v>632</v>
      </c>
      <c r="D9" s="21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11"/>
      <c r="AB9" s="10"/>
      <c r="AC9" s="11"/>
      <c r="AD9" s="10"/>
      <c r="AE9" s="11"/>
      <c r="AF9" s="10"/>
      <c r="AG9" s="11"/>
      <c r="AH9" s="9"/>
      <c r="AI9" s="21"/>
      <c r="AJ9" s="21"/>
      <c r="AK9" s="21"/>
    </row>
    <row r="10" spans="1:37" x14ac:dyDescent="0.25">
      <c r="A10" s="21"/>
      <c r="B10" s="21"/>
      <c r="C10" s="12" t="s">
        <v>633</v>
      </c>
      <c r="D10" s="21"/>
      <c r="E10" s="11"/>
      <c r="F10" s="10">
        <f>$E73*$E75</f>
        <v>475380</v>
      </c>
      <c r="G10" s="11">
        <f t="shared" ref="G10:AH10" si="3">$E73*$E75</f>
        <v>475380</v>
      </c>
      <c r="H10" s="10">
        <f t="shared" si="3"/>
        <v>475380</v>
      </c>
      <c r="I10" s="11">
        <f t="shared" si="3"/>
        <v>475380</v>
      </c>
      <c r="J10" s="10">
        <f t="shared" si="3"/>
        <v>475380</v>
      </c>
      <c r="K10" s="11">
        <f t="shared" si="3"/>
        <v>475380</v>
      </c>
      <c r="L10" s="10">
        <f t="shared" si="3"/>
        <v>475380</v>
      </c>
      <c r="M10" s="11">
        <f t="shared" si="3"/>
        <v>475380</v>
      </c>
      <c r="N10" s="10">
        <f t="shared" si="3"/>
        <v>475380</v>
      </c>
      <c r="O10" s="11">
        <f t="shared" si="3"/>
        <v>475380</v>
      </c>
      <c r="P10" s="10">
        <f t="shared" si="3"/>
        <v>475380</v>
      </c>
      <c r="Q10" s="11">
        <f t="shared" si="3"/>
        <v>475380</v>
      </c>
      <c r="R10" s="10">
        <f t="shared" si="3"/>
        <v>475380</v>
      </c>
      <c r="S10" s="11">
        <f t="shared" si="3"/>
        <v>475380</v>
      </c>
      <c r="T10" s="10">
        <f t="shared" si="3"/>
        <v>475380</v>
      </c>
      <c r="U10" s="11">
        <f t="shared" si="3"/>
        <v>475380</v>
      </c>
      <c r="V10" s="10">
        <f t="shared" si="3"/>
        <v>475380</v>
      </c>
      <c r="W10" s="11">
        <f t="shared" si="3"/>
        <v>475380</v>
      </c>
      <c r="X10" s="10">
        <f t="shared" si="3"/>
        <v>475380</v>
      </c>
      <c r="Y10" s="11">
        <f t="shared" si="3"/>
        <v>475380</v>
      </c>
      <c r="Z10" s="10">
        <f t="shared" si="3"/>
        <v>475380</v>
      </c>
      <c r="AA10" s="11">
        <f t="shared" si="3"/>
        <v>475380</v>
      </c>
      <c r="AB10" s="10">
        <f t="shared" si="3"/>
        <v>475380</v>
      </c>
      <c r="AC10" s="11">
        <f t="shared" si="3"/>
        <v>475380</v>
      </c>
      <c r="AD10" s="10">
        <f t="shared" si="3"/>
        <v>475380</v>
      </c>
      <c r="AE10" s="11">
        <f t="shared" si="3"/>
        <v>475380</v>
      </c>
      <c r="AF10" s="10">
        <f t="shared" si="3"/>
        <v>475380</v>
      </c>
      <c r="AG10" s="11">
        <f t="shared" si="3"/>
        <v>475380</v>
      </c>
      <c r="AH10" s="9">
        <f t="shared" si="3"/>
        <v>475380</v>
      </c>
      <c r="AI10" s="21"/>
      <c r="AJ10" s="21"/>
      <c r="AK10" s="21"/>
    </row>
    <row r="11" spans="1:37" x14ac:dyDescent="0.25">
      <c r="A11" s="21"/>
      <c r="B11" s="21"/>
      <c r="C11" s="8"/>
      <c r="D11" s="7"/>
      <c r="E11" s="6"/>
      <c r="F11" s="5"/>
      <c r="G11" s="6"/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4"/>
      <c r="AI11" s="21"/>
      <c r="AJ11" s="21"/>
      <c r="AK11" s="21"/>
    </row>
    <row r="12" spans="1:37" x14ac:dyDescent="0.25">
      <c r="A12" s="21"/>
      <c r="B12" s="21"/>
      <c r="C12" s="23" t="s">
        <v>634</v>
      </c>
      <c r="D12" s="3"/>
      <c r="E12" s="15"/>
      <c r="F12" s="14">
        <f t="shared" ref="F12:AH12" si="4">SUM(F13:F16)</f>
        <v>0</v>
      </c>
      <c r="G12" s="15">
        <f>SUM(G13:G16)</f>
        <v>-1616554</v>
      </c>
      <c r="H12" s="14">
        <f t="shared" si="4"/>
        <v>-1616554</v>
      </c>
      <c r="I12" s="15">
        <f t="shared" si="4"/>
        <v>-1616554</v>
      </c>
      <c r="J12" s="14">
        <f t="shared" si="4"/>
        <v>-1616554</v>
      </c>
      <c r="K12" s="15">
        <f t="shared" si="4"/>
        <v>-1616554</v>
      </c>
      <c r="L12" s="14">
        <f t="shared" si="4"/>
        <v>-1616554</v>
      </c>
      <c r="M12" s="15">
        <f t="shared" si="4"/>
        <v>-1616554</v>
      </c>
      <c r="N12" s="14">
        <f t="shared" si="4"/>
        <v>-1616554</v>
      </c>
      <c r="O12" s="15">
        <f t="shared" si="4"/>
        <v>-1616554</v>
      </c>
      <c r="P12" s="14">
        <f t="shared" si="4"/>
        <v>-1616554</v>
      </c>
      <c r="Q12" s="15">
        <f t="shared" si="4"/>
        <v>-1616554</v>
      </c>
      <c r="R12" s="14">
        <f t="shared" si="4"/>
        <v>-1616554</v>
      </c>
      <c r="S12" s="15">
        <f t="shared" si="4"/>
        <v>-1616554</v>
      </c>
      <c r="T12" s="14">
        <f t="shared" si="4"/>
        <v>-1616554</v>
      </c>
      <c r="U12" s="15">
        <f t="shared" si="4"/>
        <v>-1616554</v>
      </c>
      <c r="V12" s="14">
        <f t="shared" si="4"/>
        <v>-1616554</v>
      </c>
      <c r="W12" s="15">
        <f t="shared" si="4"/>
        <v>-1616554</v>
      </c>
      <c r="X12" s="14">
        <f t="shared" si="4"/>
        <v>-1616554</v>
      </c>
      <c r="Y12" s="15">
        <f t="shared" si="4"/>
        <v>-1616554</v>
      </c>
      <c r="Z12" s="14">
        <f t="shared" si="4"/>
        <v>-1616554</v>
      </c>
      <c r="AA12" s="15">
        <f t="shared" si="4"/>
        <v>-1616554</v>
      </c>
      <c r="AB12" s="14">
        <f t="shared" si="4"/>
        <v>-1616554</v>
      </c>
      <c r="AC12" s="15">
        <f t="shared" si="4"/>
        <v>-1616554</v>
      </c>
      <c r="AD12" s="14">
        <f t="shared" si="4"/>
        <v>-1616554</v>
      </c>
      <c r="AE12" s="15">
        <f t="shared" si="4"/>
        <v>-1616554</v>
      </c>
      <c r="AF12" s="14">
        <f t="shared" si="4"/>
        <v>-1616554</v>
      </c>
      <c r="AG12" s="15">
        <f t="shared" si="4"/>
        <v>-1616554</v>
      </c>
      <c r="AH12" s="13">
        <f t="shared" si="4"/>
        <v>-1616554</v>
      </c>
      <c r="AI12" s="21"/>
      <c r="AJ12" s="21"/>
      <c r="AK12" s="21"/>
    </row>
    <row r="13" spans="1:37" hidden="1" x14ac:dyDescent="0.25">
      <c r="A13" s="21"/>
      <c r="B13" s="21"/>
      <c r="C13" s="12" t="s">
        <v>635</v>
      </c>
      <c r="D13" s="2"/>
      <c r="E13" s="11"/>
      <c r="F13" s="10">
        <f>-F5*D82</f>
        <v>0</v>
      </c>
      <c r="G13" s="11">
        <f t="shared" ref="G13:AH13" si="5">-G5*$D82</f>
        <v>0</v>
      </c>
      <c r="H13" s="10">
        <f t="shared" si="5"/>
        <v>0</v>
      </c>
      <c r="I13" s="11">
        <f t="shared" si="5"/>
        <v>0</v>
      </c>
      <c r="J13" s="10">
        <f t="shared" si="5"/>
        <v>0</v>
      </c>
      <c r="K13" s="11">
        <f t="shared" si="5"/>
        <v>0</v>
      </c>
      <c r="L13" s="10">
        <f t="shared" si="5"/>
        <v>0</v>
      </c>
      <c r="M13" s="11">
        <f t="shared" si="5"/>
        <v>0</v>
      </c>
      <c r="N13" s="10">
        <f t="shared" si="5"/>
        <v>0</v>
      </c>
      <c r="O13" s="11">
        <f t="shared" si="5"/>
        <v>0</v>
      </c>
      <c r="P13" s="10">
        <f t="shared" si="5"/>
        <v>0</v>
      </c>
      <c r="Q13" s="11">
        <f t="shared" si="5"/>
        <v>0</v>
      </c>
      <c r="R13" s="10">
        <f t="shared" si="5"/>
        <v>0</v>
      </c>
      <c r="S13" s="11">
        <f t="shared" si="5"/>
        <v>0</v>
      </c>
      <c r="T13" s="10">
        <f t="shared" si="5"/>
        <v>0</v>
      </c>
      <c r="U13" s="11">
        <f t="shared" si="5"/>
        <v>0</v>
      </c>
      <c r="V13" s="10">
        <f t="shared" si="5"/>
        <v>0</v>
      </c>
      <c r="W13" s="11">
        <f t="shared" si="5"/>
        <v>0</v>
      </c>
      <c r="X13" s="10">
        <f t="shared" si="5"/>
        <v>0</v>
      </c>
      <c r="Y13" s="11">
        <f t="shared" si="5"/>
        <v>0</v>
      </c>
      <c r="Z13" s="10">
        <f t="shared" si="5"/>
        <v>0</v>
      </c>
      <c r="AA13" s="11">
        <f t="shared" si="5"/>
        <v>0</v>
      </c>
      <c r="AB13" s="10">
        <f t="shared" si="5"/>
        <v>0</v>
      </c>
      <c r="AC13" s="11">
        <f t="shared" si="5"/>
        <v>0</v>
      </c>
      <c r="AD13" s="10">
        <f t="shared" si="5"/>
        <v>0</v>
      </c>
      <c r="AE13" s="11">
        <f t="shared" si="5"/>
        <v>0</v>
      </c>
      <c r="AF13" s="10">
        <f t="shared" si="5"/>
        <v>0</v>
      </c>
      <c r="AG13" s="11">
        <f t="shared" si="5"/>
        <v>0</v>
      </c>
      <c r="AH13" s="9">
        <f t="shared" si="5"/>
        <v>0</v>
      </c>
      <c r="AI13" s="21"/>
      <c r="AJ13" s="21"/>
      <c r="AK13" s="21"/>
    </row>
    <row r="14" spans="1:37" x14ac:dyDescent="0.25">
      <c r="A14" s="21"/>
      <c r="B14" s="21"/>
      <c r="C14" s="12" t="s">
        <v>636</v>
      </c>
      <c r="D14" s="2"/>
      <c r="E14" s="11"/>
      <c r="F14" s="10"/>
      <c r="G14" s="11">
        <f t="shared" ref="G14:AH14" si="6">-G6*$D88</f>
        <v>-1010026</v>
      </c>
      <c r="H14" s="10">
        <f t="shared" si="6"/>
        <v>-1010026</v>
      </c>
      <c r="I14" s="11">
        <f t="shared" si="6"/>
        <v>-1010026</v>
      </c>
      <c r="J14" s="10">
        <f t="shared" si="6"/>
        <v>-1010026</v>
      </c>
      <c r="K14" s="11">
        <f t="shared" si="6"/>
        <v>-1010026</v>
      </c>
      <c r="L14" s="10">
        <f t="shared" si="6"/>
        <v>-1010026</v>
      </c>
      <c r="M14" s="11">
        <f t="shared" si="6"/>
        <v>-1010026</v>
      </c>
      <c r="N14" s="10">
        <f t="shared" si="6"/>
        <v>-1010026</v>
      </c>
      <c r="O14" s="11">
        <f t="shared" si="6"/>
        <v>-1010026</v>
      </c>
      <c r="P14" s="10">
        <f t="shared" si="6"/>
        <v>-1010026</v>
      </c>
      <c r="Q14" s="11">
        <f t="shared" si="6"/>
        <v>-1010026</v>
      </c>
      <c r="R14" s="10">
        <f t="shared" si="6"/>
        <v>-1010026</v>
      </c>
      <c r="S14" s="11">
        <f t="shared" si="6"/>
        <v>-1010026</v>
      </c>
      <c r="T14" s="10">
        <f t="shared" si="6"/>
        <v>-1010026</v>
      </c>
      <c r="U14" s="11">
        <f t="shared" si="6"/>
        <v>-1010026</v>
      </c>
      <c r="V14" s="10">
        <f t="shared" si="6"/>
        <v>-1010026</v>
      </c>
      <c r="W14" s="11">
        <f t="shared" si="6"/>
        <v>-1010026</v>
      </c>
      <c r="X14" s="10">
        <f t="shared" si="6"/>
        <v>-1010026</v>
      </c>
      <c r="Y14" s="11">
        <f t="shared" si="6"/>
        <v>-1010026</v>
      </c>
      <c r="Z14" s="10">
        <f t="shared" si="6"/>
        <v>-1010026</v>
      </c>
      <c r="AA14" s="11">
        <f t="shared" si="6"/>
        <v>-1010026</v>
      </c>
      <c r="AB14" s="10">
        <f t="shared" si="6"/>
        <v>-1010026</v>
      </c>
      <c r="AC14" s="11">
        <f t="shared" si="6"/>
        <v>-1010026</v>
      </c>
      <c r="AD14" s="10">
        <f t="shared" si="6"/>
        <v>-1010026</v>
      </c>
      <c r="AE14" s="11">
        <f t="shared" si="6"/>
        <v>-1010026</v>
      </c>
      <c r="AF14" s="10">
        <f t="shared" si="6"/>
        <v>-1010026</v>
      </c>
      <c r="AG14" s="11">
        <f t="shared" si="6"/>
        <v>-1010026</v>
      </c>
      <c r="AH14" s="9">
        <f t="shared" si="6"/>
        <v>-1010026</v>
      </c>
      <c r="AI14" s="21"/>
      <c r="AJ14" s="21"/>
      <c r="AK14" s="21"/>
    </row>
    <row r="15" spans="1:37" hidden="1" x14ac:dyDescent="0.25">
      <c r="A15" s="21"/>
      <c r="B15" s="21"/>
      <c r="C15" s="12" t="s">
        <v>637</v>
      </c>
      <c r="D15" s="2"/>
      <c r="E15" s="11"/>
      <c r="F15" s="10">
        <f t="shared" ref="F15:AH15" si="7">-F7*$E86</f>
        <v>0</v>
      </c>
      <c r="G15" s="11">
        <f t="shared" si="7"/>
        <v>0</v>
      </c>
      <c r="H15" s="10">
        <f t="shared" si="7"/>
        <v>0</v>
      </c>
      <c r="I15" s="11">
        <f t="shared" si="7"/>
        <v>0</v>
      </c>
      <c r="J15" s="10">
        <f t="shared" si="7"/>
        <v>0</v>
      </c>
      <c r="K15" s="11">
        <f t="shared" si="7"/>
        <v>0</v>
      </c>
      <c r="L15" s="10">
        <f t="shared" si="7"/>
        <v>0</v>
      </c>
      <c r="M15" s="11">
        <f t="shared" si="7"/>
        <v>0</v>
      </c>
      <c r="N15" s="10">
        <f t="shared" si="7"/>
        <v>0</v>
      </c>
      <c r="O15" s="11">
        <f t="shared" si="7"/>
        <v>0</v>
      </c>
      <c r="P15" s="10">
        <f t="shared" si="7"/>
        <v>0</v>
      </c>
      <c r="Q15" s="11">
        <f t="shared" si="7"/>
        <v>0</v>
      </c>
      <c r="R15" s="10">
        <f t="shared" si="7"/>
        <v>0</v>
      </c>
      <c r="S15" s="11">
        <f t="shared" si="7"/>
        <v>0</v>
      </c>
      <c r="T15" s="10">
        <f t="shared" si="7"/>
        <v>0</v>
      </c>
      <c r="U15" s="11">
        <f t="shared" si="7"/>
        <v>0</v>
      </c>
      <c r="V15" s="10">
        <f t="shared" si="7"/>
        <v>0</v>
      </c>
      <c r="W15" s="11">
        <f t="shared" si="7"/>
        <v>0</v>
      </c>
      <c r="X15" s="10">
        <f t="shared" si="7"/>
        <v>0</v>
      </c>
      <c r="Y15" s="11">
        <f t="shared" si="7"/>
        <v>0</v>
      </c>
      <c r="Z15" s="10">
        <f t="shared" si="7"/>
        <v>0</v>
      </c>
      <c r="AA15" s="11">
        <f t="shared" si="7"/>
        <v>0</v>
      </c>
      <c r="AB15" s="10">
        <f t="shared" si="7"/>
        <v>0</v>
      </c>
      <c r="AC15" s="11">
        <f t="shared" si="7"/>
        <v>0</v>
      </c>
      <c r="AD15" s="10">
        <f t="shared" si="7"/>
        <v>0</v>
      </c>
      <c r="AE15" s="11">
        <f t="shared" si="7"/>
        <v>0</v>
      </c>
      <c r="AF15" s="10">
        <f t="shared" si="7"/>
        <v>0</v>
      </c>
      <c r="AG15" s="11">
        <f t="shared" si="7"/>
        <v>0</v>
      </c>
      <c r="AH15" s="9">
        <f t="shared" si="7"/>
        <v>0</v>
      </c>
      <c r="AI15" s="21"/>
      <c r="AJ15" s="21"/>
      <c r="AK15" s="21"/>
    </row>
    <row r="16" spans="1:37" x14ac:dyDescent="0.25">
      <c r="A16" s="21"/>
      <c r="B16" s="21"/>
      <c r="C16" s="12" t="s">
        <v>638</v>
      </c>
      <c r="D16" s="1"/>
      <c r="E16" s="11"/>
      <c r="F16" s="10">
        <f t="shared" ref="F16:AH16" si="8">-F8*$E80</f>
        <v>0</v>
      </c>
      <c r="G16" s="11">
        <f t="shared" si="8"/>
        <v>-606528</v>
      </c>
      <c r="H16" s="10">
        <f t="shared" si="8"/>
        <v>-606528</v>
      </c>
      <c r="I16" s="11">
        <f t="shared" si="8"/>
        <v>-606528</v>
      </c>
      <c r="J16" s="10">
        <f t="shared" si="8"/>
        <v>-606528</v>
      </c>
      <c r="K16" s="11">
        <f t="shared" si="8"/>
        <v>-606528</v>
      </c>
      <c r="L16" s="10">
        <f t="shared" si="8"/>
        <v>-606528</v>
      </c>
      <c r="M16" s="11">
        <f t="shared" si="8"/>
        <v>-606528</v>
      </c>
      <c r="N16" s="10">
        <f t="shared" si="8"/>
        <v>-606528</v>
      </c>
      <c r="O16" s="11">
        <f t="shared" si="8"/>
        <v>-606528</v>
      </c>
      <c r="P16" s="10">
        <f t="shared" si="8"/>
        <v>-606528</v>
      </c>
      <c r="Q16" s="11">
        <f t="shared" si="8"/>
        <v>-606528</v>
      </c>
      <c r="R16" s="10">
        <f t="shared" si="8"/>
        <v>-606528</v>
      </c>
      <c r="S16" s="11">
        <f t="shared" si="8"/>
        <v>-606528</v>
      </c>
      <c r="T16" s="10">
        <f t="shared" si="8"/>
        <v>-606528</v>
      </c>
      <c r="U16" s="11">
        <f t="shared" si="8"/>
        <v>-606528</v>
      </c>
      <c r="V16" s="10">
        <f t="shared" si="8"/>
        <v>-606528</v>
      </c>
      <c r="W16" s="11">
        <f t="shared" si="8"/>
        <v>-606528</v>
      </c>
      <c r="X16" s="10">
        <f t="shared" si="8"/>
        <v>-606528</v>
      </c>
      <c r="Y16" s="11">
        <f t="shared" si="8"/>
        <v>-606528</v>
      </c>
      <c r="Z16" s="10">
        <f t="shared" si="8"/>
        <v>-606528</v>
      </c>
      <c r="AA16" s="11">
        <f t="shared" si="8"/>
        <v>-606528</v>
      </c>
      <c r="AB16" s="10">
        <f t="shared" si="8"/>
        <v>-606528</v>
      </c>
      <c r="AC16" s="11">
        <f t="shared" si="8"/>
        <v>-606528</v>
      </c>
      <c r="AD16" s="10">
        <f t="shared" si="8"/>
        <v>-606528</v>
      </c>
      <c r="AE16" s="11">
        <f t="shared" si="8"/>
        <v>-606528</v>
      </c>
      <c r="AF16" s="10">
        <f t="shared" si="8"/>
        <v>-606528</v>
      </c>
      <c r="AG16" s="11">
        <f t="shared" si="8"/>
        <v>-606528</v>
      </c>
      <c r="AH16" s="9">
        <f t="shared" si="8"/>
        <v>-606528</v>
      </c>
      <c r="AI16" s="21"/>
      <c r="AJ16" s="21"/>
      <c r="AK16" s="21"/>
    </row>
    <row r="17" spans="1:37" x14ac:dyDescent="0.25">
      <c r="A17" s="21"/>
      <c r="B17" s="21"/>
      <c r="C17" s="8"/>
      <c r="D17" s="7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4"/>
      <c r="AI17" s="21"/>
      <c r="AJ17" s="21"/>
      <c r="AK17" s="21"/>
    </row>
    <row r="18" spans="1:37" x14ac:dyDescent="0.25">
      <c r="A18" s="21"/>
      <c r="B18" s="21"/>
      <c r="C18" s="23" t="s">
        <v>639</v>
      </c>
      <c r="D18" s="3"/>
      <c r="E18" s="15"/>
      <c r="F18" s="14">
        <f t="shared" ref="F18:AH18" si="9">SUM(F4,F12)</f>
        <v>475380</v>
      </c>
      <c r="G18" s="15">
        <f t="shared" si="9"/>
        <v>16517226</v>
      </c>
      <c r="H18" s="14">
        <f t="shared" si="9"/>
        <v>16517226</v>
      </c>
      <c r="I18" s="15">
        <f t="shared" si="9"/>
        <v>16517226</v>
      </c>
      <c r="J18" s="14">
        <f t="shared" si="9"/>
        <v>16517226</v>
      </c>
      <c r="K18" s="15">
        <f t="shared" si="9"/>
        <v>16517226</v>
      </c>
      <c r="L18" s="14">
        <f t="shared" si="9"/>
        <v>16517226</v>
      </c>
      <c r="M18" s="15">
        <f t="shared" si="9"/>
        <v>16517226</v>
      </c>
      <c r="N18" s="14">
        <f t="shared" si="9"/>
        <v>16517226</v>
      </c>
      <c r="O18" s="15">
        <f t="shared" si="9"/>
        <v>16517226</v>
      </c>
      <c r="P18" s="14">
        <f t="shared" si="9"/>
        <v>16517226</v>
      </c>
      <c r="Q18" s="15">
        <f t="shared" si="9"/>
        <v>16517226</v>
      </c>
      <c r="R18" s="14">
        <f t="shared" si="9"/>
        <v>16517226</v>
      </c>
      <c r="S18" s="15">
        <f t="shared" si="9"/>
        <v>16517226</v>
      </c>
      <c r="T18" s="14">
        <f t="shared" si="9"/>
        <v>16517226</v>
      </c>
      <c r="U18" s="15">
        <f t="shared" si="9"/>
        <v>16517226</v>
      </c>
      <c r="V18" s="14">
        <f t="shared" si="9"/>
        <v>16517226</v>
      </c>
      <c r="W18" s="15">
        <f t="shared" si="9"/>
        <v>16517226</v>
      </c>
      <c r="X18" s="14">
        <f t="shared" si="9"/>
        <v>16517226</v>
      </c>
      <c r="Y18" s="15">
        <f t="shared" si="9"/>
        <v>16517226</v>
      </c>
      <c r="Z18" s="14">
        <f t="shared" si="9"/>
        <v>16517226</v>
      </c>
      <c r="AA18" s="15">
        <f t="shared" si="9"/>
        <v>16517226</v>
      </c>
      <c r="AB18" s="14">
        <f t="shared" si="9"/>
        <v>16517226</v>
      </c>
      <c r="AC18" s="15">
        <f t="shared" si="9"/>
        <v>16517226</v>
      </c>
      <c r="AD18" s="14">
        <f t="shared" si="9"/>
        <v>16517226</v>
      </c>
      <c r="AE18" s="15">
        <f t="shared" si="9"/>
        <v>16517226</v>
      </c>
      <c r="AF18" s="14">
        <f t="shared" si="9"/>
        <v>16517226</v>
      </c>
      <c r="AG18" s="15">
        <f t="shared" si="9"/>
        <v>16517226</v>
      </c>
      <c r="AH18" s="13">
        <f t="shared" si="9"/>
        <v>16517226</v>
      </c>
      <c r="AI18" s="21"/>
      <c r="AJ18" s="21"/>
      <c r="AK18" s="21"/>
    </row>
    <row r="19" spans="1:37" x14ac:dyDescent="0.25">
      <c r="A19" s="21"/>
      <c r="B19" s="21"/>
      <c r="C19" s="8"/>
      <c r="D19" s="7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6"/>
      <c r="Z19" s="5"/>
      <c r="AA19" s="6"/>
      <c r="AB19" s="5"/>
      <c r="AC19" s="6"/>
      <c r="AD19" s="5"/>
      <c r="AE19" s="6"/>
      <c r="AF19" s="5"/>
      <c r="AG19" s="6"/>
      <c r="AH19" s="4"/>
      <c r="AI19" s="21"/>
      <c r="AJ19" s="21"/>
      <c r="AK19" s="21"/>
    </row>
    <row r="20" spans="1:37" x14ac:dyDescent="0.25">
      <c r="A20" s="21"/>
      <c r="B20" s="21"/>
      <c r="C20" s="23" t="s">
        <v>640</v>
      </c>
      <c r="D20" s="3"/>
      <c r="E20" s="15">
        <f>SUM(E21:E23)</f>
        <v>-1275000</v>
      </c>
      <c r="F20" s="14">
        <f>SUM(F21:F23)</f>
        <v>0</v>
      </c>
      <c r="G20" s="15">
        <f>SUM(G21:G24)</f>
        <v>-272006.7</v>
      </c>
      <c r="H20" s="14">
        <f t="shared" ref="H20:AH20" si="10">SUM(H21:H24)</f>
        <v>-272006.7</v>
      </c>
      <c r="I20" s="15">
        <f t="shared" si="10"/>
        <v>-272006.7</v>
      </c>
      <c r="J20" s="14">
        <f t="shared" si="10"/>
        <v>-272006.7</v>
      </c>
      <c r="K20" s="15">
        <f t="shared" si="10"/>
        <v>-272006.7</v>
      </c>
      <c r="L20" s="14">
        <f t="shared" si="10"/>
        <v>-272006.7</v>
      </c>
      <c r="M20" s="15">
        <f t="shared" si="10"/>
        <v>-272006.7</v>
      </c>
      <c r="N20" s="14">
        <f t="shared" si="10"/>
        <v>-272006.7</v>
      </c>
      <c r="O20" s="15">
        <f t="shared" si="10"/>
        <v>-272006.7</v>
      </c>
      <c r="P20" s="14">
        <f t="shared" si="10"/>
        <v>-272006.7</v>
      </c>
      <c r="Q20" s="15">
        <f t="shared" si="10"/>
        <v>-272006.7</v>
      </c>
      <c r="R20" s="14">
        <f t="shared" si="10"/>
        <v>-272006.7</v>
      </c>
      <c r="S20" s="15">
        <f t="shared" si="10"/>
        <v>-272006.7</v>
      </c>
      <c r="T20" s="14">
        <f t="shared" si="10"/>
        <v>-272006.7</v>
      </c>
      <c r="U20" s="15">
        <f t="shared" si="10"/>
        <v>-272006.7</v>
      </c>
      <c r="V20" s="14">
        <f t="shared" si="10"/>
        <v>-272006.7</v>
      </c>
      <c r="W20" s="15">
        <f t="shared" si="10"/>
        <v>-272006.7</v>
      </c>
      <c r="X20" s="14">
        <f t="shared" si="10"/>
        <v>-272006.7</v>
      </c>
      <c r="Y20" s="15">
        <f t="shared" si="10"/>
        <v>-272006.7</v>
      </c>
      <c r="Z20" s="14">
        <f t="shared" si="10"/>
        <v>-272006.7</v>
      </c>
      <c r="AA20" s="15">
        <f t="shared" si="10"/>
        <v>-272006.7</v>
      </c>
      <c r="AB20" s="14">
        <f t="shared" si="10"/>
        <v>-272006.7</v>
      </c>
      <c r="AC20" s="15">
        <f t="shared" si="10"/>
        <v>-272006.7</v>
      </c>
      <c r="AD20" s="14">
        <f t="shared" si="10"/>
        <v>-272006.7</v>
      </c>
      <c r="AE20" s="15">
        <f t="shared" si="10"/>
        <v>-272006.7</v>
      </c>
      <c r="AF20" s="14">
        <f t="shared" si="10"/>
        <v>-272006.7</v>
      </c>
      <c r="AG20" s="15">
        <f t="shared" si="10"/>
        <v>-272006.7</v>
      </c>
      <c r="AH20" s="13">
        <f t="shared" si="10"/>
        <v>-272006.7</v>
      </c>
      <c r="AI20" s="21"/>
      <c r="AJ20" s="21"/>
      <c r="AK20" s="21"/>
    </row>
    <row r="21" spans="1:37" x14ac:dyDescent="0.25">
      <c r="A21" s="21"/>
      <c r="B21" s="21"/>
      <c r="C21" s="12" t="s">
        <v>587</v>
      </c>
      <c r="D21" s="2"/>
      <c r="E21" s="11">
        <v>-900000</v>
      </c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11"/>
      <c r="AB21" s="10"/>
      <c r="AC21" s="11"/>
      <c r="AD21" s="10"/>
      <c r="AE21" s="11"/>
      <c r="AF21" s="10"/>
      <c r="AG21" s="11"/>
      <c r="AH21" s="9"/>
      <c r="AI21" s="21"/>
      <c r="AJ21" s="21"/>
      <c r="AK21" s="21"/>
    </row>
    <row r="22" spans="1:37" x14ac:dyDescent="0.25">
      <c r="A22" s="21"/>
      <c r="B22" s="21"/>
      <c r="C22" s="12" t="s">
        <v>588</v>
      </c>
      <c r="D22" s="2"/>
      <c r="E22" s="11">
        <v>-375000</v>
      </c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11"/>
      <c r="AB22" s="10"/>
      <c r="AC22" s="11"/>
      <c r="AD22" s="10"/>
      <c r="AE22" s="11"/>
      <c r="AF22" s="10"/>
      <c r="AG22" s="11"/>
      <c r="AH22" s="9"/>
      <c r="AI22" s="21"/>
      <c r="AJ22" s="21"/>
      <c r="AK22" s="21"/>
    </row>
    <row r="23" spans="1:37" x14ac:dyDescent="0.25">
      <c r="A23" s="21"/>
      <c r="B23" s="21"/>
      <c r="C23" s="12" t="s">
        <v>589</v>
      </c>
      <c r="D23" s="2"/>
      <c r="E23" s="252"/>
      <c r="F23" s="10"/>
      <c r="G23" s="11">
        <f>-G4*E70</f>
        <v>-181337.80000000002</v>
      </c>
      <c r="H23" s="10">
        <f t="shared" ref="H23:AH23" si="11">G23</f>
        <v>-181337.80000000002</v>
      </c>
      <c r="I23" s="11">
        <f t="shared" si="11"/>
        <v>-181337.80000000002</v>
      </c>
      <c r="J23" s="10">
        <f t="shared" si="11"/>
        <v>-181337.80000000002</v>
      </c>
      <c r="K23" s="11">
        <f t="shared" si="11"/>
        <v>-181337.80000000002</v>
      </c>
      <c r="L23" s="10">
        <f t="shared" si="11"/>
        <v>-181337.80000000002</v>
      </c>
      <c r="M23" s="11">
        <f t="shared" si="11"/>
        <v>-181337.80000000002</v>
      </c>
      <c r="N23" s="10">
        <f t="shared" si="11"/>
        <v>-181337.80000000002</v>
      </c>
      <c r="O23" s="11">
        <f t="shared" si="11"/>
        <v>-181337.80000000002</v>
      </c>
      <c r="P23" s="10">
        <f t="shared" si="11"/>
        <v>-181337.80000000002</v>
      </c>
      <c r="Q23" s="11">
        <f t="shared" si="11"/>
        <v>-181337.80000000002</v>
      </c>
      <c r="R23" s="10">
        <f t="shared" si="11"/>
        <v>-181337.80000000002</v>
      </c>
      <c r="S23" s="11">
        <f t="shared" si="11"/>
        <v>-181337.80000000002</v>
      </c>
      <c r="T23" s="10">
        <f t="shared" si="11"/>
        <v>-181337.80000000002</v>
      </c>
      <c r="U23" s="11">
        <f t="shared" si="11"/>
        <v>-181337.80000000002</v>
      </c>
      <c r="V23" s="10">
        <f t="shared" si="11"/>
        <v>-181337.80000000002</v>
      </c>
      <c r="W23" s="11">
        <f t="shared" si="11"/>
        <v>-181337.80000000002</v>
      </c>
      <c r="X23" s="10">
        <f t="shared" si="11"/>
        <v>-181337.80000000002</v>
      </c>
      <c r="Y23" s="11">
        <f t="shared" si="11"/>
        <v>-181337.80000000002</v>
      </c>
      <c r="Z23" s="10">
        <f t="shared" si="11"/>
        <v>-181337.80000000002</v>
      </c>
      <c r="AA23" s="11">
        <f t="shared" si="11"/>
        <v>-181337.80000000002</v>
      </c>
      <c r="AB23" s="10">
        <f t="shared" si="11"/>
        <v>-181337.80000000002</v>
      </c>
      <c r="AC23" s="11">
        <f t="shared" si="11"/>
        <v>-181337.80000000002</v>
      </c>
      <c r="AD23" s="10">
        <f t="shared" si="11"/>
        <v>-181337.80000000002</v>
      </c>
      <c r="AE23" s="11">
        <f t="shared" si="11"/>
        <v>-181337.80000000002</v>
      </c>
      <c r="AF23" s="10">
        <f t="shared" si="11"/>
        <v>-181337.80000000002</v>
      </c>
      <c r="AG23" s="11">
        <f t="shared" si="11"/>
        <v>-181337.80000000002</v>
      </c>
      <c r="AH23" s="9">
        <f t="shared" si="11"/>
        <v>-181337.80000000002</v>
      </c>
      <c r="AI23" s="21"/>
      <c r="AJ23" s="21"/>
      <c r="AK23" s="21"/>
    </row>
    <row r="24" spans="1:37" x14ac:dyDescent="0.25">
      <c r="A24" s="21"/>
      <c r="B24" s="21"/>
      <c r="C24" s="12" t="s">
        <v>590</v>
      </c>
      <c r="D24" s="1"/>
      <c r="E24" s="252"/>
      <c r="F24" s="10"/>
      <c r="G24" s="11">
        <f>-G4*$E71</f>
        <v>-90668.900000000009</v>
      </c>
      <c r="H24" s="10">
        <f t="shared" ref="H24:AH24" si="12">-H4*$E71</f>
        <v>-90668.900000000009</v>
      </c>
      <c r="I24" s="11">
        <f t="shared" si="12"/>
        <v>-90668.900000000009</v>
      </c>
      <c r="J24" s="10">
        <f t="shared" si="12"/>
        <v>-90668.900000000009</v>
      </c>
      <c r="K24" s="11">
        <f t="shared" si="12"/>
        <v>-90668.900000000009</v>
      </c>
      <c r="L24" s="10">
        <f t="shared" si="12"/>
        <v>-90668.900000000009</v>
      </c>
      <c r="M24" s="11">
        <f t="shared" si="12"/>
        <v>-90668.900000000009</v>
      </c>
      <c r="N24" s="10">
        <f t="shared" si="12"/>
        <v>-90668.900000000009</v>
      </c>
      <c r="O24" s="11">
        <f t="shared" si="12"/>
        <v>-90668.900000000009</v>
      </c>
      <c r="P24" s="10">
        <f t="shared" si="12"/>
        <v>-90668.900000000009</v>
      </c>
      <c r="Q24" s="11">
        <f t="shared" si="12"/>
        <v>-90668.900000000009</v>
      </c>
      <c r="R24" s="10">
        <f t="shared" si="12"/>
        <v>-90668.900000000009</v>
      </c>
      <c r="S24" s="11">
        <f t="shared" si="12"/>
        <v>-90668.900000000009</v>
      </c>
      <c r="T24" s="10">
        <f t="shared" si="12"/>
        <v>-90668.900000000009</v>
      </c>
      <c r="U24" s="11">
        <f t="shared" si="12"/>
        <v>-90668.900000000009</v>
      </c>
      <c r="V24" s="10">
        <f t="shared" si="12"/>
        <v>-90668.900000000009</v>
      </c>
      <c r="W24" s="11">
        <f t="shared" si="12"/>
        <v>-90668.900000000009</v>
      </c>
      <c r="X24" s="10">
        <f t="shared" si="12"/>
        <v>-90668.900000000009</v>
      </c>
      <c r="Y24" s="11">
        <f t="shared" si="12"/>
        <v>-90668.900000000009</v>
      </c>
      <c r="Z24" s="10">
        <f t="shared" si="12"/>
        <v>-90668.900000000009</v>
      </c>
      <c r="AA24" s="11">
        <f t="shared" si="12"/>
        <v>-90668.900000000009</v>
      </c>
      <c r="AB24" s="10">
        <f t="shared" si="12"/>
        <v>-90668.900000000009</v>
      </c>
      <c r="AC24" s="11">
        <f t="shared" si="12"/>
        <v>-90668.900000000009</v>
      </c>
      <c r="AD24" s="10">
        <f t="shared" si="12"/>
        <v>-90668.900000000009</v>
      </c>
      <c r="AE24" s="11">
        <f t="shared" si="12"/>
        <v>-90668.900000000009</v>
      </c>
      <c r="AF24" s="10">
        <f t="shared" si="12"/>
        <v>-90668.900000000009</v>
      </c>
      <c r="AG24" s="11">
        <f t="shared" si="12"/>
        <v>-90668.900000000009</v>
      </c>
      <c r="AH24" s="9">
        <f t="shared" si="12"/>
        <v>-90668.900000000009</v>
      </c>
      <c r="AI24" s="21"/>
      <c r="AJ24" s="21"/>
      <c r="AK24" s="21"/>
    </row>
    <row r="25" spans="1:37" x14ac:dyDescent="0.25">
      <c r="A25" s="21"/>
      <c r="B25" s="21"/>
      <c r="C25" s="8"/>
      <c r="D25" s="7"/>
      <c r="E25" s="252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11"/>
      <c r="AB25" s="10"/>
      <c r="AC25" s="11"/>
      <c r="AD25" s="10"/>
      <c r="AE25" s="11"/>
      <c r="AF25" s="10"/>
      <c r="AG25" s="11"/>
      <c r="AH25" s="9"/>
      <c r="AI25" s="21"/>
      <c r="AJ25" s="21"/>
      <c r="AK25" s="21"/>
    </row>
    <row r="26" spans="1:37" x14ac:dyDescent="0.25">
      <c r="A26" s="21"/>
      <c r="B26" s="21"/>
      <c r="C26" s="23" t="s">
        <v>641</v>
      </c>
      <c r="D26" s="3"/>
      <c r="E26" s="15">
        <f t="shared" ref="E26:AH26" si="13">SUM(E27:E32)</f>
        <v>202336.0128</v>
      </c>
      <c r="F26" s="14">
        <f t="shared" si="13"/>
        <v>1160728.608</v>
      </c>
      <c r="G26" s="15">
        <f t="shared" si="13"/>
        <v>-5803643.04</v>
      </c>
      <c r="H26" s="14">
        <f t="shared" si="13"/>
        <v>-5803643.04</v>
      </c>
      <c r="I26" s="15">
        <f t="shared" si="13"/>
        <v>-5803643.04</v>
      </c>
      <c r="J26" s="14">
        <f t="shared" si="13"/>
        <v>-5803643.04</v>
      </c>
      <c r="K26" s="15">
        <f t="shared" si="13"/>
        <v>-5803643.04</v>
      </c>
      <c r="L26" s="14">
        <f t="shared" si="13"/>
        <v>-6311143.04</v>
      </c>
      <c r="M26" s="15">
        <f t="shared" si="13"/>
        <v>-6311143.04</v>
      </c>
      <c r="N26" s="14">
        <f t="shared" si="13"/>
        <v>-6311143.04</v>
      </c>
      <c r="O26" s="15">
        <f t="shared" si="13"/>
        <v>-6311143.04</v>
      </c>
      <c r="P26" s="14">
        <f t="shared" si="13"/>
        <v>-6311143.04</v>
      </c>
      <c r="Q26" s="15">
        <f t="shared" si="13"/>
        <v>-6311143.04</v>
      </c>
      <c r="R26" s="14">
        <f t="shared" si="13"/>
        <v>-6311143.04</v>
      </c>
      <c r="S26" s="15">
        <f t="shared" si="13"/>
        <v>-6311143.04</v>
      </c>
      <c r="T26" s="14">
        <f t="shared" si="13"/>
        <v>-6311143.04</v>
      </c>
      <c r="U26" s="15">
        <f t="shared" si="13"/>
        <v>-6311143.04</v>
      </c>
      <c r="V26" s="14">
        <f t="shared" si="13"/>
        <v>-6311143.04</v>
      </c>
      <c r="W26" s="15">
        <f t="shared" si="13"/>
        <v>-6311143.04</v>
      </c>
      <c r="X26" s="14">
        <f t="shared" si="13"/>
        <v>-6311143.04</v>
      </c>
      <c r="Y26" s="15">
        <f t="shared" si="13"/>
        <v>-6311143.04</v>
      </c>
      <c r="Z26" s="14">
        <f t="shared" si="13"/>
        <v>-6311143.04</v>
      </c>
      <c r="AA26" s="15">
        <f t="shared" si="13"/>
        <v>-6311143.04</v>
      </c>
      <c r="AB26" s="14">
        <f t="shared" si="13"/>
        <v>-6311143.04</v>
      </c>
      <c r="AC26" s="15">
        <f t="shared" si="13"/>
        <v>-6311143.04</v>
      </c>
      <c r="AD26" s="14">
        <f t="shared" si="13"/>
        <v>-6311143.04</v>
      </c>
      <c r="AE26" s="15">
        <f t="shared" si="13"/>
        <v>-6311143.04</v>
      </c>
      <c r="AF26" s="14">
        <f t="shared" si="13"/>
        <v>-6311143.04</v>
      </c>
      <c r="AG26" s="15">
        <f t="shared" si="13"/>
        <v>-6311143.04</v>
      </c>
      <c r="AH26" s="13">
        <f t="shared" si="13"/>
        <v>-6311143.04</v>
      </c>
      <c r="AI26" s="21"/>
      <c r="AJ26" s="21"/>
      <c r="AK26" s="21"/>
    </row>
    <row r="27" spans="1:37" x14ac:dyDescent="0.25">
      <c r="A27" s="21"/>
      <c r="B27" s="21"/>
      <c r="C27" s="12" t="s">
        <v>642</v>
      </c>
      <c r="D27" s="2"/>
      <c r="E27" s="11">
        <f>F27*20%</f>
        <v>87360</v>
      </c>
      <c r="F27" s="10">
        <f>-G27*20%</f>
        <v>436800</v>
      </c>
      <c r="G27" s="11">
        <f>-35*D57</f>
        <v>-2184000</v>
      </c>
      <c r="H27" s="10">
        <f>G27</f>
        <v>-2184000</v>
      </c>
      <c r="I27" s="11">
        <f t="shared" ref="I27:X27" si="14">H27</f>
        <v>-2184000</v>
      </c>
      <c r="J27" s="10">
        <f t="shared" si="14"/>
        <v>-2184000</v>
      </c>
      <c r="K27" s="11">
        <f t="shared" si="14"/>
        <v>-2184000</v>
      </c>
      <c r="L27" s="10">
        <f t="shared" si="14"/>
        <v>-2184000</v>
      </c>
      <c r="M27" s="11">
        <f t="shared" si="14"/>
        <v>-2184000</v>
      </c>
      <c r="N27" s="10">
        <f t="shared" si="14"/>
        <v>-2184000</v>
      </c>
      <c r="O27" s="11">
        <f t="shared" si="14"/>
        <v>-2184000</v>
      </c>
      <c r="P27" s="10">
        <f t="shared" si="14"/>
        <v>-2184000</v>
      </c>
      <c r="Q27" s="11">
        <f t="shared" si="14"/>
        <v>-2184000</v>
      </c>
      <c r="R27" s="10">
        <f t="shared" si="14"/>
        <v>-2184000</v>
      </c>
      <c r="S27" s="11">
        <f t="shared" si="14"/>
        <v>-2184000</v>
      </c>
      <c r="T27" s="10">
        <f t="shared" si="14"/>
        <v>-2184000</v>
      </c>
      <c r="U27" s="11">
        <f t="shared" si="14"/>
        <v>-2184000</v>
      </c>
      <c r="V27" s="10">
        <f t="shared" si="14"/>
        <v>-2184000</v>
      </c>
      <c r="W27" s="11">
        <f t="shared" si="14"/>
        <v>-2184000</v>
      </c>
      <c r="X27" s="10">
        <f t="shared" si="14"/>
        <v>-2184000</v>
      </c>
      <c r="Y27" s="11">
        <f t="shared" ref="Y27:AH27" si="15">X27</f>
        <v>-2184000</v>
      </c>
      <c r="Z27" s="10">
        <f t="shared" si="15"/>
        <v>-2184000</v>
      </c>
      <c r="AA27" s="11">
        <f t="shared" si="15"/>
        <v>-2184000</v>
      </c>
      <c r="AB27" s="10">
        <f t="shared" si="15"/>
        <v>-2184000</v>
      </c>
      <c r="AC27" s="11">
        <f t="shared" si="15"/>
        <v>-2184000</v>
      </c>
      <c r="AD27" s="10">
        <f t="shared" si="15"/>
        <v>-2184000</v>
      </c>
      <c r="AE27" s="11">
        <f t="shared" si="15"/>
        <v>-2184000</v>
      </c>
      <c r="AF27" s="10">
        <f t="shared" si="15"/>
        <v>-2184000</v>
      </c>
      <c r="AG27" s="11">
        <f t="shared" si="15"/>
        <v>-2184000</v>
      </c>
      <c r="AH27" s="9">
        <f t="shared" si="15"/>
        <v>-2184000</v>
      </c>
      <c r="AI27" s="21"/>
      <c r="AJ27" s="21"/>
      <c r="AK27" s="21"/>
    </row>
    <row r="28" spans="1:37" hidden="1" x14ac:dyDescent="0.25">
      <c r="A28" s="21"/>
      <c r="B28" s="21"/>
      <c r="C28" s="12" t="s">
        <v>712</v>
      </c>
      <c r="D28" s="2"/>
      <c r="E28" s="11"/>
      <c r="F28" s="10">
        <f t="shared" ref="F28:F32" si="16">-G28*20%</f>
        <v>0</v>
      </c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11"/>
      <c r="AB28" s="10"/>
      <c r="AC28" s="11"/>
      <c r="AD28" s="10"/>
      <c r="AE28" s="11"/>
      <c r="AF28" s="10"/>
      <c r="AG28" s="11"/>
      <c r="AH28" s="9"/>
      <c r="AI28" s="21"/>
      <c r="AJ28" s="21"/>
      <c r="AK28" s="21"/>
    </row>
    <row r="29" spans="1:37" hidden="1" x14ac:dyDescent="0.25">
      <c r="A29" s="21"/>
      <c r="B29" s="21"/>
      <c r="C29" s="12" t="s">
        <v>644</v>
      </c>
      <c r="D29" s="2"/>
      <c r="E29" s="11"/>
      <c r="F29" s="10">
        <f t="shared" si="16"/>
        <v>0</v>
      </c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11"/>
      <c r="AB29" s="10"/>
      <c r="AC29" s="11"/>
      <c r="AD29" s="10"/>
      <c r="AE29" s="11"/>
      <c r="AF29" s="10"/>
      <c r="AG29" s="11"/>
      <c r="AH29" s="9"/>
      <c r="AI29" s="21"/>
      <c r="AJ29" s="21"/>
      <c r="AK29" s="21"/>
    </row>
    <row r="30" spans="1:37" x14ac:dyDescent="0.25">
      <c r="A30" s="21"/>
      <c r="B30" s="21"/>
      <c r="C30" s="12" t="s">
        <v>645</v>
      </c>
      <c r="D30" s="2"/>
      <c r="E30" s="11">
        <f t="shared" ref="E30" si="17">F30*20%</f>
        <v>42432</v>
      </c>
      <c r="F30" s="10">
        <f t="shared" si="16"/>
        <v>212160</v>
      </c>
      <c r="G30" s="11">
        <f>-D57*17</f>
        <v>-1060800</v>
      </c>
      <c r="H30" s="10">
        <f>G30</f>
        <v>-1060800</v>
      </c>
      <c r="I30" s="11">
        <f t="shared" ref="I30:X30" si="18">H30</f>
        <v>-1060800</v>
      </c>
      <c r="J30" s="10">
        <f t="shared" si="18"/>
        <v>-1060800</v>
      </c>
      <c r="K30" s="11">
        <f t="shared" si="18"/>
        <v>-1060800</v>
      </c>
      <c r="L30" s="10">
        <f t="shared" si="18"/>
        <v>-1060800</v>
      </c>
      <c r="M30" s="11">
        <f t="shared" si="18"/>
        <v>-1060800</v>
      </c>
      <c r="N30" s="10">
        <f t="shared" si="18"/>
        <v>-1060800</v>
      </c>
      <c r="O30" s="11">
        <f t="shared" si="18"/>
        <v>-1060800</v>
      </c>
      <c r="P30" s="10">
        <f t="shared" si="18"/>
        <v>-1060800</v>
      </c>
      <c r="Q30" s="11">
        <f t="shared" si="18"/>
        <v>-1060800</v>
      </c>
      <c r="R30" s="10">
        <f t="shared" si="18"/>
        <v>-1060800</v>
      </c>
      <c r="S30" s="11">
        <f t="shared" si="18"/>
        <v>-1060800</v>
      </c>
      <c r="T30" s="10">
        <f t="shared" si="18"/>
        <v>-1060800</v>
      </c>
      <c r="U30" s="11">
        <f t="shared" si="18"/>
        <v>-1060800</v>
      </c>
      <c r="V30" s="10">
        <f t="shared" si="18"/>
        <v>-1060800</v>
      </c>
      <c r="W30" s="11">
        <f t="shared" si="18"/>
        <v>-1060800</v>
      </c>
      <c r="X30" s="10">
        <f t="shared" si="18"/>
        <v>-1060800</v>
      </c>
      <c r="Y30" s="11">
        <f t="shared" ref="Y30:AH30" si="19">X30</f>
        <v>-1060800</v>
      </c>
      <c r="Z30" s="10">
        <f t="shared" si="19"/>
        <v>-1060800</v>
      </c>
      <c r="AA30" s="11">
        <f t="shared" si="19"/>
        <v>-1060800</v>
      </c>
      <c r="AB30" s="10">
        <f t="shared" si="19"/>
        <v>-1060800</v>
      </c>
      <c r="AC30" s="11">
        <f t="shared" si="19"/>
        <v>-1060800</v>
      </c>
      <c r="AD30" s="10">
        <f t="shared" si="19"/>
        <v>-1060800</v>
      </c>
      <c r="AE30" s="11">
        <f t="shared" si="19"/>
        <v>-1060800</v>
      </c>
      <c r="AF30" s="10">
        <f t="shared" si="19"/>
        <v>-1060800</v>
      </c>
      <c r="AG30" s="11">
        <f t="shared" si="19"/>
        <v>-1060800</v>
      </c>
      <c r="AH30" s="9">
        <f t="shared" si="19"/>
        <v>-1060800</v>
      </c>
      <c r="AI30" s="21"/>
      <c r="AJ30" s="21"/>
      <c r="AK30" s="21"/>
    </row>
    <row r="31" spans="1:37" x14ac:dyDescent="0.25">
      <c r="A31" s="21"/>
      <c r="B31" s="21"/>
      <c r="C31" s="12" t="s">
        <v>646</v>
      </c>
      <c r="D31" s="2"/>
      <c r="E31" s="11">
        <f>F31*35%</f>
        <v>72544.012799999997</v>
      </c>
      <c r="F31" s="10">
        <f t="shared" si="16"/>
        <v>207268.60800000001</v>
      </c>
      <c r="G31" s="11">
        <f>-$E66*$E67*8760</f>
        <v>-1036343.04</v>
      </c>
      <c r="H31" s="10">
        <f t="shared" ref="H31:AH31" si="20">-$E66*$E67*8760</f>
        <v>-1036343.04</v>
      </c>
      <c r="I31" s="11">
        <f t="shared" si="20"/>
        <v>-1036343.04</v>
      </c>
      <c r="J31" s="10">
        <f t="shared" si="20"/>
        <v>-1036343.04</v>
      </c>
      <c r="K31" s="11">
        <f t="shared" si="20"/>
        <v>-1036343.04</v>
      </c>
      <c r="L31" s="10">
        <f t="shared" si="20"/>
        <v>-1036343.04</v>
      </c>
      <c r="M31" s="11">
        <f t="shared" si="20"/>
        <v>-1036343.04</v>
      </c>
      <c r="N31" s="10">
        <f t="shared" si="20"/>
        <v>-1036343.04</v>
      </c>
      <c r="O31" s="11">
        <f t="shared" si="20"/>
        <v>-1036343.04</v>
      </c>
      <c r="P31" s="10">
        <f t="shared" si="20"/>
        <v>-1036343.04</v>
      </c>
      <c r="Q31" s="11">
        <f t="shared" si="20"/>
        <v>-1036343.04</v>
      </c>
      <c r="R31" s="10">
        <f t="shared" si="20"/>
        <v>-1036343.04</v>
      </c>
      <c r="S31" s="11">
        <f t="shared" si="20"/>
        <v>-1036343.04</v>
      </c>
      <c r="T31" s="10">
        <f t="shared" si="20"/>
        <v>-1036343.04</v>
      </c>
      <c r="U31" s="11">
        <f t="shared" si="20"/>
        <v>-1036343.04</v>
      </c>
      <c r="V31" s="10">
        <f t="shared" si="20"/>
        <v>-1036343.04</v>
      </c>
      <c r="W31" s="11">
        <f t="shared" si="20"/>
        <v>-1036343.04</v>
      </c>
      <c r="X31" s="10">
        <f t="shared" si="20"/>
        <v>-1036343.04</v>
      </c>
      <c r="Y31" s="11">
        <f t="shared" si="20"/>
        <v>-1036343.04</v>
      </c>
      <c r="Z31" s="10">
        <f t="shared" si="20"/>
        <v>-1036343.04</v>
      </c>
      <c r="AA31" s="11">
        <f t="shared" si="20"/>
        <v>-1036343.04</v>
      </c>
      <c r="AB31" s="10">
        <f t="shared" si="20"/>
        <v>-1036343.04</v>
      </c>
      <c r="AC31" s="11">
        <f t="shared" si="20"/>
        <v>-1036343.04</v>
      </c>
      <c r="AD31" s="10">
        <f t="shared" si="20"/>
        <v>-1036343.04</v>
      </c>
      <c r="AE31" s="11">
        <f t="shared" si="20"/>
        <v>-1036343.04</v>
      </c>
      <c r="AF31" s="10">
        <f t="shared" si="20"/>
        <v>-1036343.04</v>
      </c>
      <c r="AG31" s="11">
        <f t="shared" si="20"/>
        <v>-1036343.04</v>
      </c>
      <c r="AH31" s="9">
        <f t="shared" si="20"/>
        <v>-1036343.04</v>
      </c>
      <c r="AI31" s="21"/>
      <c r="AJ31" s="21"/>
      <c r="AK31" s="21"/>
    </row>
    <row r="32" spans="1:37" x14ac:dyDescent="0.25">
      <c r="A32" s="21"/>
      <c r="B32" s="21"/>
      <c r="C32" s="12" t="s">
        <v>647</v>
      </c>
      <c r="D32" s="2"/>
      <c r="E32" s="11"/>
      <c r="F32" s="10">
        <f t="shared" si="16"/>
        <v>304500</v>
      </c>
      <c r="G32" s="11">
        <f>-1.5%*$Q81</f>
        <v>-1522500</v>
      </c>
      <c r="H32" s="10">
        <f t="shared" ref="H32:K32" si="21">-1.5%*$Q81</f>
        <v>-1522500</v>
      </c>
      <c r="I32" s="11">
        <f t="shared" si="21"/>
        <v>-1522500</v>
      </c>
      <c r="J32" s="10">
        <f t="shared" si="21"/>
        <v>-1522500</v>
      </c>
      <c r="K32" s="11">
        <f t="shared" si="21"/>
        <v>-1522500</v>
      </c>
      <c r="L32" s="10">
        <f>-2%*Q81</f>
        <v>-2030000</v>
      </c>
      <c r="M32" s="11">
        <f t="shared" ref="M32:AH32" si="22">L32</f>
        <v>-2030000</v>
      </c>
      <c r="N32" s="10">
        <f t="shared" si="22"/>
        <v>-2030000</v>
      </c>
      <c r="O32" s="11">
        <f t="shared" si="22"/>
        <v>-2030000</v>
      </c>
      <c r="P32" s="10">
        <f t="shared" si="22"/>
        <v>-2030000</v>
      </c>
      <c r="Q32" s="11">
        <f t="shared" si="22"/>
        <v>-2030000</v>
      </c>
      <c r="R32" s="10">
        <f t="shared" si="22"/>
        <v>-2030000</v>
      </c>
      <c r="S32" s="11">
        <f t="shared" si="22"/>
        <v>-2030000</v>
      </c>
      <c r="T32" s="10">
        <f t="shared" si="22"/>
        <v>-2030000</v>
      </c>
      <c r="U32" s="11">
        <f t="shared" si="22"/>
        <v>-2030000</v>
      </c>
      <c r="V32" s="10">
        <f t="shared" si="22"/>
        <v>-2030000</v>
      </c>
      <c r="W32" s="11">
        <f t="shared" si="22"/>
        <v>-2030000</v>
      </c>
      <c r="X32" s="10">
        <f t="shared" si="22"/>
        <v>-2030000</v>
      </c>
      <c r="Y32" s="11">
        <f t="shared" si="22"/>
        <v>-2030000</v>
      </c>
      <c r="Z32" s="10">
        <f t="shared" si="22"/>
        <v>-2030000</v>
      </c>
      <c r="AA32" s="11">
        <f t="shared" si="22"/>
        <v>-2030000</v>
      </c>
      <c r="AB32" s="10">
        <f t="shared" si="22"/>
        <v>-2030000</v>
      </c>
      <c r="AC32" s="11">
        <f t="shared" si="22"/>
        <v>-2030000</v>
      </c>
      <c r="AD32" s="10">
        <f t="shared" si="22"/>
        <v>-2030000</v>
      </c>
      <c r="AE32" s="11">
        <f t="shared" si="22"/>
        <v>-2030000</v>
      </c>
      <c r="AF32" s="10">
        <f t="shared" si="22"/>
        <v>-2030000</v>
      </c>
      <c r="AG32" s="11">
        <f t="shared" si="22"/>
        <v>-2030000</v>
      </c>
      <c r="AH32" s="9">
        <f t="shared" si="22"/>
        <v>-2030000</v>
      </c>
      <c r="AI32" s="21"/>
      <c r="AJ32" s="21"/>
      <c r="AK32" s="21"/>
    </row>
    <row r="33" spans="1:37" x14ac:dyDescent="0.25">
      <c r="A33" s="21"/>
      <c r="B33" s="21"/>
      <c r="C33" s="8"/>
      <c r="D33" s="7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11"/>
      <c r="AB33" s="10"/>
      <c r="AC33" s="11"/>
      <c r="AD33" s="10"/>
      <c r="AE33" s="11"/>
      <c r="AF33" s="10"/>
      <c r="AG33" s="11"/>
      <c r="AH33" s="9"/>
      <c r="AI33" s="21"/>
      <c r="AJ33" s="21"/>
      <c r="AK33" s="21"/>
    </row>
    <row r="34" spans="1:37" x14ac:dyDescent="0.25">
      <c r="A34" s="21"/>
      <c r="B34" s="21"/>
      <c r="C34" s="23" t="s">
        <v>37</v>
      </c>
      <c r="D34" s="255"/>
      <c r="E34" s="15">
        <f>SUM(E18,E20,E26)</f>
        <v>-1072663.9872000001</v>
      </c>
      <c r="F34" s="14">
        <f>SUM(F18,F20,F26)</f>
        <v>1636108.608</v>
      </c>
      <c r="G34" s="15">
        <f t="shared" ref="G34:AH34" si="23">SUM(G18,G20,G26)</f>
        <v>10441576.260000002</v>
      </c>
      <c r="H34" s="14">
        <f t="shared" si="23"/>
        <v>10441576.260000002</v>
      </c>
      <c r="I34" s="15">
        <f t="shared" si="23"/>
        <v>10441576.260000002</v>
      </c>
      <c r="J34" s="14">
        <f t="shared" si="23"/>
        <v>10441576.260000002</v>
      </c>
      <c r="K34" s="15">
        <f t="shared" si="23"/>
        <v>10441576.260000002</v>
      </c>
      <c r="L34" s="14">
        <f t="shared" si="23"/>
        <v>9934076.2600000016</v>
      </c>
      <c r="M34" s="15">
        <f t="shared" si="23"/>
        <v>9934076.2600000016</v>
      </c>
      <c r="N34" s="14">
        <f t="shared" si="23"/>
        <v>9934076.2600000016</v>
      </c>
      <c r="O34" s="15">
        <f t="shared" si="23"/>
        <v>9934076.2600000016</v>
      </c>
      <c r="P34" s="14">
        <f t="shared" si="23"/>
        <v>9934076.2600000016</v>
      </c>
      <c r="Q34" s="15">
        <f t="shared" si="23"/>
        <v>9934076.2600000016</v>
      </c>
      <c r="R34" s="14">
        <f t="shared" si="23"/>
        <v>9934076.2600000016</v>
      </c>
      <c r="S34" s="15">
        <f t="shared" si="23"/>
        <v>9934076.2600000016</v>
      </c>
      <c r="T34" s="14">
        <f t="shared" si="23"/>
        <v>9934076.2600000016</v>
      </c>
      <c r="U34" s="15">
        <f t="shared" si="23"/>
        <v>9934076.2600000016</v>
      </c>
      <c r="V34" s="14">
        <f t="shared" si="23"/>
        <v>9934076.2600000016</v>
      </c>
      <c r="W34" s="15">
        <f t="shared" si="23"/>
        <v>9934076.2600000016</v>
      </c>
      <c r="X34" s="14">
        <f t="shared" si="23"/>
        <v>9934076.2600000016</v>
      </c>
      <c r="Y34" s="15">
        <f t="shared" si="23"/>
        <v>9934076.2600000016</v>
      </c>
      <c r="Z34" s="14">
        <f t="shared" si="23"/>
        <v>9934076.2600000016</v>
      </c>
      <c r="AA34" s="15">
        <f t="shared" si="23"/>
        <v>9934076.2600000016</v>
      </c>
      <c r="AB34" s="14">
        <f t="shared" si="23"/>
        <v>9934076.2600000016</v>
      </c>
      <c r="AC34" s="15">
        <f t="shared" si="23"/>
        <v>9934076.2600000016</v>
      </c>
      <c r="AD34" s="14">
        <f t="shared" si="23"/>
        <v>9934076.2600000016</v>
      </c>
      <c r="AE34" s="15">
        <f t="shared" si="23"/>
        <v>9934076.2600000016</v>
      </c>
      <c r="AF34" s="14">
        <f t="shared" si="23"/>
        <v>9934076.2600000016</v>
      </c>
      <c r="AG34" s="15">
        <f t="shared" si="23"/>
        <v>9934076.2600000016</v>
      </c>
      <c r="AH34" s="13">
        <f t="shared" si="23"/>
        <v>9934076.2600000016</v>
      </c>
      <c r="AI34" s="21"/>
      <c r="AJ34" s="21"/>
      <c r="AK34" s="21"/>
    </row>
    <row r="35" spans="1:37" x14ac:dyDescent="0.25">
      <c r="A35" s="21"/>
      <c r="B35" s="21"/>
      <c r="C35" s="8"/>
      <c r="D35" s="256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4"/>
      <c r="AI35" s="21"/>
      <c r="AJ35" s="21"/>
      <c r="AK35" s="21"/>
    </row>
    <row r="36" spans="1:37" x14ac:dyDescent="0.25">
      <c r="A36" s="21"/>
      <c r="B36" s="21"/>
      <c r="C36" s="23" t="s">
        <v>648</v>
      </c>
      <c r="D36" s="253"/>
      <c r="E36" s="11"/>
      <c r="F36" s="257">
        <f>SUM(F37)</f>
        <v>-163610.86080000002</v>
      </c>
      <c r="G36" s="258">
        <f t="shared" ref="G36:O36" si="24">SUM(G37)</f>
        <v>-1044157.6260000002</v>
      </c>
      <c r="H36" s="257">
        <f t="shared" si="24"/>
        <v>-1044157.6260000002</v>
      </c>
      <c r="I36" s="258">
        <f t="shared" si="24"/>
        <v>-1044157.6260000002</v>
      </c>
      <c r="J36" s="257">
        <f t="shared" si="24"/>
        <v>-1044157.6260000002</v>
      </c>
      <c r="K36" s="258">
        <f t="shared" si="24"/>
        <v>-1044157.6260000002</v>
      </c>
      <c r="L36" s="257">
        <f t="shared" si="24"/>
        <v>-993407.62600000016</v>
      </c>
      <c r="M36" s="258">
        <f t="shared" si="24"/>
        <v>-993407.62600000016</v>
      </c>
      <c r="N36" s="257">
        <f t="shared" si="24"/>
        <v>-993407.62600000016</v>
      </c>
      <c r="O36" s="258">
        <f t="shared" si="24"/>
        <v>-993407.62600000016</v>
      </c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11"/>
      <c r="AB36" s="10"/>
      <c r="AC36" s="11"/>
      <c r="AD36" s="10"/>
      <c r="AE36" s="11"/>
      <c r="AF36" s="10"/>
      <c r="AG36" s="11"/>
      <c r="AH36" s="9"/>
      <c r="AI36" s="21"/>
      <c r="AJ36" s="21"/>
      <c r="AK36" s="21"/>
    </row>
    <row r="37" spans="1:37" x14ac:dyDescent="0.25">
      <c r="A37" s="21"/>
      <c r="B37" s="21"/>
      <c r="C37" s="12"/>
      <c r="D37" s="253"/>
      <c r="E37" s="11"/>
      <c r="F37" s="10">
        <f t="shared" ref="F37:O37" si="25">-F34*10%</f>
        <v>-163610.86080000002</v>
      </c>
      <c r="G37" s="11">
        <f t="shared" si="25"/>
        <v>-1044157.6260000002</v>
      </c>
      <c r="H37" s="10">
        <f t="shared" si="25"/>
        <v>-1044157.6260000002</v>
      </c>
      <c r="I37" s="11">
        <f t="shared" si="25"/>
        <v>-1044157.6260000002</v>
      </c>
      <c r="J37" s="10">
        <f t="shared" si="25"/>
        <v>-1044157.6260000002</v>
      </c>
      <c r="K37" s="11">
        <f t="shared" si="25"/>
        <v>-1044157.6260000002</v>
      </c>
      <c r="L37" s="10">
        <f t="shared" si="25"/>
        <v>-993407.62600000016</v>
      </c>
      <c r="M37" s="11">
        <f t="shared" si="25"/>
        <v>-993407.62600000016</v>
      </c>
      <c r="N37" s="10">
        <f t="shared" si="25"/>
        <v>-993407.62600000016</v>
      </c>
      <c r="O37" s="11">
        <f t="shared" si="25"/>
        <v>-993407.62600000016</v>
      </c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11"/>
      <c r="AB37" s="10"/>
      <c r="AC37" s="11"/>
      <c r="AD37" s="10"/>
      <c r="AE37" s="11"/>
      <c r="AF37" s="10"/>
      <c r="AG37" s="11"/>
      <c r="AH37" s="9"/>
      <c r="AI37" s="21"/>
      <c r="AJ37" s="21"/>
      <c r="AK37" s="21"/>
    </row>
    <row r="38" spans="1:37" x14ac:dyDescent="0.25">
      <c r="A38" s="21"/>
      <c r="B38" s="21"/>
      <c r="C38" s="12"/>
      <c r="D38" s="253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11"/>
      <c r="AB38" s="10"/>
      <c r="AC38" s="11"/>
      <c r="AD38" s="10"/>
      <c r="AE38" s="11"/>
      <c r="AF38" s="10"/>
      <c r="AG38" s="11"/>
      <c r="AH38" s="9"/>
      <c r="AI38" s="21"/>
      <c r="AJ38" s="21"/>
      <c r="AK38" s="21"/>
    </row>
    <row r="39" spans="1:37" x14ac:dyDescent="0.25">
      <c r="A39" s="21"/>
      <c r="B39" s="21"/>
      <c r="C39" s="23" t="s">
        <v>38</v>
      </c>
      <c r="D39" s="255"/>
      <c r="E39" s="259"/>
      <c r="F39" s="14">
        <f t="shared" ref="F39:AH39" si="26">SUM(F34,F36)</f>
        <v>1472497.7472000001</v>
      </c>
      <c r="G39" s="15">
        <f t="shared" si="26"/>
        <v>9397418.6340000015</v>
      </c>
      <c r="H39" s="14">
        <f t="shared" si="26"/>
        <v>9397418.6340000015</v>
      </c>
      <c r="I39" s="15">
        <f t="shared" si="26"/>
        <v>9397418.6340000015</v>
      </c>
      <c r="J39" s="14">
        <f t="shared" si="26"/>
        <v>9397418.6340000015</v>
      </c>
      <c r="K39" s="15">
        <f t="shared" si="26"/>
        <v>9397418.6340000015</v>
      </c>
      <c r="L39" s="14">
        <f t="shared" si="26"/>
        <v>8940668.6340000015</v>
      </c>
      <c r="M39" s="15">
        <f t="shared" si="26"/>
        <v>8940668.6340000015</v>
      </c>
      <c r="N39" s="14">
        <f t="shared" si="26"/>
        <v>8940668.6340000015</v>
      </c>
      <c r="O39" s="15">
        <f t="shared" si="26"/>
        <v>8940668.6340000015</v>
      </c>
      <c r="P39" s="14">
        <f t="shared" si="26"/>
        <v>9934076.2600000016</v>
      </c>
      <c r="Q39" s="15">
        <f t="shared" si="26"/>
        <v>9934076.2600000016</v>
      </c>
      <c r="R39" s="14">
        <f t="shared" si="26"/>
        <v>9934076.2600000016</v>
      </c>
      <c r="S39" s="15">
        <f t="shared" si="26"/>
        <v>9934076.2600000016</v>
      </c>
      <c r="T39" s="14">
        <f t="shared" si="26"/>
        <v>9934076.2600000016</v>
      </c>
      <c r="U39" s="15">
        <f t="shared" si="26"/>
        <v>9934076.2600000016</v>
      </c>
      <c r="V39" s="14">
        <f t="shared" si="26"/>
        <v>9934076.2600000016</v>
      </c>
      <c r="W39" s="15">
        <f t="shared" si="26"/>
        <v>9934076.2600000016</v>
      </c>
      <c r="X39" s="14">
        <f t="shared" si="26"/>
        <v>9934076.2600000016</v>
      </c>
      <c r="Y39" s="15">
        <f t="shared" si="26"/>
        <v>9934076.2600000016</v>
      </c>
      <c r="Z39" s="14">
        <f t="shared" si="26"/>
        <v>9934076.2600000016</v>
      </c>
      <c r="AA39" s="15">
        <f t="shared" si="26"/>
        <v>9934076.2600000016</v>
      </c>
      <c r="AB39" s="14">
        <f t="shared" si="26"/>
        <v>9934076.2600000016</v>
      </c>
      <c r="AC39" s="15">
        <f t="shared" si="26"/>
        <v>9934076.2600000016</v>
      </c>
      <c r="AD39" s="14">
        <f t="shared" si="26"/>
        <v>9934076.2600000016</v>
      </c>
      <c r="AE39" s="15">
        <f t="shared" si="26"/>
        <v>9934076.2600000016</v>
      </c>
      <c r="AF39" s="14">
        <f t="shared" si="26"/>
        <v>9934076.2600000016</v>
      </c>
      <c r="AG39" s="15">
        <f t="shared" si="26"/>
        <v>9934076.2600000016</v>
      </c>
      <c r="AH39" s="13">
        <f t="shared" si="26"/>
        <v>9934076.2600000016</v>
      </c>
      <c r="AI39" s="21"/>
      <c r="AJ39" s="21"/>
      <c r="AK39" s="21"/>
    </row>
    <row r="40" spans="1:37" x14ac:dyDescent="0.25">
      <c r="A40" s="21"/>
      <c r="B40" s="21"/>
      <c r="C40" s="8"/>
      <c r="D40" s="256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4"/>
      <c r="AI40" s="21"/>
      <c r="AJ40" s="21"/>
      <c r="AK40" s="21"/>
    </row>
    <row r="41" spans="1:37" x14ac:dyDescent="0.25">
      <c r="A41" s="21"/>
      <c r="B41" s="21"/>
      <c r="C41" s="23" t="s">
        <v>649</v>
      </c>
      <c r="D41" s="260"/>
      <c r="E41" s="15">
        <f t="shared" ref="E41:AH41" si="27">SUM(E42:E45)</f>
        <v>0</v>
      </c>
      <c r="F41" s="14">
        <f t="shared" si="27"/>
        <v>0</v>
      </c>
      <c r="G41" s="15">
        <f t="shared" si="27"/>
        <v>-2291328</v>
      </c>
      <c r="H41" s="14">
        <f t="shared" si="27"/>
        <v>-2291328</v>
      </c>
      <c r="I41" s="15">
        <f t="shared" si="27"/>
        <v>-2291328</v>
      </c>
      <c r="J41" s="14">
        <f t="shared" si="27"/>
        <v>-2291328</v>
      </c>
      <c r="K41" s="15">
        <f t="shared" si="27"/>
        <v>-2291328</v>
      </c>
      <c r="L41" s="14">
        <f t="shared" si="27"/>
        <v>-2291328</v>
      </c>
      <c r="M41" s="15">
        <f t="shared" si="27"/>
        <v>-2291328</v>
      </c>
      <c r="N41" s="14">
        <f t="shared" si="27"/>
        <v>-2291328</v>
      </c>
      <c r="O41" s="15">
        <f t="shared" si="27"/>
        <v>-2291328</v>
      </c>
      <c r="P41" s="14">
        <f t="shared" si="27"/>
        <v>-2291328</v>
      </c>
      <c r="Q41" s="15">
        <f t="shared" si="27"/>
        <v>-2291328</v>
      </c>
      <c r="R41" s="14">
        <f t="shared" si="27"/>
        <v>-2291328</v>
      </c>
      <c r="S41" s="15">
        <f t="shared" si="27"/>
        <v>-2291328</v>
      </c>
      <c r="T41" s="14">
        <f t="shared" si="27"/>
        <v>-2291328</v>
      </c>
      <c r="U41" s="15">
        <f t="shared" si="27"/>
        <v>-2291328</v>
      </c>
      <c r="V41" s="14">
        <f t="shared" si="27"/>
        <v>-2291328</v>
      </c>
      <c r="W41" s="15">
        <f t="shared" si="27"/>
        <v>-2291328</v>
      </c>
      <c r="X41" s="14">
        <f t="shared" si="27"/>
        <v>-2291328</v>
      </c>
      <c r="Y41" s="15">
        <f t="shared" si="27"/>
        <v>-2291328</v>
      </c>
      <c r="Z41" s="14">
        <f t="shared" si="27"/>
        <v>-2291328</v>
      </c>
      <c r="AA41" s="15">
        <f t="shared" si="27"/>
        <v>-2291328</v>
      </c>
      <c r="AB41" s="14">
        <f t="shared" si="27"/>
        <v>-2291328</v>
      </c>
      <c r="AC41" s="15">
        <f t="shared" si="27"/>
        <v>-2291328</v>
      </c>
      <c r="AD41" s="14">
        <f t="shared" si="27"/>
        <v>-2291328</v>
      </c>
      <c r="AE41" s="15">
        <f t="shared" si="27"/>
        <v>-2291328</v>
      </c>
      <c r="AF41" s="14">
        <f t="shared" si="27"/>
        <v>-2291328</v>
      </c>
      <c r="AG41" s="15">
        <f t="shared" si="27"/>
        <v>-2291328</v>
      </c>
      <c r="AH41" s="13">
        <f t="shared" si="27"/>
        <v>-2291328</v>
      </c>
      <c r="AI41" s="21"/>
      <c r="AJ41" s="21"/>
      <c r="AK41" s="21"/>
    </row>
    <row r="42" spans="1:37" x14ac:dyDescent="0.25">
      <c r="A42" s="21"/>
      <c r="B42" s="21"/>
      <c r="C42" s="12" t="s">
        <v>650</v>
      </c>
      <c r="D42" s="261"/>
      <c r="E42" s="11"/>
      <c r="F42" s="10">
        <f>-$D93*F8</f>
        <v>0</v>
      </c>
      <c r="G42" s="11">
        <f t="shared" ref="G42:AH42" si="28">-$D93*G8</f>
        <v>-606528</v>
      </c>
      <c r="H42" s="10">
        <f t="shared" si="28"/>
        <v>-606528</v>
      </c>
      <c r="I42" s="11">
        <f t="shared" si="28"/>
        <v>-606528</v>
      </c>
      <c r="J42" s="10">
        <f t="shared" si="28"/>
        <v>-606528</v>
      </c>
      <c r="K42" s="11">
        <f t="shared" si="28"/>
        <v>-606528</v>
      </c>
      <c r="L42" s="10">
        <f t="shared" si="28"/>
        <v>-606528</v>
      </c>
      <c r="M42" s="11">
        <f t="shared" si="28"/>
        <v>-606528</v>
      </c>
      <c r="N42" s="10">
        <f t="shared" si="28"/>
        <v>-606528</v>
      </c>
      <c r="O42" s="11">
        <f t="shared" si="28"/>
        <v>-606528</v>
      </c>
      <c r="P42" s="10">
        <f t="shared" si="28"/>
        <v>-606528</v>
      </c>
      <c r="Q42" s="11">
        <f t="shared" si="28"/>
        <v>-606528</v>
      </c>
      <c r="R42" s="10">
        <f t="shared" si="28"/>
        <v>-606528</v>
      </c>
      <c r="S42" s="11">
        <f t="shared" si="28"/>
        <v>-606528</v>
      </c>
      <c r="T42" s="10">
        <f t="shared" si="28"/>
        <v>-606528</v>
      </c>
      <c r="U42" s="11">
        <f t="shared" si="28"/>
        <v>-606528</v>
      </c>
      <c r="V42" s="10">
        <f t="shared" si="28"/>
        <v>-606528</v>
      </c>
      <c r="W42" s="11">
        <f t="shared" si="28"/>
        <v>-606528</v>
      </c>
      <c r="X42" s="10">
        <f t="shared" si="28"/>
        <v>-606528</v>
      </c>
      <c r="Y42" s="11">
        <f t="shared" si="28"/>
        <v>-606528</v>
      </c>
      <c r="Z42" s="10">
        <f t="shared" si="28"/>
        <v>-606528</v>
      </c>
      <c r="AA42" s="11">
        <f t="shared" si="28"/>
        <v>-606528</v>
      </c>
      <c r="AB42" s="10">
        <f t="shared" si="28"/>
        <v>-606528</v>
      </c>
      <c r="AC42" s="11">
        <f t="shared" si="28"/>
        <v>-606528</v>
      </c>
      <c r="AD42" s="10">
        <f t="shared" si="28"/>
        <v>-606528</v>
      </c>
      <c r="AE42" s="11">
        <f t="shared" si="28"/>
        <v>-606528</v>
      </c>
      <c r="AF42" s="10">
        <f t="shared" si="28"/>
        <v>-606528</v>
      </c>
      <c r="AG42" s="11">
        <f t="shared" si="28"/>
        <v>-606528</v>
      </c>
      <c r="AH42" s="9">
        <f t="shared" si="28"/>
        <v>-606528</v>
      </c>
      <c r="AI42" s="21"/>
      <c r="AJ42" s="21"/>
      <c r="AK42" s="21"/>
    </row>
    <row r="43" spans="1:37" x14ac:dyDescent="0.25">
      <c r="A43" s="21"/>
      <c r="B43" s="21"/>
      <c r="C43" s="12" t="s">
        <v>651</v>
      </c>
      <c r="D43" s="261"/>
      <c r="E43" s="11"/>
      <c r="F43" s="10">
        <f>-$D91*F8</f>
        <v>0</v>
      </c>
      <c r="G43" s="11">
        <f t="shared" ref="G43:AH43" si="29">-$D91*G8</f>
        <v>-1010880</v>
      </c>
      <c r="H43" s="10">
        <f t="shared" si="29"/>
        <v>-1010880</v>
      </c>
      <c r="I43" s="11">
        <f t="shared" si="29"/>
        <v>-1010880</v>
      </c>
      <c r="J43" s="10">
        <f t="shared" si="29"/>
        <v>-1010880</v>
      </c>
      <c r="K43" s="11">
        <f t="shared" si="29"/>
        <v>-1010880</v>
      </c>
      <c r="L43" s="10">
        <f t="shared" si="29"/>
        <v>-1010880</v>
      </c>
      <c r="M43" s="11">
        <f t="shared" si="29"/>
        <v>-1010880</v>
      </c>
      <c r="N43" s="10">
        <f t="shared" si="29"/>
        <v>-1010880</v>
      </c>
      <c r="O43" s="11">
        <f t="shared" si="29"/>
        <v>-1010880</v>
      </c>
      <c r="P43" s="10">
        <f t="shared" si="29"/>
        <v>-1010880</v>
      </c>
      <c r="Q43" s="11">
        <f t="shared" si="29"/>
        <v>-1010880</v>
      </c>
      <c r="R43" s="10">
        <f t="shared" si="29"/>
        <v>-1010880</v>
      </c>
      <c r="S43" s="11">
        <f t="shared" si="29"/>
        <v>-1010880</v>
      </c>
      <c r="T43" s="10">
        <f t="shared" si="29"/>
        <v>-1010880</v>
      </c>
      <c r="U43" s="11">
        <f t="shared" si="29"/>
        <v>-1010880</v>
      </c>
      <c r="V43" s="10">
        <f t="shared" si="29"/>
        <v>-1010880</v>
      </c>
      <c r="W43" s="11">
        <f t="shared" si="29"/>
        <v>-1010880</v>
      </c>
      <c r="X43" s="10">
        <f t="shared" si="29"/>
        <v>-1010880</v>
      </c>
      <c r="Y43" s="11">
        <f t="shared" si="29"/>
        <v>-1010880</v>
      </c>
      <c r="Z43" s="10">
        <f t="shared" si="29"/>
        <v>-1010880</v>
      </c>
      <c r="AA43" s="11">
        <f t="shared" si="29"/>
        <v>-1010880</v>
      </c>
      <c r="AB43" s="10">
        <f t="shared" si="29"/>
        <v>-1010880</v>
      </c>
      <c r="AC43" s="11">
        <f t="shared" si="29"/>
        <v>-1010880</v>
      </c>
      <c r="AD43" s="10">
        <f t="shared" si="29"/>
        <v>-1010880</v>
      </c>
      <c r="AE43" s="11">
        <f t="shared" si="29"/>
        <v>-1010880</v>
      </c>
      <c r="AF43" s="10">
        <f t="shared" si="29"/>
        <v>-1010880</v>
      </c>
      <c r="AG43" s="11">
        <f t="shared" si="29"/>
        <v>-1010880</v>
      </c>
      <c r="AH43" s="9">
        <f t="shared" si="29"/>
        <v>-1010880</v>
      </c>
      <c r="AI43" s="21"/>
      <c r="AJ43" s="21"/>
      <c r="AK43" s="21"/>
    </row>
    <row r="44" spans="1:37" x14ac:dyDescent="0.25">
      <c r="A44" s="21"/>
      <c r="B44" s="21"/>
      <c r="C44" s="12" t="s">
        <v>652</v>
      </c>
      <c r="D44" s="261"/>
      <c r="E44" s="11"/>
      <c r="F44" s="10">
        <f>IF(F8&gt;240000,(-F8*$D$92),0)</f>
        <v>0</v>
      </c>
      <c r="G44" s="11">
        <f t="shared" ref="G44:AH44" si="30">IF(G8&gt;240000,(-G8*$D$92),0)</f>
        <v>-673920</v>
      </c>
      <c r="H44" s="10">
        <f t="shared" si="30"/>
        <v>-673920</v>
      </c>
      <c r="I44" s="11">
        <f t="shared" si="30"/>
        <v>-673920</v>
      </c>
      <c r="J44" s="10">
        <f t="shared" si="30"/>
        <v>-673920</v>
      </c>
      <c r="K44" s="11">
        <f t="shared" si="30"/>
        <v>-673920</v>
      </c>
      <c r="L44" s="10">
        <f t="shared" si="30"/>
        <v>-673920</v>
      </c>
      <c r="M44" s="11">
        <f t="shared" si="30"/>
        <v>-673920</v>
      </c>
      <c r="N44" s="10">
        <f t="shared" si="30"/>
        <v>-673920</v>
      </c>
      <c r="O44" s="11">
        <f t="shared" si="30"/>
        <v>-673920</v>
      </c>
      <c r="P44" s="10">
        <f t="shared" si="30"/>
        <v>-673920</v>
      </c>
      <c r="Q44" s="11">
        <f t="shared" si="30"/>
        <v>-673920</v>
      </c>
      <c r="R44" s="10">
        <f t="shared" si="30"/>
        <v>-673920</v>
      </c>
      <c r="S44" s="11">
        <f t="shared" si="30"/>
        <v>-673920</v>
      </c>
      <c r="T44" s="10">
        <f t="shared" si="30"/>
        <v>-673920</v>
      </c>
      <c r="U44" s="11">
        <f t="shared" si="30"/>
        <v>-673920</v>
      </c>
      <c r="V44" s="10">
        <f t="shared" si="30"/>
        <v>-673920</v>
      </c>
      <c r="W44" s="11">
        <f t="shared" si="30"/>
        <v>-673920</v>
      </c>
      <c r="X44" s="10">
        <f t="shared" si="30"/>
        <v>-673920</v>
      </c>
      <c r="Y44" s="11">
        <f t="shared" si="30"/>
        <v>-673920</v>
      </c>
      <c r="Z44" s="10">
        <f t="shared" si="30"/>
        <v>-673920</v>
      </c>
      <c r="AA44" s="11">
        <f t="shared" si="30"/>
        <v>-673920</v>
      </c>
      <c r="AB44" s="10">
        <f t="shared" si="30"/>
        <v>-673920</v>
      </c>
      <c r="AC44" s="11">
        <f t="shared" si="30"/>
        <v>-673920</v>
      </c>
      <c r="AD44" s="10">
        <f t="shared" si="30"/>
        <v>-673920</v>
      </c>
      <c r="AE44" s="11">
        <f t="shared" si="30"/>
        <v>-673920</v>
      </c>
      <c r="AF44" s="10">
        <f t="shared" si="30"/>
        <v>-673920</v>
      </c>
      <c r="AG44" s="11">
        <f t="shared" si="30"/>
        <v>-673920</v>
      </c>
      <c r="AH44" s="9">
        <f t="shared" si="30"/>
        <v>-673920</v>
      </c>
      <c r="AI44" s="21"/>
      <c r="AJ44" s="21"/>
      <c r="AK44" s="21"/>
    </row>
    <row r="45" spans="1:37" x14ac:dyDescent="0.25">
      <c r="A45" s="21"/>
      <c r="B45" s="21"/>
      <c r="C45" s="262"/>
      <c r="D45" s="7"/>
      <c r="E45" s="6"/>
      <c r="F45" s="5"/>
      <c r="G45" s="6"/>
      <c r="H45" s="5"/>
      <c r="I45" s="6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4"/>
      <c r="AI45" s="21"/>
      <c r="AJ45" s="21"/>
      <c r="AK45" s="21"/>
    </row>
    <row r="46" spans="1:37" x14ac:dyDescent="0.25">
      <c r="A46" s="21"/>
      <c r="B46" s="21"/>
      <c r="C46" s="263" t="s">
        <v>653</v>
      </c>
      <c r="D46" s="264">
        <f>-T84</f>
        <v>-38500000</v>
      </c>
      <c r="E46" s="265">
        <f>SUM(E34,E41)</f>
        <v>-1072663.9872000001</v>
      </c>
      <c r="F46" s="266">
        <f>SUM(F39,F41)</f>
        <v>1472497.7472000001</v>
      </c>
      <c r="G46" s="265">
        <f t="shared" ref="G46:AH46" si="31">SUM(G39,G41)</f>
        <v>7106090.6340000015</v>
      </c>
      <c r="H46" s="266">
        <f t="shared" si="31"/>
        <v>7106090.6340000015</v>
      </c>
      <c r="I46" s="265">
        <f t="shared" si="31"/>
        <v>7106090.6340000015</v>
      </c>
      <c r="J46" s="266">
        <f t="shared" si="31"/>
        <v>7106090.6340000015</v>
      </c>
      <c r="K46" s="265">
        <f t="shared" si="31"/>
        <v>7106090.6340000015</v>
      </c>
      <c r="L46" s="266">
        <f t="shared" si="31"/>
        <v>6649340.6340000015</v>
      </c>
      <c r="M46" s="265">
        <f t="shared" si="31"/>
        <v>6649340.6340000015</v>
      </c>
      <c r="N46" s="266">
        <f t="shared" si="31"/>
        <v>6649340.6340000015</v>
      </c>
      <c r="O46" s="265">
        <f t="shared" si="31"/>
        <v>6649340.6340000015</v>
      </c>
      <c r="P46" s="266">
        <f t="shared" si="31"/>
        <v>7642748.2600000016</v>
      </c>
      <c r="Q46" s="265">
        <f t="shared" si="31"/>
        <v>7642748.2600000016</v>
      </c>
      <c r="R46" s="266">
        <f t="shared" si="31"/>
        <v>7642748.2600000016</v>
      </c>
      <c r="S46" s="265">
        <f t="shared" si="31"/>
        <v>7642748.2600000016</v>
      </c>
      <c r="T46" s="266">
        <f t="shared" si="31"/>
        <v>7642748.2600000016</v>
      </c>
      <c r="U46" s="265">
        <f t="shared" si="31"/>
        <v>7642748.2600000016</v>
      </c>
      <c r="V46" s="266">
        <f t="shared" si="31"/>
        <v>7642748.2600000016</v>
      </c>
      <c r="W46" s="265">
        <f t="shared" si="31"/>
        <v>7642748.2600000016</v>
      </c>
      <c r="X46" s="266">
        <f t="shared" si="31"/>
        <v>7642748.2600000016</v>
      </c>
      <c r="Y46" s="265">
        <f t="shared" si="31"/>
        <v>7642748.2600000016</v>
      </c>
      <c r="Z46" s="266">
        <f t="shared" si="31"/>
        <v>7642748.2600000016</v>
      </c>
      <c r="AA46" s="265">
        <f t="shared" si="31"/>
        <v>7642748.2600000016</v>
      </c>
      <c r="AB46" s="266">
        <f t="shared" si="31"/>
        <v>7642748.2600000016</v>
      </c>
      <c r="AC46" s="265">
        <f t="shared" si="31"/>
        <v>7642748.2600000016</v>
      </c>
      <c r="AD46" s="266">
        <f t="shared" si="31"/>
        <v>7642748.2600000016</v>
      </c>
      <c r="AE46" s="265">
        <f t="shared" si="31"/>
        <v>7642748.2600000016</v>
      </c>
      <c r="AF46" s="266">
        <f t="shared" si="31"/>
        <v>7642748.2600000016</v>
      </c>
      <c r="AG46" s="265">
        <f t="shared" si="31"/>
        <v>7642748.2600000016</v>
      </c>
      <c r="AH46" s="267">
        <f t="shared" si="31"/>
        <v>7642748.2600000016</v>
      </c>
      <c r="AI46" s="21"/>
      <c r="AJ46" s="21"/>
      <c r="AK46" s="21"/>
    </row>
    <row r="47" spans="1:37" x14ac:dyDescent="0.25">
      <c r="A47" s="21"/>
      <c r="B47" s="21"/>
      <c r="C47" s="268"/>
      <c r="D47" s="269"/>
      <c r="E47" s="270"/>
      <c r="F47" s="271"/>
      <c r="G47" s="270"/>
      <c r="H47" s="271"/>
      <c r="I47" s="270"/>
      <c r="J47" s="271"/>
      <c r="K47" s="270"/>
      <c r="L47" s="271"/>
      <c r="M47" s="270"/>
      <c r="N47" s="271"/>
      <c r="O47" s="270"/>
      <c r="P47" s="271"/>
      <c r="Q47" s="270"/>
      <c r="R47" s="271"/>
      <c r="S47" s="270"/>
      <c r="T47" s="271"/>
      <c r="U47" s="270"/>
      <c r="V47" s="271"/>
      <c r="W47" s="270"/>
      <c r="X47" s="271"/>
      <c r="Y47" s="270"/>
      <c r="Z47" s="271"/>
      <c r="AA47" s="270"/>
      <c r="AB47" s="271"/>
      <c r="AC47" s="270"/>
      <c r="AD47" s="271"/>
      <c r="AE47" s="270"/>
      <c r="AF47" s="271"/>
      <c r="AG47" s="270"/>
      <c r="AH47" s="272"/>
      <c r="AI47" s="21"/>
      <c r="AJ47" s="21"/>
      <c r="AK47" s="21"/>
    </row>
    <row r="48" spans="1:37" x14ac:dyDescent="0.25">
      <c r="A48" s="21"/>
      <c r="B48" s="21"/>
      <c r="C48" s="273" t="s">
        <v>654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E48" s="21"/>
      <c r="AF48" s="21"/>
      <c r="AG48" s="21"/>
      <c r="AH48" s="21"/>
      <c r="AI48" s="21"/>
      <c r="AJ48" s="21"/>
      <c r="AK48" s="21"/>
    </row>
    <row r="49" spans="1:37" x14ac:dyDescent="0.25">
      <c r="A49" s="21"/>
      <c r="B49" s="21"/>
      <c r="C49" s="263" t="s">
        <v>655</v>
      </c>
      <c r="D49" s="22"/>
      <c r="E49" s="274">
        <f>E46</f>
        <v>-1072663.9872000001</v>
      </c>
      <c r="F49" s="274">
        <f t="shared" ref="F49:AH49" si="32">F46</f>
        <v>1472497.7472000001</v>
      </c>
      <c r="G49" s="274">
        <f t="shared" si="32"/>
        <v>7106090.6340000015</v>
      </c>
      <c r="H49" s="274">
        <f t="shared" si="32"/>
        <v>7106090.6340000015</v>
      </c>
      <c r="I49" s="274">
        <f t="shared" si="32"/>
        <v>7106090.6340000015</v>
      </c>
      <c r="J49" s="274">
        <f t="shared" si="32"/>
        <v>7106090.6340000015</v>
      </c>
      <c r="K49" s="274">
        <f t="shared" si="32"/>
        <v>7106090.6340000015</v>
      </c>
      <c r="L49" s="274">
        <f t="shared" si="32"/>
        <v>6649340.6340000015</v>
      </c>
      <c r="M49" s="274">
        <f t="shared" si="32"/>
        <v>6649340.6340000015</v>
      </c>
      <c r="N49" s="274">
        <f t="shared" si="32"/>
        <v>6649340.6340000015</v>
      </c>
      <c r="O49" s="274">
        <f t="shared" si="32"/>
        <v>6649340.6340000015</v>
      </c>
      <c r="P49" s="274">
        <f t="shared" si="32"/>
        <v>7642748.2600000016</v>
      </c>
      <c r="Q49" s="274">
        <f t="shared" si="32"/>
        <v>7642748.2600000016</v>
      </c>
      <c r="R49" s="274">
        <f t="shared" si="32"/>
        <v>7642748.2600000016</v>
      </c>
      <c r="S49" s="274">
        <f t="shared" si="32"/>
        <v>7642748.2600000016</v>
      </c>
      <c r="T49" s="274">
        <f t="shared" si="32"/>
        <v>7642748.2600000016</v>
      </c>
      <c r="U49" s="274">
        <f t="shared" si="32"/>
        <v>7642748.2600000016</v>
      </c>
      <c r="V49" s="274">
        <f t="shared" si="32"/>
        <v>7642748.2600000016</v>
      </c>
      <c r="W49" s="274">
        <f t="shared" si="32"/>
        <v>7642748.2600000016</v>
      </c>
      <c r="X49" s="274">
        <f t="shared" si="32"/>
        <v>7642748.2600000016</v>
      </c>
      <c r="Y49" s="274">
        <f t="shared" si="32"/>
        <v>7642748.2600000016</v>
      </c>
      <c r="Z49" s="274">
        <f t="shared" si="32"/>
        <v>7642748.2600000016</v>
      </c>
      <c r="AA49" s="274">
        <f t="shared" si="32"/>
        <v>7642748.2600000016</v>
      </c>
      <c r="AB49" s="274">
        <f t="shared" si="32"/>
        <v>7642748.2600000016</v>
      </c>
      <c r="AC49" s="274">
        <f t="shared" si="32"/>
        <v>7642748.2600000016</v>
      </c>
      <c r="AD49" s="274">
        <f t="shared" si="32"/>
        <v>7642748.2600000016</v>
      </c>
      <c r="AE49" s="274">
        <f t="shared" si="32"/>
        <v>7642748.2600000016</v>
      </c>
      <c r="AF49" s="274">
        <f t="shared" si="32"/>
        <v>7642748.2600000016</v>
      </c>
      <c r="AG49" s="274">
        <f t="shared" si="32"/>
        <v>7642748.2600000016</v>
      </c>
      <c r="AH49" s="275">
        <f t="shared" si="32"/>
        <v>7642748.2600000016</v>
      </c>
      <c r="AI49" s="21"/>
      <c r="AJ49" s="21"/>
      <c r="AK49" s="21"/>
    </row>
    <row r="50" spans="1:37" x14ac:dyDescent="0.25">
      <c r="A50" s="21"/>
      <c r="B50" s="21"/>
      <c r="C50" s="263" t="s">
        <v>656</v>
      </c>
      <c r="D50" s="22"/>
      <c r="E50" s="276">
        <f>E49</f>
        <v>-1072663.9872000001</v>
      </c>
      <c r="F50" s="276">
        <f>SUM(F49+E50)</f>
        <v>399833.76</v>
      </c>
      <c r="G50" s="276">
        <f>SUM(G49+F50)</f>
        <v>7505924.3940000013</v>
      </c>
      <c r="H50" s="276">
        <f>SUM(H49+G50)</f>
        <v>14612015.028000003</v>
      </c>
      <c r="I50" s="276">
        <f t="shared" ref="I50:AH50" si="33">SUM(I49+H50)</f>
        <v>21718105.662000004</v>
      </c>
      <c r="J50" s="276">
        <f t="shared" si="33"/>
        <v>28824196.296000004</v>
      </c>
      <c r="K50" s="276">
        <f t="shared" si="33"/>
        <v>35930286.930000007</v>
      </c>
      <c r="L50" s="276">
        <f t="shared" si="33"/>
        <v>42579627.56400001</v>
      </c>
      <c r="M50" s="276">
        <f t="shared" si="33"/>
        <v>49228968.198000014</v>
      </c>
      <c r="N50" s="276">
        <f t="shared" si="33"/>
        <v>55878308.832000017</v>
      </c>
      <c r="O50" s="276">
        <f t="shared" si="33"/>
        <v>62527649.466000021</v>
      </c>
      <c r="P50" s="276">
        <f t="shared" si="33"/>
        <v>70170397.726000026</v>
      </c>
      <c r="Q50" s="276">
        <f t="shared" si="33"/>
        <v>77813145.986000031</v>
      </c>
      <c r="R50" s="276">
        <f t="shared" si="33"/>
        <v>85455894.246000037</v>
      </c>
      <c r="S50" s="276">
        <f t="shared" si="33"/>
        <v>93098642.506000042</v>
      </c>
      <c r="T50" s="276">
        <f t="shared" si="33"/>
        <v>100741390.76600005</v>
      </c>
      <c r="U50" s="276">
        <f t="shared" si="33"/>
        <v>108384139.02600005</v>
      </c>
      <c r="V50" s="276">
        <f t="shared" si="33"/>
        <v>116026887.28600006</v>
      </c>
      <c r="W50" s="276">
        <f t="shared" si="33"/>
        <v>123669635.54600006</v>
      </c>
      <c r="X50" s="276">
        <f t="shared" si="33"/>
        <v>131312383.80600007</v>
      </c>
      <c r="Y50" s="276">
        <f t="shared" si="33"/>
        <v>138955132.06600007</v>
      </c>
      <c r="Z50" s="276">
        <f t="shared" si="33"/>
        <v>146597880.32600006</v>
      </c>
      <c r="AA50" s="276">
        <f t="shared" si="33"/>
        <v>154240628.58600006</v>
      </c>
      <c r="AB50" s="276">
        <f t="shared" si="33"/>
        <v>161883376.84600005</v>
      </c>
      <c r="AC50" s="276">
        <f t="shared" si="33"/>
        <v>169526125.10600004</v>
      </c>
      <c r="AD50" s="276">
        <f t="shared" si="33"/>
        <v>177168873.36600003</v>
      </c>
      <c r="AE50" s="276">
        <f t="shared" si="33"/>
        <v>184811621.62600002</v>
      </c>
      <c r="AF50" s="276">
        <f t="shared" si="33"/>
        <v>192454369.88600001</v>
      </c>
      <c r="AG50" s="276">
        <f t="shared" si="33"/>
        <v>200097118.146</v>
      </c>
      <c r="AH50" s="277">
        <f t="shared" si="33"/>
        <v>207739866.40599999</v>
      </c>
      <c r="AI50" s="21"/>
      <c r="AJ50" s="21"/>
      <c r="AK50" s="21"/>
    </row>
    <row r="51" spans="1:37" x14ac:dyDescent="0.25">
      <c r="A51" s="21"/>
      <c r="B51" s="21"/>
      <c r="C51" s="278" t="s">
        <v>657</v>
      </c>
      <c r="D51" s="279"/>
      <c r="E51" s="21"/>
      <c r="F51" s="280"/>
      <c r="G51" s="21"/>
      <c r="H51" s="254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E51" s="21"/>
      <c r="AF51" s="21"/>
      <c r="AG51" s="21"/>
      <c r="AH51" s="21"/>
      <c r="AI51" s="21"/>
      <c r="AJ51" s="21"/>
      <c r="AK51" s="21"/>
    </row>
    <row r="52" spans="1:37" x14ac:dyDescent="0.25">
      <c r="A52" s="21"/>
      <c r="B52" s="21"/>
      <c r="C52" s="278" t="s">
        <v>658</v>
      </c>
      <c r="D52" s="364">
        <f>I79</f>
        <v>0.14016169167250969</v>
      </c>
      <c r="E52" s="21"/>
      <c r="F52" s="280"/>
      <c r="G52" s="21"/>
      <c r="H52" s="25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E52" s="21"/>
      <c r="AF52" s="21"/>
      <c r="AG52" s="21"/>
      <c r="AH52" s="21"/>
      <c r="AI52" s="21"/>
      <c r="AJ52" s="21"/>
      <c r="AK52" s="21"/>
    </row>
    <row r="53" spans="1:37" x14ac:dyDescent="0.25">
      <c r="A53" s="21"/>
      <c r="B53" s="21"/>
      <c r="C53" s="278" t="s">
        <v>659</v>
      </c>
      <c r="D53" s="282" t="s">
        <v>713</v>
      </c>
      <c r="E53" s="21"/>
      <c r="F53" s="280"/>
      <c r="G53" s="21"/>
      <c r="H53" s="254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E53" s="21"/>
      <c r="AF53" s="21"/>
      <c r="AG53" s="21"/>
      <c r="AH53" s="21"/>
      <c r="AI53" s="21"/>
      <c r="AJ53" s="21"/>
      <c r="AK53" s="21"/>
    </row>
    <row r="54" spans="1:37" x14ac:dyDescent="0.25">
      <c r="A54" s="21"/>
      <c r="B54" s="21"/>
      <c r="C54" s="278" t="s">
        <v>661</v>
      </c>
      <c r="D54" s="277">
        <f>I80</f>
        <v>62373296.718012646</v>
      </c>
      <c r="E54" s="21"/>
      <c r="F54" s="280"/>
      <c r="G54" s="21"/>
      <c r="H54" s="25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E54" s="21"/>
      <c r="AF54" s="21"/>
      <c r="AG54" s="21"/>
      <c r="AH54" s="21"/>
      <c r="AI54" s="21"/>
      <c r="AJ54" s="21"/>
      <c r="AK54" s="21"/>
    </row>
    <row r="55" spans="1:37" s="285" customFormat="1" ht="15" customHeight="1" x14ac:dyDescent="0.25">
      <c r="A55" s="283"/>
      <c r="B55" s="283"/>
      <c r="C55" s="283"/>
      <c r="D55" s="283"/>
      <c r="E55" s="284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</row>
    <row r="56" spans="1:37" ht="15" customHeight="1" x14ac:dyDescent="0.3">
      <c r="A56" s="21"/>
      <c r="C56" s="287" t="s">
        <v>662</v>
      </c>
      <c r="D56" s="288" t="s">
        <v>349</v>
      </c>
      <c r="E56" s="289"/>
      <c r="F56" s="290"/>
      <c r="G56" s="291"/>
      <c r="H56" s="292"/>
      <c r="I56" s="293"/>
      <c r="J56" s="293"/>
      <c r="K56" s="294"/>
      <c r="L56" s="292"/>
      <c r="M56" s="292"/>
      <c r="N56" s="292"/>
      <c r="O56" s="292"/>
      <c r="P56" s="292"/>
      <c r="Q56" s="292"/>
      <c r="R56" s="293"/>
      <c r="S56" s="293"/>
      <c r="T56" s="293"/>
      <c r="U56" s="293"/>
      <c r="V56" s="293"/>
      <c r="W56" s="293"/>
      <c r="X56" s="21"/>
      <c r="Y56" s="21"/>
      <c r="Z56" s="21"/>
      <c r="AA56" s="21"/>
      <c r="AE56" s="21"/>
      <c r="AF56" s="21"/>
      <c r="AG56" s="21"/>
      <c r="AH56" s="21"/>
      <c r="AI56" s="21"/>
      <c r="AJ56" s="21"/>
      <c r="AK56" s="21"/>
    </row>
    <row r="57" spans="1:37" ht="15" customHeight="1" x14ac:dyDescent="0.25">
      <c r="A57" s="21"/>
      <c r="B57" s="21"/>
      <c r="C57" s="295" t="s">
        <v>663</v>
      </c>
      <c r="D57" s="296">
        <f>E57*312</f>
        <v>62400</v>
      </c>
      <c r="E57" s="297">
        <v>200</v>
      </c>
      <c r="F57" s="298" t="s">
        <v>664</v>
      </c>
      <c r="G57" s="21"/>
      <c r="H57" s="283"/>
      <c r="I57" s="299"/>
      <c r="J57" s="300"/>
      <c r="K57" s="28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1"/>
      <c r="Y57" s="21"/>
      <c r="Z57" s="21"/>
      <c r="AA57" s="21"/>
      <c r="AE57" s="21"/>
      <c r="AF57" s="21"/>
      <c r="AG57" s="21"/>
      <c r="AH57" s="21"/>
      <c r="AI57" s="21"/>
      <c r="AJ57" s="21"/>
      <c r="AK57" s="21"/>
    </row>
    <row r="58" spans="1:37" ht="15" customHeight="1" x14ac:dyDescent="0.25">
      <c r="A58" s="21"/>
      <c r="B58" s="21"/>
      <c r="C58" s="295" t="s">
        <v>665</v>
      </c>
      <c r="D58" s="296"/>
      <c r="E58" s="297">
        <v>108</v>
      </c>
      <c r="F58" s="298" t="s">
        <v>195</v>
      </c>
      <c r="G58" s="21"/>
      <c r="H58" s="283"/>
      <c r="I58" s="299"/>
      <c r="J58" s="300"/>
      <c r="K58" s="28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1"/>
      <c r="Y58" s="21"/>
      <c r="Z58" s="21"/>
      <c r="AA58" s="21"/>
      <c r="AE58" s="21"/>
      <c r="AF58" s="21"/>
      <c r="AG58" s="21"/>
      <c r="AH58" s="21"/>
      <c r="AI58" s="21"/>
      <c r="AJ58" s="21"/>
      <c r="AK58" s="21"/>
    </row>
    <row r="59" spans="1:37" ht="15" customHeight="1" x14ac:dyDescent="0.25">
      <c r="A59" s="21"/>
      <c r="B59" s="21"/>
      <c r="C59" s="295" t="s">
        <v>666</v>
      </c>
      <c r="D59" s="301"/>
      <c r="E59" s="302">
        <v>0.01</v>
      </c>
      <c r="F59" s="303" t="s">
        <v>667</v>
      </c>
      <c r="G59" s="302"/>
      <c r="H59" s="304"/>
      <c r="I59" s="305"/>
      <c r="J59" s="306"/>
      <c r="K59" s="28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1"/>
      <c r="Y59" s="21"/>
      <c r="Z59" s="21"/>
      <c r="AA59" s="21"/>
      <c r="AE59" s="21"/>
      <c r="AF59" s="21"/>
      <c r="AG59" s="21"/>
      <c r="AH59" s="21"/>
      <c r="AI59" s="21"/>
      <c r="AJ59" s="21"/>
      <c r="AK59" s="21"/>
    </row>
    <row r="60" spans="1:37" ht="15" customHeight="1" x14ac:dyDescent="0.25">
      <c r="A60" s="21"/>
      <c r="B60" s="21"/>
      <c r="C60" s="295" t="s">
        <v>178</v>
      </c>
      <c r="D60" s="307"/>
      <c r="E60" s="302">
        <v>0.2</v>
      </c>
      <c r="F60" s="298" t="s">
        <v>27</v>
      </c>
      <c r="G60" s="308"/>
      <c r="H60" s="299"/>
      <c r="I60" s="309"/>
      <c r="J60" s="306"/>
      <c r="K60" s="28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1"/>
      <c r="Y60" s="21"/>
      <c r="Z60" s="21"/>
      <c r="AA60" s="21"/>
      <c r="AE60" s="21"/>
      <c r="AF60" s="21"/>
      <c r="AG60" s="21"/>
      <c r="AH60" s="21"/>
      <c r="AI60" s="21"/>
      <c r="AJ60" s="21"/>
      <c r="AK60" s="21"/>
    </row>
    <row r="61" spans="1:37" ht="15" customHeight="1" x14ac:dyDescent="0.25">
      <c r="A61" s="21"/>
      <c r="B61" s="21"/>
      <c r="C61" s="295" t="s">
        <v>668</v>
      </c>
      <c r="D61" s="21"/>
      <c r="E61" s="310">
        <v>4</v>
      </c>
      <c r="F61" s="298" t="s">
        <v>669</v>
      </c>
      <c r="G61" s="21"/>
      <c r="H61" s="311"/>
      <c r="I61" s="312"/>
      <c r="J61" s="283"/>
      <c r="K61" s="28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1"/>
      <c r="Y61" s="21"/>
      <c r="Z61" s="21"/>
      <c r="AA61" s="21"/>
      <c r="AE61" s="21"/>
      <c r="AF61" s="21"/>
      <c r="AG61" s="21"/>
      <c r="AH61" s="21"/>
      <c r="AI61" s="21"/>
      <c r="AJ61" s="21"/>
      <c r="AK61" s="21"/>
    </row>
    <row r="62" spans="1:37" ht="15" customHeight="1" x14ac:dyDescent="0.25">
      <c r="A62" s="21"/>
      <c r="B62" s="21"/>
      <c r="C62" s="295" t="s">
        <v>670</v>
      </c>
      <c r="D62" s="313">
        <f>E62*8400</f>
        <v>3780000</v>
      </c>
      <c r="E62" s="314">
        <v>450</v>
      </c>
      <c r="F62" s="298" t="s">
        <v>671</v>
      </c>
      <c r="G62" s="21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1"/>
      <c r="Y62" s="21"/>
      <c r="Z62" s="21"/>
      <c r="AA62" s="21"/>
      <c r="AE62" s="21"/>
      <c r="AF62" s="21"/>
      <c r="AG62" s="21"/>
      <c r="AH62" s="21"/>
      <c r="AI62" s="21"/>
      <c r="AJ62" s="21"/>
      <c r="AK62" s="21"/>
    </row>
    <row r="63" spans="1:37" ht="15" customHeight="1" x14ac:dyDescent="0.25">
      <c r="A63" s="21"/>
      <c r="B63" s="21"/>
      <c r="C63" s="295" t="s">
        <v>672</v>
      </c>
      <c r="D63" s="313">
        <f>E63*8400</f>
        <v>1890000</v>
      </c>
      <c r="E63" s="314">
        <v>225</v>
      </c>
      <c r="F63" s="298" t="s">
        <v>671</v>
      </c>
      <c r="G63" s="27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1"/>
      <c r="Y63" s="21"/>
      <c r="Z63" s="21"/>
      <c r="AA63" s="21"/>
      <c r="AE63" s="21"/>
      <c r="AF63" s="21"/>
      <c r="AG63" s="21"/>
      <c r="AH63" s="21"/>
      <c r="AI63" s="21"/>
      <c r="AJ63" s="21"/>
      <c r="AK63" s="21"/>
    </row>
    <row r="64" spans="1:37" ht="15" customHeight="1" x14ac:dyDescent="0.25">
      <c r="A64" s="21"/>
      <c r="B64" s="21"/>
      <c r="C64" s="295" t="s">
        <v>673</v>
      </c>
      <c r="D64" s="313">
        <f>E64*8000</f>
        <v>16000</v>
      </c>
      <c r="E64" s="310">
        <v>2</v>
      </c>
      <c r="F64" s="298" t="s">
        <v>674</v>
      </c>
      <c r="G64" s="27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1"/>
      <c r="Y64" s="21"/>
      <c r="Z64" s="21"/>
      <c r="AA64" s="21"/>
      <c r="AE64" s="21"/>
      <c r="AF64" s="21"/>
      <c r="AG64" s="21"/>
      <c r="AH64" s="21"/>
      <c r="AI64" s="21"/>
      <c r="AJ64" s="21"/>
      <c r="AK64" s="21"/>
    </row>
    <row r="65" spans="1:37" ht="15" customHeight="1" x14ac:dyDescent="0.25">
      <c r="A65" s="21"/>
      <c r="B65" s="21"/>
      <c r="C65" s="295" t="s">
        <v>675</v>
      </c>
      <c r="D65" s="313"/>
      <c r="E65" s="310">
        <v>682.45</v>
      </c>
      <c r="F65" s="298" t="s">
        <v>674</v>
      </c>
      <c r="G65" s="273">
        <v>549.35</v>
      </c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1"/>
      <c r="Y65" s="21"/>
      <c r="Z65" s="21"/>
      <c r="AA65" s="21"/>
      <c r="AE65" s="21"/>
      <c r="AF65" s="21"/>
      <c r="AG65" s="21"/>
      <c r="AH65" s="21"/>
      <c r="AI65" s="21"/>
      <c r="AJ65" s="21"/>
      <c r="AK65" s="21"/>
    </row>
    <row r="66" spans="1:37" ht="15" customHeight="1" x14ac:dyDescent="0.25">
      <c r="A66" s="21"/>
      <c r="B66" s="21"/>
      <c r="C66" s="295" t="s">
        <v>676</v>
      </c>
      <c r="D66" s="315"/>
      <c r="E66" s="316">
        <v>200</v>
      </c>
      <c r="F66" s="298" t="s">
        <v>677</v>
      </c>
      <c r="G66" s="27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1"/>
      <c r="Y66" s="21"/>
      <c r="Z66" s="21"/>
      <c r="AA66" s="21"/>
      <c r="AE66" s="21"/>
      <c r="AF66" s="21"/>
      <c r="AG66" s="21"/>
      <c r="AH66" s="21"/>
      <c r="AI66" s="21"/>
      <c r="AJ66" s="21"/>
      <c r="AK66" s="21"/>
    </row>
    <row r="67" spans="1:37" ht="15" customHeight="1" x14ac:dyDescent="0.25">
      <c r="A67" s="21"/>
      <c r="B67" s="21"/>
      <c r="C67" s="295" t="s">
        <v>678</v>
      </c>
      <c r="D67" s="315"/>
      <c r="E67" s="317">
        <v>0.59152000000000005</v>
      </c>
      <c r="F67" s="298" t="s">
        <v>679</v>
      </c>
      <c r="G67" s="27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1"/>
      <c r="Y67" s="21"/>
      <c r="Z67" s="21"/>
      <c r="AA67" s="21"/>
      <c r="AE67" s="21"/>
      <c r="AF67" s="21"/>
      <c r="AG67" s="21"/>
      <c r="AH67" s="21"/>
      <c r="AI67" s="21"/>
      <c r="AJ67" s="21"/>
      <c r="AK67" s="21"/>
    </row>
    <row r="68" spans="1:37" ht="15" customHeight="1" x14ac:dyDescent="0.25">
      <c r="A68" s="21"/>
      <c r="B68" s="21"/>
      <c r="C68" s="295" t="s">
        <v>680</v>
      </c>
      <c r="D68" s="313">
        <f>E68*300</f>
        <v>1701000</v>
      </c>
      <c r="E68" s="318">
        <v>5670</v>
      </c>
      <c r="F68" s="298" t="s">
        <v>681</v>
      </c>
      <c r="G68" s="27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1"/>
      <c r="Y68" s="21"/>
      <c r="Z68" s="21"/>
      <c r="AA68" s="21"/>
      <c r="AE68" s="21"/>
      <c r="AF68" s="21"/>
      <c r="AG68" s="21"/>
      <c r="AH68" s="21"/>
      <c r="AI68" s="21"/>
      <c r="AJ68" s="21"/>
      <c r="AK68" s="21"/>
    </row>
    <row r="69" spans="1:37" ht="15" customHeight="1" x14ac:dyDescent="0.25">
      <c r="A69" s="21"/>
      <c r="B69" s="21"/>
      <c r="C69" s="295" t="s">
        <v>682</v>
      </c>
      <c r="D69" s="313"/>
      <c r="E69" s="310">
        <v>2.5</v>
      </c>
      <c r="F69" s="298" t="s">
        <v>683</v>
      </c>
      <c r="G69" s="27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1"/>
      <c r="Y69" s="21"/>
      <c r="Z69" s="21"/>
      <c r="AA69" s="21"/>
      <c r="AE69" s="21"/>
      <c r="AF69" s="21"/>
      <c r="AG69" s="21"/>
      <c r="AH69" s="21"/>
      <c r="AI69" s="21"/>
      <c r="AJ69" s="21"/>
      <c r="AK69" s="21"/>
    </row>
    <row r="70" spans="1:37" ht="15" customHeight="1" x14ac:dyDescent="0.25">
      <c r="A70" s="21"/>
      <c r="B70" s="21"/>
      <c r="C70" s="295" t="s">
        <v>479</v>
      </c>
      <c r="D70" s="313"/>
      <c r="E70" s="301">
        <v>0.01</v>
      </c>
      <c r="F70" s="298" t="s">
        <v>27</v>
      </c>
      <c r="G70" s="27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1"/>
      <c r="Y70" s="21"/>
      <c r="Z70" s="21"/>
      <c r="AA70" s="21"/>
      <c r="AE70" s="21"/>
      <c r="AF70" s="21"/>
      <c r="AG70" s="21"/>
      <c r="AH70" s="21"/>
      <c r="AI70" s="21"/>
      <c r="AJ70" s="21"/>
      <c r="AK70" s="21"/>
    </row>
    <row r="71" spans="1:37" ht="15" customHeight="1" x14ac:dyDescent="0.25">
      <c r="A71" s="21"/>
      <c r="B71" s="21"/>
      <c r="C71" s="295" t="s">
        <v>593</v>
      </c>
      <c r="D71" s="313"/>
      <c r="E71" s="301">
        <v>5.0000000000000001E-3</v>
      </c>
      <c r="F71" s="298" t="s">
        <v>27</v>
      </c>
      <c r="G71" s="27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1"/>
      <c r="Y71" s="21"/>
      <c r="Z71" s="21"/>
      <c r="AA71" s="21"/>
      <c r="AE71" s="21"/>
      <c r="AF71" s="21"/>
      <c r="AG71" s="21"/>
      <c r="AH71" s="21"/>
      <c r="AI71" s="21"/>
      <c r="AJ71" s="21"/>
      <c r="AK71" s="21"/>
    </row>
    <row r="72" spans="1:37" ht="15" customHeight="1" x14ac:dyDescent="0.25">
      <c r="A72" s="21"/>
      <c r="B72" s="21"/>
      <c r="C72" s="295" t="s">
        <v>684</v>
      </c>
      <c r="D72" s="313"/>
      <c r="E72" s="319">
        <v>7</v>
      </c>
      <c r="F72" s="298" t="s">
        <v>685</v>
      </c>
      <c r="G72" s="27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1"/>
      <c r="Y72" s="21"/>
      <c r="Z72" s="21"/>
      <c r="AA72" s="21"/>
      <c r="AE72" s="21"/>
      <c r="AF72" s="21"/>
      <c r="AG72" s="21"/>
      <c r="AH72" s="21"/>
      <c r="AI72" s="21"/>
      <c r="AJ72" s="21"/>
      <c r="AK72" s="21"/>
    </row>
    <row r="73" spans="1:37" ht="15" customHeight="1" x14ac:dyDescent="0.25">
      <c r="A73" s="21"/>
      <c r="B73" s="21"/>
      <c r="C73" s="295" t="s">
        <v>686</v>
      </c>
      <c r="D73" s="313"/>
      <c r="E73" s="319">
        <v>90</v>
      </c>
      <c r="F73" s="298" t="s">
        <v>687</v>
      </c>
      <c r="G73" s="27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1"/>
      <c r="Y73" s="21"/>
      <c r="Z73" s="21"/>
      <c r="AA73" s="21"/>
      <c r="AE73" s="21"/>
      <c r="AF73" s="21"/>
      <c r="AG73" s="21"/>
      <c r="AH73" s="21"/>
      <c r="AI73" s="21"/>
      <c r="AJ73" s="21"/>
      <c r="AK73" s="21"/>
    </row>
    <row r="74" spans="1:37" ht="15" customHeight="1" x14ac:dyDescent="0.25">
      <c r="A74" s="21"/>
      <c r="B74" s="21"/>
      <c r="C74" s="295" t="s">
        <v>688</v>
      </c>
      <c r="D74" s="313"/>
      <c r="E74" s="318">
        <v>46846.8</v>
      </c>
      <c r="F74" s="298" t="s">
        <v>689</v>
      </c>
      <c r="G74" s="27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1"/>
      <c r="Y74" s="21"/>
      <c r="Z74" s="21"/>
      <c r="AA74" s="21"/>
      <c r="AE74" s="21"/>
      <c r="AF74" s="21"/>
      <c r="AG74" s="21"/>
      <c r="AH74" s="21"/>
      <c r="AI74" s="21"/>
      <c r="AJ74" s="21"/>
      <c r="AK74" s="21"/>
    </row>
    <row r="75" spans="1:37" ht="15" customHeight="1" x14ac:dyDescent="0.25">
      <c r="A75" s="21"/>
      <c r="B75" s="21"/>
      <c r="C75" s="320" t="s">
        <v>690</v>
      </c>
      <c r="D75" s="321"/>
      <c r="E75" s="322">
        <v>5282</v>
      </c>
      <c r="F75" s="323" t="s">
        <v>689</v>
      </c>
      <c r="G75" s="324"/>
      <c r="H75" s="305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83"/>
      <c r="W75" s="293"/>
      <c r="X75" s="21"/>
      <c r="Y75" s="21"/>
      <c r="Z75" s="21"/>
      <c r="AA75" s="21"/>
      <c r="AE75" s="21"/>
      <c r="AF75" s="21"/>
      <c r="AG75" s="21"/>
      <c r="AH75" s="21"/>
      <c r="AI75" s="21"/>
      <c r="AJ75" s="21"/>
      <c r="AK75" s="21"/>
    </row>
    <row r="76" spans="1:37" ht="15" customHeight="1" x14ac:dyDescent="0.25">
      <c r="A76" s="21"/>
      <c r="B76" s="21"/>
      <c r="C76" s="21"/>
      <c r="D76" s="21"/>
      <c r="E76" s="21"/>
      <c r="F76" s="21"/>
      <c r="G76" s="21"/>
      <c r="H76" s="293"/>
      <c r="I76" s="293"/>
      <c r="J76" s="293"/>
      <c r="K76" s="293"/>
      <c r="L76" s="293"/>
      <c r="M76" s="698"/>
      <c r="N76" s="698"/>
      <c r="O76" s="293"/>
      <c r="P76" s="293"/>
      <c r="Q76" s="293"/>
      <c r="R76" s="293"/>
      <c r="S76" s="293"/>
      <c r="T76" s="293"/>
      <c r="U76" s="293"/>
      <c r="V76" s="283">
        <v>19.84</v>
      </c>
      <c r="W76" s="293"/>
      <c r="X76" s="21"/>
      <c r="Y76" s="21"/>
      <c r="Z76" s="21"/>
      <c r="AA76" s="21"/>
      <c r="AE76" s="21"/>
      <c r="AF76" s="21"/>
      <c r="AG76" s="21"/>
      <c r="AH76" s="21"/>
      <c r="AI76" s="21"/>
      <c r="AJ76" s="21"/>
      <c r="AK76" s="21"/>
    </row>
    <row r="77" spans="1:37" ht="18.75" x14ac:dyDescent="0.3">
      <c r="A77" s="21"/>
      <c r="B77" s="21"/>
      <c r="C77" s="290" t="s">
        <v>178</v>
      </c>
      <c r="D77" s="325" t="s">
        <v>691</v>
      </c>
      <c r="E77" s="326"/>
      <c r="F77" s="327" t="s">
        <v>249</v>
      </c>
      <c r="G77" s="328">
        <v>0.1</v>
      </c>
      <c r="H77" s="293"/>
      <c r="I77" s="293"/>
      <c r="J77" s="293"/>
      <c r="K77" s="293"/>
      <c r="L77" s="293"/>
      <c r="M77" s="329"/>
      <c r="N77" s="330"/>
      <c r="O77" s="329"/>
      <c r="P77" s="330"/>
      <c r="Q77" s="293"/>
      <c r="R77" s="293"/>
      <c r="S77" s="293"/>
      <c r="T77" s="293"/>
      <c r="U77" s="293"/>
      <c r="V77" s="293"/>
      <c r="W77" s="293"/>
      <c r="X77" s="21"/>
      <c r="Y77" s="21"/>
      <c r="Z77" s="21"/>
      <c r="AA77" s="21"/>
      <c r="AE77" s="21"/>
      <c r="AF77" s="21"/>
      <c r="AG77" s="21"/>
      <c r="AH77" s="21"/>
      <c r="AI77" s="21"/>
      <c r="AJ77" s="21"/>
      <c r="AK77" s="21"/>
    </row>
    <row r="78" spans="1:37" ht="15.75" x14ac:dyDescent="0.25">
      <c r="A78" s="21"/>
      <c r="B78" s="21"/>
      <c r="C78" s="331" t="s">
        <v>360</v>
      </c>
      <c r="D78" s="283"/>
      <c r="E78" s="283"/>
      <c r="F78" s="2"/>
      <c r="G78" s="332"/>
      <c r="H78" s="333" t="s">
        <v>692</v>
      </c>
      <c r="I78" s="334"/>
      <c r="J78" s="335"/>
      <c r="K78" s="21"/>
      <c r="L78" s="21"/>
      <c r="M78" s="329"/>
      <c r="N78" s="330"/>
      <c r="O78" s="287" t="s">
        <v>78</v>
      </c>
      <c r="P78" s="699" t="s">
        <v>693</v>
      </c>
      <c r="Q78" s="699"/>
      <c r="R78" s="700"/>
      <c r="S78" s="293"/>
      <c r="T78" s="293"/>
      <c r="U78" s="293"/>
      <c r="V78" s="293"/>
      <c r="W78" s="293"/>
      <c r="X78" s="21"/>
      <c r="Y78" s="21"/>
      <c r="Z78" s="21"/>
      <c r="AA78" s="21"/>
      <c r="AE78" s="21"/>
      <c r="AF78" s="21"/>
      <c r="AG78" s="21"/>
      <c r="AH78" s="21"/>
      <c r="AI78" s="21"/>
      <c r="AJ78" s="21"/>
      <c r="AK78" s="21"/>
    </row>
    <row r="79" spans="1:37" x14ac:dyDescent="0.25">
      <c r="A79" s="21"/>
      <c r="C79" s="336" t="s">
        <v>50</v>
      </c>
      <c r="D79" s="337">
        <v>0.02</v>
      </c>
      <c r="E79" s="21"/>
      <c r="F79" s="21"/>
      <c r="G79" s="338"/>
      <c r="H79" s="339" t="s">
        <v>694</v>
      </c>
      <c r="I79" s="340">
        <f>IRR(D46:AH46)</f>
        <v>0.14016169167250969</v>
      </c>
      <c r="J79" s="341" t="s">
        <v>695</v>
      </c>
      <c r="K79" s="21"/>
      <c r="L79" s="21"/>
      <c r="M79" s="329"/>
      <c r="N79" s="330"/>
      <c r="O79" s="342" t="s">
        <v>693</v>
      </c>
      <c r="P79" s="343"/>
      <c r="Q79" s="318">
        <v>46500000</v>
      </c>
      <c r="R79" s="344" t="s">
        <v>696</v>
      </c>
      <c r="S79" s="293"/>
      <c r="T79" s="293"/>
      <c r="U79" s="293"/>
      <c r="V79" s="293"/>
      <c r="W79" s="293"/>
      <c r="X79" s="21"/>
      <c r="Y79" s="21"/>
      <c r="Z79" s="21"/>
      <c r="AA79" s="21"/>
      <c r="AE79" s="21"/>
      <c r="AF79" s="21"/>
      <c r="AG79" s="21"/>
      <c r="AH79" s="21"/>
      <c r="AI79" s="21"/>
      <c r="AJ79" s="21"/>
      <c r="AK79" s="21"/>
    </row>
    <row r="80" spans="1:37" s="21" customFormat="1" x14ac:dyDescent="0.25">
      <c r="C80" s="336" t="s">
        <v>697</v>
      </c>
      <c r="D80" s="337">
        <v>0.05</v>
      </c>
      <c r="E80" s="337">
        <v>0.09</v>
      </c>
      <c r="F80" s="273"/>
      <c r="G80" s="345"/>
      <c r="H80" s="339" t="s">
        <v>177</v>
      </c>
      <c r="I80" s="346">
        <f>NPV(10%,F46:AH46)</f>
        <v>62373296.718012646</v>
      </c>
      <c r="J80" s="341" t="s">
        <v>249</v>
      </c>
      <c r="M80" s="329"/>
      <c r="N80" s="330"/>
      <c r="O80" s="342" t="s">
        <v>698</v>
      </c>
      <c r="P80" s="343"/>
      <c r="Q80" s="318">
        <v>55000000</v>
      </c>
      <c r="R80" s="344" t="s">
        <v>696</v>
      </c>
      <c r="S80" s="293"/>
      <c r="T80" s="293"/>
      <c r="U80" s="293"/>
      <c r="V80" s="293"/>
      <c r="W80" s="293"/>
    </row>
    <row r="81" spans="1:37" s="21" customFormat="1" ht="15.75" x14ac:dyDescent="0.25">
      <c r="C81" s="331" t="s">
        <v>699</v>
      </c>
      <c r="D81" s="273"/>
      <c r="E81" s="273"/>
      <c r="F81" s="273"/>
      <c r="G81" s="345"/>
      <c r="H81" s="339" t="s">
        <v>569</v>
      </c>
      <c r="I81" s="348">
        <v>6.7</v>
      </c>
      <c r="J81" s="341" t="s">
        <v>314</v>
      </c>
      <c r="M81" s="293"/>
      <c r="N81" s="293"/>
      <c r="O81" s="349" t="s">
        <v>175</v>
      </c>
      <c r="P81" s="350"/>
      <c r="Q81" s="351">
        <f>SUM(Q79:Q80)</f>
        <v>101500000</v>
      </c>
      <c r="R81" s="352" t="s">
        <v>696</v>
      </c>
      <c r="S81" s="293"/>
      <c r="T81" s="293"/>
      <c r="U81" s="293"/>
      <c r="V81" s="293"/>
      <c r="W81" s="293"/>
    </row>
    <row r="82" spans="1:37" x14ac:dyDescent="0.25">
      <c r="A82" s="283"/>
      <c r="B82" s="283"/>
      <c r="C82" s="336" t="s">
        <v>697</v>
      </c>
      <c r="D82" s="353">
        <v>9.2499999999999999E-2</v>
      </c>
      <c r="E82" s="273"/>
      <c r="F82" s="273"/>
      <c r="G82" s="345"/>
      <c r="H82" s="354"/>
      <c r="I82" s="355"/>
      <c r="J82" s="356"/>
      <c r="K82" s="21"/>
      <c r="L82" s="21"/>
      <c r="M82" s="293"/>
      <c r="N82" s="293"/>
      <c r="O82" s="336"/>
      <c r="P82" s="343"/>
      <c r="Q82" s="318"/>
      <c r="R82" s="357"/>
      <c r="S82" s="293"/>
      <c r="T82" s="293" t="s">
        <v>700</v>
      </c>
      <c r="U82" s="293"/>
      <c r="V82" s="293"/>
      <c r="W82" s="293"/>
      <c r="X82" s="21"/>
      <c r="Y82" s="21"/>
      <c r="Z82" s="21"/>
      <c r="AA82" s="21"/>
      <c r="AE82" s="21"/>
      <c r="AF82" s="21"/>
      <c r="AG82" s="21"/>
      <c r="AH82" s="21"/>
      <c r="AI82" s="21"/>
      <c r="AJ82" s="21"/>
      <c r="AK82" s="21"/>
    </row>
    <row r="83" spans="1:37" x14ac:dyDescent="0.25">
      <c r="A83" s="283"/>
      <c r="B83" s="283"/>
      <c r="C83" s="336" t="s">
        <v>49</v>
      </c>
      <c r="D83" s="273">
        <v>0</v>
      </c>
      <c r="E83" s="273"/>
      <c r="F83" s="273"/>
      <c r="G83" s="345"/>
      <c r="H83" s="358"/>
      <c r="I83" s="359"/>
      <c r="J83" s="360"/>
      <c r="K83" s="21"/>
      <c r="L83" s="21"/>
      <c r="M83" s="293"/>
      <c r="N83" s="293"/>
      <c r="O83" s="336"/>
      <c r="P83" s="21"/>
      <c r="Q83" s="318">
        <v>45050000</v>
      </c>
      <c r="R83" s="357"/>
      <c r="S83" s="294"/>
      <c r="T83" s="318">
        <f>Q83*S84</f>
        <v>31534999.999999996</v>
      </c>
      <c r="U83" s="293"/>
      <c r="V83" s="293"/>
      <c r="W83" s="293"/>
      <c r="X83" s="21"/>
      <c r="Y83" s="21"/>
      <c r="Z83" s="21"/>
      <c r="AA83" s="21"/>
      <c r="AE83" s="21"/>
      <c r="AF83" s="21"/>
      <c r="AG83" s="21"/>
      <c r="AH83" s="21"/>
      <c r="AI83" s="21"/>
      <c r="AJ83" s="21"/>
      <c r="AK83" s="21"/>
    </row>
    <row r="84" spans="1:37" ht="15.75" x14ac:dyDescent="0.25">
      <c r="A84" s="283"/>
      <c r="B84" s="283"/>
      <c r="C84" s="331" t="s">
        <v>701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318">
        <v>55000000</v>
      </c>
      <c r="R84" s="21"/>
      <c r="S84" s="253">
        <v>0.7</v>
      </c>
      <c r="T84" s="318">
        <f>Q84*S84</f>
        <v>38500000</v>
      </c>
      <c r="U84" s="21"/>
      <c r="V84" s="21"/>
      <c r="W84" s="21"/>
      <c r="X84" s="21"/>
      <c r="Y84" s="21"/>
      <c r="Z84" s="21"/>
      <c r="AA84" s="21"/>
      <c r="AE84" s="21"/>
      <c r="AF84" s="21"/>
      <c r="AG84" s="21"/>
      <c r="AH84" s="21"/>
      <c r="AI84" s="21"/>
      <c r="AJ84" s="21"/>
      <c r="AK84" s="21"/>
    </row>
    <row r="85" spans="1:37" x14ac:dyDescent="0.25">
      <c r="A85" s="21"/>
      <c r="B85" s="21"/>
      <c r="C85" s="336" t="s">
        <v>697</v>
      </c>
      <c r="D85" s="353">
        <v>3.6499999999999998E-2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318"/>
      <c r="U85" s="21"/>
      <c r="V85" s="21"/>
      <c r="W85" s="21"/>
      <c r="X85" s="21"/>
      <c r="Y85" s="21"/>
      <c r="Z85" s="21"/>
      <c r="AA85" s="21"/>
      <c r="AE85" s="21"/>
      <c r="AF85" s="21"/>
      <c r="AG85" s="21"/>
      <c r="AH85" s="21"/>
      <c r="AI85" s="21"/>
      <c r="AJ85" s="21"/>
      <c r="AK85" s="21"/>
    </row>
    <row r="86" spans="1:37" x14ac:dyDescent="0.25">
      <c r="A86" s="21"/>
      <c r="B86" s="21"/>
      <c r="C86" s="336" t="s">
        <v>49</v>
      </c>
      <c r="D86" s="353">
        <v>0.18</v>
      </c>
      <c r="E86" s="353">
        <f>SUM(D85:D86)</f>
        <v>0.2165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318">
        <f>SUM(Q83:Q84)</f>
        <v>100050000</v>
      </c>
      <c r="R86" s="21"/>
      <c r="S86" s="21"/>
      <c r="T86" s="318">
        <f>Q86*S84</f>
        <v>70035000</v>
      </c>
      <c r="U86" s="21"/>
      <c r="V86" s="21"/>
      <c r="W86" s="21"/>
      <c r="X86" s="21"/>
      <c r="Y86" s="21"/>
      <c r="Z86" s="21"/>
      <c r="AA86" s="21"/>
      <c r="AE86" s="21"/>
      <c r="AF86" s="21"/>
      <c r="AG86" s="21"/>
      <c r="AH86" s="21"/>
      <c r="AI86" s="21"/>
      <c r="AJ86" s="21"/>
      <c r="AK86" s="21"/>
    </row>
    <row r="87" spans="1:37" ht="15.75" x14ac:dyDescent="0.25">
      <c r="A87" s="21"/>
      <c r="B87" s="21"/>
      <c r="C87" s="331" t="s">
        <v>702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E87" s="21"/>
      <c r="AF87" s="21"/>
      <c r="AG87" s="21"/>
      <c r="AH87" s="21"/>
      <c r="AI87" s="21"/>
      <c r="AJ87" s="21"/>
      <c r="AK87" s="21"/>
    </row>
    <row r="88" spans="1:37" x14ac:dyDescent="0.25">
      <c r="A88" s="21"/>
      <c r="B88" s="21"/>
      <c r="C88" s="336" t="s">
        <v>697</v>
      </c>
      <c r="D88" s="353">
        <v>9.2499999999999999E-2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E88" s="21"/>
      <c r="AF88" s="21"/>
      <c r="AG88" s="21"/>
      <c r="AH88" s="21"/>
      <c r="AI88" s="21"/>
      <c r="AJ88" s="21"/>
      <c r="AK88" s="21"/>
    </row>
    <row r="89" spans="1:37" x14ac:dyDescent="0.25">
      <c r="A89" s="21"/>
      <c r="B89" s="21"/>
      <c r="C89" s="336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E89" s="21"/>
      <c r="AF89" s="21"/>
      <c r="AG89" s="21"/>
      <c r="AH89" s="21"/>
      <c r="AI89" s="21"/>
      <c r="AJ89" s="21"/>
      <c r="AK89" s="21"/>
    </row>
    <row r="90" spans="1:37" ht="18.75" x14ac:dyDescent="0.3">
      <c r="A90" s="21"/>
      <c r="B90" s="21"/>
      <c r="C90" s="290" t="s">
        <v>703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E90" s="21"/>
      <c r="AF90" s="21"/>
      <c r="AG90" s="21"/>
      <c r="AH90" s="21"/>
      <c r="AI90" s="21"/>
      <c r="AJ90" s="21"/>
      <c r="AK90" s="21"/>
    </row>
    <row r="91" spans="1:37" x14ac:dyDescent="0.25">
      <c r="A91" s="21"/>
      <c r="B91" s="21"/>
      <c r="C91" s="336" t="s">
        <v>309</v>
      </c>
      <c r="D91" s="337">
        <v>0.15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E91" s="21"/>
      <c r="AF91" s="21"/>
      <c r="AG91" s="21"/>
      <c r="AH91" s="21"/>
      <c r="AI91" s="21"/>
      <c r="AJ91" s="21"/>
      <c r="AK91" s="21"/>
    </row>
    <row r="92" spans="1:37" x14ac:dyDescent="0.25">
      <c r="A92" s="21"/>
      <c r="B92" s="21"/>
      <c r="C92" s="336" t="s">
        <v>704</v>
      </c>
      <c r="D92" s="337">
        <v>0.1</v>
      </c>
      <c r="E92" s="337" t="s">
        <v>705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E92" s="21"/>
      <c r="AF92" s="21"/>
      <c r="AG92" s="21"/>
      <c r="AH92" s="21"/>
      <c r="AI92" s="21"/>
      <c r="AJ92" s="21"/>
      <c r="AK92" s="21"/>
    </row>
    <row r="93" spans="1:37" x14ac:dyDescent="0.25">
      <c r="A93" s="21"/>
      <c r="B93" s="21"/>
      <c r="C93" s="336" t="s">
        <v>210</v>
      </c>
      <c r="D93" s="337">
        <v>0.09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E93" s="21"/>
      <c r="AF93" s="21"/>
      <c r="AG93" s="21"/>
      <c r="AH93" s="21"/>
      <c r="AI93" s="21"/>
      <c r="AJ93" s="21"/>
      <c r="AK93" s="21"/>
    </row>
    <row r="94" spans="1:37" x14ac:dyDescent="0.25">
      <c r="A94" s="21"/>
      <c r="B94" s="21"/>
    </row>
    <row r="97" spans="3:22" x14ac:dyDescent="0.25">
      <c r="C97" s="19" t="s">
        <v>706</v>
      </c>
    </row>
    <row r="98" spans="3:22" ht="32.25" customHeight="1" x14ac:dyDescent="0.25">
      <c r="C98" s="701" t="s">
        <v>707</v>
      </c>
      <c r="D98" s="701"/>
      <c r="E98" s="701"/>
      <c r="F98" s="701"/>
      <c r="G98" s="701"/>
      <c r="H98" s="701"/>
      <c r="I98" s="701"/>
      <c r="J98" s="701"/>
      <c r="K98" s="701"/>
      <c r="L98" s="701"/>
      <c r="M98" s="701"/>
      <c r="N98" s="701"/>
      <c r="O98" s="701"/>
      <c r="P98" s="701"/>
      <c r="Q98" s="701"/>
      <c r="R98" s="701"/>
      <c r="S98" s="701"/>
      <c r="T98" s="701"/>
      <c r="U98" s="701"/>
      <c r="V98" s="701"/>
    </row>
    <row r="104" spans="3:22" ht="16.5" x14ac:dyDescent="0.3">
      <c r="D104" s="363"/>
    </row>
  </sheetData>
  <mergeCells count="3">
    <mergeCell ref="M76:N76"/>
    <mergeCell ref="P78:R78"/>
    <mergeCell ref="C98:V98"/>
  </mergeCells>
  <pageMargins left="0.511811024" right="0.511811024" top="0.78740157499999996" bottom="0.78740157499999996" header="0.31496062000000002" footer="0.31496062000000002"/>
  <pageSetup paperSize="9" scale="2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C23"/>
  <sheetViews>
    <sheetView workbookViewId="0">
      <selection activeCell="C21" sqref="C21:C24"/>
    </sheetView>
  </sheetViews>
  <sheetFormatPr defaultRowHeight="15" x14ac:dyDescent="0.25"/>
  <cols>
    <col min="1" max="1" width="9.140625" style="19"/>
    <col min="2" max="2" width="36.5703125" style="19" bestFit="1" customWidth="1"/>
    <col min="3" max="16384" width="9.140625" style="19"/>
  </cols>
  <sheetData>
    <row r="3" spans="2:3" x14ac:dyDescent="0.25">
      <c r="B3" s="366" t="s">
        <v>714</v>
      </c>
      <c r="C3" s="366"/>
    </row>
    <row r="4" spans="2:3" x14ac:dyDescent="0.25">
      <c r="B4" s="367" t="s">
        <v>361</v>
      </c>
      <c r="C4" s="367"/>
    </row>
    <row r="5" spans="2:3" x14ac:dyDescent="0.25">
      <c r="B5" s="19" t="s">
        <v>715</v>
      </c>
      <c r="C5" s="368">
        <v>0.02</v>
      </c>
    </row>
    <row r="6" spans="2:3" x14ac:dyDescent="0.25">
      <c r="B6" s="19" t="s">
        <v>716</v>
      </c>
      <c r="C6" s="368">
        <v>9.2499999999999999E-2</v>
      </c>
    </row>
    <row r="7" spans="2:3" x14ac:dyDescent="0.25">
      <c r="B7" s="19" t="s">
        <v>717</v>
      </c>
      <c r="C7" s="368">
        <v>7.6799999999999993E-2</v>
      </c>
    </row>
    <row r="8" spans="2:3" x14ac:dyDescent="0.25">
      <c r="B8" s="369" t="s">
        <v>175</v>
      </c>
      <c r="C8" s="370">
        <f>SUM(C5:C7)</f>
        <v>0.1893</v>
      </c>
    </row>
    <row r="9" spans="2:3" x14ac:dyDescent="0.25">
      <c r="B9" s="371" t="s">
        <v>718</v>
      </c>
    </row>
    <row r="10" spans="2:3" x14ac:dyDescent="0.25">
      <c r="B10" s="371"/>
    </row>
    <row r="12" spans="2:3" x14ac:dyDescent="0.25">
      <c r="B12" s="366" t="s">
        <v>719</v>
      </c>
      <c r="C12" s="366"/>
    </row>
    <row r="13" spans="2:3" x14ac:dyDescent="0.25">
      <c r="B13" s="367" t="s">
        <v>720</v>
      </c>
      <c r="C13" s="367"/>
    </row>
    <row r="14" spans="2:3" x14ac:dyDescent="0.25">
      <c r="B14" s="19" t="s">
        <v>49</v>
      </c>
      <c r="C14" s="372">
        <v>0.12</v>
      </c>
    </row>
    <row r="15" spans="2:3" x14ac:dyDescent="0.25">
      <c r="B15" s="19" t="s">
        <v>51</v>
      </c>
      <c r="C15" s="368">
        <v>9.2499999999999999E-2</v>
      </c>
    </row>
    <row r="16" spans="2:3" x14ac:dyDescent="0.25">
      <c r="B16" s="19" t="s">
        <v>721</v>
      </c>
      <c r="C16" s="368">
        <v>1.9199999999999998E-2</v>
      </c>
    </row>
    <row r="17" spans="2:3" x14ac:dyDescent="0.25">
      <c r="B17" s="369"/>
      <c r="C17" s="370">
        <f>SUM(C14:C16)</f>
        <v>0.23169999999999999</v>
      </c>
    </row>
    <row r="21" spans="2:3" x14ac:dyDescent="0.25">
      <c r="C21" s="372"/>
    </row>
    <row r="22" spans="2:3" x14ac:dyDescent="0.25">
      <c r="C22" s="372"/>
    </row>
    <row r="23" spans="2:3" x14ac:dyDescent="0.25">
      <c r="C23" s="368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9C235F-95BD-4B2C-908D-F54421062286}"/>
</file>

<file path=customXml/itemProps2.xml><?xml version="1.0" encoding="utf-8"?>
<ds:datastoreItem xmlns:ds="http://schemas.openxmlformats.org/officeDocument/2006/customXml" ds:itemID="{0B03F031-EC98-4ACD-A6E3-449D737260BA}"/>
</file>

<file path=customXml/itemProps3.xml><?xml version="1.0" encoding="utf-8"?>
<ds:datastoreItem xmlns:ds="http://schemas.openxmlformats.org/officeDocument/2006/customXml" ds:itemID="{0D938110-6347-4E53-B724-C27F1F861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20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23" baseType="lpstr">
      <vt:lpstr>Índice</vt:lpstr>
      <vt:lpstr>LOTE 3</vt:lpstr>
      <vt:lpstr>Premissas</vt:lpstr>
      <vt:lpstr>Apoio</vt:lpstr>
      <vt:lpstr>VfM</vt:lpstr>
      <vt:lpstr>LOTE 1</vt:lpstr>
      <vt:lpstr>LOTE 2</vt:lpstr>
      <vt:lpstr>OPERACIONAL</vt:lpstr>
      <vt:lpstr>Receita Acessórias</vt:lpstr>
      <vt:lpstr>Receita CP</vt:lpstr>
      <vt:lpstr>Capex</vt:lpstr>
      <vt:lpstr>CAPEX_Input</vt:lpstr>
      <vt:lpstr>Opex</vt:lpstr>
      <vt:lpstr>OPEX Input</vt:lpstr>
      <vt:lpstr>MacroEco</vt:lpstr>
      <vt:lpstr>Output 1 - BIO+GAS</vt:lpstr>
      <vt:lpstr>DRE_URE MARÍLIA-BIO+GAS</vt:lpstr>
      <vt:lpstr>DRE_URE MARÍLIA-BIO</vt:lpstr>
      <vt:lpstr>DRE_URE MARÍLIA-GAS</vt:lpstr>
      <vt:lpstr>TRIBUTAÇÃO</vt:lpstr>
      <vt:lpstr>Capa</vt:lpstr>
      <vt:lpstr>End</vt:lpstr>
      <vt:lpstr>Índice!Area_de_impressao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Sammarone</dc:creator>
  <cp:keywords>Wbio</cp:keywords>
  <cp:lastModifiedBy>Cristiano Sammarone</cp:lastModifiedBy>
  <dcterms:created xsi:type="dcterms:W3CDTF">2016-04-13T19:06:16Z</dcterms:created>
  <dcterms:modified xsi:type="dcterms:W3CDTF">2026-06-10T18:59:27Z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0x010100715A30EC75DA5A439E53B4828FCD0DBF</vt:lpwstr>
  </property>
</Properties>
</file>